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Area51\Desktop\Publicar Premoniciones\"/>
    </mc:Choice>
  </mc:AlternateContent>
  <xr:revisionPtr revIDLastSave="0" documentId="13_ncr:1_{D1E395F0-5422-4CAC-AC5F-B6D3D8260778}" xr6:coauthVersionLast="47" xr6:coauthVersionMax="47" xr10:uidLastSave="{00000000-0000-0000-0000-000000000000}"/>
  <bookViews>
    <workbookView xWindow="-120" yWindow="-120" windowWidth="51840" windowHeight="21240" tabRatio="857" xr2:uid="{0B73F875-56E9-4410-B058-0C91474416A4}"/>
  </bookViews>
  <sheets>
    <sheet name="Personaje" sheetId="1" r:id="rId1"/>
    <sheet name="Mascota" sheetId="5" r:id="rId2"/>
    <sheet name="Vehiculo" sheetId="4" r:id="rId3"/>
    <sheet name="Base" sheetId="6" r:id="rId4"/>
    <sheet name="Lista completa equipo" sheetId="2" r:id="rId5"/>
    <sheet name="Listas" sheetId="3" r:id="rId6"/>
  </sheets>
  <definedNames>
    <definedName name="_xlnm._FilterDatabase" localSheetId="0" hidden="1">Personaje!$E$28:$S$210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F255" i="1" l="1"/>
  <c r="CF272" i="1"/>
  <c r="CI274" i="1"/>
  <c r="CF260" i="1"/>
  <c r="CF261" i="1"/>
  <c r="CF263" i="1"/>
  <c r="CF265" i="1"/>
  <c r="CF267" i="1"/>
  <c r="CF269" i="1"/>
  <c r="CF271" i="1"/>
  <c r="CH255" i="1"/>
  <c r="CH260" i="1"/>
  <c r="CH261" i="1"/>
  <c r="CH263" i="1"/>
  <c r="CH265" i="1"/>
  <c r="CH267" i="1"/>
  <c r="CH269" i="1"/>
  <c r="CH271" i="1"/>
  <c r="CH274" i="1"/>
  <c r="B23" i="1"/>
  <c r="R197" i="1" s="1"/>
  <c r="K197" i="1" s="1"/>
  <c r="B21" i="1"/>
  <c r="R206" i="1" s="1"/>
  <c r="K206" i="1" s="1"/>
  <c r="Y85" i="6"/>
  <c r="V85" i="6"/>
  <c r="S85" i="6"/>
  <c r="P85" i="6"/>
  <c r="M85" i="6"/>
  <c r="J85" i="6"/>
  <c r="G85" i="6"/>
  <c r="D85" i="6"/>
  <c r="Y84" i="6"/>
  <c r="V84" i="6"/>
  <c r="S84" i="6"/>
  <c r="P84" i="6"/>
  <c r="M84" i="6"/>
  <c r="J84" i="6"/>
  <c r="G84" i="6"/>
  <c r="D84" i="6"/>
  <c r="Y83" i="6"/>
  <c r="V83" i="6"/>
  <c r="S83" i="6"/>
  <c r="P83" i="6"/>
  <c r="M83" i="6"/>
  <c r="J83" i="6"/>
  <c r="G83" i="6"/>
  <c r="D83" i="6"/>
  <c r="Y82" i="6"/>
  <c r="V82" i="6"/>
  <c r="S82" i="6"/>
  <c r="P82" i="6"/>
  <c r="M82" i="6"/>
  <c r="J82" i="6"/>
  <c r="G82" i="6"/>
  <c r="D82" i="6"/>
  <c r="Y81" i="6"/>
  <c r="V81" i="6"/>
  <c r="S81" i="6"/>
  <c r="P81" i="6"/>
  <c r="M81" i="6"/>
  <c r="J81" i="6"/>
  <c r="G81" i="6"/>
  <c r="D81" i="6"/>
  <c r="Y80" i="6"/>
  <c r="V80" i="6"/>
  <c r="S80" i="6"/>
  <c r="P80" i="6"/>
  <c r="M80" i="6"/>
  <c r="J80" i="6"/>
  <c r="G80" i="6"/>
  <c r="D80" i="6"/>
  <c r="Y79" i="6"/>
  <c r="V79" i="6"/>
  <c r="S79" i="6"/>
  <c r="P79" i="6"/>
  <c r="M79" i="6"/>
  <c r="J79" i="6"/>
  <c r="G79" i="6"/>
  <c r="D79" i="6"/>
  <c r="Y78" i="6"/>
  <c r="V78" i="6"/>
  <c r="S78" i="6"/>
  <c r="P78" i="6"/>
  <c r="M78" i="6"/>
  <c r="J78" i="6"/>
  <c r="G78" i="6"/>
  <c r="D78" i="6"/>
  <c r="Y77" i="6"/>
  <c r="V77" i="6"/>
  <c r="S77" i="6"/>
  <c r="P77" i="6"/>
  <c r="M77" i="6"/>
  <c r="J77" i="6"/>
  <c r="G77" i="6"/>
  <c r="D77" i="6"/>
  <c r="Y76" i="6"/>
  <c r="V76" i="6"/>
  <c r="S76" i="6"/>
  <c r="P76" i="6"/>
  <c r="M76" i="6"/>
  <c r="J76" i="6"/>
  <c r="G76" i="6"/>
  <c r="D76" i="6"/>
  <c r="Y75" i="6"/>
  <c r="V75" i="6"/>
  <c r="S75" i="6"/>
  <c r="P75" i="6"/>
  <c r="M75" i="6"/>
  <c r="J75" i="6"/>
  <c r="G75" i="6"/>
  <c r="D75" i="6"/>
  <c r="Y74" i="6"/>
  <c r="V74" i="6"/>
  <c r="S74" i="6"/>
  <c r="P74" i="6"/>
  <c r="M74" i="6"/>
  <c r="J74" i="6"/>
  <c r="G74" i="6"/>
  <c r="D74" i="6"/>
  <c r="Y73" i="6"/>
  <c r="V73" i="6"/>
  <c r="S73" i="6"/>
  <c r="P73" i="6"/>
  <c r="M73" i="6"/>
  <c r="J73" i="6"/>
  <c r="G73" i="6"/>
  <c r="D73" i="6"/>
  <c r="Y72" i="6"/>
  <c r="V72" i="6"/>
  <c r="S72" i="6"/>
  <c r="P72" i="6"/>
  <c r="M72" i="6"/>
  <c r="J72" i="6"/>
  <c r="G72" i="6"/>
  <c r="D72" i="6"/>
  <c r="Y71" i="6"/>
  <c r="V71" i="6"/>
  <c r="S71" i="6"/>
  <c r="P71" i="6"/>
  <c r="M71" i="6"/>
  <c r="J71" i="6"/>
  <c r="G71" i="6"/>
  <c r="D71" i="6"/>
  <c r="Y70" i="6"/>
  <c r="V70" i="6"/>
  <c r="S70" i="6"/>
  <c r="P70" i="6"/>
  <c r="M70" i="6"/>
  <c r="J70" i="6"/>
  <c r="G70" i="6"/>
  <c r="D70" i="6"/>
  <c r="Y69" i="6"/>
  <c r="V69" i="6"/>
  <c r="S69" i="6"/>
  <c r="P69" i="6"/>
  <c r="M69" i="6"/>
  <c r="J69" i="6"/>
  <c r="G69" i="6"/>
  <c r="D69" i="6"/>
  <c r="Y68" i="6"/>
  <c r="V68" i="6"/>
  <c r="S68" i="6"/>
  <c r="P68" i="6"/>
  <c r="M68" i="6"/>
  <c r="J68" i="6"/>
  <c r="G68" i="6"/>
  <c r="D68" i="6"/>
  <c r="Y67" i="6"/>
  <c r="V67" i="6"/>
  <c r="S67" i="6"/>
  <c r="P67" i="6"/>
  <c r="M67" i="6"/>
  <c r="J67" i="6"/>
  <c r="G67" i="6"/>
  <c r="D67" i="6"/>
  <c r="Y66" i="6"/>
  <c r="V66" i="6"/>
  <c r="S66" i="6"/>
  <c r="P66" i="6"/>
  <c r="M66" i="6"/>
  <c r="J66" i="6"/>
  <c r="G66" i="6"/>
  <c r="D66" i="6"/>
  <c r="Y65" i="6"/>
  <c r="V65" i="6"/>
  <c r="S65" i="6"/>
  <c r="P65" i="6"/>
  <c r="M65" i="6"/>
  <c r="J65" i="6"/>
  <c r="G65" i="6"/>
  <c r="D65" i="6"/>
  <c r="Y64" i="6"/>
  <c r="V64" i="6"/>
  <c r="S64" i="6"/>
  <c r="P64" i="6"/>
  <c r="M64" i="6"/>
  <c r="J64" i="6"/>
  <c r="G64" i="6"/>
  <c r="D64" i="6"/>
  <c r="Y63" i="6"/>
  <c r="V63" i="6"/>
  <c r="S63" i="6"/>
  <c r="P63" i="6"/>
  <c r="M63" i="6"/>
  <c r="J63" i="6"/>
  <c r="G63" i="6"/>
  <c r="D63" i="6"/>
  <c r="Y62" i="6"/>
  <c r="V62" i="6"/>
  <c r="S62" i="6"/>
  <c r="P62" i="6"/>
  <c r="M62" i="6"/>
  <c r="J62" i="6"/>
  <c r="G62" i="6"/>
  <c r="D62" i="6"/>
  <c r="Y61" i="6"/>
  <c r="V61" i="6"/>
  <c r="S61" i="6"/>
  <c r="P61" i="6"/>
  <c r="M61" i="6"/>
  <c r="J61" i="6"/>
  <c r="G61" i="6"/>
  <c r="D61" i="6"/>
  <c r="Y60" i="6"/>
  <c r="V60" i="6"/>
  <c r="S60" i="6"/>
  <c r="P60" i="6"/>
  <c r="M60" i="6"/>
  <c r="J60" i="6"/>
  <c r="G60" i="6"/>
  <c r="D60" i="6"/>
  <c r="Y59" i="6"/>
  <c r="V59" i="6"/>
  <c r="S59" i="6"/>
  <c r="P59" i="6"/>
  <c r="M59" i="6"/>
  <c r="J59" i="6"/>
  <c r="G59" i="6"/>
  <c r="D59" i="6"/>
  <c r="Y58" i="6"/>
  <c r="V58" i="6"/>
  <c r="S58" i="6"/>
  <c r="P58" i="6"/>
  <c r="M58" i="6"/>
  <c r="J58" i="6"/>
  <c r="G58" i="6"/>
  <c r="D58" i="6"/>
  <c r="Y57" i="6"/>
  <c r="V57" i="6"/>
  <c r="S57" i="6"/>
  <c r="P57" i="6"/>
  <c r="M57" i="6"/>
  <c r="J57" i="6"/>
  <c r="G57" i="6"/>
  <c r="D57" i="6"/>
  <c r="Y56" i="6"/>
  <c r="V56" i="6"/>
  <c r="S56" i="6"/>
  <c r="P56" i="6"/>
  <c r="M56" i="6"/>
  <c r="J56" i="6"/>
  <c r="G56" i="6"/>
  <c r="D56" i="6"/>
  <c r="Y55" i="6"/>
  <c r="V55" i="6"/>
  <c r="S55" i="6"/>
  <c r="P55" i="6"/>
  <c r="M55" i="6"/>
  <c r="J55" i="6"/>
  <c r="G55" i="6"/>
  <c r="D55" i="6"/>
  <c r="Y54" i="6"/>
  <c r="V54" i="6"/>
  <c r="S54" i="6"/>
  <c r="P54" i="6"/>
  <c r="M54" i="6"/>
  <c r="J54" i="6"/>
  <c r="G54" i="6"/>
  <c r="D54" i="6"/>
  <c r="Y53" i="6"/>
  <c r="V53" i="6"/>
  <c r="S53" i="6"/>
  <c r="P53" i="6"/>
  <c r="M53" i="6"/>
  <c r="J53" i="6"/>
  <c r="G53" i="6"/>
  <c r="D53" i="6"/>
  <c r="Y52" i="6"/>
  <c r="V52" i="6"/>
  <c r="S52" i="6"/>
  <c r="P52" i="6"/>
  <c r="M52" i="6"/>
  <c r="J52" i="6"/>
  <c r="G52" i="6"/>
  <c r="D52" i="6"/>
  <c r="Y51" i="6"/>
  <c r="V51" i="6"/>
  <c r="S51" i="6"/>
  <c r="P51" i="6"/>
  <c r="M51" i="6"/>
  <c r="J51" i="6"/>
  <c r="G51" i="6"/>
  <c r="D51" i="6"/>
  <c r="Y50" i="6"/>
  <c r="V50" i="6"/>
  <c r="S50" i="6"/>
  <c r="P50" i="6"/>
  <c r="M50" i="6"/>
  <c r="J50" i="6"/>
  <c r="G50" i="6"/>
  <c r="D50" i="6"/>
  <c r="Y49" i="6"/>
  <c r="V49" i="6"/>
  <c r="S49" i="6"/>
  <c r="P49" i="6"/>
  <c r="M49" i="6"/>
  <c r="J49" i="6"/>
  <c r="G49" i="6"/>
  <c r="D49" i="6"/>
  <c r="Y48" i="6"/>
  <c r="V48" i="6"/>
  <c r="S48" i="6"/>
  <c r="P48" i="6"/>
  <c r="M48" i="6"/>
  <c r="J48" i="6"/>
  <c r="G48" i="6"/>
  <c r="D48" i="6"/>
  <c r="D45" i="6"/>
  <c r="D46" i="6"/>
  <c r="C46" i="6"/>
  <c r="C48" i="6"/>
  <c r="D47" i="6"/>
  <c r="G45" i="6"/>
  <c r="G46" i="6"/>
  <c r="G47" i="6"/>
  <c r="F46" i="6"/>
  <c r="J45" i="6"/>
  <c r="J46" i="6"/>
  <c r="J47" i="6"/>
  <c r="I46" i="6"/>
  <c r="M45" i="6"/>
  <c r="M46" i="6"/>
  <c r="M47" i="6"/>
  <c r="L46" i="6"/>
  <c r="P45" i="6"/>
  <c r="P46" i="6"/>
  <c r="P47" i="6"/>
  <c r="O46" i="6"/>
  <c r="S45" i="6"/>
  <c r="S46" i="6"/>
  <c r="S47" i="6"/>
  <c r="R46" i="6"/>
  <c r="V45" i="6"/>
  <c r="V46" i="6"/>
  <c r="V47" i="6"/>
  <c r="U46" i="6"/>
  <c r="Y45" i="6"/>
  <c r="Y46" i="6"/>
  <c r="Y47" i="6"/>
  <c r="X46" i="6"/>
  <c r="B11" i="6"/>
  <c r="GT48" i="2"/>
  <c r="GC48" i="2" s="1"/>
  <c r="GS48" i="2"/>
  <c r="GB48" i="2" s="1"/>
  <c r="FX48" i="2"/>
  <c r="GQ48" i="2" s="1"/>
  <c r="FY48" i="2" s="1"/>
  <c r="FZ48" i="2" s="1"/>
  <c r="GP48" i="2"/>
  <c r="FV48" i="2" s="1"/>
  <c r="FW48" i="2" s="1"/>
  <c r="GT47" i="2"/>
  <c r="GC47" i="2" s="1"/>
  <c r="GS47" i="2"/>
  <c r="GB47" i="2" s="1"/>
  <c r="FX47" i="2"/>
  <c r="GR47" i="2" s="1"/>
  <c r="GP47" i="2"/>
  <c r="FV47" i="2" s="1"/>
  <c r="FW47" i="2" s="1"/>
  <c r="GT46" i="2"/>
  <c r="GC46" i="2" s="1"/>
  <c r="GS46" i="2"/>
  <c r="GB46" i="2" s="1"/>
  <c r="FX46" i="2"/>
  <c r="GQ46" i="2" s="1"/>
  <c r="FY46" i="2" s="1"/>
  <c r="FZ46" i="2" s="1"/>
  <c r="GP46" i="2"/>
  <c r="FV46" i="2" s="1"/>
  <c r="FW46" i="2" s="1"/>
  <c r="GT45" i="2"/>
  <c r="GC45" i="2" s="1"/>
  <c r="GS45" i="2"/>
  <c r="GB45" i="2" s="1"/>
  <c r="FX45" i="2"/>
  <c r="GR45" i="2" s="1"/>
  <c r="GP45" i="2"/>
  <c r="FV45" i="2" s="1"/>
  <c r="FW45" i="2" s="1"/>
  <c r="GT44" i="2"/>
  <c r="GC44" i="2" s="1"/>
  <c r="GS44" i="2"/>
  <c r="GB44" i="2" s="1"/>
  <c r="FX44" i="2"/>
  <c r="GQ44" i="2" s="1"/>
  <c r="FY44" i="2" s="1"/>
  <c r="FZ44" i="2" s="1"/>
  <c r="GP44" i="2"/>
  <c r="FV44" i="2" s="1"/>
  <c r="FW44" i="2" s="1"/>
  <c r="GT43" i="2"/>
  <c r="GC43" i="2" s="1"/>
  <c r="GS43" i="2"/>
  <c r="GB43" i="2" s="1"/>
  <c r="FX43" i="2"/>
  <c r="GR43" i="2" s="1"/>
  <c r="GP43" i="2"/>
  <c r="FV43" i="2" s="1"/>
  <c r="FW43" i="2" s="1"/>
  <c r="GT42" i="2"/>
  <c r="GC42" i="2" s="1"/>
  <c r="GS42" i="2"/>
  <c r="GB42" i="2" s="1"/>
  <c r="FX42" i="2"/>
  <c r="GP42" i="2"/>
  <c r="FV42" i="2" s="1"/>
  <c r="FW42" i="2" s="1"/>
  <c r="GT41" i="2"/>
  <c r="GC41" i="2" s="1"/>
  <c r="GS41" i="2"/>
  <c r="GB41" i="2" s="1"/>
  <c r="FX41" i="2"/>
  <c r="GR41" i="2" s="1"/>
  <c r="GP41" i="2"/>
  <c r="FV41" i="2" s="1"/>
  <c r="FW41" i="2" s="1"/>
  <c r="GT40" i="2"/>
  <c r="GC40" i="2" s="1"/>
  <c r="GS40" i="2"/>
  <c r="GB40" i="2" s="1"/>
  <c r="FX40" i="2"/>
  <c r="GR40" i="2" s="1"/>
  <c r="GP40" i="2"/>
  <c r="FV40" i="2" s="1"/>
  <c r="FW40" i="2" s="1"/>
  <c r="GT39" i="2"/>
  <c r="GC39" i="2" s="1"/>
  <c r="GS39" i="2"/>
  <c r="GB39" i="2" s="1"/>
  <c r="FX39" i="2"/>
  <c r="GR39" i="2" s="1"/>
  <c r="GP39" i="2"/>
  <c r="FV39" i="2" s="1"/>
  <c r="FW39" i="2" s="1"/>
  <c r="GT38" i="2"/>
  <c r="GC38" i="2" s="1"/>
  <c r="GS38" i="2"/>
  <c r="GB38" i="2" s="1"/>
  <c r="FX38" i="2"/>
  <c r="GR38" i="2" s="1"/>
  <c r="GP38" i="2"/>
  <c r="FV38" i="2" s="1"/>
  <c r="FW38" i="2" s="1"/>
  <c r="GT37" i="2"/>
  <c r="GC37" i="2" s="1"/>
  <c r="GS37" i="2"/>
  <c r="GB37" i="2" s="1"/>
  <c r="FX37" i="2"/>
  <c r="GR37" i="2" s="1"/>
  <c r="GP37" i="2"/>
  <c r="FV37" i="2" s="1"/>
  <c r="FW37" i="2" s="1"/>
  <c r="GT36" i="2"/>
  <c r="GC36" i="2" s="1"/>
  <c r="GS36" i="2"/>
  <c r="GB36" i="2" s="1"/>
  <c r="FX36" i="2"/>
  <c r="GR36" i="2" s="1"/>
  <c r="GP36" i="2"/>
  <c r="FV36" i="2" s="1"/>
  <c r="FW36" i="2" s="1"/>
  <c r="GT35" i="2"/>
  <c r="GC35" i="2" s="1"/>
  <c r="GS35" i="2"/>
  <c r="GB35" i="2" s="1"/>
  <c r="FX35" i="2"/>
  <c r="GR35" i="2" s="1"/>
  <c r="GP35" i="2"/>
  <c r="FV35" i="2" s="1"/>
  <c r="FW35" i="2" s="1"/>
  <c r="GT34" i="2"/>
  <c r="GC34" i="2" s="1"/>
  <c r="GS34" i="2"/>
  <c r="GB34" i="2" s="1"/>
  <c r="FX34" i="2"/>
  <c r="GR34" i="2" s="1"/>
  <c r="GP34" i="2"/>
  <c r="FV34" i="2" s="1"/>
  <c r="FW34" i="2" s="1"/>
  <c r="GT33" i="2"/>
  <c r="GC33" i="2" s="1"/>
  <c r="GS33" i="2"/>
  <c r="GB33" i="2" s="1"/>
  <c r="FX33" i="2"/>
  <c r="GR33" i="2" s="1"/>
  <c r="GP33" i="2"/>
  <c r="FV33" i="2" s="1"/>
  <c r="FW33" i="2" s="1"/>
  <c r="GT32" i="2"/>
  <c r="GC32" i="2" s="1"/>
  <c r="GS32" i="2"/>
  <c r="GB32" i="2" s="1"/>
  <c r="FX32" i="2"/>
  <c r="GQ32" i="2" s="1"/>
  <c r="FY32" i="2" s="1"/>
  <c r="FZ32" i="2" s="1"/>
  <c r="GP32" i="2"/>
  <c r="FV32" i="2" s="1"/>
  <c r="FW32" i="2" s="1"/>
  <c r="GT31" i="2"/>
  <c r="GC31" i="2" s="1"/>
  <c r="GS31" i="2"/>
  <c r="GB31" i="2" s="1"/>
  <c r="FX31" i="2"/>
  <c r="GR31" i="2" s="1"/>
  <c r="GP31" i="2"/>
  <c r="FV31" i="2" s="1"/>
  <c r="FW31" i="2" s="1"/>
  <c r="GT30" i="2"/>
  <c r="GC30" i="2" s="1"/>
  <c r="GS30" i="2"/>
  <c r="GB30" i="2" s="1"/>
  <c r="FX30" i="2"/>
  <c r="GP30" i="2"/>
  <c r="FV30" i="2" s="1"/>
  <c r="FW30" i="2" s="1"/>
  <c r="GT29" i="2"/>
  <c r="GC29" i="2" s="1"/>
  <c r="GS29" i="2"/>
  <c r="GB29" i="2" s="1"/>
  <c r="FX29" i="2"/>
  <c r="GQ29" i="2" s="1"/>
  <c r="FY29" i="2" s="1"/>
  <c r="FZ29" i="2" s="1"/>
  <c r="GP29" i="2"/>
  <c r="FV29" i="2" s="1"/>
  <c r="FW29" i="2" s="1"/>
  <c r="GT28" i="2"/>
  <c r="GC28" i="2" s="1"/>
  <c r="GS28" i="2"/>
  <c r="GB28" i="2" s="1"/>
  <c r="FX28" i="2"/>
  <c r="GQ28" i="2" s="1"/>
  <c r="FY28" i="2" s="1"/>
  <c r="FZ28" i="2" s="1"/>
  <c r="GP28" i="2"/>
  <c r="FV28" i="2" s="1"/>
  <c r="FW28" i="2" s="1"/>
  <c r="GT27" i="2"/>
  <c r="GC27" i="2" s="1"/>
  <c r="GS27" i="2"/>
  <c r="GB27" i="2" s="1"/>
  <c r="FX27" i="2"/>
  <c r="GR27" i="2" s="1"/>
  <c r="GP27" i="2"/>
  <c r="FV27" i="2" s="1"/>
  <c r="FW27" i="2" s="1"/>
  <c r="GT26" i="2"/>
  <c r="GC26" i="2" s="1"/>
  <c r="GS26" i="2"/>
  <c r="GB26" i="2" s="1"/>
  <c r="FX26" i="2"/>
  <c r="GP26" i="2"/>
  <c r="FV26" i="2" s="1"/>
  <c r="FW26" i="2" s="1"/>
  <c r="GT25" i="2"/>
  <c r="GC25" i="2" s="1"/>
  <c r="GS25" i="2"/>
  <c r="GB25" i="2" s="1"/>
  <c r="FX25" i="2"/>
  <c r="GQ25" i="2" s="1"/>
  <c r="FY25" i="2" s="1"/>
  <c r="FZ25" i="2" s="1"/>
  <c r="GP25" i="2"/>
  <c r="FV25" i="2" s="1"/>
  <c r="FW25" i="2" s="1"/>
  <c r="GT24" i="2"/>
  <c r="GC24" i="2" s="1"/>
  <c r="GS24" i="2"/>
  <c r="GB24" i="2" s="1"/>
  <c r="FX24" i="2"/>
  <c r="GQ24" i="2" s="1"/>
  <c r="FY24" i="2" s="1"/>
  <c r="FZ24" i="2" s="1"/>
  <c r="GP24" i="2"/>
  <c r="FV24" i="2" s="1"/>
  <c r="FW24" i="2" s="1"/>
  <c r="GT23" i="2"/>
  <c r="GC23" i="2" s="1"/>
  <c r="GS23" i="2"/>
  <c r="GB23" i="2" s="1"/>
  <c r="FX23" i="2"/>
  <c r="GR23" i="2" s="1"/>
  <c r="GP23" i="2"/>
  <c r="FV23" i="2" s="1"/>
  <c r="FW23" i="2" s="1"/>
  <c r="GT22" i="2"/>
  <c r="GC22" i="2" s="1"/>
  <c r="GS22" i="2"/>
  <c r="GB22" i="2" s="1"/>
  <c r="FX22" i="2"/>
  <c r="GR22" i="2" s="1"/>
  <c r="GP22" i="2"/>
  <c r="FV22" i="2" s="1"/>
  <c r="FW22" i="2" s="1"/>
  <c r="GT21" i="2"/>
  <c r="GC21" i="2" s="1"/>
  <c r="GS21" i="2"/>
  <c r="GB21" i="2" s="1"/>
  <c r="FX21" i="2"/>
  <c r="GR21" i="2" s="1"/>
  <c r="GP21" i="2"/>
  <c r="FV21" i="2" s="1"/>
  <c r="FW21" i="2" s="1"/>
  <c r="GT20" i="2"/>
  <c r="GC20" i="2" s="1"/>
  <c r="GS20" i="2"/>
  <c r="GB20" i="2" s="1"/>
  <c r="FX20" i="2"/>
  <c r="GP20" i="2"/>
  <c r="FV20" i="2" s="1"/>
  <c r="FW20" i="2" s="1"/>
  <c r="GT19" i="2"/>
  <c r="GC19" i="2" s="1"/>
  <c r="GS19" i="2"/>
  <c r="GB19" i="2" s="1"/>
  <c r="FX19" i="2"/>
  <c r="GR19" i="2" s="1"/>
  <c r="GP19" i="2"/>
  <c r="FV19" i="2" s="1"/>
  <c r="FW19" i="2" s="1"/>
  <c r="GT18" i="2"/>
  <c r="GC18" i="2" s="1"/>
  <c r="GS18" i="2"/>
  <c r="GB18" i="2" s="1"/>
  <c r="FX18" i="2"/>
  <c r="GQ18" i="2" s="1"/>
  <c r="FY18" i="2" s="1"/>
  <c r="FZ18" i="2" s="1"/>
  <c r="GP18" i="2"/>
  <c r="FV18" i="2" s="1"/>
  <c r="FW18" i="2" s="1"/>
  <c r="GT17" i="2"/>
  <c r="GS17" i="2"/>
  <c r="FX17" i="2"/>
  <c r="GR17" i="2" s="1"/>
  <c r="GP17" i="2"/>
  <c r="GT16" i="2"/>
  <c r="GC16" i="2" s="1"/>
  <c r="GS16" i="2"/>
  <c r="GB16" i="2" s="1"/>
  <c r="FX16" i="2"/>
  <c r="GR16" i="2" s="1"/>
  <c r="GP16" i="2"/>
  <c r="FV16" i="2" s="1"/>
  <c r="FW16" i="2" s="1"/>
  <c r="GT15" i="2"/>
  <c r="GC15" i="2" s="1"/>
  <c r="GS15" i="2"/>
  <c r="GB15" i="2" s="1"/>
  <c r="FX15" i="2"/>
  <c r="GR15" i="2" s="1"/>
  <c r="GP15" i="2"/>
  <c r="FV15" i="2" s="1"/>
  <c r="FW15" i="2" s="1"/>
  <c r="GT14" i="2"/>
  <c r="GC14" i="2" s="1"/>
  <c r="GS14" i="2"/>
  <c r="GB14" i="2" s="1"/>
  <c r="FX14" i="2"/>
  <c r="GR14" i="2" s="1"/>
  <c r="GP14" i="2"/>
  <c r="FV14" i="2" s="1"/>
  <c r="FW14" i="2" s="1"/>
  <c r="GT13" i="2"/>
  <c r="GC13" i="2" s="1"/>
  <c r="GS13" i="2"/>
  <c r="GB13" i="2" s="1"/>
  <c r="FX13" i="2"/>
  <c r="GR13" i="2" s="1"/>
  <c r="GP13" i="2"/>
  <c r="FV13" i="2" s="1"/>
  <c r="FW13" i="2" s="1"/>
  <c r="GT12" i="2"/>
  <c r="GC12" i="2" s="1"/>
  <c r="GS12" i="2"/>
  <c r="GB12" i="2" s="1"/>
  <c r="FX12" i="2"/>
  <c r="GQ12" i="2" s="1"/>
  <c r="FY12" i="2" s="1"/>
  <c r="FZ12" i="2" s="1"/>
  <c r="GP12" i="2"/>
  <c r="FV12" i="2" s="1"/>
  <c r="FW12" i="2" s="1"/>
  <c r="GT11" i="2"/>
  <c r="GC11" i="2" s="1"/>
  <c r="GS11" i="2"/>
  <c r="GB11" i="2" s="1"/>
  <c r="FX11" i="2"/>
  <c r="GR11" i="2" s="1"/>
  <c r="GP11" i="2"/>
  <c r="FV11" i="2" s="1"/>
  <c r="FW11" i="2" s="1"/>
  <c r="GT10" i="2"/>
  <c r="GC10" i="2" s="1"/>
  <c r="GS10" i="2"/>
  <c r="GB10" i="2" s="1"/>
  <c r="FX10" i="2"/>
  <c r="GR10" i="2" s="1"/>
  <c r="GP10" i="2"/>
  <c r="FV10" i="2" s="1"/>
  <c r="FW10" i="2" s="1"/>
  <c r="GT9" i="2"/>
  <c r="GC9" i="2" s="1"/>
  <c r="GS9" i="2"/>
  <c r="GB9" i="2" s="1"/>
  <c r="FX9" i="2"/>
  <c r="GQ9" i="2" s="1"/>
  <c r="FY9" i="2" s="1"/>
  <c r="FZ9" i="2" s="1"/>
  <c r="GP9" i="2"/>
  <c r="FV9" i="2" s="1"/>
  <c r="FW9" i="2" s="1"/>
  <c r="GT8" i="2"/>
  <c r="GC8" i="2" s="1"/>
  <c r="GS8" i="2"/>
  <c r="GB8" i="2" s="1"/>
  <c r="FX8" i="2"/>
  <c r="GQ8" i="2" s="1"/>
  <c r="FY8" i="2" s="1"/>
  <c r="FZ8" i="2" s="1"/>
  <c r="GP8" i="2"/>
  <c r="FV8" i="2" s="1"/>
  <c r="FW8" i="2" s="1"/>
  <c r="GT7" i="2"/>
  <c r="GC7" i="2" s="1"/>
  <c r="GS7" i="2"/>
  <c r="GB7" i="2" s="1"/>
  <c r="FX7" i="2"/>
  <c r="GR7" i="2" s="1"/>
  <c r="GP7" i="2"/>
  <c r="FV7" i="2" s="1"/>
  <c r="FW7" i="2" s="1"/>
  <c r="GT6" i="2"/>
  <c r="GC6" i="2" s="1"/>
  <c r="GS6" i="2"/>
  <c r="GB6" i="2" s="1"/>
  <c r="FX6" i="2"/>
  <c r="GR6" i="2" s="1"/>
  <c r="GP6" i="2"/>
  <c r="FV6" i="2" s="1"/>
  <c r="FW6" i="2" s="1"/>
  <c r="GT5" i="2"/>
  <c r="GC5" i="2" s="1"/>
  <c r="GS5" i="2"/>
  <c r="GB5" i="2" s="1"/>
  <c r="FX5" i="2"/>
  <c r="GR5" i="2" s="1"/>
  <c r="GP5" i="2"/>
  <c r="FV5" i="2" s="1"/>
  <c r="FW5" i="2" s="1"/>
  <c r="GT4" i="2"/>
  <c r="GC4" i="2" s="1"/>
  <c r="GS4" i="2"/>
  <c r="GB4" i="2" s="1"/>
  <c r="FX4" i="2"/>
  <c r="GQ4" i="2" s="1"/>
  <c r="FY4" i="2" s="1"/>
  <c r="FZ4" i="2" s="1"/>
  <c r="GP4" i="2"/>
  <c r="FV4" i="2" s="1"/>
  <c r="FW4" i="2" s="1"/>
  <c r="R208" i="1"/>
  <c r="K208" i="1"/>
  <c r="Q208" i="1" s="1"/>
  <c r="R205" i="1"/>
  <c r="K205" i="1" s="1"/>
  <c r="R195" i="1"/>
  <c r="K195" i="1" s="1"/>
  <c r="R187" i="1"/>
  <c r="K187" i="1" s="1"/>
  <c r="R179" i="1"/>
  <c r="K179" i="1" s="1"/>
  <c r="R177" i="1"/>
  <c r="K177" i="1" s="1"/>
  <c r="R174" i="1"/>
  <c r="K174" i="1" s="1"/>
  <c r="R173" i="1"/>
  <c r="K173" i="1" s="1"/>
  <c r="R172" i="1"/>
  <c r="K172" i="1"/>
  <c r="Q172" i="1" s="1"/>
  <c r="R171" i="1"/>
  <c r="K171" i="1" s="1"/>
  <c r="R170" i="1"/>
  <c r="K170" i="1" s="1"/>
  <c r="R136" i="1"/>
  <c r="K136" i="1" s="1"/>
  <c r="R134" i="1"/>
  <c r="K134" i="1" s="1"/>
  <c r="R120" i="1"/>
  <c r="K120" i="1" s="1"/>
  <c r="J120" i="1" s="1"/>
  <c r="R119" i="1"/>
  <c r="K119" i="1" s="1"/>
  <c r="R117" i="1"/>
  <c r="K117" i="1" s="1"/>
  <c r="R116" i="1"/>
  <c r="K116" i="1" s="1"/>
  <c r="R111" i="1"/>
  <c r="K111" i="1" s="1"/>
  <c r="R101" i="1"/>
  <c r="K101" i="1"/>
  <c r="I101" i="1" s="1"/>
  <c r="R100" i="1"/>
  <c r="K100" i="1" s="1"/>
  <c r="R83" i="1"/>
  <c r="K83" i="1" s="1"/>
  <c r="R80" i="1"/>
  <c r="K80" i="1" s="1"/>
  <c r="R77" i="1"/>
  <c r="K77" i="1" s="1"/>
  <c r="R69" i="1"/>
  <c r="K69" i="1" s="1"/>
  <c r="R66" i="1"/>
  <c r="K66" i="1" s="1"/>
  <c r="R63" i="1"/>
  <c r="K63" i="1" s="1"/>
  <c r="R62" i="1"/>
  <c r="K62" i="1" s="1"/>
  <c r="R61" i="1"/>
  <c r="K61" i="1" s="1"/>
  <c r="R58" i="1"/>
  <c r="K58" i="1" s="1"/>
  <c r="R56" i="1"/>
  <c r="K56" i="1" s="1"/>
  <c r="K51" i="1"/>
  <c r="Q51" i="1" s="1"/>
  <c r="K46" i="1"/>
  <c r="Q46" i="1" s="1"/>
  <c r="R40" i="1"/>
  <c r="K40" i="1"/>
  <c r="G40" i="1" s="1"/>
  <c r="L40" i="1" s="1"/>
  <c r="V5" i="1"/>
  <c r="V2" i="1"/>
  <c r="V79" i="1"/>
  <c r="V3" i="1"/>
  <c r="V26" i="1"/>
  <c r="V7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4" i="1"/>
  <c r="V6" i="1"/>
  <c r="V7" i="1"/>
  <c r="V8" i="1"/>
  <c r="V9" i="1"/>
  <c r="V10" i="1"/>
  <c r="V11" i="1"/>
  <c r="V12" i="1"/>
  <c r="V21" i="1"/>
  <c r="V22" i="1"/>
  <c r="V23" i="1"/>
  <c r="V24" i="1"/>
  <c r="V25" i="1"/>
  <c r="V27" i="1"/>
  <c r="V28"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H308" i="1"/>
  <c r="H309" i="1"/>
  <c r="H310" i="1"/>
  <c r="H311" i="1"/>
  <c r="H312" i="1"/>
  <c r="H313" i="1"/>
  <c r="H314" i="1"/>
  <c r="H315" i="1"/>
  <c r="H316" i="1"/>
  <c r="G309"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K308" i="1"/>
  <c r="K309" i="1"/>
  <c r="J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T308" i="1"/>
  <c r="T309" i="1"/>
  <c r="S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X309" i="1"/>
  <c r="AB308" i="1"/>
  <c r="AB309" i="1"/>
  <c r="AB310" i="1"/>
  <c r="AB311" i="1"/>
  <c r="AB312" i="1"/>
  <c r="AB313" i="1"/>
  <c r="AA309" i="1"/>
  <c r="AB314" i="1"/>
  <c r="AB315" i="1"/>
  <c r="AB316" i="1"/>
  <c r="AB317" i="1"/>
  <c r="AB318" i="1"/>
  <c r="AB319" i="1"/>
  <c r="AB320" i="1"/>
  <c r="AB321" i="1"/>
  <c r="AB322" i="1"/>
  <c r="AB323" i="1"/>
  <c r="AB324" i="1"/>
  <c r="AB325" i="1"/>
  <c r="AB326" i="1"/>
  <c r="AB327" i="1"/>
  <c r="AB328" i="1"/>
  <c r="AB329" i="1"/>
  <c r="AB330" i="1"/>
  <c r="AB331" i="1"/>
  <c r="AB332" i="1"/>
  <c r="AB333" i="1"/>
  <c r="AB334" i="1"/>
  <c r="AB335" i="1"/>
  <c r="AB336" i="1"/>
  <c r="AB337" i="1"/>
  <c r="AB338" i="1"/>
  <c r="AB339" i="1"/>
  <c r="AB340" i="1"/>
  <c r="AB341" i="1"/>
  <c r="AB342" i="1"/>
  <c r="AB343" i="1"/>
  <c r="AB344" i="1"/>
  <c r="AB345" i="1"/>
  <c r="AB346" i="1"/>
  <c r="AB347" i="1"/>
  <c r="AB348" i="1"/>
  <c r="P22" i="1"/>
  <c r="J856" i="1"/>
  <c r="B15" i="1"/>
  <c r="K7" i="1"/>
  <c r="M6" i="1"/>
  <c r="J842" i="1"/>
  <c r="F876" i="1"/>
  <c r="J844" i="1"/>
  <c r="I866" i="1"/>
  <c r="N839" i="1"/>
  <c r="R839" i="1"/>
  <c r="X839" i="1"/>
  <c r="AB839" i="1"/>
  <c r="AF839" i="1"/>
  <c r="AJ839" i="1"/>
  <c r="AN839" i="1"/>
  <c r="AF854" i="1"/>
  <c r="AB854" i="1"/>
  <c r="X854" i="1"/>
  <c r="R854" i="1"/>
  <c r="N854" i="1"/>
  <c r="D864" i="1"/>
  <c r="F877" i="1"/>
  <c r="K3" i="1"/>
  <c r="I868" i="1"/>
  <c r="E848" i="1"/>
  <c r="E849" i="1"/>
  <c r="D866" i="1"/>
  <c r="B29" i="1"/>
  <c r="R107" i="1" s="1"/>
  <c r="K107" i="1" s="1"/>
  <c r="R51" i="1"/>
  <c r="R46" i="1"/>
  <c r="F871" i="1"/>
  <c r="AA183" i="1"/>
  <c r="B32" i="1"/>
  <c r="B24" i="1"/>
  <c r="R167" i="1" s="1"/>
  <c r="K167" i="1" s="1"/>
  <c r="R52" i="1"/>
  <c r="K52" i="1" s="1"/>
  <c r="R53" i="1"/>
  <c r="K53" i="1" s="1"/>
  <c r="R55" i="1"/>
  <c r="K55" i="1" s="1"/>
  <c r="R59" i="1"/>
  <c r="K59" i="1" s="1"/>
  <c r="B20" i="1"/>
  <c r="R60" i="1" s="1"/>
  <c r="K60" i="1" s="1"/>
  <c r="R64" i="1"/>
  <c r="K64" i="1" s="1"/>
  <c r="R65" i="1"/>
  <c r="K65" i="1"/>
  <c r="G65" i="1" s="1"/>
  <c r="L65" i="1" s="1"/>
  <c r="R67" i="1"/>
  <c r="K67" i="1" s="1"/>
  <c r="R68" i="1"/>
  <c r="K68" i="1"/>
  <c r="G68" i="1" s="1"/>
  <c r="L68" i="1" s="1"/>
  <c r="R71" i="1"/>
  <c r="K71" i="1" s="1"/>
  <c r="R74" i="1"/>
  <c r="K74" i="1" s="1"/>
  <c r="R75" i="1"/>
  <c r="K75" i="1" s="1"/>
  <c r="R76" i="1"/>
  <c r="K76" i="1"/>
  <c r="H76" i="1" s="1"/>
  <c r="R78" i="1"/>
  <c r="K78" i="1" s="1"/>
  <c r="R79" i="1"/>
  <c r="K79" i="1" s="1"/>
  <c r="Q79" i="1" s="1"/>
  <c r="B22" i="1"/>
  <c r="R85" i="1" s="1"/>
  <c r="K85" i="1" s="1"/>
  <c r="R84" i="1"/>
  <c r="K84" i="1" s="1"/>
  <c r="R87" i="1"/>
  <c r="K87" i="1" s="1"/>
  <c r="R88" i="1"/>
  <c r="K88" i="1"/>
  <c r="G88" i="1" s="1"/>
  <c r="L88" i="1" s="1"/>
  <c r="R89" i="1"/>
  <c r="K89" i="1" s="1"/>
  <c r="R91" i="1"/>
  <c r="K91" i="1" s="1"/>
  <c r="R92" i="1"/>
  <c r="K92" i="1" s="1"/>
  <c r="R95" i="1"/>
  <c r="K95" i="1" s="1"/>
  <c r="R96" i="1"/>
  <c r="K96" i="1" s="1"/>
  <c r="R97" i="1"/>
  <c r="K97" i="1" s="1"/>
  <c r="G97" i="1" s="1"/>
  <c r="L97" i="1" s="1"/>
  <c r="R98" i="1"/>
  <c r="K98" i="1" s="1"/>
  <c r="R99" i="1"/>
  <c r="K99" i="1" s="1"/>
  <c r="R104" i="1"/>
  <c r="K104" i="1" s="1"/>
  <c r="Q104" i="1" s="1"/>
  <c r="R105" i="1"/>
  <c r="K105" i="1" s="1"/>
  <c r="I105" i="1" s="1"/>
  <c r="R106" i="1"/>
  <c r="K106" i="1" s="1"/>
  <c r="R108" i="1"/>
  <c r="K108" i="1" s="1"/>
  <c r="R109" i="1"/>
  <c r="K109" i="1" s="1"/>
  <c r="R112" i="1"/>
  <c r="K112" i="1"/>
  <c r="H112" i="1" s="1"/>
  <c r="R115" i="1"/>
  <c r="K115" i="1" s="1"/>
  <c r="R118" i="1"/>
  <c r="K118" i="1"/>
  <c r="H118" i="1" s="1"/>
  <c r="R124" i="1"/>
  <c r="K124" i="1" s="1"/>
  <c r="R125" i="1"/>
  <c r="K125" i="1"/>
  <c r="H125" i="1" s="1"/>
  <c r="R126" i="1"/>
  <c r="K126" i="1" s="1"/>
  <c r="R127" i="1"/>
  <c r="K127" i="1" s="1"/>
  <c r="R128" i="1"/>
  <c r="K128" i="1"/>
  <c r="J128" i="1" s="1"/>
  <c r="R129" i="1"/>
  <c r="K129" i="1" s="1"/>
  <c r="R130" i="1"/>
  <c r="K130" i="1" s="1"/>
  <c r="R131" i="1"/>
  <c r="K131" i="1" s="1"/>
  <c r="J131" i="1" s="1"/>
  <c r="R133" i="1"/>
  <c r="K133" i="1" s="1"/>
  <c r="R137" i="1"/>
  <c r="K137" i="1" s="1"/>
  <c r="R140" i="1"/>
  <c r="K140" i="1" s="1"/>
  <c r="R141" i="1"/>
  <c r="K141" i="1" s="1"/>
  <c r="R143" i="1"/>
  <c r="K143" i="1" s="1"/>
  <c r="R144" i="1"/>
  <c r="K144" i="1" s="1"/>
  <c r="R145" i="1"/>
  <c r="K145" i="1"/>
  <c r="J145" i="1" s="1"/>
  <c r="R147" i="1"/>
  <c r="K147" i="1" s="1"/>
  <c r="R148" i="1"/>
  <c r="K148" i="1" s="1"/>
  <c r="B25" i="1"/>
  <c r="R186" i="1" s="1"/>
  <c r="K186" i="1" s="1"/>
  <c r="R150" i="1"/>
  <c r="K150" i="1" s="1"/>
  <c r="R151" i="1"/>
  <c r="K151" i="1" s="1"/>
  <c r="R152" i="1"/>
  <c r="K152" i="1"/>
  <c r="G152" i="1" s="1"/>
  <c r="L152" i="1" s="1"/>
  <c r="R154" i="1"/>
  <c r="K154" i="1" s="1"/>
  <c r="R159" i="1"/>
  <c r="K159" i="1"/>
  <c r="H159" i="1" s="1"/>
  <c r="R160" i="1"/>
  <c r="K160" i="1" s="1"/>
  <c r="R161" i="1"/>
  <c r="K161" i="1" s="1"/>
  <c r="R162" i="1"/>
  <c r="K162" i="1" s="1"/>
  <c r="R163" i="1"/>
  <c r="K163" i="1" s="1"/>
  <c r="R165" i="1"/>
  <c r="K165" i="1" s="1"/>
  <c r="R169" i="1"/>
  <c r="K169" i="1" s="1"/>
  <c r="R178" i="1"/>
  <c r="K178" i="1" s="1"/>
  <c r="H178" i="1" s="1"/>
  <c r="R180" i="1"/>
  <c r="K180" i="1" s="1"/>
  <c r="R181" i="1"/>
  <c r="K181" i="1" s="1"/>
  <c r="R182" i="1"/>
  <c r="K182" i="1"/>
  <c r="G182" i="1" s="1"/>
  <c r="L182" i="1" s="1"/>
  <c r="R188" i="1"/>
  <c r="K188" i="1" s="1"/>
  <c r="R189" i="1"/>
  <c r="K189" i="1" s="1"/>
  <c r="R192" i="1"/>
  <c r="K192" i="1" s="1"/>
  <c r="R194" i="1"/>
  <c r="K194" i="1" s="1"/>
  <c r="R196" i="1"/>
  <c r="K196" i="1"/>
  <c r="J196" i="1" s="1"/>
  <c r="R198" i="1"/>
  <c r="K198" i="1" s="1"/>
  <c r="R199" i="1"/>
  <c r="K199" i="1" s="1"/>
  <c r="R201" i="1"/>
  <c r="K201" i="1"/>
  <c r="H201" i="1" s="1"/>
  <c r="R204" i="1"/>
  <c r="K204" i="1" s="1"/>
  <c r="R50" i="1"/>
  <c r="K50" i="1" s="1"/>
  <c r="R31" i="1"/>
  <c r="K31" i="1" s="1"/>
  <c r="R33" i="1"/>
  <c r="K33" i="1" s="1"/>
  <c r="R34" i="1"/>
  <c r="K34" i="1" s="1"/>
  <c r="R36" i="1"/>
  <c r="K36" i="1" s="1"/>
  <c r="B26" i="1"/>
  <c r="R39" i="1" s="1"/>
  <c r="K39" i="1" s="1"/>
  <c r="R43" i="1"/>
  <c r="K43" i="1" s="1"/>
  <c r="G43" i="1" s="1"/>
  <c r="R44" i="1"/>
  <c r="K44" i="1" s="1"/>
  <c r="R47" i="1"/>
  <c r="K47" i="1" s="1"/>
  <c r="Q47" i="1" s="1"/>
  <c r="R48" i="1"/>
  <c r="K48" i="1" s="1"/>
  <c r="R49" i="1"/>
  <c r="K49" i="1"/>
  <c r="I49" i="1" s="1"/>
  <c r="R29" i="1"/>
  <c r="K29" i="1" s="1"/>
  <c r="B34" i="1"/>
  <c r="B33" i="1"/>
  <c r="B31" i="1"/>
  <c r="B30" i="1"/>
  <c r="B28" i="1"/>
  <c r="AM860" i="1"/>
  <c r="AL862" i="1"/>
  <c r="AM862" i="1"/>
  <c r="AN861" i="1"/>
  <c r="AO861" i="1"/>
  <c r="AG860" i="1"/>
  <c r="AF860" i="1"/>
  <c r="AG861" i="1"/>
  <c r="AH861" i="1"/>
  <c r="AC860" i="1"/>
  <c r="AB860" i="1"/>
  <c r="AC861" i="1"/>
  <c r="AD861" i="1"/>
  <c r="AB861" i="1"/>
  <c r="X860" i="1"/>
  <c r="Y861" i="1"/>
  <c r="Z861" i="1"/>
  <c r="R860" i="1"/>
  <c r="S861" i="1"/>
  <c r="T861" i="1"/>
  <c r="R861" i="1"/>
  <c r="N860" i="1"/>
  <c r="O861" i="1"/>
  <c r="P861" i="1"/>
  <c r="AN845" i="1"/>
  <c r="AO846" i="1"/>
  <c r="AP846" i="1"/>
  <c r="AN846" i="1"/>
  <c r="AK846" i="1"/>
  <c r="AJ845" i="1"/>
  <c r="AL846" i="1"/>
  <c r="AG846" i="1"/>
  <c r="AH846" i="1"/>
  <c r="AF846" i="1"/>
  <c r="AF845" i="1"/>
  <c r="AC845" i="1"/>
  <c r="AB845" i="1"/>
  <c r="AC846" i="1"/>
  <c r="AD846" i="1"/>
  <c r="X845" i="1"/>
  <c r="Y846" i="1"/>
  <c r="Z846" i="1"/>
  <c r="X846" i="1"/>
  <c r="S846" i="1"/>
  <c r="T846" i="1"/>
  <c r="O845" i="1"/>
  <c r="N845" i="1"/>
  <c r="O846" i="1"/>
  <c r="P846" i="1"/>
  <c r="CE271" i="1"/>
  <c r="CI271" i="1"/>
  <c r="CE269" i="1"/>
  <c r="CI269" i="1"/>
  <c r="CG269" i="1"/>
  <c r="CE267" i="1"/>
  <c r="CG267" i="1"/>
  <c r="CI267" i="1"/>
  <c r="CQ277" i="1"/>
  <c r="CE265" i="1"/>
  <c r="CI265" i="1"/>
  <c r="CQ275" i="1"/>
  <c r="CG265" i="1"/>
  <c r="CQ276" i="1"/>
  <c r="CQ274" i="1"/>
  <c r="CE260" i="1"/>
  <c r="CG260" i="1"/>
  <c r="CI260" i="1"/>
  <c r="CQ266" i="1"/>
  <c r="CQ272" i="1"/>
  <c r="CE261" i="1"/>
  <c r="CG261" i="1"/>
  <c r="CI261" i="1"/>
  <c r="CQ270" i="1"/>
  <c r="CE263" i="1"/>
  <c r="CI263" i="1"/>
  <c r="CQ269" i="1"/>
  <c r="CG263" i="1"/>
  <c r="CQ268" i="1"/>
  <c r="CQ267" i="1"/>
  <c r="CQ265" i="1"/>
  <c r="CE258" i="1"/>
  <c r="CG258" i="1"/>
  <c r="CI258" i="1"/>
  <c r="CE255" i="1"/>
  <c r="CG255" i="1"/>
  <c r="CI255" i="1"/>
  <c r="CQ258" i="1"/>
  <c r="K12" i="1"/>
  <c r="E9" i="1"/>
  <c r="O11" i="1"/>
  <c r="I867" i="1"/>
  <c r="D865" i="1"/>
  <c r="H12" i="1"/>
  <c r="D855" i="1"/>
  <c r="C857" i="1"/>
  <c r="Q21" i="1"/>
  <c r="C856" i="1"/>
  <c r="O21" i="1"/>
  <c r="K21" i="1"/>
  <c r="E17" i="1"/>
  <c r="J21" i="1"/>
  <c r="I864" i="1"/>
  <c r="F878" i="1"/>
  <c r="F875" i="1"/>
  <c r="F874" i="1"/>
  <c r="D867" i="1"/>
  <c r="D868" i="1"/>
  <c r="F873" i="1"/>
  <c r="F872" i="1"/>
  <c r="G51" i="1"/>
  <c r="L51" i="1" s="1"/>
  <c r="P3" i="1"/>
  <c r="D24" i="1"/>
  <c r="I51" i="1"/>
  <c r="H51" i="1"/>
  <c r="Y845" i="1"/>
  <c r="CG271" i="1"/>
  <c r="E20" i="1"/>
  <c r="B12" i="1"/>
  <c r="B11" i="1"/>
  <c r="B10" i="1"/>
  <c r="B9" i="1"/>
  <c r="B8" i="1"/>
  <c r="B6" i="1"/>
  <c r="B5" i="1"/>
  <c r="B4" i="1"/>
  <c r="S6" i="1"/>
  <c r="S5" i="1"/>
  <c r="S7" i="1"/>
  <c r="S8" i="1"/>
  <c r="S2" i="1"/>
  <c r="FI71" i="1"/>
  <c r="FJ71" i="1"/>
  <c r="FI72" i="1"/>
  <c r="FJ72" i="1"/>
  <c r="FI73" i="1"/>
  <c r="FJ73" i="1"/>
  <c r="FI74" i="1"/>
  <c r="FJ74" i="1"/>
  <c r="FI75" i="1"/>
  <c r="FJ75" i="1"/>
  <c r="FI76" i="1"/>
  <c r="FJ76" i="1"/>
  <c r="FI77" i="1"/>
  <c r="FJ77" i="1"/>
  <c r="FI79" i="1"/>
  <c r="AO79" i="1"/>
  <c r="AO80" i="1"/>
  <c r="AO81" i="1"/>
  <c r="AO83" i="1"/>
  <c r="AO84" i="1"/>
  <c r="AO85" i="1"/>
  <c r="AO86" i="1"/>
  <c r="AO87" i="1"/>
  <c r="AO88" i="1"/>
  <c r="AO89" i="1"/>
  <c r="J737" i="1"/>
  <c r="I737" i="1"/>
  <c r="F737" i="1"/>
  <c r="K737" i="1"/>
  <c r="H737" i="1"/>
  <c r="G737" i="1"/>
  <c r="AP851" i="1"/>
  <c r="AP852" i="1"/>
  <c r="AP853" i="1"/>
  <c r="AP854" i="1"/>
  <c r="AN860" i="1"/>
  <c r="AM861" i="1"/>
  <c r="AM854" i="1"/>
  <c r="FI2" i="1"/>
  <c r="FJ2" i="1"/>
  <c r="FK2" i="1"/>
  <c r="FL2" i="1"/>
  <c r="FM2" i="1"/>
  <c r="FN2" i="1"/>
  <c r="FO2" i="1"/>
  <c r="FP2" i="1"/>
  <c r="FQ2" i="1"/>
  <c r="FR2" i="1"/>
  <c r="FS2" i="1"/>
  <c r="FT2" i="1"/>
  <c r="FU2" i="1"/>
  <c r="FV2" i="1"/>
  <c r="FW2" i="1"/>
  <c r="FX2" i="1"/>
  <c r="FY2" i="1"/>
  <c r="FZ2" i="1"/>
  <c r="GA2" i="1"/>
  <c r="GB2" i="1"/>
  <c r="GC2" i="1"/>
  <c r="GD2" i="1"/>
  <c r="FH3" i="1"/>
  <c r="FI3" i="1"/>
  <c r="FJ3" i="1"/>
  <c r="FK3" i="1"/>
  <c r="FL3" i="1"/>
  <c r="FM3" i="1"/>
  <c r="FN3" i="1"/>
  <c r="FO3" i="1"/>
  <c r="FP3" i="1"/>
  <c r="FQ3" i="1"/>
  <c r="FR3" i="1"/>
  <c r="FS3" i="1"/>
  <c r="FT3" i="1"/>
  <c r="FU3" i="1"/>
  <c r="FV3" i="1"/>
  <c r="FW3" i="1"/>
  <c r="FX3" i="1"/>
  <c r="FY3" i="1"/>
  <c r="FZ3" i="1"/>
  <c r="GA3" i="1"/>
  <c r="GB3" i="1"/>
  <c r="GC3" i="1"/>
  <c r="GD3" i="1"/>
  <c r="FH4" i="1"/>
  <c r="FI4" i="1"/>
  <c r="FJ4" i="1"/>
  <c r="FK4" i="1"/>
  <c r="FL4" i="1"/>
  <c r="FM4" i="1"/>
  <c r="FN4" i="1"/>
  <c r="FO4" i="1"/>
  <c r="FP4" i="1"/>
  <c r="FQ4" i="1"/>
  <c r="FR4" i="1"/>
  <c r="FS4" i="1"/>
  <c r="FT4" i="1"/>
  <c r="FU4" i="1"/>
  <c r="FV4" i="1"/>
  <c r="FW4" i="1"/>
  <c r="FX4" i="1"/>
  <c r="FY4" i="1"/>
  <c r="FZ4" i="1"/>
  <c r="GA4" i="1"/>
  <c r="GB4" i="1"/>
  <c r="GC4" i="1"/>
  <c r="GD4" i="1"/>
  <c r="FH5" i="1"/>
  <c r="FI5" i="1"/>
  <c r="FJ5" i="1"/>
  <c r="FK5" i="1"/>
  <c r="FL5" i="1"/>
  <c r="FM5" i="1"/>
  <c r="FN5" i="1"/>
  <c r="FO5" i="1"/>
  <c r="FP5" i="1"/>
  <c r="FQ5" i="1"/>
  <c r="FR5" i="1"/>
  <c r="FS5" i="1"/>
  <c r="FT5" i="1"/>
  <c r="FU5" i="1"/>
  <c r="FV5" i="1"/>
  <c r="FW5" i="1"/>
  <c r="FX5" i="1"/>
  <c r="FY5" i="1"/>
  <c r="FZ5" i="1"/>
  <c r="GA5" i="1"/>
  <c r="GB5" i="1"/>
  <c r="GC5" i="1"/>
  <c r="GD5" i="1"/>
  <c r="FH6" i="1"/>
  <c r="FI6" i="1"/>
  <c r="FJ6" i="1"/>
  <c r="FK6" i="1"/>
  <c r="FL6" i="1"/>
  <c r="FM6" i="1"/>
  <c r="FN6" i="1"/>
  <c r="FO6" i="1"/>
  <c r="FP6" i="1"/>
  <c r="FQ6" i="1"/>
  <c r="FR6" i="1"/>
  <c r="FS6" i="1"/>
  <c r="FT6" i="1"/>
  <c r="FU6" i="1"/>
  <c r="FV6" i="1"/>
  <c r="FW6" i="1"/>
  <c r="FX6" i="1"/>
  <c r="FY6" i="1"/>
  <c r="FZ6" i="1"/>
  <c r="GA6" i="1"/>
  <c r="GB6" i="1"/>
  <c r="GC6" i="1"/>
  <c r="GD6" i="1"/>
  <c r="FH7" i="1"/>
  <c r="FI7" i="1"/>
  <c r="FJ7" i="1"/>
  <c r="FK7" i="1"/>
  <c r="FL7" i="1"/>
  <c r="FM7" i="1"/>
  <c r="FN7" i="1"/>
  <c r="FO7" i="1"/>
  <c r="FP7" i="1"/>
  <c r="FQ7" i="1"/>
  <c r="FR7" i="1"/>
  <c r="FS7" i="1"/>
  <c r="FT7" i="1"/>
  <c r="FU7" i="1"/>
  <c r="FV7" i="1"/>
  <c r="FW7" i="1"/>
  <c r="FX7" i="1"/>
  <c r="FY7" i="1"/>
  <c r="FZ7" i="1"/>
  <c r="GA7" i="1"/>
  <c r="GB7" i="1"/>
  <c r="GC7" i="1"/>
  <c r="GD7" i="1"/>
  <c r="B7" i="1"/>
  <c r="FH8" i="1"/>
  <c r="FI8" i="1"/>
  <c r="FJ8" i="1"/>
  <c r="FK8" i="1"/>
  <c r="FL8" i="1"/>
  <c r="FM8" i="1"/>
  <c r="FN8" i="1"/>
  <c r="FO8" i="1"/>
  <c r="FP8" i="1"/>
  <c r="FQ8" i="1"/>
  <c r="FR8" i="1"/>
  <c r="FS8" i="1"/>
  <c r="FT8" i="1"/>
  <c r="FU8" i="1"/>
  <c r="FV8" i="1"/>
  <c r="FW8" i="1"/>
  <c r="FX8" i="1"/>
  <c r="FY8" i="1"/>
  <c r="FZ8" i="1"/>
  <c r="GA8" i="1"/>
  <c r="GB8" i="1"/>
  <c r="GC8" i="1"/>
  <c r="GD8" i="1"/>
  <c r="FH9" i="1"/>
  <c r="FI9" i="1"/>
  <c r="FJ9" i="1"/>
  <c r="FK9" i="1"/>
  <c r="FL9" i="1"/>
  <c r="FM9" i="1"/>
  <c r="FN9" i="1"/>
  <c r="FO9" i="1"/>
  <c r="FP9" i="1"/>
  <c r="FQ9" i="1"/>
  <c r="FR9" i="1"/>
  <c r="FS9" i="1"/>
  <c r="FT9" i="1"/>
  <c r="FU9" i="1"/>
  <c r="FV9" i="1"/>
  <c r="FW9" i="1"/>
  <c r="FX9" i="1"/>
  <c r="FY9" i="1"/>
  <c r="FZ9" i="1"/>
  <c r="GA9" i="1"/>
  <c r="GB9" i="1"/>
  <c r="GC9" i="1"/>
  <c r="GD9" i="1"/>
  <c r="FH10" i="1"/>
  <c r="FI10" i="1"/>
  <c r="FJ10" i="1"/>
  <c r="FK10" i="1"/>
  <c r="FL10" i="1"/>
  <c r="FM10" i="1"/>
  <c r="FN10" i="1"/>
  <c r="FO10" i="1"/>
  <c r="FP10" i="1"/>
  <c r="FQ10" i="1"/>
  <c r="FR10" i="1"/>
  <c r="FS10" i="1"/>
  <c r="FT10" i="1"/>
  <c r="FU10" i="1"/>
  <c r="FV10" i="1"/>
  <c r="FW10" i="1"/>
  <c r="FX10" i="1"/>
  <c r="FY10" i="1"/>
  <c r="FZ10" i="1"/>
  <c r="GA10" i="1"/>
  <c r="GB10" i="1"/>
  <c r="GC10" i="1"/>
  <c r="GD10" i="1"/>
  <c r="FH11" i="1"/>
  <c r="FI11" i="1"/>
  <c r="FJ11" i="1"/>
  <c r="FK11" i="1"/>
  <c r="FL11" i="1"/>
  <c r="FM11" i="1"/>
  <c r="FN11" i="1"/>
  <c r="FO11" i="1"/>
  <c r="FP11" i="1"/>
  <c r="FQ11" i="1"/>
  <c r="FR11" i="1"/>
  <c r="FS11" i="1"/>
  <c r="FT11" i="1"/>
  <c r="FU11" i="1"/>
  <c r="FV11" i="1"/>
  <c r="FW11" i="1"/>
  <c r="FX11" i="1"/>
  <c r="FY11" i="1"/>
  <c r="FZ11" i="1"/>
  <c r="GA11" i="1"/>
  <c r="GB11" i="1"/>
  <c r="GC11" i="1"/>
  <c r="GD11" i="1"/>
  <c r="FH12" i="1"/>
  <c r="FI12" i="1"/>
  <c r="FJ12" i="1"/>
  <c r="FK12" i="1"/>
  <c r="FL12" i="1"/>
  <c r="FM12" i="1"/>
  <c r="FN12" i="1"/>
  <c r="FO12" i="1"/>
  <c r="FP12" i="1"/>
  <c r="FQ12" i="1"/>
  <c r="FR12" i="1"/>
  <c r="FS12" i="1"/>
  <c r="FT12" i="1"/>
  <c r="FU12" i="1"/>
  <c r="FV12" i="1"/>
  <c r="FW12" i="1"/>
  <c r="FX12" i="1"/>
  <c r="FY12" i="1"/>
  <c r="FZ12" i="1"/>
  <c r="GA12" i="1"/>
  <c r="GB12" i="1"/>
  <c r="GC12" i="1"/>
  <c r="GD12" i="1"/>
  <c r="FH13" i="1"/>
  <c r="FI13" i="1"/>
  <c r="FJ13" i="1"/>
  <c r="FK13" i="1"/>
  <c r="FL13" i="1"/>
  <c r="FM13" i="1"/>
  <c r="FN13" i="1"/>
  <c r="FO13" i="1"/>
  <c r="FP13" i="1"/>
  <c r="FQ13" i="1"/>
  <c r="FR13" i="1"/>
  <c r="FS13" i="1"/>
  <c r="FT13" i="1"/>
  <c r="FU13" i="1"/>
  <c r="FV13" i="1"/>
  <c r="FW13" i="1"/>
  <c r="FX13" i="1"/>
  <c r="FY13" i="1"/>
  <c r="FZ13" i="1"/>
  <c r="GA13" i="1"/>
  <c r="GB13" i="1"/>
  <c r="GC13" i="1"/>
  <c r="GD13" i="1"/>
  <c r="FH14" i="1"/>
  <c r="FI14" i="1"/>
  <c r="FJ14" i="1"/>
  <c r="FK14" i="1"/>
  <c r="FL14" i="1"/>
  <c r="FM14" i="1"/>
  <c r="FN14" i="1"/>
  <c r="FO14" i="1"/>
  <c r="FP14" i="1"/>
  <c r="FQ14" i="1"/>
  <c r="FR14" i="1"/>
  <c r="FS14" i="1"/>
  <c r="FT14" i="1"/>
  <c r="FU14" i="1"/>
  <c r="FV14" i="1"/>
  <c r="FW14" i="1"/>
  <c r="FX14" i="1"/>
  <c r="FY14" i="1"/>
  <c r="FZ14" i="1"/>
  <c r="GA14" i="1"/>
  <c r="GB14" i="1"/>
  <c r="GC14" i="1"/>
  <c r="GD14" i="1"/>
  <c r="FH15" i="1"/>
  <c r="FI15" i="1"/>
  <c r="FJ15" i="1"/>
  <c r="FK15" i="1"/>
  <c r="FL15" i="1"/>
  <c r="FM15" i="1"/>
  <c r="FN15" i="1"/>
  <c r="FO15" i="1"/>
  <c r="FP15" i="1"/>
  <c r="FQ15" i="1"/>
  <c r="FR15" i="1"/>
  <c r="FS15" i="1"/>
  <c r="FT15" i="1"/>
  <c r="FU15" i="1"/>
  <c r="FV15" i="1"/>
  <c r="FW15" i="1"/>
  <c r="FX15" i="1"/>
  <c r="FY15" i="1"/>
  <c r="FZ15" i="1"/>
  <c r="GA15" i="1"/>
  <c r="GB15" i="1"/>
  <c r="GC15" i="1"/>
  <c r="GD15" i="1"/>
  <c r="FH16" i="1"/>
  <c r="FI16" i="1"/>
  <c r="FJ16" i="1"/>
  <c r="FK16" i="1"/>
  <c r="FL16" i="1"/>
  <c r="FM16" i="1"/>
  <c r="FN16" i="1"/>
  <c r="FO16" i="1"/>
  <c r="FP16" i="1"/>
  <c r="FQ16" i="1"/>
  <c r="FR16" i="1"/>
  <c r="FS16" i="1"/>
  <c r="FT16" i="1"/>
  <c r="FU16" i="1"/>
  <c r="FV16" i="1"/>
  <c r="FW16" i="1"/>
  <c r="FX16" i="1"/>
  <c r="FY16" i="1"/>
  <c r="FZ16" i="1"/>
  <c r="GA16" i="1"/>
  <c r="GB16" i="1"/>
  <c r="GC16" i="1"/>
  <c r="GD16" i="1"/>
  <c r="FH17" i="1"/>
  <c r="FI17" i="1"/>
  <c r="FJ17" i="1"/>
  <c r="FK17" i="1"/>
  <c r="FL17" i="1"/>
  <c r="FM17" i="1"/>
  <c r="FN17" i="1"/>
  <c r="FO17" i="1"/>
  <c r="FP17" i="1"/>
  <c r="FQ17" i="1"/>
  <c r="FR17" i="1"/>
  <c r="FS17" i="1"/>
  <c r="FT17" i="1"/>
  <c r="FU17" i="1"/>
  <c r="FV17" i="1"/>
  <c r="FW17" i="1"/>
  <c r="FX17" i="1"/>
  <c r="FY17" i="1"/>
  <c r="FZ17" i="1"/>
  <c r="GA17" i="1"/>
  <c r="GB17" i="1"/>
  <c r="GC17" i="1"/>
  <c r="GD17" i="1"/>
  <c r="FH18" i="1"/>
  <c r="FI18" i="1"/>
  <c r="FJ18" i="1"/>
  <c r="FK18" i="1"/>
  <c r="FL18" i="1"/>
  <c r="FM18" i="1"/>
  <c r="FN18" i="1"/>
  <c r="FO18" i="1"/>
  <c r="FP18" i="1"/>
  <c r="FQ18" i="1"/>
  <c r="FR18" i="1"/>
  <c r="FS18" i="1"/>
  <c r="FT18" i="1"/>
  <c r="FU18" i="1"/>
  <c r="FV18" i="1"/>
  <c r="FW18" i="1"/>
  <c r="FX18" i="1"/>
  <c r="FY18" i="1"/>
  <c r="FZ18" i="1"/>
  <c r="GA18" i="1"/>
  <c r="GB18" i="1"/>
  <c r="GC18" i="1"/>
  <c r="GD18" i="1"/>
  <c r="FH19" i="1"/>
  <c r="FI19" i="1"/>
  <c r="FJ19" i="1"/>
  <c r="FK19" i="1"/>
  <c r="FL19" i="1"/>
  <c r="FM19" i="1"/>
  <c r="FN19" i="1"/>
  <c r="FO19" i="1"/>
  <c r="FP19" i="1"/>
  <c r="FQ19" i="1"/>
  <c r="FR19" i="1"/>
  <c r="FS19" i="1"/>
  <c r="FT19" i="1"/>
  <c r="FU19" i="1"/>
  <c r="FV19" i="1"/>
  <c r="FW19" i="1"/>
  <c r="FX19" i="1"/>
  <c r="FY19" i="1"/>
  <c r="FZ19" i="1"/>
  <c r="GA19" i="1"/>
  <c r="GB19" i="1"/>
  <c r="GC19" i="1"/>
  <c r="GD19" i="1"/>
  <c r="FH20" i="1"/>
  <c r="FI20" i="1"/>
  <c r="FJ20" i="1"/>
  <c r="FK20" i="1"/>
  <c r="FL20" i="1"/>
  <c r="FM20" i="1"/>
  <c r="FN20" i="1"/>
  <c r="FO20" i="1"/>
  <c r="FP20" i="1"/>
  <c r="FQ20" i="1"/>
  <c r="FR20" i="1"/>
  <c r="FS20" i="1"/>
  <c r="FT20" i="1"/>
  <c r="FU20" i="1"/>
  <c r="FV20" i="1"/>
  <c r="FW20" i="1"/>
  <c r="FX20" i="1"/>
  <c r="FY20" i="1"/>
  <c r="FZ20" i="1"/>
  <c r="GA20" i="1"/>
  <c r="GB20" i="1"/>
  <c r="GC20" i="1"/>
  <c r="GD20" i="1"/>
  <c r="FH21" i="1"/>
  <c r="FI21" i="1"/>
  <c r="FJ21" i="1"/>
  <c r="FK21" i="1"/>
  <c r="FL21" i="1"/>
  <c r="FM21" i="1"/>
  <c r="FN21" i="1"/>
  <c r="FO21" i="1"/>
  <c r="FP21" i="1"/>
  <c r="FQ21" i="1"/>
  <c r="FR21" i="1"/>
  <c r="FS21" i="1"/>
  <c r="FT21" i="1"/>
  <c r="FU21" i="1"/>
  <c r="FV21" i="1"/>
  <c r="FW21" i="1"/>
  <c r="FX21" i="1"/>
  <c r="FY21" i="1"/>
  <c r="FZ21" i="1"/>
  <c r="GA21" i="1"/>
  <c r="GB21" i="1"/>
  <c r="GC21" i="1"/>
  <c r="GD21" i="1"/>
  <c r="FI22" i="1"/>
  <c r="FJ22" i="1"/>
  <c r="FK22" i="1"/>
  <c r="FL22" i="1"/>
  <c r="FM22" i="1"/>
  <c r="FN22" i="1"/>
  <c r="FO22" i="1"/>
  <c r="FP22" i="1"/>
  <c r="FQ22" i="1"/>
  <c r="FR22" i="1"/>
  <c r="FS22" i="1"/>
  <c r="FT22" i="1"/>
  <c r="FU22" i="1"/>
  <c r="FV22" i="1"/>
  <c r="FW22" i="1"/>
  <c r="FX22" i="1"/>
  <c r="FY22" i="1"/>
  <c r="FZ22" i="1"/>
  <c r="GA22" i="1"/>
  <c r="GB22" i="1"/>
  <c r="GC22" i="1"/>
  <c r="GD22" i="1"/>
  <c r="FG24" i="1"/>
  <c r="FH24" i="1"/>
  <c r="FI24" i="1"/>
  <c r="FJ24" i="1"/>
  <c r="FK24" i="1"/>
  <c r="FL24" i="1"/>
  <c r="FM24" i="1"/>
  <c r="FN24" i="1"/>
  <c r="FO24" i="1"/>
  <c r="FP24" i="1"/>
  <c r="FQ24" i="1"/>
  <c r="FR24" i="1"/>
  <c r="FS24" i="1"/>
  <c r="FT24" i="1"/>
  <c r="FU24" i="1"/>
  <c r="FV24" i="1"/>
  <c r="FW24" i="1"/>
  <c r="FX24" i="1"/>
  <c r="FY24" i="1"/>
  <c r="FZ24" i="1"/>
  <c r="GA24" i="1"/>
  <c r="GB24" i="1"/>
  <c r="GC24" i="1"/>
  <c r="GD24" i="1"/>
  <c r="FG25" i="1"/>
  <c r="FH25" i="1"/>
  <c r="FI25" i="1"/>
  <c r="FJ25" i="1"/>
  <c r="FK25" i="1"/>
  <c r="FL25" i="1"/>
  <c r="FM25" i="1"/>
  <c r="FN25" i="1"/>
  <c r="FO25" i="1"/>
  <c r="FP25" i="1"/>
  <c r="FQ25" i="1"/>
  <c r="FR25" i="1"/>
  <c r="FS25" i="1"/>
  <c r="FT25" i="1"/>
  <c r="FU25" i="1"/>
  <c r="FV25" i="1"/>
  <c r="FW25" i="1"/>
  <c r="FX25" i="1"/>
  <c r="FY25" i="1"/>
  <c r="FZ25" i="1"/>
  <c r="GA25" i="1"/>
  <c r="GB25" i="1"/>
  <c r="GC25" i="1"/>
  <c r="GD25" i="1"/>
  <c r="FG26" i="1"/>
  <c r="FH26" i="1"/>
  <c r="FG27" i="1"/>
  <c r="FH27" i="1"/>
  <c r="FG28" i="1"/>
  <c r="FH28" i="1"/>
  <c r="FG29" i="1"/>
  <c r="FH29" i="1"/>
  <c r="FG30" i="1"/>
  <c r="FH30" i="1"/>
  <c r="FG31" i="1"/>
  <c r="FH31" i="1"/>
  <c r="FG32" i="1"/>
  <c r="FH32" i="1"/>
  <c r="FG33" i="1"/>
  <c r="FH33" i="1"/>
  <c r="FG34" i="1"/>
  <c r="FH34" i="1"/>
  <c r="FG35" i="1"/>
  <c r="FH35" i="1"/>
  <c r="FG36" i="1"/>
  <c r="FH36" i="1"/>
  <c r="FG37" i="1"/>
  <c r="FH37" i="1"/>
  <c r="FG38" i="1"/>
  <c r="FH38" i="1"/>
  <c r="FG39" i="1"/>
  <c r="FH39" i="1"/>
  <c r="FG40" i="1"/>
  <c r="FH40" i="1"/>
  <c r="FE26" i="1"/>
  <c r="FI26" i="1"/>
  <c r="FJ26" i="1"/>
  <c r="FK26" i="1"/>
  <c r="FL26" i="1"/>
  <c r="FM26" i="1"/>
  <c r="FN26" i="1"/>
  <c r="FO26" i="1"/>
  <c r="FP26" i="1"/>
  <c r="FQ26" i="1"/>
  <c r="FR26" i="1"/>
  <c r="FS26" i="1"/>
  <c r="FT26" i="1"/>
  <c r="FU26" i="1"/>
  <c r="FV26" i="1"/>
  <c r="FW26" i="1"/>
  <c r="FX26" i="1"/>
  <c r="FY26" i="1"/>
  <c r="FZ26" i="1"/>
  <c r="GA26" i="1"/>
  <c r="GB26" i="1"/>
  <c r="GC26" i="1"/>
  <c r="GD26" i="1"/>
  <c r="FI27" i="1"/>
  <c r="FJ27" i="1"/>
  <c r="FK27" i="1"/>
  <c r="FL27" i="1"/>
  <c r="FM27" i="1"/>
  <c r="FN27" i="1"/>
  <c r="FO27" i="1"/>
  <c r="FP27" i="1"/>
  <c r="FQ27" i="1"/>
  <c r="FR27" i="1"/>
  <c r="FS27" i="1"/>
  <c r="FT27" i="1"/>
  <c r="FU27" i="1"/>
  <c r="FV27" i="1"/>
  <c r="FW27" i="1"/>
  <c r="FX27" i="1"/>
  <c r="FY27" i="1"/>
  <c r="FZ27" i="1"/>
  <c r="GA27" i="1"/>
  <c r="GB27" i="1"/>
  <c r="GC27" i="1"/>
  <c r="GD27" i="1"/>
  <c r="FI28" i="1"/>
  <c r="FJ28" i="1"/>
  <c r="FK28" i="1"/>
  <c r="FL28" i="1"/>
  <c r="FM28" i="1"/>
  <c r="FN28" i="1"/>
  <c r="FO28" i="1"/>
  <c r="FP28" i="1"/>
  <c r="FQ28" i="1"/>
  <c r="FR28" i="1"/>
  <c r="FS28" i="1"/>
  <c r="FT28" i="1"/>
  <c r="FU28" i="1"/>
  <c r="FV28" i="1"/>
  <c r="FW28" i="1"/>
  <c r="FX28" i="1"/>
  <c r="FY28" i="1"/>
  <c r="FZ28" i="1"/>
  <c r="GA28" i="1"/>
  <c r="GB28" i="1"/>
  <c r="GC28" i="1"/>
  <c r="GD28" i="1"/>
  <c r="FI29" i="1"/>
  <c r="FJ29" i="1"/>
  <c r="FK29" i="1"/>
  <c r="FL29" i="1"/>
  <c r="FM29" i="1"/>
  <c r="FN29" i="1"/>
  <c r="FO29" i="1"/>
  <c r="FP29" i="1"/>
  <c r="FQ29" i="1"/>
  <c r="FR29" i="1"/>
  <c r="FS29" i="1"/>
  <c r="FT29" i="1"/>
  <c r="FU29" i="1"/>
  <c r="FV29" i="1"/>
  <c r="FW29" i="1"/>
  <c r="FX29" i="1"/>
  <c r="FY29" i="1"/>
  <c r="FZ29" i="1"/>
  <c r="GA29" i="1"/>
  <c r="GB29" i="1"/>
  <c r="GC29" i="1"/>
  <c r="GD29" i="1"/>
  <c r="FI30" i="1"/>
  <c r="FJ30" i="1"/>
  <c r="FK30" i="1"/>
  <c r="FL30" i="1"/>
  <c r="FM30" i="1"/>
  <c r="FN30" i="1"/>
  <c r="FO30" i="1"/>
  <c r="FP30" i="1"/>
  <c r="FQ30" i="1"/>
  <c r="FR30" i="1"/>
  <c r="FS30" i="1"/>
  <c r="FT30" i="1"/>
  <c r="FU30" i="1"/>
  <c r="FV30" i="1"/>
  <c r="FW30" i="1"/>
  <c r="FX30" i="1"/>
  <c r="FY30" i="1"/>
  <c r="FZ30" i="1"/>
  <c r="GA30" i="1"/>
  <c r="GB30" i="1"/>
  <c r="GC30" i="1"/>
  <c r="GD30" i="1"/>
  <c r="FI31" i="1"/>
  <c r="FJ31" i="1"/>
  <c r="FK31" i="1"/>
  <c r="FL31" i="1"/>
  <c r="FM31" i="1"/>
  <c r="FN31" i="1"/>
  <c r="FO31" i="1"/>
  <c r="FP31" i="1"/>
  <c r="FQ31" i="1"/>
  <c r="FR31" i="1"/>
  <c r="FS31" i="1"/>
  <c r="FT31" i="1"/>
  <c r="FU31" i="1"/>
  <c r="FV31" i="1"/>
  <c r="FW31" i="1"/>
  <c r="FX31" i="1"/>
  <c r="FY31" i="1"/>
  <c r="FZ31" i="1"/>
  <c r="GA31" i="1"/>
  <c r="GB31" i="1"/>
  <c r="GC31" i="1"/>
  <c r="GD31" i="1"/>
  <c r="FI32" i="1"/>
  <c r="FJ32" i="1"/>
  <c r="FK32" i="1"/>
  <c r="FL32" i="1"/>
  <c r="FM32" i="1"/>
  <c r="FN32" i="1"/>
  <c r="FO32" i="1"/>
  <c r="FP32" i="1"/>
  <c r="FQ32" i="1"/>
  <c r="FR32" i="1"/>
  <c r="FS32" i="1"/>
  <c r="FT32" i="1"/>
  <c r="FU32" i="1"/>
  <c r="FV32" i="1"/>
  <c r="FW32" i="1"/>
  <c r="FX32" i="1"/>
  <c r="FY32" i="1"/>
  <c r="FZ32" i="1"/>
  <c r="GA32" i="1"/>
  <c r="GB32" i="1"/>
  <c r="GC32" i="1"/>
  <c r="GD32" i="1"/>
  <c r="FI33" i="1"/>
  <c r="FJ33" i="1"/>
  <c r="FK33" i="1"/>
  <c r="FL33" i="1"/>
  <c r="FM33" i="1"/>
  <c r="FN33" i="1"/>
  <c r="FO33" i="1"/>
  <c r="FP33" i="1"/>
  <c r="FQ33" i="1"/>
  <c r="FR33" i="1"/>
  <c r="FS33" i="1"/>
  <c r="FT33" i="1"/>
  <c r="FU33" i="1"/>
  <c r="FV33" i="1"/>
  <c r="FW33" i="1"/>
  <c r="FX33" i="1"/>
  <c r="FY33" i="1"/>
  <c r="FZ33" i="1"/>
  <c r="GA33" i="1"/>
  <c r="GB33" i="1"/>
  <c r="GC33" i="1"/>
  <c r="GD33" i="1"/>
  <c r="FI34" i="1"/>
  <c r="FJ34" i="1"/>
  <c r="FK34" i="1"/>
  <c r="FL34" i="1"/>
  <c r="FM34" i="1"/>
  <c r="FN34" i="1"/>
  <c r="FO34" i="1"/>
  <c r="FP34" i="1"/>
  <c r="FQ34" i="1"/>
  <c r="FR34" i="1"/>
  <c r="FS34" i="1"/>
  <c r="FT34" i="1"/>
  <c r="FU34" i="1"/>
  <c r="FV34" i="1"/>
  <c r="FW34" i="1"/>
  <c r="FX34" i="1"/>
  <c r="FY34" i="1"/>
  <c r="FZ34" i="1"/>
  <c r="GA34" i="1"/>
  <c r="GB34" i="1"/>
  <c r="GC34" i="1"/>
  <c r="GD34" i="1"/>
  <c r="FI35" i="1"/>
  <c r="FJ35" i="1"/>
  <c r="FK35" i="1"/>
  <c r="FL35" i="1"/>
  <c r="FM35" i="1"/>
  <c r="FN35" i="1"/>
  <c r="FO35" i="1"/>
  <c r="FP35" i="1"/>
  <c r="FQ35" i="1"/>
  <c r="FR35" i="1"/>
  <c r="FS35" i="1"/>
  <c r="FT35" i="1"/>
  <c r="FU35" i="1"/>
  <c r="FV35" i="1"/>
  <c r="FW35" i="1"/>
  <c r="FX35" i="1"/>
  <c r="FY35" i="1"/>
  <c r="FZ35" i="1"/>
  <c r="GA35" i="1"/>
  <c r="GB35" i="1"/>
  <c r="GC35" i="1"/>
  <c r="GD35" i="1"/>
  <c r="FI36" i="1"/>
  <c r="FJ36" i="1"/>
  <c r="FK36" i="1"/>
  <c r="FL36" i="1"/>
  <c r="FM36" i="1"/>
  <c r="FN36" i="1"/>
  <c r="FO36" i="1"/>
  <c r="FP36" i="1"/>
  <c r="FQ36" i="1"/>
  <c r="FR36" i="1"/>
  <c r="FS36" i="1"/>
  <c r="FT36" i="1"/>
  <c r="FU36" i="1"/>
  <c r="FV36" i="1"/>
  <c r="FW36" i="1"/>
  <c r="FX36" i="1"/>
  <c r="FY36" i="1"/>
  <c r="FZ36" i="1"/>
  <c r="GA36" i="1"/>
  <c r="GB36" i="1"/>
  <c r="GC36" i="1"/>
  <c r="GD36" i="1"/>
  <c r="FI37" i="1"/>
  <c r="FJ37" i="1"/>
  <c r="FK37" i="1"/>
  <c r="FL37" i="1"/>
  <c r="FM37" i="1"/>
  <c r="FN37" i="1"/>
  <c r="FO37" i="1"/>
  <c r="FP37" i="1"/>
  <c r="FQ37" i="1"/>
  <c r="FR37" i="1"/>
  <c r="FS37" i="1"/>
  <c r="FT37" i="1"/>
  <c r="FU37" i="1"/>
  <c r="FV37" i="1"/>
  <c r="FW37" i="1"/>
  <c r="FX37" i="1"/>
  <c r="FY37" i="1"/>
  <c r="FZ37" i="1"/>
  <c r="GA37" i="1"/>
  <c r="GB37" i="1"/>
  <c r="GC37" i="1"/>
  <c r="GD37" i="1"/>
  <c r="FI38" i="1"/>
  <c r="FJ38" i="1"/>
  <c r="FK38" i="1"/>
  <c r="FL38" i="1"/>
  <c r="FM38" i="1"/>
  <c r="FN38" i="1"/>
  <c r="FO38" i="1"/>
  <c r="FP38" i="1"/>
  <c r="FQ38" i="1"/>
  <c r="FR38" i="1"/>
  <c r="FS38" i="1"/>
  <c r="FT38" i="1"/>
  <c r="FU38" i="1"/>
  <c r="FV38" i="1"/>
  <c r="FW38" i="1"/>
  <c r="FX38" i="1"/>
  <c r="FY38" i="1"/>
  <c r="FZ38" i="1"/>
  <c r="GA38" i="1"/>
  <c r="GB38" i="1"/>
  <c r="GC38" i="1"/>
  <c r="GD38" i="1"/>
  <c r="FI39" i="1"/>
  <c r="FJ39" i="1"/>
  <c r="FK39" i="1"/>
  <c r="FL39" i="1"/>
  <c r="FM39" i="1"/>
  <c r="FN39" i="1"/>
  <c r="FO39" i="1"/>
  <c r="FP39" i="1"/>
  <c r="FQ39" i="1"/>
  <c r="FR39" i="1"/>
  <c r="FS39" i="1"/>
  <c r="FT39" i="1"/>
  <c r="FU39" i="1"/>
  <c r="FV39" i="1"/>
  <c r="FW39" i="1"/>
  <c r="FX39" i="1"/>
  <c r="FY39" i="1"/>
  <c r="FZ39" i="1"/>
  <c r="GA39" i="1"/>
  <c r="GB39" i="1"/>
  <c r="GC39" i="1"/>
  <c r="GD39" i="1"/>
  <c r="FI40" i="1"/>
  <c r="FJ40" i="1"/>
  <c r="FK40" i="1"/>
  <c r="FL40" i="1"/>
  <c r="FM40" i="1"/>
  <c r="FN40" i="1"/>
  <c r="FO40" i="1"/>
  <c r="FP40" i="1"/>
  <c r="FQ40" i="1"/>
  <c r="FR40" i="1"/>
  <c r="FS40" i="1"/>
  <c r="FT40" i="1"/>
  <c r="FU40" i="1"/>
  <c r="FV40" i="1"/>
  <c r="FW40" i="1"/>
  <c r="FX40" i="1"/>
  <c r="FY40" i="1"/>
  <c r="FZ40" i="1"/>
  <c r="GA40" i="1"/>
  <c r="GB40" i="1"/>
  <c r="GC40" i="1"/>
  <c r="GD40" i="1"/>
  <c r="FG41" i="1"/>
  <c r="FI41" i="1"/>
  <c r="FJ41" i="1"/>
  <c r="FK41" i="1"/>
  <c r="FL41" i="1"/>
  <c r="FM41" i="1"/>
  <c r="FN41" i="1"/>
  <c r="FO41" i="1"/>
  <c r="FP41" i="1"/>
  <c r="FQ41" i="1"/>
  <c r="FR41" i="1"/>
  <c r="FS41" i="1"/>
  <c r="FT41" i="1"/>
  <c r="FU41" i="1"/>
  <c r="FV41" i="1"/>
  <c r="FW41" i="1"/>
  <c r="FX41" i="1"/>
  <c r="FY41" i="1"/>
  <c r="FZ41" i="1"/>
  <c r="GA41" i="1"/>
  <c r="GB41" i="1"/>
  <c r="GC41" i="1"/>
  <c r="GD41" i="1"/>
  <c r="FI42" i="1"/>
  <c r="FJ42" i="1"/>
  <c r="FK42" i="1"/>
  <c r="FL42" i="1"/>
  <c r="FM42" i="1"/>
  <c r="FN42" i="1"/>
  <c r="FO42" i="1"/>
  <c r="FP42" i="1"/>
  <c r="FQ42" i="1"/>
  <c r="FR42" i="1"/>
  <c r="FS42" i="1"/>
  <c r="FT42" i="1"/>
  <c r="FU42" i="1"/>
  <c r="FV42" i="1"/>
  <c r="FW42" i="1"/>
  <c r="FX42" i="1"/>
  <c r="FY42" i="1"/>
  <c r="FZ42" i="1"/>
  <c r="GA42" i="1"/>
  <c r="GB42" i="1"/>
  <c r="GC42" i="1"/>
  <c r="GD42" i="1"/>
  <c r="FI43" i="1"/>
  <c r="FJ43" i="1"/>
  <c r="FK43" i="1"/>
  <c r="FL43" i="1"/>
  <c r="FM43" i="1"/>
  <c r="FN43" i="1"/>
  <c r="FO43" i="1"/>
  <c r="FP43" i="1"/>
  <c r="FQ43" i="1"/>
  <c r="FR43" i="1"/>
  <c r="FS43" i="1"/>
  <c r="FT43" i="1"/>
  <c r="FU43" i="1"/>
  <c r="FV43" i="1"/>
  <c r="FW43" i="1"/>
  <c r="FX43" i="1"/>
  <c r="FY43" i="1"/>
  <c r="FZ43" i="1"/>
  <c r="GA43" i="1"/>
  <c r="GB43" i="1"/>
  <c r="GC43" i="1"/>
  <c r="GD43" i="1"/>
  <c r="FI44" i="1"/>
  <c r="FJ44" i="1"/>
  <c r="FK44" i="1"/>
  <c r="FL44" i="1"/>
  <c r="FM44" i="1"/>
  <c r="FN44" i="1"/>
  <c r="FO44" i="1"/>
  <c r="FP44" i="1"/>
  <c r="FQ44" i="1"/>
  <c r="FR44" i="1"/>
  <c r="FS44" i="1"/>
  <c r="FT44" i="1"/>
  <c r="FU44" i="1"/>
  <c r="FV44" i="1"/>
  <c r="FW44" i="1"/>
  <c r="FX44" i="1"/>
  <c r="FY44" i="1"/>
  <c r="FZ44" i="1"/>
  <c r="GA44" i="1"/>
  <c r="GB44" i="1"/>
  <c r="GC44" i="1"/>
  <c r="GD44" i="1"/>
  <c r="FI45" i="1"/>
  <c r="FJ45" i="1"/>
  <c r="FK45" i="1"/>
  <c r="FL45" i="1"/>
  <c r="FM45" i="1"/>
  <c r="FN45" i="1"/>
  <c r="FO45" i="1"/>
  <c r="FP45" i="1"/>
  <c r="FQ45" i="1"/>
  <c r="FR45" i="1"/>
  <c r="FS45" i="1"/>
  <c r="FT45" i="1"/>
  <c r="FU45" i="1"/>
  <c r="FV45" i="1"/>
  <c r="FW45" i="1"/>
  <c r="FX45" i="1"/>
  <c r="FY45" i="1"/>
  <c r="FZ45" i="1"/>
  <c r="GA45" i="1"/>
  <c r="GB45" i="1"/>
  <c r="GC45" i="1"/>
  <c r="GD45" i="1"/>
  <c r="FI46" i="1"/>
  <c r="FJ46" i="1"/>
  <c r="FK46" i="1"/>
  <c r="FL46" i="1"/>
  <c r="FM46" i="1"/>
  <c r="FN46" i="1"/>
  <c r="FO46" i="1"/>
  <c r="FP46" i="1"/>
  <c r="FQ46" i="1"/>
  <c r="FR46" i="1"/>
  <c r="FS46" i="1"/>
  <c r="FT46" i="1"/>
  <c r="FU46" i="1"/>
  <c r="FV46" i="1"/>
  <c r="FW46" i="1"/>
  <c r="FX46" i="1"/>
  <c r="FY46" i="1"/>
  <c r="FZ46" i="1"/>
  <c r="GA46" i="1"/>
  <c r="GB46" i="1"/>
  <c r="GC46" i="1"/>
  <c r="GD46" i="1"/>
  <c r="FI47" i="1"/>
  <c r="FJ47" i="1"/>
  <c r="FK47" i="1"/>
  <c r="FL47" i="1"/>
  <c r="FM47" i="1"/>
  <c r="FN47" i="1"/>
  <c r="FO47" i="1"/>
  <c r="FP47" i="1"/>
  <c r="FQ47" i="1"/>
  <c r="FR47" i="1"/>
  <c r="FS47" i="1"/>
  <c r="FT47" i="1"/>
  <c r="FU47" i="1"/>
  <c r="FV47" i="1"/>
  <c r="FW47" i="1"/>
  <c r="FX47" i="1"/>
  <c r="FY47" i="1"/>
  <c r="FZ47" i="1"/>
  <c r="GA47" i="1"/>
  <c r="GB47" i="1"/>
  <c r="GC47" i="1"/>
  <c r="GD47" i="1"/>
  <c r="FI48" i="1"/>
  <c r="FJ48" i="1"/>
  <c r="FK48" i="1"/>
  <c r="FL48" i="1"/>
  <c r="FM48" i="1"/>
  <c r="FN48" i="1"/>
  <c r="FO48" i="1"/>
  <c r="FP48" i="1"/>
  <c r="FQ48" i="1"/>
  <c r="FR48" i="1"/>
  <c r="FS48" i="1"/>
  <c r="FT48" i="1"/>
  <c r="FU48" i="1"/>
  <c r="FV48" i="1"/>
  <c r="FW48" i="1"/>
  <c r="FX48" i="1"/>
  <c r="FY48" i="1"/>
  <c r="FZ48" i="1"/>
  <c r="GA48" i="1"/>
  <c r="GB48" i="1"/>
  <c r="GC48" i="1"/>
  <c r="GD48" i="1"/>
  <c r="FI49" i="1"/>
  <c r="FJ49" i="1"/>
  <c r="FK49" i="1"/>
  <c r="FL49" i="1"/>
  <c r="FM49" i="1"/>
  <c r="FN49" i="1"/>
  <c r="FO49" i="1"/>
  <c r="FP49" i="1"/>
  <c r="FQ49" i="1"/>
  <c r="FR49" i="1"/>
  <c r="FS49" i="1"/>
  <c r="FT49" i="1"/>
  <c r="FU49" i="1"/>
  <c r="FV49" i="1"/>
  <c r="FW49" i="1"/>
  <c r="FX49" i="1"/>
  <c r="FY49" i="1"/>
  <c r="FZ49" i="1"/>
  <c r="GA49" i="1"/>
  <c r="GB49" i="1"/>
  <c r="GC49" i="1"/>
  <c r="GD49" i="1"/>
  <c r="FI50" i="1"/>
  <c r="FJ50" i="1"/>
  <c r="FK50" i="1"/>
  <c r="FL50" i="1"/>
  <c r="FM50" i="1"/>
  <c r="FN50" i="1"/>
  <c r="FO50" i="1"/>
  <c r="FP50" i="1"/>
  <c r="FQ50" i="1"/>
  <c r="FR50" i="1"/>
  <c r="FS50" i="1"/>
  <c r="FT50" i="1"/>
  <c r="FU50" i="1"/>
  <c r="FV50" i="1"/>
  <c r="FW50" i="1"/>
  <c r="FX50" i="1"/>
  <c r="FY50" i="1"/>
  <c r="FZ50" i="1"/>
  <c r="GA50" i="1"/>
  <c r="GB50" i="1"/>
  <c r="GC50" i="1"/>
  <c r="GD50" i="1"/>
  <c r="FI51" i="1"/>
  <c r="FJ51" i="1"/>
  <c r="FK51" i="1"/>
  <c r="FL51" i="1"/>
  <c r="FM51" i="1"/>
  <c r="FN51" i="1"/>
  <c r="FO51" i="1"/>
  <c r="FP51" i="1"/>
  <c r="FQ51" i="1"/>
  <c r="FR51" i="1"/>
  <c r="FS51" i="1"/>
  <c r="FT51" i="1"/>
  <c r="FU51" i="1"/>
  <c r="FV51" i="1"/>
  <c r="FW51" i="1"/>
  <c r="FX51" i="1"/>
  <c r="FY51" i="1"/>
  <c r="FZ51" i="1"/>
  <c r="GA51" i="1"/>
  <c r="GB51" i="1"/>
  <c r="GC51" i="1"/>
  <c r="GD51" i="1"/>
  <c r="FI52" i="1"/>
  <c r="FJ52" i="1"/>
  <c r="FK52" i="1"/>
  <c r="FL52" i="1"/>
  <c r="FM52" i="1"/>
  <c r="FN52" i="1"/>
  <c r="FO52" i="1"/>
  <c r="FP52" i="1"/>
  <c r="FQ52" i="1"/>
  <c r="FR52" i="1"/>
  <c r="FS52" i="1"/>
  <c r="FT52" i="1"/>
  <c r="FU52" i="1"/>
  <c r="FV52" i="1"/>
  <c r="FW52" i="1"/>
  <c r="FX52" i="1"/>
  <c r="FY52" i="1"/>
  <c r="FZ52" i="1"/>
  <c r="GA52" i="1"/>
  <c r="GB52" i="1"/>
  <c r="GC52" i="1"/>
  <c r="GD52" i="1"/>
  <c r="FI53" i="1"/>
  <c r="FJ53" i="1"/>
  <c r="FK53" i="1"/>
  <c r="FL53" i="1"/>
  <c r="FM53" i="1"/>
  <c r="FN53" i="1"/>
  <c r="FO53" i="1"/>
  <c r="FP53" i="1"/>
  <c r="FQ53" i="1"/>
  <c r="FR53" i="1"/>
  <c r="FS53" i="1"/>
  <c r="FT53" i="1"/>
  <c r="FU53" i="1"/>
  <c r="FV53" i="1"/>
  <c r="FW53" i="1"/>
  <c r="FX53" i="1"/>
  <c r="FY53" i="1"/>
  <c r="FZ53" i="1"/>
  <c r="GA53" i="1"/>
  <c r="GB53" i="1"/>
  <c r="GC53" i="1"/>
  <c r="GD53" i="1"/>
  <c r="FI54" i="1"/>
  <c r="FJ54" i="1"/>
  <c r="FK54" i="1"/>
  <c r="FL54" i="1"/>
  <c r="FM54" i="1"/>
  <c r="FN54" i="1"/>
  <c r="FO54" i="1"/>
  <c r="FP54" i="1"/>
  <c r="FQ54" i="1"/>
  <c r="FR54" i="1"/>
  <c r="FS54" i="1"/>
  <c r="FT54" i="1"/>
  <c r="FU54" i="1"/>
  <c r="FV54" i="1"/>
  <c r="FW54" i="1"/>
  <c r="FX54" i="1"/>
  <c r="FY54" i="1"/>
  <c r="FZ54" i="1"/>
  <c r="GA54" i="1"/>
  <c r="GB54" i="1"/>
  <c r="GC54" i="1"/>
  <c r="GD54" i="1"/>
  <c r="FI55" i="1"/>
  <c r="FJ55" i="1"/>
  <c r="FK55" i="1"/>
  <c r="FL55" i="1"/>
  <c r="FM55" i="1"/>
  <c r="FN55" i="1"/>
  <c r="FO55" i="1"/>
  <c r="FP55" i="1"/>
  <c r="FQ55" i="1"/>
  <c r="FR55" i="1"/>
  <c r="FS55" i="1"/>
  <c r="FT55" i="1"/>
  <c r="FU55" i="1"/>
  <c r="FV55" i="1"/>
  <c r="FW55" i="1"/>
  <c r="FX55" i="1"/>
  <c r="FY55" i="1"/>
  <c r="FZ55" i="1"/>
  <c r="GA55" i="1"/>
  <c r="GB55" i="1"/>
  <c r="GC55" i="1"/>
  <c r="GD55" i="1"/>
  <c r="FI56" i="1"/>
  <c r="FJ56" i="1"/>
  <c r="FK56" i="1"/>
  <c r="FL56" i="1"/>
  <c r="FM56" i="1"/>
  <c r="FN56" i="1"/>
  <c r="FO56" i="1"/>
  <c r="FP56" i="1"/>
  <c r="FQ56" i="1"/>
  <c r="FR56" i="1"/>
  <c r="FS56" i="1"/>
  <c r="FT56" i="1"/>
  <c r="FU56" i="1"/>
  <c r="FV56" i="1"/>
  <c r="FW56" i="1"/>
  <c r="FX56" i="1"/>
  <c r="FY56" i="1"/>
  <c r="FZ56" i="1"/>
  <c r="GA56" i="1"/>
  <c r="GB56" i="1"/>
  <c r="GC56" i="1"/>
  <c r="GD56" i="1"/>
  <c r="FI57" i="1"/>
  <c r="FJ57" i="1"/>
  <c r="FK57" i="1"/>
  <c r="FL57" i="1"/>
  <c r="FM57" i="1"/>
  <c r="FN57" i="1"/>
  <c r="FO57" i="1"/>
  <c r="FP57" i="1"/>
  <c r="FQ57" i="1"/>
  <c r="FR57" i="1"/>
  <c r="FS57" i="1"/>
  <c r="FT57" i="1"/>
  <c r="FU57" i="1"/>
  <c r="FV57" i="1"/>
  <c r="FW57" i="1"/>
  <c r="FX57" i="1"/>
  <c r="FY57" i="1"/>
  <c r="FZ57" i="1"/>
  <c r="GA57" i="1"/>
  <c r="GB57" i="1"/>
  <c r="GC57" i="1"/>
  <c r="GD57" i="1"/>
  <c r="FI58" i="1"/>
  <c r="FJ58" i="1"/>
  <c r="FK58" i="1"/>
  <c r="FL58" i="1"/>
  <c r="FM58" i="1"/>
  <c r="FN58" i="1"/>
  <c r="FO58" i="1"/>
  <c r="FP58" i="1"/>
  <c r="FQ58" i="1"/>
  <c r="FR58" i="1"/>
  <c r="FS58" i="1"/>
  <c r="FT58" i="1"/>
  <c r="FU58" i="1"/>
  <c r="FV58" i="1"/>
  <c r="FW58" i="1"/>
  <c r="FX58" i="1"/>
  <c r="FY58" i="1"/>
  <c r="FZ58" i="1"/>
  <c r="GA58" i="1"/>
  <c r="GB58" i="1"/>
  <c r="GC58" i="1"/>
  <c r="GD58" i="1"/>
  <c r="FI59" i="1"/>
  <c r="FJ59" i="1"/>
  <c r="FK59" i="1"/>
  <c r="FL59" i="1"/>
  <c r="FM59" i="1"/>
  <c r="FN59" i="1"/>
  <c r="FO59" i="1"/>
  <c r="FP59" i="1"/>
  <c r="FQ59" i="1"/>
  <c r="FR59" i="1"/>
  <c r="FS59" i="1"/>
  <c r="FT59" i="1"/>
  <c r="FU59" i="1"/>
  <c r="FV59" i="1"/>
  <c r="FW59" i="1"/>
  <c r="FX59" i="1"/>
  <c r="FY59" i="1"/>
  <c r="FZ59" i="1"/>
  <c r="GA59" i="1"/>
  <c r="GB59" i="1"/>
  <c r="GC59" i="1"/>
  <c r="GD59" i="1"/>
  <c r="FI60" i="1"/>
  <c r="FJ60" i="1"/>
  <c r="FK60" i="1"/>
  <c r="FL60" i="1"/>
  <c r="FM60" i="1"/>
  <c r="FN60" i="1"/>
  <c r="FO60" i="1"/>
  <c r="FP60" i="1"/>
  <c r="FQ60" i="1"/>
  <c r="FR60" i="1"/>
  <c r="FS60" i="1"/>
  <c r="FT60" i="1"/>
  <c r="FU60" i="1"/>
  <c r="FV60" i="1"/>
  <c r="FW60" i="1"/>
  <c r="FX60" i="1"/>
  <c r="FY60" i="1"/>
  <c r="FZ60" i="1"/>
  <c r="GA60" i="1"/>
  <c r="GB60" i="1"/>
  <c r="GC60" i="1"/>
  <c r="GD60" i="1"/>
  <c r="FI61" i="1"/>
  <c r="FJ61" i="1"/>
  <c r="FK61" i="1"/>
  <c r="FL61" i="1"/>
  <c r="FM61" i="1"/>
  <c r="FN61" i="1"/>
  <c r="FO61" i="1"/>
  <c r="FP61" i="1"/>
  <c r="FQ61" i="1"/>
  <c r="FR61" i="1"/>
  <c r="FS61" i="1"/>
  <c r="FT61" i="1"/>
  <c r="FU61" i="1"/>
  <c r="FV61" i="1"/>
  <c r="FW61" i="1"/>
  <c r="FX61" i="1"/>
  <c r="FY61" i="1"/>
  <c r="FZ61" i="1"/>
  <c r="GA61" i="1"/>
  <c r="GB61" i="1"/>
  <c r="GC61" i="1"/>
  <c r="GD61" i="1"/>
  <c r="FI62" i="1"/>
  <c r="FJ62" i="1"/>
  <c r="FK62" i="1"/>
  <c r="FL62" i="1"/>
  <c r="FM62" i="1"/>
  <c r="FN62" i="1"/>
  <c r="FO62" i="1"/>
  <c r="FP62" i="1"/>
  <c r="FQ62" i="1"/>
  <c r="FR62" i="1"/>
  <c r="FS62" i="1"/>
  <c r="FT62" i="1"/>
  <c r="FU62" i="1"/>
  <c r="FV62" i="1"/>
  <c r="FW62" i="1"/>
  <c r="FX62" i="1"/>
  <c r="FY62" i="1"/>
  <c r="FZ62" i="1"/>
  <c r="GA62" i="1"/>
  <c r="GB62" i="1"/>
  <c r="GC62" i="1"/>
  <c r="GD62" i="1"/>
  <c r="FI63" i="1"/>
  <c r="FJ63" i="1"/>
  <c r="FK63" i="1"/>
  <c r="FL63" i="1"/>
  <c r="FM63" i="1"/>
  <c r="FN63" i="1"/>
  <c r="FO63" i="1"/>
  <c r="FP63" i="1"/>
  <c r="FQ63" i="1"/>
  <c r="FR63" i="1"/>
  <c r="FS63" i="1"/>
  <c r="FT63" i="1"/>
  <c r="FU63" i="1"/>
  <c r="FV63" i="1"/>
  <c r="FW63" i="1"/>
  <c r="FX63" i="1"/>
  <c r="FY63" i="1"/>
  <c r="FZ63" i="1"/>
  <c r="GA63" i="1"/>
  <c r="GB63" i="1"/>
  <c r="GC63" i="1"/>
  <c r="GD63" i="1"/>
  <c r="FI64" i="1"/>
  <c r="FJ64" i="1"/>
  <c r="FK64" i="1"/>
  <c r="FL64" i="1"/>
  <c r="FM64" i="1"/>
  <c r="FN64" i="1"/>
  <c r="FO64" i="1"/>
  <c r="FP64" i="1"/>
  <c r="FQ64" i="1"/>
  <c r="FR64" i="1"/>
  <c r="FS64" i="1"/>
  <c r="FT64" i="1"/>
  <c r="FU64" i="1"/>
  <c r="FV64" i="1"/>
  <c r="FW64" i="1"/>
  <c r="FX64" i="1"/>
  <c r="FY64" i="1"/>
  <c r="FZ64" i="1"/>
  <c r="GA64" i="1"/>
  <c r="GB64" i="1"/>
  <c r="GC64" i="1"/>
  <c r="GD64" i="1"/>
  <c r="FI65" i="1"/>
  <c r="FJ65" i="1"/>
  <c r="FK65" i="1"/>
  <c r="FL65" i="1"/>
  <c r="FM65" i="1"/>
  <c r="FN65" i="1"/>
  <c r="FO65" i="1"/>
  <c r="FP65" i="1"/>
  <c r="FQ65" i="1"/>
  <c r="FR65" i="1"/>
  <c r="FS65" i="1"/>
  <c r="FT65" i="1"/>
  <c r="FU65" i="1"/>
  <c r="FV65" i="1"/>
  <c r="FW65" i="1"/>
  <c r="FX65" i="1"/>
  <c r="FY65" i="1"/>
  <c r="FZ65" i="1"/>
  <c r="GA65" i="1"/>
  <c r="GB65" i="1"/>
  <c r="GC65" i="1"/>
  <c r="GD65" i="1"/>
  <c r="FI67" i="1"/>
  <c r="FJ67" i="1"/>
  <c r="FK67" i="1"/>
  <c r="FL67" i="1"/>
  <c r="FM67" i="1"/>
  <c r="FN67" i="1"/>
  <c r="FO67" i="1"/>
  <c r="FP67" i="1"/>
  <c r="FQ67" i="1"/>
  <c r="FR67" i="1"/>
  <c r="FS67" i="1"/>
  <c r="FT67" i="1"/>
  <c r="FU67" i="1"/>
  <c r="FV67" i="1"/>
  <c r="FW67" i="1"/>
  <c r="FX67" i="1"/>
  <c r="FY67" i="1"/>
  <c r="FZ67" i="1"/>
  <c r="GA67" i="1"/>
  <c r="GB67" i="1"/>
  <c r="GC67" i="1"/>
  <c r="GD67" i="1"/>
  <c r="FI68" i="1"/>
  <c r="FJ68" i="1"/>
  <c r="FK68" i="1"/>
  <c r="FL68" i="1"/>
  <c r="FM68" i="1"/>
  <c r="FN68" i="1"/>
  <c r="FO68" i="1"/>
  <c r="FP68" i="1"/>
  <c r="FQ68" i="1"/>
  <c r="FR68" i="1"/>
  <c r="FS68" i="1"/>
  <c r="FT68" i="1"/>
  <c r="FU68" i="1"/>
  <c r="FV68" i="1"/>
  <c r="FW68" i="1"/>
  <c r="FX68" i="1"/>
  <c r="FY68" i="1"/>
  <c r="FZ68" i="1"/>
  <c r="GA68" i="1"/>
  <c r="GB68" i="1"/>
  <c r="GC68" i="1"/>
  <c r="GD68" i="1"/>
  <c r="FI69" i="1"/>
  <c r="FJ69" i="1"/>
  <c r="FK69" i="1"/>
  <c r="FL69" i="1"/>
  <c r="FM69" i="1"/>
  <c r="FN69" i="1"/>
  <c r="FO69" i="1"/>
  <c r="FP69" i="1"/>
  <c r="FQ69" i="1"/>
  <c r="FR69" i="1"/>
  <c r="FS69" i="1"/>
  <c r="FT69" i="1"/>
  <c r="FU69" i="1"/>
  <c r="FV69" i="1"/>
  <c r="FW69" i="1"/>
  <c r="FX69" i="1"/>
  <c r="FY69" i="1"/>
  <c r="FZ69" i="1"/>
  <c r="GA69" i="1"/>
  <c r="GB69" i="1"/>
  <c r="GC69" i="1"/>
  <c r="GD69" i="1"/>
  <c r="FI70" i="1"/>
  <c r="FJ70" i="1"/>
  <c r="FK70" i="1"/>
  <c r="FL70" i="1"/>
  <c r="FM70" i="1"/>
  <c r="FN70" i="1"/>
  <c r="FO70" i="1"/>
  <c r="FP70" i="1"/>
  <c r="FQ70" i="1"/>
  <c r="FR70" i="1"/>
  <c r="FS70" i="1"/>
  <c r="FT70" i="1"/>
  <c r="FU70" i="1"/>
  <c r="FV70" i="1"/>
  <c r="FW70" i="1"/>
  <c r="FX70" i="1"/>
  <c r="FY70" i="1"/>
  <c r="FZ70" i="1"/>
  <c r="GA70" i="1"/>
  <c r="GB70" i="1"/>
  <c r="GC70" i="1"/>
  <c r="GD70" i="1"/>
  <c r="FK71" i="1"/>
  <c r="FL71" i="1"/>
  <c r="FM71" i="1"/>
  <c r="FN71" i="1"/>
  <c r="FO71" i="1"/>
  <c r="FP71" i="1"/>
  <c r="FQ71" i="1"/>
  <c r="FR71" i="1"/>
  <c r="FS71" i="1"/>
  <c r="FT71" i="1"/>
  <c r="FU71" i="1"/>
  <c r="FV71" i="1"/>
  <c r="FW71" i="1"/>
  <c r="FX71" i="1"/>
  <c r="FY71" i="1"/>
  <c r="FZ71" i="1"/>
  <c r="GA71" i="1"/>
  <c r="GB71" i="1"/>
  <c r="GC71" i="1"/>
  <c r="GD71" i="1"/>
  <c r="FK72" i="1"/>
  <c r="FL72" i="1"/>
  <c r="FM72" i="1"/>
  <c r="FN72" i="1"/>
  <c r="FO72" i="1"/>
  <c r="FP72" i="1"/>
  <c r="FQ72" i="1"/>
  <c r="FR72" i="1"/>
  <c r="FS72" i="1"/>
  <c r="FT72" i="1"/>
  <c r="FU72" i="1"/>
  <c r="FV72" i="1"/>
  <c r="FW72" i="1"/>
  <c r="FX72" i="1"/>
  <c r="FY72" i="1"/>
  <c r="FZ72" i="1"/>
  <c r="GA72" i="1"/>
  <c r="GB72" i="1"/>
  <c r="GC72" i="1"/>
  <c r="GD72" i="1"/>
  <c r="FK73" i="1"/>
  <c r="FL73" i="1"/>
  <c r="FM73" i="1"/>
  <c r="FN73" i="1"/>
  <c r="FO73" i="1"/>
  <c r="FP73" i="1"/>
  <c r="FQ73" i="1"/>
  <c r="FR73" i="1"/>
  <c r="FS73" i="1"/>
  <c r="FT73" i="1"/>
  <c r="FU73" i="1"/>
  <c r="FV73" i="1"/>
  <c r="FW73" i="1"/>
  <c r="FX73" i="1"/>
  <c r="FY73" i="1"/>
  <c r="FZ73" i="1"/>
  <c r="GA73" i="1"/>
  <c r="GB73" i="1"/>
  <c r="GC73" i="1"/>
  <c r="GD73" i="1"/>
  <c r="FK74" i="1"/>
  <c r="FL74" i="1"/>
  <c r="FM74" i="1"/>
  <c r="FN74" i="1"/>
  <c r="FO74" i="1"/>
  <c r="FP74" i="1"/>
  <c r="FQ74" i="1"/>
  <c r="FR74" i="1"/>
  <c r="FS74" i="1"/>
  <c r="FT74" i="1"/>
  <c r="FU74" i="1"/>
  <c r="FV74" i="1"/>
  <c r="FW74" i="1"/>
  <c r="FX74" i="1"/>
  <c r="FY74" i="1"/>
  <c r="FZ74" i="1"/>
  <c r="GA74" i="1"/>
  <c r="GB74" i="1"/>
  <c r="GC74" i="1"/>
  <c r="GD74" i="1"/>
  <c r="FK75" i="1"/>
  <c r="FL75" i="1"/>
  <c r="FM75" i="1"/>
  <c r="FN75" i="1"/>
  <c r="FO75" i="1"/>
  <c r="FP75" i="1"/>
  <c r="FQ75" i="1"/>
  <c r="FR75" i="1"/>
  <c r="FS75" i="1"/>
  <c r="FT75" i="1"/>
  <c r="FU75" i="1"/>
  <c r="FV75" i="1"/>
  <c r="FW75" i="1"/>
  <c r="FX75" i="1"/>
  <c r="FY75" i="1"/>
  <c r="FZ75" i="1"/>
  <c r="GA75" i="1"/>
  <c r="GB75" i="1"/>
  <c r="GC75" i="1"/>
  <c r="GD75" i="1"/>
  <c r="FK76" i="1"/>
  <c r="FL76" i="1"/>
  <c r="FM76" i="1"/>
  <c r="FN76" i="1"/>
  <c r="FO76" i="1"/>
  <c r="FP76" i="1"/>
  <c r="FQ76" i="1"/>
  <c r="FR76" i="1"/>
  <c r="FS76" i="1"/>
  <c r="FT76" i="1"/>
  <c r="FU76" i="1"/>
  <c r="FV76" i="1"/>
  <c r="FW76" i="1"/>
  <c r="FX76" i="1"/>
  <c r="FY76" i="1"/>
  <c r="FZ76" i="1"/>
  <c r="GA76" i="1"/>
  <c r="GB76" i="1"/>
  <c r="GC76" i="1"/>
  <c r="GD76" i="1"/>
  <c r="FK77" i="1"/>
  <c r="FL77" i="1"/>
  <c r="FM77" i="1"/>
  <c r="FN77" i="1"/>
  <c r="FO77" i="1"/>
  <c r="FP77" i="1"/>
  <c r="FQ77" i="1"/>
  <c r="FR77" i="1"/>
  <c r="FS77" i="1"/>
  <c r="FT77" i="1"/>
  <c r="FU77" i="1"/>
  <c r="FV77" i="1"/>
  <c r="FW77" i="1"/>
  <c r="FX77" i="1"/>
  <c r="FY77" i="1"/>
  <c r="FZ77" i="1"/>
  <c r="GA77" i="1"/>
  <c r="GB77" i="1"/>
  <c r="GC77" i="1"/>
  <c r="GD77"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M847" i="1"/>
  <c r="N846" i="1"/>
  <c r="N847" i="1"/>
  <c r="S845" i="1"/>
  <c r="R845" i="1"/>
  <c r="Q847" i="1"/>
  <c r="R847" i="1"/>
  <c r="AG845" i="1"/>
  <c r="AK845" i="1"/>
  <c r="AO845" i="1"/>
  <c r="R846" i="1"/>
  <c r="AB846" i="1"/>
  <c r="AJ846" i="1"/>
  <c r="W847" i="1"/>
  <c r="AA847" i="1"/>
  <c r="AB847" i="1"/>
  <c r="AE847" i="1"/>
  <c r="AI847" i="1"/>
  <c r="AJ847" i="1"/>
  <c r="AM847" i="1"/>
  <c r="AN847" i="1"/>
  <c r="O860" i="1"/>
  <c r="M862" i="1"/>
  <c r="N862" i="1"/>
  <c r="N861" i="1"/>
  <c r="S860" i="1"/>
  <c r="Q862" i="1"/>
  <c r="R862" i="1"/>
  <c r="Y860" i="1"/>
  <c r="W862" i="1"/>
  <c r="AA862" i="1"/>
  <c r="AE862" i="1"/>
  <c r="AF861" i="1"/>
  <c r="AF862" i="1"/>
  <c r="X861" i="1"/>
  <c r="X862" i="1"/>
  <c r="J182" i="1"/>
  <c r="I88" i="1"/>
  <c r="H88" i="1"/>
  <c r="J88" i="1"/>
  <c r="I46" i="1"/>
  <c r="J46" i="1"/>
  <c r="J65" i="1"/>
  <c r="J40" i="1"/>
  <c r="FG3" i="1"/>
  <c r="E16" i="1"/>
  <c r="E15" i="1"/>
  <c r="D45" i="4"/>
  <c r="B11" i="4"/>
  <c r="G45" i="4"/>
  <c r="J45" i="4"/>
  <c r="M45" i="4"/>
  <c r="L46" i="4"/>
  <c r="P45" i="4"/>
  <c r="S45" i="4"/>
  <c r="R46" i="4"/>
  <c r="V45" i="4"/>
  <c r="U46" i="4"/>
  <c r="Y45" i="4"/>
  <c r="X46" i="4"/>
  <c r="Y85" i="4"/>
  <c r="V85" i="4"/>
  <c r="S85" i="4"/>
  <c r="P85" i="4"/>
  <c r="M85" i="4"/>
  <c r="J85" i="4"/>
  <c r="G85" i="4"/>
  <c r="D85" i="4"/>
  <c r="Y84" i="4"/>
  <c r="V84" i="4"/>
  <c r="S84" i="4"/>
  <c r="P84" i="4"/>
  <c r="M84" i="4"/>
  <c r="J84" i="4"/>
  <c r="G84" i="4"/>
  <c r="D84" i="4"/>
  <c r="Y83" i="4"/>
  <c r="V83" i="4"/>
  <c r="S83" i="4"/>
  <c r="P83" i="4"/>
  <c r="M83" i="4"/>
  <c r="J83" i="4"/>
  <c r="G83" i="4"/>
  <c r="D83" i="4"/>
  <c r="Y82" i="4"/>
  <c r="V82" i="4"/>
  <c r="S82" i="4"/>
  <c r="P82" i="4"/>
  <c r="M82" i="4"/>
  <c r="J82" i="4"/>
  <c r="G82" i="4"/>
  <c r="D82" i="4"/>
  <c r="Y81" i="4"/>
  <c r="V81" i="4"/>
  <c r="S81" i="4"/>
  <c r="P81" i="4"/>
  <c r="M81" i="4"/>
  <c r="J81" i="4"/>
  <c r="G81" i="4"/>
  <c r="D81" i="4"/>
  <c r="Y80" i="4"/>
  <c r="V80" i="4"/>
  <c r="S80" i="4"/>
  <c r="P80" i="4"/>
  <c r="M80" i="4"/>
  <c r="J80" i="4"/>
  <c r="G80" i="4"/>
  <c r="D80" i="4"/>
  <c r="Y79" i="4"/>
  <c r="V79" i="4"/>
  <c r="S79" i="4"/>
  <c r="P79" i="4"/>
  <c r="M79" i="4"/>
  <c r="J79" i="4"/>
  <c r="G79" i="4"/>
  <c r="D79" i="4"/>
  <c r="Y78" i="4"/>
  <c r="V78" i="4"/>
  <c r="S78" i="4"/>
  <c r="P78" i="4"/>
  <c r="M78" i="4"/>
  <c r="J78" i="4"/>
  <c r="G78" i="4"/>
  <c r="D78" i="4"/>
  <c r="Y77" i="4"/>
  <c r="V77" i="4"/>
  <c r="S77" i="4"/>
  <c r="P77" i="4"/>
  <c r="M77" i="4"/>
  <c r="J77" i="4"/>
  <c r="G77" i="4"/>
  <c r="D77" i="4"/>
  <c r="Y76" i="4"/>
  <c r="V76" i="4"/>
  <c r="S76" i="4"/>
  <c r="P76" i="4"/>
  <c r="M76" i="4"/>
  <c r="J76" i="4"/>
  <c r="G76" i="4"/>
  <c r="D76" i="4"/>
  <c r="Y75" i="4"/>
  <c r="V75" i="4"/>
  <c r="S75" i="4"/>
  <c r="P75" i="4"/>
  <c r="M75" i="4"/>
  <c r="J75" i="4"/>
  <c r="G75" i="4"/>
  <c r="D75" i="4"/>
  <c r="Y74" i="4"/>
  <c r="V74" i="4"/>
  <c r="S74" i="4"/>
  <c r="P74" i="4"/>
  <c r="M74" i="4"/>
  <c r="J74" i="4"/>
  <c r="G74" i="4"/>
  <c r="D74" i="4"/>
  <c r="Y73" i="4"/>
  <c r="V73" i="4"/>
  <c r="S73" i="4"/>
  <c r="P73" i="4"/>
  <c r="M73" i="4"/>
  <c r="J73" i="4"/>
  <c r="G73" i="4"/>
  <c r="D73" i="4"/>
  <c r="Y72" i="4"/>
  <c r="V72" i="4"/>
  <c r="S72" i="4"/>
  <c r="P72" i="4"/>
  <c r="M72" i="4"/>
  <c r="J72" i="4"/>
  <c r="G72" i="4"/>
  <c r="D72" i="4"/>
  <c r="Y71" i="4"/>
  <c r="V71" i="4"/>
  <c r="S71" i="4"/>
  <c r="P71" i="4"/>
  <c r="M71" i="4"/>
  <c r="J71" i="4"/>
  <c r="G71" i="4"/>
  <c r="D71" i="4"/>
  <c r="Y70" i="4"/>
  <c r="V70" i="4"/>
  <c r="S70" i="4"/>
  <c r="P70" i="4"/>
  <c r="M70" i="4"/>
  <c r="J70" i="4"/>
  <c r="G70" i="4"/>
  <c r="D70" i="4"/>
  <c r="Y69" i="4"/>
  <c r="V69" i="4"/>
  <c r="S69" i="4"/>
  <c r="P69" i="4"/>
  <c r="M69" i="4"/>
  <c r="J69" i="4"/>
  <c r="G69" i="4"/>
  <c r="D69" i="4"/>
  <c r="Y68" i="4"/>
  <c r="V68" i="4"/>
  <c r="S68" i="4"/>
  <c r="P68" i="4"/>
  <c r="M68" i="4"/>
  <c r="J68" i="4"/>
  <c r="G68" i="4"/>
  <c r="D68" i="4"/>
  <c r="Y67" i="4"/>
  <c r="V67" i="4"/>
  <c r="S67" i="4"/>
  <c r="P67" i="4"/>
  <c r="M67" i="4"/>
  <c r="J67" i="4"/>
  <c r="G67" i="4"/>
  <c r="D67" i="4"/>
  <c r="Y66" i="4"/>
  <c r="V66" i="4"/>
  <c r="S66" i="4"/>
  <c r="P66" i="4"/>
  <c r="M66" i="4"/>
  <c r="J66" i="4"/>
  <c r="G66" i="4"/>
  <c r="D66" i="4"/>
  <c r="Y65" i="4"/>
  <c r="V65" i="4"/>
  <c r="S65" i="4"/>
  <c r="P65" i="4"/>
  <c r="M65" i="4"/>
  <c r="J65" i="4"/>
  <c r="G65" i="4"/>
  <c r="D65" i="4"/>
  <c r="Y64" i="4"/>
  <c r="V64" i="4"/>
  <c r="S64" i="4"/>
  <c r="P64" i="4"/>
  <c r="M64" i="4"/>
  <c r="J64" i="4"/>
  <c r="G64" i="4"/>
  <c r="D64" i="4"/>
  <c r="Y63" i="4"/>
  <c r="V63" i="4"/>
  <c r="S63" i="4"/>
  <c r="P63" i="4"/>
  <c r="M63" i="4"/>
  <c r="J63" i="4"/>
  <c r="G63" i="4"/>
  <c r="D63" i="4"/>
  <c r="Y62" i="4"/>
  <c r="V62" i="4"/>
  <c r="S62" i="4"/>
  <c r="P62" i="4"/>
  <c r="M62" i="4"/>
  <c r="J62" i="4"/>
  <c r="G62" i="4"/>
  <c r="D62" i="4"/>
  <c r="Y61" i="4"/>
  <c r="V61" i="4"/>
  <c r="S61" i="4"/>
  <c r="P61" i="4"/>
  <c r="M61" i="4"/>
  <c r="J61" i="4"/>
  <c r="G61" i="4"/>
  <c r="D61" i="4"/>
  <c r="Y60" i="4"/>
  <c r="V60" i="4"/>
  <c r="S60" i="4"/>
  <c r="P60" i="4"/>
  <c r="M60" i="4"/>
  <c r="J60" i="4"/>
  <c r="G60" i="4"/>
  <c r="D60" i="4"/>
  <c r="Y59" i="4"/>
  <c r="V59" i="4"/>
  <c r="S59" i="4"/>
  <c r="P59" i="4"/>
  <c r="M59" i="4"/>
  <c r="J59" i="4"/>
  <c r="G59" i="4"/>
  <c r="D59" i="4"/>
  <c r="Y58" i="4"/>
  <c r="V58" i="4"/>
  <c r="S58" i="4"/>
  <c r="P58" i="4"/>
  <c r="M58" i="4"/>
  <c r="J58" i="4"/>
  <c r="G58" i="4"/>
  <c r="D58" i="4"/>
  <c r="Y57" i="4"/>
  <c r="V57" i="4"/>
  <c r="S57" i="4"/>
  <c r="P57" i="4"/>
  <c r="M57" i="4"/>
  <c r="J57" i="4"/>
  <c r="G57" i="4"/>
  <c r="D57" i="4"/>
  <c r="Y56" i="4"/>
  <c r="V56" i="4"/>
  <c r="S56" i="4"/>
  <c r="P56" i="4"/>
  <c r="M56" i="4"/>
  <c r="J56" i="4"/>
  <c r="G56" i="4"/>
  <c r="D56" i="4"/>
  <c r="Y55" i="4"/>
  <c r="V55" i="4"/>
  <c r="S55" i="4"/>
  <c r="P55" i="4"/>
  <c r="M55" i="4"/>
  <c r="J55" i="4"/>
  <c r="G55" i="4"/>
  <c r="D55" i="4"/>
  <c r="Y54" i="4"/>
  <c r="V54" i="4"/>
  <c r="S54" i="4"/>
  <c r="P54" i="4"/>
  <c r="M54" i="4"/>
  <c r="J54" i="4"/>
  <c r="G54" i="4"/>
  <c r="D54" i="4"/>
  <c r="Y53" i="4"/>
  <c r="V53" i="4"/>
  <c r="S53" i="4"/>
  <c r="P53" i="4"/>
  <c r="M53" i="4"/>
  <c r="J53" i="4"/>
  <c r="G53" i="4"/>
  <c r="D53" i="4"/>
  <c r="Y52" i="4"/>
  <c r="V52" i="4"/>
  <c r="S52" i="4"/>
  <c r="P52" i="4"/>
  <c r="M52" i="4"/>
  <c r="J52" i="4"/>
  <c r="G52" i="4"/>
  <c r="D52" i="4"/>
  <c r="Y51" i="4"/>
  <c r="V51" i="4"/>
  <c r="S51" i="4"/>
  <c r="P51" i="4"/>
  <c r="M51" i="4"/>
  <c r="J51" i="4"/>
  <c r="G51" i="4"/>
  <c r="D51" i="4"/>
  <c r="Y50" i="4"/>
  <c r="V50" i="4"/>
  <c r="S50" i="4"/>
  <c r="P50" i="4"/>
  <c r="M50" i="4"/>
  <c r="J50" i="4"/>
  <c r="G50" i="4"/>
  <c r="D50" i="4"/>
  <c r="Y49" i="4"/>
  <c r="V49" i="4"/>
  <c r="S49" i="4"/>
  <c r="P49" i="4"/>
  <c r="M49" i="4"/>
  <c r="J49" i="4"/>
  <c r="G49" i="4"/>
  <c r="D49" i="4"/>
  <c r="Y48" i="4"/>
  <c r="V48" i="4"/>
  <c r="S48" i="4"/>
  <c r="P48" i="4"/>
  <c r="M48" i="4"/>
  <c r="J48" i="4"/>
  <c r="G48" i="4"/>
  <c r="D48" i="4"/>
  <c r="D46" i="4"/>
  <c r="C46" i="4"/>
  <c r="D47" i="4"/>
  <c r="G46" i="4"/>
  <c r="F46" i="4"/>
  <c r="G47" i="4"/>
  <c r="J46" i="4"/>
  <c r="I46" i="4"/>
  <c r="J47" i="4"/>
  <c r="M46" i="4"/>
  <c r="M47" i="4"/>
  <c r="P46" i="4"/>
  <c r="P47" i="4"/>
  <c r="O46" i="4"/>
  <c r="S46" i="4"/>
  <c r="S47" i="4"/>
  <c r="V46" i="4"/>
  <c r="V47" i="4"/>
  <c r="Y46" i="4"/>
  <c r="Y47" i="4"/>
  <c r="GQ17" i="2"/>
  <c r="GQ43" i="2"/>
  <c r="FY43" i="2" s="1"/>
  <c r="FZ43" i="2" s="1"/>
  <c r="X847" i="1"/>
  <c r="G835" i="1"/>
  <c r="I7" i="1"/>
  <c r="Q118" i="1"/>
  <c r="G118" i="1"/>
  <c r="L118" i="1" s="1"/>
  <c r="I118" i="1"/>
  <c r="CQ260" i="1"/>
  <c r="CQ259" i="1"/>
  <c r="CQ263" i="1"/>
  <c r="CQ261" i="1"/>
  <c r="S3" i="1"/>
  <c r="CQ264" i="1"/>
  <c r="CQ262" i="1"/>
  <c r="C48" i="4"/>
  <c r="CQ279" i="1"/>
  <c r="S9" i="1"/>
  <c r="CQ278" i="1"/>
  <c r="CQ280" i="1"/>
  <c r="S10" i="1"/>
  <c r="CQ271" i="1"/>
  <c r="R158" i="1"/>
  <c r="K158" i="1"/>
  <c r="H158" i="1" s="1"/>
  <c r="R93" i="1"/>
  <c r="K93" i="1"/>
  <c r="Q93" i="1" s="1"/>
  <c r="R82" i="1"/>
  <c r="K82" i="1" s="1"/>
  <c r="R157" i="1"/>
  <c r="K157" i="1"/>
  <c r="J157" i="1" s="1"/>
  <c r="P309" i="1"/>
  <c r="GQ36" i="2"/>
  <c r="FY36" i="2" s="1"/>
  <c r="FZ36" i="2" s="1"/>
  <c r="CQ273" i="1"/>
  <c r="GR26" i="2"/>
  <c r="GQ26" i="2"/>
  <c r="FY26" i="2" s="1"/>
  <c r="FZ26" i="2" s="1"/>
  <c r="AF847" i="1"/>
  <c r="P865" i="1"/>
  <c r="AB862" i="1"/>
  <c r="I869" i="1"/>
  <c r="F25" i="1"/>
  <c r="Q145" i="1"/>
  <c r="G128" i="1"/>
  <c r="L128" i="1" s="1"/>
  <c r="H128" i="1"/>
  <c r="I128" i="1"/>
  <c r="Q128" i="1"/>
  <c r="GR42" i="2"/>
  <c r="GQ42" i="2"/>
  <c r="FY42" i="2" s="1"/>
  <c r="FZ42" i="2" s="1"/>
  <c r="GQ40" i="2"/>
  <c r="FY40" i="2" s="1"/>
  <c r="FZ40" i="2" s="1"/>
  <c r="N7" i="1"/>
  <c r="I9" i="1"/>
  <c r="D309" i="1"/>
  <c r="D311" i="1"/>
  <c r="G24" i="1"/>
  <c r="G22" i="1"/>
  <c r="E18" i="1"/>
  <c r="S4" i="1"/>
  <c r="GQ20" i="2"/>
  <c r="FY20" i="2" s="1"/>
  <c r="FZ20" i="2" s="1"/>
  <c r="GR20" i="2"/>
  <c r="GR30" i="2"/>
  <c r="GQ30" i="2"/>
  <c r="FY30" i="2" s="1"/>
  <c r="FZ30" i="2" s="1"/>
  <c r="M309" i="1"/>
  <c r="R114" i="1"/>
  <c r="K114" i="1" s="1"/>
  <c r="GR48" i="2"/>
  <c r="R193" i="1"/>
  <c r="K193" i="1" s="1"/>
  <c r="J193" i="1" s="1"/>
  <c r="R200" i="1"/>
  <c r="K200" i="1" s="1"/>
  <c r="J200" i="1" s="1"/>
  <c r="GQ14" i="2"/>
  <c r="FY14" i="2" s="1"/>
  <c r="FZ14" i="2" s="1"/>
  <c r="R142" i="1"/>
  <c r="K142" i="1" s="1"/>
  <c r="I142" i="1" s="1"/>
  <c r="E10" i="1"/>
  <c r="E11" i="1"/>
  <c r="L3" i="1"/>
  <c r="J4" i="1"/>
  <c r="J158" i="1"/>
  <c r="K10" i="1"/>
  <c r="L4" i="1"/>
  <c r="H7" i="1"/>
  <c r="H8" i="1"/>
  <c r="H9" i="1"/>
  <c r="J739" i="1"/>
  <c r="E850" i="1"/>
  <c r="F835" i="1"/>
  <c r="J3" i="1"/>
  <c r="E27" i="1"/>
  <c r="E22" i="1"/>
  <c r="E14" i="1"/>
  <c r="F19" i="1"/>
  <c r="G14" i="1"/>
  <c r="J738" i="1"/>
  <c r="E13" i="1"/>
  <c r="N222" i="1"/>
  <c r="F13" i="1"/>
  <c r="G210" i="1"/>
  <c r="E21" i="1"/>
  <c r="G20" i="1"/>
  <c r="G15" i="1"/>
  <c r="G16" i="1"/>
  <c r="F23" i="1"/>
  <c r="K22" i="1"/>
  <c r="O22" i="1"/>
  <c r="F738" i="1"/>
  <c r="K738" i="1"/>
  <c r="H738" i="1"/>
  <c r="G738" i="1"/>
  <c r="I738" i="1"/>
  <c r="Q16" i="1"/>
  <c r="Q20" i="1"/>
  <c r="Q19" i="1"/>
  <c r="Q18" i="1"/>
  <c r="Q17" i="1"/>
  <c r="Q15" i="1"/>
  <c r="R20" i="1"/>
  <c r="R19" i="1"/>
  <c r="R18" i="1"/>
  <c r="R17" i="1"/>
  <c r="R16" i="1"/>
  <c r="R15" i="1"/>
  <c r="F739" i="1"/>
  <c r="K739" i="1"/>
  <c r="G739" i="1"/>
  <c r="H739" i="1"/>
  <c r="I739" i="1"/>
  <c r="M22" i="1"/>
  <c r="H3" i="1"/>
  <c r="D207" i="1"/>
  <c r="D176" i="1"/>
  <c r="D192" i="1"/>
  <c r="D145" i="1"/>
  <c r="D161" i="1"/>
  <c r="D106" i="1"/>
  <c r="D122" i="1"/>
  <c r="D138" i="1"/>
  <c r="D40" i="1"/>
  <c r="D56" i="1"/>
  <c r="D72" i="1"/>
  <c r="D88" i="1"/>
  <c r="D197" i="1"/>
  <c r="D177" i="1"/>
  <c r="D193" i="1"/>
  <c r="D146" i="1"/>
  <c r="D162" i="1"/>
  <c r="D107" i="1"/>
  <c r="D123" i="1"/>
  <c r="D139" i="1"/>
  <c r="D41" i="1"/>
  <c r="D57" i="1"/>
  <c r="D73" i="1"/>
  <c r="D89" i="1"/>
  <c r="D178" i="1"/>
  <c r="D194" i="1"/>
  <c r="D147" i="1"/>
  <c r="D163" i="1"/>
  <c r="D108" i="1"/>
  <c r="D124" i="1"/>
  <c r="D140" i="1"/>
  <c r="D42" i="1"/>
  <c r="D58" i="1"/>
  <c r="D74" i="1"/>
  <c r="D90" i="1"/>
  <c r="D179" i="1"/>
  <c r="D195" i="1"/>
  <c r="D148" i="1"/>
  <c r="D164" i="1"/>
  <c r="D109" i="1"/>
  <c r="D125" i="1"/>
  <c r="D141" i="1"/>
  <c r="D43" i="1"/>
  <c r="D59" i="1"/>
  <c r="D75" i="1"/>
  <c r="D91" i="1"/>
  <c r="D181" i="1"/>
  <c r="D198" i="1"/>
  <c r="D150" i="1"/>
  <c r="D166" i="1"/>
  <c r="D111" i="1"/>
  <c r="D183" i="1"/>
  <c r="D200" i="1"/>
  <c r="D152" i="1"/>
  <c r="D168" i="1"/>
  <c r="D113" i="1"/>
  <c r="D129" i="1"/>
  <c r="D31" i="1"/>
  <c r="D47" i="1"/>
  <c r="D63" i="1"/>
  <c r="D79" i="1"/>
  <c r="D95" i="1"/>
  <c r="D206" i="1"/>
  <c r="D186" i="1"/>
  <c r="D203" i="1"/>
  <c r="D155" i="1"/>
  <c r="D171" i="1"/>
  <c r="D116" i="1"/>
  <c r="D132" i="1"/>
  <c r="D34" i="1"/>
  <c r="D50" i="1"/>
  <c r="D66" i="1"/>
  <c r="D82" i="1"/>
  <c r="D98" i="1"/>
  <c r="D189" i="1"/>
  <c r="D208" i="1"/>
  <c r="D158" i="1"/>
  <c r="D174" i="1"/>
  <c r="D119" i="1"/>
  <c r="D135" i="1"/>
  <c r="D37" i="1"/>
  <c r="D53" i="1"/>
  <c r="D69" i="1"/>
  <c r="D85" i="1"/>
  <c r="D101" i="1"/>
  <c r="D191" i="1"/>
  <c r="D144" i="1"/>
  <c r="D160" i="1"/>
  <c r="D105" i="1"/>
  <c r="D121" i="1"/>
  <c r="D137" i="1"/>
  <c r="D39" i="1"/>
  <c r="D55" i="1"/>
  <c r="D71" i="1"/>
  <c r="D87" i="1"/>
  <c r="D29" i="1"/>
  <c r="D151" i="1"/>
  <c r="D115" i="1"/>
  <c r="D33" i="1"/>
  <c r="D65" i="1"/>
  <c r="D97" i="1"/>
  <c r="D180" i="1"/>
  <c r="D153" i="1"/>
  <c r="D117" i="1"/>
  <c r="D35" i="1"/>
  <c r="D67" i="1"/>
  <c r="D99" i="1"/>
  <c r="D182" i="1"/>
  <c r="D154" i="1"/>
  <c r="D118" i="1"/>
  <c r="D36" i="1"/>
  <c r="D68" i="1"/>
  <c r="D100" i="1"/>
  <c r="D184" i="1"/>
  <c r="D156" i="1"/>
  <c r="D120" i="1"/>
  <c r="D38" i="1"/>
  <c r="D70" i="1"/>
  <c r="D102" i="1"/>
  <c r="D185" i="1"/>
  <c r="D157" i="1"/>
  <c r="D126" i="1"/>
  <c r="D44" i="1"/>
  <c r="D76" i="1"/>
  <c r="E7" i="1"/>
  <c r="J735" i="1" s="1"/>
  <c r="H735" i="1" s="1"/>
  <c r="D187" i="1"/>
  <c r="D159" i="1"/>
  <c r="D127" i="1"/>
  <c r="D45" i="1"/>
  <c r="D77" i="1"/>
  <c r="E12" i="1"/>
  <c r="J740" i="1"/>
  <c r="D188" i="1"/>
  <c r="D165" i="1"/>
  <c r="D128" i="1"/>
  <c r="D46" i="1"/>
  <c r="D78" i="1"/>
  <c r="E8" i="1"/>
  <c r="E5" i="1"/>
  <c r="J733" i="1"/>
  <c r="G733" i="1" s="1"/>
  <c r="D190" i="1"/>
  <c r="D167" i="1"/>
  <c r="D130" i="1"/>
  <c r="D48" i="1"/>
  <c r="D80" i="1"/>
  <c r="E6" i="1"/>
  <c r="J734" i="1"/>
  <c r="D196" i="1"/>
  <c r="D169" i="1"/>
  <c r="D131" i="1"/>
  <c r="D49" i="1"/>
  <c r="D81" i="1"/>
  <c r="E4" i="1"/>
  <c r="J732" i="1" s="1"/>
  <c r="D199" i="1"/>
  <c r="D170" i="1"/>
  <c r="D133" i="1"/>
  <c r="D51" i="1"/>
  <c r="D83" i="1"/>
  <c r="D201" i="1"/>
  <c r="D172" i="1"/>
  <c r="D134" i="1"/>
  <c r="D52" i="1"/>
  <c r="D84" i="1"/>
  <c r="D202" i="1"/>
  <c r="D173" i="1"/>
  <c r="D136" i="1"/>
  <c r="D54" i="1"/>
  <c r="D86" i="1"/>
  <c r="D204" i="1"/>
  <c r="D175" i="1"/>
  <c r="D142" i="1"/>
  <c r="D60" i="1"/>
  <c r="D92" i="1"/>
  <c r="D205" i="1"/>
  <c r="D110" i="1"/>
  <c r="D104" i="1"/>
  <c r="D61" i="1"/>
  <c r="D93" i="1"/>
  <c r="D143" i="1"/>
  <c r="D112" i="1"/>
  <c r="D30" i="1"/>
  <c r="D62" i="1"/>
  <c r="D94" i="1"/>
  <c r="D149" i="1"/>
  <c r="D114" i="1"/>
  <c r="D32" i="1"/>
  <c r="D64" i="1"/>
  <c r="D96" i="1"/>
  <c r="H734" i="1"/>
  <c r="F734" i="1"/>
  <c r="K734" i="1"/>
  <c r="I734" i="1"/>
  <c r="G734" i="1"/>
  <c r="G740" i="1"/>
  <c r="I740" i="1"/>
  <c r="F740" i="1"/>
  <c r="K740" i="1"/>
  <c r="H740" i="1"/>
  <c r="J736" i="1"/>
  <c r="E26" i="1"/>
  <c r="E24" i="1"/>
  <c r="E25" i="1"/>
  <c r="G18" i="1"/>
  <c r="G17" i="1"/>
  <c r="G736" i="1"/>
  <c r="I736" i="1"/>
  <c r="F736" i="1"/>
  <c r="K736" i="1"/>
  <c r="H736" i="1"/>
  <c r="Q163" i="1" l="1"/>
  <c r="J163" i="1"/>
  <c r="GR32" i="2"/>
  <c r="R110" i="1"/>
  <c r="K110" i="1" s="1"/>
  <c r="R156" i="1"/>
  <c r="K156" i="1" s="1"/>
  <c r="R139" i="1"/>
  <c r="K139" i="1" s="1"/>
  <c r="G139" i="1" s="1"/>
  <c r="L139" i="1" s="1"/>
  <c r="R94" i="1"/>
  <c r="K94" i="1" s="1"/>
  <c r="Q94" i="1" s="1"/>
  <c r="R73" i="1"/>
  <c r="K73" i="1" s="1"/>
  <c r="R207" i="1"/>
  <c r="K207" i="1" s="1"/>
  <c r="R35" i="1"/>
  <c r="K35" i="1" s="1"/>
  <c r="Q35" i="1" s="1"/>
  <c r="R153" i="1"/>
  <c r="K153" i="1" s="1"/>
  <c r="J153" i="1" s="1"/>
  <c r="R138" i="1"/>
  <c r="K138" i="1" s="1"/>
  <c r="Q112" i="1"/>
  <c r="R70" i="1"/>
  <c r="K70" i="1" s="1"/>
  <c r="J180" i="1"/>
  <c r="G180" i="1"/>
  <c r="L180" i="1" s="1"/>
  <c r="Q180" i="1"/>
  <c r="I180" i="1"/>
  <c r="H180" i="1"/>
  <c r="G151" i="1"/>
  <c r="L151" i="1" s="1"/>
  <c r="J151" i="1"/>
  <c r="Q151" i="1"/>
  <c r="H151" i="1"/>
  <c r="I151" i="1"/>
  <c r="G67" i="1"/>
  <c r="L67" i="1" s="1"/>
  <c r="Q67" i="1"/>
  <c r="H67" i="1"/>
  <c r="I67" i="1"/>
  <c r="J67" i="1"/>
  <c r="J111" i="1"/>
  <c r="H111" i="1"/>
  <c r="Q111" i="1"/>
  <c r="I111" i="1"/>
  <c r="G111" i="1"/>
  <c r="L111" i="1" s="1"/>
  <c r="G195" i="1"/>
  <c r="L195" i="1" s="1"/>
  <c r="Q195" i="1"/>
  <c r="J195" i="1"/>
  <c r="J109" i="1"/>
  <c r="G109" i="1"/>
  <c r="L109" i="1" s="1"/>
  <c r="I109" i="1"/>
  <c r="Q109" i="1"/>
  <c r="G116" i="1"/>
  <c r="L116" i="1" s="1"/>
  <c r="Q116" i="1"/>
  <c r="H116" i="1"/>
  <c r="J116" i="1"/>
  <c r="I116" i="1"/>
  <c r="Q204" i="1"/>
  <c r="J204" i="1"/>
  <c r="G204" i="1"/>
  <c r="L204" i="1" s="1"/>
  <c r="I204" i="1"/>
  <c r="H204" i="1"/>
  <c r="H186" i="1"/>
  <c r="Q186" i="1"/>
  <c r="G186" i="1"/>
  <c r="L186" i="1" s="1"/>
  <c r="H84" i="1"/>
  <c r="J84" i="1"/>
  <c r="I84" i="1"/>
  <c r="H147" i="1"/>
  <c r="J147" i="1"/>
  <c r="G147" i="1"/>
  <c r="L147" i="1" s="1"/>
  <c r="I147" i="1"/>
  <c r="Q147" i="1"/>
  <c r="H82" i="1"/>
  <c r="Q82" i="1"/>
  <c r="J82" i="1"/>
  <c r="I82" i="1"/>
  <c r="Q199" i="1"/>
  <c r="I199" i="1"/>
  <c r="H199" i="1"/>
  <c r="J199" i="1"/>
  <c r="G199" i="1"/>
  <c r="L199" i="1" s="1"/>
  <c r="Q134" i="1"/>
  <c r="J134" i="1"/>
  <c r="H134" i="1"/>
  <c r="I134" i="1"/>
  <c r="G134" i="1"/>
  <c r="L134" i="1" s="1"/>
  <c r="Q78" i="1"/>
  <c r="H78" i="1"/>
  <c r="J78" i="1"/>
  <c r="I78" i="1"/>
  <c r="G78" i="1"/>
  <c r="L78" i="1" s="1"/>
  <c r="H62" i="1"/>
  <c r="G62" i="1"/>
  <c r="L62" i="1" s="1"/>
  <c r="J62" i="1"/>
  <c r="I62" i="1"/>
  <c r="Q62" i="1"/>
  <c r="I48" i="1"/>
  <c r="G48" i="1"/>
  <c r="L48" i="1" s="1"/>
  <c r="H48" i="1"/>
  <c r="Q48" i="1"/>
  <c r="J48" i="1"/>
  <c r="Q161" i="1"/>
  <c r="G161" i="1"/>
  <c r="L161" i="1" s="1"/>
  <c r="Q63" i="1"/>
  <c r="H63" i="1"/>
  <c r="I63" i="1"/>
  <c r="G63" i="1"/>
  <c r="L63" i="1" s="1"/>
  <c r="J63" i="1"/>
  <c r="J170" i="1"/>
  <c r="I170" i="1"/>
  <c r="H170" i="1"/>
  <c r="Q170" i="1"/>
  <c r="G170" i="1"/>
  <c r="L170" i="1" s="1"/>
  <c r="H143" i="1"/>
  <c r="J143" i="1"/>
  <c r="Q143" i="1"/>
  <c r="I143" i="1"/>
  <c r="G143" i="1"/>
  <c r="L143" i="1" s="1"/>
  <c r="Q171" i="1"/>
  <c r="H171" i="1"/>
  <c r="J171" i="1"/>
  <c r="G171" i="1"/>
  <c r="L171" i="1" s="1"/>
  <c r="I171" i="1"/>
  <c r="Q189" i="1"/>
  <c r="G189" i="1"/>
  <c r="L189" i="1" s="1"/>
  <c r="H189" i="1"/>
  <c r="J189" i="1"/>
  <c r="I189" i="1"/>
  <c r="G156" i="1"/>
  <c r="L156" i="1" s="1"/>
  <c r="Q156" i="1"/>
  <c r="H156" i="1"/>
  <c r="J156" i="1"/>
  <c r="I156" i="1"/>
  <c r="Q80" i="1"/>
  <c r="G80" i="1"/>
  <c r="L80" i="1" s="1"/>
  <c r="H80" i="1"/>
  <c r="I80" i="1"/>
  <c r="J80" i="1"/>
  <c r="Q115" i="1"/>
  <c r="J115" i="1"/>
  <c r="H115" i="1"/>
  <c r="I115" i="1"/>
  <c r="G115" i="1"/>
  <c r="L115" i="1" s="1"/>
  <c r="G35" i="1"/>
  <c r="L35" i="1" s="1"/>
  <c r="G153" i="1"/>
  <c r="L153" i="1" s="1"/>
  <c r="Q153" i="1"/>
  <c r="I91" i="1"/>
  <c r="J91" i="1"/>
  <c r="G91" i="1"/>
  <c r="L91" i="1" s="1"/>
  <c r="Q100" i="1"/>
  <c r="G100" i="1"/>
  <c r="L100" i="1" s="1"/>
  <c r="I100" i="1"/>
  <c r="H100" i="1"/>
  <c r="J100" i="1"/>
  <c r="G177" i="1"/>
  <c r="L177" i="1" s="1"/>
  <c r="H177" i="1"/>
  <c r="J177" i="1"/>
  <c r="Q177" i="1"/>
  <c r="I177" i="1"/>
  <c r="Q34" i="1"/>
  <c r="H34" i="1"/>
  <c r="I34" i="1"/>
  <c r="J34" i="1"/>
  <c r="G34" i="1"/>
  <c r="L34" i="1" s="1"/>
  <c r="Q179" i="1"/>
  <c r="G179" i="1"/>
  <c r="L179" i="1" s="1"/>
  <c r="H179" i="1"/>
  <c r="I179" i="1"/>
  <c r="J179" i="1"/>
  <c r="G33" i="1"/>
  <c r="L33" i="1" s="1"/>
  <c r="H33" i="1"/>
  <c r="J33" i="1"/>
  <c r="I33" i="1"/>
  <c r="Q133" i="1"/>
  <c r="J133" i="1"/>
  <c r="H133" i="1"/>
  <c r="G133" i="1"/>
  <c r="L133" i="1" s="1"/>
  <c r="I133" i="1"/>
  <c r="Q187" i="1"/>
  <c r="J187" i="1"/>
  <c r="I187" i="1"/>
  <c r="H187" i="1"/>
  <c r="G187" i="1"/>
  <c r="L187" i="1" s="1"/>
  <c r="I158" i="1"/>
  <c r="GR4" i="2"/>
  <c r="Q158" i="1"/>
  <c r="G208" i="1"/>
  <c r="J118" i="1"/>
  <c r="H46" i="1"/>
  <c r="J51" i="1"/>
  <c r="R37" i="1"/>
  <c r="K37" i="1" s="1"/>
  <c r="Q37" i="1" s="1"/>
  <c r="R202" i="1"/>
  <c r="K202" i="1" s="1"/>
  <c r="H202" i="1" s="1"/>
  <c r="R183" i="1"/>
  <c r="K183" i="1" s="1"/>
  <c r="R166" i="1"/>
  <c r="K166" i="1" s="1"/>
  <c r="R113" i="1"/>
  <c r="K113" i="1" s="1"/>
  <c r="Q113" i="1" s="1"/>
  <c r="R81" i="1"/>
  <c r="K81" i="1" s="1"/>
  <c r="Q68" i="1"/>
  <c r="R54" i="1"/>
  <c r="K54" i="1" s="1"/>
  <c r="Q101" i="1"/>
  <c r="G158" i="1"/>
  <c r="L158" i="1" s="1"/>
  <c r="H182" i="1"/>
  <c r="I182" i="1"/>
  <c r="G79" i="1"/>
  <c r="L79" i="1" s="1"/>
  <c r="G76" i="1"/>
  <c r="L76" i="1" s="1"/>
  <c r="Q65" i="1"/>
  <c r="J93" i="1"/>
  <c r="I68" i="1"/>
  <c r="H163" i="1"/>
  <c r="G172" i="1"/>
  <c r="L172" i="1" s="1"/>
  <c r="R149" i="1"/>
  <c r="K149" i="1" s="1"/>
  <c r="I65" i="1"/>
  <c r="R176" i="1"/>
  <c r="K176" i="1" s="1"/>
  <c r="I208" i="1"/>
  <c r="I79" i="1"/>
  <c r="H733" i="1"/>
  <c r="G93" i="1"/>
  <c r="L93" i="1" s="1"/>
  <c r="H208" i="1"/>
  <c r="I40" i="1"/>
  <c r="J172" i="1"/>
  <c r="G46" i="1"/>
  <c r="L46" i="1" s="1"/>
  <c r="R45" i="1"/>
  <c r="K45" i="1" s="1"/>
  <c r="I45" i="1" s="1"/>
  <c r="N20" i="1" s="1"/>
  <c r="R30" i="1"/>
  <c r="K30" i="1" s="1"/>
  <c r="R191" i="1"/>
  <c r="K191" i="1" s="1"/>
  <c r="R175" i="1"/>
  <c r="K175" i="1" s="1"/>
  <c r="I175" i="1" s="1"/>
  <c r="R121" i="1"/>
  <c r="K121" i="1" s="1"/>
  <c r="I121" i="1" s="1"/>
  <c r="J208" i="1"/>
  <c r="J79" i="1"/>
  <c r="I93" i="1"/>
  <c r="H79" i="1"/>
  <c r="H172" i="1"/>
  <c r="H40" i="1"/>
  <c r="I172" i="1"/>
  <c r="G145" i="1"/>
  <c r="L145" i="1" s="1"/>
  <c r="R155" i="1"/>
  <c r="K155" i="1" s="1"/>
  <c r="R146" i="1"/>
  <c r="K146" i="1" s="1"/>
  <c r="H146" i="1" s="1"/>
  <c r="R135" i="1"/>
  <c r="K135" i="1" s="1"/>
  <c r="R102" i="1"/>
  <c r="K102" i="1" s="1"/>
  <c r="H102" i="1" s="1"/>
  <c r="R72" i="1"/>
  <c r="K72" i="1" s="1"/>
  <c r="R57" i="1"/>
  <c r="K57" i="1" s="1"/>
  <c r="H93" i="1"/>
  <c r="H145" i="1"/>
  <c r="H65" i="1"/>
  <c r="I112" i="1"/>
  <c r="R38" i="1"/>
  <c r="K38" i="1" s="1"/>
  <c r="R184" i="1"/>
  <c r="K184" i="1" s="1"/>
  <c r="Q184" i="1" s="1"/>
  <c r="G29" i="1"/>
  <c r="L29" i="1" s="1"/>
  <c r="I29" i="1"/>
  <c r="J29" i="1"/>
  <c r="Q29" i="1"/>
  <c r="H29" i="1"/>
  <c r="I94" i="1"/>
  <c r="H94" i="1"/>
  <c r="J94" i="1"/>
  <c r="Q141" i="1"/>
  <c r="H141" i="1"/>
  <c r="J141" i="1"/>
  <c r="I141" i="1"/>
  <c r="G141" i="1"/>
  <c r="L141" i="1" s="1"/>
  <c r="Q36" i="1"/>
  <c r="H36" i="1"/>
  <c r="I36" i="1"/>
  <c r="G36" i="1"/>
  <c r="L36" i="1" s="1"/>
  <c r="J36" i="1"/>
  <c r="Q137" i="1"/>
  <c r="J137" i="1"/>
  <c r="H137" i="1"/>
  <c r="I137" i="1"/>
  <c r="G137" i="1"/>
  <c r="L137" i="1" s="1"/>
  <c r="Q96" i="1"/>
  <c r="H96" i="1"/>
  <c r="J96" i="1"/>
  <c r="I96" i="1"/>
  <c r="G96" i="1"/>
  <c r="L96" i="1" s="1"/>
  <c r="Q83" i="1"/>
  <c r="G83" i="1"/>
  <c r="L83" i="1" s="1"/>
  <c r="I83" i="1"/>
  <c r="J83" i="1"/>
  <c r="H83" i="1"/>
  <c r="I99" i="1"/>
  <c r="H99" i="1"/>
  <c r="J99" i="1"/>
  <c r="G99" i="1"/>
  <c r="L99" i="1" s="1"/>
  <c r="Q99" i="1"/>
  <c r="G71" i="1"/>
  <c r="L71" i="1" s="1"/>
  <c r="I71" i="1"/>
  <c r="H71" i="1"/>
  <c r="Q71" i="1"/>
  <c r="J71" i="1"/>
  <c r="I76" i="1"/>
  <c r="Q201" i="1"/>
  <c r="G47" i="1"/>
  <c r="L47" i="1" s="1"/>
  <c r="I201" i="1"/>
  <c r="J104" i="1"/>
  <c r="J201" i="1"/>
  <c r="G201" i="1"/>
  <c r="L201" i="1" s="1"/>
  <c r="L15" i="1"/>
  <c r="F735" i="1"/>
  <c r="K735" i="1" s="1"/>
  <c r="J161" i="1"/>
  <c r="I735" i="1"/>
  <c r="I35" i="1"/>
  <c r="I161" i="1"/>
  <c r="H153" i="1"/>
  <c r="G163" i="1"/>
  <c r="L163" i="1" s="1"/>
  <c r="H109" i="1"/>
  <c r="R42" i="1"/>
  <c r="K42" i="1" s="1"/>
  <c r="H42" i="1" s="1"/>
  <c r="G735" i="1"/>
  <c r="H161" i="1"/>
  <c r="I104" i="1"/>
  <c r="I153" i="1"/>
  <c r="J47" i="1"/>
  <c r="H135" i="1"/>
  <c r="H47" i="1"/>
  <c r="J76" i="1"/>
  <c r="H104" i="1"/>
  <c r="G104" i="1"/>
  <c r="L104" i="1" s="1"/>
  <c r="Q76" i="1"/>
  <c r="Q3" i="1"/>
  <c r="I47" i="1"/>
  <c r="I163" i="1"/>
  <c r="Q193" i="1"/>
  <c r="R203" i="1"/>
  <c r="K203" i="1" s="1"/>
  <c r="H203" i="1" s="1"/>
  <c r="GQ15" i="2"/>
  <c r="FY15" i="2" s="1"/>
  <c r="FZ15" i="2" s="1"/>
  <c r="GQ19" i="2"/>
  <c r="FY19" i="2" s="1"/>
  <c r="FZ19" i="2" s="1"/>
  <c r="R168" i="1"/>
  <c r="K168" i="1" s="1"/>
  <c r="GQ23" i="2"/>
  <c r="FY23" i="2" s="1"/>
  <c r="FZ23" i="2" s="1"/>
  <c r="R185" i="1"/>
  <c r="K185" i="1" s="1"/>
  <c r="G165" i="1"/>
  <c r="L165" i="1" s="1"/>
  <c r="I165" i="1"/>
  <c r="Q165" i="1"/>
  <c r="H165" i="1"/>
  <c r="J165" i="1"/>
  <c r="G173" i="1"/>
  <c r="L173" i="1" s="1"/>
  <c r="Q173" i="1"/>
  <c r="I173" i="1"/>
  <c r="H173" i="1"/>
  <c r="J173" i="1"/>
  <c r="H44" i="1"/>
  <c r="Q44" i="1"/>
  <c r="I44" i="1"/>
  <c r="L17" i="1"/>
  <c r="J44" i="1"/>
  <c r="G44" i="1"/>
  <c r="L18" i="1"/>
  <c r="Q198" i="1"/>
  <c r="G198" i="1"/>
  <c r="L198" i="1" s="1"/>
  <c r="H198" i="1"/>
  <c r="J198" i="1"/>
  <c r="I198" i="1"/>
  <c r="J181" i="1"/>
  <c r="Q181" i="1"/>
  <c r="G181" i="1"/>
  <c r="L181" i="1" s="1"/>
  <c r="I181" i="1"/>
  <c r="H181" i="1"/>
  <c r="Q144" i="1"/>
  <c r="H144" i="1"/>
  <c r="J144" i="1"/>
  <c r="G144" i="1"/>
  <c r="L144" i="1" s="1"/>
  <c r="I144" i="1"/>
  <c r="Q102" i="1"/>
  <c r="I102" i="1"/>
  <c r="J102" i="1"/>
  <c r="G102" i="1"/>
  <c r="L102" i="1" s="1"/>
  <c r="Q75" i="1"/>
  <c r="J75" i="1"/>
  <c r="G75" i="1"/>
  <c r="L75" i="1" s="1"/>
  <c r="I75" i="1"/>
  <c r="H75" i="1"/>
  <c r="H174" i="1"/>
  <c r="J174" i="1"/>
  <c r="G174" i="1"/>
  <c r="L174" i="1" s="1"/>
  <c r="I174" i="1"/>
  <c r="Q174" i="1"/>
  <c r="G92" i="1"/>
  <c r="L92" i="1" s="1"/>
  <c r="Q92" i="1"/>
  <c r="I92" i="1"/>
  <c r="H92" i="1"/>
  <c r="J92" i="1"/>
  <c r="G45" i="1"/>
  <c r="J45" i="1"/>
  <c r="M20" i="1" s="1"/>
  <c r="L20" i="1"/>
  <c r="H45" i="1"/>
  <c r="O20" i="1" s="1"/>
  <c r="H31" i="1"/>
  <c r="J31" i="1"/>
  <c r="G31" i="1"/>
  <c r="L31" i="1" s="1"/>
  <c r="I31" i="1"/>
  <c r="Q31" i="1"/>
  <c r="G89" i="1"/>
  <c r="L89" i="1" s="1"/>
  <c r="H89" i="1"/>
  <c r="J89" i="1"/>
  <c r="Q89" i="1"/>
  <c r="I89" i="1"/>
  <c r="I74" i="1"/>
  <c r="H74" i="1"/>
  <c r="G74" i="1"/>
  <c r="L74" i="1" s="1"/>
  <c r="J74" i="1"/>
  <c r="Q74" i="1"/>
  <c r="I66" i="1"/>
  <c r="Q66" i="1"/>
  <c r="G66" i="1"/>
  <c r="L66" i="1" s="1"/>
  <c r="J66" i="1"/>
  <c r="H66" i="1"/>
  <c r="H154" i="1"/>
  <c r="G154" i="1"/>
  <c r="L154" i="1" s="1"/>
  <c r="J154" i="1"/>
  <c r="Q154" i="1"/>
  <c r="I154" i="1"/>
  <c r="G207" i="1"/>
  <c r="L207" i="1" s="1"/>
  <c r="J207" i="1"/>
  <c r="I207" i="1"/>
  <c r="H207" i="1"/>
  <c r="Q207" i="1"/>
  <c r="P16" i="1"/>
  <c r="L43" i="1"/>
  <c r="P15" i="1"/>
  <c r="G162" i="1"/>
  <c r="L162" i="1" s="1"/>
  <c r="Q162" i="1"/>
  <c r="H162" i="1"/>
  <c r="I162" i="1"/>
  <c r="J162" i="1"/>
  <c r="I113" i="1"/>
  <c r="H113" i="1"/>
  <c r="I73" i="1"/>
  <c r="H73" i="1"/>
  <c r="J73" i="1"/>
  <c r="Q73" i="1"/>
  <c r="G73" i="1"/>
  <c r="L73" i="1" s="1"/>
  <c r="G64" i="1"/>
  <c r="L64" i="1" s="1"/>
  <c r="Q64" i="1"/>
  <c r="I64" i="1"/>
  <c r="J64" i="1"/>
  <c r="H64" i="1"/>
  <c r="I69" i="1"/>
  <c r="H69" i="1"/>
  <c r="J69" i="1"/>
  <c r="Q69" i="1"/>
  <c r="G69" i="1"/>
  <c r="L69" i="1" s="1"/>
  <c r="G117" i="1"/>
  <c r="L117" i="1" s="1"/>
  <c r="Q117" i="1"/>
  <c r="I117" i="1"/>
  <c r="H117" i="1"/>
  <c r="J117" i="1"/>
  <c r="G194" i="1"/>
  <c r="L194" i="1" s="1"/>
  <c r="H194" i="1"/>
  <c r="J194" i="1"/>
  <c r="Q194" i="1"/>
  <c r="I194" i="1"/>
  <c r="I107" i="1"/>
  <c r="G107" i="1"/>
  <c r="L107" i="1" s="1"/>
  <c r="J107" i="1"/>
  <c r="H107" i="1"/>
  <c r="Q107" i="1"/>
  <c r="I77" i="1"/>
  <c r="H77" i="1"/>
  <c r="J77" i="1"/>
  <c r="Q77" i="1"/>
  <c r="G77" i="1"/>
  <c r="L77" i="1" s="1"/>
  <c r="G119" i="1"/>
  <c r="L119" i="1" s="1"/>
  <c r="Q119" i="1"/>
  <c r="I119" i="1"/>
  <c r="J119" i="1"/>
  <c r="H119" i="1"/>
  <c r="G39" i="1"/>
  <c r="L39" i="1" s="1"/>
  <c r="Q39" i="1"/>
  <c r="H39" i="1"/>
  <c r="J39" i="1"/>
  <c r="I39" i="1"/>
  <c r="Q50" i="1"/>
  <c r="H50" i="1"/>
  <c r="J50" i="1"/>
  <c r="G50" i="1"/>
  <c r="L50" i="1" s="1"/>
  <c r="I50" i="1"/>
  <c r="H192" i="1"/>
  <c r="J192" i="1"/>
  <c r="Q192" i="1"/>
  <c r="I192" i="1"/>
  <c r="G192" i="1"/>
  <c r="L192" i="1" s="1"/>
  <c r="H130" i="1"/>
  <c r="J130" i="1"/>
  <c r="G130" i="1"/>
  <c r="L130" i="1" s="1"/>
  <c r="I130" i="1"/>
  <c r="Q130" i="1"/>
  <c r="G98" i="1"/>
  <c r="L98" i="1" s="1"/>
  <c r="Q98" i="1"/>
  <c r="I98" i="1"/>
  <c r="H98" i="1"/>
  <c r="J98" i="1"/>
  <c r="G87" i="1"/>
  <c r="L87" i="1" s="1"/>
  <c r="I87" i="1"/>
  <c r="H87" i="1"/>
  <c r="J87" i="1"/>
  <c r="Q87" i="1"/>
  <c r="I59" i="1"/>
  <c r="H59" i="1"/>
  <c r="Q59" i="1"/>
  <c r="G59" i="1"/>
  <c r="L59" i="1" s="1"/>
  <c r="J59" i="1"/>
  <c r="H183" i="1"/>
  <c r="J183" i="1"/>
  <c r="G183" i="1"/>
  <c r="L183" i="1" s="1"/>
  <c r="I183" i="1"/>
  <c r="Q183" i="1"/>
  <c r="H37" i="1"/>
  <c r="G37" i="1"/>
  <c r="L37" i="1" s="1"/>
  <c r="Q140" i="1"/>
  <c r="G140" i="1"/>
  <c r="L140" i="1" s="1"/>
  <c r="H140" i="1"/>
  <c r="J140" i="1"/>
  <c r="I140" i="1"/>
  <c r="Q110" i="1"/>
  <c r="H110" i="1"/>
  <c r="I110" i="1"/>
  <c r="G110" i="1"/>
  <c r="L110" i="1" s="1"/>
  <c r="J110" i="1"/>
  <c r="Q206" i="1"/>
  <c r="G206" i="1"/>
  <c r="L206" i="1" s="1"/>
  <c r="J206" i="1"/>
  <c r="I206" i="1"/>
  <c r="H206" i="1"/>
  <c r="Q52" i="1"/>
  <c r="H52" i="1"/>
  <c r="J52" i="1"/>
  <c r="G52" i="1"/>
  <c r="L52" i="1" s="1"/>
  <c r="I52" i="1"/>
  <c r="G148" i="1"/>
  <c r="L148" i="1" s="1"/>
  <c r="I148" i="1"/>
  <c r="Q148" i="1"/>
  <c r="H148" i="1"/>
  <c r="J148" i="1"/>
  <c r="Q85" i="1"/>
  <c r="I85" i="1"/>
  <c r="H85" i="1"/>
  <c r="J85" i="1"/>
  <c r="G85" i="1"/>
  <c r="L85" i="1" s="1"/>
  <c r="J127" i="1"/>
  <c r="H127" i="1"/>
  <c r="G127" i="1"/>
  <c r="L127" i="1" s="1"/>
  <c r="I127" i="1"/>
  <c r="Q127" i="1"/>
  <c r="G81" i="1"/>
  <c r="L81" i="1" s="1"/>
  <c r="I81" i="1"/>
  <c r="H81" i="1"/>
  <c r="Q81" i="1"/>
  <c r="J81" i="1"/>
  <c r="I55" i="1"/>
  <c r="Q55" i="1"/>
  <c r="H55" i="1"/>
  <c r="J55" i="1"/>
  <c r="G55" i="1"/>
  <c r="L55" i="1" s="1"/>
  <c r="I136" i="1"/>
  <c r="Q136" i="1"/>
  <c r="H136" i="1"/>
  <c r="G136" i="1"/>
  <c r="L136" i="1" s="1"/>
  <c r="J136" i="1"/>
  <c r="Q197" i="1"/>
  <c r="J197" i="1"/>
  <c r="G197" i="1"/>
  <c r="L197" i="1" s="1"/>
  <c r="I197" i="1"/>
  <c r="H197" i="1"/>
  <c r="Q160" i="1"/>
  <c r="I160" i="1"/>
  <c r="H160" i="1"/>
  <c r="G160" i="1"/>
  <c r="L160" i="1" s="1"/>
  <c r="J160" i="1"/>
  <c r="I202" i="1"/>
  <c r="Q202" i="1"/>
  <c r="G202" i="1"/>
  <c r="L202" i="1" s="1"/>
  <c r="H169" i="1"/>
  <c r="J169" i="1"/>
  <c r="G169" i="1"/>
  <c r="L169" i="1" s="1"/>
  <c r="I169" i="1"/>
  <c r="Q169" i="1"/>
  <c r="G126" i="1"/>
  <c r="L126" i="1" s="1"/>
  <c r="Q126" i="1"/>
  <c r="I126" i="1"/>
  <c r="H126" i="1"/>
  <c r="J126" i="1"/>
  <c r="I95" i="1"/>
  <c r="H95" i="1"/>
  <c r="J95" i="1"/>
  <c r="G95" i="1"/>
  <c r="L95" i="1" s="1"/>
  <c r="Q95" i="1"/>
  <c r="H70" i="1"/>
  <c r="J70" i="1"/>
  <c r="I70" i="1"/>
  <c r="Q70" i="1"/>
  <c r="G70" i="1"/>
  <c r="L70" i="1" s="1"/>
  <c r="G56" i="1"/>
  <c r="L56" i="1" s="1"/>
  <c r="Q56" i="1"/>
  <c r="H56" i="1"/>
  <c r="J56" i="1"/>
  <c r="I56" i="1"/>
  <c r="J124" i="1"/>
  <c r="I124" i="1"/>
  <c r="G124" i="1"/>
  <c r="L124" i="1" s="1"/>
  <c r="Q124" i="1"/>
  <c r="H124" i="1"/>
  <c r="G150" i="1"/>
  <c r="L150" i="1" s="1"/>
  <c r="H150" i="1"/>
  <c r="J150" i="1"/>
  <c r="I150" i="1"/>
  <c r="Q150" i="1"/>
  <c r="I188" i="1"/>
  <c r="G188" i="1"/>
  <c r="L188" i="1" s="1"/>
  <c r="J188" i="1"/>
  <c r="Q188" i="1"/>
  <c r="H188" i="1"/>
  <c r="J108" i="1"/>
  <c r="Q108" i="1"/>
  <c r="H108" i="1"/>
  <c r="G108" i="1"/>
  <c r="L108" i="1" s="1"/>
  <c r="I108" i="1"/>
  <c r="Q58" i="1"/>
  <c r="G58" i="1"/>
  <c r="L58" i="1" s="1"/>
  <c r="H58" i="1"/>
  <c r="I58" i="1"/>
  <c r="J58" i="1"/>
  <c r="G129" i="1"/>
  <c r="L129" i="1" s="1"/>
  <c r="H129" i="1"/>
  <c r="J129" i="1"/>
  <c r="Q129" i="1"/>
  <c r="I129" i="1"/>
  <c r="Q167" i="1"/>
  <c r="I167" i="1"/>
  <c r="H167" i="1"/>
  <c r="J167" i="1"/>
  <c r="G167" i="1"/>
  <c r="L167" i="1" s="1"/>
  <c r="J155" i="1"/>
  <c r="I155" i="1"/>
  <c r="G155" i="1"/>
  <c r="L155" i="1" s="1"/>
  <c r="H155" i="1"/>
  <c r="Q155" i="1"/>
  <c r="G106" i="1"/>
  <c r="L106" i="1" s="1"/>
  <c r="H106" i="1"/>
  <c r="I106" i="1"/>
  <c r="Q106" i="1"/>
  <c r="J106" i="1"/>
  <c r="G53" i="1"/>
  <c r="L53" i="1" s="1"/>
  <c r="I53" i="1"/>
  <c r="H53" i="1"/>
  <c r="Q53" i="1"/>
  <c r="J53" i="1"/>
  <c r="G61" i="1"/>
  <c r="L61" i="1" s="1"/>
  <c r="I61" i="1"/>
  <c r="J61" i="1"/>
  <c r="H61" i="1"/>
  <c r="Q61" i="1"/>
  <c r="H205" i="1"/>
  <c r="J205" i="1"/>
  <c r="I205" i="1"/>
  <c r="Q205" i="1"/>
  <c r="G205" i="1"/>
  <c r="L205" i="1" s="1"/>
  <c r="F733" i="1"/>
  <c r="K733" i="1" s="1"/>
  <c r="I733" i="1"/>
  <c r="G82" i="1"/>
  <c r="L82" i="1" s="1"/>
  <c r="J112" i="1"/>
  <c r="H139" i="1"/>
  <c r="I159" i="1"/>
  <c r="H131" i="1"/>
  <c r="I152" i="1"/>
  <c r="I178" i="1"/>
  <c r="I195" i="1"/>
  <c r="G178" i="1"/>
  <c r="L178" i="1" s="1"/>
  <c r="G146" i="1"/>
  <c r="L146" i="1" s="1"/>
  <c r="G84" i="1"/>
  <c r="L84" i="1" s="1"/>
  <c r="H57" i="1"/>
  <c r="Q49" i="1"/>
  <c r="Q43" i="1"/>
  <c r="Q178" i="1"/>
  <c r="Q152" i="1"/>
  <c r="Q146" i="1"/>
  <c r="Q131" i="1"/>
  <c r="Q105" i="1"/>
  <c r="Q97" i="1"/>
  <c r="Q91" i="1"/>
  <c r="Q84" i="1"/>
  <c r="Q120" i="1"/>
  <c r="J178" i="1"/>
  <c r="L208" i="1"/>
  <c r="H91" i="1"/>
  <c r="H152" i="1"/>
  <c r="H195" i="1"/>
  <c r="G112" i="1"/>
  <c r="L112" i="1" s="1"/>
  <c r="R41" i="1"/>
  <c r="K41" i="1" s="1"/>
  <c r="I149" i="1"/>
  <c r="J68" i="1"/>
  <c r="J101" i="1"/>
  <c r="I166" i="1"/>
  <c r="G105" i="1"/>
  <c r="L105" i="1" s="1"/>
  <c r="H68" i="1"/>
  <c r="J97" i="1"/>
  <c r="H101" i="1"/>
  <c r="G166" i="1"/>
  <c r="L166" i="1" s="1"/>
  <c r="G101" i="1"/>
  <c r="L101" i="1" s="1"/>
  <c r="J49" i="1"/>
  <c r="H97" i="1"/>
  <c r="J166" i="1"/>
  <c r="G49" i="1"/>
  <c r="L49" i="1" s="1"/>
  <c r="I125" i="1"/>
  <c r="H196" i="1"/>
  <c r="H49" i="1"/>
  <c r="H120" i="1"/>
  <c r="I97" i="1"/>
  <c r="Q33" i="1"/>
  <c r="Q182" i="1"/>
  <c r="Q88" i="1"/>
  <c r="Q40" i="1"/>
  <c r="J152" i="1"/>
  <c r="Q149" i="1"/>
  <c r="I43" i="1"/>
  <c r="I146" i="1"/>
  <c r="G131" i="1"/>
  <c r="L131" i="1" s="1"/>
  <c r="G149" i="1"/>
  <c r="L149" i="1" s="1"/>
  <c r="I193" i="1"/>
  <c r="Q157" i="1"/>
  <c r="H35" i="1"/>
  <c r="Q125" i="1"/>
  <c r="I196" i="1"/>
  <c r="J43" i="1"/>
  <c r="I120" i="1"/>
  <c r="H157" i="1"/>
  <c r="J125" i="1"/>
  <c r="I157" i="1"/>
  <c r="H193" i="1"/>
  <c r="Q139" i="1"/>
  <c r="Q196" i="1"/>
  <c r="J146" i="1"/>
  <c r="Q159" i="1"/>
  <c r="G196" i="1"/>
  <c r="L196" i="1" s="1"/>
  <c r="G193" i="1"/>
  <c r="L193" i="1" s="1"/>
  <c r="G157" i="1"/>
  <c r="L157" i="1" s="1"/>
  <c r="J35" i="1"/>
  <c r="I139" i="1"/>
  <c r="G125" i="1"/>
  <c r="L125" i="1" s="1"/>
  <c r="H43" i="1"/>
  <c r="J105" i="1"/>
  <c r="I186" i="1"/>
  <c r="J139" i="1"/>
  <c r="L16" i="1"/>
  <c r="H105" i="1"/>
  <c r="I131" i="1"/>
  <c r="I145" i="1"/>
  <c r="G120" i="1"/>
  <c r="L120" i="1" s="1"/>
  <c r="J186" i="1"/>
  <c r="J159" i="1"/>
  <c r="G159" i="1"/>
  <c r="L159" i="1" s="1"/>
  <c r="R132" i="1"/>
  <c r="K132" i="1" s="1"/>
  <c r="GQ11" i="2"/>
  <c r="FY11" i="2" s="1"/>
  <c r="FZ11" i="2" s="1"/>
  <c r="GR24" i="2"/>
  <c r="GQ6" i="2"/>
  <c r="FY6" i="2" s="1"/>
  <c r="FZ6" i="2" s="1"/>
  <c r="GQ47" i="2"/>
  <c r="FY47" i="2" s="1"/>
  <c r="FZ47" i="2" s="1"/>
  <c r="GQ35" i="2"/>
  <c r="FY35" i="2" s="1"/>
  <c r="FZ35" i="2" s="1"/>
  <c r="GQ39" i="2"/>
  <c r="FY39" i="2" s="1"/>
  <c r="FZ39" i="2" s="1"/>
  <c r="R86" i="1"/>
  <c r="K86" i="1" s="1"/>
  <c r="GQ33" i="2"/>
  <c r="FY33" i="2" s="1"/>
  <c r="FZ33" i="2" s="1"/>
  <c r="GQ22" i="2"/>
  <c r="FY22" i="2" s="1"/>
  <c r="FZ22" i="2" s="1"/>
  <c r="Q200" i="1"/>
  <c r="GQ37" i="2"/>
  <c r="FY37" i="2" s="1"/>
  <c r="FZ37" i="2" s="1"/>
  <c r="R32" i="1"/>
  <c r="K32" i="1" s="1"/>
  <c r="R164" i="1"/>
  <c r="K164" i="1" s="1"/>
  <c r="I164" i="1" s="1"/>
  <c r="R123" i="1"/>
  <c r="K123" i="1" s="1"/>
  <c r="J123" i="1" s="1"/>
  <c r="R90" i="1"/>
  <c r="K90" i="1" s="1"/>
  <c r="Q90" i="1" s="1"/>
  <c r="R190" i="1"/>
  <c r="K190" i="1" s="1"/>
  <c r="H190" i="1" s="1"/>
  <c r="R122" i="1"/>
  <c r="K122" i="1" s="1"/>
  <c r="J122" i="1" s="1"/>
  <c r="G200" i="1"/>
  <c r="L200" i="1" s="1"/>
  <c r="GQ45" i="2"/>
  <c r="FY45" i="2" s="1"/>
  <c r="FZ45" i="2" s="1"/>
  <c r="GR29" i="2"/>
  <c r="G732" i="1"/>
  <c r="I732" i="1"/>
  <c r="H732" i="1"/>
  <c r="F732" i="1"/>
  <c r="K732" i="1" s="1"/>
  <c r="Q114" i="1"/>
  <c r="J114" i="1"/>
  <c r="H114" i="1"/>
  <c r="I114" i="1"/>
  <c r="G114" i="1"/>
  <c r="L114" i="1" s="1"/>
  <c r="G168" i="1"/>
  <c r="L168" i="1" s="1"/>
  <c r="I168" i="1"/>
  <c r="H168" i="1"/>
  <c r="Q168" i="1"/>
  <c r="J168" i="1"/>
  <c r="G185" i="1"/>
  <c r="L185" i="1" s="1"/>
  <c r="H185" i="1"/>
  <c r="J185" i="1"/>
  <c r="I185" i="1"/>
  <c r="Q185" i="1"/>
  <c r="I184" i="1"/>
  <c r="H184" i="1"/>
  <c r="Q38" i="1"/>
  <c r="H38" i="1"/>
  <c r="J38" i="1"/>
  <c r="I38" i="1"/>
  <c r="G38" i="1"/>
  <c r="L38" i="1" s="1"/>
  <c r="J203" i="1"/>
  <c r="Q203" i="1"/>
  <c r="H86" i="1"/>
  <c r="I86" i="1"/>
  <c r="Q86" i="1"/>
  <c r="G86" i="1"/>
  <c r="L86" i="1" s="1"/>
  <c r="J86" i="1"/>
  <c r="G60" i="1"/>
  <c r="L60" i="1" s="1"/>
  <c r="Q60" i="1"/>
  <c r="H60" i="1"/>
  <c r="J60" i="1"/>
  <c r="I60" i="1"/>
  <c r="H200" i="1"/>
  <c r="I200" i="1"/>
  <c r="H142" i="1"/>
  <c r="J142" i="1"/>
  <c r="GQ38" i="2"/>
  <c r="FY38" i="2" s="1"/>
  <c r="FZ38" i="2" s="1"/>
  <c r="GR9" i="2"/>
  <c r="GQ41" i="2"/>
  <c r="FY41" i="2" s="1"/>
  <c r="FZ41" i="2" s="1"/>
  <c r="Q142" i="1"/>
  <c r="G142" i="1"/>
  <c r="L142" i="1" s="1"/>
  <c r="GQ5" i="2"/>
  <c r="FY5" i="2" s="1"/>
  <c r="FZ5" i="2" s="1"/>
  <c r="GQ10" i="2"/>
  <c r="FY10" i="2" s="1"/>
  <c r="FZ10" i="2" s="1"/>
  <c r="GR8" i="2"/>
  <c r="GQ13" i="2"/>
  <c r="FY13" i="2" s="1"/>
  <c r="FZ13" i="2" s="1"/>
  <c r="GQ21" i="2"/>
  <c r="FY21" i="2" s="1"/>
  <c r="FZ21" i="2" s="1"/>
  <c r="GQ16" i="2"/>
  <c r="FY16" i="2" s="1"/>
  <c r="FZ16" i="2" s="1"/>
  <c r="GR28" i="2"/>
  <c r="GQ27" i="2"/>
  <c r="FY27" i="2" s="1"/>
  <c r="FZ27" i="2" s="1"/>
  <c r="GR18" i="2"/>
  <c r="GQ7" i="2"/>
  <c r="FY7" i="2" s="1"/>
  <c r="FZ7" i="2" s="1"/>
  <c r="GQ31" i="2"/>
  <c r="FY31" i="2" s="1"/>
  <c r="FZ31" i="2" s="1"/>
  <c r="GR44" i="2"/>
  <c r="GR12" i="2"/>
  <c r="GR25" i="2"/>
  <c r="GR46" i="2"/>
  <c r="GQ34" i="2"/>
  <c r="FY34" i="2" s="1"/>
  <c r="FZ34" i="2" s="1"/>
  <c r="Q138" i="1" l="1"/>
  <c r="H138" i="1"/>
  <c r="J138" i="1"/>
  <c r="I138" i="1"/>
  <c r="G138" i="1"/>
  <c r="L138" i="1" s="1"/>
  <c r="G113" i="1"/>
  <c r="L113" i="1" s="1"/>
  <c r="G94" i="1"/>
  <c r="L94" i="1" s="1"/>
  <c r="J113" i="1"/>
  <c r="Q121" i="1"/>
  <c r="G121" i="1"/>
  <c r="L121" i="1" s="1"/>
  <c r="Q54" i="1"/>
  <c r="G54" i="1"/>
  <c r="L54" i="1" s="1"/>
  <c r="H54" i="1"/>
  <c r="J54" i="1"/>
  <c r="I54" i="1"/>
  <c r="I176" i="1"/>
  <c r="Q176" i="1"/>
  <c r="H176" i="1"/>
  <c r="G176" i="1"/>
  <c r="L176" i="1" s="1"/>
  <c r="J176" i="1"/>
  <c r="J149" i="1"/>
  <c r="H149" i="1"/>
  <c r="H166" i="1"/>
  <c r="Q166" i="1"/>
  <c r="Q57" i="1"/>
  <c r="J57" i="1"/>
  <c r="I57" i="1"/>
  <c r="G57" i="1"/>
  <c r="L57" i="1" s="1"/>
  <c r="G191" i="1"/>
  <c r="L191" i="1" s="1"/>
  <c r="Q191" i="1"/>
  <c r="H191" i="1"/>
  <c r="J191" i="1"/>
  <c r="I191" i="1"/>
  <c r="G72" i="1"/>
  <c r="L72" i="1" s="1"/>
  <c r="I72" i="1"/>
  <c r="Q72" i="1"/>
  <c r="H72" i="1"/>
  <c r="J72" i="1"/>
  <c r="Q30" i="1"/>
  <c r="G30" i="1"/>
  <c r="L30" i="1" s="1"/>
  <c r="I30" i="1"/>
  <c r="H30" i="1"/>
  <c r="J30" i="1"/>
  <c r="H121" i="1"/>
  <c r="J202" i="1"/>
  <c r="J175" i="1"/>
  <c r="J121" i="1"/>
  <c r="I135" i="1"/>
  <c r="Q135" i="1"/>
  <c r="G135" i="1"/>
  <c r="L135" i="1" s="1"/>
  <c r="G175" i="1"/>
  <c r="L175" i="1" s="1"/>
  <c r="J184" i="1"/>
  <c r="G184" i="1"/>
  <c r="L184" i="1" s="1"/>
  <c r="H175" i="1"/>
  <c r="I203" i="1"/>
  <c r="Q175" i="1"/>
  <c r="J37" i="1"/>
  <c r="I123" i="1"/>
  <c r="G203" i="1"/>
  <c r="L203" i="1" s="1"/>
  <c r="I37" i="1"/>
  <c r="Q45" i="1"/>
  <c r="J135" i="1"/>
  <c r="I42" i="1"/>
  <c r="Q42" i="1"/>
  <c r="J42" i="1"/>
  <c r="G42" i="1"/>
  <c r="L42" i="1" s="1"/>
  <c r="H122" i="1"/>
  <c r="Q190" i="1"/>
  <c r="I122" i="1"/>
  <c r="Q132" i="1"/>
  <c r="J132" i="1"/>
  <c r="I132" i="1"/>
  <c r="G132" i="1"/>
  <c r="L132" i="1" s="1"/>
  <c r="H132" i="1"/>
  <c r="L45" i="1"/>
  <c r="P20" i="1"/>
  <c r="O18" i="1"/>
  <c r="O17" i="1"/>
  <c r="Q41" i="1"/>
  <c r="J41" i="1"/>
  <c r="H41" i="1"/>
  <c r="I41" i="1"/>
  <c r="G41" i="1"/>
  <c r="L41" i="1" s="1"/>
  <c r="Q122" i="1"/>
  <c r="L44" i="1"/>
  <c r="P18" i="1"/>
  <c r="P17" i="1"/>
  <c r="G164" i="1"/>
  <c r="L164" i="1" s="1"/>
  <c r="M18" i="1"/>
  <c r="M17" i="1"/>
  <c r="Q164" i="1"/>
  <c r="N16" i="1"/>
  <c r="N15" i="1"/>
  <c r="O15" i="1"/>
  <c r="O16" i="1"/>
  <c r="M15" i="1"/>
  <c r="M16" i="1"/>
  <c r="N18" i="1"/>
  <c r="N17" i="1"/>
  <c r="G122" i="1"/>
  <c r="L122" i="1" s="1"/>
  <c r="G190" i="1"/>
  <c r="L190" i="1" s="1"/>
  <c r="I190" i="1"/>
  <c r="G90" i="1"/>
  <c r="L90" i="1" s="1"/>
  <c r="H123" i="1"/>
  <c r="Q123" i="1"/>
  <c r="G123" i="1"/>
  <c r="L123" i="1" s="1"/>
  <c r="J90" i="1"/>
  <c r="H90" i="1"/>
  <c r="Q32" i="1"/>
  <c r="H32" i="1"/>
  <c r="J32" i="1"/>
  <c r="G32" i="1"/>
  <c r="L32" i="1" s="1"/>
  <c r="I32" i="1"/>
  <c r="I90" i="1"/>
  <c r="J190" i="1"/>
  <c r="H164" i="1"/>
  <c r="J16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fernando</author>
  </authors>
  <commentList>
    <comment ref="AA2" authorId="0" shapeId="0" xr:uid="{31F6BE62-4519-4FF1-8AEF-52034733C0A4}">
      <text>
        <r>
          <rPr>
            <b/>
            <sz val="9"/>
            <color indexed="81"/>
            <rFont val="Tahoma"/>
            <family val="2"/>
          </rPr>
          <t>Puedes utilizar dos armas a la vez ambas dirigidas al mismo blanco y la acción cuenta como un solo ataque. No puedes atacar a dos blancos distintos. Típicamente las dos pistolas de Lara Croft pero si tienes fuerza suficiente podrías usar dos fusiles de asalto. Esta es una habilidad de ataque. Si llevas dos armas de combate cuerpo a cuerpo y usas una para atacar y otra para parar, se emplea la habilidad Parar.Hay un Pro para cada arma. Así hay (Pistola) doble, (Espada) doble.Si tienes más de dos brazos, este mismo pro se entiende como Arma (triple) o (cuádruple).</t>
        </r>
        <r>
          <rPr>
            <sz val="9"/>
            <color indexed="81"/>
            <rFont val="Tahoma"/>
            <family val="2"/>
          </rPr>
          <t xml:space="preserve">
</t>
        </r>
      </text>
    </comment>
    <comment ref="R3" authorId="0" shapeId="0" xr:uid="{39BC189F-4277-4232-8BDA-A2D9B0215FE8}">
      <text>
        <r>
          <rPr>
            <b/>
            <sz val="9"/>
            <color indexed="81"/>
            <rFont val="Tahoma"/>
            <family val="2"/>
          </rPr>
          <t>Incluye Nariz, Mejilla, Oído, Mandíbula y Boca.</t>
        </r>
        <r>
          <rPr>
            <sz val="9"/>
            <color indexed="81"/>
            <rFont val="Tahoma"/>
            <family val="2"/>
          </rPr>
          <t xml:space="preserve">
</t>
        </r>
      </text>
    </comment>
    <comment ref="AA3" authorId="0" shapeId="0" xr:uid="{083636ED-8067-444E-92FC-A35B6FAF705A}">
      <text>
        <r>
          <rPr>
            <b/>
            <sz val="9"/>
            <color indexed="81"/>
            <rFont val="Tahoma"/>
            <family val="2"/>
          </rPr>
          <t>Sufres las mismas heridas que cualquiera pero te duelen menos. El daño no te distrae ni te incapacita tanto. Por cada punto de daño Constitución tus habilidades bajan en 0,5, no en 1. Además ganas ventajas en la misma Proporción para resistir tortura.</t>
        </r>
      </text>
    </comment>
    <comment ref="R4" authorId="0" shapeId="0" xr:uid="{E4F819C3-0816-4B30-BA30-BC80C650FED8}">
      <text>
        <r>
          <rPr>
            <b/>
            <sz val="9"/>
            <color indexed="81"/>
            <rFont val="Tahoma"/>
            <family val="2"/>
          </rPr>
          <t>Incluye Cuello, Hombro, Pulmón, Esternón y Corazón</t>
        </r>
        <r>
          <rPr>
            <sz val="9"/>
            <color indexed="81"/>
            <rFont val="Tahoma"/>
            <family val="2"/>
          </rPr>
          <t xml:space="preserve">
</t>
        </r>
      </text>
    </comment>
    <comment ref="AA4" authorId="0" shapeId="0" xr:uid="{5D07B1DD-0650-4C4A-A620-66D08C01D2F0}">
      <text>
        <r>
          <rPr>
            <b/>
            <sz val="9"/>
            <color indexed="81"/>
            <rFont val="Tahoma"/>
            <family val="2"/>
          </rPr>
          <t xml:space="preserve">Eres diestro con las dos manos pero no puedes usar las dos a la vez. </t>
        </r>
        <r>
          <rPr>
            <sz val="9"/>
            <color indexed="81"/>
            <rFont val="Tahoma"/>
            <family val="2"/>
          </rPr>
          <t xml:space="preserve">
</t>
        </r>
      </text>
    </comment>
    <comment ref="R5" authorId="0" shapeId="0" xr:uid="{F14B1BA1-CB1A-4B62-8380-CBAF7A776812}">
      <text>
        <r>
          <rPr>
            <b/>
            <sz val="9"/>
            <color indexed="81"/>
            <rFont val="Tahoma"/>
            <family val="2"/>
          </rPr>
          <t>Brazo, codo y antebrazo</t>
        </r>
        <r>
          <rPr>
            <sz val="9"/>
            <color indexed="81"/>
            <rFont val="Tahoma"/>
            <family val="2"/>
          </rPr>
          <t xml:space="preserve">
</t>
        </r>
      </text>
    </comment>
    <comment ref="AA5" authorId="0" shapeId="0" xr:uid="{1953D544-C9CD-4902-964B-D21116530D07}">
      <text>
        <r>
          <rPr>
            <b/>
            <sz val="9"/>
            <color indexed="81"/>
            <rFont val="Tahoma"/>
            <family val="2"/>
          </rPr>
          <t>El Pj gana un percentil en las 175 habilidades. En el caso las  Dx, activa así sus bases.</t>
        </r>
        <r>
          <rPr>
            <sz val="9"/>
            <color indexed="81"/>
            <rFont val="Tahoma"/>
            <family val="2"/>
          </rPr>
          <t xml:space="preserve">
</t>
        </r>
      </text>
    </comment>
    <comment ref="AA6" authorId="0" shapeId="0" xr:uid="{1E5DB08D-1B59-4677-8830-FD171881E1E7}">
      <text>
        <r>
          <rPr>
            <b/>
            <sz val="9"/>
            <color indexed="81"/>
            <rFont val="Tahoma"/>
            <family val="2"/>
          </rPr>
          <t>Tus arcos superciliares son especialmente prominentes. Ganas 1 punto de armadura natural en los ojos. Pierdes 5 puntos de Apariencia.</t>
        </r>
        <r>
          <rPr>
            <sz val="9"/>
            <color indexed="81"/>
            <rFont val="Tahoma"/>
            <family val="2"/>
          </rPr>
          <t xml:space="preserve">
</t>
        </r>
      </text>
    </comment>
    <comment ref="R7" authorId="0" shapeId="0" xr:uid="{32CFAF98-3456-438A-BBF9-7622BC7472E6}">
      <text>
        <r>
          <rPr>
            <b/>
            <sz val="9"/>
            <color indexed="81"/>
            <rFont val="Tahoma"/>
            <family val="2"/>
          </rPr>
          <t>Abdomen, cadera y genitales</t>
        </r>
        <r>
          <rPr>
            <sz val="9"/>
            <color indexed="81"/>
            <rFont val="Tahoma"/>
            <family val="2"/>
          </rPr>
          <t xml:space="preserve">
</t>
        </r>
      </text>
    </comment>
    <comment ref="AA7" authorId="0" shapeId="0" xr:uid="{CB4D67E4-959F-49D5-86E7-51C7DD1D5BC2}">
      <text>
        <r>
          <rPr>
            <b/>
            <sz val="9"/>
            <color indexed="81"/>
            <rFont val="Tahoma"/>
            <family val="2"/>
          </rPr>
          <t>Eres tremendamente preciso con una pistola. Tratas todos los disparos de Arma corta como un nivel de dificultad inferior.</t>
        </r>
        <r>
          <rPr>
            <sz val="9"/>
            <color indexed="81"/>
            <rFont val="Tahoma"/>
            <family val="2"/>
          </rPr>
          <t xml:space="preserve">
</t>
        </r>
      </text>
    </comment>
    <comment ref="AA8" authorId="0" shapeId="0" xr:uid="{EAFE116C-BF23-4E29-A959-896B17378E48}">
      <text>
        <r>
          <rPr>
            <sz val="8"/>
            <color indexed="81"/>
            <rFont val="Tahoma"/>
            <family val="2"/>
          </rPr>
          <t xml:space="preserve">Tienes dos ataques por asalto. Puedes golpear dos veces con el arma que llevas en una mano, o una vez con la de cada mano, o una vez con tu arma natural (por una mutación) y otra con tu arma de mano. O puedes disparar dos veces tu ROF (no puedes atacar cuerpo a cuerpo y disparar tu ROF con la misma mano pues eso es cambiar de arma y consume una acción). Si tienes Artes Marciales, sólo se te añade un ataque (ahora tienes 3). Si tienes Arma Doble puedes usar las dos armas en cada ataque, puesto que el arma doble cuenta como un solo ataque (son dos simultáneos, ataque extra son dos sucesivos). Ataque extra: atacas dos veces por asalto en cuerpo a cuerpo o sueltas dos TAFs. Si pasas Ráfaga de golpes sigues atacando si estás en cuerpo a cuerpo. Si además sacas calidad 5 (Epico) en Iniciativa tienes un ataque o TAF más.Ataque extra + Artes Marciales: atacas 3 veces por asalto en cuerpo a cuerpo o sueltas dos TAFS. Si pasas Ráfaga de golpes sigues atacando si estás en cuerpo a cuerpo. Si además sacas calidad 5 en Iniciativa tienes un ataque o TAF más.Ataque extra + Arma doble: atacas 4 veces por asalto en cuerpo a cuerpo o sueltas 4 TAFs por asalto. Si pasas Ráfaga de golpes sigues atacando si estás en cuerpo a cuerpo.  Si además sacas calidad 5 en Iniciativa tienes un ataque o TAF más.Ataque extra + Arma doble + Artes marciales: atacas 5 veces por asalto en cuerpo a cuerpo o sueltas 4 TAFs. Si pasas Ráfaga de golpes sigues atacando si estás en cuerpo a cuerpo. Si además sacas calidad 5 en Iniciativa tienes un ataque o TAF más.Ataque extra + Arma doble + Artes marciales+ brazo extra: atacas 7 veces por asalto en cuerpo a cuerpo o sueltas 6 TAFs. Si pasas Ráfaga de golpes sigues atacando si estás en cuerpo a cuerpo. Si además sacas calidad 5 en Iniciativa tienes un ataque o TAF más.Puedes llegar a 9 ataques en cuerpo a cuerpo por asalto y aún más si tienes suerte.
</t>
        </r>
      </text>
    </comment>
    <comment ref="R9" authorId="0" shapeId="0" xr:uid="{EA3E7606-FE7C-42A3-B959-A0583E37485D}">
      <text>
        <r>
          <rPr>
            <b/>
            <sz val="9"/>
            <color indexed="81"/>
            <rFont val="Tahoma"/>
            <family val="2"/>
          </rPr>
          <t>Rodilla y pantorrilla</t>
        </r>
      </text>
    </comment>
    <comment ref="AA9" authorId="0" shapeId="0" xr:uid="{DD3AA09D-E364-4454-A6F1-996E1AF6FEF8}">
      <text>
        <r>
          <rPr>
            <b/>
            <sz val="9"/>
            <color indexed="81"/>
            <rFont val="Tahoma"/>
            <family val="2"/>
          </rPr>
          <t>Cuando se deba elegir aleatoriamente a un personaje para sufrir un resultado adverso, el bendito queda siempre excluido de la selección Solo puede haber un bendito en el grupo. Maldito y Bendito son incompatibles.</t>
        </r>
        <r>
          <rPr>
            <sz val="9"/>
            <color indexed="81"/>
            <rFont val="Tahoma"/>
            <family val="2"/>
          </rPr>
          <t xml:space="preserve">
</t>
        </r>
      </text>
    </comment>
    <comment ref="AA10" authorId="0" shapeId="0" xr:uid="{6505B28A-E4F6-4175-A5FB-6B447C4776CC}">
      <text>
        <r>
          <rPr>
            <b/>
            <sz val="9"/>
            <color indexed="81"/>
            <rFont val="Tahoma"/>
            <family val="2"/>
          </rPr>
          <t xml:space="preserve">Este Pro existe para cada una de las habilidades. Tuviste la oportunidad de recibir clases de uno de los mejores en esa habilidad. Puedes gastarte hasta 30 puntos de experiencia en mejorar los percentiles de una habilidad pero sólo una vez. Si gastas sólo un punto ya habrás consumido la oportunidad y no podrás gastar más en el futuro. Esos puntos representan la calidad del maestro que te entrenó (si gastas un punto, no era muy buen maestro después de todo). Durante el juego puede surgir un PNJ que sea un gran maestro y el master puede permitir que un jugador reciba otra vez Este Pro en la misma habilidad. Así habrás sido entrenado por dos grandes maestros. </t>
        </r>
        <r>
          <rPr>
            <sz val="9"/>
            <color indexed="81"/>
            <rFont val="Tahoma"/>
            <family val="2"/>
          </rPr>
          <t xml:space="preserve">
</t>
        </r>
      </text>
    </comment>
    <comment ref="AA11" authorId="0" shapeId="0" xr:uid="{0274D902-0FAC-4B4A-83DF-0DFAD94701C2}">
      <text>
        <r>
          <rPr>
            <b/>
            <sz val="9"/>
            <color indexed="81"/>
            <rFont val="Tahoma"/>
            <family val="2"/>
          </rPr>
          <t>El personaje gana un modificador al dado de –20 en Programación</t>
        </r>
        <r>
          <rPr>
            <sz val="9"/>
            <color indexed="81"/>
            <rFont val="Tahoma"/>
            <family val="2"/>
          </rPr>
          <t xml:space="preserve">
</t>
        </r>
      </text>
    </comment>
    <comment ref="AA12" authorId="0" shapeId="0" xr:uid="{09B6DF79-C025-4124-98D9-4CBDF6E5C599}">
      <text>
        <r>
          <rPr>
            <b/>
            <sz val="9"/>
            <color indexed="81"/>
            <rFont val="Tahoma"/>
            <family val="2"/>
          </rPr>
          <t>El Pj tiene una reserva de 20 puntos por sesion de juego que puede usar como un modificador al dado en la tirada o tiradas que prefiera. Por ejemplo, modifica una tirada con –10 y dos con –5.</t>
        </r>
        <r>
          <rPr>
            <sz val="9"/>
            <color indexed="81"/>
            <rFont val="Tahoma"/>
            <family val="2"/>
          </rPr>
          <t xml:space="preserve">
</t>
        </r>
      </text>
    </comment>
    <comment ref="AA13" authorId="0" shapeId="0" xr:uid="{8E8E237C-9BFA-486D-B979-AF8630CB9D41}">
      <text>
        <r>
          <rPr>
            <sz val="9"/>
            <color indexed="81"/>
            <rFont val="Tahoma"/>
            <family val="2"/>
          </rPr>
          <t xml:space="preserve">Te crece un nuevo brazo bajo uno de los naturales. El nuevo miembro tardará 10d10 días en tener el mismo tamaño que los naturales. Tira al azar si crece un nuevo derecho o izquierdo. El nuevo miembro no será diestro de principio y tendrás que enseñarle todas las habilidades que le sean aplicables desde los valores base. Tu Fuerza aumenta un 25%. Puedes tener hasta dos brazos extra. Un brazo extra no te da un ataque extra. El nuevo brazo sigue a uno de los anteriores en todo. Puedes llevar dos pistolas, por ejemplo. Tiras una sola vez los dados para dar. Si la tirada es suficiente para que los dos brazos den (porque probablemente tendrán habilidades distintas) entonces harás dos tiradas de daño. Si quieres un brazo más independiente entonces debes  com prar un ataque extra.  En la Hoja de Personaje añade otra fila para el nuevo brazo debajo de cada habilidad.
</t>
        </r>
      </text>
    </comment>
    <comment ref="AA14" authorId="0" shapeId="0" xr:uid="{BD0921F6-E6AD-428D-AC19-03E460F628D6}">
      <text>
        <r>
          <rPr>
            <b/>
            <sz val="9"/>
            <color indexed="81"/>
            <rFont val="Tahoma"/>
            <family val="2"/>
          </rPr>
          <t>Los daños Patada y Puñetazo del Pj se doblan con consecuencias hasta en el control del retroceso de las armas de fuego.</t>
        </r>
      </text>
    </comment>
    <comment ref="AA15" authorId="0" shapeId="0" xr:uid="{11D8DAF3-CD92-493E-BD69-3960B3ED656C}">
      <text>
        <r>
          <rPr>
            <b/>
            <sz val="9"/>
            <color indexed="81"/>
            <rFont val="Tahoma"/>
            <family val="2"/>
          </rPr>
          <t>Sustraes 5 metros de todas las caídas que sufras. Además, si pasas la tirada de Agilidad tu multiplicador es 0,5. Tus miembros y tu cuerpo deben estar libres para que puedas retorcerte según caes</t>
        </r>
        <r>
          <rPr>
            <sz val="9"/>
            <color indexed="81"/>
            <rFont val="Tahoma"/>
            <family val="2"/>
          </rPr>
          <t xml:space="preserve">
</t>
        </r>
      </text>
    </comment>
    <comment ref="AA16" authorId="0" shapeId="0" xr:uid="{D322A6BF-5660-40D5-9519-8CFB16F1EE5D}">
      <text>
        <r>
          <rPr>
            <b/>
            <sz val="9"/>
            <color indexed="81"/>
            <rFont val="Tahoma"/>
            <family val="2"/>
          </rPr>
          <t>Tu cerebro es una calculadora y además puedes resolver complicados problemas matemáticos en tu cabeza. Ganas –5 al dado a cualquier  tarea que exija tirar una Ingeniería.</t>
        </r>
      </text>
    </comment>
    <comment ref="AA17" authorId="0" shapeId="0" xr:uid="{A39BD2C5-5685-493D-B690-BF62A477E2CC}">
      <text>
        <r>
          <rPr>
            <b/>
            <sz val="9"/>
            <color indexed="81"/>
            <rFont val="Tahoma"/>
            <family val="2"/>
          </rPr>
          <t>Este Pro te hace inmune a la radiación amarilla y además te permite canalizarla. En cualquier situación en que se adquiera radiación tú la acumulas en tu cuerpo de forma inofensiva para ti y cuando lo decidas puedes proyectarla a un cuadrado adyacente en la cantidad que quieras hasta gastar lo acumulado. Puedes acumular tantos rads amarillos como el doble de tu Constitución. La Proyección cuenta como un ataque con un 100% de éxito que afecta a un cuadrado adyacente entero. El receptor gana tantos rads amarillos como hayas proyectado. La victima puede ganar una Mutación al azar. Si es un PJ jugador sigue el vínculo Radiación amarilla en la Hija de PJ. Si es un PNJ enfrenta los rads recibidos en total con su Constitución. Si falla, recibe una mutación al azar.El cambio tarda la Constitución de la víctima horas en producirse. Durante el tiempo del cambio la víctima estará presa de dolores y convulsiones y no podrá hacer nada más allá de lo más básico, como comer y beber. No podrá dormir más de cuatro horas al día.Las armaduras no paran este efecto pero un traje NBQ lo bloquea totalmente. No puedes acumular radiación normal. Si la mutación de la víctima también es Canalizar Radiación Amarilla, la radiación que la cambió está acumulada en ella</t>
        </r>
        <r>
          <rPr>
            <sz val="9"/>
            <color indexed="81"/>
            <rFont val="Tahoma"/>
            <family val="2"/>
          </rPr>
          <t xml:space="preserve">
</t>
        </r>
      </text>
    </comment>
    <comment ref="AA18" authorId="0" shapeId="0" xr:uid="{A2F7D434-649A-4A22-9D91-485E62132E4C}">
      <text>
        <r>
          <rPr>
            <b/>
            <sz val="9"/>
            <color indexed="81"/>
            <rFont val="Tahoma"/>
            <family val="2"/>
          </rPr>
          <t>Tienes aspecto de ser honesto e inofensivo. La gente tiende a confiar en ti y si estás en un grupo te considerarán el menos peligroso, así que atacarán a otros antes que a ti. Te da además –5 a la tirada del dado para Mentir y Persuadir, en este último caso, sólo si intentas persuadir de que eres inocente. Al contrario, tendrás un +5 para persuadir de que eres despiadado y peligroso hablando con gente normal. No obstante, tratando con gente que conoce el mundo de los asesinos o los delincuentes tu aspecto será un bonus siempre que demuestres en la practica tu cualidades más violentas.</t>
        </r>
        <r>
          <rPr>
            <sz val="9"/>
            <color indexed="81"/>
            <rFont val="Tahoma"/>
            <family val="2"/>
          </rPr>
          <t xml:space="preserve">
</t>
        </r>
      </text>
    </comment>
    <comment ref="E19" authorId="0" shapeId="0" xr:uid="{3E299A15-9794-4D26-BBF1-FFB604A05892}">
      <text>
        <r>
          <rPr>
            <b/>
            <sz val="9"/>
            <color indexed="81"/>
            <rFont val="Tahoma"/>
            <family val="2"/>
          </rPr>
          <t>Escribe el peso en kilos</t>
        </r>
        <r>
          <rPr>
            <sz val="9"/>
            <color indexed="81"/>
            <rFont val="Tahoma"/>
            <family val="2"/>
          </rPr>
          <t xml:space="preserve">
</t>
        </r>
      </text>
    </comment>
    <comment ref="AA19" authorId="0" shapeId="0" xr:uid="{971F161D-CE2B-44F6-9BA1-9B9FC3A799D0}">
      <text>
        <r>
          <rPr>
            <b/>
            <sz val="9"/>
            <color indexed="81"/>
            <rFont val="Tahoma"/>
            <family val="2"/>
          </rPr>
          <t>Tienes una habilidad natural para agradar e impresionar a los demás. Para cada habilidad dependiente de Personalidad  tienes un menos 1 al dado por punto gastado. Moral no es una habilidad.</t>
        </r>
        <r>
          <rPr>
            <sz val="9"/>
            <color indexed="81"/>
            <rFont val="Tahoma"/>
            <family val="2"/>
          </rPr>
          <t xml:space="preserve">
</t>
        </r>
      </text>
    </comment>
    <comment ref="AA20" authorId="0" shapeId="0" xr:uid="{2ADAF88A-659E-41B0-ACDD-D966BCCD5B58}">
      <text>
        <r>
          <rPr>
            <b/>
            <sz val="9"/>
            <color indexed="81"/>
            <rFont val="Tahoma"/>
            <family val="2"/>
          </rPr>
          <t>El Pj irradia un aura de locura que convence los demás de cualquier cosa puede esperarse de él, incluso la más irracional. El Pj puede amenazar a PNJs con mucha más eficacia, incluso si está preso o inmovilizado. El árbitro debe jugar este efecto.</t>
        </r>
        <r>
          <rPr>
            <sz val="9"/>
            <color indexed="81"/>
            <rFont val="Tahoma"/>
            <family val="2"/>
          </rPr>
          <t xml:space="preserve">
</t>
        </r>
      </text>
    </comment>
    <comment ref="AA21" authorId="0" shapeId="0" xr:uid="{051B61F0-B45B-443A-AC67-97A9B482860B}">
      <text>
        <r>
          <rPr>
            <b/>
            <sz val="9"/>
            <color indexed="81"/>
            <rFont val="Tahoma"/>
            <family val="2"/>
          </rPr>
          <t>El personaje intuye la configuración de los paisajes de guerra urbana. En todo combate urbano el jugador puede comprobar todas las visual antes de declarar si dispara y a donde.</t>
        </r>
        <r>
          <rPr>
            <sz val="9"/>
            <color indexed="81"/>
            <rFont val="Tahoma"/>
            <family val="2"/>
          </rPr>
          <t xml:space="preserve">
</t>
        </r>
      </text>
    </comment>
    <comment ref="AA22" authorId="0" shapeId="0" xr:uid="{54845EEF-5394-4D8C-B1EE-61E32B6956B5}">
      <text>
        <r>
          <rPr>
            <b/>
            <sz val="9"/>
            <color indexed="81"/>
            <rFont val="Tahoma"/>
            <family val="2"/>
          </rPr>
          <t>Eres tremendamente preciso con un arma larga. Tratas todos los disparos de Arma larga como un nivel de dificultad inferior.</t>
        </r>
        <r>
          <rPr>
            <sz val="9"/>
            <color indexed="81"/>
            <rFont val="Tahoma"/>
            <family val="2"/>
          </rPr>
          <t xml:space="preserve">
</t>
        </r>
      </text>
    </comment>
    <comment ref="AA23" authorId="0" shapeId="0" xr:uid="{62F7D9FF-E51B-4B78-9A55-7EC02213D583}">
      <text>
        <r>
          <rPr>
            <b/>
            <sz val="9"/>
            <color indexed="81"/>
            <rFont val="Tahoma"/>
            <family val="2"/>
          </rPr>
          <t>El personaje puede influir en el comportamiento de quien coma la comida que él ha preparado. El jugador puede preparar una comida para poner alegre, o triste o juguetón. Si pasa la hablidad de Cocinar el árbitro deberá jugar la influencia de la comida en el PNJ.</t>
        </r>
        <r>
          <rPr>
            <sz val="9"/>
            <color indexed="81"/>
            <rFont val="Tahoma"/>
            <family val="2"/>
          </rPr>
          <t xml:space="preserve">
</t>
        </r>
      </text>
    </comment>
    <comment ref="AA24" authorId="0" shapeId="0" xr:uid="{7E32AE11-748C-4F0E-9276-05BC325F2E7E}">
      <text>
        <r>
          <rPr>
            <b/>
            <sz val="9"/>
            <color indexed="81"/>
            <rFont val="Tahoma"/>
            <family val="2"/>
          </rPr>
          <t xml:space="preserve">Cualquier impacto que vaya a la cabeza del Pj debe volverse a tirar para impactar. Solo se usa el resultado más favorable para el PJ. Así, si el primer impacto era un critico y el segundo un acierto normal, se usa el segundo; si el segundo era un fallo y el primero un acierto, se usa el segundo. </t>
        </r>
        <r>
          <rPr>
            <sz val="9"/>
            <color indexed="81"/>
            <rFont val="Tahoma"/>
            <family val="2"/>
          </rPr>
          <t xml:space="preserve">
</t>
        </r>
      </text>
    </comment>
    <comment ref="AA25" authorId="0" shapeId="0" xr:uid="{2E2A4A24-A67E-4611-8EF2-5991F5B18E82}">
      <text>
        <r>
          <rPr>
            <b/>
            <sz val="9"/>
            <color indexed="81"/>
            <rFont val="Tahoma"/>
            <family val="2"/>
          </rPr>
          <t>Te haces la cirugía estética. Por cada punto que mejores Apariencia debes pagar un punto de creación o de Pro. Este Pro puede cogerse cuantas veces se quiera hasta que Apariencia llegue a 100. Si se coge durante el juego debe haber un lugar donde pueda hacerse la operación. También puede usarse Este Pro para cambiarte la cara hasta no ser reconocible. Debes gastarte 30 puntos de golpe para eso. Te cambia la cara y además ganas 30 en Apariencia (ya que te rehacen, que te rehagan bien, ¿no?).Finalmente, si quieres, te puedes cambiar a peor. Eso no te cuesta puntos pero tampoco te los da.</t>
        </r>
        <r>
          <rPr>
            <sz val="9"/>
            <color indexed="81"/>
            <rFont val="Tahoma"/>
            <family val="2"/>
          </rPr>
          <t xml:space="preserve">
</t>
        </r>
      </text>
    </comment>
    <comment ref="AA26" authorId="0" shapeId="0" xr:uid="{46437CCB-526D-4641-BE5F-7A8D9010250C}">
      <text>
        <r>
          <rPr>
            <b/>
            <sz val="9"/>
            <color indexed="81"/>
            <rFont val="Tahoma"/>
            <family val="2"/>
          </rPr>
          <t>Calcula tu capacidad de carga como si tu Fuerza fuera un 25% superior. Por 10 puntos como si fuera un 50% superior. Puedes superar 100 de Fuerza.</t>
        </r>
        <r>
          <rPr>
            <sz val="9"/>
            <color indexed="81"/>
            <rFont val="Tahoma"/>
            <family val="2"/>
          </rPr>
          <t xml:space="preserve">
</t>
        </r>
      </text>
    </comment>
    <comment ref="AA27" authorId="0" shapeId="0" xr:uid="{8B87BFCB-5AFA-4D61-BB73-02E1D2A4F4CB}">
      <text>
        <r>
          <rPr>
            <b/>
            <sz val="9"/>
            <color indexed="81"/>
            <rFont val="Tahoma"/>
            <family val="2"/>
          </rPr>
          <t>El Pj gana 20 puntos en Personalidad y Moral.</t>
        </r>
        <r>
          <rPr>
            <sz val="9"/>
            <color indexed="81"/>
            <rFont val="Tahoma"/>
            <family val="2"/>
          </rPr>
          <t xml:space="preserve">
</t>
        </r>
      </text>
    </comment>
    <comment ref="AA28" authorId="0" shapeId="0" xr:uid="{2688ACED-F140-400F-9380-66980E7928E3}">
      <text>
        <r>
          <rPr>
            <b/>
            <sz val="9"/>
            <color indexed="81"/>
            <rFont val="Tahoma"/>
            <family val="2"/>
          </rPr>
          <t>Has entrenado tu capacidad de concentración. Por cada punto gastado ganas un –1 al dado para cualquier chequeo de una habilidad basada en Inteligencia. Máximo –15.</t>
        </r>
        <r>
          <rPr>
            <sz val="9"/>
            <color indexed="81"/>
            <rFont val="Tahoma"/>
            <family val="2"/>
          </rPr>
          <t xml:space="preserve">
</t>
        </r>
      </text>
    </comment>
    <comment ref="AA29" authorId="0" shapeId="0" xr:uid="{8632B606-9217-418E-948B-22FE04043FE5}">
      <text>
        <r>
          <rPr>
            <b/>
            <sz val="9"/>
            <color indexed="81"/>
            <rFont val="Tahoma"/>
            <family val="2"/>
          </rPr>
          <t xml:space="preserve">Tu musculatura se ha desarrollado para estrujar tus oponentes. En los ataques de Presa con la manos usas el daño Patada y con las piernas haces daño patada+puñetazo. </t>
        </r>
        <r>
          <rPr>
            <sz val="9"/>
            <color indexed="81"/>
            <rFont val="Tahoma"/>
            <family val="2"/>
          </rPr>
          <t xml:space="preserve">
</t>
        </r>
      </text>
    </comment>
    <comment ref="AA30" authorId="0" shapeId="0" xr:uid="{0CA00F46-D8C4-40A3-9940-23D891FB36FC}">
      <text>
        <r>
          <rPr>
            <sz val="9"/>
            <color indexed="81"/>
            <rFont val="Tahoma"/>
            <family val="2"/>
          </rPr>
          <t xml:space="preserve">Tus sentimientos afectan a la colaración de tus labios, ojos, uñas y pelo, cuando son intensos. En estado normal no expresas colores.Deberás definir de qué color te pones según cada emoción. Por ejemplo, negro si tienes miedo; azul si estás relajado, rojo si estás enfadado. Cromotómico es un contra porque una vez que te conocen no puedes ocultar tus sentimientos. No obstante, con el pro Yogui pudes llegar a controlarte y expresar sentimientos que no tienes.
</t>
        </r>
      </text>
    </comment>
    <comment ref="AA31" authorId="0" shapeId="0" xr:uid="{17173999-1734-4C13-BBCF-C3541A0D215C}">
      <text>
        <r>
          <rPr>
            <b/>
            <sz val="9"/>
            <color indexed="81"/>
            <rFont val="Tahoma"/>
            <family val="2"/>
          </rPr>
          <t>De algún modo conseguiste que alguien cambiara toda tu dentadura por dientes de acero, afilados y serrados. Tu Daño mordisco es Tamaño/10 + 10.  Acumulable con el +5 de Mandíbula poderosa. Si tienes ambos pros puedes doblar objetos de metal (como el cañón de un arma) y destrozar cosas de madera y metales más blandos. En realidad, podrías esculpir madera a mordiscos. Eso sí, no te muerdas la lengua.</t>
        </r>
      </text>
    </comment>
    <comment ref="AA32" authorId="0" shapeId="0" xr:uid="{37F2235A-10DC-4DD9-B72C-C33AC8F3FD07}">
      <text>
        <r>
          <rPr>
            <sz val="9"/>
            <color indexed="81"/>
            <rFont val="Tahoma"/>
            <family val="2"/>
          </rPr>
          <t>Así se orientan los murciélagos pero los humanos también pueden hacerlo como han demostrado los científicos. Es necesario producir algún ruido como chasquear la lengua o golpear con un bastón. Permite distinguir objetos del tamaño de una jarra o superior, de forma difusa.</t>
        </r>
        <r>
          <rPr>
            <sz val="9"/>
            <color indexed="81"/>
            <rFont val="Tahoma"/>
            <family val="2"/>
          </rPr>
          <t xml:space="preserve">
</t>
        </r>
      </text>
    </comment>
    <comment ref="AA33" authorId="0" shapeId="0" xr:uid="{198EC591-37A5-48DB-8E1B-C065F0022635}">
      <text>
        <r>
          <rPr>
            <b/>
            <sz val="9"/>
            <color indexed="81"/>
            <rFont val="Tahoma"/>
            <family val="2"/>
          </rPr>
          <t>El Pj dobla su velocidad escalando. Si ya la había doblado por haber escalado los 2000, la triplica.</t>
        </r>
        <r>
          <rPr>
            <sz val="9"/>
            <color indexed="81"/>
            <rFont val="Tahoma"/>
            <family val="2"/>
          </rPr>
          <t xml:space="preserve">
</t>
        </r>
      </text>
    </comment>
    <comment ref="AA34" authorId="0" shapeId="0" xr:uid="{3F330FA8-6403-404A-B229-8D1C136AC008}">
      <text>
        <r>
          <rPr>
            <b/>
            <sz val="9"/>
            <color indexed="81"/>
            <rFont val="Tahoma"/>
            <family val="2"/>
          </rPr>
          <t>Mientras su Moral sea igual o superior a su Personalidad el Pj infunde moral a los demás. Si lo desea, una vez por sesión puede dar un –20 al dado en la tirada de Moral de otro PJ.</t>
        </r>
        <r>
          <rPr>
            <sz val="9"/>
            <color indexed="81"/>
            <rFont val="Tahoma"/>
            <family val="2"/>
          </rPr>
          <t xml:space="preserve">
</t>
        </r>
      </text>
    </comment>
    <comment ref="AA35" authorId="0" shapeId="0" xr:uid="{D881DBBB-6A70-4DE4-B1AE-3CB04180B158}">
      <text>
        <r>
          <rPr>
            <b/>
            <sz val="9"/>
            <color indexed="81"/>
            <rFont val="Tahoma"/>
            <family val="2"/>
          </rPr>
          <t>En combate el personaje puede inspirar a otros. Si él pasa Iniciativa, todos los que estén a 10 centimetros de él y tengan contacto visual también la pasan. Los épicos de iniciativa no se transmiten.</t>
        </r>
        <r>
          <rPr>
            <sz val="9"/>
            <color indexed="81"/>
            <rFont val="Tahoma"/>
            <family val="2"/>
          </rPr>
          <t xml:space="preserve">
</t>
        </r>
      </text>
    </comment>
    <comment ref="AA36" authorId="0" shapeId="0" xr:uid="{2775EFEE-156F-4A15-BC4D-4BF9B89F094A}">
      <text>
        <r>
          <rPr>
            <b/>
            <sz val="9"/>
            <color indexed="81"/>
            <rFont val="Tahoma"/>
            <family val="2"/>
          </rPr>
          <t>Tienes un talento especial para percibir lo que un animal siente. Para cada habilidad de trato con los animales (Montar, Amaestrar) tienes un menos 1 al dado por punto gastado.</t>
        </r>
        <r>
          <rPr>
            <sz val="9"/>
            <color indexed="81"/>
            <rFont val="Tahoma"/>
            <family val="2"/>
          </rPr>
          <t xml:space="preserve">
</t>
        </r>
      </text>
    </comment>
    <comment ref="A37" authorId="0" shapeId="0" xr:uid="{1E288265-47E1-459D-A46B-4B7434FF01DE}">
      <text>
        <r>
          <rPr>
            <sz val="9"/>
            <color indexed="81"/>
            <rFont val="Tahoma"/>
            <family val="2"/>
          </rPr>
          <t xml:space="preserve">Debes declarar a qué droga o drogas eres adicto. Ver los efectos del alcohol y las drogas en Salud. Tienes estos Puntos de Creación mientras seas adicto. Si te desintoxicas debes deducir los puntos la próxima vez que subas de nivel y todas las sucesivas hasta que los compenses. Si te haces adicto durante el juego no ganas puntos de creación. Si te comprometes a coger esta Contra en la próxima subida de nivel, puedes seguir jugando con tu personaje después de que su Moral haya caído a 0.
</t>
        </r>
      </text>
    </comment>
    <comment ref="AA37" authorId="0" shapeId="0" xr:uid="{9AF2401D-92D0-4207-A872-926F4D16A884}">
      <text>
        <r>
          <rPr>
            <b/>
            <sz val="9"/>
            <color indexed="81"/>
            <rFont val="Tahoma"/>
            <family val="2"/>
          </rPr>
          <t>El Pj Gana un –10 al dado en todas las tiradas de Explosivos.</t>
        </r>
        <r>
          <rPr>
            <sz val="9"/>
            <color indexed="81"/>
            <rFont val="Tahoma"/>
            <family val="2"/>
          </rPr>
          <t xml:space="preserve">
</t>
        </r>
      </text>
    </comment>
    <comment ref="A38" authorId="0" shapeId="0" xr:uid="{AEAC619C-B41F-443F-B841-A6E93E5D30D1}">
      <text>
        <r>
          <rPr>
            <sz val="9"/>
            <color indexed="81"/>
            <rFont val="Tahoma"/>
            <family val="2"/>
          </rPr>
          <t xml:space="preserve">Debes declarar a qué droga o drogas eres adicto. Ver los efectos del alcohol y las drogas en Salud. Tienes estos Puntos de Creación mientras seas adicto. Si te desintoxicas debes deducir los puntos la próxima vez que subas de nivel y todas las sucesivas hasta que los compenses. Si te haces adicto durante el juego no ganas puntos de creación. Si te comprometes a coger esta Contra en la próxima subida de nivel, puedes seguir jugando con tu personaje después de que su Moral haya caído a 0.
</t>
        </r>
      </text>
    </comment>
    <comment ref="AA38" authorId="0" shapeId="0" xr:uid="{B148A71E-EFA4-4544-965E-1D0166F9996B}">
      <text>
        <r>
          <rPr>
            <b/>
            <sz val="9"/>
            <color indexed="81"/>
            <rFont val="Tahoma"/>
            <family val="2"/>
          </rPr>
          <t xml:space="preserve">Puedes reducir tu tamaño a voluntad, concentrando tu masa. Por cada nivel de la habilidad puedes reducir tu Tamaño en 2 puntos. El máximo que se puede gastar es 15 puntos que te reducen en 30. Todos los valores derivados de Tamaño se recalculan. Tardas un segundo por percentil en reducirte. Por tanto tardas medio minuto en reducirte 30. </t>
        </r>
        <r>
          <rPr>
            <sz val="9"/>
            <color indexed="81"/>
            <rFont val="Tahoma"/>
            <family val="2"/>
          </rPr>
          <t xml:space="preserve">
</t>
        </r>
      </text>
    </comment>
    <comment ref="A39" authorId="0" shapeId="0" xr:uid="{91BFE672-9C22-4333-8B93-F7503CFAE872}">
      <text>
        <r>
          <rPr>
            <sz val="9"/>
            <color indexed="81"/>
            <rFont val="Tahoma"/>
            <family val="2"/>
          </rPr>
          <t xml:space="preserve">Cuando usas cualquier habilidad física que exija ejercer fuerza debes tirar Constitución. Si la fallas sufres lumbago y quedas incapacitado hasta que pases 1d6 días de reposo. Si lo compras a –25 puntos tiras con la mitad de tu Constitución. Si tienes Alto umbral del dolor el tiempo de reposo se reduce a la mitad y si tienes Bajo umbral de dolor, se dobla.
</t>
        </r>
      </text>
    </comment>
    <comment ref="AA39" authorId="0" shapeId="0" xr:uid="{5058729F-FDC5-4861-BBCD-22D8935F1929}">
      <text>
        <r>
          <rPr>
            <b/>
            <sz val="9"/>
            <color indexed="81"/>
            <rFont val="Tahoma"/>
            <family val="2"/>
          </rPr>
          <t xml:space="preserve">Restas 10 al dado para todas las habilidades que tengan que ver con equilibrio y para resistir que te derriben en una carga. </t>
        </r>
        <r>
          <rPr>
            <sz val="9"/>
            <color indexed="81"/>
            <rFont val="Tahoma"/>
            <family val="2"/>
          </rPr>
          <t xml:space="preserve">
</t>
        </r>
      </text>
    </comment>
    <comment ref="A40" authorId="0" shapeId="0" xr:uid="{2E574A3E-CAB2-4C30-BC64-02A1818ACEE7}">
      <text>
        <r>
          <rPr>
            <sz val="9"/>
            <color indexed="81"/>
            <rFont val="Tahoma"/>
            <family val="2"/>
          </rPr>
          <t xml:space="preserve">Tienes un +1 al dado para cualquier tarea que requiera un agarre firme. El máximo es +15. Afecta a cualquier cosa que racionalmente considere el árbitro. Por ejemplo Escalar, Arma larga, Arma Corta, atrapar cosas, colgarse de una barra ... 
</t>
        </r>
      </text>
    </comment>
    <comment ref="AA40" authorId="0" shapeId="0" xr:uid="{7D6A29ED-A238-44BA-B3A7-0980025AA9EC}">
      <text>
        <r>
          <rPr>
            <b/>
            <sz val="9"/>
            <color indexed="81"/>
            <rFont val="Tahoma"/>
            <family val="2"/>
          </rPr>
          <t>Tienes espinas afiladas en puntos estratégicos de tu cuerpo. Son rígidas y perforan tu ropa asomando de entre ella. En algunas armaduras deberás practicar agujeros para que sobresalgan. Las espinas miden unos 30 centímetros. Ganas 1 punto de armadura natural en todo el cuerpo porque las espinas pueden interponerse y desviar o reducir cualquier ataque contra ti, incluso las balas. En los combates cuerpo a cuerpo, quien esté en un cuadrado adyacente (amigo o enemigo) debe tirar Suerte y si falla sufrirá 1d3 puntos de daño multiplicable a la Zona Blanco Cuerpo. Los que te hagan presa o intenten derribarte con una Carga, sufren automáticamente 1d3 puntos de daño multiplicable a la Zona Blanco Cuerpo. No se te ocurra dar un fuerte abrazo a nadie.</t>
        </r>
        <r>
          <rPr>
            <sz val="9"/>
            <color indexed="81"/>
            <rFont val="Tahoma"/>
            <family val="2"/>
          </rPr>
          <t xml:space="preserve">
</t>
        </r>
      </text>
    </comment>
    <comment ref="A41" authorId="0" shapeId="0" xr:uid="{F89EB434-C8AD-49C6-8BF5-D1F7AA3E5AE9}">
      <text>
        <r>
          <rPr>
            <sz val="9"/>
            <color indexed="81"/>
            <rFont val="Tahoma"/>
            <family val="2"/>
          </rPr>
          <t xml:space="preserve">Tu mala vista se aplica todas tus formas de visión: la normal, la térmica, la que sea. Tienes un +1 al dado para cualquier tarea que requiera ver con claridad. No hay máximo. Puedes usar gafas.
</t>
        </r>
      </text>
    </comment>
    <comment ref="AA41" authorId="0" shapeId="0" xr:uid="{6CC854B6-DD77-4A2F-AF4F-20378954D538}">
      <text>
        <r>
          <rPr>
            <b/>
            <sz val="9"/>
            <color indexed="81"/>
            <rFont val="Tahoma"/>
            <family val="2"/>
          </rPr>
          <t>Revistieron los huesos de tus brazos y piernas con una capa de un metal durísimo. Tus brazos no se rompen cuando los impacta una bala y, es más, como la paran evitan la mucho más grave herida de salida. Ganas 10 puntos de armadura natural en brazos y piernas, pero no manos y pies</t>
        </r>
      </text>
    </comment>
    <comment ref="A42" authorId="0" shapeId="0" xr:uid="{D3D7D979-AD8F-41E4-85EA-5ED9098069BF}">
      <text>
        <r>
          <rPr>
            <sz val="9"/>
            <color indexed="81"/>
            <rFont val="Tahoma"/>
            <family val="2"/>
          </rPr>
          <t xml:space="preserve">Exudas un olor apestoso que no puede eliminarse. Las personas y los animales reaccionan con disgusto ante ti. Tienes un +1 al dado por punto para cualquier tarea social o de trato con animales. Además tu olor atrae a cuervos, buitres y cucarachas.
</t>
        </r>
      </text>
    </comment>
    <comment ref="AA42" authorId="0" shapeId="0" xr:uid="{6764DFAF-82FA-4B15-9F79-412D84B80C39}">
      <text>
        <r>
          <rPr>
            <b/>
            <sz val="9"/>
            <color indexed="81"/>
            <rFont val="Tahoma"/>
            <family val="2"/>
          </rPr>
          <t>Puedes comer y alimentarte bien con casi cualquier cosa orgánica. Tu estómago digiere corteza de árbol, cartón, cabello, uñas, espolones, dientes, cuero... Cuenta como comida salvaje.</t>
        </r>
        <r>
          <rPr>
            <sz val="9"/>
            <color indexed="81"/>
            <rFont val="Tahoma"/>
            <family val="2"/>
          </rPr>
          <t xml:space="preserve">
</t>
        </r>
      </text>
    </comment>
    <comment ref="A43" authorId="0" shapeId="0" xr:uid="{75382D0B-45E1-4623-9380-A6C2E8D9524C}">
      <text>
        <r>
          <rPr>
            <sz val="9"/>
            <color indexed="81"/>
            <rFont val="Tahoma"/>
            <family val="2"/>
          </rPr>
          <t xml:space="preserve">Tienes una grave disfuncionalidad lectora... Ni sabes ni puedes aprender a leer. No puedes ganar experiencia estudiando de libros.
</t>
        </r>
      </text>
    </comment>
    <comment ref="AA43" authorId="0" shapeId="0" xr:uid="{7D95655E-C058-4424-83E4-F7AE48B0875D}">
      <text>
        <r>
          <rPr>
            <b/>
            <sz val="9"/>
            <color indexed="81"/>
            <rFont val="Tahoma"/>
            <family val="2"/>
          </rPr>
          <t>El Pj gana un –10 al dado en las tiradas de Seducir.</t>
        </r>
        <r>
          <rPr>
            <sz val="9"/>
            <color indexed="81"/>
            <rFont val="Tahoma"/>
            <family val="2"/>
          </rPr>
          <t xml:space="preserve">
</t>
        </r>
      </text>
    </comment>
    <comment ref="A44" authorId="0" shapeId="0" xr:uid="{C53A2CF9-581E-42F7-88AF-6962A6833BF1}">
      <text>
        <r>
          <rPr>
            <sz val="9"/>
            <color indexed="81"/>
            <rFont val="Tahoma"/>
            <family val="2"/>
          </rPr>
          <t xml:space="preserve">Tu sistema corporal tolera poco daño antes de resentirse. Sufres penalización a todas las tiradas de todos los atributos y habilidades a partir del primer daño sufrido en Tamaño, sin esperar a llegar a Constitución. </t>
        </r>
      </text>
    </comment>
    <comment ref="AA44" authorId="0" shapeId="0" xr:uid="{31BC132A-9EEE-4B48-9C71-9841FC5098BD}">
      <text>
        <r>
          <rPr>
            <b/>
            <sz val="9"/>
            <color indexed="81"/>
            <rFont val="Tahoma"/>
            <family val="2"/>
          </rPr>
          <t>Hay un Facilidad para cada habilidad. Esa habilidad se te da especialmente bien. Antes de cambiar tus Puntos de Experiencia por percentiles de habilidad puedes aumentar los aciertos en un tanto por ciento igual a los percentiles de la Habilidad, . Así si tienes 5 aciertos y 50 en la habilidad ganas 2,5 que se redondean a 3. Ahora tienes 8 aciertos.</t>
        </r>
      </text>
    </comment>
    <comment ref="A45" authorId="0" shapeId="0" xr:uid="{CB9F7F40-BD2A-4050-B40F-E27168B17009}">
      <text>
        <r>
          <rPr>
            <sz val="9"/>
            <color indexed="81"/>
            <rFont val="Tahoma"/>
            <family val="2"/>
          </rPr>
          <t xml:space="preserve">Tu voz es naturalmente desagradable. Pierdes +1 al dado por cada punto hasta un máximo de –15 a todas las habilidades de Personalidad en que se emplee la voz (incluyendo Técnica Sexual). No afecta al trato con animales. Es acumulable con la mutación Voz inhumana.
</t>
        </r>
      </text>
    </comment>
    <comment ref="AA45" authorId="0" shapeId="0" xr:uid="{4FBE0728-DA41-4CF7-A502-FC1E2E60C461}">
      <text>
        <r>
          <rPr>
            <b/>
            <sz val="9"/>
            <color indexed="81"/>
            <rFont val="Tahoma"/>
            <family val="2"/>
          </rPr>
          <t>El Pj gana un –10 al dado en las tiradas de Amaestrar.</t>
        </r>
        <r>
          <rPr>
            <sz val="9"/>
            <color indexed="81"/>
            <rFont val="Tahoma"/>
            <family val="2"/>
          </rPr>
          <t xml:space="preserve">
</t>
        </r>
      </text>
    </comment>
    <comment ref="A46" authorId="0" shapeId="0" xr:uid="{5C7E3209-4185-4B5F-8D4B-3D4A973753F4}">
      <text>
        <r>
          <rPr>
            <sz val="9"/>
            <color indexed="81"/>
            <rFont val="Tahoma"/>
            <family val="2"/>
          </rPr>
          <t xml:space="preserve">
Tu lenguaje corporal te traiciona. Otras personas tienen –10 al dado para adivinar tus verdaderas intenciones y tú tiras con un +15 al dado cuando usas Mentir. Tampoco eres bueno jugando al póquer.</t>
        </r>
      </text>
    </comment>
    <comment ref="AA46" authorId="0" shapeId="0" xr:uid="{D38BFC72-916A-4C81-A1D3-A4FC4B109F2E}">
      <text>
        <r>
          <rPr>
            <b/>
            <sz val="9"/>
            <color indexed="81"/>
            <rFont val="Tahoma"/>
            <family val="2"/>
          </rPr>
          <t>El Pj gana un –15 al dado en todas las tiradas de Conducir.</t>
        </r>
        <r>
          <rPr>
            <sz val="9"/>
            <color indexed="81"/>
            <rFont val="Tahoma"/>
            <family val="2"/>
          </rPr>
          <t xml:space="preserve">
</t>
        </r>
      </text>
    </comment>
    <comment ref="A47" authorId="0" shapeId="0" xr:uid="{2AEA8BE8-38E7-4A7B-AD4D-FC4F8575AADA}">
      <text>
        <r>
          <rPr>
            <sz val="9"/>
            <color indexed="81"/>
            <rFont val="Tahoma"/>
            <family val="2"/>
          </rPr>
          <t xml:space="preserve">Algo te ocurrió en tu niñez que dejó una huella en tu cerebro. Cuando estás en una situación de severo estrés, como combate o tortura, tienes un 10% de posibilidades de sufrir una regresión a ese momento de tu infancia. Durante 1d6 asaltos vives fuera de la realidad. Los demás te ven quedarte simplemente quieto mirando a la distancia. Pueden derribarte y arrastrarte a un sitio seguro sin que te despiertes. En situaciones de dolor continuado como tortura la alucinación puede durar mucho más y eso puede convencer a tus torturadores de que nada sacarán de ti e incluso puede protegerte de la locura (Vorkosigan, Aullido). El árbitro puede determinar otras circunstancias en las que sufres una regresión. El incidente de tu infancia puede ser que te caíste a un pozo o viste un grave accidente de tus padres o mataste sin querer a un hermano. Si eres lo bastante joven puede ser incluso un incidente de la guerra.Si te comprometes a coger esta Contra en la próxima subida de nivel puedes seguir jugando con tu personaje después de que su Moral haya caído a 0.
</t>
        </r>
      </text>
    </comment>
    <comment ref="AA47" authorId="0" shapeId="0" xr:uid="{CFE00609-1453-4562-BA3B-81A2792FAC99}">
      <text>
        <r>
          <rPr>
            <b/>
            <sz val="9"/>
            <color indexed="81"/>
            <rFont val="Tahoma"/>
            <family val="2"/>
          </rPr>
          <t>Ignoras el ZOC de los enemigos.</t>
        </r>
        <r>
          <rPr>
            <sz val="9"/>
            <color indexed="81"/>
            <rFont val="Tahoma"/>
            <family val="2"/>
          </rPr>
          <t xml:space="preserve">
</t>
        </r>
      </text>
    </comment>
    <comment ref="A48" authorId="0" shapeId="0" xr:uid="{DACC9CDC-A861-453D-9FE6-5594A1E0FECC}">
      <text>
        <r>
          <rPr>
            <sz val="9"/>
            <color indexed="81"/>
            <rFont val="Tahoma"/>
            <family val="2"/>
          </rPr>
          <t xml:space="preserve">
Crees algo que objetivamente no es verdad. Esto puede causar que los otros crean que estás loco, y puede que tengan razón. El jugador debe interpretar su delirio. El valor en puntos del delirio depende de su naturaleza:-5 puntos, Menor: Este delirio afecta a tu comportamiento y alguien que trate contigo pronto lo notará pero no impide que funciones normalmente. Ejemplo: Los ratones son espías de los extraterrestres; Los masones me espían pero solo para protegerme; Tengo un poder paranormal menor, como adivinar quien va a venir; Soy la reencarnación de un guerrero antiguo (Patton). El jugador deberá inventar su delirio. -10 puntos, Mayor: Este delirio afecta perceptiblemente a tu comportamiento pero no impide que lleves una vida más o menos como la de tus otros compañeros jugadores. Ejemplos: Mi cuerpo está protegido contra balas por este ungüento que me vendió un buhonero y no necesito chaleco; Soy irresistible para el sexo opuesto, aunque me griten en la cara que me vaya a la cueva de la que he salido, eso es solo que se hacen los/las interesantes; Hay una persona que es idéntica a mí y siempre merodea cerca mía, ¿has visto por aquí alguien como yo pero que no soy yo? -20 puntos, Severa: Tu vida normal se ve condicionada por tu delirio. Vives tu delirio más que la realidad. Este trastorno puede hacerte inútil como personaje jugador. Ejemplos: Todos estamos muertos, lo que vivimos es la imaginación de nuestro cerebro moribundo, mis acciones son indiferentes así que cada decisión la jugare a cara cruz entre opciones opuestas y haré lo que salga, sea lo que sea; Creemos que son humanos pero quedan muy pocos humanos, los ultracuerpos han tomado su forma, como pueden notar que no soy un ultracuerpo mejor no hablo con nadie y en las aglomeraciones emito el chillido demente propio de los poseídos.El master puede hacer que algún delirio resulte ser cierto. Esto no es apropiado para todos los delirios pero sí puede haber una especie de mutantes desconocida que efectivamente ha tomado control de la mayoría de población en un área. No se llaman ultracuerpos pero el delirio es cierto. Cuidado, el personaje puede estar loco aunque su delirio sea cierto, por ejemplo si sigue viendo ultracuerpos después de que toda la raza mutante haya sido exterminada. Si te comprometes a coger esta Contra en su forma Mayor o Severa en la próxima subida de nivel puedes seguir jugando con tu personaje después de que su Moral haya caído a 0 y tu Moral volverá a igualar tu Personalidad. No puedes coger Mayor dos veces, a la segunda debe ser Severa y ya no podrás coger este Contra más.</t>
        </r>
      </text>
    </comment>
    <comment ref="AA48" authorId="0" shapeId="0" xr:uid="{A6A0FEF2-D6AE-4032-AC48-9C2F37998BCB}">
      <text>
        <r>
          <rPr>
            <b/>
            <sz val="9"/>
            <color indexed="81"/>
            <rFont val="Tahoma"/>
            <family val="2"/>
          </rPr>
          <t>Cada manual permite subir 5 puntos más al PJ con este Pro. Así un manual +50 es +55 para él. No se puede sobrepasar el +60.</t>
        </r>
      </text>
    </comment>
    <comment ref="A49" authorId="0" shapeId="0" xr:uid="{94DD5B70-39E6-43A1-9E91-0F7DCBD890FE}">
      <text>
        <r>
          <rPr>
            <sz val="9"/>
            <color indexed="81"/>
            <rFont val="Tahoma"/>
            <family val="2"/>
          </rPr>
          <t xml:space="preserve">
Tu cerebro procesa las cosas con lentitud y a continuación tu cuerpo las ejecuta con parsimonia. Eres un paquete. No tienes una acción cada asalto como todo el mundo, sino una cada dos asaltos. El primer asalto de combate no haces nada y el segundo tiras Iniciativa a ver si haces algo. El siguiente no haces nada y al cuarto tiras Iniciativa. </t>
        </r>
      </text>
    </comment>
    <comment ref="AA49" authorId="0" shapeId="0" xr:uid="{18615273-3C7C-469F-9471-5219EB5295C5}">
      <text>
        <r>
          <rPr>
            <b/>
            <sz val="9"/>
            <color indexed="81"/>
            <rFont val="Tahoma"/>
            <family val="2"/>
          </rPr>
          <t xml:space="preserve">Para tener este Pro tienes que tener gastados Puntos de Creación en Medicina. Dominas como nadie la administración de Nanomeds. Tienes un –15 al dado cuando aplicas Nanomeds. Además tardas la mitad de tiempo en hacerlo. </t>
        </r>
        <r>
          <rPr>
            <sz val="9"/>
            <color indexed="81"/>
            <rFont val="Tahoma"/>
            <family val="2"/>
          </rPr>
          <t xml:space="preserve">
</t>
        </r>
      </text>
    </comment>
    <comment ref="A50" authorId="0" shapeId="0" xr:uid="{29B746BA-C936-4B67-90B3-8E743656227D}">
      <text>
        <r>
          <rPr>
            <sz val="9"/>
            <color indexed="81"/>
            <rFont val="Tahoma"/>
            <family val="2"/>
          </rPr>
          <t xml:space="preserve">Eres enfermizamente aficionado a comer y beber. Te comerás en un día las raciones de tres y luego pedirás más a tus compañeros. Dada la situación en que te tienten con comida que tú sabes que no debes comer bajo consecuencias ominosas para ti o el grupo, deberás hacer una tirada de Personalidad y si la fallas comerás sean cual sean las circunstancias. Todos los días consumirás hasta tu TAM x 100 calorías si las tienes disponibles. Es decir, desperdiciarás tu CON x40 calorías. El resto del grupo deberá montar guardia contra ti porque en cuanto puedas robarás la comida de los otros hasta completar las calorías que exige tu glotonería.
</t>
        </r>
      </text>
    </comment>
    <comment ref="AA50" authorId="0" shapeId="0" xr:uid="{D2E69FEE-EFBE-4049-AE86-44CDE8255539}">
      <text>
        <r>
          <rPr>
            <b/>
            <sz val="9"/>
            <color indexed="81"/>
            <rFont val="Tahoma"/>
            <family val="2"/>
          </rPr>
          <t xml:space="preserve">Esta habilidad se usa para reunir tu fuerza interior a fin de dar un golpe devastador en combate cuerpo a cuerpo. Para cada ataque cuerpo a cuerpo que quieras usar este Pro, gasta 1 Punto de Fatiga y tira Personalidad. Si lo pasas haces un 25% más de daño. </t>
        </r>
        <r>
          <rPr>
            <sz val="9"/>
            <color indexed="81"/>
            <rFont val="Tahoma"/>
            <family val="2"/>
          </rPr>
          <t xml:space="preserve">
</t>
        </r>
      </text>
    </comment>
    <comment ref="A51" authorId="0" shapeId="0" xr:uid="{4174B4B6-9FA5-4342-B2AB-C58FACF021B5}">
      <text>
        <r>
          <rPr>
            <sz val="9"/>
            <color indexed="81"/>
            <rFont val="Tahoma"/>
            <family val="2"/>
          </rPr>
          <t xml:space="preserve">Te gusta la riqueza y no tienes moral. Antes o después harás algo ilegal y al final matarás por dinero. También te engañará un timador haciéndote creer que puedes ganar mucho sin esfuerzo. El árbitro te dirá lo que debes hacer porque habrá ocasiones en que perderás el control de tu personaje.
</t>
        </r>
      </text>
    </comment>
    <comment ref="AA51" authorId="0" shapeId="0" xr:uid="{85F19521-B4D7-45A1-9F52-3237BFC885E7}">
      <text>
        <r>
          <rPr>
            <b/>
            <sz val="9"/>
            <color indexed="81"/>
            <rFont val="Tahoma"/>
            <family val="2"/>
          </rPr>
          <t>Puedes canalizar tu energía al exterior con un poderoso grito que paraliza a los enemigos. La habilidad cuesta un Punto de Fatiga, cuenta como un ataque y requiere confrontar tu habilidad con la Voluntad del contrario. Sólo puedes paralizar un enemigo por asalto y debe estar en una casilla adyacente a ti. La víctima queda aturdida y acobardada 1d6 asaltos durante los que no puede hacer nada. Hacer daño a la víctima mientras está paralizada provocará que huya o si está acorralada que se rinda.</t>
        </r>
        <r>
          <rPr>
            <sz val="9"/>
            <color indexed="81"/>
            <rFont val="Tahoma"/>
            <family val="2"/>
          </rPr>
          <t xml:space="preserve">
</t>
        </r>
      </text>
    </comment>
    <comment ref="A52" authorId="0" shapeId="0" xr:uid="{97655153-EB5C-4070-AC2F-FF2E609D03CE}">
      <text>
        <r>
          <rPr>
            <sz val="9"/>
            <color indexed="81"/>
            <rFont val="Tahoma"/>
            <family val="2"/>
          </rPr>
          <t xml:space="preserve">Necesitas dormir 10 horas al día. Con menos de 10 pero más de 5 horas tendrás que apuntarte un día a mitad de sueño. Si duermes menos de 5 horas, un día sin dormir.
</t>
        </r>
      </text>
    </comment>
    <comment ref="AA52" authorId="0" shapeId="0" xr:uid="{0FA35A68-0764-404F-883F-1CB087DED69E}">
      <text>
        <r>
          <rPr>
            <b/>
            <sz val="9"/>
            <color indexed="81"/>
            <rFont val="Tahoma"/>
            <family val="2"/>
          </rPr>
          <t>Eres tremendamente preciso con una ballesta. Tratas todos los disparos de ballesta como un nivel de dificultad inferior</t>
        </r>
        <r>
          <rPr>
            <sz val="9"/>
            <color indexed="81"/>
            <rFont val="Tahoma"/>
            <family val="2"/>
          </rPr>
          <t xml:space="preserve">
</t>
        </r>
      </text>
    </comment>
    <comment ref="A53" authorId="0" shapeId="0" xr:uid="{4EDEF6CA-E903-42E8-8F91-88E21E9FC9E4}">
      <text>
        <r>
          <rPr>
            <sz val="9"/>
            <color indexed="81"/>
            <rFont val="Tahoma"/>
            <family val="2"/>
          </rPr>
          <t xml:space="preserve">Tienes un ideal en el que crees tan profundamente que estas dispuesto a morir o matar por él. Tu ideal va antes que todo lo demás. Tienes que definir el objeto de tu fanatismo y debe ser algo apropiado, algo que represente una forma de vivir. No puedes ser fanático de la siesta.  Tu fanatismo te da fuerza interior. Ganas –15 (sí es el símbolo menos) a tus tiradas relacionadas con Personalidad. Pero tu fanatismo te resta flexibilidad: debes cumplir siempre lo que tu ideal espera de sus seguidores y deberás sacrificar si es necesario tu vida para que el ideal avance. Un ideal posible es la reconstrucción de la civilización, o la liberación de Occidente, o la destrucción de la coalición antioccidental, o el bienestar de los damnificados por el ataque ruso-chino, o la extensión de una religión, o el comunismo.
</t>
        </r>
      </text>
    </comment>
    <comment ref="AA53" authorId="0" shapeId="0" xr:uid="{FB214707-0D23-4989-A847-4C48734090E6}">
      <text>
        <r>
          <rPr>
            <b/>
            <sz val="9"/>
            <color indexed="81"/>
            <rFont val="Tahoma"/>
            <family val="2"/>
          </rPr>
          <t>Tienes una habilidad sobrehumana para distinguir entre sabores. Puedes recordar el sabor de las cosas y efectuar análisis con tu sentido del gusto paladeando una sustancia. Por ejemplo podrías reconocer enfermedades gustando el sudor de alguien, siempre y cuando tengas los conocimientos de medicina. Si los conoces puedes percibir y reconocer venenos en la comida. Con gusto discerniente se puede saber los ingredientes de una receta si el Pj ya conocía el sabor de los mismos. Aún así el PJ deberá experimentar con Cocina para sacar la receta pero ya sabrá los ingredientes.</t>
        </r>
        <r>
          <rPr>
            <sz val="9"/>
            <color indexed="81"/>
            <rFont val="Tahoma"/>
            <family val="2"/>
          </rPr>
          <t xml:space="preserve">
</t>
        </r>
      </text>
    </comment>
    <comment ref="A54" authorId="0" shapeId="0" xr:uid="{396B6006-16B6-408A-9036-B75DFFFFEB57}">
      <text>
        <r>
          <rPr>
            <sz val="9"/>
            <color indexed="81"/>
            <rFont val="Tahoma"/>
            <family val="2"/>
          </rPr>
          <t xml:space="preserve">Tienes un hermano gemelo del que fuiste separado cuando erais bebes, probablemente porque su maldad era obvia desde la cuna. Seguramente no lo has visto nunca pero has oído hablar de él o has comprendido que él existe porque tienes enemigos que no habías visto nunca y que te reprochan felonías en sitios donde nunca has estado. Tu gemelo tiene sus propios planes malvados y no está interesado en ti (o sí, si el árbitro lo quiere) pero tú sí estás interesado en él por los problemas que te acarrea. Un día acabarás por serle molesto y llegarás a una confrontación con tu hermano.
</t>
        </r>
      </text>
    </comment>
    <comment ref="AA54" authorId="0" shapeId="0" xr:uid="{F1054B98-1585-460A-A616-5EF623EF8A94}">
      <text>
        <r>
          <rPr>
            <b/>
            <sz val="9"/>
            <color indexed="81"/>
            <rFont val="Tahoma"/>
            <family val="2"/>
          </rPr>
          <t xml:space="preserve">Ganas 1 punto en Iniciativa </t>
        </r>
        <r>
          <rPr>
            <sz val="9"/>
            <color indexed="81"/>
            <rFont val="Tahoma"/>
            <family val="2"/>
          </rPr>
          <t xml:space="preserve">
</t>
        </r>
      </text>
    </comment>
    <comment ref="A55" authorId="0" shapeId="0" xr:uid="{3373A924-D261-47F1-9A6F-5FEBDEE80988}">
      <text>
        <r>
          <rPr>
            <sz val="9"/>
            <color indexed="81"/>
            <rFont val="Tahoma"/>
            <family val="2"/>
          </rPr>
          <t xml:space="preserve">Tienes un aura sobrenatural de muerte a tu alrededor. Ya sé que es casualidad, pero la planta que pisaste ayer hoy esta muerta y no es la primera vez que pasa. El jinete pálido se las arregla para hacer presente la muerte a su alrededor. Siempre, siempre captura y machaca el insecto que vuela por la habitación, descubre el cadáver escondido antes que nadie, recuerda las malas noticias y la proximidad del fin. El jinete pálido sonríe poco y ríe menos. Cuando alguien le roza al pasar ¿porqué será que siempre se corta con una pieza de su equipo y se hace sangre? El jinete no busca el mal de quien no es su enemigo pero en su presencia te sientes tan vulnerable, tan mortal. Si esta vivo, ¿como es que tantas veces un buitre planea en círculos a su alrededor?  Y cuando el buitre se posa ¿porque mira siempre a quien no es el jinete? Ya sé que cuentan que el jinete a veces dice “ese morirá mañana” y siempre se cumple, pero eso es imposible ¿no?, ¿no?Excepto en el momento de creación, sólo pude haber un jinete pálido en el grupo. Si decides ser tú prepárate a llevar una vida solitaria, a no encontrar amor si no es pagando (más) y a no encontrar nunca la mirada de otros cruzada con la tuya, porque temen hacerlo. Acostúmbrate también a provocar miedo
</t>
        </r>
      </text>
    </comment>
    <comment ref="AA55" authorId="0" shapeId="0" xr:uid="{3BEACB70-8DAD-4BAB-924A-94F2BC29917C}">
      <text>
        <r>
          <rPr>
            <b/>
            <sz val="9"/>
            <color indexed="81"/>
            <rFont val="Tahoma"/>
            <family val="2"/>
          </rPr>
          <t>Eres un extraordinario escalador. Cada punto gastado te resta 1 al dado hasta un máximo de –15.</t>
        </r>
        <r>
          <rPr>
            <sz val="9"/>
            <color indexed="81"/>
            <rFont val="Tahoma"/>
            <family val="2"/>
          </rPr>
          <t xml:space="preserve">
</t>
        </r>
      </text>
    </comment>
    <comment ref="A56" authorId="0" shapeId="0" xr:uid="{E81E4F4D-8F60-4957-893E-6DC1DAADD5AA}">
      <text>
        <r>
          <rPr>
            <sz val="9"/>
            <color indexed="81"/>
            <rFont val="Tahoma"/>
            <family val="2"/>
          </rPr>
          <t xml:space="preserve">Sufres epilepsia severa. En tus ataques tus miembros tiemblan sin control y no puedes hablar o pensar claramente. Cada vez que estés en una situación estresante y sobre todo al principio de un combate, tira Constitución. Si fallas, sufres un ataque de epilepsia que dura 1d6 minutos
</t>
        </r>
      </text>
    </comment>
    <comment ref="AA56" authorId="0" shapeId="0" xr:uid="{E868C016-235C-41B4-887B-FB7EA057C1CD}">
      <text>
        <r>
          <rPr>
            <b/>
            <sz val="9"/>
            <color indexed="81"/>
            <rFont val="Tahoma"/>
            <family val="2"/>
          </rPr>
          <t>Tus huesos son especialmente resistentes. Ganas dos puntos de armadura natural en todo el cuerpo pero los ataques te harán siempre un daño mínimo de 1. 1, 2 ó 3 puntos de daño = 1; 4 =2, etc.</t>
        </r>
      </text>
    </comment>
    <comment ref="A57" authorId="0" shapeId="0" xr:uid="{058B2CB7-77AF-4486-B3D6-148E47580096}">
      <text>
        <r>
          <rPr>
            <sz val="9"/>
            <color indexed="81"/>
            <rFont val="Tahoma"/>
            <family val="2"/>
          </rPr>
          <t xml:space="preserve">De pequeño tus padres te acostumbraron a pesar que todo era culpa tuya y ahora arrastras ese complejo. Si algo sale mal al grupo o a otros con los que te relacionas es porque tú no has hecho lo bastante. Siempre estas dispuesto a asumir el trabajo extra, incluso a sufrir el abuso de los demás, para asegurarte de que todo funciona. Si al final algo sale mal estarás deprimido durante una sesión de juego o más si lo que salió mal era grave. Cuando tu personaje está deprimido, tú, jugador, debes estar callado a no ser que te pregunten y abstenerte de cualquier iniciativa. Puedes hacer un poco como un zombi lo que otros te ordenen. Es muy cruel tener a la vez este Contra y Torpón, Maldito u otros por el estilo. 
</t>
        </r>
      </text>
    </comment>
    <comment ref="AA57" authorId="0" shapeId="0" xr:uid="{52E65C6B-CF7A-40BC-8A07-A7D7BC863A8B}">
      <text>
        <r>
          <rPr>
            <b/>
            <sz val="9"/>
            <color indexed="81"/>
            <rFont val="Tahoma"/>
            <family val="2"/>
          </rPr>
          <t>El Pj recibe gratis la mutación que prefiera de la Tabla de Mutaciones al Azar.</t>
        </r>
        <r>
          <rPr>
            <sz val="9"/>
            <color indexed="81"/>
            <rFont val="Tahoma"/>
            <family val="2"/>
          </rPr>
          <t xml:space="preserve">
</t>
        </r>
      </text>
    </comment>
    <comment ref="A58" authorId="0" shapeId="0" xr:uid="{127E13AA-CBFC-422B-9B9C-17B7D82A6AEF}">
      <text>
        <r>
          <rPr>
            <sz val="9"/>
            <color indexed="81"/>
            <rFont val="Tahoma"/>
            <family val="2"/>
          </rPr>
          <t xml:space="preserve">
Tienes baja Destreza y Agilidad y además se coordinan para causar desastres a la vez. Golpeas el valiosísimo jarrón pero antes de que caiga lo coges con ambas manos, aunque eso te hace perder el equilibrio y al final estrellas el jarrón contra la vitrina de porcelana china. Pierdes 15 percentiles en Destreza y en Agilidad. </t>
        </r>
      </text>
    </comment>
    <comment ref="AA58" authorId="0" shapeId="0" xr:uid="{A4B706D9-620C-4F11-BA2C-58C44E4EC346}">
      <text>
        <r>
          <rPr>
            <b/>
            <sz val="9"/>
            <color indexed="81"/>
            <rFont val="Tahoma"/>
            <family val="2"/>
          </rPr>
          <t>Eres extremadamente imaginativo. Ganas un –1 al dado cuando tiras cualquier habilidad para cualquier tarea relacionada con el arte, la invención o la resolución de problemas. Ganas el mismo modificador al dado en las tiradas para inventar equipo improvisado y máquinas (hacer Diagramas). Máximo –15. El árbitro te dirá si es aplicable a ese caso.</t>
        </r>
        <r>
          <rPr>
            <sz val="9"/>
            <color indexed="81"/>
            <rFont val="Tahoma"/>
            <family val="2"/>
          </rPr>
          <t xml:space="preserve">
</t>
        </r>
      </text>
    </comment>
    <comment ref="A59" authorId="0" shapeId="0" xr:uid="{9556CF41-B978-4773-A136-7637A802B5EE}">
      <text>
        <r>
          <rPr>
            <sz val="9"/>
            <color indexed="81"/>
            <rFont val="Tahoma"/>
            <family val="2"/>
          </rPr>
          <t xml:space="preserve">Cada noche debes tirar Constitución, si fallas pierdes cuatro horas de sueño por insomnio con todas las consecuencias para Fatiga. Pero eso te da tiempo para estudiar.
</t>
        </r>
      </text>
    </comment>
    <comment ref="AA59" authorId="0" shapeId="0" xr:uid="{334539BE-E83B-4A99-97A4-18C7BD158F54}">
      <text>
        <r>
          <rPr>
            <b/>
            <sz val="9"/>
            <color indexed="81"/>
            <rFont val="Tahoma"/>
            <family val="2"/>
          </rPr>
          <t>El Pj ya no puede ghoulificarse, convertirse en turbio por radiación o tener una mutación. El Pj puede turbificarse porque un turbio lo infecte con un fluido corporal.</t>
        </r>
        <r>
          <rPr>
            <sz val="9"/>
            <color indexed="81"/>
            <rFont val="Tahoma"/>
            <family val="2"/>
          </rPr>
          <t xml:space="preserve">
</t>
        </r>
      </text>
    </comment>
    <comment ref="A60" authorId="0" shapeId="0" xr:uid="{62A5119F-F45A-4772-82B9-90CDCE606ED3}">
      <text>
        <r>
          <rPr>
            <sz val="9"/>
            <color indexed="81"/>
            <rFont val="Tahoma"/>
            <family val="2"/>
          </rPr>
          <t xml:space="preserve">Sientes la pulsión del robo. No necesariamente cosas de valor. Lo importante es que no es tuyo y te lo quedas. Puedes intentar un tirada de Personalidad para contenerte pero si fallas robarás algo. 
</t>
        </r>
      </text>
    </comment>
    <comment ref="AA60" authorId="0" shapeId="0" xr:uid="{FE5AC12F-9501-4876-86B2-642197CEC884}">
      <text>
        <r>
          <rPr>
            <b/>
            <sz val="9"/>
            <color indexed="81"/>
            <rFont val="Tahoma"/>
            <family val="2"/>
          </rPr>
          <t>El Pj ya no puede convertirse en un turbio ni por radiación amarilla ni porque un turbio lo infecte con un fluido corporal.</t>
        </r>
        <r>
          <rPr>
            <sz val="9"/>
            <color indexed="81"/>
            <rFont val="Tahoma"/>
            <family val="2"/>
          </rPr>
          <t xml:space="preserve">
</t>
        </r>
      </text>
    </comment>
    <comment ref="A61" authorId="0" shapeId="0" xr:uid="{2229A9AF-697C-43A6-BDAD-880B1D7369E4}">
      <text>
        <r>
          <rPr>
            <sz val="9"/>
            <color indexed="81"/>
            <rFont val="Tahoma"/>
            <family val="2"/>
          </rPr>
          <t xml:space="preserve">No tienes ninguna habilidad para los números. No puedes aprender y no tienes base para las habilidades en que las matemáticas son parte fundamental como Ingeniero, Economía, Matemáticas (claro). Además te engañan en las tiendas. 
</t>
        </r>
      </text>
    </comment>
    <comment ref="AA61" authorId="0" shapeId="0" xr:uid="{ACB4FEA1-B6FA-45EB-8BD2-9A83F7F4E234}">
      <text>
        <r>
          <rPr>
            <b/>
            <sz val="9"/>
            <color indexed="81"/>
            <rFont val="Tahoma"/>
            <family val="2"/>
          </rPr>
          <t>Nada te afecta. Racionalizas las mayores desgracias o las visiones más desgarradoras como algo que puede arreglarse, y entonces no es un problema, o no tiene remedio, y entonces ¿para qué sufrir? Tu Moral es siempre igual a tu Personalidad, ni subirá ni bajará.</t>
        </r>
        <r>
          <rPr>
            <sz val="9"/>
            <color indexed="81"/>
            <rFont val="Tahoma"/>
            <family val="2"/>
          </rPr>
          <t xml:space="preserve">
</t>
        </r>
      </text>
    </comment>
    <comment ref="A62" authorId="0" shapeId="0" xr:uid="{17133F6B-4707-4768-A607-94134145340F}">
      <text>
        <r>
          <rPr>
            <sz val="9"/>
            <color indexed="81"/>
            <rFont val="Tahoma"/>
            <family val="2"/>
          </rPr>
          <t xml:space="preserve">No eres capaz de decidirte. En situaciones normales esto significa que te tomas mucho más tiempo del normal para meditar las cosas y que en general evitas tener que tomar decisiones, confiando más en que las cosas se arreglen solas. Pero en combate cuando tienes que pensar tan rápido, significa que para actuar en un asalto de combate debes pasar Iniciativa y además Personalidad. 
</t>
        </r>
      </text>
    </comment>
    <comment ref="AA62" authorId="0" shapeId="0" xr:uid="{90AC7615-89DD-4080-845B-56AA2AAEF9F0}">
      <text>
        <r>
          <rPr>
            <b/>
            <sz val="9"/>
            <color indexed="81"/>
            <rFont val="Tahoma"/>
            <family val="2"/>
          </rPr>
          <t>Habitualmente aciertas. Cuando haya que elegir entre varias alternativas puedes declarar que usas  Intuición. El master hará una tirada secreta de Inteligencia y si la pasas intuirás la mejor opción. Pero puedes pifiar.</t>
        </r>
        <r>
          <rPr>
            <sz val="9"/>
            <color indexed="81"/>
            <rFont val="Tahoma"/>
            <family val="2"/>
          </rPr>
          <t xml:space="preserve">
</t>
        </r>
      </text>
    </comment>
    <comment ref="A63" authorId="0" shapeId="0" xr:uid="{C9290F9B-508A-4FAE-B876-B6FA1BB60CDC}">
      <text>
        <r>
          <rPr>
            <sz val="9"/>
            <color indexed="81"/>
            <rFont val="Tahoma"/>
            <family val="2"/>
          </rPr>
          <t xml:space="preserve">Tienes alguna superstición con respecto a las cosas importantes. Por ejemplo debes llevar siempre encima un anillo determinado o un escapulario o una prenda de un color concreto. Si no lo llevas pierdes 10 puntos de Iniciativa y 10 de Personalidad.
</t>
        </r>
      </text>
    </comment>
    <comment ref="AA63" authorId="0" shapeId="0" xr:uid="{205BCEB1-0136-4A50-9D8E-E6E5234F6078}">
      <text>
        <r>
          <rPr>
            <b/>
            <sz val="9"/>
            <color indexed="81"/>
            <rFont val="Tahoma"/>
            <family val="2"/>
          </rPr>
          <t>A partir de ahora, antes de gastar Px, ganas un 10% adicional.</t>
        </r>
        <r>
          <rPr>
            <sz val="9"/>
            <color indexed="81"/>
            <rFont val="Tahoma"/>
            <family val="2"/>
          </rPr>
          <t xml:space="preserve">
</t>
        </r>
      </text>
    </comment>
    <comment ref="A64" authorId="0" shapeId="0" xr:uid="{EB4FE17E-A6CA-4118-86A7-AC707A55B11E}">
      <text>
        <r>
          <rPr>
            <sz val="9"/>
            <color indexed="81"/>
            <rFont val="Tahoma"/>
            <family val="2"/>
          </rPr>
          <t xml:space="preserve">Sea porque uno de tus ojos no es operativo o por un daño o defecto neurológico no percibes la Profundidad. Tienes un +30 a las tiradas de dado para disparar armas a distancia y Arrojar.  
</t>
        </r>
      </text>
    </comment>
    <comment ref="AA64" authorId="0" shapeId="0" xr:uid="{27466972-2ED6-4A97-9BC3-BD4B64334FCA}">
      <text>
        <r>
          <rPr>
            <b/>
            <sz val="9"/>
            <color indexed="81"/>
            <rFont val="Tahoma"/>
            <family val="2"/>
          </rPr>
          <t>Eres tremendamente preciso con un arco. Tratas todos los disparos de arco como un nivel de dificultad inferior. Además la TAF  aumenta en 1.</t>
        </r>
        <r>
          <rPr>
            <sz val="9"/>
            <color indexed="81"/>
            <rFont val="Tahoma"/>
            <family val="2"/>
          </rPr>
          <t xml:space="preserve">
</t>
        </r>
      </text>
    </comment>
    <comment ref="A65" authorId="0" shapeId="0" xr:uid="{0EF67ADA-ACBD-411B-8CC0-442CE4A21E56}">
      <text>
        <r>
          <rPr>
            <sz val="9"/>
            <color indexed="81"/>
            <rFont val="Tahoma"/>
            <family val="2"/>
          </rPr>
          <t xml:space="preserve">Una pierna tuya no funciona correctamente. Tu movimiento estando de pie va a la mitad y tu agilidad se reduce en un 50%. Además la tirada para derribarte se dobla.
</t>
        </r>
      </text>
    </comment>
    <comment ref="AA65" authorId="0" shapeId="0" xr:uid="{C135E83D-A78B-4B27-A408-6208831DA06B}">
      <text>
        <r>
          <rPr>
            <b/>
            <sz val="9"/>
            <color indexed="81"/>
            <rFont val="Tahoma"/>
            <family val="2"/>
          </rPr>
          <t>El personaje gana un modificador al dado de –10 en todas las Ingenierías Acumulable con Torres Quevedo.</t>
        </r>
        <r>
          <rPr>
            <sz val="9"/>
            <color indexed="81"/>
            <rFont val="Tahoma"/>
            <family val="2"/>
          </rPr>
          <t xml:space="preserve">
</t>
        </r>
      </text>
    </comment>
    <comment ref="A66" authorId="0" shapeId="0" xr:uid="{42F9131C-2F7A-4EC1-9CD6-37C1D3337B98}">
      <text>
        <r>
          <rPr>
            <sz val="9"/>
            <color indexed="81"/>
            <rFont val="Tahoma"/>
            <family val="2"/>
          </rPr>
          <t xml:space="preserve">Te mareas cuando estás a bordo de un vehículo en movimiento, sea un automóvil, tren, avión, globo, barco o nave espacial. Nunca puedes aprender a manejar un vehículo ni siquiera como Tripulante. Si finalmente montas en un aparato de los anteriores vomitas y tienes todas las habilidades de Inteligencia y Destreza a la mitad durante el resto del viaje.
</t>
        </r>
      </text>
    </comment>
    <comment ref="AA66" authorId="0" shapeId="0" xr:uid="{EE7C3B7E-908D-47A2-A4D6-3AEA41707C46}">
      <text>
        <r>
          <rPr>
            <b/>
            <sz val="9"/>
            <color indexed="81"/>
            <rFont val="Tahoma"/>
            <family val="2"/>
          </rPr>
          <t>El personaje irradia un área de carisma que lo hace irrestible. Cualquiera que vea hablar al PJ durante media hora tiene un 10% de posibilidades de convertirse en su seguidor (1-10) y un 20% de dejarse influenciar por él (1-30). El árbitro deberá jugar esta influencia.</t>
        </r>
        <r>
          <rPr>
            <sz val="9"/>
            <color indexed="81"/>
            <rFont val="Tahoma"/>
            <family val="2"/>
          </rPr>
          <t xml:space="preserve">
</t>
        </r>
      </text>
    </comment>
    <comment ref="A67" authorId="0" shapeId="0" xr:uid="{71188520-A9BF-4550-906A-C4585F9DB7E3}">
      <text>
        <r>
          <rPr>
            <sz val="9"/>
            <color indexed="81"/>
            <rFont val="Tahoma"/>
            <family val="2"/>
          </rPr>
          <t xml:space="preserve">Ya nada sabe a nada. Pierdes un 10% de Moral. Tu Moral máxima es 90.
</t>
        </r>
      </text>
    </comment>
    <comment ref="AA67" authorId="0" shapeId="0" xr:uid="{3EB3B08B-1958-4F68-828C-E9763B8D74E0}">
      <text>
        <r>
          <rPr>
            <b/>
            <sz val="9"/>
            <color indexed="81"/>
            <rFont val="Tahoma"/>
            <family val="2"/>
          </rPr>
          <t xml:space="preserve">Tienes facilidad para aprender idiomas. Adquieres el doble de puntos de experiencia en los idiomas. Cuando deberías adquirir uno por cualquier circunstancia, adquieres dos. </t>
        </r>
        <r>
          <rPr>
            <sz val="9"/>
            <color indexed="81"/>
            <rFont val="Tahoma"/>
            <family val="2"/>
          </rPr>
          <t xml:space="preserve">
</t>
        </r>
      </text>
    </comment>
    <comment ref="A68" authorId="0" shapeId="0" xr:uid="{74703D62-8011-4B2B-8BB2-5FED852E204A}">
      <text>
        <r>
          <rPr>
            <sz val="9"/>
            <color indexed="81"/>
            <rFont val="Tahoma"/>
            <family val="2"/>
          </rPr>
          <t xml:space="preserve">El dedo que te falta no es un pulgar. No es que tenga mucho efecto.
</t>
        </r>
      </text>
    </comment>
    <comment ref="AA68" authorId="0" shapeId="0" xr:uid="{9FB93E98-7856-4864-BA0A-9360842F6582}">
      <text>
        <r>
          <rPr>
            <b/>
            <sz val="9"/>
            <color indexed="81"/>
            <rFont val="Tahoma"/>
            <family val="2"/>
          </rPr>
          <t>El Pj gana un –10 al dado en las tiradas de Navegación.</t>
        </r>
        <r>
          <rPr>
            <sz val="9"/>
            <color indexed="81"/>
            <rFont val="Tahoma"/>
            <family val="2"/>
          </rPr>
          <t xml:space="preserve">
</t>
        </r>
      </text>
    </comment>
    <comment ref="A69" authorId="0" shapeId="0" xr:uid="{E35C8EE3-03B0-410D-A66E-4D7AD5E2D1A3}">
      <text>
        <r>
          <rPr>
            <sz val="9"/>
            <color indexed="81"/>
            <rFont val="Tahoma"/>
            <family val="2"/>
          </rPr>
          <t xml:space="preserve">Eres muy sensible al dolor. Cada vez que te hacen un punto o más de daño debes tirar Personalidad para no gritar como una nenaza. Sufres un malus de –1  a todo no a partir del primer punto de daño Constitución, sino a partir del primero de daño Tamaño. Sufres la misma penalización para tortura. Si estás en presencia de algún personaje asertivo, jugador o no jugador, te ganarás una mala imagen por ñoño. 
</t>
        </r>
      </text>
    </comment>
    <comment ref="AA69" authorId="0" shapeId="0" xr:uid="{6D2CFA0B-3B15-46CC-BA22-31F38E9ECE5E}">
      <text>
        <r>
          <rPr>
            <b/>
            <sz val="9"/>
            <color indexed="81"/>
            <rFont val="Tahoma"/>
            <family val="2"/>
          </rPr>
          <t>Naturalmente tienes una voz clara, resonante y atractiva (o a base de mucho practicar has logrado hacerla así durante el juego). Ganas –1 al dado por cada punto hasta un máximo de –15 a todas las habilidades de Personalidad en que se emplee la voz (incluyendo Técnica Sexual) y no traten con animales</t>
        </r>
        <r>
          <rPr>
            <sz val="9"/>
            <color indexed="81"/>
            <rFont val="Tahoma"/>
            <family val="2"/>
          </rPr>
          <t xml:space="preserve">
</t>
        </r>
      </text>
    </comment>
    <comment ref="A70" authorId="0" shapeId="0" xr:uid="{F5293DB9-2463-45B6-B17B-5136D5455AEF}">
      <text>
        <r>
          <rPr>
            <sz val="9"/>
            <color indexed="81"/>
            <rFont val="Tahoma"/>
            <family val="2"/>
          </rPr>
          <t xml:space="preserve">Tienes una deformación en la columna que te fuerza a una posición retorcida o doblada hacia delante, lo cual habitualmente resulta en una joroba en uno o ambos hombros. Esta Contra reduce tu altura en 15 cms sin cambiar el peso. La ropa y armadura normales te sentarán mal. La mayoría de la gente se podrá nerviosa en tu presencia. Tu Apariencia baja en un 25%. Tu aspecto además es fácil de distinguir de modo que tendrás penalizaciones a disfrazarte o esconderte entre una multitud. 
</t>
        </r>
      </text>
    </comment>
    <comment ref="AA70" authorId="0" shapeId="0" xr:uid="{7BAF497A-CD3D-46E2-BDF6-EB408EAD967F}">
      <text>
        <r>
          <rPr>
            <b/>
            <sz val="9"/>
            <color indexed="81"/>
            <rFont val="Tahoma"/>
            <family val="2"/>
          </rPr>
          <t>Todos los proyectos son un nivel más fácil para concebirlos y construirlos</t>
        </r>
        <r>
          <rPr>
            <sz val="9"/>
            <color indexed="81"/>
            <rFont val="Tahoma"/>
            <family val="2"/>
          </rPr>
          <t xml:space="preserve">
</t>
        </r>
      </text>
    </comment>
    <comment ref="A71" authorId="0" shapeId="0" xr:uid="{F4ADF840-1F02-4B32-81CD-5B6A7676FB59}">
      <text>
        <r>
          <rPr>
            <sz val="9"/>
            <color indexed="81"/>
            <rFont val="Tahoma"/>
            <family val="2"/>
          </rPr>
          <t xml:space="preserve">Te gusta el fuego, te gusta encender fuegos, te gusta que el fuego queme muchas cosas. Para contenerte de provocar incendios debes tirar Personalidad. Si te comprometes a coger esta Contra en la próxima subida de nivel puedes seguir jugando con tu personaje después de que su Moral haya caído a 0.
</t>
        </r>
      </text>
    </comment>
    <comment ref="AA71" authorId="0" shapeId="0" xr:uid="{586866C9-13AF-4ABD-BE7D-9C8F849049D1}">
      <text>
        <r>
          <rPr>
            <b/>
            <sz val="9"/>
            <color indexed="81"/>
            <rFont val="Tahoma"/>
            <family val="2"/>
          </rPr>
          <t>Tus mandíbulas son extraordinariamente fuertes. Tu Daño mordisco es Tamaño/10 + 5. Acumulable con el +10 de Dentadura metálica.</t>
        </r>
        <r>
          <rPr>
            <sz val="9"/>
            <color indexed="81"/>
            <rFont val="Tahoma"/>
            <family val="2"/>
          </rPr>
          <t xml:space="preserve">
</t>
        </r>
      </text>
    </comment>
    <comment ref="A72" authorId="0" shapeId="0" xr:uid="{74B3D763-121E-49B1-9C81-ACDB53DC7913}">
      <text>
        <r>
          <rPr>
            <sz val="9"/>
            <color indexed="81"/>
            <rFont val="Tahoma"/>
            <family val="2"/>
          </rPr>
          <t xml:space="preserve">Tu cuerpo aprovecha tan mal lo que come que necesitas más comida de la normal para funcionar bien. Tal vez tienes la tenia.Esta Contra viene en cuatro niveles:Estómago sin fondo 4: Necesitas un 75% más de lo normal.Estómago sin fondo 3: Necesitas un 60% más de lo normal.Estómago sin fondo 2:Necesitas un 45% más de lo normal.Estómago sin fondo 1: Necesitas un 30% más de lo normal.Si no recibes lo que necesitas sufrirás los efectos del hambre. Este Contra es compatible con Glotón. Glotón se refiere a ingerir, no a aprovechar. Puedes haber satisfecho la necesidad de ingesta de Glotón sin haberte alimentado suficientemente porque tienes un nivel 4 de Estómago sin fondo.
</t>
        </r>
      </text>
    </comment>
    <comment ref="AA72" authorId="0" shapeId="0" xr:uid="{B0BCAECE-60F0-4E86-87DC-D10DADF16C12}">
      <text>
        <r>
          <rPr>
            <b/>
            <sz val="9"/>
            <color indexed="81"/>
            <rFont val="Tahoma"/>
            <family val="2"/>
          </rPr>
          <t>El Pj adquiere una gran habilidad comercial. En las compras de equipo obtiene una rebaja adicional del 10%, además de lo que pueda obtener por Regatear.</t>
        </r>
        <r>
          <rPr>
            <sz val="9"/>
            <color indexed="81"/>
            <rFont val="Tahoma"/>
            <family val="2"/>
          </rPr>
          <t xml:space="preserve">
</t>
        </r>
      </text>
    </comment>
    <comment ref="AA73" authorId="0" shapeId="0" xr:uid="{135C1FBE-F495-4A3B-9C17-34868E6303E2}">
      <text>
        <r>
          <rPr>
            <b/>
            <sz val="9"/>
            <color indexed="81"/>
            <rFont val="Tahoma"/>
            <family val="2"/>
          </rPr>
          <t>El Pj gana 10 puntos en Personalidad, Constitución y Moral.</t>
        </r>
        <r>
          <rPr>
            <sz val="9"/>
            <color indexed="81"/>
            <rFont val="Tahoma"/>
            <family val="2"/>
          </rPr>
          <t xml:space="preserve">
</t>
        </r>
      </text>
    </comment>
    <comment ref="AA74" authorId="0" shapeId="0" xr:uid="{E7BF0B95-7169-4D03-8876-3C20A28AA39D}">
      <text>
        <r>
          <rPr>
            <b/>
            <sz val="9"/>
            <color indexed="81"/>
            <rFont val="Tahoma"/>
            <family val="2"/>
          </rPr>
          <t>El Pj es el amo de un animal excepcional. Su aspecto es el ordinario pero puede comprender órdenes de su amo pasando una tirada. Cada animal tiene una hoja de cálculo que lo describe. El jugador puede incorpararla a la hoja de su personaje. La mascota se genera al azar con el generador al efecto y después se le añaden 30 Puntos de Creación con las mismas reglas que un personaje pero limitados a las habilidades y atributos que aparecen en la hoja de la mascota.El jugador deberá justificar como se ha hecho amo de este animal.  Los perros serán fáciles de justificar pero los osos, por ejemplo, requerirán más imaginación. Los animales ordinarios son los que se compran en el juego pero no cuestan Puntos de Creación al personaje. Los animales ordinarios no pueden comprender órdenes aunque sí tienen habilidades y se les puede mejorar con Amaestrar, como las mascotas. Una mascota también puede comprarse durante el juego al subir de nivel pero habrá que pagar su coste en dinero y además su coste en Puntos de Creación.El jugador llevará su mascota casi como otro Pj. Tiene que comer, descansar, puede ponerse enfermo, tira iniciativa en combate, etc.</t>
        </r>
        <r>
          <rPr>
            <sz val="9"/>
            <color indexed="81"/>
            <rFont val="Tahoma"/>
            <family val="2"/>
          </rPr>
          <t xml:space="preserve">
</t>
        </r>
      </text>
    </comment>
    <comment ref="AA75" authorId="0" shapeId="0" xr:uid="{BC3005F5-3290-4602-8DAB-FCE1B4AB4080}">
      <text>
        <r>
          <rPr>
            <b/>
            <sz val="9"/>
            <color indexed="81"/>
            <rFont val="Tahoma"/>
            <family val="2"/>
          </rPr>
          <t>Has desarrollado una membrana transparente como unos segundos parpados que protegen tus ojos del agua, el humo, los aerosoles irritantes, el gas lacrimógeno, etc., a la vez que puedes ver perfectamente.</t>
        </r>
        <r>
          <rPr>
            <sz val="9"/>
            <color indexed="81"/>
            <rFont val="Tahoma"/>
            <family val="2"/>
          </rPr>
          <t xml:space="preserve">
</t>
        </r>
      </text>
    </comment>
    <comment ref="A76" authorId="0" shapeId="0" xr:uid="{2C027CAD-4F48-4634-93FB-06E6A7775C0E}">
      <text>
        <r>
          <rPr>
            <sz val="9"/>
            <color indexed="81"/>
            <rFont val="Tahoma"/>
            <family val="2"/>
          </rPr>
          <t xml:space="preserve">Tu vida está invadida por voces que te sugieren u ordenan lo que debes hacer (depende de la voz). En cada situación de estrés (como un combate) , borracho o bajo el efecto de drogas debes tirar Personalidad y si pierdes harás lo que una voz te mande hasta el fin de la situación, incluso abandonando el combate. El árbitro deberá determinar qué te mandan hacer. En cualquier caso durante ese tiempo no tendrás control de tu Personaje. Si estás siendo torturado las voces pueden preservar tu “cordura”.Si te comprometes a coger este Contra en la próxima subida de nivel puedes seguir jugando con tu personaje después de que su Moral haya caído a 0.
</t>
        </r>
      </text>
    </comment>
    <comment ref="AA76" authorId="0" shapeId="0" xr:uid="{B0E79CC2-E5C8-453D-828D-FB7BA7CC0582}">
      <text>
        <r>
          <rPr>
            <b/>
            <sz val="9"/>
            <color indexed="81"/>
            <rFont val="Tahoma"/>
            <family val="2"/>
          </rPr>
          <t xml:space="preserve">Recuerdas todo como si lo estuvieras viendo. Cuando estudias ganas el doble de puntos de experiencia. </t>
        </r>
        <r>
          <rPr>
            <sz val="9"/>
            <color indexed="81"/>
            <rFont val="Tahoma"/>
            <family val="2"/>
          </rPr>
          <t xml:space="preserve">
</t>
        </r>
      </text>
    </comment>
    <comment ref="A77" authorId="0" shapeId="0" xr:uid="{85C125CF-BB4E-4ECA-85BD-7B93701781F1}">
      <text>
        <r>
          <rPr>
            <sz val="9"/>
            <color indexed="81"/>
            <rFont val="Tahoma"/>
            <family val="2"/>
          </rPr>
          <t xml:space="preserve">Te recreas en la crueldad mental, física o ambas. Para contenerte deberás tirar Personalidad. Debes jugar este Contra. Si te comprometes a coger este Contra en la próxima subida de nivel puedes seguir jugando con tu personaje después de que su Moral haya caído a 0.
</t>
        </r>
      </text>
    </comment>
    <comment ref="AA77" authorId="0" shapeId="0" xr:uid="{A47C7610-3AB5-41AA-9CB3-C84B19E3E4C3}">
      <text>
        <r>
          <rPr>
            <b/>
            <sz val="9"/>
            <color indexed="81"/>
            <rFont val="Tahoma"/>
            <family val="2"/>
          </rPr>
          <t>El personaje tiene un 10% de conocer cualquier cosa porque lo ha leido en un libro.</t>
        </r>
      </text>
    </comment>
    <comment ref="A78" authorId="0" shapeId="0" xr:uid="{773AFA4F-7E36-4518-8345-A661BE6F30A6}">
      <text>
        <r>
          <rPr>
            <sz val="9"/>
            <color indexed="81"/>
            <rFont val="Tahoma"/>
            <family val="2"/>
          </rPr>
          <t xml:space="preserve">
Cada noche terribles pesadillas te atormentan. A veces son tan vividas que afectan tu eficacia durante las horas de vigilia. Cada mañana, al despertar haz una tirada de Personalidad. Si fallas has sufrido pesadillas. Si lo pasas no ocurre nada, pero si no tienes un –15 al dado a todas las tiradas durante todo el día.Si te comprometes a coger esta Contra en la próxima subida de nivel puedes seguir jugando con tu personaje después de que su Moral haya caído a 0.</t>
        </r>
      </text>
    </comment>
    <comment ref="AA78" authorId="0" shapeId="0" xr:uid="{FC33DEB6-B34D-41B6-BAD0-3ACA519E1D37}">
      <text>
        <r>
          <rPr>
            <b/>
            <sz val="9"/>
            <color indexed="81"/>
            <rFont val="Tahoma"/>
            <family val="2"/>
          </rPr>
          <t>Sólo necesitas dormir 4 horas para estar en perfecta forma.</t>
        </r>
        <r>
          <rPr>
            <sz val="9"/>
            <color indexed="81"/>
            <rFont val="Tahoma"/>
            <family val="2"/>
          </rPr>
          <t xml:space="preserve">
</t>
        </r>
      </text>
    </comment>
    <comment ref="A79" authorId="0" shapeId="0" xr:uid="{AECC5199-04C1-4A2D-A1DB-46422F8416CF}">
      <text>
        <r>
          <rPr>
            <sz val="9"/>
            <color indexed="81"/>
            <rFont val="Tahoma"/>
            <family val="2"/>
          </rPr>
          <t xml:space="preserve">El problema no es que te enamores de la primera/primero que pase. Lo malo es lo tonto que te pones. Ya no quieres ir a cazar túrbios, ni limpias tus armas; ya no quieres entrenar, ni arreglar el coche con los amigos/amigas. Sólo piensas en el objeto de tu amor, que tal vez ni te corresponde. Menos mal que a los tres días con una tirada de Personalidad se te pasa. Lo realmente terrible es cuando te corresponden. Entonces sólo piensas en estar con el/ella. Tu amor pasa a ser miembro del grupo (con derecho a voto y reparto del botín) y encima hay que cuidarlo/la. 
</t>
        </r>
      </text>
    </comment>
    <comment ref="AA79" authorId="0" shapeId="0" xr:uid="{1EF4F7C0-2796-4DB0-9927-1C7DA2990110}">
      <text>
        <r>
          <rPr>
            <b/>
            <sz val="9"/>
            <color indexed="81"/>
            <rFont val="Tahoma"/>
            <family val="2"/>
          </rPr>
          <t>Recuperas puntos de vida por curación natural al 150% de la velocidad normal.</t>
        </r>
        <r>
          <rPr>
            <sz val="9"/>
            <color indexed="81"/>
            <rFont val="Tahoma"/>
            <family val="2"/>
          </rPr>
          <t xml:space="preserve">
</t>
        </r>
      </text>
    </comment>
    <comment ref="A80" authorId="0" shapeId="0" xr:uid="{402C6C8B-2984-4144-A37E-B0693D409177}">
      <text>
        <r>
          <rPr>
            <sz val="9"/>
            <color indexed="81"/>
            <rFont val="Tahoma"/>
            <family val="2"/>
          </rPr>
          <t xml:space="preserve">Después del combate te hechas a temblar y te pones enfermo. A menudo vomitas. Puedes evitarlo si pasas Personalidad. Si el combate fue especialmente duro o espeluznante puedes pasar unas horas en estado de estupor.  Si no pasas Personalidad después de un combate pierdes 1 punto de moral.
</t>
        </r>
      </text>
    </comment>
    <comment ref="AA80" authorId="0" shapeId="0" xr:uid="{EFBA8296-F053-43B1-997E-641B16E20A95}">
      <text>
        <r>
          <rPr>
            <b/>
            <sz val="9"/>
            <color indexed="81"/>
            <rFont val="Tahoma"/>
            <family val="2"/>
          </rPr>
          <t>Eres realmente rápido. Existe un pro para cada uno de los tipos de movimiento (andando, corriendo, reptando, nadando) Tu movimiento aumenta en un 50%. ¡Puedes andar tan rápido como otros corriendo sin adquirir puntos de fatiga!</t>
        </r>
        <r>
          <rPr>
            <sz val="9"/>
            <color indexed="81"/>
            <rFont val="Tahoma"/>
            <family val="2"/>
          </rPr>
          <t xml:space="preserve">
</t>
        </r>
      </text>
    </comment>
    <comment ref="A81" authorId="0" shapeId="0" xr:uid="{6CC0C4E6-7EA3-4EEF-AC84-A3427873AE4A}">
      <text>
        <r>
          <rPr>
            <sz val="9"/>
            <color indexed="81"/>
            <rFont val="Tahoma"/>
            <family val="2"/>
          </rPr>
          <t xml:space="preserve">Te crees todo lo que te dicen, incluso lo más ridículo si lo dicen con convicción. Si es una mentira aderezada con verdades que tú conoces o sobre un tema que desconoces absolutamente, te la tragas sin más. Si hay obvias pistas de la falsedad o contradicciones con lo que tu conoces puedes hacer una tirada de Inteligencia para no creértelo. Si tienes la habilidad Detectar mentiras, queda anulada.
</t>
        </r>
      </text>
    </comment>
    <comment ref="AA81" authorId="0" shapeId="0" xr:uid="{73272369-2104-4ED8-8AC9-66E849636E31}">
      <text>
        <r>
          <rPr>
            <b/>
            <sz val="9"/>
            <color indexed="81"/>
            <rFont val="Tahoma"/>
            <family val="2"/>
          </rPr>
          <t>Eres realmente rápido. Existe un pro para cada uno de los tipos de movimiento (andando, corriendo, reptando, nadando) Tu movimiento aumenta en un 50%. ¡Puedes andar tan rápido como otros corriendo sin adquirir puntos de fatiga!</t>
        </r>
        <r>
          <rPr>
            <sz val="9"/>
            <color indexed="81"/>
            <rFont val="Tahoma"/>
            <family val="2"/>
          </rPr>
          <t xml:space="preserve">
</t>
        </r>
      </text>
    </comment>
    <comment ref="A82" authorId="0" shapeId="0" xr:uid="{476E6BEF-4559-4439-A4C3-9A26319B564D}">
      <text>
        <r>
          <rPr>
            <sz val="9"/>
            <color indexed="81"/>
            <rFont val="Tahoma"/>
            <family val="2"/>
          </rPr>
          <t xml:space="preserve">Tal vez tu respiración es pesada y además sueles estornudar y además te aclaras la garganta y además tus zapatos chirrían. Por cada +1 a la tirada de Sigilo ganas –1 punto al coste de puntos de creación (máximo -15 puntos). 
</t>
        </r>
      </text>
    </comment>
    <comment ref="AA82" authorId="0" shapeId="0" xr:uid="{F39D087D-816B-4977-B7BF-02E1AEA5E819}">
      <text>
        <r>
          <rPr>
            <b/>
            <sz val="9"/>
            <color indexed="81"/>
            <rFont val="Tahoma"/>
            <family val="2"/>
          </rPr>
          <t>Eres realmente rápido. Existe un pro para cada uno de los tipos de movimiento (andando, corriendo, reptando, nadando) Tu movimiento aumenta en un 50%. ¡Puedes andar tan rápido como otros corriendo sin adquirir puntos de fatiga!</t>
        </r>
        <r>
          <rPr>
            <sz val="9"/>
            <color indexed="81"/>
            <rFont val="Tahoma"/>
            <family val="2"/>
          </rPr>
          <t xml:space="preserve">
</t>
        </r>
      </text>
    </comment>
    <comment ref="A83" authorId="0" shapeId="0" xr:uid="{20870184-E902-4FAF-B9D1-0F9A9999A3A1}">
      <text>
        <r>
          <rPr>
            <sz val="9"/>
            <color indexed="81"/>
            <rFont val="Tahoma"/>
            <family val="2"/>
          </rPr>
          <t xml:space="preserve">No eres sordo, pero no oyes bien. Tienes un +10 a las tiradas de Iniciativa basadas en oír y todas las habilidades que dependan del oído.
</t>
        </r>
      </text>
    </comment>
    <comment ref="AA83" authorId="0" shapeId="0" xr:uid="{A2411DFE-C5D6-4C05-967D-B7CD20181607}">
      <text>
        <r>
          <rPr>
            <b/>
            <sz val="9"/>
            <color indexed="81"/>
            <rFont val="Tahoma"/>
            <family val="2"/>
          </rPr>
          <t>Eres realmente rápido. Existe un pro para cada uno de los tipos de movimiento (andando, corriendo, reptando, nadando) Tu movimiento aumenta en un 50%. ¡Puedes andar tan rápido como otros corriendo sin adquirir puntos de fatiga!</t>
        </r>
        <r>
          <rPr>
            <sz val="9"/>
            <color indexed="81"/>
            <rFont val="Tahoma"/>
            <family val="2"/>
          </rPr>
          <t xml:space="preserve">
</t>
        </r>
      </text>
    </comment>
    <comment ref="A84" authorId="0" shapeId="0" xr:uid="{B2D4D34D-3303-47BE-91FC-8957B7B260F7}">
      <text>
        <r>
          <rPr>
            <sz val="9"/>
            <color indexed="81"/>
            <rFont val="Tahoma"/>
            <family val="2"/>
          </rPr>
          <t>Eres extremadamente poco imaginativo. Tienes un +1 al dado cuando tiras cualquier habilidad para cualquier tarea relacionada con el arte, la invención o la resolución de problemas. Lo mismo se aplica cuando intentas construir equipo improvisado o máquinas. Máximo +15. El árbitro te dirá si es aplicable a ese caso.</t>
        </r>
      </text>
    </comment>
    <comment ref="AA84" authorId="0" shapeId="0" xr:uid="{BCB26169-90B2-4C69-AC90-58742011A7DF}">
      <text>
        <r>
          <rPr>
            <b/>
            <sz val="9"/>
            <color indexed="81"/>
            <rFont val="Tahoma"/>
            <family val="2"/>
          </rPr>
          <t xml:space="preserve">Puedes entrar en un trance que simula la muerte. Una exhaustiva inspección por un médico revelará el engaño pero cualquier otra persona te dará por muerto. Puedes interrumpir el trance en cualquier momento. Puedes hacerlo durar tu Personalidad minutos. </t>
        </r>
        <r>
          <rPr>
            <sz val="9"/>
            <color indexed="81"/>
            <rFont val="Tahoma"/>
            <family val="2"/>
          </rPr>
          <t xml:space="preserve">
</t>
        </r>
      </text>
    </comment>
    <comment ref="A85" authorId="0" shapeId="0" xr:uid="{2452823C-8B76-4C5F-905D-B7E97161917E}">
      <text>
        <r>
          <rPr>
            <sz val="9"/>
            <color indexed="81"/>
            <rFont val="Tahoma"/>
            <family val="2"/>
          </rPr>
          <t xml:space="preserve">Has perdido contacto con la realidad. Piensas que todo el mundo está contra ti. No confías en nadie excepto los amigos más cercanos … y tampoco les quitas ojo, por si acaso. No puedes iniciar relaciones sociales con nadie ajeno al grupo. Si un Pj muere te costará mucho aceptar su reemplazo. Si te comprometes a coger esta Contra en la próxima subida de nivel puedes seguir jugando con tu personaje después de que su Moral haya caído a 0
</t>
        </r>
      </text>
    </comment>
    <comment ref="AA85" authorId="0" shapeId="0" xr:uid="{C5C7E562-DBA9-4E16-8AC3-B0F315086E25}">
      <text>
        <r>
          <rPr>
            <b/>
            <sz val="9"/>
            <color indexed="81"/>
            <rFont val="Tahoma"/>
            <family val="2"/>
          </rPr>
          <t>Tira en la tabla. Lo que salga te lo quedas para siempre. Puedes tirar todas las veces que quieras, mientras tengas puntos, pero te arriesgas a que tu PJ sea injugable. Hay unas 34 mutaciones realmente malas, unas 41 buenas y el resto son solo para risas.Si estás embarazada en el momento de la mutación haz una tirada distinta en la tabla para el niño.Algunas mutaciones puedes tenerlas más de una vez (por ejemplo, Filos en los pies y las manos), otras no (no puedes ghoulificarte dos veces). La solución es aplicar el Principio del Master del Universo.</t>
        </r>
        <r>
          <rPr>
            <sz val="9"/>
            <color indexed="81"/>
            <rFont val="Tahoma"/>
            <family val="2"/>
          </rPr>
          <t xml:space="preserve">
</t>
        </r>
      </text>
    </comment>
    <comment ref="A86" authorId="0" shapeId="0" xr:uid="{5E196986-8806-42CB-87A3-2FBD89D8875A}">
      <text>
        <r>
          <rPr>
            <sz val="9"/>
            <color indexed="81"/>
            <rFont val="Tahoma"/>
            <family val="2"/>
          </rPr>
          <t xml:space="preserve">Eres sonámbulo. Puede ser simplemente molesto o fatal si te alejas del campamento cuando os ronda un grupo de ghoules nocturnos. 
</t>
        </r>
      </text>
    </comment>
    <comment ref="AA86" authorId="0" shapeId="0" xr:uid="{56D19DAC-7295-47AE-BB6C-FA1374F00F61}">
      <text>
        <r>
          <rPr>
            <b/>
            <sz val="9"/>
            <color indexed="81"/>
            <rFont val="Tahoma"/>
            <family val="2"/>
          </rPr>
          <t>El Pj empieza a sufrir una penalización a sus atributos a partir de daño igual a su Tamaño y el 20% de su Constitución.</t>
        </r>
        <r>
          <rPr>
            <sz val="9"/>
            <color indexed="81"/>
            <rFont val="Tahoma"/>
            <family val="2"/>
          </rPr>
          <t xml:space="preserve">
</t>
        </r>
      </text>
    </comment>
    <comment ref="A87" authorId="0" shapeId="0" xr:uid="{64598BAB-87CF-4F0C-BDC6-907C32716FF8}">
      <text>
        <r>
          <rPr>
            <sz val="9"/>
            <color indexed="81"/>
            <rFont val="Tahoma"/>
            <family val="2"/>
          </rPr>
          <t xml:space="preserve">Necesitas mucho tiempo para hacer cualquier cosa a causa de tu mente distraída. Tu día, a efectos de aprendizaje se reduce en 4 horas. 
</t>
        </r>
      </text>
    </comment>
    <comment ref="AA87" authorId="0" shapeId="0" xr:uid="{97F59478-7828-4610-9863-2D43936D179B}">
      <text>
        <r>
          <rPr>
            <b/>
            <sz val="9"/>
            <color indexed="81"/>
            <rFont val="Tahoma"/>
            <family val="2"/>
          </rPr>
          <t>Ganas 9 puntos en Iniciativa</t>
        </r>
        <r>
          <rPr>
            <sz val="9"/>
            <color indexed="81"/>
            <rFont val="Tahoma"/>
            <family val="2"/>
          </rPr>
          <t xml:space="preserve">
</t>
        </r>
      </text>
    </comment>
    <comment ref="A88" authorId="0" shapeId="0" xr:uid="{2C383B78-1A89-4440-BF79-2A087EF626CB}">
      <text>
        <r>
          <rPr>
            <sz val="9"/>
            <color indexed="81"/>
            <rFont val="Tahoma"/>
            <family val="2"/>
          </rPr>
          <t xml:space="preserve">Te recuperas muy lentamente de las heridas. Las reglas para recuperar Trauma al dormir en tu caso se aplican cada 16 horas, no cada 8.  
</t>
        </r>
      </text>
    </comment>
    <comment ref="AA88" authorId="0" shapeId="0" xr:uid="{D87B4B14-308D-4DB5-9F4A-84F899C3C5EB}">
      <text>
        <r>
          <rPr>
            <b/>
            <sz val="9"/>
            <color indexed="81"/>
            <rFont val="Tahoma"/>
            <family val="2"/>
          </rPr>
          <t>Tienes una enorme capacidad para distinguir entre sonidos. Siempre puedes reconocer a la gente por su voz, reconocer una máquina por su sonido y memorizas un sonido en cuanto lo oyes. Si oyes disparos puedes distinguir las armas que son (siempre que las conozcas), a qué distancia están y cuántas se están disparando.</t>
        </r>
        <r>
          <rPr>
            <sz val="9"/>
            <color indexed="81"/>
            <rFont val="Tahoma"/>
            <family val="2"/>
          </rPr>
          <t xml:space="preserve">
</t>
        </r>
      </text>
    </comment>
    <comment ref="A89" authorId="0" shapeId="0" xr:uid="{58FC0381-B2DA-4143-A150-A500BCF05D90}">
      <text>
        <r>
          <rPr>
            <sz val="9"/>
            <color indexed="81"/>
            <rFont val="Tahoma"/>
            <family val="2"/>
          </rPr>
          <t>Durante el juego esto será un Contra cuando se esté tratando con los malos pero un Pro cuando se trate con los buenos. Debes obedecer la ley si es legítima, debes decir la verdad, debes hacer lo correcto y debes asegurarte dentro de tus posibilidades de que los otros lo hagan también. Incluso en un mundo como Premoniciones tú no te asalvajas sino que actúas como si las normas de antes de la guerra siguieran vigentes. Además asumes que los demás son honestos mientras no te conste lo contrario. Siempre mantienes tu palabra, intentas ser justo en la transacciones y respetas la autoridad legítimamente establecida. No robas a los muertos, no te aprovechas de los enemigos vencidos y siempre te paras a dar digna sepultura incluso al enemigo que destrozó tu vida. Si hay posibilidad de un juicio nunca te vengas y si el juicio ha sido justo aceptas el veredicto, sea a tu favor o en tu contra. También tiene sus recompensas: si vives bastante tiempo en el mismo sitio adquirirás una reputación de honesto que mejorará tu posición social (pero que no garantizará que todo el mundo te trate honestamente).</t>
        </r>
      </text>
    </comment>
    <comment ref="AA89" authorId="0" shapeId="0" xr:uid="{617411FA-5323-4736-BD7D-9A41442F0FC6}">
      <text>
        <r>
          <rPr>
            <b/>
            <sz val="9"/>
            <color indexed="81"/>
            <rFont val="Tahoma"/>
            <family val="2"/>
          </rPr>
          <t xml:space="preserve">Puedes mover tus orejas como los perros y enfocar un punto concreto para oír. Resta 10 al dado en las tiradas de oír cuando enfocas a un punto concreto. </t>
        </r>
        <r>
          <rPr>
            <sz val="9"/>
            <color indexed="81"/>
            <rFont val="Tahoma"/>
            <family val="2"/>
          </rPr>
          <t xml:space="preserve">
</t>
        </r>
      </text>
    </comment>
    <comment ref="A90" authorId="0" shapeId="0" xr:uid="{EE951A08-F3E4-42F8-A350-B5E5783003F8}">
      <text>
        <r>
          <rPr>
            <sz val="9"/>
            <color indexed="81"/>
            <rFont val="Tahoma"/>
            <family val="2"/>
          </rPr>
          <t xml:space="preserve">Hay muchos productos farmacéuticos que no te hacen efecto. Cuando tengan que curarte y hagan falta nombres de elementos médicos, descuenta siempre uno que este disponible porque eso no te hace efecto. Esta es una representación abstracta. Tal vez ninguno de los nombres que tienes son medicinas pero igualmente haz como si uno no lo tuvieras. 
</t>
        </r>
      </text>
    </comment>
    <comment ref="AA90" authorId="0" shapeId="0" xr:uid="{5494515B-0934-439F-B2F8-6EE6A45CC7EE}">
      <text>
        <r>
          <rPr>
            <b/>
            <sz val="9"/>
            <color indexed="81"/>
            <rFont val="Tahoma"/>
            <family val="2"/>
          </rPr>
          <t xml:space="preserve">Puedes oír sonidos de muy baja frecuencia (menos de 40Hz) tal y como tormentas lejanas, las vibraciones de terremotos incipientes, la aproximación de una estampida o un vehículo o las balas disparadas con silenciador. Tienes un –10 al dado para detectar algo que se mueve y está a menos de 101  metros. </t>
        </r>
        <r>
          <rPr>
            <sz val="9"/>
            <color indexed="81"/>
            <rFont val="Tahoma"/>
            <family val="2"/>
          </rPr>
          <t xml:space="preserve">
</t>
        </r>
      </text>
    </comment>
    <comment ref="A91" authorId="0" shapeId="0" xr:uid="{F85905B2-3406-4B53-80E8-EEFDEA3182ED}">
      <text>
        <r>
          <rPr>
            <sz val="9"/>
            <color indexed="81"/>
            <rFont val="Tahoma"/>
            <family val="2"/>
          </rPr>
          <t xml:space="preserve">Por algún accidente tu cara está dañada.  Pierdes un 25% de Apariencia.
</t>
        </r>
      </text>
    </comment>
    <comment ref="AA91" authorId="0" shapeId="0" xr:uid="{3500874D-82F2-4E09-ACE5-0ABF206C3DCC}">
      <text>
        <r>
          <rPr>
            <b/>
            <sz val="9"/>
            <color indexed="81"/>
            <rFont val="Tahoma"/>
            <family val="2"/>
          </rPr>
          <t>Tienes una enorme capacidad para distinguir entre olores. Puedes reconocer gente y lugares por el olor. Desde la puerta de entrada de una casa sabes si tienen gato, lo que han comido ese día y cuando limpiaron el baño. También puedes conocer el sexo y la edad de las personas por su olor y hasta diagnosticar enfermedades.</t>
        </r>
        <r>
          <rPr>
            <sz val="9"/>
            <color indexed="81"/>
            <rFont val="Tahoma"/>
            <family val="2"/>
          </rPr>
          <t xml:space="preserve">
</t>
        </r>
      </text>
    </comment>
    <comment ref="A92" authorId="0" shapeId="0" xr:uid="{8F5A98F0-5CA3-4092-867F-2170A91CC945}">
      <text>
        <r>
          <rPr>
            <sz val="9"/>
            <color indexed="81"/>
            <rFont val="Tahoma"/>
            <family val="2"/>
          </rPr>
          <t xml:space="preserve">Dentro de ti habitan 1d6 personalidades que salen a la superficie en los momentos de tensión. En combate, tortura, muerte de un compañero, necesidad, gran destrucción, pérdida o desamor tira Personalidad y si fallas surge otra personalidad y se queda hasta que duermas una noche entera. Si durante la presencia de una de tus otras personalidades sucede un nuevo acontecimiento capaz de hacerte cambiar de personalidad vuelve a tirar al azar que personalidad surge (puede ser la misma que ya estaba). Tú no vuelves a ser tu verdadero yo hasta que duermas bien una noche. Puedes crear tus otras personalidades desde cero pero deberán estar bien elaboradas. Tal vez lo mejor es que escojas arquetipos por todos conocidos y te creas que eres él
</t>
        </r>
      </text>
    </comment>
    <comment ref="AA92" authorId="0" shapeId="0" xr:uid="{7391726F-8B2B-4C34-923C-B9A07E2DC5D9}">
      <text>
        <r>
          <rPr>
            <sz val="9"/>
            <color indexed="81"/>
            <rFont val="Tahoma"/>
            <family val="2"/>
          </rPr>
          <t>Tienes un excelente sentido de la orientación. Siempre sabes donde está el norte y siempre puedes encontrar el camino de vuelta a donde hayas estado antes. Funciona bajo tierra pero no en la oscuridad. Excepto por saber dónde está el norte solo permite recordar el camino, no encontrarlo.</t>
        </r>
        <r>
          <rPr>
            <sz val="9"/>
            <color indexed="81"/>
            <rFont val="Tahoma"/>
            <family val="2"/>
          </rPr>
          <t xml:space="preserve">
</t>
        </r>
      </text>
    </comment>
    <comment ref="A93" authorId="0" shapeId="0" xr:uid="{516E9644-5A7C-4A57-908D-B065CC80876B}">
      <text>
        <r>
          <rPr>
            <sz val="9"/>
            <color indexed="81"/>
            <rFont val="Tahoma"/>
            <family val="2"/>
          </rPr>
          <t xml:space="preserve">Te disgustan en exceso las cosas asquerosas como los insectos, los reptiles, la sangre, la suciedad, los fragmentos humanos, los fluidos corporales, las deposiciones y los despojos animales. Cuando estés enfrentado a estas terribles realidades sufres una forma menor de histeria que suma 15 a todas tus tiradas de dado de 100. Si estás en presencia de algún personaje asertivo, jugador o no jugador, te ganarás una mala imagen por nenaza. 
</t>
        </r>
      </text>
    </comment>
    <comment ref="AA93" authorId="0" shapeId="0" xr:uid="{629B8E71-AAF0-4E02-84AA-36DF895A137F}">
      <text>
        <r>
          <rPr>
            <b/>
            <sz val="9"/>
            <color indexed="81"/>
            <rFont val="Tahoma"/>
            <family val="2"/>
          </rPr>
          <t>El Pj gana 10 puntos en Personalidad y Moral.</t>
        </r>
        <r>
          <rPr>
            <sz val="9"/>
            <color indexed="81"/>
            <rFont val="Tahoma"/>
            <family val="2"/>
          </rPr>
          <t xml:space="preserve">
</t>
        </r>
      </text>
    </comment>
    <comment ref="A94" authorId="0" shapeId="0" xr:uid="{5B26E72E-3B16-4338-843D-97A20C55710B}">
      <text>
        <r>
          <rPr>
            <sz val="9"/>
            <color indexed="81"/>
            <rFont val="Tahoma"/>
            <family val="2"/>
          </rPr>
          <t xml:space="preserve">Tu tartamudez te suma 15 puntos al dado en todas la habilidades en las que debas hablar. 
</t>
        </r>
      </text>
    </comment>
    <comment ref="AA94" authorId="0" shapeId="0" xr:uid="{176C0A7A-F948-46FB-9CA0-15FA53DB3A95}">
      <text>
        <r>
          <rPr>
            <b/>
            <sz val="9"/>
            <color indexed="81"/>
            <rFont val="Tahoma"/>
            <family val="2"/>
          </rPr>
          <t>El Pj gana un 25% de posibilidades de adquirir el Pro Canalizar Radiación Amarilla. Cada vez que adquiera una nueva mutación puede volver a jugar el 25% hasta que lo adquiera. Si ya tiene este Pro, el 25% es para escoger que prefiera de la Tabla de Mutaciones al Azar.</t>
        </r>
        <r>
          <rPr>
            <sz val="9"/>
            <color indexed="81"/>
            <rFont val="Tahoma"/>
            <family val="2"/>
          </rPr>
          <t xml:space="preserve">
</t>
        </r>
      </text>
    </comment>
    <comment ref="A95" authorId="0" shapeId="0" xr:uid="{E5ED0D15-D009-476F-A7EA-43B47DDCF9E9}">
      <text>
        <r>
          <rPr>
            <sz val="9"/>
            <color indexed="81"/>
            <rFont val="Tahoma"/>
            <family val="2"/>
          </rPr>
          <t xml:space="preserve">Tu sistema inmunológico no es muy eficaz. Tu Constitución cuenta siempre como 15 puntos menor cuando se trata de ver si resistes el contagio de una enfermedad. Una vez adquirida la enfermedad tu Constitución cuenta con su valor completo para saber si la superas.
</t>
        </r>
      </text>
    </comment>
    <comment ref="AA95" authorId="0" shapeId="0" xr:uid="{805B49B0-C0B6-40D7-83EA-E4D15A83AFC1}">
      <text>
        <r>
          <rPr>
            <b/>
            <sz val="9"/>
            <color indexed="81"/>
            <rFont val="Tahoma"/>
            <family val="2"/>
          </rPr>
          <t>El Pj gana 20 puntos en Personalidad, Constitución y Moral.</t>
        </r>
        <r>
          <rPr>
            <sz val="9"/>
            <color indexed="81"/>
            <rFont val="Tahoma"/>
            <family val="2"/>
          </rPr>
          <t xml:space="preserve">
</t>
        </r>
      </text>
    </comment>
    <comment ref="A96" authorId="0" shapeId="0" xr:uid="{06F582F9-3551-47AF-BF31-D2846A5A308F}">
      <text>
        <r>
          <rPr>
            <sz val="9"/>
            <color indexed="81"/>
            <rFont val="Tahoma"/>
            <family val="2"/>
          </rPr>
          <t xml:space="preserve">Odias decir mentiras, o te sale muy mal. Haz una tirada de Personalidad cuando quieras mantener silencio sobre algo incomodo de confesar como verdad. Si la pasas podrás guardar silencio pero en ningún caso puedes mentir. Eres un veraz compulsivo. Este Contra anula la habilidad Mentir. 
</t>
        </r>
      </text>
    </comment>
    <comment ref="AA96" authorId="0" shapeId="0" xr:uid="{0E7EFF00-B7DF-4734-9927-E8EACA4B1049}">
      <text>
        <r>
          <rPr>
            <b/>
            <sz val="9"/>
            <color indexed="81"/>
            <rFont val="Tahoma"/>
            <family val="2"/>
          </rPr>
          <t>El personaje puede escribir manuales de sus habilidades para que los estudien otros. El máximo es +60 o la habilidad del redactor.Escribir un manual cuesta 1 hora por percentil pero cada 10 horas cuentan como un acierto en Enseñar.Escribir un manual a +60 cuesta 60 horas y da 6 aciertos a Enseñar.</t>
        </r>
        <r>
          <rPr>
            <sz val="9"/>
            <color indexed="81"/>
            <rFont val="Tahoma"/>
            <family val="2"/>
          </rPr>
          <t xml:space="preserve">
</t>
        </r>
      </text>
    </comment>
    <comment ref="A97" authorId="0" shapeId="0" xr:uid="{FBC7BA8C-2748-4C01-97FC-C1366130161E}">
      <text>
        <r>
          <rPr>
            <sz val="9"/>
            <color indexed="81"/>
            <rFont val="Tahoma"/>
            <family val="2"/>
          </rPr>
          <t xml:space="preserve">
Tu reacción bioquímica a las drogas no es la normal, aunque tampoco se sabe bien que la hace diferente. Cuando tomas una droga (no una medicina o un fármaco) tira al azar la droga de la que recibirás el efecto (puede ser la misma que tomaste). Así por ejemplo, tomas un estimulante y tienes los efectos de un narcótico. Si eras adicto a los estimulantes no contará como que has recibido tu dosis y sin embargo hay que tirar por si te haces adicto a los narcóticos.</t>
        </r>
      </text>
    </comment>
    <comment ref="AA97" authorId="0" shapeId="0" xr:uid="{2AB469CD-740A-4FB9-B160-DE6182AE98E4}">
      <text>
        <r>
          <rPr>
            <b/>
            <sz val="9"/>
            <color indexed="81"/>
            <rFont val="Tahoma"/>
            <family val="2"/>
          </rPr>
          <t>El Pj gana un –10 al dado en las tiradas de Cartografía.</t>
        </r>
      </text>
    </comment>
    <comment ref="A98" authorId="0" shapeId="0" xr:uid="{693DDE51-860E-4697-8F7E-550D3399B64D}">
      <text>
        <r>
          <rPr>
            <sz val="9"/>
            <color indexed="81"/>
            <rFont val="Tahoma"/>
            <family val="2"/>
          </rPr>
          <t xml:space="preserve">
Tu reacción bioquímica a los nanomeds no es la normal, aunque tampoco se sabe bien que la hace diferente. Cuando recibes un nanomed te cura pero además te produce siempre un Efecto inesperado. Si sale que pierdes 5 puntos de vida, significa que se reduce en 5 los puntos que te curas. </t>
        </r>
      </text>
    </comment>
    <comment ref="AA98" authorId="0" shapeId="0" xr:uid="{CECFB105-B8EF-4CE0-B208-C8970B724CFC}">
      <text>
        <r>
          <rPr>
            <b/>
            <sz val="9"/>
            <color indexed="81"/>
            <rFont val="Tahoma"/>
            <family val="2"/>
          </rPr>
          <t xml:space="preserve">El Pj es tan hermoso, tan encantador que nadie será capaz de matarlo a propósito. Sus agresores siempre tiran en la zona blanco Piernas, sin que aumente su nivel de dificultad, porque intentan alcanzar partes no vitales. </t>
        </r>
        <r>
          <rPr>
            <sz val="9"/>
            <color indexed="81"/>
            <rFont val="Tahoma"/>
            <family val="2"/>
          </rPr>
          <t xml:space="preserve">
</t>
        </r>
      </text>
    </comment>
    <comment ref="A99" authorId="0" shapeId="0" xr:uid="{BC1F764F-5776-4AF6-8F66-8496D7BC0FDB}">
      <text>
        <r>
          <rPr>
            <sz val="9"/>
            <color indexed="81"/>
            <rFont val="Tahoma"/>
            <family val="2"/>
          </rPr>
          <t xml:space="preserve">Cuando entres en combate debes gastar la munición del arma que lleves encima, en disparo automático, contra tu enemigo más cercano. A continuación debes cargar contra él para destruirlo en cuerpo a cuerpo. Harás todo esto con total desprecio a tu seguridad de la manera más rápida y usando la vía más corta. No pararás hasta que todos los enemigos conocidos en las cercanías hayan sido eliminados. No tendrás piedad ni aceptarás cuartel ni distinguirás entre los enemigos o sus hijos pequeños. No tendrás que tirar Iniciativa. Actuarás en todos los asaltos. Las heridas no modificarán esto. Tampoco sufrirás merma de habilidades por el daño. Seguirás así hasta la destrucción de tus contrarios o tu muerte. Si algún amigo intenta retenerte, se convertirá en el acto en un enemigo.Si tu enemigo más cercano es una ametralladora pesada o tienes que atravesar un campo de minas, ya sabes. Si te comprometes a coger esta Contra en la próxima subida de nivel puedes seguir jugando con tu personaje después de que su Moral haya caído a 0.
</t>
        </r>
      </text>
    </comment>
    <comment ref="AA99" authorId="0" shapeId="0" xr:uid="{C8CE3794-7112-4214-BEBC-158233CA752F}">
      <text>
        <r>
          <rPr>
            <b/>
            <sz val="9"/>
            <color indexed="81"/>
            <rFont val="Tahoma"/>
            <family val="2"/>
          </rPr>
          <t>El personaje tiene un 5% de conocer cualquier cosa porque lo ha leido en un libro.</t>
        </r>
        <r>
          <rPr>
            <sz val="9"/>
            <color indexed="81"/>
            <rFont val="Tahoma"/>
            <family val="2"/>
          </rPr>
          <t xml:space="preserve">
</t>
        </r>
      </text>
    </comment>
    <comment ref="A100" authorId="0" shapeId="0" xr:uid="{48AAE380-48C0-4D57-96FF-65156B39562C}">
      <text>
        <r>
          <rPr>
            <sz val="9"/>
            <color indexed="81"/>
            <rFont val="Tahoma"/>
            <family val="2"/>
          </rPr>
          <t xml:space="preserve">Te vuelves un ghoul. Es probable que ni tus amigos te acepten porque tienes que tirar Personalidad cada día para resistir atacarlos y comértelos. No puedes elegir este Contra en el momento de creación del PJ.
</t>
        </r>
      </text>
    </comment>
    <comment ref="AA100" authorId="0" shapeId="0" xr:uid="{E7C1DAF7-02D2-4487-AA30-1CAA46B68321}">
      <text>
        <r>
          <rPr>
            <b/>
            <sz val="9"/>
            <color indexed="81"/>
            <rFont val="Tahoma"/>
            <family val="2"/>
          </rPr>
          <t>El Pj gana 30 Puntos de Creación a gastar en lo que prefiera.</t>
        </r>
        <r>
          <rPr>
            <sz val="9"/>
            <color indexed="81"/>
            <rFont val="Tahoma"/>
            <family val="2"/>
          </rPr>
          <t xml:space="preserve">
</t>
        </r>
      </text>
    </comment>
    <comment ref="A101" authorId="0" shapeId="0" xr:uid="{4537E1E6-D3D4-4985-B804-6E18EF3505CC}">
      <text>
        <r>
          <rPr>
            <sz val="9"/>
            <color indexed="81"/>
            <rFont val="Tahoma"/>
            <family val="2"/>
          </rPr>
          <t xml:space="preserve">La radiación te desfigura hasta hacerte un monstruo. Sigues siendo tú mismo en todo. Solo ha cambiado tu aspecto. Tu Apariencia se reduce al 10% de su valor. Es difícil reconocer que eres humano. Casi todo el mundo huirá o te atacará al verte. No cuentes con que te dejen entrar en muchos sitios.
</t>
        </r>
      </text>
    </comment>
    <comment ref="AA101" authorId="0" shapeId="0" xr:uid="{9416F9A9-FE1D-4A6C-81B7-254907BDEB5A}">
      <text>
        <r>
          <rPr>
            <b/>
            <sz val="9"/>
            <color indexed="81"/>
            <rFont val="Tahoma"/>
            <family val="2"/>
          </rPr>
          <t>Recibes visiones del futuro de forma incontrolada y aleatoria. Solo recibes información relacionada con tu futuro yo, aunque a veces no te veas en la imagen. Pero el futuro siempre es incierto y las imágenes pueden fallar o ser engañosas. Cuando el master crea que una visión es apropiada para la historia la tendrás. Premonición opera a más largo plazo y distancia que Sentir el peligro, e incluye acontecimientos no peligrosos.</t>
        </r>
        <r>
          <rPr>
            <sz val="9"/>
            <color indexed="81"/>
            <rFont val="Tahoma"/>
            <family val="2"/>
          </rPr>
          <t xml:space="preserve">
</t>
        </r>
      </text>
    </comment>
    <comment ref="A102" authorId="0" shapeId="0" xr:uid="{851E4BBA-A845-4329-83B9-FEF4C3ABC3A3}">
      <text>
        <r>
          <rPr>
            <sz val="9"/>
            <color indexed="81"/>
            <rFont val="Tahoma"/>
            <family val="2"/>
          </rPr>
          <t xml:space="preserve">Piensas y reaccionas como un animal salvaje. No tienes conceptos civilizados como el Propiedad, la solidaridad humana o el bien y el mal. Conoces conceptos como territorio, comida, agradable, peligro, duele y reproducción. Entiendes bien el miedo y obedecerás a un humano que haya demostrado ser más fuerte y cruel que tú. No puedes aprender habilidades nuevas, aunque no olvidas las que conocías. Puedes hablar pero normalmente no habrá un motivo para hacerlo, al igual que los gatos maúllan pero no se ponen a maullarse unos a otros por turnos. Puedes unirte a un personaje que te dé de comer regularmente y defenderlo, mientras haya comida. Lo más humano que puedes llegar es a Doberman o a Rotwailler. Un guerrero del caos puede ser un modelo de Bestial pero a la vez con inteligencia humana. No puedes elegir esta Contra en el momento de creación del PJ.Si te comprometes a coger esta Contra en la próxima subida de nivel puedes seguir jugando con tu personaje después de que su Moral haya caído a 0.
</t>
        </r>
      </text>
    </comment>
    <comment ref="AA102" authorId="0" shapeId="0" xr:uid="{A26E28D5-A5D5-4DB7-BEDE-1783C4829AEC}">
      <text>
        <r>
          <rPr>
            <b/>
            <sz val="9"/>
            <color indexed="81"/>
            <rFont val="Tahoma"/>
            <family val="2"/>
          </rPr>
          <t>El Pj gana un –10 al dado en la tiradas de Inteligencia para ver si obtiene un acierto después de haber estudiado un manual.</t>
        </r>
        <r>
          <rPr>
            <sz val="9"/>
            <color indexed="81"/>
            <rFont val="Tahoma"/>
            <family val="2"/>
          </rPr>
          <t xml:space="preserve">
</t>
        </r>
      </text>
    </comment>
    <comment ref="A103" authorId="0" shapeId="0" xr:uid="{DD09472E-7D94-4781-B2BD-0D00E1E8FAA9}">
      <text>
        <r>
          <rPr>
            <sz val="9"/>
            <color indexed="81"/>
            <rFont val="Tahoma"/>
            <family val="2"/>
          </rPr>
          <t xml:space="preserve">No puedes ver nada con la visión normal humana.
</t>
        </r>
      </text>
    </comment>
    <comment ref="AA103" authorId="0" shapeId="0" xr:uid="{F701BF35-C06D-452A-B2CC-450CAD22F041}">
      <text>
        <r>
          <rPr>
            <b/>
            <sz val="9"/>
            <color indexed="81"/>
            <rFont val="Tahoma"/>
            <family val="2"/>
          </rPr>
          <t>En algún momento de tu vida o del juego te implantaste prótesis mamarias. Te dan 1 punto de armadura natural en el pecho y sube tu Apariencia en 10 percentiles, si eres mujer.</t>
        </r>
        <r>
          <rPr>
            <sz val="9"/>
            <color indexed="81"/>
            <rFont val="Tahoma"/>
            <family val="2"/>
          </rPr>
          <t xml:space="preserve">
</t>
        </r>
      </text>
    </comment>
    <comment ref="A104" authorId="0" shapeId="0" xr:uid="{CA9EBF44-8427-4A1E-BAD6-2ADFE91D24A3}">
      <text>
        <r>
          <rPr>
            <sz val="9"/>
            <color indexed="81"/>
            <rFont val="Tahoma"/>
            <family val="2"/>
          </rPr>
          <t>Quieres que tus enemigos mueran. No aceptas rendiciones ni tomas prisioneros ni negocias ni dejas vivos a los heridos. Tú no evitas los centinelas, los silencias. Tú no dejas pasar la patrulla enemiga porque son demasiados y no os han visto, tú sí los ves a ellos y gastas tu munición. Es una versión suave de Berserk. Puedes controlarte pasando una tirada de Personalidad.Si te comprometes a coger esta Contra en la próxima subida de nivel puedes seguir jugando con tu personaje después de que su Moral haya caído a 0. Si ya tienes Berserk, no puedes coger este Contra, pero sí al contrario.</t>
        </r>
        <r>
          <rPr>
            <sz val="9"/>
            <color indexed="81"/>
            <rFont val="Tahoma"/>
            <family val="2"/>
          </rPr>
          <t xml:space="preserve">
</t>
        </r>
      </text>
    </comment>
    <comment ref="AA104" authorId="0" shapeId="0" xr:uid="{54313D63-1F71-4DAD-B97E-D39E6E1B0323}">
      <text>
        <r>
          <rPr>
            <b/>
            <sz val="9"/>
            <color indexed="81"/>
            <rFont val="Tahoma"/>
            <family val="2"/>
          </rPr>
          <t xml:space="preserve">Tu sistema respiratorio puede filtrar contaminantes ordinarios como polvo, polen, humo e incluso gas lacrimógeno (pero no gas nervioso u otros agentes de contacto). </t>
        </r>
      </text>
    </comment>
    <comment ref="A105" authorId="0" shapeId="0" xr:uid="{389C35C0-2D11-4609-A9DE-45907FD46798}">
      <text>
        <r>
          <rPr>
            <sz val="9"/>
            <color indexed="81"/>
            <rFont val="Tahoma"/>
            <family val="2"/>
          </rPr>
          <t xml:space="preserve">No puedes usar las reglas de estudio. No puedes usar Estudio, Observación ni ser objeto de Enseñar.
</t>
        </r>
      </text>
    </comment>
    <comment ref="AA105" authorId="0" shapeId="0" xr:uid="{CB17C80F-C5F6-4EDC-AB3D-69CB694A743A}">
      <text>
        <r>
          <rPr>
            <b/>
            <sz val="9"/>
            <color indexed="81"/>
            <rFont val="Tahoma"/>
            <family val="2"/>
          </rPr>
          <t xml:space="preserve">Tus implantes regeneran tan rápidamente los primeros daños que es como si tuvieras puntos de vida extra. Son puntos de tamaño. </t>
        </r>
      </text>
    </comment>
    <comment ref="A106" authorId="0" shapeId="0" xr:uid="{25E776AB-0740-4BD4-9D74-E5BFFD206C2B}">
      <text>
        <r>
          <rPr>
            <sz val="9"/>
            <color indexed="81"/>
            <rFont val="Tahoma"/>
            <family val="2"/>
          </rPr>
          <t xml:space="preserve">
No puedes estar solo. Cuando no tienes personas a menos de 3 metros de ti sufres una penalización al dado en todas tus tiradas igual a los puntos que ganaste. Máximo +15.</t>
        </r>
      </text>
    </comment>
    <comment ref="AA106" authorId="0" shapeId="0" xr:uid="{2AA6843E-FC40-4AFC-BA28-1DEA2C147642}">
      <text>
        <r>
          <rPr>
            <b/>
            <sz val="9"/>
            <color indexed="81"/>
            <rFont val="Tahoma"/>
            <family val="2"/>
          </rPr>
          <t>El personaje gana un modificador al dado de –10 en Ingeniero de Armamento</t>
        </r>
        <r>
          <rPr>
            <sz val="9"/>
            <color indexed="81"/>
            <rFont val="Tahoma"/>
            <family val="2"/>
          </rPr>
          <t xml:space="preserve">
</t>
        </r>
      </text>
    </comment>
    <comment ref="A107" authorId="0" shapeId="0" xr:uid="{2F8A40C7-1B50-4F2F-9A02-CCBA44D1C2D1}">
      <text>
        <r>
          <rPr>
            <sz val="9"/>
            <color indexed="81"/>
            <rFont val="Tahoma"/>
            <family val="2"/>
          </rPr>
          <t xml:space="preserve">Eres mudo. 
</t>
        </r>
      </text>
    </comment>
    <comment ref="AA107" authorId="0" shapeId="0" xr:uid="{4FB8EA03-71BB-43CF-BC3B-55F264249EDF}">
      <text>
        <r>
          <rPr>
            <b/>
            <sz val="9"/>
            <color indexed="81"/>
            <rFont val="Tahoma"/>
            <family val="2"/>
          </rPr>
          <t>Tu cuerpo aprovecha tan bien lo que come que necesitas menos comida de la normal para funcionar bien.Este Pro viene en cuatro niveles:Que te aproveche 1: Solo necesitas 75% de lo normal.Que te aproveche 2: Solo necesitas 60% de lo normal.Que te aproveche 3: Solo necesitas 45 % de lo normal.Que te aproveche 4: Solo necesitas 30 % de lo normal.Modifica la fórmula en la hoja de personaje para reflejar este Pro.</t>
        </r>
        <r>
          <rPr>
            <sz val="9"/>
            <color indexed="81"/>
            <rFont val="Tahoma"/>
            <family val="2"/>
          </rPr>
          <t xml:space="preserve">
</t>
        </r>
      </text>
    </comment>
    <comment ref="A108" authorId="0" shapeId="0" xr:uid="{ADE1C3E7-D560-4BED-870C-25B62B01EE82}">
      <text>
        <r>
          <rPr>
            <sz val="9"/>
            <color indexed="81"/>
            <rFont val="Tahoma"/>
            <family val="2"/>
          </rPr>
          <t xml:space="preserve">Voto de pobreza. No puedes tener más posesiones que las que la persona media de tu mundo desprecia y tira como basura. Puedes usar un arma prestada pero el tiempo justo del combate. Nada de armaduras ni equipo.
</t>
        </r>
      </text>
    </comment>
    <comment ref="AA108" authorId="0" shapeId="0" xr:uid="{8E437371-6814-435A-B1A8-2BE25EF8CCBC}">
      <text>
        <r>
          <rPr>
            <b/>
            <sz val="9"/>
            <color indexed="81"/>
            <rFont val="Tahoma"/>
            <family val="2"/>
          </rPr>
          <t>Tienes una extraordinaria velocidad de reacción. Tienes un menos 1 al dado por cada 3 puntos gastados en la tirada de Iniciativa.</t>
        </r>
        <r>
          <rPr>
            <sz val="9"/>
            <color indexed="81"/>
            <rFont val="Tahoma"/>
            <family val="2"/>
          </rPr>
          <t xml:space="preserve">
</t>
        </r>
      </text>
    </comment>
    <comment ref="A109" authorId="0" shapeId="0" xr:uid="{22D1D94D-8D79-444C-84D0-944100F77D44}">
      <text>
        <r>
          <rPr>
            <sz val="9"/>
            <color indexed="81"/>
            <rFont val="Tahoma"/>
            <family val="2"/>
          </rPr>
          <t xml:space="preserve">Voto de castidad.
</t>
        </r>
      </text>
    </comment>
    <comment ref="AA109" authorId="0" shapeId="0" xr:uid="{13975427-67F6-407F-A102-CFD707B97E39}">
      <text>
        <r>
          <rPr>
            <b/>
            <sz val="9"/>
            <color indexed="81"/>
            <rFont val="Tahoma"/>
            <family val="2"/>
          </rPr>
          <t xml:space="preserve">Tus heridas se curan en horas, minutos o segundos y además regeneras los miembros perdidos. Cuando te curas no quedan cicatrices ni marcas de tus heridas. Esta curación es añadida a los otros medios.El coste de Este Pro depende la velocidad de curación: Lenta: cada 12 horas recuperas un punto. 15 puntos.Mediana: cada hora recuperas un punto. 45 puntos.Rápida: cada minuto recuperas un punto. 90 puntos.Puedes comprar la regeneración Mediana o rápida directamente sin haber comprado el nivel anterior pero si lo compraste su precio se rebaja. Así Lenta te cuesta 15 puntos, si luego compras Media, te cuesta 30 puntos (no 45). </t>
        </r>
        <r>
          <rPr>
            <sz val="9"/>
            <color indexed="81"/>
            <rFont val="Tahoma"/>
            <family val="2"/>
          </rPr>
          <t xml:space="preserve">
</t>
        </r>
      </text>
    </comment>
    <comment ref="A110" authorId="0" shapeId="0" xr:uid="{381658A7-8889-4003-9552-F77B4BB426D4}">
      <text>
        <r>
          <rPr>
            <sz val="9"/>
            <color indexed="81"/>
            <rFont val="Tahoma"/>
            <family val="2"/>
          </rPr>
          <t xml:space="preserve">Tienes una herida o enfermedad que habitualmente te provoca dolor frecuentemente. Puede ser artritis, fibromialgia o antiguas heridas. Todos los días al despertarte tira 1d6. Si sale un 6 ese día sufres el dolor. El dolor te causa un malus a todas las tiradas que hagas ese día con 1d100, con un valor que depende del nivel que elijas.
Nivel 1: malus de -5.
Nivel 2: malus de -10
Nivel 3: malus de -15
Por pura fuerza de voluntad: Si pasas una tirada de Personalidad de dificultad igual a tu nivel (sin modificar por el dolor) tu malus se reduce en un nivel.
Analgésicos: Los analgésicos disponibles en Premoniciones no te quitan el dolor crónico. 
Ni Alto ni Bajo umbral del dolor se aplica aquí.  El dolor dura sólo el día en que aparece. Pero mañana tienes que volver a tirar.
</t>
        </r>
      </text>
    </comment>
    <comment ref="AA110" authorId="0" shapeId="0" xr:uid="{61BEE930-4120-437F-B92C-A79D3E11DFB3}">
      <text>
        <r>
          <rPr>
            <b/>
            <sz val="9"/>
            <color indexed="81"/>
            <rFont val="Tahoma"/>
            <family val="2"/>
          </rPr>
          <t xml:space="preserve">Tienes un preciso reloj interno. Siempre sabes qué hora es, cuanto tiempo has dormido o estado inconsciente y cuanto tiempo ha pasado. Puedes programarte para despertarte a una hora precisa. </t>
        </r>
        <r>
          <rPr>
            <sz val="9"/>
            <color indexed="81"/>
            <rFont val="Tahoma"/>
            <family val="2"/>
          </rPr>
          <t xml:space="preserve">
</t>
        </r>
      </text>
    </comment>
    <comment ref="A111" authorId="0" shapeId="0" xr:uid="{67A0DC1C-FDC4-4AB6-AF79-0D324D30C894}">
      <text>
        <r>
          <rPr>
            <sz val="9"/>
            <color indexed="81"/>
            <rFont val="Tahoma"/>
            <family val="2"/>
          </rPr>
          <t xml:space="preserve">No te enteras de nada, nunca sabes qué decir ni que hacer y esperas a que los demás decidan donde hay que ir. Ganas 3 puntos por cada percentil que reduzcas Personalidad, hasta máximo –15. En el momento de creación de Pj es absurdo coger este contra.
</t>
        </r>
      </text>
    </comment>
    <comment ref="AA111" authorId="0" shapeId="0" xr:uid="{F9F40B14-70CB-4D27-A364-AFEAEA846F86}">
      <text>
        <r>
          <rPr>
            <b/>
            <sz val="9"/>
            <color indexed="81"/>
            <rFont val="Tahoma"/>
            <family val="2"/>
          </rPr>
          <t>Tu piel esta impregnada de substancias que funcionan como una armadura natural. Por cada 5 puntos que inviertas en Este Pro ganas 1 punto de armadura. Como el máximo que puedes invertir en cada pro que puede comprarse varias veces es 15 puntos, tu armadura natural máxima es de de 3. Tienes armadura en todas las localizaciones. Solo funciona contra ataques cinéticos: por ejemplo, no contra electricidad.</t>
        </r>
        <r>
          <rPr>
            <sz val="9"/>
            <color indexed="81"/>
            <rFont val="Tahoma"/>
            <family val="2"/>
          </rPr>
          <t xml:space="preserve">
</t>
        </r>
      </text>
    </comment>
    <comment ref="A112" authorId="0" shapeId="0" xr:uid="{105BEA7D-208C-4A02-9BD3-4B02FF18A58F}">
      <text>
        <r>
          <rPr>
            <sz val="9"/>
            <color indexed="81"/>
            <rFont val="Tahoma"/>
            <family val="2"/>
          </rPr>
          <t xml:space="preserve">No distingues los colores. Tienes –10 al dado a Descubrir,  y Rastrear. El master dirá cuando esto te supone alguna otra penalización. 
</t>
        </r>
      </text>
    </comment>
    <comment ref="AA112" authorId="0" shapeId="0" xr:uid="{3FACA855-F1CD-4E3D-BB7E-4CA4F9BC9D80}">
      <text>
        <r>
          <rPr>
            <b/>
            <sz val="9"/>
            <color indexed="81"/>
            <rFont val="Tahoma"/>
            <family val="2"/>
          </rPr>
          <t>Tu Constitución es particularmente eficiente defendiéndose de las agresiones exteriores como las enfermedades o los venenos. Esta habilidad funciona frente a algo, no ante la falta de algo como comida u oxigeno. Por cada punto que gastes ganas un –1 al dado cuando hagas tiradas de Constitución, hasta el máximo de -15.  Cuando enfrentes tu Constitución con otra magnitud el modificador se hace positivo (cada -1 es ahora un +1 a tu dado) pero sólo una vez. Si llegas a 20 o te pasas, vuelves a tirar el d20 pero ya no sumas tu bonificación.</t>
        </r>
        <r>
          <rPr>
            <sz val="9"/>
            <color indexed="81"/>
            <rFont val="Tahoma"/>
            <family val="2"/>
          </rPr>
          <t xml:space="preserve">
</t>
        </r>
      </text>
    </comment>
    <comment ref="A113" authorId="0" shapeId="0" xr:uid="{9F821294-40C2-42EB-9006-1C7D8E95120E}">
      <text>
        <r>
          <rPr>
            <sz val="9"/>
            <color indexed="81"/>
            <rFont val="Tahoma"/>
            <family val="2"/>
          </rPr>
          <t xml:space="preserve">Tiendes a paralizarte en combate. Reduce Iniciativa en 15 puntos. Si Iniciativa era inferior a 16 reduce en la misma cantidad los puntos que el Contra te hace ganar. Iniciativa no puede quedar en 0 pero sí en 1.  
</t>
        </r>
      </text>
    </comment>
    <comment ref="AA113" authorId="0" shapeId="0" xr:uid="{FEA5F743-0454-48E0-8A3C-F2F4E7F092F9}">
      <text>
        <r>
          <rPr>
            <b/>
            <sz val="9"/>
            <color indexed="81"/>
            <rFont val="Tahoma"/>
            <family val="2"/>
          </rPr>
          <t>Modificador a la tirada de dados para resistir alcohol. Máximo -15.</t>
        </r>
        <r>
          <rPr>
            <sz val="9"/>
            <color indexed="81"/>
            <rFont val="Tahoma"/>
            <family val="2"/>
          </rPr>
          <t xml:space="preserve">
</t>
        </r>
      </text>
    </comment>
    <comment ref="A114" authorId="0" shapeId="0" xr:uid="{85CC4003-F416-4580-AAC5-C142FEB1DFBC}">
      <text>
        <r>
          <rPr>
            <sz val="9"/>
            <color indexed="81"/>
            <rFont val="Tahoma"/>
            <family val="2"/>
          </rPr>
          <t xml:space="preserve">Eres naturalmente muy curioso. Eres la chica que en las películas de terror se mete donde obviamente no debe meterse; o el idiota que toca todos los botones para ver que pasa; también eres el investigador de Cthulhu que invoca al Throponoigrth para ver qué aspecto tiene. No puedes evitarlo, incluso si sabes que es peligroso.
</t>
        </r>
      </text>
    </comment>
    <comment ref="AA114" authorId="0" shapeId="0" xr:uid="{0F69223A-2F6F-4127-A731-E77176D3B123}">
      <text>
        <r>
          <rPr>
            <b/>
            <sz val="9"/>
            <color indexed="81"/>
            <rFont val="Tahoma"/>
            <family val="2"/>
          </rPr>
          <t>Modificador a  la tirada de dados para hacerte adicto a una droga. Máximo -15.</t>
        </r>
        <r>
          <rPr>
            <sz val="9"/>
            <color indexed="81"/>
            <rFont val="Tahoma"/>
            <family val="2"/>
          </rPr>
          <t xml:space="preserve">
</t>
        </r>
      </text>
    </comment>
    <comment ref="A115" authorId="0" shapeId="0" xr:uid="{4CFD6395-D71B-4179-BA69-3893E52C23F5}">
      <text>
        <r>
          <rPr>
            <sz val="9"/>
            <color indexed="81"/>
            <rFont val="Tahoma"/>
            <family val="2"/>
          </rPr>
          <t xml:space="preserve">Eres la encarnación de la Ley de Murphy. Cuando alguien tiene que cargársela, ese eres tú. Cuando toca lo bueno tú te has quedado en el campamento. No hay que hacer tiradas para ver quien pisa la mina: ahí está el maldito. No puedes comprar este Contra sin más, debes imaginar (o pedirlo al árbitro) qué te maldijo y como quitarte la maldición. No debe ser fácil. Por quitarte la maldición no pierdes los puntos que te dio.
</t>
        </r>
      </text>
    </comment>
    <comment ref="AA115" authorId="0" shapeId="0" xr:uid="{C45F4D92-E3E9-4A36-B37D-00DF58FEEA54}">
      <text>
        <r>
          <rPr>
            <b/>
            <sz val="9"/>
            <color indexed="81"/>
            <rFont val="Tahoma"/>
            <family val="2"/>
          </rPr>
          <t xml:space="preserve">Además de aire puedes respirar agua como resultado de una mutación. </t>
        </r>
        <r>
          <rPr>
            <sz val="9"/>
            <color indexed="81"/>
            <rFont val="Tahoma"/>
            <family val="2"/>
          </rPr>
          <t xml:space="preserve">
</t>
        </r>
      </text>
    </comment>
    <comment ref="A116" authorId="0" shapeId="0" xr:uid="{E8284675-EEE5-47B7-A75D-0CF852C58FB8}">
      <text>
        <r>
          <rPr>
            <sz val="9"/>
            <color indexed="81"/>
            <rFont val="Tahoma"/>
            <family val="2"/>
          </rPr>
          <t xml:space="preserve">No puedes oír nada. Tienes un +15 al dado para las tiradas de Iniciativa que no estén basadas solo en el oído. Todas las habilidades basadas en la audición se pierden o no funcionan en el caso concreto.
</t>
        </r>
      </text>
    </comment>
    <comment ref="AA116" authorId="0" shapeId="0" xr:uid="{8F9059CE-33B0-4647-B5AA-2A1F7E4D4D2F}">
      <text>
        <r>
          <rPr>
            <b/>
            <sz val="9"/>
            <color indexed="81"/>
            <rFont val="Tahoma"/>
            <family val="2"/>
          </rPr>
          <t xml:space="preserve">Tu distancia de salto horizontal y vertical aumentan en un 50%. </t>
        </r>
        <r>
          <rPr>
            <sz val="9"/>
            <color indexed="81"/>
            <rFont val="Tahoma"/>
            <family val="2"/>
          </rPr>
          <t xml:space="preserve">
</t>
        </r>
      </text>
    </comment>
    <comment ref="A117" authorId="0" shapeId="0" xr:uid="{95276487-81DE-4FD3-9EF3-E3F3607B7FF3}">
      <text>
        <r>
          <rPr>
            <sz val="9"/>
            <color indexed="81"/>
            <rFont val="Tahoma"/>
            <family val="2"/>
          </rPr>
          <t xml:space="preserve">Has jurado hacer o no hacer algo. Por ejemplo: 1-Voto de silencio cuando es de noche 2-No volver a cortarte el pelo3-No volver a afeitarte4-No usar armas de filo 
</t>
        </r>
      </text>
    </comment>
    <comment ref="AA117" authorId="0" shapeId="0" xr:uid="{23A420B8-DD1C-4164-8CE7-77592380707A}">
      <text>
        <r>
          <rPr>
            <b/>
            <sz val="9"/>
            <color indexed="81"/>
            <rFont val="Tahoma"/>
            <family val="2"/>
          </rPr>
          <t>El Pj puede transportar enfermedades sin sufrirlas y transmitirlas a voluntad. Es como si tuviera amaestrados a los virus. La proxima vez que este en contacto con una enfermedad el Pj puede guardarla y transmitirla, solo una vez, a quien pueda tocar o infectar con fluidos propios.</t>
        </r>
        <r>
          <rPr>
            <sz val="9"/>
            <color indexed="81"/>
            <rFont val="Tahoma"/>
            <family val="2"/>
          </rPr>
          <t xml:space="preserve">
</t>
        </r>
      </text>
    </comment>
    <comment ref="A118" authorId="0" shapeId="0" xr:uid="{BBCC0CE4-CAC0-45EE-B200-686D1655CDB3}">
      <text>
        <r>
          <rPr>
            <sz val="9"/>
            <color indexed="81"/>
            <rFont val="Tahoma"/>
            <family val="2"/>
          </rPr>
          <t xml:space="preserve">u mandíbula carece de la fuerza adecuada. Tu Daño mordisco baja a la mitad.
</t>
        </r>
      </text>
    </comment>
    <comment ref="AA118" authorId="0" shapeId="0" xr:uid="{B4160483-DCF3-41A6-AB36-FB95C1BD4876}">
      <text>
        <r>
          <rPr>
            <b/>
            <sz val="9"/>
            <color indexed="81"/>
            <rFont val="Tahoma"/>
            <family val="2"/>
          </rPr>
          <t>Cada vez que vayas a hacer algo que el árbitro considere insensato él hará una tirada de Inteligencia y si la pasas te advertirá de que tu acción tendrá malas consecuencias. Pero deberás tú recordarle al árbitro que tienes este Pro.</t>
        </r>
        <r>
          <rPr>
            <sz val="9"/>
            <color indexed="81"/>
            <rFont val="Tahoma"/>
            <family val="2"/>
          </rPr>
          <t xml:space="preserve">
</t>
        </r>
      </text>
    </comment>
    <comment ref="A119" authorId="0" shapeId="0" xr:uid="{B8A2D06A-6265-46CE-AAE9-6ADD3C6329C8}">
      <text>
        <r>
          <rPr>
            <sz val="9"/>
            <color indexed="81"/>
            <rFont val="Tahoma"/>
            <family val="2"/>
          </rPr>
          <t xml:space="preserve">Tus sentimientos afectan a la coloración de tus labios, ojos, uñas y pelo, cuando son intensos. En estado normal no expresas colores. Deberás definir de qué color te pones según cada emoción. Por ejemplo, negro si tienes miedo; azul si estás relajado, rojo si estás enfadado. Cromotómico es un contra porque una vez que te conocen no puedes ocultar tus sentimientos. No obstante, con el pro Yogui puedes llegar a controlarte y expresar sentimientos que no tienes.
</t>
        </r>
      </text>
    </comment>
    <comment ref="AA119" authorId="0" shapeId="0" xr:uid="{3E1FFB46-7CB1-4896-B30D-15FF0541E164}">
      <text>
        <r>
          <rPr>
            <b/>
            <sz val="9"/>
            <color indexed="81"/>
            <rFont val="Tahoma"/>
            <family val="2"/>
          </rPr>
          <t xml:space="preserve">Tus sentidos son mejores de la media. Para cada habilidad dependiente de un sentido (Escuchar, Olfato, Descubrir, Gusto) hay un pro (Olfato agudo, Vista aguda) propio. Si gastas 1 punto tienes un -1 al dado en las habilidades que dependan de estos sentidos. </t>
        </r>
        <r>
          <rPr>
            <sz val="9"/>
            <color indexed="81"/>
            <rFont val="Tahoma"/>
            <family val="2"/>
          </rPr>
          <t xml:space="preserve">
</t>
        </r>
      </text>
    </comment>
    <comment ref="A120" authorId="0" shapeId="0" xr:uid="{51D2A09B-A6B0-497A-93D0-468967A88834}">
      <text>
        <r>
          <rPr>
            <sz val="9"/>
            <color indexed="81"/>
            <rFont val="Tahoma"/>
            <family val="2"/>
          </rPr>
          <t xml:space="preserve">Si te comprometes a coger esta Contra en la próxima subida de nivel puedes seguir jugando con tu personaje después de que su Moral haya caído a 0 y tu Moral vuelve a ser igual a tu Personalidad. En los momentos de tensión te derrumbas. Cuando comience un combate y cuando pierdas Moral tienes que tirar Personalidad. Si la fallas tendrás un ataque de histeria que durará 1d10 asaltos si es por combate y lo que diga la tabla si es por Moral. Tira en la siguiente tabla para ver cual es la única cosa que haces durante la crisis:
</t>
        </r>
      </text>
    </comment>
    <comment ref="AA120" authorId="0" shapeId="0" xr:uid="{17EB9502-7577-448B-8947-4E0A8858F3BA}">
      <text>
        <r>
          <rPr>
            <b/>
            <sz val="9"/>
            <color indexed="81"/>
            <rFont val="Tahoma"/>
            <family val="2"/>
          </rPr>
          <t xml:space="preserve">Tus sentidos son mejores de la media. Para cada habilidad dependiente de un sentido (Escuchar, Olfato, Descubrir, Gusto) hay un pro (Olfato agudo, Vista aguda) propio. Si gastas 1 punto tienes un -1 al dado en las habilidades que dependan de estos sentidos. </t>
        </r>
        <r>
          <rPr>
            <sz val="9"/>
            <color indexed="81"/>
            <rFont val="Tahoma"/>
            <family val="2"/>
          </rPr>
          <t xml:space="preserve">
</t>
        </r>
      </text>
    </comment>
    <comment ref="A121" authorId="0" shapeId="0" xr:uid="{639EEAB8-5627-4B7A-B83D-2F009C3A0510}">
      <text>
        <r>
          <rPr>
            <sz val="9"/>
            <color indexed="81"/>
            <rFont val="Tahoma"/>
            <family val="2"/>
          </rPr>
          <t xml:space="preserve">Sufres de migrañas. Al principio de cada sesión de juego debes jugar un porcentaje que depende de tu nivel de migrañas para saber si esa sesión jugarás o no. Si se te sale el porcentaje esa sesión tu personaje tiene migrañas y él ni tú podéis jugar. Se supone que tu personaje está tirado incapacitado (mira en internet las consecuencias de tener una migraña). Si los demás van a donde se encuentra tumbado su personaje, el jugador puede participar en la toma de decisiones respondiendo con monosílabos o exponiendo sus ideas muy brevemente. El jugador no debería abandonar la sesión de juego. Debería quedarse sin hacer nada y sufrir su migraña. No vale ponerse a jugar a otra cosa o leer o meterse en Internet. El jugador debe no hacer nada o si se puede, debería echarse a dormir. Este Contra da muchos puntos precisamente porque lo sufre el jugador además del personaje.En caso de que su seguridad esté amenazada, el personaje puede levantarse y huir, entre fuertes dolores. Nivel 1: el jugador tiene un 5% de posibilidades de no jugar en cada sesión.Nivel 2: el jugador tiene un 10% de posibilidades de no jugar en cada sesión.Nivel 3: el jugador tiene un 15% de posibilidades de no jugar en cada sesión.Por pura fuerza de voluntadSi pasas una tirada épica de Personalidad (sin modificar por la migraña) puedes jugar normalmente aunque tengas migraña pero con un malus al dado en todas tus tiradas igual a –5 por nivel.AnalgésicosLos analgésicos disponibles en Premoniciones no te quitan la migraña. Periodos largos en una sesión.En la misma sesión pueden pasar varios días de juego. El episodio de migraña no tiene por que ser tan largo. No obstante, en una sesión se resumen episodios que pueden haber estado esparcidos durante periodos anteriores de juego (la migrañas suelen dar de 1 a 3 veces al mes y duran de 12 a 72 horas en cada episodio). Ahora bien, en cuanto pase una semana de juego en la misma sesión, se da por acabado el episodio migrañoso y personaje y jugador pueden volver a jugar normalmente.
</t>
        </r>
      </text>
    </comment>
    <comment ref="AA121" authorId="0" shapeId="0" xr:uid="{F6B48E04-2BF5-492D-8478-5EF5E58C8676}">
      <text>
        <r>
          <rPr>
            <b/>
            <sz val="9"/>
            <color indexed="81"/>
            <rFont val="Tahoma"/>
            <family val="2"/>
          </rPr>
          <t xml:space="preserve">Tus sentidos son mejores de la media. Para cada habilidad dependiente de un sentido (Escuchar, Olfato, Descubrir, Gusto) hay un pro (Olfato agudo, Vista aguda) propio. Si gastas 1 punto tienes un -1 al dado en las habilidades que dependan de estos sentidos. </t>
        </r>
        <r>
          <rPr>
            <sz val="9"/>
            <color indexed="81"/>
            <rFont val="Tahoma"/>
            <family val="2"/>
          </rPr>
          <t xml:space="preserve">
</t>
        </r>
      </text>
    </comment>
    <comment ref="AA122" authorId="0" shapeId="0" xr:uid="{580DB13A-73F8-4A0E-BC37-D97F7E6A3C99}">
      <text>
        <r>
          <rPr>
            <b/>
            <sz val="9"/>
            <color indexed="81"/>
            <rFont val="Tahoma"/>
            <family val="2"/>
          </rPr>
          <t xml:space="preserve">Tus sentidos son mejores de la media. Para cada habilidad dependiente de un sentido (Escuchar, Olfato, Descubrir, Gusto) hay un pro (Olfato agudo, Vista aguda) propio. Si gastas 1 punto tienes un -1 al dado en las habilidades que dependan de estos sentidos. </t>
        </r>
        <r>
          <rPr>
            <sz val="9"/>
            <color indexed="81"/>
            <rFont val="Tahoma"/>
            <family val="2"/>
          </rPr>
          <t xml:space="preserve">
</t>
        </r>
      </text>
    </comment>
    <comment ref="AA123" authorId="0" shapeId="0" xr:uid="{152A05A1-3594-4BBF-A77C-2689C59E05F2}">
      <text>
        <r>
          <rPr>
            <b/>
            <sz val="9"/>
            <color indexed="81"/>
            <rFont val="Tahoma"/>
            <family val="2"/>
          </rPr>
          <t xml:space="preserve">Tus sentidos son mejores de la media. Para cada habilidad dependiente de un sentido (Escuchar, Olfato, Descubrir, Gusto) hay un pro (Olfato agudo, Vista aguda) propio. Si gastas 1 punto tienes un -1 al dado en las habilidades que dependan de estos sentidos. </t>
        </r>
        <r>
          <rPr>
            <sz val="9"/>
            <color indexed="81"/>
            <rFont val="Tahoma"/>
            <family val="2"/>
          </rPr>
          <t xml:space="preserve">
</t>
        </r>
      </text>
    </comment>
    <comment ref="AA124" authorId="0" shapeId="0" xr:uid="{02033103-251F-44D2-892B-71279100047E}">
      <text>
        <r>
          <rPr>
            <b/>
            <sz val="9"/>
            <color indexed="81"/>
            <rFont val="Tahoma"/>
            <family val="2"/>
          </rPr>
          <t>A veces sientes una sensación de un peligro al acecho. El master tira en secreto por tu Iniciativa y si la pasas tendrás una corazonada de un inmediato peligro, emboscada, desastre o similar.</t>
        </r>
        <r>
          <rPr>
            <sz val="9"/>
            <color indexed="81"/>
            <rFont val="Tahoma"/>
            <family val="2"/>
          </rPr>
          <t xml:space="preserve">
</t>
        </r>
      </text>
    </comment>
    <comment ref="AA125" authorId="0" shapeId="0" xr:uid="{1592B275-65BE-4727-942A-87431A1BD444}">
      <text>
        <r>
          <rPr>
            <b/>
            <sz val="9"/>
            <color indexed="81"/>
            <rFont val="Tahoma"/>
            <family val="2"/>
          </rPr>
          <t>El Pj dobla su velocidad escalando. Si ya la había doblado por haber escalado los 2000, la triplica.</t>
        </r>
        <r>
          <rPr>
            <sz val="9"/>
            <color indexed="81"/>
            <rFont val="Tahoma"/>
            <family val="2"/>
          </rPr>
          <t xml:space="preserve">
</t>
        </r>
      </text>
    </comment>
    <comment ref="AA126" authorId="0" shapeId="0" xr:uid="{95F30A0B-D10A-427F-B4A0-9240393E493D}">
      <text>
        <r>
          <rPr>
            <b/>
            <sz val="9"/>
            <color indexed="81"/>
            <rFont val="Tahoma"/>
            <family val="2"/>
          </rPr>
          <t>Ganas un –1 al dado cuando tiras Sigilo. Máximo –15.</t>
        </r>
        <r>
          <rPr>
            <sz val="9"/>
            <color indexed="81"/>
            <rFont val="Tahoma"/>
            <family val="2"/>
          </rPr>
          <t xml:space="preserve">
</t>
        </r>
      </text>
    </comment>
    <comment ref="AA127" authorId="0" shapeId="0" xr:uid="{3E3DDAF3-69A2-4644-9178-F04EF91BDFA8}">
      <text>
        <r>
          <rPr>
            <b/>
            <sz val="9"/>
            <color indexed="81"/>
            <rFont val="Tahoma"/>
            <family val="2"/>
          </rPr>
          <t>Al día siguiente estás como nuevo. Esto no te protege del coma etílico, sin embargo.</t>
        </r>
        <r>
          <rPr>
            <sz val="9"/>
            <color indexed="81"/>
            <rFont val="Tahoma"/>
            <family val="2"/>
          </rPr>
          <t xml:space="preserve">
</t>
        </r>
      </text>
    </comment>
    <comment ref="AA128" authorId="0" shapeId="0" xr:uid="{5F042F93-2500-4A7A-AC01-E6088CB04BA4}">
      <text>
        <r>
          <rPr>
            <b/>
            <sz val="9"/>
            <color indexed="81"/>
            <rFont val="Tahoma"/>
            <family val="2"/>
          </rPr>
          <t>El personaje gana un modificador al dado de –10 en Programación</t>
        </r>
      </text>
    </comment>
    <comment ref="AA129" authorId="0" shapeId="0" xr:uid="{41E58550-89EE-42C4-8FE0-C6E183FB0E95}">
      <text>
        <r>
          <rPr>
            <b/>
            <sz val="9"/>
            <color indexed="81"/>
            <rFont val="Tahoma"/>
            <family val="2"/>
          </rPr>
          <t xml:space="preserve">Tienes un sonar que alcanza 50 metros bajo el agua. Puedes detectar objetos y distinguir su forma pero debes pasar Iniciativa para percibir textura y relieve (como una cara). El sonar también funciona en el aire pero su alcance es de solo 6 metros. Los ruidos de fondo confunden tu sonar pero no los obstáculos delgados. Con el sonar puedes percibir alguien más allá de una delgada puerta del interior de una casa o dentro de una cabaña de paja.  </t>
        </r>
        <r>
          <rPr>
            <sz val="9"/>
            <color indexed="81"/>
            <rFont val="Tahoma"/>
            <family val="2"/>
          </rPr>
          <t xml:space="preserve">
</t>
        </r>
      </text>
    </comment>
    <comment ref="AA130" authorId="0" shapeId="0" xr:uid="{478A4827-3E4B-4B26-9065-165A997A15FA}">
      <text>
        <r>
          <rPr>
            <b/>
            <sz val="9"/>
            <color indexed="81"/>
            <rFont val="Tahoma"/>
            <family val="2"/>
          </rPr>
          <t>Una vez por sesión de juego puedes repetir una tirada. Si gastas 15 puntos puedes repetir tres tiradas. Ese es el máximo. Si una tirada implica lanzar varios dados para distintos resultados (como disparar) puedes repetir sólo la parte que te interese. Si gastas dos tiradas tuyas puedes forzar que un PJ o PNJ repita una tirada suya.</t>
        </r>
        <r>
          <rPr>
            <sz val="9"/>
            <color indexed="81"/>
            <rFont val="Tahoma"/>
            <family val="2"/>
          </rPr>
          <t xml:space="preserve">
</t>
        </r>
      </text>
    </comment>
    <comment ref="AA131" authorId="0" shapeId="0" xr:uid="{F1F4398F-85E6-4AD5-93CA-3F0C5AEE5AD1}">
      <text>
        <r>
          <rPr>
            <b/>
            <sz val="9"/>
            <color indexed="81"/>
            <rFont val="Tahoma"/>
            <family val="2"/>
          </rPr>
          <t>Tienes una extraordinaria precisión en los movimientos finos. Por cada 5 puntos ganas un –1 al dado hasta un máximo de -15 para todas las tiradas que dependan de Destreza.</t>
        </r>
        <r>
          <rPr>
            <sz val="9"/>
            <color indexed="81"/>
            <rFont val="Tahoma"/>
            <family val="2"/>
          </rPr>
          <t xml:space="preserve">
</t>
        </r>
      </text>
    </comment>
    <comment ref="AA132" authorId="0" shapeId="0" xr:uid="{0933B759-016B-4E0D-BEE9-06B5CB1EAE5A}">
      <text>
        <r>
          <rPr>
            <b/>
            <sz val="9"/>
            <color indexed="81"/>
            <rFont val="Tahoma"/>
            <family val="2"/>
          </rPr>
          <t>Puedes disparar sin penalizacion mientras corres. Eres un nivel más difícil de impactar.</t>
        </r>
        <r>
          <rPr>
            <sz val="9"/>
            <color indexed="81"/>
            <rFont val="Tahoma"/>
            <family val="2"/>
          </rPr>
          <t xml:space="preserve">
</t>
        </r>
      </text>
    </comment>
    <comment ref="AA133" authorId="0" shapeId="0" xr:uid="{33B39469-07DA-4118-BA59-3F6D5CB46822}">
      <text>
        <r>
          <rPr>
            <b/>
            <sz val="9"/>
            <color indexed="81"/>
            <rFont val="Tahoma"/>
            <family val="2"/>
          </rPr>
          <t>Puedes disparar sin penalizacion mientras te desplazas haciendo acrobacias. Igual que Neo.</t>
        </r>
        <r>
          <rPr>
            <sz val="9"/>
            <color indexed="81"/>
            <rFont val="Tahoma"/>
            <family val="2"/>
          </rPr>
          <t xml:space="preserve">
</t>
        </r>
      </text>
    </comment>
    <comment ref="AA134" authorId="0" shapeId="0" xr:uid="{FF374F65-8ED6-49A0-A251-AF3DE3623095}">
      <text>
        <r>
          <rPr>
            <b/>
            <sz val="9"/>
            <color indexed="81"/>
            <rFont val="Tahoma"/>
            <family val="2"/>
          </rPr>
          <t>Si tienen este Pro no sufres penalización de dificultad por disparar desde un vehículo o animal en movimiento.</t>
        </r>
        <r>
          <rPr>
            <sz val="9"/>
            <color indexed="81"/>
            <rFont val="Tahoma"/>
            <family val="2"/>
          </rPr>
          <t xml:space="preserve">
</t>
        </r>
      </text>
    </comment>
    <comment ref="AA135" authorId="0" shapeId="0" xr:uid="{006D6BF5-4134-41DB-952D-DF77291833B8}">
      <text>
        <r>
          <rPr>
            <b/>
            <sz val="9"/>
            <color indexed="81"/>
            <rFont val="Tahoma"/>
            <family val="2"/>
          </rPr>
          <t>El Pj nunca sufre encasquillamiento. El arma baja su condición pero la TAF sale.</t>
        </r>
        <r>
          <rPr>
            <sz val="9"/>
            <color indexed="81"/>
            <rFont val="Tahoma"/>
            <family val="2"/>
          </rPr>
          <t xml:space="preserve">
</t>
        </r>
      </text>
    </comment>
    <comment ref="AA136" authorId="0" shapeId="0" xr:uid="{0D77528D-1B7D-4778-84EA-1D2EF68E5BB5}">
      <text>
        <r>
          <rPr>
            <b/>
            <sz val="9"/>
            <color indexed="81"/>
            <rFont val="Tahoma"/>
            <family val="2"/>
          </rPr>
          <t>El personaje gana un modificador al dado de –5 en todas las Ingenierías. Acumulable con Leonardo Da Vinci.</t>
        </r>
        <r>
          <rPr>
            <sz val="9"/>
            <color indexed="81"/>
            <rFont val="Tahoma"/>
            <family val="2"/>
          </rPr>
          <t xml:space="preserve">
</t>
        </r>
      </text>
    </comment>
    <comment ref="AA137" authorId="0" shapeId="0" xr:uid="{35CE9F0B-B18E-42BC-8D71-2D45A4FBD457}">
      <text>
        <r>
          <rPr>
            <b/>
            <sz val="9"/>
            <color indexed="81"/>
            <rFont val="Tahoma"/>
            <family val="2"/>
          </rPr>
          <t>El Pj gana un –10 al dado en las tiradas de Informática o Programar, como prefiera el jugador.</t>
        </r>
        <r>
          <rPr>
            <sz val="9"/>
            <color indexed="81"/>
            <rFont val="Tahoma"/>
            <family val="2"/>
          </rPr>
          <t xml:space="preserve">
</t>
        </r>
      </text>
    </comment>
    <comment ref="AA138" authorId="0" shapeId="0" xr:uid="{D49340B7-9433-4E7E-A2F3-B3F3CEA19011}">
      <text>
        <r>
          <rPr>
            <b/>
            <sz val="9"/>
            <color indexed="81"/>
            <rFont val="Tahoma"/>
            <family val="2"/>
          </rPr>
          <t xml:space="preserve">Puedes oír sonidos de frecuencia superior a la percibible por el oído humano ordinario. Puedes oír los silbatos para perros, sonares y detectores de movimiento. </t>
        </r>
      </text>
    </comment>
    <comment ref="AA139" authorId="0" shapeId="0" xr:uid="{75D4CF34-E097-4CA9-B16A-A8B2D8A836C3}">
      <text>
        <r>
          <rPr>
            <b/>
            <sz val="9"/>
            <color indexed="81"/>
            <rFont val="Tahoma"/>
            <family val="2"/>
          </rPr>
          <t>Puedes ver el espectro ultravioleta. Aprecias más tonos de color, un color más, notas más diferencias entre los objetos y en general tu percepción del mundo es más completa. Ganas un –1 al dado cuando tiras Supervivencia, Descubrir, Rastrear o Forense. Máximo –15.</t>
        </r>
        <r>
          <rPr>
            <sz val="9"/>
            <color indexed="81"/>
            <rFont val="Tahoma"/>
            <family val="2"/>
          </rPr>
          <t xml:space="preserve">
</t>
        </r>
      </text>
    </comment>
    <comment ref="AA140" authorId="0" shapeId="0" xr:uid="{6B228A81-1F9F-4EB8-A4CE-CDA13FC80C68}">
      <text>
        <r>
          <rPr>
            <b/>
            <sz val="9"/>
            <color indexed="81"/>
            <rFont val="Tahoma"/>
            <family val="2"/>
          </rPr>
          <t>Puedes ver detalles que sólo sería posible con un microscopio. Ganas –15 al dado en Forense, Química y Medicina.</t>
        </r>
      </text>
    </comment>
    <comment ref="AA141" authorId="0" shapeId="0" xr:uid="{D2F0052D-B7AE-43C7-B820-5507C2C7A5DB}">
      <text>
        <r>
          <rPr>
            <b/>
            <sz val="9"/>
            <color indexed="81"/>
            <rFont val="Tahoma"/>
            <family val="2"/>
          </rPr>
          <t>Puedes ver en la oscuridad a 5 Km. como con un intensificador de imagen</t>
        </r>
        <r>
          <rPr>
            <sz val="9"/>
            <color indexed="81"/>
            <rFont val="Tahoma"/>
            <family val="2"/>
          </rPr>
          <t xml:space="preserve">
</t>
        </r>
      </text>
    </comment>
    <comment ref="AA142" authorId="0" shapeId="0" xr:uid="{D2452585-2531-457E-A63C-EBCA31091C91}">
      <text>
        <r>
          <rPr>
            <b/>
            <sz val="9"/>
            <color indexed="81"/>
            <rFont val="Tahoma"/>
            <family val="2"/>
          </rPr>
          <t xml:space="preserve">Tienes una extraordinaria visión periférica por la separación de tus ojos y su amplia rotación. Puedes ver perfectamente en un ángulo de 180 º y de reojo hasta 240º. </t>
        </r>
        <r>
          <rPr>
            <sz val="9"/>
            <color indexed="81"/>
            <rFont val="Tahoma"/>
            <family val="2"/>
          </rPr>
          <t xml:space="preserve">
</t>
        </r>
      </text>
    </comment>
    <comment ref="AA143" authorId="0" shapeId="0" xr:uid="{7DE8A72F-1ACE-4887-A487-E78FB5E7198D}">
      <text>
        <r>
          <rPr>
            <b/>
            <sz val="9"/>
            <color indexed="81"/>
            <rFont val="Tahoma"/>
            <family val="2"/>
          </rPr>
          <t>Puedes hacer zoom con tus ojos como si usaras prismáticos. Por cada punto ganas un –1 al dado para impactar con armas a distancia (pero no cambia el nivel de dificultad) y para las tiradas de Descubrir. Si tienes –15 restas 5 para hallar la distancia de visibilidad.</t>
        </r>
        <r>
          <rPr>
            <sz val="9"/>
            <color indexed="81"/>
            <rFont val="Tahoma"/>
            <family val="2"/>
          </rPr>
          <t xml:space="preserve">
</t>
        </r>
      </text>
    </comment>
    <comment ref="AA144" authorId="0" shapeId="0" xr:uid="{1E69DA0C-72EF-4905-954B-71FAEFB6470F}">
      <text>
        <r>
          <rPr>
            <b/>
            <sz val="9"/>
            <color indexed="81"/>
            <rFont val="Tahoma"/>
            <family val="2"/>
          </rPr>
          <t>Puedes ver el calor. Puedes cambiar entre visión térmica y normal a voluntad.</t>
        </r>
        <r>
          <rPr>
            <sz val="9"/>
            <color indexed="81"/>
            <rFont val="Tahoma"/>
            <family val="2"/>
          </rPr>
          <t xml:space="preserve">
</t>
        </r>
      </text>
    </comment>
    <comment ref="AA145" authorId="0" shapeId="0" xr:uid="{EDFB140D-8C94-4BB3-8474-FC2BE2025BE3}">
      <text>
        <r>
          <rPr>
            <b/>
            <sz val="9"/>
            <color indexed="81"/>
            <rFont val="Tahoma"/>
            <family val="2"/>
          </rPr>
          <t>Esta habilidad de permite controlar las funciones involuntarias del cuerpo como el ritmo cardiaco, la presión sanguínea y la digestión.Los usos principales son evitar digerir venenos (dobla tu tirada de Constitución para reducir el daño del veneno) y entrar en apnea durante tu constitución más habilidad segundos.</t>
        </r>
        <r>
          <rPr>
            <sz val="9"/>
            <color indexed="81"/>
            <rFont val="Tahoma"/>
            <family val="2"/>
          </rPr>
          <t xml:space="preserve">
</t>
        </r>
      </text>
    </comment>
    <comment ref="AA146" authorId="0" shapeId="0" xr:uid="{768CD81A-ACF9-4C25-8FA2-30DEF47F99C2}">
      <text>
        <r>
          <rPr>
            <b/>
            <sz val="9"/>
            <color indexed="81"/>
            <rFont val="Tahoma"/>
            <family val="2"/>
          </rPr>
          <t>El Pj siempre da en la zona-blanco cabeza, sin niveles superiores de dificultad.</t>
        </r>
        <r>
          <rPr>
            <sz val="9"/>
            <color indexed="81"/>
            <rFont val="Tahoma"/>
            <family val="2"/>
          </rPr>
          <t xml:space="preserve">
</t>
        </r>
      </text>
    </comment>
    <comment ref="AA147" authorId="0" shapeId="0" xr:uid="{7A49BF71-C0E1-4E59-A824-8F4480A7432B}">
      <text>
        <r>
          <rPr>
            <sz val="9"/>
            <color indexed="81"/>
            <rFont val="Tahoma"/>
            <family val="2"/>
          </rPr>
          <t xml:space="preserve">El Pj puede subir la moral de otros Pj y dirigir a las masas con sus canciones. Será la banda sonora de la aventura.Una vez al día, por ejemplo en el Chequeo del Alba, el Pj puede probar Cantar y si saca un épico, sube 1 punto de moral a toda su audiencia.Cuando canta a PNJs, el personaje puede influir en una situación cantando la canción adecuada. Hero, de Mariah Carey o Resistiré del Dúo Dinámico puede incitar a un grupo de pobladores a aguantar el envite de unos invasores. El jugador deberá usar su canción como se haría con una tirada de Persuadir, no obstante, no es necesario tirar un porcentaje. El árbitro determinará el efecto de la canción, pero siempre debe haber un efecto positivo, aunque sólo sea facilitar una tirada de Persuadir.La  canción puede usarse para consolar, perdonar, seducir... Aunque todas estas acciones son maneras de influir a otros y por tanto una forma de persuasión.El jugador con este Pro debería cargar en el ordenador con que juega canciones susceptibles de usarse en distintas ocasiones. Cuando use el Pro en una situación relevante, gana 1 Px. Si además reproduce una canción adecuada (o la canta el jugador), gana 5 Px.
</t>
        </r>
      </text>
    </comment>
    <comment ref="AA148" authorId="0" shapeId="0" xr:uid="{AC4385DD-AF01-46E2-9DC2-0D14AF9A76E5}">
      <text>
        <r>
          <rPr>
            <sz val="9"/>
            <color indexed="81"/>
            <rFont val="Tahoma"/>
            <family val="2"/>
          </rPr>
          <t xml:space="preserve">Quien sea resucitado por un Pj con este Pro hace la tirada de Constitución sin dividir a la mitad.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fernando</author>
  </authors>
  <commentList>
    <comment ref="B2" authorId="0" shapeId="0" xr:uid="{91C9B3F7-B9F7-4C2D-B091-EDE00B7776F1}">
      <text>
        <r>
          <rPr>
            <b/>
            <sz val="9"/>
            <color indexed="81"/>
            <rFont val="Tahoma"/>
            <family val="2"/>
          </rPr>
          <t>Precio en gramos de oro</t>
        </r>
        <r>
          <rPr>
            <sz val="9"/>
            <color indexed="81"/>
            <rFont val="Tahoma"/>
            <family val="2"/>
          </rPr>
          <t xml:space="preserve">
</t>
        </r>
      </text>
    </comment>
    <comment ref="C2" authorId="0" shapeId="0" xr:uid="{121D262B-C4F7-4E45-96DB-D50FE6A905F6}">
      <text>
        <r>
          <rPr>
            <b/>
            <sz val="9"/>
            <color indexed="81"/>
            <rFont val="Tahoma"/>
            <family val="2"/>
          </rPr>
          <t>Peso en kilos</t>
        </r>
        <r>
          <rPr>
            <sz val="9"/>
            <color indexed="81"/>
            <rFont val="Tahoma"/>
            <family val="2"/>
          </rPr>
          <t xml:space="preserve">
</t>
        </r>
      </text>
    </comment>
    <comment ref="M2" authorId="0" shapeId="0" xr:uid="{3CD37C22-0414-4768-8927-4D9B7BAB3746}">
      <text>
        <r>
          <rPr>
            <b/>
            <sz val="9"/>
            <color indexed="81"/>
            <rFont val="Tahoma"/>
            <family val="2"/>
          </rPr>
          <t>Precio en gramos de oro</t>
        </r>
        <r>
          <rPr>
            <sz val="9"/>
            <color indexed="81"/>
            <rFont val="Tahoma"/>
            <family val="2"/>
          </rPr>
          <t xml:space="preserve">
</t>
        </r>
      </text>
    </comment>
    <comment ref="N2" authorId="0" shapeId="0" xr:uid="{ADA7CA8D-DE22-4C41-8A64-B656FF9654DE}">
      <text>
        <r>
          <rPr>
            <b/>
            <sz val="9"/>
            <color indexed="81"/>
            <rFont val="Tahoma"/>
            <family val="2"/>
          </rPr>
          <t>Peso en kilos</t>
        </r>
        <r>
          <rPr>
            <sz val="9"/>
            <color indexed="81"/>
            <rFont val="Tahoma"/>
            <family val="2"/>
          </rPr>
          <t xml:space="preserve">
</t>
        </r>
      </text>
    </comment>
    <comment ref="R2" authorId="0" shapeId="0" xr:uid="{061355A6-3C30-4755-9924-196D5C508C60}">
      <text>
        <r>
          <rPr>
            <b/>
            <sz val="9"/>
            <color indexed="81"/>
            <rFont val="Tahoma"/>
            <family val="2"/>
          </rPr>
          <t>Precio en gramos de oro</t>
        </r>
        <r>
          <rPr>
            <sz val="9"/>
            <color indexed="81"/>
            <rFont val="Tahoma"/>
            <family val="2"/>
          </rPr>
          <t xml:space="preserve">
</t>
        </r>
      </text>
    </comment>
    <comment ref="S2" authorId="0" shapeId="0" xr:uid="{A9C4DB16-16B5-4CDB-AA26-DDA891F9BEBA}">
      <text>
        <r>
          <rPr>
            <b/>
            <sz val="9"/>
            <color indexed="81"/>
            <rFont val="Tahoma"/>
            <family val="2"/>
          </rPr>
          <t>Peso en kilos</t>
        </r>
        <r>
          <rPr>
            <sz val="9"/>
            <color indexed="81"/>
            <rFont val="Tahoma"/>
            <family val="2"/>
          </rPr>
          <t xml:space="preserve">
</t>
        </r>
      </text>
    </comment>
    <comment ref="V2" authorId="0" shapeId="0" xr:uid="{F9D18FD8-C693-4F30-9B2F-089AEF91DBB0}">
      <text>
        <r>
          <rPr>
            <b/>
            <sz val="9"/>
            <color indexed="81"/>
            <rFont val="Tahoma"/>
            <family val="2"/>
          </rPr>
          <t>Precio en gramos de oro</t>
        </r>
        <r>
          <rPr>
            <sz val="9"/>
            <color indexed="81"/>
            <rFont val="Tahoma"/>
            <family val="2"/>
          </rPr>
          <t xml:space="preserve">
</t>
        </r>
      </text>
    </comment>
    <comment ref="W2" authorId="0" shapeId="0" xr:uid="{A0A91E88-E6DB-49E2-99E7-D5FB5AE6265D}">
      <text>
        <r>
          <rPr>
            <b/>
            <sz val="9"/>
            <color indexed="81"/>
            <rFont val="Tahoma"/>
            <family val="2"/>
          </rPr>
          <t>Peso en kilos</t>
        </r>
        <r>
          <rPr>
            <sz val="9"/>
            <color indexed="81"/>
            <rFont val="Tahoma"/>
            <family val="2"/>
          </rPr>
          <t xml:space="preserve">
</t>
        </r>
      </text>
    </comment>
    <comment ref="AD2" authorId="0" shapeId="0" xr:uid="{FDB4697B-5E5E-430C-8A3A-FB0C1FB96D73}">
      <text>
        <r>
          <rPr>
            <b/>
            <sz val="9"/>
            <color indexed="81"/>
            <rFont val="Tahoma"/>
            <family val="2"/>
          </rPr>
          <t>Precio en gramos de oro</t>
        </r>
        <r>
          <rPr>
            <sz val="9"/>
            <color indexed="81"/>
            <rFont val="Tahoma"/>
            <family val="2"/>
          </rPr>
          <t xml:space="preserve">
</t>
        </r>
      </text>
    </comment>
    <comment ref="AE2" authorId="0" shapeId="0" xr:uid="{1990F758-E9A1-48B7-BD52-A11D09B8B79D}">
      <text>
        <r>
          <rPr>
            <b/>
            <sz val="9"/>
            <color indexed="81"/>
            <rFont val="Tahoma"/>
            <family val="2"/>
          </rPr>
          <t>Peso en kilos</t>
        </r>
        <r>
          <rPr>
            <sz val="9"/>
            <color indexed="81"/>
            <rFont val="Tahoma"/>
            <family val="2"/>
          </rPr>
          <t xml:space="preserve">
</t>
        </r>
      </text>
    </comment>
    <comment ref="AH2" authorId="0" shapeId="0" xr:uid="{AD77E574-2527-44F9-80E1-79769A677DBF}">
      <text>
        <r>
          <rPr>
            <b/>
            <sz val="9"/>
            <color indexed="81"/>
            <rFont val="Tahoma"/>
            <family val="2"/>
          </rPr>
          <t>Precio en gramos de oro</t>
        </r>
        <r>
          <rPr>
            <sz val="9"/>
            <color indexed="81"/>
            <rFont val="Tahoma"/>
            <family val="2"/>
          </rPr>
          <t xml:space="preserve">
</t>
        </r>
      </text>
    </comment>
    <comment ref="AI2" authorId="0" shapeId="0" xr:uid="{77A68966-70EE-4D86-A8A4-AAD46C89FC4A}">
      <text>
        <r>
          <rPr>
            <b/>
            <sz val="9"/>
            <color indexed="81"/>
            <rFont val="Tahoma"/>
            <family val="2"/>
          </rPr>
          <t>Peso en kilos</t>
        </r>
        <r>
          <rPr>
            <sz val="9"/>
            <color indexed="81"/>
            <rFont val="Tahoma"/>
            <family val="2"/>
          </rPr>
          <t xml:space="preserve">
</t>
        </r>
      </text>
    </comment>
    <comment ref="AL2" authorId="0" shapeId="0" xr:uid="{DB6E0D5D-4B90-4FA6-9E5D-46B211C95EE4}">
      <text>
        <r>
          <rPr>
            <b/>
            <sz val="9"/>
            <color indexed="81"/>
            <rFont val="Tahoma"/>
            <family val="2"/>
          </rPr>
          <t>Precio en gramos de oro</t>
        </r>
        <r>
          <rPr>
            <sz val="9"/>
            <color indexed="81"/>
            <rFont val="Tahoma"/>
            <family val="2"/>
          </rPr>
          <t xml:space="preserve">
</t>
        </r>
      </text>
    </comment>
    <comment ref="AM2" authorId="0" shapeId="0" xr:uid="{F9E82D83-A9E3-43F8-937C-20057285EF63}">
      <text>
        <r>
          <rPr>
            <b/>
            <sz val="9"/>
            <color indexed="81"/>
            <rFont val="Tahoma"/>
            <family val="2"/>
          </rPr>
          <t>Peso en kilos</t>
        </r>
        <r>
          <rPr>
            <sz val="9"/>
            <color indexed="81"/>
            <rFont val="Tahoma"/>
            <family val="2"/>
          </rPr>
          <t xml:space="preserve">
</t>
        </r>
      </text>
    </comment>
    <comment ref="AP2" authorId="0" shapeId="0" xr:uid="{CED6D784-1E23-4ED1-A0B9-8430447AEB25}">
      <text>
        <r>
          <rPr>
            <b/>
            <sz val="9"/>
            <color indexed="81"/>
            <rFont val="Tahoma"/>
            <family val="2"/>
          </rPr>
          <t>Precio en gramos de oro</t>
        </r>
        <r>
          <rPr>
            <sz val="9"/>
            <color indexed="81"/>
            <rFont val="Tahoma"/>
            <family val="2"/>
          </rPr>
          <t xml:space="preserve">
</t>
        </r>
      </text>
    </comment>
    <comment ref="AQ2" authorId="0" shapeId="0" xr:uid="{CB155E0A-6604-42D7-ACB7-C57F9751B898}">
      <text>
        <r>
          <rPr>
            <b/>
            <sz val="9"/>
            <color indexed="81"/>
            <rFont val="Tahoma"/>
            <family val="2"/>
          </rPr>
          <t>Peso en kilos</t>
        </r>
        <r>
          <rPr>
            <sz val="9"/>
            <color indexed="81"/>
            <rFont val="Tahoma"/>
            <family val="2"/>
          </rPr>
          <t xml:space="preserve">
</t>
        </r>
      </text>
    </comment>
    <comment ref="AU2" authorId="0" shapeId="0" xr:uid="{73B6548E-EFEA-459C-AD31-FF2D7CB44457}">
      <text>
        <r>
          <rPr>
            <b/>
            <sz val="9"/>
            <color indexed="81"/>
            <rFont val="Tahoma"/>
            <family val="2"/>
          </rPr>
          <t>Precio en gramos de oro</t>
        </r>
        <r>
          <rPr>
            <sz val="9"/>
            <color indexed="81"/>
            <rFont val="Tahoma"/>
            <family val="2"/>
          </rPr>
          <t xml:space="preserve">
</t>
        </r>
      </text>
    </comment>
    <comment ref="AV2" authorId="0" shapeId="0" xr:uid="{A0E60C9A-1966-4467-A669-8D45B006A4DA}">
      <text>
        <r>
          <rPr>
            <b/>
            <sz val="9"/>
            <color indexed="81"/>
            <rFont val="Tahoma"/>
            <family val="2"/>
          </rPr>
          <t>Peso en kilos</t>
        </r>
        <r>
          <rPr>
            <sz val="9"/>
            <color indexed="81"/>
            <rFont val="Tahoma"/>
            <family val="2"/>
          </rPr>
          <t xml:space="preserve">
</t>
        </r>
      </text>
    </comment>
    <comment ref="AY2" authorId="0" shapeId="0" xr:uid="{6D113801-C0CF-420D-BA72-7614DA281260}">
      <text>
        <r>
          <rPr>
            <b/>
            <sz val="9"/>
            <color indexed="81"/>
            <rFont val="Tahoma"/>
            <family val="2"/>
          </rPr>
          <t>Precio en gramos de oro</t>
        </r>
        <r>
          <rPr>
            <sz val="9"/>
            <color indexed="81"/>
            <rFont val="Tahoma"/>
            <family val="2"/>
          </rPr>
          <t xml:space="preserve">
</t>
        </r>
      </text>
    </comment>
    <comment ref="AZ2" authorId="0" shapeId="0" xr:uid="{4EA6A3A0-A2C9-4DB9-84D9-952C48BEA6D6}">
      <text>
        <r>
          <rPr>
            <b/>
            <sz val="9"/>
            <color indexed="81"/>
            <rFont val="Tahoma"/>
            <family val="2"/>
          </rPr>
          <t>Peso en kilos</t>
        </r>
        <r>
          <rPr>
            <sz val="9"/>
            <color indexed="81"/>
            <rFont val="Tahoma"/>
            <family val="2"/>
          </rPr>
          <t xml:space="preserve">
</t>
        </r>
      </text>
    </comment>
    <comment ref="BC2" authorId="0" shapeId="0" xr:uid="{F8B4E528-2EFD-4A7B-AB02-C879FEA44F3B}">
      <text>
        <r>
          <rPr>
            <b/>
            <sz val="9"/>
            <color indexed="81"/>
            <rFont val="Tahoma"/>
            <family val="2"/>
          </rPr>
          <t>Precio en gramos de oro</t>
        </r>
        <r>
          <rPr>
            <sz val="9"/>
            <color indexed="81"/>
            <rFont val="Tahoma"/>
            <family val="2"/>
          </rPr>
          <t xml:space="preserve">
</t>
        </r>
      </text>
    </comment>
    <comment ref="BG2" authorId="0" shapeId="0" xr:uid="{D86E4084-34ED-40CF-B9C0-B425A2FEB832}">
      <text>
        <r>
          <rPr>
            <b/>
            <sz val="9"/>
            <color indexed="81"/>
            <rFont val="Tahoma"/>
            <family val="2"/>
          </rPr>
          <t>Peso en kilos</t>
        </r>
        <r>
          <rPr>
            <sz val="9"/>
            <color indexed="81"/>
            <rFont val="Tahoma"/>
            <family val="2"/>
          </rPr>
          <t xml:space="preserve">
</t>
        </r>
      </text>
    </comment>
    <comment ref="BJ2" authorId="0" shapeId="0" xr:uid="{8B195D9D-84CA-47A4-9D32-29868552490D}">
      <text>
        <r>
          <rPr>
            <b/>
            <sz val="9"/>
            <color indexed="81"/>
            <rFont val="Tahoma"/>
            <family val="2"/>
          </rPr>
          <t>Precio en gramos de oro</t>
        </r>
        <r>
          <rPr>
            <sz val="9"/>
            <color indexed="81"/>
            <rFont val="Tahoma"/>
            <family val="2"/>
          </rPr>
          <t xml:space="preserve">
</t>
        </r>
      </text>
    </comment>
    <comment ref="BK2" authorId="0" shapeId="0" xr:uid="{5BCCAF80-656F-45C8-A9AA-08194AC0A71E}">
      <text>
        <r>
          <rPr>
            <b/>
            <sz val="9"/>
            <color indexed="81"/>
            <rFont val="Tahoma"/>
            <family val="2"/>
          </rPr>
          <t>Peso en kilos</t>
        </r>
        <r>
          <rPr>
            <sz val="9"/>
            <color indexed="81"/>
            <rFont val="Tahoma"/>
            <family val="2"/>
          </rPr>
          <t xml:space="preserve">
</t>
        </r>
      </text>
    </comment>
    <comment ref="BN2" authorId="0" shapeId="0" xr:uid="{5DA067C9-B396-4EB7-BD0B-46F5D0F7327E}">
      <text>
        <r>
          <rPr>
            <b/>
            <sz val="9"/>
            <color indexed="81"/>
            <rFont val="Tahoma"/>
            <family val="2"/>
          </rPr>
          <t>Precio en gramos de oro</t>
        </r>
        <r>
          <rPr>
            <sz val="9"/>
            <color indexed="81"/>
            <rFont val="Tahoma"/>
            <family val="2"/>
          </rPr>
          <t xml:space="preserve">
</t>
        </r>
      </text>
    </comment>
    <comment ref="BO2" authorId="0" shapeId="0" xr:uid="{3ED954B7-EDF3-4990-8F4A-8D28D070B553}">
      <text>
        <r>
          <rPr>
            <b/>
            <sz val="9"/>
            <color indexed="81"/>
            <rFont val="Tahoma"/>
            <family val="2"/>
          </rPr>
          <t>Peso en kilos</t>
        </r>
        <r>
          <rPr>
            <sz val="9"/>
            <color indexed="81"/>
            <rFont val="Tahoma"/>
            <family val="2"/>
          </rPr>
          <t xml:space="preserve">
</t>
        </r>
      </text>
    </comment>
    <comment ref="BX2" authorId="0" shapeId="0" xr:uid="{4E926A49-78F0-4DF6-9987-DADBC0925DB4}">
      <text>
        <r>
          <rPr>
            <b/>
            <sz val="9"/>
            <color indexed="81"/>
            <rFont val="Tahoma"/>
            <family val="2"/>
          </rPr>
          <t>Precio en gramos de oro</t>
        </r>
        <r>
          <rPr>
            <sz val="9"/>
            <color indexed="81"/>
            <rFont val="Tahoma"/>
            <family val="2"/>
          </rPr>
          <t xml:space="preserve">
</t>
        </r>
      </text>
    </comment>
    <comment ref="BY2" authorId="0" shapeId="0" xr:uid="{21316970-CE83-4687-86B6-EA927BB693E5}">
      <text>
        <r>
          <rPr>
            <b/>
            <sz val="9"/>
            <color indexed="81"/>
            <rFont val="Tahoma"/>
            <family val="2"/>
          </rPr>
          <t>Peso en kilos</t>
        </r>
        <r>
          <rPr>
            <sz val="9"/>
            <color indexed="81"/>
            <rFont val="Tahoma"/>
            <family val="2"/>
          </rPr>
          <t xml:space="preserve">
</t>
        </r>
      </text>
    </comment>
    <comment ref="CB2" authorId="0" shapeId="0" xr:uid="{D22D3765-5A83-49C3-8529-A74F0DF75590}">
      <text>
        <r>
          <rPr>
            <b/>
            <sz val="9"/>
            <color indexed="81"/>
            <rFont val="Tahoma"/>
            <family val="2"/>
          </rPr>
          <t>Precio en gramos de oro</t>
        </r>
        <r>
          <rPr>
            <sz val="9"/>
            <color indexed="81"/>
            <rFont val="Tahoma"/>
            <family val="2"/>
          </rPr>
          <t xml:space="preserve">
</t>
        </r>
      </text>
    </comment>
    <comment ref="CC2" authorId="0" shapeId="0" xr:uid="{A6F84C10-0AD3-4BEE-9021-D23205A7753F}">
      <text>
        <r>
          <rPr>
            <b/>
            <sz val="9"/>
            <color indexed="81"/>
            <rFont val="Tahoma"/>
            <family val="2"/>
          </rPr>
          <t>Peso en kilos</t>
        </r>
        <r>
          <rPr>
            <sz val="9"/>
            <color indexed="81"/>
            <rFont val="Tahoma"/>
            <family val="2"/>
          </rPr>
          <t xml:space="preserve">
</t>
        </r>
      </text>
    </comment>
    <comment ref="CF2" authorId="0" shapeId="0" xr:uid="{4A495089-7762-4FC7-A3C2-A95B6ED723AA}">
      <text>
        <r>
          <rPr>
            <b/>
            <sz val="9"/>
            <color indexed="81"/>
            <rFont val="Tahoma"/>
            <family val="2"/>
          </rPr>
          <t>Precio en gramos de oro</t>
        </r>
        <r>
          <rPr>
            <sz val="9"/>
            <color indexed="81"/>
            <rFont val="Tahoma"/>
            <family val="2"/>
          </rPr>
          <t xml:space="preserve">
</t>
        </r>
      </text>
    </comment>
    <comment ref="CG2" authorId="0" shapeId="0" xr:uid="{C7C8DDDA-788F-4BF7-ABD1-67E292D071CA}">
      <text>
        <r>
          <rPr>
            <b/>
            <sz val="9"/>
            <color indexed="81"/>
            <rFont val="Tahoma"/>
            <family val="2"/>
          </rPr>
          <t>Peso en kilos</t>
        </r>
        <r>
          <rPr>
            <sz val="9"/>
            <color indexed="81"/>
            <rFont val="Tahoma"/>
            <family val="2"/>
          </rPr>
          <t xml:space="preserve">
</t>
        </r>
      </text>
    </comment>
    <comment ref="CJ2" authorId="0" shapeId="0" xr:uid="{2F41EEB3-5EB6-46FB-B9FE-42AA29C8084A}">
      <text>
        <r>
          <rPr>
            <b/>
            <sz val="9"/>
            <color indexed="81"/>
            <rFont val="Tahoma"/>
            <family val="2"/>
          </rPr>
          <t>Precio en gramos de oro</t>
        </r>
        <r>
          <rPr>
            <sz val="9"/>
            <color indexed="81"/>
            <rFont val="Tahoma"/>
            <family val="2"/>
          </rPr>
          <t xml:space="preserve">
</t>
        </r>
      </text>
    </comment>
    <comment ref="CK2" authorId="0" shapeId="0" xr:uid="{827C8D31-3E8F-4C7C-8133-65DD80533E8D}">
      <text>
        <r>
          <rPr>
            <b/>
            <sz val="9"/>
            <color indexed="81"/>
            <rFont val="Tahoma"/>
            <family val="2"/>
          </rPr>
          <t>Peso en kilos</t>
        </r>
        <r>
          <rPr>
            <sz val="9"/>
            <color indexed="81"/>
            <rFont val="Tahoma"/>
            <family val="2"/>
          </rPr>
          <t xml:space="preserve">
</t>
        </r>
      </text>
    </comment>
    <comment ref="CN2" authorId="0" shapeId="0" xr:uid="{1689B7FD-7823-42E9-9BB7-FC6D9CA4A666}">
      <text>
        <r>
          <rPr>
            <b/>
            <sz val="9"/>
            <color indexed="81"/>
            <rFont val="Tahoma"/>
            <family val="2"/>
          </rPr>
          <t>Precio en gramos de oro</t>
        </r>
        <r>
          <rPr>
            <sz val="9"/>
            <color indexed="81"/>
            <rFont val="Tahoma"/>
            <family val="2"/>
          </rPr>
          <t xml:space="preserve">
</t>
        </r>
      </text>
    </comment>
    <comment ref="CO2" authorId="0" shapeId="0" xr:uid="{CAEEE521-6F20-4B3F-8F08-9DA874031AA5}">
      <text>
        <r>
          <rPr>
            <b/>
            <sz val="9"/>
            <color indexed="81"/>
            <rFont val="Tahoma"/>
            <family val="2"/>
          </rPr>
          <t>Peso en kilos</t>
        </r>
        <r>
          <rPr>
            <sz val="9"/>
            <color indexed="81"/>
            <rFont val="Tahoma"/>
            <family val="2"/>
          </rPr>
          <t xml:space="preserve">
</t>
        </r>
      </text>
    </comment>
    <comment ref="CR2" authorId="0" shapeId="0" xr:uid="{7906B50D-0373-4BD9-AE02-E9F3FC063D07}">
      <text>
        <r>
          <rPr>
            <b/>
            <sz val="9"/>
            <color indexed="81"/>
            <rFont val="Tahoma"/>
            <family val="2"/>
          </rPr>
          <t>Precio en gramos de oro</t>
        </r>
        <r>
          <rPr>
            <sz val="9"/>
            <color indexed="81"/>
            <rFont val="Tahoma"/>
            <family val="2"/>
          </rPr>
          <t xml:space="preserve">
</t>
        </r>
      </text>
    </comment>
    <comment ref="CS2" authorId="0" shapeId="0" xr:uid="{628222BE-824D-4223-95A4-80F34D56DFDE}">
      <text>
        <r>
          <rPr>
            <b/>
            <sz val="9"/>
            <color indexed="81"/>
            <rFont val="Tahoma"/>
            <family val="2"/>
          </rPr>
          <t>Peso en kilos</t>
        </r>
        <r>
          <rPr>
            <sz val="9"/>
            <color indexed="81"/>
            <rFont val="Tahoma"/>
            <family val="2"/>
          </rPr>
          <t xml:space="preserve">
</t>
        </r>
      </text>
    </comment>
    <comment ref="CV2" authorId="0" shapeId="0" xr:uid="{0B43EBAB-2593-4A64-A07C-6FBB6C06C739}">
      <text>
        <r>
          <rPr>
            <b/>
            <sz val="9"/>
            <color indexed="81"/>
            <rFont val="Tahoma"/>
            <family val="2"/>
          </rPr>
          <t>Precio en gramos de oro</t>
        </r>
        <r>
          <rPr>
            <sz val="9"/>
            <color indexed="81"/>
            <rFont val="Tahoma"/>
            <family val="2"/>
          </rPr>
          <t xml:space="preserve">
</t>
        </r>
      </text>
    </comment>
    <comment ref="CW2" authorId="0" shapeId="0" xr:uid="{E6A89C42-45DB-4DAD-8B88-88072FEFF4E8}">
      <text>
        <r>
          <rPr>
            <b/>
            <sz val="9"/>
            <color indexed="81"/>
            <rFont val="Tahoma"/>
            <family val="2"/>
          </rPr>
          <t>Peso en kilos</t>
        </r>
        <r>
          <rPr>
            <sz val="9"/>
            <color indexed="81"/>
            <rFont val="Tahoma"/>
            <family val="2"/>
          </rPr>
          <t xml:space="preserve">
</t>
        </r>
      </text>
    </comment>
    <comment ref="DE2" authorId="0" shapeId="0" xr:uid="{1337CFAC-E3C2-42F6-A5F6-690C46D57BD4}">
      <text>
        <r>
          <rPr>
            <b/>
            <sz val="9"/>
            <color indexed="81"/>
            <rFont val="Tahoma"/>
            <family val="2"/>
          </rPr>
          <t>Precio en gramos de oro</t>
        </r>
        <r>
          <rPr>
            <sz val="9"/>
            <color indexed="81"/>
            <rFont val="Tahoma"/>
            <family val="2"/>
          </rPr>
          <t xml:space="preserve">
</t>
        </r>
      </text>
    </comment>
    <comment ref="DK2" authorId="0" shapeId="0" xr:uid="{AE8804F0-374D-4B95-9D74-00F9FC2826BA}">
      <text>
        <r>
          <rPr>
            <b/>
            <sz val="9"/>
            <color indexed="81"/>
            <rFont val="Tahoma"/>
            <family val="2"/>
          </rPr>
          <t>Precio en gramos de oro</t>
        </r>
        <r>
          <rPr>
            <sz val="9"/>
            <color indexed="81"/>
            <rFont val="Tahoma"/>
            <family val="2"/>
          </rPr>
          <t xml:space="preserve">
</t>
        </r>
      </text>
    </comment>
    <comment ref="DL2" authorId="0" shapeId="0" xr:uid="{FD74F6CA-3353-4BF7-BD3D-9768F1EB4A4C}">
      <text>
        <r>
          <rPr>
            <b/>
            <sz val="9"/>
            <color indexed="81"/>
            <rFont val="Tahoma"/>
            <family val="2"/>
          </rPr>
          <t>Peso en kilos</t>
        </r>
        <r>
          <rPr>
            <sz val="9"/>
            <color indexed="81"/>
            <rFont val="Tahoma"/>
            <family val="2"/>
          </rPr>
          <t xml:space="preserve">
</t>
        </r>
      </text>
    </comment>
    <comment ref="DP2" authorId="0" shapeId="0" xr:uid="{AE47AF23-3224-42BD-A376-E01EB7305104}">
      <text>
        <r>
          <rPr>
            <b/>
            <sz val="9"/>
            <color indexed="81"/>
            <rFont val="Tahoma"/>
            <family val="2"/>
          </rPr>
          <t>Precio en gramos de oro</t>
        </r>
        <r>
          <rPr>
            <sz val="9"/>
            <color indexed="81"/>
            <rFont val="Tahoma"/>
            <family val="2"/>
          </rPr>
          <t xml:space="preserve">
</t>
        </r>
      </text>
    </comment>
    <comment ref="DQ2" authorId="0" shapeId="0" xr:uid="{B82EC038-DB20-44F6-928D-9E49B1C91491}">
      <text>
        <r>
          <rPr>
            <b/>
            <sz val="9"/>
            <color indexed="81"/>
            <rFont val="Tahoma"/>
            <family val="2"/>
          </rPr>
          <t>Peso en kilos</t>
        </r>
        <r>
          <rPr>
            <sz val="9"/>
            <color indexed="81"/>
            <rFont val="Tahoma"/>
            <family val="2"/>
          </rPr>
          <t xml:space="preserve">
</t>
        </r>
      </text>
    </comment>
    <comment ref="DU2" authorId="0" shapeId="0" xr:uid="{43FC3825-8B73-4243-BDBF-A729C2A3539A}">
      <text>
        <r>
          <rPr>
            <b/>
            <sz val="9"/>
            <color indexed="81"/>
            <rFont val="Tahoma"/>
            <family val="2"/>
          </rPr>
          <t>Precio en gramos de oro</t>
        </r>
        <r>
          <rPr>
            <sz val="9"/>
            <color indexed="81"/>
            <rFont val="Tahoma"/>
            <family val="2"/>
          </rPr>
          <t xml:space="preserve">
</t>
        </r>
      </text>
    </comment>
    <comment ref="DV2" authorId="0" shapeId="0" xr:uid="{CAC90EA5-440F-4D8D-96CD-B0D9143CECF8}">
      <text>
        <r>
          <rPr>
            <b/>
            <sz val="9"/>
            <color indexed="81"/>
            <rFont val="Tahoma"/>
            <family val="2"/>
          </rPr>
          <t>Peso en kilos</t>
        </r>
        <r>
          <rPr>
            <sz val="9"/>
            <color indexed="81"/>
            <rFont val="Tahoma"/>
            <family val="2"/>
          </rPr>
          <t xml:space="preserve">
</t>
        </r>
      </text>
    </comment>
    <comment ref="DY2" authorId="0" shapeId="0" xr:uid="{BA28B09B-4C51-4DCB-8F3C-44987A975852}">
      <text>
        <r>
          <rPr>
            <b/>
            <sz val="9"/>
            <color indexed="81"/>
            <rFont val="Tahoma"/>
            <family val="2"/>
          </rPr>
          <t>Precio en gramos de oro</t>
        </r>
        <r>
          <rPr>
            <sz val="9"/>
            <color indexed="81"/>
            <rFont val="Tahoma"/>
            <family val="2"/>
          </rPr>
          <t xml:space="preserve">
</t>
        </r>
      </text>
    </comment>
    <comment ref="DZ2" authorId="0" shapeId="0" xr:uid="{787539E5-B2E6-4B26-B5C0-F4111FB9616B}">
      <text>
        <r>
          <rPr>
            <b/>
            <sz val="9"/>
            <color indexed="81"/>
            <rFont val="Tahoma"/>
            <family val="2"/>
          </rPr>
          <t>Peso en kilos</t>
        </r>
        <r>
          <rPr>
            <sz val="9"/>
            <color indexed="81"/>
            <rFont val="Tahoma"/>
            <family val="2"/>
          </rPr>
          <t xml:space="preserve">
</t>
        </r>
      </text>
    </comment>
    <comment ref="EC2" authorId="0" shapeId="0" xr:uid="{CB9511EC-5577-4D3B-BB55-F526EB061B53}">
      <text>
        <r>
          <rPr>
            <b/>
            <sz val="9"/>
            <color indexed="81"/>
            <rFont val="Tahoma"/>
            <family val="2"/>
          </rPr>
          <t>Precio en gramos de oro</t>
        </r>
        <r>
          <rPr>
            <sz val="9"/>
            <color indexed="81"/>
            <rFont val="Tahoma"/>
            <family val="2"/>
          </rPr>
          <t xml:space="preserve">
</t>
        </r>
      </text>
    </comment>
    <comment ref="ED2" authorId="0" shapeId="0" xr:uid="{2BA306D3-D35E-46C2-B165-B6AF00C886F3}">
      <text>
        <r>
          <rPr>
            <b/>
            <sz val="9"/>
            <color indexed="81"/>
            <rFont val="Tahoma"/>
            <family val="2"/>
          </rPr>
          <t>Peso en kilos</t>
        </r>
        <r>
          <rPr>
            <sz val="9"/>
            <color indexed="81"/>
            <rFont val="Tahoma"/>
            <family val="2"/>
          </rPr>
          <t xml:space="preserve">
</t>
        </r>
      </text>
    </comment>
    <comment ref="EG2" authorId="0" shapeId="0" xr:uid="{5E024D4D-CA4C-43DD-8844-21FCCE0AE054}">
      <text>
        <r>
          <rPr>
            <b/>
            <sz val="9"/>
            <color indexed="81"/>
            <rFont val="Tahoma"/>
            <family val="2"/>
          </rPr>
          <t>Precio en gramos de oro</t>
        </r>
        <r>
          <rPr>
            <sz val="9"/>
            <color indexed="81"/>
            <rFont val="Tahoma"/>
            <family val="2"/>
          </rPr>
          <t xml:space="preserve">
</t>
        </r>
      </text>
    </comment>
    <comment ref="EH2" authorId="0" shapeId="0" xr:uid="{A2511B84-5E4A-4A12-BCE1-876A8847E27D}">
      <text>
        <r>
          <rPr>
            <b/>
            <sz val="9"/>
            <color indexed="81"/>
            <rFont val="Tahoma"/>
            <family val="2"/>
          </rPr>
          <t>Peso en kilos</t>
        </r>
        <r>
          <rPr>
            <sz val="9"/>
            <color indexed="81"/>
            <rFont val="Tahoma"/>
            <family val="2"/>
          </rPr>
          <t xml:space="preserve">
</t>
        </r>
      </text>
    </comment>
    <comment ref="EK2" authorId="0" shapeId="0" xr:uid="{7774C817-36CA-4689-B18A-1400CEBA8A54}">
      <text>
        <r>
          <rPr>
            <b/>
            <sz val="9"/>
            <color indexed="81"/>
            <rFont val="Tahoma"/>
            <family val="2"/>
          </rPr>
          <t>Precio en gramos de oro</t>
        </r>
        <r>
          <rPr>
            <sz val="9"/>
            <color indexed="81"/>
            <rFont val="Tahoma"/>
            <family val="2"/>
          </rPr>
          <t xml:space="preserve">
</t>
        </r>
      </text>
    </comment>
    <comment ref="EL2" authorId="0" shapeId="0" xr:uid="{1C4B05A6-5350-43D3-B023-79F8564B3F2E}">
      <text>
        <r>
          <rPr>
            <b/>
            <sz val="9"/>
            <color indexed="81"/>
            <rFont val="Tahoma"/>
            <family val="2"/>
          </rPr>
          <t>Peso en kilos</t>
        </r>
        <r>
          <rPr>
            <sz val="9"/>
            <color indexed="81"/>
            <rFont val="Tahoma"/>
            <family val="2"/>
          </rPr>
          <t xml:space="preserve">
</t>
        </r>
      </text>
    </comment>
    <comment ref="EP2" authorId="0" shapeId="0" xr:uid="{89E38D7E-0CD7-4034-8C03-7A27C88FE3B9}">
      <text>
        <r>
          <rPr>
            <b/>
            <sz val="9"/>
            <color indexed="81"/>
            <rFont val="Tahoma"/>
            <family val="2"/>
          </rPr>
          <t>Precio en gramos de oro</t>
        </r>
        <r>
          <rPr>
            <sz val="9"/>
            <color indexed="81"/>
            <rFont val="Tahoma"/>
            <family val="2"/>
          </rPr>
          <t xml:space="preserve">
</t>
        </r>
      </text>
    </comment>
    <comment ref="EQ2" authorId="0" shapeId="0" xr:uid="{6544A2C4-0D4E-4916-BB55-39D96EA829A7}">
      <text>
        <r>
          <rPr>
            <b/>
            <sz val="9"/>
            <color indexed="81"/>
            <rFont val="Tahoma"/>
            <family val="2"/>
          </rPr>
          <t>Peso en kilos</t>
        </r>
        <r>
          <rPr>
            <sz val="9"/>
            <color indexed="81"/>
            <rFont val="Tahoma"/>
            <family val="2"/>
          </rPr>
          <t xml:space="preserve">
</t>
        </r>
      </text>
    </comment>
    <comment ref="ET2" authorId="0" shapeId="0" xr:uid="{2C76E111-EF42-4628-8650-748B1A8BE9A5}">
      <text>
        <r>
          <rPr>
            <b/>
            <sz val="9"/>
            <color indexed="81"/>
            <rFont val="Tahoma"/>
            <family val="2"/>
          </rPr>
          <t>Precio en gramos de oro</t>
        </r>
        <r>
          <rPr>
            <sz val="9"/>
            <color indexed="81"/>
            <rFont val="Tahoma"/>
            <family val="2"/>
          </rPr>
          <t xml:space="preserve">
</t>
        </r>
      </text>
    </comment>
    <comment ref="FB2" authorId="0" shapeId="0" xr:uid="{8BEA3FFE-AB90-4E48-A412-AC80B3AF9A5C}">
      <text>
        <r>
          <rPr>
            <b/>
            <sz val="9"/>
            <color indexed="81"/>
            <rFont val="Tahoma"/>
            <family val="2"/>
          </rPr>
          <t>Precio en gramos de oro</t>
        </r>
        <r>
          <rPr>
            <sz val="9"/>
            <color indexed="81"/>
            <rFont val="Tahoma"/>
            <family val="2"/>
          </rPr>
          <t xml:space="preserve">
</t>
        </r>
      </text>
    </comment>
    <comment ref="FC2" authorId="0" shapeId="0" xr:uid="{45266C6B-5453-4CF8-A1B3-C3624904D6F8}">
      <text>
        <r>
          <rPr>
            <b/>
            <sz val="9"/>
            <color indexed="81"/>
            <rFont val="Tahoma"/>
            <family val="2"/>
          </rPr>
          <t>Peso en kilos</t>
        </r>
        <r>
          <rPr>
            <sz val="9"/>
            <color indexed="81"/>
            <rFont val="Tahoma"/>
            <family val="2"/>
          </rPr>
          <t xml:space="preserve">
</t>
        </r>
      </text>
    </comment>
    <comment ref="FF2" authorId="0" shapeId="0" xr:uid="{9EFB88A3-056D-48DB-81FB-F0B15BDD315A}">
      <text>
        <r>
          <rPr>
            <b/>
            <sz val="9"/>
            <color indexed="81"/>
            <rFont val="Tahoma"/>
            <family val="2"/>
          </rPr>
          <t>Precio en gramos de oro</t>
        </r>
        <r>
          <rPr>
            <sz val="9"/>
            <color indexed="81"/>
            <rFont val="Tahoma"/>
            <family val="2"/>
          </rPr>
          <t xml:space="preserve">
</t>
        </r>
      </text>
    </comment>
    <comment ref="FG2" authorId="0" shapeId="0" xr:uid="{12BBD3C2-A7A8-4546-AFE3-61074284DFB0}">
      <text>
        <r>
          <rPr>
            <b/>
            <sz val="9"/>
            <color indexed="81"/>
            <rFont val="Tahoma"/>
            <family val="2"/>
          </rPr>
          <t>Peso en kilos</t>
        </r>
        <r>
          <rPr>
            <sz val="9"/>
            <color indexed="81"/>
            <rFont val="Tahoma"/>
            <family val="2"/>
          </rPr>
          <t xml:space="preserve">
</t>
        </r>
      </text>
    </comment>
    <comment ref="FJ2" authorId="0" shapeId="0" xr:uid="{2B302D9E-284E-447E-8D2E-2F462AB0B1A8}">
      <text>
        <r>
          <rPr>
            <b/>
            <sz val="9"/>
            <color indexed="81"/>
            <rFont val="Tahoma"/>
            <family val="2"/>
          </rPr>
          <t>Precio en gramos de oro</t>
        </r>
        <r>
          <rPr>
            <sz val="9"/>
            <color indexed="81"/>
            <rFont val="Tahoma"/>
            <family val="2"/>
          </rPr>
          <t xml:space="preserve">
</t>
        </r>
      </text>
    </comment>
    <comment ref="FM2" authorId="0" shapeId="0" xr:uid="{A1F1AC63-1BC6-43ED-A8D2-96665E58881B}">
      <text>
        <r>
          <rPr>
            <b/>
            <sz val="9"/>
            <color indexed="81"/>
            <rFont val="Tahoma"/>
            <family val="2"/>
          </rPr>
          <t>Precio en gramos de oro</t>
        </r>
        <r>
          <rPr>
            <sz val="9"/>
            <color indexed="81"/>
            <rFont val="Tahoma"/>
            <family val="2"/>
          </rPr>
          <t xml:space="preserve">
</t>
        </r>
      </text>
    </comment>
    <comment ref="FS2" authorId="0" shapeId="0" xr:uid="{C47297EE-4AB7-44F1-B4C8-CF32B2B41101}">
      <text>
        <r>
          <rPr>
            <b/>
            <sz val="9"/>
            <color indexed="81"/>
            <rFont val="Tahoma"/>
            <family val="2"/>
          </rPr>
          <t>Precio en gramos de oro</t>
        </r>
        <r>
          <rPr>
            <sz val="9"/>
            <color indexed="81"/>
            <rFont val="Tahoma"/>
            <family val="2"/>
          </rPr>
          <t xml:space="preserve">
</t>
        </r>
      </text>
    </comment>
    <comment ref="FT2" authorId="0" shapeId="0" xr:uid="{97F7596D-3307-4B45-8B5D-588B8E10026C}">
      <text>
        <r>
          <rPr>
            <b/>
            <sz val="9"/>
            <color indexed="81"/>
            <rFont val="Tahoma"/>
            <family val="2"/>
          </rPr>
          <t>Peso en kilos</t>
        </r>
        <r>
          <rPr>
            <sz val="9"/>
            <color indexed="81"/>
            <rFont val="Tahoma"/>
            <family val="2"/>
          </rPr>
          <t xml:space="preserve">
</t>
        </r>
      </text>
    </comment>
    <comment ref="CV66" authorId="0" shapeId="0" xr:uid="{20B2D10C-5733-4644-94FD-2AFA0B51F804}">
      <text>
        <r>
          <rPr>
            <b/>
            <sz val="9"/>
            <color indexed="81"/>
            <rFont val="Tahoma"/>
            <family val="2"/>
          </rPr>
          <t>Precio en gramos de oro</t>
        </r>
        <r>
          <rPr>
            <sz val="9"/>
            <color indexed="81"/>
            <rFont val="Tahoma"/>
            <family val="2"/>
          </rPr>
          <t xml:space="preserve">
</t>
        </r>
      </text>
    </comment>
    <comment ref="CW66" authorId="0" shapeId="0" xr:uid="{2FC10831-14A2-4F6C-9947-0E48B87DE6BB}">
      <text>
        <r>
          <rPr>
            <b/>
            <sz val="9"/>
            <color indexed="81"/>
            <rFont val="Tahoma"/>
            <family val="2"/>
          </rPr>
          <t>Peso en kilos</t>
        </r>
        <r>
          <rPr>
            <sz val="9"/>
            <color indexed="81"/>
            <rFont val="Tahoma"/>
            <family val="2"/>
          </rPr>
          <t xml:space="preserve">
</t>
        </r>
      </text>
    </comment>
    <comment ref="CV81" authorId="0" shapeId="0" xr:uid="{68A8AF1E-E1DA-42AA-9F23-0A1A0B75FF93}">
      <text>
        <r>
          <rPr>
            <b/>
            <sz val="9"/>
            <color indexed="81"/>
            <rFont val="Tahoma"/>
            <family val="2"/>
          </rPr>
          <t>Precio en gramos de oro</t>
        </r>
        <r>
          <rPr>
            <sz val="9"/>
            <color indexed="81"/>
            <rFont val="Tahoma"/>
            <family val="2"/>
          </rPr>
          <t xml:space="preserve">
</t>
        </r>
      </text>
    </comment>
    <comment ref="CW81" authorId="0" shapeId="0" xr:uid="{0D3D7537-7111-4CF3-B8AF-C9F771B0B410}">
      <text>
        <r>
          <rPr>
            <b/>
            <sz val="9"/>
            <color indexed="81"/>
            <rFont val="Tahoma"/>
            <family val="2"/>
          </rPr>
          <t>Peso en kilos</t>
        </r>
        <r>
          <rPr>
            <sz val="9"/>
            <color indexed="81"/>
            <rFont val="Tahoma"/>
            <family val="2"/>
          </rPr>
          <t xml:space="preserve">
</t>
        </r>
      </text>
    </comment>
  </commentList>
</comments>
</file>

<file path=xl/sharedStrings.xml><?xml version="1.0" encoding="utf-8"?>
<sst xmlns="http://schemas.openxmlformats.org/spreadsheetml/2006/main" count="5521" uniqueCount="3568">
  <si>
    <t>El detector de latidos es un micrófono direccional que habitualmente se monta sobre un fusil de asalto electrónico aunque funciona también conectado a un Ordenador, portátil o sobremesa. El ordenador o el fusil deben tener cargado el programa Detector de latidos. El programa discrimina de entre los sonidos que capta el micrófono los latidos del corazón humano. Alcanza 15 metros en todas direcciones, incluso a través de una pared (pero no dos).</t>
  </si>
  <si>
    <t>Diagnóstico 2</t>
  </si>
  <si>
    <t>Ordenador, sensores corporales y analizador de sangre</t>
  </si>
  <si>
    <t>El programa sustituye a un médico a efectos de diagnóstico de enfermedades. El programa siempre pasa la tirada de diagnóstico.</t>
  </si>
  <si>
    <t>Disparo seguro 2</t>
  </si>
  <si>
    <t xml:space="preserve">Rifle de asalto electrónico </t>
  </si>
  <si>
    <t>Debe estar coordinado con un programa de seguimiento del blanco. El rifle sólo dispara si la bala o flecha va a hacer blanco, aunque el usuario apriete el botón de disparo.</t>
  </si>
  <si>
    <t>Portátil a manivela (5UM)</t>
  </si>
  <si>
    <t xml:space="preserve">Enciclopedia (No se puede escribir)  </t>
  </si>
  <si>
    <t>Fatiga por andar a la mitad</t>
  </si>
  <si>
    <t xml:space="preserve">Carretilla, carga 175 kilos. </t>
  </si>
  <si>
    <t>Bombona de gas butano</t>
  </si>
  <si>
    <t xml:space="preserve">Radio no portatil, segura, 50 km alimentada desde un vehículo o un generador. Dotada de un codificador/decodificador de modo que la comunicación sólo puede comprenderse entre aparatos que lo tienen.  </t>
  </si>
  <si>
    <t xml:space="preserve">Alambique 30 kg. Aporte diario: 30 kg de material orgánico. Producción diaria; 5 litros de alcohol. </t>
  </si>
  <si>
    <t xml:space="preserve">Calentador de agua eléctrico. Capacidad 150 litros. Consume 175 kw. </t>
  </si>
  <si>
    <t>Traje de francotirador, campo</t>
  </si>
  <si>
    <t>Comida para pájaros</t>
  </si>
  <si>
    <t>Cerdo, sin cebar, 80k</t>
  </si>
  <si>
    <t>Canana para 15 cartuchos de escopeta</t>
  </si>
  <si>
    <t>.380 ACP (9x17mm)</t>
  </si>
  <si>
    <t>Inodoro químico portátil</t>
  </si>
  <si>
    <t>Amadís de Gaula. Anónimo.</t>
  </si>
  <si>
    <t xml:space="preserve">Admite además un silenciador.  A 30 metros sólo hay un 25% de posibilidades de ver el destello. Más allá es imposible. </t>
  </si>
  <si>
    <t>.32 ACP (7,66x17mmSR), teflon</t>
  </si>
  <si>
    <t>Armaduras a la mitad</t>
  </si>
  <si>
    <t>Cuchilla de afeitar, usada</t>
  </si>
  <si>
    <t>Alicia en el país de las maravillas. Lewis Carrol</t>
  </si>
  <si>
    <t>Colchón</t>
  </si>
  <si>
    <t>Explosivo disimulado (parece carbón)</t>
  </si>
  <si>
    <t>Cajetilla de negro</t>
  </si>
  <si>
    <t>1500 escalados</t>
  </si>
  <si>
    <t>Disco de obra maestra de música pop</t>
  </si>
  <si>
    <t>Disco de obra maestra del cine</t>
  </si>
  <si>
    <t>Pistolas disimuladas</t>
  </si>
  <si>
    <t>Disco de película porno</t>
  </si>
  <si>
    <t>Pistola disimulada: mechero</t>
  </si>
  <si>
    <t>Inteligencia</t>
  </si>
  <si>
    <t>Iniciativa</t>
  </si>
  <si>
    <t>Destreza</t>
  </si>
  <si>
    <t>Agilidad</t>
  </si>
  <si>
    <t>Fuerza</t>
  </si>
  <si>
    <t>El Padrino. Mario Puzo</t>
  </si>
  <si>
    <t>Diagrama: . Munición dum-dum</t>
  </si>
  <si>
    <t>Navaja</t>
  </si>
  <si>
    <t xml:space="preserve">Chaqueta de Cota de malla </t>
  </si>
  <si>
    <t>Sal</t>
  </si>
  <si>
    <t>Pierna ortopédica</t>
  </si>
  <si>
    <t>El perfume. Patrick Suskind.</t>
  </si>
  <si>
    <t>Diagrama: . Muñequera lanzaflechas</t>
  </si>
  <si>
    <t>Navaja de barbero</t>
  </si>
  <si>
    <t xml:space="preserve">Chaqueta de Cuero tachonado </t>
  </si>
  <si>
    <t>Sucedaneo de café</t>
  </si>
  <si>
    <t>Pildora abortiva</t>
  </si>
  <si>
    <t>El principito. E. Saint Exupery</t>
  </si>
  <si>
    <t>Diagrama: . Noria generadora de electricidad. 600 Kw.</t>
  </si>
  <si>
    <t>Chaqueta de neopreno</t>
  </si>
  <si>
    <t>Te</t>
  </si>
  <si>
    <t>Pildoras anticonceptivas, 1  mes</t>
  </si>
  <si>
    <t>El profeta. Kahil Gibran</t>
  </si>
  <si>
    <t>Diagrama: . Ordenador improvisado</t>
  </si>
  <si>
    <t xml:space="preserve">Pala </t>
  </si>
  <si>
    <t>Nueces, azucar, carne de rata</t>
  </si>
  <si>
    <t>Centeno</t>
  </si>
  <si>
    <t>68,3 mm HEAT para lanzacohetes</t>
  </si>
  <si>
    <t>Expansor Fuerza 40</t>
  </si>
  <si>
    <t>El buscón. Francisco de Quevedo</t>
  </si>
  <si>
    <t>Rueda de tractor</t>
  </si>
  <si>
    <t>Diagrama:  Látigo de alambre de espino o cuchillas</t>
  </si>
  <si>
    <t>Silbato para perros</t>
  </si>
  <si>
    <t>Cutter</t>
  </si>
  <si>
    <t>Traje de amianto</t>
  </si>
  <si>
    <t>Ignifugo 1 minuto</t>
  </si>
  <si>
    <t>Máquina de tatuar, consume 1,5 v</t>
  </si>
  <si>
    <t>Casco de gladiador</t>
  </si>
  <si>
    <t>Chapa</t>
  </si>
  <si>
    <t>Comida del bosque (bayas, setas, raices)</t>
  </si>
  <si>
    <t>7,62 L (7.82x54mmR Long)</t>
  </si>
  <si>
    <t>Expansor Iniciativa 20</t>
  </si>
  <si>
    <t>El cantar de los nibelungos. Anónimo.</t>
  </si>
  <si>
    <t>Silenciador de moto</t>
  </si>
  <si>
    <t>Diagrama:  Levantamuertos</t>
  </si>
  <si>
    <t>Silla de caballero. El jinete tiene un 50% de permanecer montado incluso si está inconsciente.</t>
  </si>
  <si>
    <t>Daga</t>
  </si>
  <si>
    <t>Traje de asalto negro</t>
  </si>
  <si>
    <t>Mas 10 percentiles a sigilo de noche</t>
  </si>
  <si>
    <t>Camuflaje (Destreza)</t>
  </si>
  <si>
    <t xml:space="preserve">Conducir Ruedas liger (Dest) </t>
  </si>
  <si>
    <t>Esculpir (Destreza)</t>
  </si>
  <si>
    <t>Betún para zapatos</t>
  </si>
  <si>
    <t xml:space="preserve">LSW </t>
  </si>
  <si>
    <t>5,56 N</t>
  </si>
  <si>
    <t>3d6</t>
  </si>
  <si>
    <t>Cabeza reducida</t>
  </si>
  <si>
    <t>"+10 percentiles a Apariencia, entre Brutales. Negativos con el resto""</t>
  </si>
  <si>
    <t>Diesel, 1 litro</t>
  </si>
  <si>
    <t>Careta de soldadura</t>
  </si>
  <si>
    <t>Plástico duro</t>
  </si>
  <si>
    <t>Alubias</t>
  </si>
  <si>
    <t>5.46 B (5.48x39mm Block)</t>
  </si>
  <si>
    <t>Expansor Constitución 60</t>
  </si>
  <si>
    <t>El Aleph. Jorge Luis Borgues.</t>
  </si>
  <si>
    <t>Pieza de motor</t>
  </si>
  <si>
    <t>Trike biplaza</t>
  </si>
  <si>
    <t>Diagrama:  Lámpara de aceite</t>
  </si>
  <si>
    <t>Peluca pelo largo rubio</t>
  </si>
  <si>
    <t>Cuchilla de afeitar clavada en una pastilla de jabón</t>
  </si>
  <si>
    <t>Tinte morado</t>
  </si>
  <si>
    <t>Carga de gas para chaleco anticaidas inflable</t>
  </si>
  <si>
    <t>Arroz</t>
  </si>
  <si>
    <t>5.46 B (5.48x39mm Block), dum-dum</t>
  </si>
  <si>
    <t>Expansor Destreza 20</t>
  </si>
  <si>
    <t>El amante. Marguerite Duras.</t>
  </si>
  <si>
    <t>Rueda de bicicleta</t>
  </si>
  <si>
    <t>Trike multiplaza</t>
  </si>
  <si>
    <t>Diagrama:  Lanzacohetes improvisado, ligero</t>
  </si>
  <si>
    <t>Peluca pelo por los hombros azul</t>
  </si>
  <si>
    <t>Cuchilla de maquetista</t>
  </si>
  <si>
    <t>Tinte naranja</t>
  </si>
  <si>
    <t>Hoja de sierra giratoria</t>
  </si>
  <si>
    <t>Casco balístico</t>
  </si>
  <si>
    <t>Modificador</t>
  </si>
  <si>
    <t>Fórmula para bases no Dx</t>
  </si>
  <si>
    <t>Fórmula para bases  Dx</t>
  </si>
  <si>
    <t>Pastoreo (Personalidad)</t>
  </si>
  <si>
    <t>Veterinaria (Inteligencia)Dx</t>
  </si>
  <si>
    <t>El micrófono capta la voz de alguien y el programa la compara con una base de datos, que es un programa aparte, para identificarla. Se pueden añadir voces a la base si se tiene el programa. Alcance 10 metros.</t>
  </si>
  <si>
    <t>Telemetro analógico. Más 5 al dado para impactar</t>
  </si>
  <si>
    <t>Intérprete de comandos TCP 3</t>
  </si>
  <si>
    <t>Programa que permite relacionarse al usuario con el ordenador y que entienda sus órdenes. Se comunica a través de puertos TCP.</t>
  </si>
  <si>
    <t>Telémetro laser. Más 7 al dado para impactar.</t>
  </si>
  <si>
    <t>Teclado registra pulsaciones</t>
  </si>
  <si>
    <t>Intérprete de comandos UDP 4</t>
  </si>
  <si>
    <t>Un solo disparo</t>
  </si>
  <si>
    <t>Disco de cinematografía menor</t>
  </si>
  <si>
    <t>Ejemplar de literatura  menor</t>
  </si>
  <si>
    <t>Diagrama: . Licor de patata</t>
  </si>
  <si>
    <t>Machete</t>
  </si>
  <si>
    <t>Chaleco de Sediacero</t>
  </si>
  <si>
    <t>Lúpulo</t>
  </si>
  <si>
    <t>Nanomed</t>
  </si>
  <si>
    <t>El medico. Noah Gordon</t>
  </si>
  <si>
    <t>Diagrama: . Mangual de tornillos o pistón</t>
  </si>
  <si>
    <t>Mangual</t>
  </si>
  <si>
    <t>Chaleco de Teflon</t>
  </si>
  <si>
    <t>Malta</t>
  </si>
  <si>
    <t>Ojo de cristal</t>
  </si>
  <si>
    <t>Ala delta (Agilidad)</t>
  </si>
  <si>
    <t>Alabarda (Destreza)</t>
  </si>
  <si>
    <t>Albañil (Destreza)</t>
  </si>
  <si>
    <t>Alfarería (Destreza)</t>
  </si>
  <si>
    <t>Alterofilia (Fuerza)</t>
  </si>
  <si>
    <t>Amaestrar (Personalidad)</t>
  </si>
  <si>
    <t>Apuntar con espejo (Destreza) Dx</t>
  </si>
  <si>
    <t>Arco (Destreza)</t>
  </si>
  <si>
    <t>Arma corta (Destreza)</t>
  </si>
  <si>
    <t>Arma en la mano tonta  (Destreza)</t>
  </si>
  <si>
    <t>Arma larga (Destreza)</t>
  </si>
  <si>
    <t>Arma pesada (Destreza)</t>
  </si>
  <si>
    <t>Armas de energía (Destreza)</t>
  </si>
  <si>
    <t xml:space="preserve">Arquitectura (Inteligencia) Dx  </t>
  </si>
  <si>
    <t>Arriero (Personalidad)</t>
  </si>
  <si>
    <t>Arrojar (Destreza)</t>
  </si>
  <si>
    <t>Arte (Inteligencia)</t>
  </si>
  <si>
    <t>Artes escénicas (Personalidad)</t>
  </si>
  <si>
    <t>Artes marciales (Agilidad)</t>
  </si>
  <si>
    <t>Artilleria (Inteligencia)</t>
  </si>
  <si>
    <t>Astronomia (Inteligencia)</t>
  </si>
  <si>
    <t>Ataque Remolino (Agilidad) Dx</t>
  </si>
  <si>
    <t>Bailar (Agilidad)</t>
  </si>
  <si>
    <t>Ballesta  (Destreza)</t>
  </si>
  <si>
    <t>Barrido (Agilidad)</t>
  </si>
  <si>
    <t>Bichero (Destreza)</t>
  </si>
  <si>
    <t>El muchacho persa Mary Renault</t>
  </si>
  <si>
    <t>Diagrama: . Mina antipersonal</t>
  </si>
  <si>
    <t xml:space="preserve"> Daño puñetazo +1d8+1</t>
  </si>
  <si>
    <t>Chaleco salvavidas</t>
  </si>
  <si>
    <t>Máquina Enlatadora</t>
  </si>
  <si>
    <t>Oxígeno, un uso</t>
  </si>
  <si>
    <t>El nombre de la rosa. Umberto Eco.</t>
  </si>
  <si>
    <t>Diagrama: . Mina antitanque</t>
  </si>
  <si>
    <t>Maza</t>
  </si>
  <si>
    <t>Chaqueta de aviador</t>
  </si>
  <si>
    <t>Torso y abdomen</t>
  </si>
  <si>
    <t>Yunque.  Combinado con una forja y herramientas permite crear  objetos simples de metal</t>
  </si>
  <si>
    <t>Cazadora de motorista</t>
  </si>
  <si>
    <t>Trigo</t>
  </si>
  <si>
    <t>No atraviesa armadura alguna</t>
  </si>
  <si>
    <t>Instrumental básico</t>
  </si>
  <si>
    <t>El jinete de bronce Paulina Simons</t>
  </si>
  <si>
    <t>Diagrama:  Traje de tela</t>
  </si>
  <si>
    <t>Hoz</t>
  </si>
  <si>
    <t>Turbante</t>
  </si>
  <si>
    <t>Zapapico plegable</t>
  </si>
  <si>
    <t>Cazadora de Teflon</t>
  </si>
  <si>
    <t>Uva</t>
  </si>
  <si>
    <t>Flecha (para el Da-Ki-Na)</t>
  </si>
  <si>
    <t>Instrumental quirurgico</t>
  </si>
  <si>
    <t>El juego de Ender. Orson Scott Card</t>
  </si>
  <si>
    <t>Diagrama:  Turbina pequeña, improvisada, 60 kv</t>
  </si>
  <si>
    <t>Katana</t>
  </si>
  <si>
    <t xml:space="preserve"> Daño puñetazo +1d6+1</t>
  </si>
  <si>
    <t>Botas de fútbol</t>
  </si>
  <si>
    <t>Cera para cuero, bote</t>
  </si>
  <si>
    <t>Verduras</t>
  </si>
  <si>
    <t>Lentillas, astigmatismo</t>
  </si>
  <si>
    <t>El lazarillo de Tormes. Anonimo</t>
  </si>
  <si>
    <t>Diagrama:  Vela</t>
  </si>
  <si>
    <t>Katar</t>
  </si>
  <si>
    <t>Zapatos de golf</t>
  </si>
  <si>
    <t>0.05</t>
  </si>
  <si>
    <t>Chaleco anticaidas inflable</t>
  </si>
  <si>
    <t>Quita 10 puntos de daño en caidas, contra armas contudentes y en accidentes.</t>
  </si>
  <si>
    <t>Bicho gigante</t>
  </si>
  <si>
    <t>Sueño extra</t>
  </si>
  <si>
    <t>Fanatismo</t>
  </si>
  <si>
    <t>Gemelo malvado</t>
  </si>
  <si>
    <t>El jinete pálido</t>
  </si>
  <si>
    <t>Epilepsia</t>
  </si>
  <si>
    <t>Complejo de culpa</t>
  </si>
  <si>
    <t>Torpón</t>
  </si>
  <si>
    <t>Insomne</t>
  </si>
  <si>
    <t>Cleptomanía</t>
  </si>
  <si>
    <t>Incapacidad numérica</t>
  </si>
  <si>
    <t>Indeciso</t>
  </si>
  <si>
    <t>Superstición</t>
  </si>
  <si>
    <t>No percibes la profundidad</t>
  </si>
  <si>
    <t>Cojo</t>
  </si>
  <si>
    <t>Te mareas</t>
  </si>
  <si>
    <t xml:space="preserve">Perdida del gusto </t>
  </si>
  <si>
    <t>Te falta un dedo</t>
  </si>
  <si>
    <t>Bajo umbral del dolor</t>
  </si>
  <si>
    <t>Pirómano</t>
  </si>
  <si>
    <t>Consumo incrementado 4.</t>
  </si>
  <si>
    <t>Consumo incrementado 3.</t>
  </si>
  <si>
    <t>Consumo incrementado 2.</t>
  </si>
  <si>
    <t>Consumo incrementado 1.</t>
  </si>
  <si>
    <t>Oyes voces</t>
  </si>
  <si>
    <t>Sadismo</t>
  </si>
  <si>
    <t>No Iconografico</t>
  </si>
  <si>
    <t>Pesadillas</t>
  </si>
  <si>
    <t>Enamoradizo</t>
  </si>
  <si>
    <t>Temblores post traumaticos</t>
  </si>
  <si>
    <t>Ingenuidad</t>
  </si>
  <si>
    <t>Ruidoso</t>
  </si>
  <si>
    <t>Duro de oido</t>
  </si>
  <si>
    <t>Cabeza cuadrada</t>
  </si>
  <si>
    <t>Paranoia</t>
  </si>
  <si>
    <t>Sonámbulo</t>
  </si>
  <si>
    <t>Comes lento</t>
  </si>
  <si>
    <t>Metabolismo lento</t>
  </si>
  <si>
    <t>Honesto</t>
  </si>
  <si>
    <t>Resistencia a las medicinas</t>
  </si>
  <si>
    <t>Mina antitanque</t>
  </si>
  <si>
    <t>Mina antipersonal, saltarina</t>
  </si>
  <si>
    <t>Mina claymore</t>
  </si>
  <si>
    <t>Mina antipersonal, plástico</t>
  </si>
  <si>
    <t>Mina antipersonal, cable</t>
  </si>
  <si>
    <t xml:space="preserve">.32 ACP </t>
  </si>
  <si>
    <t>.32 ACP  dum-dum</t>
  </si>
  <si>
    <t>.32 ACP  teflon</t>
  </si>
  <si>
    <t xml:space="preserve">.38 Special </t>
  </si>
  <si>
    <t xml:space="preserve">.380 ACP </t>
  </si>
  <si>
    <t xml:space="preserve">.45 ACP </t>
  </si>
  <si>
    <r>
      <t xml:space="preserve">0,50 BMG </t>
    </r>
    <r>
      <rPr>
        <i/>
        <sz val="9"/>
        <rFont val="Times New Roman"/>
        <family val="1"/>
      </rPr>
      <t/>
    </r>
  </si>
  <si>
    <r>
      <t xml:space="preserve">0,50 SLAP </t>
    </r>
    <r>
      <rPr>
        <i/>
        <sz val="9"/>
        <rFont val="Times New Roman"/>
        <family val="1"/>
      </rPr>
      <t/>
    </r>
  </si>
  <si>
    <t xml:space="preserve">12.7 B </t>
  </si>
  <si>
    <t xml:space="preserve">14.5 B </t>
  </si>
  <si>
    <t xml:space="preserve">5.46 B </t>
  </si>
  <si>
    <t>5.46 B dum-dum</t>
  </si>
  <si>
    <t xml:space="preserve">5.56 N </t>
  </si>
  <si>
    <t>5.56 N  Dum-dum</t>
  </si>
  <si>
    <t>5.56 N teflon</t>
  </si>
  <si>
    <t xml:space="preserve">7,62 L </t>
  </si>
  <si>
    <t xml:space="preserve">7,62 N </t>
  </si>
  <si>
    <t>7,62 N dum-dum</t>
  </si>
  <si>
    <t>Pistolas improvisadas</t>
  </si>
  <si>
    <t>Ejemplar de literatura  menor, en disco</t>
  </si>
  <si>
    <t>Pistola improvisada con silenciador</t>
  </si>
  <si>
    <t>Lienzo</t>
  </si>
  <si>
    <t>Pistola improvisada</t>
  </si>
  <si>
    <t>Corán</t>
  </si>
  <si>
    <t>Biblia</t>
  </si>
  <si>
    <t>Pistolas no letales</t>
  </si>
  <si>
    <t>Oleo, 1 tubo</t>
  </si>
  <si>
    <t>Pistola de dardos tranquilizantes</t>
  </si>
  <si>
    <t xml:space="preserve">Dardo tranquilizante 15 mm </t>
  </si>
  <si>
    <t>Sonar natural (mutación)</t>
  </si>
  <si>
    <t>Snowboard/esquiar (Agl)</t>
  </si>
  <si>
    <t xml:space="preserve">Escombros de piedra y ladrillo compactado  (por cada 5 cms) </t>
  </si>
  <si>
    <t>Lámina de acero  (por cada 5 cms)</t>
  </si>
  <si>
    <t>Viga metálica</t>
  </si>
  <si>
    <t>Llanta de un coche, farola</t>
  </si>
  <si>
    <t>Una roca, banco de cemento</t>
  </si>
  <si>
    <t>Una puerta de seguridad de una casa</t>
  </si>
  <si>
    <t>Puerta de cámara acorazada</t>
  </si>
  <si>
    <t>Banco de parque</t>
  </si>
  <si>
    <t>Ladrillo hueco y cemento  (por cada 5 cms)</t>
  </si>
  <si>
    <t>Cemento , piedra, cristal antibalas, ladrillo macizo (por cada 5 cms)</t>
  </si>
  <si>
    <t>Cuero</t>
  </si>
  <si>
    <t>Armadura total</t>
  </si>
  <si>
    <t>No cuenta</t>
  </si>
  <si>
    <t xml:space="preserve">Kevlar  </t>
  </si>
  <si>
    <t xml:space="preserve">No </t>
  </si>
  <si>
    <t>Puerta blindada</t>
  </si>
  <si>
    <t>Pan</t>
  </si>
  <si>
    <t>Perro de defensa</t>
  </si>
  <si>
    <t>22 LR (5.7x17mmR Long Rifle)</t>
  </si>
  <si>
    <t>Utiles de afeitado</t>
  </si>
  <si>
    <t>Cámara hiperbárica medicalizada</t>
  </si>
  <si>
    <t>Congelador, 0,3 mts cúbicos. Un congelador para conservar comida y suministros médicos. Funciona con un generador o la batería de un vehiculo. Necesita 0,1  kw de potencia</t>
  </si>
  <si>
    <t>Detector de metales de mano, a pilas</t>
  </si>
  <si>
    <t>Traje de francotirador, urbano</t>
  </si>
  <si>
    <t>Mas 20 percentiles a camuflaje y mas 10 percentiles a sigilo en ciudad</t>
  </si>
  <si>
    <t>GPS, a pilas</t>
  </si>
  <si>
    <t>Botas de desminador</t>
  </si>
  <si>
    <t>Bombilla</t>
  </si>
  <si>
    <t>Trampa para conejos y pequeños animales</t>
  </si>
  <si>
    <t>Lápiz</t>
  </si>
  <si>
    <t>Caja de aluminio, ataud, 15 kilos</t>
  </si>
  <si>
    <t>Candado y cadena  para moto</t>
  </si>
  <si>
    <t>Coche destruido y rapiñado</t>
  </si>
  <si>
    <t>Nunchaku (Destreza)</t>
  </si>
  <si>
    <t>Martillo neumático, a aire comprimido</t>
  </si>
  <si>
    <t>A. corta</t>
  </si>
  <si>
    <t>Grevas de Neumático</t>
  </si>
  <si>
    <t>La conjura de los necios. Toole</t>
  </si>
  <si>
    <t>Cerbatana</t>
  </si>
  <si>
    <t>Grevas de tuberia</t>
  </si>
  <si>
    <t>La divina comedia. Dante Alighieri.</t>
  </si>
  <si>
    <t>Tirachinas improvisado</t>
  </si>
  <si>
    <t>Grevas de tubo de plástico</t>
  </si>
  <si>
    <t>La familia de Pascual Duarte. Camilo José Cela.</t>
  </si>
  <si>
    <t>Muñequera lanzaflechas de muelles, improvisada</t>
  </si>
  <si>
    <t>1d3</t>
  </si>
  <si>
    <t>Guanteletes de lámina de acero</t>
  </si>
  <si>
    <t>Manos</t>
  </si>
  <si>
    <t>La gallina degollada. Horacio Quiroga.</t>
  </si>
  <si>
    <t>Honda</t>
  </si>
  <si>
    <t>Guantes anticorte</t>
  </si>
  <si>
    <t>La guerra de los mundos. H.G. Wells</t>
  </si>
  <si>
    <t>Guantes de Armadura deportiva</t>
  </si>
  <si>
    <t>La Historia Interminable. Michael Ende</t>
  </si>
  <si>
    <t>Armas blancas de circunstancias</t>
  </si>
  <si>
    <t>Guantes de caucho antifrio</t>
  </si>
  <si>
    <t>La hora de las brujas. Anne Rice</t>
  </si>
  <si>
    <t>Jarrón</t>
  </si>
  <si>
    <t>" Daño puñetazo +1"</t>
  </si>
  <si>
    <t xml:space="preserve">Guantes de Cota de malla </t>
  </si>
  <si>
    <t>La Ilíada. Homero.</t>
  </si>
  <si>
    <t>Escultura de yeso</t>
  </si>
  <si>
    <t xml:space="preserve">Guantes de Cuero </t>
  </si>
  <si>
    <t>La insoportable levedad del ser. Milan Kundera.</t>
  </si>
  <si>
    <t>Botella</t>
  </si>
  <si>
    <t>Guantes de cuero acolchado</t>
  </si>
  <si>
    <t>La isla del paraiso. Victoria Holt</t>
  </si>
  <si>
    <t>Jarra</t>
  </si>
  <si>
    <t>Guantes de kevlar</t>
  </si>
  <si>
    <t>La isla del tesoro. R L Stevenson</t>
  </si>
  <si>
    <t>Maceta</t>
  </si>
  <si>
    <t>Guantes de Ropa de kevlar</t>
  </si>
  <si>
    <t>La madre. Maximo Gorki</t>
  </si>
  <si>
    <t>Lata de conserva abierta</t>
  </si>
  <si>
    <t>"Daño puñetazo +1d3</t>
  </si>
  <si>
    <t>Guantes de ropa de kevlar ignifugos 20 segundos</t>
  </si>
  <si>
    <t>La metamorfosis. Franz Kafka.</t>
  </si>
  <si>
    <t>Cucharón</t>
  </si>
  <si>
    <t>Guantes de sadomasoquista</t>
  </si>
  <si>
    <t>Manos, brazo</t>
  </si>
  <si>
    <t>La montaña mágica. Thomas Mann.</t>
  </si>
  <si>
    <t>Escoba</t>
  </si>
  <si>
    <t>Guantes dieléctricos</t>
  </si>
  <si>
    <t>La muerte de Artemio Cruz. Carlos Fuentes.</t>
  </si>
  <si>
    <t>Fusta</t>
  </si>
  <si>
    <t>Guantes ignifugos antitérmicos</t>
  </si>
  <si>
    <t>La muerte de Ivan Ilych. León Tolstoi.</t>
  </si>
  <si>
    <t>" Daño puñetazo +1d4"</t>
  </si>
  <si>
    <t>Habito de monje de tela gruesa</t>
  </si>
  <si>
    <t>Todo el cuerpo excepto cara</t>
  </si>
  <si>
    <t>La náusea. Jean Paul Sartre.</t>
  </si>
  <si>
    <t>Sartén</t>
  </si>
  <si>
    <t>Manguitos de kevlar</t>
  </si>
  <si>
    <t>Manos y brazos</t>
  </si>
  <si>
    <t>La Odisea. Homero.</t>
  </si>
  <si>
    <t>Máscara de Cthulhu</t>
  </si>
  <si>
    <t>La oveja negra y demás fábulas. Augusto Monterroso.</t>
  </si>
  <si>
    <t>Escopetas</t>
  </si>
  <si>
    <t>Máscara de esgrima</t>
  </si>
  <si>
    <t>La peste. Albert Camus</t>
  </si>
  <si>
    <t>Escopeta Pankor Jackhammer</t>
  </si>
  <si>
    <t>Máscara de hockey</t>
  </si>
  <si>
    <t>Componer musica (Int) Dx</t>
  </si>
  <si>
    <t>Detectar mentiras (Inicit)</t>
  </si>
  <si>
    <t>Carromato</t>
  </si>
  <si>
    <t>Diagrama:  Barca</t>
  </si>
  <si>
    <t>Drone doméstico</t>
  </si>
  <si>
    <t>Atizador</t>
  </si>
  <si>
    <t>Daño puñetazo +1d4</t>
  </si>
  <si>
    <t>Gafas de sol, oscuras</t>
  </si>
  <si>
    <t>Más 1 percentil a Apariencia</t>
  </si>
  <si>
    <t xml:space="preserve">Grua pequeña, combustible. Mueve hasta dos toneladas. Requiere hasta 30 kw para manejar su capacidad máxima. Consume 5 litros por hora.  Es fija o montada en un vehículo. </t>
  </si>
  <si>
    <t>En territorio hostil</t>
  </si>
  <si>
    <t>Monóculo de visión térmica. Alcanza 450 metros. A pilas.</t>
  </si>
  <si>
    <t>Magnum</t>
  </si>
  <si>
    <t>9mm</t>
  </si>
  <si>
    <t>45 y 32 mm</t>
  </si>
  <si>
    <t>8mm</t>
  </si>
  <si>
    <t>Regatear (Personalidad)</t>
  </si>
  <si>
    <t>Relacionarse (Personalidad)</t>
  </si>
  <si>
    <t>Religión (Inteligencia)</t>
  </si>
  <si>
    <t>Romper el cuello (Fuerza)</t>
  </si>
  <si>
    <t>Salto con pértiga (Agilidad)</t>
  </si>
  <si>
    <t>Salto de trampolín (Agilidad)</t>
  </si>
  <si>
    <t>Salvavidas (Fuerza)</t>
  </si>
  <si>
    <t>Sanitario (Inteligencia)</t>
  </si>
  <si>
    <t>Seducción (Personalidad)</t>
  </si>
  <si>
    <t>Servoarmadura (Agilidad)</t>
  </si>
  <si>
    <t>Sierra mecanica/Rotaflex (Destreza)</t>
  </si>
  <si>
    <t>Sigilo (Agilidad)</t>
  </si>
  <si>
    <t>Silbar (Personalidad)</t>
  </si>
  <si>
    <t>Snowboard (Agilidad)</t>
  </si>
  <si>
    <t>Sombras chinescas (Personalidad)</t>
  </si>
  <si>
    <t>Supervivencia (Inteligencia) Dx</t>
  </si>
  <si>
    <t>Surf (Agilidad)</t>
  </si>
  <si>
    <t>Sustraer (Destreza)</t>
  </si>
  <si>
    <t>Tatuaje y percing (Personalidad)</t>
  </si>
  <si>
    <t>Técnica sexual (Personalidad)</t>
  </si>
  <si>
    <t>Tirador montado (Agilidad)</t>
  </si>
  <si>
    <t>Tirapuertas (Fuerza)</t>
  </si>
  <si>
    <t>Tonfa (Destreza)</t>
  </si>
  <si>
    <t>Torpedo humano (Destreza)</t>
  </si>
  <si>
    <t>Tramoyista (Destreza)</t>
  </si>
  <si>
    <t>Trampas (Destreza)</t>
  </si>
  <si>
    <t>Tripulante (Destreza)</t>
  </si>
  <si>
    <t>Ultraligero (Destreza)</t>
  </si>
  <si>
    <t>Vacilar (Personalidad)</t>
  </si>
  <si>
    <t>Venenos (Inteligencia)</t>
  </si>
  <si>
    <t>Ventriloquía (Personalidad)</t>
  </si>
  <si>
    <t>Veterinaria (Inteligencia)</t>
  </si>
  <si>
    <t>Windsurf (Agilidad)</t>
  </si>
  <si>
    <t>LISTA DE HABILIDADES</t>
  </si>
  <si>
    <t>Habilidades</t>
  </si>
  <si>
    <t>Base</t>
  </si>
  <si>
    <t>Aciertos</t>
  </si>
  <si>
    <t>Añade</t>
  </si>
  <si>
    <t>Malus</t>
  </si>
  <si>
    <t>Bonus</t>
  </si>
  <si>
    <t>Cocinar (Inteligencia)</t>
  </si>
  <si>
    <t>Narco (Inteligencia)</t>
  </si>
  <si>
    <t>Pifia</t>
  </si>
  <si>
    <t>Normal</t>
  </si>
  <si>
    <t>Parcour (Agilidad) Dx</t>
  </si>
  <si>
    <t>Paracaidismo (Agilidad)</t>
  </si>
  <si>
    <t>Ventajas</t>
  </si>
  <si>
    <t>Desventajas</t>
  </si>
  <si>
    <t>Muy difícil/ medio, x2</t>
  </si>
  <si>
    <t>Dificil/ cercano, x1</t>
  </si>
  <si>
    <t>Extrema/ largo, x4</t>
  </si>
  <si>
    <t>Epico/ Lejano, x8</t>
  </si>
  <si>
    <t>Alcance cercano</t>
  </si>
  <si>
    <r>
      <t xml:space="preserve">Atributos secundarios       </t>
    </r>
    <r>
      <rPr>
        <sz val="10"/>
        <color indexed="8"/>
        <rFont val="Times New Roman"/>
        <family val="1"/>
      </rPr>
      <t xml:space="preserve"> Daño patada</t>
    </r>
  </si>
  <si>
    <t>Habilidad</t>
  </si>
  <si>
    <t>C/C</t>
  </si>
  <si>
    <t>Piloto de Helicóptero  (Inteligencia) Dx</t>
  </si>
  <si>
    <t xml:space="preserve">Piloto de planeadores (Inteligencia) </t>
  </si>
  <si>
    <t>Piloto espacial (Inteligencia) Dx</t>
  </si>
  <si>
    <t>Pintura (Destreza)</t>
  </si>
  <si>
    <t>Pirotécnia (Inteligencia)</t>
  </si>
  <si>
    <t>Poesía (Personalidad)</t>
  </si>
  <si>
    <t>Presa (Fuerza)</t>
  </si>
  <si>
    <t>Programación (Inteligencia) Dx</t>
  </si>
  <si>
    <t>Puñetazo (Destreza)</t>
  </si>
  <si>
    <t>Química (Inteligencia) Dx</t>
  </si>
  <si>
    <t>Quiromancia (Personalidad)</t>
  </si>
  <si>
    <t>Radiaficionado (Inteligencia)</t>
  </si>
  <si>
    <t>Pesoen K</t>
  </si>
  <si>
    <t>Camilla de palas</t>
  </si>
  <si>
    <t>Araña, combinación de arneses para asegurar heridos</t>
  </si>
  <si>
    <t>Kit de ventilación (ambú)</t>
  </si>
  <si>
    <t>Diagrama:  Fusil improvisado</t>
  </si>
  <si>
    <t>Maquillaje</t>
  </si>
  <si>
    <t>Cadena</t>
  </si>
  <si>
    <t>Nun-chaku</t>
  </si>
  <si>
    <t>Tela, por metro</t>
  </si>
  <si>
    <t>Herramientas de talabartero</t>
  </si>
  <si>
    <t>Turbina pequeña, 60 kv</t>
  </si>
  <si>
    <t>Capucha de neopreno</t>
  </si>
  <si>
    <t>Aceite de girasol</t>
  </si>
  <si>
    <t>Expansor Agilidad 40</t>
  </si>
  <si>
    <t>Diez negritos. Agatha Christie</t>
  </si>
  <si>
    <t>Nitro capacidad 10 cargas</t>
  </si>
  <si>
    <t>Remolque tirado por una persona</t>
  </si>
  <si>
    <t>Diagrama:  Gasificador, improvisado. Grande Alimenta un generador de hasta 60 kw</t>
  </si>
  <si>
    <t>Microscopio</t>
  </si>
  <si>
    <t>Cañería</t>
  </si>
  <si>
    <t>Tinte amarilo</t>
  </si>
  <si>
    <t>Herramientas eléctricas, en caja: sierra de calar, sierra eléctrica, taladro y destornillador eléctrico. Consumen 4 kw entre todas.</t>
  </si>
  <si>
    <t>Turbina pequeña, improvisada, 60 kv</t>
  </si>
  <si>
    <t>Capucha de sadomasoquista</t>
  </si>
  <si>
    <t>Aceite de oliva</t>
  </si>
  <si>
    <t>Expansor Agilidad 60</t>
  </si>
  <si>
    <t>Don Juan Tenorio. José Zorrilla.</t>
  </si>
  <si>
    <t>Nitro capacidad 5 cargas</t>
  </si>
  <si>
    <t>Roadsteer</t>
  </si>
  <si>
    <t>Diagrama:  Gasificador, improvisado. Mediano Alimenta un generador de hasta 10 kw</t>
  </si>
  <si>
    <t>Operación de cirigía estética, por punto de Apariencia modificado</t>
  </si>
  <si>
    <t>Cañería larga</t>
  </si>
  <si>
    <t>Tinte azul</t>
  </si>
  <si>
    <t xml:space="preserve">Kit de demolición. Contiene detonadores, espletas de tiempo, cable detonador. Permite colocar cargas y activarlas por control remoto, tiempo, contacto, movimiento, presión o mecha. </t>
  </si>
  <si>
    <t>Cerveza floja, de la casa</t>
  </si>
  <si>
    <t xml:space="preserve">Ricina, vía oral o inhalada. </t>
  </si>
  <si>
    <t>Carga de nitro</t>
  </si>
  <si>
    <t>Camión grande</t>
  </si>
  <si>
    <t xml:space="preserve">Herramientas para excavar: pala, pico, zapa, mazo, cincel. </t>
  </si>
  <si>
    <t>Diagrama:  Armaduras de cuero tachonado</t>
  </si>
  <si>
    <t>Botella de cristal vacía</t>
  </si>
  <si>
    <t>KPV</t>
  </si>
  <si>
    <t>14,5 B</t>
  </si>
  <si>
    <t>12d6</t>
  </si>
  <si>
    <t>Calavera animal empalada</t>
  </si>
  <si>
    <t>"+2 percentiles a Apariencia, entre Brutales. Negativos con el resto""</t>
  </si>
  <si>
    <t>Ing de combate (Intelig)</t>
  </si>
  <si>
    <t>Lenguaje corporal (Iniciativ)</t>
  </si>
  <si>
    <t>Lenguaje de signos (Intelig)</t>
  </si>
  <si>
    <t>Lucha a ciegas (Iniciativ) Dx</t>
  </si>
  <si>
    <t>Matemáticas (Inteligen) Dx</t>
  </si>
  <si>
    <t>Observador Avanz (Intelig)</t>
  </si>
  <si>
    <t>Operador de radar  (Iniciat)</t>
  </si>
  <si>
    <t>Operador de sonar (Iniciat)</t>
  </si>
  <si>
    <t>Técnica sexual (Personalid)</t>
  </si>
  <si>
    <t>Sensores para ordenador  (camara, micrófono direcional, radar, laser, sensores biométricos)</t>
  </si>
  <si>
    <t>Intrusión (scanner) 4</t>
  </si>
  <si>
    <t>Un programa para introducirse en ordenadores ajenos. Cuanto mejor haya sido la calidad lograda por quien lo escribió más fácil es la intrusión.</t>
  </si>
  <si>
    <t>Memoria USB 12 UM</t>
  </si>
  <si>
    <t>Manual  3</t>
  </si>
  <si>
    <t>Diagrama:  Armaduras de hueso</t>
  </si>
  <si>
    <t>Botella de helio</t>
  </si>
  <si>
    <t>DShK</t>
  </si>
  <si>
    <t>12,7 B</t>
  </si>
  <si>
    <t>9d6</t>
  </si>
  <si>
    <t>Calavera humana empalada</t>
  </si>
  <si>
    <t>"+5 percentiles a Apariencia, entre Brutales. Negativos con el resto""</t>
  </si>
  <si>
    <t>Equipo de química</t>
  </si>
  <si>
    <t>Gasificador, improvisado. Mediano Alimenta un generador de hasta 10 kw</t>
  </si>
  <si>
    <t xml:space="preserve">Radio táctica individual. Alcance 1 kilometro. Permite mantener el contacto en un combate. Tiene un microfono en la garganta y auriculares.  A pilas. </t>
  </si>
  <si>
    <t>Cortacésped</t>
  </si>
  <si>
    <t>Intensificador de imagen 600 mts</t>
  </si>
  <si>
    <t>Lona resistente, por metro cuadrado</t>
  </si>
  <si>
    <t>Botas de pescador</t>
  </si>
  <si>
    <t xml:space="preserve">Foco alógeneo portátil. Alimentado por una batería de vehículo o un generador. </t>
  </si>
  <si>
    <t>Paquete 500 folios</t>
  </si>
  <si>
    <t>A. Larga</t>
  </si>
  <si>
    <t>A. Pesada</t>
  </si>
  <si>
    <t>BONUS</t>
  </si>
  <si>
    <t>Nacionalidad</t>
  </si>
  <si>
    <t>Implantes cibernéticos</t>
  </si>
  <si>
    <t>Visión microscópica</t>
  </si>
  <si>
    <t>Valor de implantes cibenéticos</t>
  </si>
  <si>
    <t>Valor ventajas</t>
  </si>
  <si>
    <t>X1</t>
  </si>
  <si>
    <t>X2</t>
  </si>
  <si>
    <t>Y1</t>
  </si>
  <si>
    <t>Y2</t>
  </si>
  <si>
    <t>X3</t>
  </si>
  <si>
    <t>Y3</t>
  </si>
  <si>
    <t>X4</t>
  </si>
  <si>
    <t>Y4</t>
  </si>
  <si>
    <t>X5</t>
  </si>
  <si>
    <t>Y5</t>
  </si>
  <si>
    <t>X6</t>
  </si>
  <si>
    <t>Y6</t>
  </si>
  <si>
    <t>X7</t>
  </si>
  <si>
    <t>Y7</t>
  </si>
  <si>
    <t>X8</t>
  </si>
  <si>
    <t>Y8</t>
  </si>
  <si>
    <t>X9</t>
  </si>
  <si>
    <t>Y9</t>
  </si>
  <si>
    <t>X10</t>
  </si>
  <si>
    <t>Y10</t>
  </si>
  <si>
    <t>X11</t>
  </si>
  <si>
    <t>Y11</t>
  </si>
  <si>
    <t>Valor</t>
  </si>
  <si>
    <t>Puntos de creación acumulados</t>
  </si>
  <si>
    <t>Calibre</t>
  </si>
  <si>
    <t>Munición</t>
  </si>
  <si>
    <t>Brazo</t>
  </si>
  <si>
    <t>Pierna</t>
  </si>
  <si>
    <t>Cráneo</t>
  </si>
  <si>
    <t>Cuello</t>
  </si>
  <si>
    <t>Hombro</t>
  </si>
  <si>
    <t>Codo</t>
  </si>
  <si>
    <t>Antebrazo</t>
  </si>
  <si>
    <t>Mano</t>
  </si>
  <si>
    <t>Pulmón</t>
  </si>
  <si>
    <t>Corazón</t>
  </si>
  <si>
    <t>Cadera</t>
  </si>
  <si>
    <t>Genitales</t>
  </si>
  <si>
    <t>Muslo</t>
  </si>
  <si>
    <t>Rodilla</t>
  </si>
  <si>
    <t>La piel de Zapa. Honorato de Balzac.</t>
  </si>
  <si>
    <t>Escopeta HK-CAW</t>
  </si>
  <si>
    <t>Máscara de kendo</t>
  </si>
  <si>
    <t>La saga de Kugel. Jack Vance</t>
  </si>
  <si>
    <t>Escopeta Dos cañones</t>
  </si>
  <si>
    <t>Cerbatana  (Destreza)</t>
  </si>
  <si>
    <t>Igual que un Manual pero en formato electrónico. No pesa. Sólo puede escribir programas-manual quien tiene el Pro que le permite escribir manuales.</t>
  </si>
  <si>
    <t>Phreaker 2</t>
  </si>
  <si>
    <t>Oculta tu IP y número de teléfono</t>
  </si>
  <si>
    <t>Sensores corporales</t>
  </si>
  <si>
    <t>Aguardiente</t>
  </si>
  <si>
    <t>Licor de patata</t>
  </si>
  <si>
    <t>Licor mutante</t>
  </si>
  <si>
    <t>Levantamuertos</t>
  </si>
  <si>
    <t>Sangría</t>
  </si>
  <si>
    <t>Mezcla</t>
  </si>
  <si>
    <t>Total tomas</t>
  </si>
  <si>
    <t>Drogas</t>
  </si>
  <si>
    <t>Resaca</t>
  </si>
  <si>
    <t>Adicción</t>
  </si>
  <si>
    <t>Wiskey</t>
  </si>
  <si>
    <t>Depresivos</t>
  </si>
  <si>
    <t>Narcóticos</t>
  </si>
  <si>
    <t>Cannabi-noides</t>
  </si>
  <si>
    <t>Adicción (sacar este numero o más)</t>
  </si>
  <si>
    <t>Estimulantes</t>
  </si>
  <si>
    <t>Efecto</t>
  </si>
  <si>
    <t>Valor malus</t>
  </si>
  <si>
    <t>Reduccion por abstinencia</t>
  </si>
  <si>
    <t>Enfermedad</t>
  </si>
  <si>
    <t>Enfermo</t>
  </si>
  <si>
    <t>Disentería</t>
  </si>
  <si>
    <t>Días</t>
  </si>
  <si>
    <t>Infección</t>
  </si>
  <si>
    <t>Diagnostico  normal</t>
  </si>
  <si>
    <t xml:space="preserve">Se confunde con </t>
  </si>
  <si>
    <t>Analgé-sicos</t>
  </si>
  <si>
    <t>Cólera, gastro-enteritis</t>
  </si>
  <si>
    <t>Escopeta cuatro cañones</t>
  </si>
  <si>
    <t>6d6</t>
  </si>
  <si>
    <t>Morrión</t>
  </si>
  <si>
    <t>La tabla periódica El sistema periódico. Primo Levi.</t>
  </si>
  <si>
    <t>Escopeta de cañones recortados</t>
  </si>
  <si>
    <t>5d6</t>
  </si>
  <si>
    <t>Pantalones con cadenas</t>
  </si>
  <si>
    <t>Abdomen y piernas</t>
  </si>
  <si>
    <t>La trilogía de Nueva York. Paul Auster.</t>
  </si>
  <si>
    <t>Pantalones cortos de cuero acolchado</t>
  </si>
  <si>
    <t>La verdad sobre el caso Savolta. Eduado Mendoza</t>
  </si>
  <si>
    <t>Fusiles de asalto</t>
  </si>
  <si>
    <t>Algarrobas, mandíbulas de mantis gigante, abdomen de hormiga gigante</t>
  </si>
  <si>
    <t xml:space="preserve"> Con cartuchera, compartimentos para cuatro cargadores y puntos de anclaje para complementos (guantes, sprays, esposas, radio). </t>
  </si>
  <si>
    <t>Consomé espeso de gato</t>
  </si>
  <si>
    <t>Gato, harina, cubitos de caldo</t>
  </si>
  <si>
    <t>Pienso del bosque</t>
  </si>
  <si>
    <t>Pienso, patatas, comida del bosque</t>
  </si>
  <si>
    <t>Profundo con pasta</t>
  </si>
  <si>
    <t>Plantas salvajes, pasta, profundo</t>
  </si>
  <si>
    <t>cartuchera</t>
  </si>
  <si>
    <t>Crujiente al girasol</t>
  </si>
  <si>
    <t>Aceite de girasol, almendras, centeno</t>
  </si>
  <si>
    <t xml:space="preserve">cartuchera para arma con mira </t>
  </si>
  <si>
    <t>Carne borracha</t>
  </si>
  <si>
    <t>Metanol, Algarrobas, carne</t>
  </si>
  <si>
    <t>cartuchera tobillera.</t>
  </si>
  <si>
    <t>¡Dale-dale!</t>
  </si>
  <si>
    <t>Inmune a la fatiga por desplazamiento hasta el proximo Chequeo del Alba. +1d3 a Moral</t>
  </si>
  <si>
    <t>Glucosa, monstruo mutante, maiz</t>
  </si>
  <si>
    <t>Escorpion del cocinero</t>
  </si>
  <si>
    <t>Elimina toda la fatiga que proceda de falta de sueño. +1d3 a Moral</t>
  </si>
  <si>
    <t>Toro al rojo, escorpión gigante, grano mutante</t>
  </si>
  <si>
    <t>Gusanos dos salsas</t>
  </si>
  <si>
    <t>Salitre, gusanos, aceite de girasol</t>
  </si>
  <si>
    <t xml:space="preserve"> Armaduras a la mitad. Conectable a un ordenador de muñeca. Incluye gafas de despliegue de datos y cámara. Tirar al azar que programas lleva cargados. No incluye micrófono).</t>
  </si>
  <si>
    <t>Da-Ki-Ná  (incluye gafas de despliegue de datos)</t>
  </si>
  <si>
    <t xml:space="preserve"> Armaduras a la mitad Conectable a un ordenador de muñeca. Incluye gafas de despliegue de datos y cámara. Tirar al azar que programas lleva cargados. No incluye micrófono).</t>
  </si>
  <si>
    <t>Incluye de serie un programa de telemetría</t>
  </si>
  <si>
    <t>Bioengeniería (Inteligencia) Dx</t>
  </si>
  <si>
    <t>Biología (Inteligencia) Dx</t>
  </si>
  <si>
    <t>Boleadoras  (Destreza)</t>
  </si>
  <si>
    <t>Boxeo (Destreza)</t>
  </si>
  <si>
    <t>Braille (Inteligencia)</t>
  </si>
  <si>
    <t>Bucear (botellas) (Fuerza)</t>
  </si>
  <si>
    <t>Bucear (escafandra) (Fuerza)</t>
  </si>
  <si>
    <t>Vacuna antirrábica 1 sola dosis</t>
  </si>
  <si>
    <t>+15 rads amarillos. Hasta el proximo chequeo del alba hueles a ghoul y estos no te atacan si te comportas como ellos y no los atacas. +1d3 a Moral</t>
  </si>
  <si>
    <t>Carne de ghoul, antirad, leche</t>
  </si>
  <si>
    <t>Crece mucho</t>
  </si>
  <si>
    <t>Glucosa, arroz, uva</t>
  </si>
  <si>
    <t>Harina, algarrobas, perro</t>
  </si>
  <si>
    <t>Tanque de aire comprimido</t>
  </si>
  <si>
    <t>Diagrama:  Armaduras de plástico duro</t>
  </si>
  <si>
    <t>Coche teledirigido</t>
  </si>
  <si>
    <t>Chaqueta de calidad, nueva y limpia</t>
  </si>
  <si>
    <t>Mas 3 percentiles a Apariencia</t>
  </si>
  <si>
    <t>Carro improvisado 1</t>
  </si>
  <si>
    <t>Diagrama:  Balista</t>
  </si>
  <si>
    <t>Cronómetro</t>
  </si>
  <si>
    <t>Armas blancas</t>
  </si>
  <si>
    <t>Tasa de fuego máxima</t>
  </si>
  <si>
    <t>Cuero, kilo de tejido</t>
  </si>
  <si>
    <t>Grua mediana, combustible. Mueve hasta 10 toneladas. Requiere hasta 150 kw para manejar su capacidad máxima.  Es fija o montada en un vehículo. Consume 21 litros por hora.</t>
  </si>
  <si>
    <t>Generador 100 Kilovatios: Consumo de combustible: 14 litros por hora</t>
  </si>
  <si>
    <t>Lavadora. Consumo: 0,5 kw</t>
  </si>
  <si>
    <t>Mira telescópica</t>
  </si>
  <si>
    <t>Mochila de combate militar. Puede llevar 15 kilos de equipo. Se acopla a la mochila de marcha y pueden llevarse las dos.</t>
  </si>
  <si>
    <t>5,45 B</t>
  </si>
  <si>
    <t>Levántate y anda</t>
  </si>
  <si>
    <t>A 10 metros de distancia el ordenador proyecta un holograma de aquello que esté captando con su cámara. El usuario podría simular que camina sigilosamente fuera de la vista de posibles enemigos y el ordenador proyectará su imagen para que el enemigo al disparar revele su posición. Un Descubrir desenmascara la treta.</t>
  </si>
  <si>
    <t>Programa de ordenador de gestión (1 UM)</t>
  </si>
  <si>
    <t>Identificación por huellas 1</t>
  </si>
  <si>
    <t>Marinero</t>
  </si>
  <si>
    <t>El ingenioso Hidalgo Don Quijote de la Mancha. Miguel de Cervantes Saavedra.</t>
  </si>
  <si>
    <t>4 Ataca al cuadrado donde cae y todos los de alrededor</t>
  </si>
  <si>
    <t>Quo Vadis. Henryk Sienkiewic</t>
  </si>
  <si>
    <t>Lanzallamas improvisado, spray</t>
  </si>
  <si>
    <t>Líquido inflamable  (3 disparos)</t>
  </si>
  <si>
    <t>Desfigurado</t>
  </si>
  <si>
    <t>Lentillas, miopia</t>
  </si>
  <si>
    <t>El llano en llamas. Juan Rulfo.</t>
  </si>
  <si>
    <t>Diagrama:  Veneno vegetal</t>
  </si>
  <si>
    <t>Kawanaga</t>
  </si>
  <si>
    <t>Sotana</t>
  </si>
  <si>
    <t>Chaleco balistico</t>
  </si>
  <si>
    <t>Lentillas, presbicia</t>
  </si>
  <si>
    <t>El lobo estepario. Herman Hesse.</t>
  </si>
  <si>
    <t>Diagrama:  Vino malo, de la casa</t>
  </si>
  <si>
    <t>Kukri</t>
  </si>
  <si>
    <t>Escapulario</t>
  </si>
  <si>
    <t>Chaleco de Caucho y plástico espeso</t>
  </si>
  <si>
    <t>Café</t>
  </si>
  <si>
    <t>Lidocaína</t>
  </si>
  <si>
    <t>El maestro de esgrima. Arturo Perez Reverte</t>
  </si>
  <si>
    <t>Diagrama: . Catapulta</t>
  </si>
  <si>
    <t>Camisa de fuerza</t>
  </si>
  <si>
    <t>Chaleco de Cuero acolchado</t>
  </si>
  <si>
    <t>Café instantaneo</t>
  </si>
  <si>
    <t>Medicinas para animales</t>
  </si>
  <si>
    <t>El maestro y Margarita. Mijaíl Afanasievich Bulgákov.</t>
  </si>
  <si>
    <t>Personalidad múltiple</t>
  </si>
  <si>
    <t xml:space="preserve">Melindroso </t>
  </si>
  <si>
    <t>Supersensible</t>
  </si>
  <si>
    <t>Tartamudo</t>
  </si>
  <si>
    <t>Imunodeficiencia</t>
  </si>
  <si>
    <t>Enfermo terminal</t>
  </si>
  <si>
    <t>Veraz</t>
  </si>
  <si>
    <t>Bioquimica inusual</t>
  </si>
  <si>
    <t>Berserk</t>
  </si>
  <si>
    <t>Un asesinato de calidad. John Le Carre</t>
  </si>
  <si>
    <t>Un mundo feliz. Aldous Huxley</t>
  </si>
  <si>
    <t>Pistolas</t>
  </si>
  <si>
    <t>Un tranvia llamado Deseo. Tenessee Williams</t>
  </si>
  <si>
    <t>Makarov</t>
  </si>
  <si>
    <t>9mm M</t>
  </si>
  <si>
    <t>Arma corta</t>
  </si>
  <si>
    <t>Una cuestión personal. Kenzaburō Ōe.</t>
  </si>
  <si>
    <t>Glock 18</t>
  </si>
  <si>
    <t>"9 mm P"</t>
  </si>
  <si>
    <t>Veinte poemas de amor y una cancion desesperada. Pablo Neruda</t>
  </si>
  <si>
    <t>Colt Commando</t>
  </si>
  <si>
    <t>Viaje al centro de la tierra. Julio Verne.</t>
  </si>
  <si>
    <t>Beretta M12</t>
  </si>
  <si>
    <t>Yerma. García Lorca</t>
  </si>
  <si>
    <t>.380 (Automatica)</t>
  </si>
  <si>
    <t>.380 ACP</t>
  </si>
  <si>
    <t>44 automag</t>
  </si>
  <si>
    <t>Mágnum 44</t>
  </si>
  <si>
    <t>Colt 1911</t>
  </si>
  <si>
    <t>45 ACP</t>
  </si>
  <si>
    <t>Disco de música menor</t>
  </si>
  <si>
    <t>Colt python</t>
  </si>
  <si>
    <t xml:space="preserve">Estaca luminosa. Se carga con luz solar. Se usa para decorar jardines, marcar rutas y señalizar campos de minas por la noche. </t>
  </si>
  <si>
    <t>Máquina de escribir, mecánica</t>
  </si>
  <si>
    <t>Caja de metal con llave.  60 kilos</t>
  </si>
  <si>
    <t xml:space="preserve">Esposas de metal. </t>
  </si>
  <si>
    <t xml:space="preserve">Ladrillos. </t>
  </si>
  <si>
    <t>Comida preparada deshidratada de media</t>
  </si>
  <si>
    <t>Gallina ponedora</t>
  </si>
  <si>
    <t>6 no tirar localización</t>
  </si>
  <si>
    <t>Cargador 100 balas 5,47</t>
  </si>
  <si>
    <t>Más 5 a Inicitiva usando armas largas</t>
  </si>
  <si>
    <r>
      <t xml:space="preserve">0,50 BMG (12.7x99mm): </t>
    </r>
    <r>
      <rPr>
        <i/>
        <sz val="9"/>
        <rFont val="Times New Roman"/>
        <family val="1"/>
      </rPr>
      <t/>
    </r>
  </si>
  <si>
    <t>Loción antipiojos</t>
  </si>
  <si>
    <t>Anfitrion. Plauto</t>
  </si>
  <si>
    <t>Como porcentaje</t>
  </si>
  <si>
    <t>Más %</t>
  </si>
  <si>
    <t>Hace la función de un profesor. El programa se genera igual que un Manual pero enseña hasta su porcentaje como si fuera un profesor. El programa tiene 1d100+25 en Enseñar (hay programas buenos y malos).Sólo puede escribir programas-tutor quien tiene el Pro que le permite escribir manuales y la habilidad Enseñar. El programa enseña con la habilidad del que lo escribió cuando lo escribió.</t>
  </si>
  <si>
    <t>Virus Zombificador 3 Disruptor 4</t>
  </si>
  <si>
    <t>Oso al vino con huevos rotos</t>
  </si>
  <si>
    <t>Mina antitanque, improv</t>
  </si>
  <si>
    <t>9mm Para dum-dum</t>
  </si>
  <si>
    <t>9mm P Para, teflon</t>
  </si>
  <si>
    <t>Flecha ( Da-Ki-Na)</t>
  </si>
  <si>
    <t>68,3 mm HEAT</t>
  </si>
  <si>
    <t>Flechas incendiarias</t>
  </si>
  <si>
    <t>Por asalto de combate</t>
  </si>
  <si>
    <t>Ballesta (Destreza)</t>
  </si>
  <si>
    <t>Capitán Submarino (Int) Dx</t>
  </si>
  <si>
    <t>Flechas</t>
  </si>
  <si>
    <t>Nadar,bucear,gatear</t>
  </si>
  <si>
    <t>Ext Dificil /10</t>
  </si>
  <si>
    <t>Modf al dado</t>
  </si>
  <si>
    <t>Nivel</t>
  </si>
  <si>
    <t>Valor PJ</t>
  </si>
  <si>
    <t>Atributos principales</t>
  </si>
  <si>
    <t>Kilos</t>
  </si>
  <si>
    <t>Chino (Inteligencia) Dx</t>
  </si>
  <si>
    <t>Apuntar espejo (Dest) Dx</t>
  </si>
  <si>
    <t>Arabe (Inteligencia) Dx</t>
  </si>
  <si>
    <t>Ruso (Inteligencia) Dx</t>
  </si>
  <si>
    <t>Rads acumulados</t>
  </si>
  <si>
    <t>Enemigos abatidos</t>
  </si>
  <si>
    <t>Puntos Px visitados</t>
  </si>
  <si>
    <t>Obras maestras leidas</t>
  </si>
  <si>
    <t>Diagramas concebidos</t>
  </si>
  <si>
    <t>Proyectos construidos</t>
  </si>
  <si>
    <t>Armas únicas poseidas</t>
  </si>
  <si>
    <t>Programas escritos</t>
  </si>
  <si>
    <t>Recetas conseguidas</t>
  </si>
  <si>
    <t>Enfermedades padecidas</t>
  </si>
  <si>
    <t>Veces resucitado</t>
  </si>
  <si>
    <t>Veces con 0 en moral</t>
  </si>
  <si>
    <t>Numero de mutaciones</t>
  </si>
  <si>
    <t>Impactos recibidos en la cabeza</t>
  </si>
  <si>
    <t>Enemigos abatidos con un solo impacto</t>
  </si>
  <si>
    <t>Pueblos visitados</t>
  </si>
  <si>
    <t>2000 escalados</t>
  </si>
  <si>
    <t>Manuales estudiados</t>
  </si>
  <si>
    <t>Manuales escritos</t>
  </si>
  <si>
    <t>Hijos</t>
  </si>
  <si>
    <t>Personas seducidas</t>
  </si>
  <si>
    <t>Ordenadores hackeados</t>
  </si>
  <si>
    <t>Intentos de suicidio</t>
  </si>
  <si>
    <t>Historial</t>
  </si>
  <si>
    <t>Ecolocalizacion</t>
  </si>
  <si>
    <t>Orientación excelente</t>
  </si>
  <si>
    <t>Reloj interno</t>
  </si>
  <si>
    <t xml:space="preserve">Adaptador de lanzagranadas M429 a una escopeta de un cañón. Necsita cartuchos impulsores especiales calibre 12. </t>
  </si>
  <si>
    <t xml:space="preserve"> Flechas, arco y ballesta</t>
  </si>
  <si>
    <t>Bote de polvos de talco</t>
  </si>
  <si>
    <t>1984. George Orwell.</t>
  </si>
  <si>
    <t>Alfombra</t>
  </si>
  <si>
    <t>Azufre</t>
  </si>
  <si>
    <t>Aguardiente, de la casa</t>
  </si>
  <si>
    <t xml:space="preserve">Toxina botulínica, vía oral. </t>
  </si>
  <si>
    <t>Aerografo y compresor (necesita electricidad)</t>
  </si>
  <si>
    <t>Abrams</t>
  </si>
  <si>
    <t>Hacha dos manos, de rescate</t>
  </si>
  <si>
    <t xml:space="preserve">Acido clorhídrico (salfumán) </t>
  </si>
  <si>
    <t xml:space="preserve"> Herramienta agrícola de madera</t>
  </si>
  <si>
    <t xml:space="preserve">Arreos completos para montar a caballo: silla,  manta, cincha, bocado, riendas, etc </t>
  </si>
  <si>
    <t>Disponible</t>
  </si>
  <si>
    <t>Cantidad</t>
  </si>
  <si>
    <t>Condicion</t>
  </si>
  <si>
    <t>9 16</t>
  </si>
  <si>
    <t>9 21</t>
  </si>
  <si>
    <t>11  16</t>
  </si>
  <si>
    <t>5  10</t>
  </si>
  <si>
    <t>3  4</t>
  </si>
  <si>
    <t>1  2</t>
  </si>
  <si>
    <t>1  18</t>
  </si>
  <si>
    <t>Caza y  pesca</t>
  </si>
  <si>
    <t>Escritura</t>
  </si>
  <si>
    <t>Contenedores</t>
  </si>
  <si>
    <t>Cerraduras</t>
  </si>
  <si>
    <t>Construcción y defensas</t>
  </si>
  <si>
    <t>Agua y comida, por kilo</t>
  </si>
  <si>
    <t>Animales</t>
  </si>
  <si>
    <t>Trauma</t>
  </si>
  <si>
    <t>Calorías diarias</t>
  </si>
  <si>
    <t>Carne en kilos (Cal x 650)</t>
  </si>
  <si>
    <t>Accesorios para armas</t>
  </si>
  <si>
    <t>Descripción</t>
  </si>
  <si>
    <t xml:space="preserve">Munición </t>
  </si>
  <si>
    <t>Precio en gramos de oro por unidad</t>
  </si>
  <si>
    <t>Peso por unidad, en kilos</t>
  </si>
  <si>
    <t>Efectos</t>
  </si>
  <si>
    <t>Higiene</t>
  </si>
  <si>
    <t>Medicina y farmacia</t>
  </si>
  <si>
    <t>Precio por dosis en gramos de oro</t>
  </si>
  <si>
    <t>Peso en kilos</t>
  </si>
  <si>
    <t>Libros y cultura</t>
  </si>
  <si>
    <t>Mobiliario, nuevo</t>
  </si>
  <si>
    <t>Tabaco, drogas y alcohol, por litro o dosis</t>
  </si>
  <si>
    <t>Venenos</t>
  </si>
  <si>
    <t>Piezas e instalaciones de vehiculo</t>
  </si>
  <si>
    <t xml:space="preserve">Vehículos </t>
  </si>
  <si>
    <t>Precio con la configuración que aparece en las plantillas y sin armas (excepto cañones de gran calibre) y funcionando</t>
  </si>
  <si>
    <t>Equipo de carroñero</t>
  </si>
  <si>
    <t>Acidos por litro</t>
  </si>
  <si>
    <t>Diagramas</t>
  </si>
  <si>
    <t>Implantes biónicos</t>
  </si>
  <si>
    <t>GENERADOR DE TIENDA</t>
  </si>
  <si>
    <t>La tienda vende</t>
  </si>
  <si>
    <t>La tienda compra</t>
  </si>
  <si>
    <t>PK</t>
  </si>
  <si>
    <t>Vino dulce, embotellado</t>
  </si>
  <si>
    <t>Lanzador de minas, 5 minas</t>
  </si>
  <si>
    <t xml:space="preserve">Radio portátil 5 km de alcance (a pilas) ó 25 km si se impulsa desde un vehículo o un generador.   </t>
  </si>
  <si>
    <t>Química (Int) Dx</t>
  </si>
  <si>
    <t>Radiaficionado (Int)</t>
  </si>
  <si>
    <t>Seducción (Pers)</t>
  </si>
  <si>
    <t>Servoarmadura (Agl)</t>
  </si>
  <si>
    <t>Supervivencia (Int) Dx</t>
  </si>
  <si>
    <t>Artefactos desactivados</t>
  </si>
  <si>
    <t>Alcance cercano en metros</t>
  </si>
  <si>
    <t>Unidades de memo-ria que ocupa</t>
  </si>
  <si>
    <t>Necesita</t>
  </si>
  <si>
    <t>Accesorios de escalada magnéticos para paredes de metal. Las paredes lisas de metal son escalar (normal).</t>
  </si>
  <si>
    <t>Análisis estructural 3</t>
  </si>
  <si>
    <t>Ordenador</t>
  </si>
  <si>
    <t>Necesita el programa Radar. Análisis estructural interpreta lo que el Radar ve al colocar el Ordenador pegado a paredes y pilares. El usuario puede saber el estado de una construcción al instante, como si hubiera pasado Ingeniero Civil al rapiñar un edificio.</t>
  </si>
  <si>
    <t xml:space="preserve">Herramienta multifunción: corta alambre, cuatro destornilladores, lima, abrelatas y abrebotellas, cuchillo, pelacables, sierra, cinta métrica. </t>
  </si>
  <si>
    <t>Generador, improvisado. Necesita un cortacésped, un alternador, una correa de transmisión y herramientas. 5 kw. Consume 1 litro por hora o usa un gasificador</t>
  </si>
  <si>
    <t xml:space="preserve">Secador de pelo,  a pilas </t>
  </si>
  <si>
    <t xml:space="preserve">Prismáticos intensificadores de imagen. A pilas. </t>
  </si>
  <si>
    <t xml:space="preserve">Terrmo, 1 litro. </t>
  </si>
  <si>
    <t>Brazales de cuero tachonado</t>
  </si>
  <si>
    <t>Cuero tachonado</t>
  </si>
  <si>
    <t>Jaula para monos</t>
  </si>
  <si>
    <t>Tela impermeable, por metro cuadrado</t>
  </si>
  <si>
    <t>Turrón</t>
  </si>
  <si>
    <t>Perro policía</t>
  </si>
  <si>
    <t>Portaflechas para 4 flechas, muslero</t>
  </si>
  <si>
    <t>Cánula</t>
  </si>
  <si>
    <t>Cien años de soledad. Gabriel García Márquez.</t>
  </si>
  <si>
    <t>Narcóticos, dosis</t>
  </si>
  <si>
    <t>Kevlar +5</t>
  </si>
  <si>
    <t>Ferrari</t>
  </si>
  <si>
    <t>Diagrama:  Cerveza de la casa</t>
  </si>
  <si>
    <t>Globo de fiesta</t>
  </si>
  <si>
    <t>Bate de béisbol con alambre de espino</t>
  </si>
  <si>
    <t>Daño puñetazo +1d6+1</t>
  </si>
  <si>
    <t>Manos disecadas</t>
  </si>
  <si>
    <t>Comida preparada, en conserva de media</t>
  </si>
  <si>
    <t>Gallo</t>
  </si>
  <si>
    <t>Cargador 100 balas 5,56</t>
  </si>
  <si>
    <r>
      <t>0,50 SLAP (12.7x99mm Saboted Light Armor Piercing)</t>
    </r>
    <r>
      <rPr>
        <i/>
        <sz val="9"/>
        <rFont val="Times New Roman"/>
        <family val="1"/>
      </rPr>
      <t/>
    </r>
  </si>
  <si>
    <t>Pañal</t>
  </si>
  <si>
    <t>Jaula para osos</t>
  </si>
  <si>
    <t>Tela metálica, 3 metros altura  por metro</t>
  </si>
  <si>
    <t>Perrro guía</t>
  </si>
  <si>
    <t>Silenciador improvisado, un uso</t>
  </si>
  <si>
    <t>Carga de tranquilizante</t>
  </si>
  <si>
    <t>Cinco horas con Mario. Miguel Delibes</t>
  </si>
  <si>
    <t>Quina, embotellada</t>
  </si>
  <si>
    <t>Lanzador de abrojos. Solo tiene una carga</t>
  </si>
  <si>
    <t>Furgoneta</t>
  </si>
  <si>
    <t>Diagrama:  Cocina eléctrica</t>
  </si>
  <si>
    <t>Goma elástica</t>
  </si>
  <si>
    <t>Bate de béisbol de alumnio</t>
  </si>
  <si>
    <t>Daño puñetazo +1d6</t>
  </si>
  <si>
    <t>Mono ignifugo</t>
  </si>
  <si>
    <t>Ignifugo 30 segundos</t>
  </si>
  <si>
    <t>Herramientas de albañil: llana, paleta, plomada, zapa, pala, etc</t>
  </si>
  <si>
    <t>Leña, 1 haz</t>
  </si>
  <si>
    <t xml:space="preserve">Televisión </t>
  </si>
  <si>
    <t xml:space="preserve">Radar táctico terreste. Alimentado por un vehículo. Un cable permite desplazarlo hasta 100 metros.  </t>
  </si>
  <si>
    <t xml:space="preserve">Tienda de campaña para 4 personas. </t>
  </si>
  <si>
    <t>Calcetines de Ropa de kevlar</t>
  </si>
  <si>
    <t>Trazadora (plotter) (usa los mismos cartuchos que la impresora laser)</t>
  </si>
  <si>
    <t>Jaula para gallinas</t>
  </si>
  <si>
    <t>Tubería de plástico, varios diámetros, por metro</t>
  </si>
  <si>
    <t xml:space="preserve">El programa coordinador permite usar conjuntamente aparatos externos al Ordenador o el rifle de asalto (excepción: un rifle de asalto electrónico ya viene preparado para aceptar un detector de latidos). Se pueden usar telémetros digitales, intensificadores de imagen, aparatos de visión térmica, analizador de sangre, sensores de polígrafo, rifle de asalto electrónico, otros ordenadores y terminales de datos, teléfonos, radios, cámaras de fibra óptica, servoarmaduras, impresoras y trazadoras, analizadores químicos, monitores cardiacos, analizadores de vehículo e implantes biónicos de visión telescópica, nocturna y térmica.Todos los aparatos, incluidas las gafas de datos, se comunican inalambricamente. </t>
  </si>
  <si>
    <t>50 solo en el cuadrado de impacto. Armaduras a la mitad. No fragmentación</t>
  </si>
  <si>
    <t>Poncho de  Ropa de kevlar</t>
  </si>
  <si>
    <t>Madame Bovary.Gustave Flaubert.</t>
  </si>
  <si>
    <t>Una base de voces. El gobierno tiene una de todos los españoles antes de la guerra.</t>
  </si>
  <si>
    <t>Rezón y 30 metros de cuerda. -10 al dado al escalar edificios.</t>
  </si>
  <si>
    <t>Cuentos de los mares del sur. Jack London</t>
  </si>
  <si>
    <t>Vino malo, de la casa</t>
  </si>
  <si>
    <t>Lanzadorde humo</t>
  </si>
  <si>
    <t>Limusina blindada</t>
  </si>
  <si>
    <t>Diagrama:  Escudo improvisado</t>
  </si>
  <si>
    <t xml:space="preserve">Kit de disfraz </t>
  </si>
  <si>
    <t>Bichero</t>
  </si>
  <si>
    <t>Daño Patada +1d6+1</t>
  </si>
  <si>
    <t>Ropa abrigada</t>
  </si>
  <si>
    <t>Cuenta como ropa de abrigo 1</t>
  </si>
  <si>
    <t>Estantería</t>
  </si>
  <si>
    <t>Explosivo improvisado (fertilizante y diesel)</t>
  </si>
  <si>
    <t>Cajetilla de rubio</t>
  </si>
  <si>
    <t xml:space="preserve">Estricnina, vía oral o inhalada. </t>
  </si>
  <si>
    <t>Carga de abrojos</t>
  </si>
  <si>
    <t>Buggy</t>
  </si>
  <si>
    <t>Escalera plegable, 3 metros</t>
  </si>
  <si>
    <t>Oxido de calcio (cal viva)</t>
  </si>
  <si>
    <t>Diagrama:  Armaduras de chapa</t>
  </si>
  <si>
    <r>
      <t>Visión Microscópica</t>
    </r>
    <r>
      <rPr>
        <i/>
        <sz val="13.5"/>
        <color indexed="8"/>
        <rFont val="Times New Roman"/>
        <family val="1"/>
      </rPr>
      <t xml:space="preserve"> </t>
    </r>
  </si>
  <si>
    <t>Hardware (Inteligencia)</t>
  </si>
  <si>
    <t>Honda (Destreza)</t>
  </si>
  <si>
    <t>Ilusionista (Destreza)</t>
  </si>
  <si>
    <t>Piloto comercial (Int) Dx</t>
  </si>
  <si>
    <t>Piloto de avioneta (Int) Dx</t>
  </si>
  <si>
    <t>Piloto de caza (Int) Dx</t>
  </si>
  <si>
    <t>Piloto Helicóptero (Int) Dx</t>
  </si>
  <si>
    <t>Piloto espacial (Int) Dx</t>
  </si>
  <si>
    <t>Programación (Int) Dx</t>
  </si>
  <si>
    <t>Historia del buscón Don Pablos. Francisco de Quevedo</t>
  </si>
  <si>
    <t xml:space="preserve">Diagrama: Invernadero de plástico. Produce comida para 1 persona y 1 año. </t>
  </si>
  <si>
    <t>Muleta estoque</t>
  </si>
  <si>
    <t>Escudo redondo, metal</t>
  </si>
  <si>
    <t>Cuerpo a cuerpo todas las localizaciones. Disparo: según donde se encuentre a discrecion del árbitro. Empuñado cubre mano, brazo, abdomen  y torso</t>
  </si>
  <si>
    <t>Homo faber. Max Frisch</t>
  </si>
  <si>
    <t>Diagrama: Lavadora manual</t>
  </si>
  <si>
    <t>Cuchillo disimulado, cruz</t>
  </si>
  <si>
    <t>Antitoxina</t>
  </si>
  <si>
    <t>Animal Farm. George Orwell</t>
  </si>
  <si>
    <t>Reloj de pared, funciona</t>
  </si>
  <si>
    <t>Pólvora</t>
  </si>
  <si>
    <t>Cerveza fuerte, de la casa</t>
  </si>
  <si>
    <t xml:space="preserve">Tretrodotoxina, vía oral. </t>
  </si>
  <si>
    <t>Defensa delantera</t>
  </si>
  <si>
    <t>Cañonero</t>
  </si>
  <si>
    <t>Polea</t>
  </si>
  <si>
    <t>Diagrama:  Armaduras de lámina de acero</t>
  </si>
  <si>
    <t xml:space="preserve">Botella para buceo. Se rellena con un compresor. </t>
  </si>
  <si>
    <t>RPK-74</t>
  </si>
  <si>
    <t xml:space="preserve">Calcetines de goretex. </t>
  </si>
  <si>
    <t>Impermeables</t>
  </si>
  <si>
    <t xml:space="preserve">Forja de bidón metálico, calentada con carbón y con un fuelle. Portátil. Permite convertir piezas de metal recuperadas en materia prima para crear piezas en un taller metálico. </t>
  </si>
  <si>
    <t>Gasificador, improvisado. Pequeño Alimenta un generador de hasta 5 kw</t>
  </si>
  <si>
    <t>Telefono móvil con acceso a satélite</t>
  </si>
  <si>
    <t xml:space="preserve">Estufa de keroseno </t>
  </si>
  <si>
    <t>Intensificador de imagen, 200 mts</t>
  </si>
  <si>
    <t>Manta</t>
  </si>
  <si>
    <t>Botas de pocero</t>
  </si>
  <si>
    <t xml:space="preserve">Lámpara de aceite. Tipo minero. Dura seis horas por cada medio litro. </t>
  </si>
  <si>
    <t>Tampón oficial, falsificado</t>
  </si>
  <si>
    <t>Caja fuerte 20 kilos</t>
  </si>
  <si>
    <t>Grilletes</t>
  </si>
  <si>
    <t xml:space="preserve">Madera. </t>
  </si>
  <si>
    <t>Comida preparada, en salazón de media</t>
  </si>
  <si>
    <t>Ganso o pavo</t>
  </si>
  <si>
    <t>7 no tirar localización</t>
  </si>
  <si>
    <t>Cargador rápido de revolver</t>
  </si>
  <si>
    <t>105 mm antipersonal (= HE)</t>
  </si>
  <si>
    <t>Paquete de kleenex</t>
  </si>
  <si>
    <t>Atropina, autoinyectable</t>
  </si>
  <si>
    <t>Antigona. Sofocles</t>
  </si>
  <si>
    <t>Silla</t>
  </si>
  <si>
    <t>Salitre</t>
  </si>
  <si>
    <t>Cerveza fuerte, embotellada</t>
  </si>
  <si>
    <t>Dirección</t>
  </si>
  <si>
    <t>Carrito de hipermercado, 35 kilos</t>
  </si>
  <si>
    <t>Sierra giratoria para metales</t>
  </si>
  <si>
    <t>Diagrama:  Armaduras de neumático</t>
  </si>
  <si>
    <t>Cera para cuero</t>
  </si>
  <si>
    <t>Ameli</t>
  </si>
  <si>
    <t>Capucha  o pasamontañas</t>
  </si>
  <si>
    <t>Grua grande, combustible. Mueve hasta 10 toneladas. Requiere hasta 600 kw para manejar su capacidad máxima.  Es fija o montada en un vehículo. Consume 43 litros por hora.</t>
  </si>
  <si>
    <t>Gasolina, 1 litro</t>
  </si>
  <si>
    <t>Megáfono</t>
  </si>
  <si>
    <t xml:space="preserve">Estufa eléctica portatil. Calienta bien una habitacion de 12 m cuadrados. Consume 4,7 kw. </t>
  </si>
  <si>
    <t xml:space="preserve">Mina iluminante, activada por cable o presión. Lanza una bengala que tarda 40 segundos en caer. </t>
  </si>
  <si>
    <t>La víctima queda aturdida en el suelo durante 2d6 asaltos. No fragmentación</t>
  </si>
  <si>
    <t>Protecciones de catcher de beisbol</t>
  </si>
  <si>
    <t>Manhattan Transfer. John Dos Passos.</t>
  </si>
  <si>
    <t>10. La fragmentación es incendiaria y hace 3d6 de daño por fragmento</t>
  </si>
  <si>
    <t>Protecciones de portero de hockey</t>
  </si>
  <si>
    <t>Matar a un ruiseñor. Harper Lee</t>
  </si>
  <si>
    <t>Analizador de vehículo 1</t>
  </si>
  <si>
    <t xml:space="preserve">Ordenador </t>
  </si>
  <si>
    <t>Funciona como un analizador de vehículo</t>
  </si>
  <si>
    <t>Base de caras</t>
  </si>
  <si>
    <t>Incalculable</t>
  </si>
  <si>
    <t>Una base de caras. El gobierno tiene una de todos los españoles antes de la guerra.</t>
  </si>
  <si>
    <t>Micrófono detector de latidos. Se monta en un fusil  de asalto y se conecta a un ordenador de muñeca o al mismo fusil si es electrónico</t>
  </si>
  <si>
    <t>Equipo de escalada: arnés, escarpias, martillo, mosquetones, garfio, polea, guantes, botas y 600 metros de cuerda que resiste 250 kilos. -10 al dado al escalar montañas.</t>
  </si>
  <si>
    <t xml:space="preserve">Base de huellas </t>
  </si>
  <si>
    <t>Una base de huellas. El gobierno tiene una de todos los españoles antes de la guerra.</t>
  </si>
  <si>
    <t>Juego de ordenador (ocupa 5 UM)</t>
  </si>
  <si>
    <t>Base de retinas</t>
  </si>
  <si>
    <t>Una base de retinas. El gobierno tiene una de todos los españoles antes de la guerra.</t>
  </si>
  <si>
    <t>Lanzarezón. El rezón alcanza 5 pisos.</t>
  </si>
  <si>
    <t>Prueba miles de combinaciones para dar con la contraseña de un sistema. Funciona mejor en conjunción con un programa enciclopedia que le aporta combinaciones de signos con sentido (palabras), más probables de usarse como contraseña.</t>
  </si>
  <si>
    <t>Polígrafo 2</t>
  </si>
  <si>
    <t>Ordenador  y sensores corporales</t>
  </si>
  <si>
    <t>Unido a sensores corporales forma un detector de mentiras completo</t>
  </si>
  <si>
    <t>Radar 2</t>
  </si>
  <si>
    <t>Gusanada</t>
  </si>
  <si>
    <t>Alubias, aceite de oliva, insectos y gusanos</t>
  </si>
  <si>
    <t>Correpilla</t>
  </si>
  <si>
    <t>Gato, rata, plantas salvajes</t>
  </si>
  <si>
    <t>La cámara capta el rostro de alguien y el programa lo compara con una base de datos, que es un programa aparte, para identificarlo. Se pueden añadir caras a la base si se tiene el programa. Alcance 15 metros.</t>
  </si>
  <si>
    <t>Registra pulsaciones 1</t>
  </si>
  <si>
    <t>Programa que almacena todas las pulsaciones realizadas en el orden en que se hicieron. Entre ellas pueden estar las contraseñas del usuario.</t>
  </si>
  <si>
    <t>Retoque de imágenes 3</t>
  </si>
  <si>
    <t>Como Photoshop pero más. Combinado con Holograma permite proyectar una imagen previamente retocada. Por ejemplo, se puede colocar a la imagen de un Pj la cara de un PNJ y a continuación proyectar el conjunto como un holograma para hacer creer que el PNJ está presente.</t>
  </si>
  <si>
    <t>Telemetría 2</t>
  </si>
  <si>
    <t xml:space="preserve">Ordenador  </t>
  </si>
  <si>
    <t>Funciona como un telémetro láser, es decir +7 al dado para impactar.</t>
  </si>
  <si>
    <t xml:space="preserve">Tutor  5  </t>
  </si>
  <si>
    <t>7,62 N (7.62x51mm NATO), teflon</t>
  </si>
  <si>
    <t>Expansor Inteligencia 10</t>
  </si>
  <si>
    <t>El Conde de Montecristo. Alejandro Dumas.</t>
  </si>
  <si>
    <t>Suspensión hidráulica, por rueda</t>
  </si>
  <si>
    <t>Diagrama:  Pistola improvisada con silenciador</t>
  </si>
  <si>
    <t>Tinte para el pelo azul</t>
  </si>
  <si>
    <t>Daño puñetazo +1d8</t>
  </si>
  <si>
    <t>Traje de camuflaje, ignífugo</t>
  </si>
  <si>
    <t>Mas 5 percentiles de sigilo en el campo. Ignífugo 30 segundos</t>
  </si>
  <si>
    <t xml:space="preserve">Piedra de afilar  </t>
  </si>
  <si>
    <t>Casco de motorista</t>
  </si>
  <si>
    <t>Huevos</t>
  </si>
  <si>
    <t>7,62 S (7.62x39mm Short)</t>
  </si>
  <si>
    <t>Expansor Inteligencia 20</t>
  </si>
  <si>
    <t>El corazón de las tinieblas. Joseph Conrad.</t>
  </si>
  <si>
    <t>Diagrama:  Pólvora</t>
  </si>
  <si>
    <t>Tinte para el pelo caoba</t>
  </si>
  <si>
    <t>Espetón</t>
  </si>
  <si>
    <t xml:space="preserve">Traje de lluvia de goretex. </t>
  </si>
  <si>
    <t>Cuenta como ropa de abrigo 2</t>
  </si>
  <si>
    <t>Pistola de pintura, necesita compresor</t>
  </si>
  <si>
    <t>Casco de motorista, integral</t>
  </si>
  <si>
    <t>Insectos y gusanos</t>
  </si>
  <si>
    <t>7,82 T (7.62x25mm Tokarev)</t>
  </si>
  <si>
    <t>Expansor Inteligencia 30</t>
  </si>
  <si>
    <t>El corsario. Lord Byron</t>
  </si>
  <si>
    <t>Cadena para 4 ruedas</t>
  </si>
  <si>
    <t>Bumerang (Destreza)</t>
  </si>
  <si>
    <t>Cabeza nuclear (Inteligencia) Dx</t>
  </si>
  <si>
    <t>Caligrafía (Destreza)</t>
  </si>
  <si>
    <t>Cantar (Personalidad)</t>
  </si>
  <si>
    <t>Capitan de barco (Inteligencia) Dx</t>
  </si>
  <si>
    <t>Capitán de Submarino  (Inteligencia) Dx</t>
  </si>
  <si>
    <t>Buzo (Destreza)</t>
  </si>
  <si>
    <t xml:space="preserve">Conducir Rued liger (Dest) </t>
  </si>
  <si>
    <t>Filos retráctiles en Antebrazos</t>
  </si>
  <si>
    <t>Filos retráctiles en Planta del pie por los lados.</t>
  </si>
  <si>
    <t>Filos retráctiles en Lateral de las manos</t>
  </si>
  <si>
    <t>Filo retráctil Corre a lo largo del centro de tu nariz y tu frente.</t>
  </si>
  <si>
    <t>Esteril</t>
  </si>
  <si>
    <t>Superfértil</t>
  </si>
  <si>
    <t>Priapo/nutricia</t>
  </si>
  <si>
    <t>Agujero corporal</t>
  </si>
  <si>
    <t>Cabeza poseída</t>
  </si>
  <si>
    <t>Debilitamiento</t>
  </si>
  <si>
    <t>Desconyuntamiento</t>
  </si>
  <si>
    <t>Sangre licuada.</t>
  </si>
  <si>
    <t>Coagulación</t>
  </si>
  <si>
    <t>Cerebro autosostenido</t>
  </si>
  <si>
    <t>Estupidez</t>
  </si>
  <si>
    <t>Amnesia</t>
  </si>
  <si>
    <t>Profundo</t>
  </si>
  <si>
    <t>Bestial</t>
  </si>
  <si>
    <t>Disfraz (Personalidad)</t>
  </si>
  <si>
    <t>Electricidad (Inteligencia)</t>
  </si>
  <si>
    <t>Electrónica (Inteligencia)</t>
  </si>
  <si>
    <t>Enseñar (Personalidad)</t>
  </si>
  <si>
    <t xml:space="preserve">Escalar (Agilidad) </t>
  </si>
  <si>
    <t>Escapismo (Agilidad)</t>
  </si>
  <si>
    <t xml:space="preserve">Escuchar (Iniciativa) </t>
  </si>
  <si>
    <t>Escultura (Destreza)</t>
  </si>
  <si>
    <t>Escupir (Agilidad)</t>
  </si>
  <si>
    <t>Espada (Destreza)</t>
  </si>
  <si>
    <t>Esqui acuatico (Agilidad)</t>
  </si>
  <si>
    <t>Esquivar (Agilidad)</t>
  </si>
  <si>
    <t>Explosivos (Destreza)</t>
  </si>
  <si>
    <t>Falsificador de arte (Destreza) Dx</t>
  </si>
  <si>
    <t>Falsificar (Destreza)</t>
  </si>
  <si>
    <t>Física (Inteligencia) Dx</t>
  </si>
  <si>
    <t>Fonambulismo (Agilidad) Dx</t>
  </si>
  <si>
    <t>Sonar natural</t>
  </si>
  <si>
    <t>Encojerse</t>
  </si>
  <si>
    <t>Espinas</t>
  </si>
  <si>
    <t>Canalizar radiación amarilla</t>
  </si>
  <si>
    <t>Saliva coloreada</t>
  </si>
  <si>
    <t>Huesos blandos</t>
  </si>
  <si>
    <t>Articulaciones duras</t>
  </si>
  <si>
    <t>Miopía</t>
  </si>
  <si>
    <t>Pérdida del gusto</t>
  </si>
  <si>
    <t>Pérdida del tacto</t>
  </si>
  <si>
    <t>Arco (Destreza) Dx</t>
  </si>
  <si>
    <t>Vino malo, oso mutante, huevos</t>
  </si>
  <si>
    <t>Rata de los monjes</t>
  </si>
  <si>
    <t>Quina, centeno, rata</t>
  </si>
  <si>
    <t>Gato verde</t>
  </si>
  <si>
    <t>Gato, pienso, verduras</t>
  </si>
  <si>
    <t>Papeles viejos</t>
  </si>
  <si>
    <t>Miel, nueces, pasta</t>
  </si>
  <si>
    <t>Pescado a la cerveza</t>
  </si>
  <si>
    <t>Cerveza fuerte, patatas, pescado</t>
  </si>
  <si>
    <t>Pinza de escorpión rellena</t>
  </si>
  <si>
    <t>Inmunidad a venenos hasta el proximo Chequeo del Alba. +1d3 a Moral, +5 Rads amarillos</t>
  </si>
  <si>
    <t>Avena salvaje, insectos y gusanos, pinza de escorpion gigante</t>
  </si>
  <si>
    <t>Lechada de ghoul</t>
  </si>
  <si>
    <t>Sangre ácida.</t>
  </si>
  <si>
    <t>Pies grandes</t>
  </si>
  <si>
    <t>Pies y manos palmeados</t>
  </si>
  <si>
    <t>Orejas puntiagudas.</t>
  </si>
  <si>
    <t>Ghulificación.</t>
  </si>
  <si>
    <t>Zombificación</t>
  </si>
  <si>
    <t>Pelón</t>
  </si>
  <si>
    <t>Muerte de la flora intestinal</t>
  </si>
  <si>
    <t>Cambio de sexo</t>
  </si>
  <si>
    <t>Neutralizacion</t>
  </si>
  <si>
    <t>Hermafrodita</t>
  </si>
  <si>
    <t>Intercambio de Atributo</t>
  </si>
  <si>
    <t>Atributo al azar</t>
  </si>
  <si>
    <t>Dedos tentaculares</t>
  </si>
  <si>
    <t>Potenciación muscular</t>
  </si>
  <si>
    <t>Toxinofago</t>
  </si>
  <si>
    <t>Sangre negra</t>
  </si>
  <si>
    <t>Sangre multigrupo</t>
  </si>
  <si>
    <t>Intolerancia a los stimpacks</t>
  </si>
  <si>
    <t>Hombre de color</t>
  </si>
  <si>
    <t>Boca extra</t>
  </si>
  <si>
    <t>Clonificación</t>
  </si>
  <si>
    <t>Cuadrúmano</t>
  </si>
  <si>
    <t>Esqueleto frágil</t>
  </si>
  <si>
    <t>Envejecimiento</t>
  </si>
  <si>
    <t>Fosforescente</t>
  </si>
  <si>
    <t>Rabo de Lobo</t>
  </si>
  <si>
    <t>Rabo de Oso</t>
  </si>
  <si>
    <t xml:space="preserve">Rabo de Mono araña. </t>
  </si>
  <si>
    <t>Rabo de Triceratops</t>
  </si>
  <si>
    <t>Rabo de Lagartija</t>
  </si>
  <si>
    <t>Rabo de Cerdo</t>
  </si>
  <si>
    <t>Garras</t>
  </si>
  <si>
    <t>Canibal</t>
  </si>
  <si>
    <t>Reversión</t>
  </si>
  <si>
    <t>Ojos multifacéticos</t>
  </si>
  <si>
    <t>Aguijón de Escorpión</t>
  </si>
  <si>
    <t>Aguijón de Avispa</t>
  </si>
  <si>
    <t>Aguijón de Abeja.</t>
  </si>
  <si>
    <t>Aguijón de Araña</t>
  </si>
  <si>
    <t>Equipo impreso.</t>
  </si>
  <si>
    <t>Sudoración excesiva</t>
  </si>
  <si>
    <t>Pelo de color</t>
  </si>
  <si>
    <t>Tercer ojo</t>
  </si>
  <si>
    <t>Tumores</t>
  </si>
  <si>
    <t>Litóvaro</t>
  </si>
  <si>
    <t>Resistente al fuego</t>
  </si>
  <si>
    <t>Emisor de microondas</t>
  </si>
  <si>
    <t>Reserva de alimento</t>
  </si>
  <si>
    <t>Placas óseas en Cola y columna</t>
  </si>
  <si>
    <t>Placas óseas en Cola, columna y hombros</t>
  </si>
  <si>
    <t>Placas óseas en Cola, columna, hombros y cráneo</t>
  </si>
  <si>
    <t>Rads amarillos</t>
  </si>
  <si>
    <t>Rads amarillos acumulados</t>
  </si>
  <si>
    <t xml:space="preserve">Se confun-de con </t>
  </si>
  <si>
    <t>Radiación amarilla</t>
  </si>
  <si>
    <t>%</t>
  </si>
  <si>
    <t>% de ghoulificación</t>
  </si>
  <si>
    <t>% de mutacion al azar</t>
  </si>
  <si>
    <t>Fármacos</t>
  </si>
  <si>
    <t xml:space="preserve">Expansor Personalidad </t>
  </si>
  <si>
    <t>Expansor Inteligencia</t>
  </si>
  <si>
    <t>Expansor Iniciativa</t>
  </si>
  <si>
    <t>Expansor Destreza</t>
  </si>
  <si>
    <t>Expansor Agilidad</t>
  </si>
  <si>
    <t>Expansor Fuerza</t>
  </si>
  <si>
    <t>Expansor Constitución</t>
  </si>
  <si>
    <t>Epico /20</t>
  </si>
  <si>
    <t>Extrem. Dificil /10</t>
  </si>
  <si>
    <t>Muy difícil/4</t>
  </si>
  <si>
    <t>Difícil/2</t>
  </si>
  <si>
    <t>Vejez+Expansores</t>
  </si>
  <si>
    <t>Vejez</t>
  </si>
  <si>
    <t>Supermascarilla</t>
  </si>
  <si>
    <t>Toro al  Rojo</t>
  </si>
  <si>
    <t>Prevemed</t>
  </si>
  <si>
    <t>Alérgico</t>
  </si>
  <si>
    <t>Alucinó-genos</t>
  </si>
  <si>
    <t>Años por encima de 30</t>
  </si>
  <si>
    <t xml:space="preserve">Mujeres 80 Hombres 50 </t>
  </si>
  <si>
    <t>Si se administra Antibiótico se cura. Si no,no se cura nunca pero no tiene consecuencias graves.</t>
  </si>
  <si>
    <t>Diagnostico muy fácil</t>
  </si>
  <si>
    <t>ETS</t>
  </si>
  <si>
    <t>No se confunde</t>
  </si>
  <si>
    <t>2-Borracho</t>
  </si>
  <si>
    <t>1-Recibes 5 puntos de daño</t>
  </si>
  <si>
    <t>3-  Más 5 a Constitu-ción</t>
  </si>
  <si>
    <t>4- Bonus –5 al dado</t>
  </si>
  <si>
    <t>5- Malus +5 al dado</t>
  </si>
  <si>
    <t>Efecto inesperado</t>
  </si>
  <si>
    <t>Anótate 5 tomas de Aguardiente</t>
  </si>
  <si>
    <t>Concentra</t>
  </si>
  <si>
    <t>6 -Parálisis –50 a Agilidad</t>
  </si>
  <si>
    <t xml:space="preserve">7- Sueño, el PJ duerme como si estuviera drogado  </t>
  </si>
  <si>
    <t xml:space="preserve">Lancha inchable. Admite 1000 kilos. </t>
  </si>
  <si>
    <t>Botella rota</t>
  </si>
  <si>
    <t>Ropa elegante de mujer, nueva y limpia</t>
  </si>
  <si>
    <t xml:space="preserve">Herramientas de reparación para armas pequeñas, en caja. </t>
  </si>
  <si>
    <t xml:space="preserve">Pila. Hay muchos tipos pero por simplicidad todas se tratarán como un único tipo. Cada pila baja en 1 la condición de un aparato a pilas, consumiendose al hacerlo. </t>
  </si>
  <si>
    <t>Capucha acolchada de tanquista</t>
  </si>
  <si>
    <t>Craneo</t>
  </si>
  <si>
    <t>Estetoscopio</t>
  </si>
  <si>
    <t>Decameron.Giovanni Boccaccio.</t>
  </si>
  <si>
    <t>Whisky, embotellado</t>
  </si>
  <si>
    <t>Manillas electrificadas</t>
  </si>
  <si>
    <t>Cetrería (Personalidad)</t>
  </si>
  <si>
    <t>Ciclismo (Agilidad)</t>
  </si>
  <si>
    <t>Cocinar (Destreza)</t>
  </si>
  <si>
    <t>Cócteles (Destreza)</t>
  </si>
  <si>
    <t>Cómic (Destreza)</t>
  </si>
  <si>
    <t>Composición musical (Inteligencia) Dx</t>
  </si>
  <si>
    <t>Conducir (Destreza)</t>
  </si>
  <si>
    <t>Ruedas ligero</t>
  </si>
  <si>
    <t>Ruedas pesado</t>
  </si>
  <si>
    <t>Cadenas</t>
  </si>
  <si>
    <t xml:space="preserve">Aerodeslizador  </t>
  </si>
  <si>
    <t>Conducir carro (Destreza)</t>
  </si>
  <si>
    <t>Confección (Destreza)</t>
  </si>
  <si>
    <t>Contabilidad (Inteligencia)</t>
  </si>
  <si>
    <t>Contar chistes (Personalidad)</t>
  </si>
  <si>
    <t>Contorsionismo (Agilidad) Dx</t>
  </si>
  <si>
    <t>Criptografia (Inteligencia)</t>
  </si>
  <si>
    <t>Cuchillo (Destreza)</t>
  </si>
  <si>
    <t>Cuero (Destreza)</t>
  </si>
  <si>
    <t>Deflectar (Iniciativa) Dx</t>
  </si>
  <si>
    <t>Desarmar (Destreza)</t>
  </si>
  <si>
    <t>Descubrir (Iniciativa)</t>
  </si>
  <si>
    <t>Desenfundar rápido (Destreza) Dx</t>
  </si>
  <si>
    <t>Destilar alcohol (Destreza)</t>
  </si>
  <si>
    <t>Organización (Inteligencia)</t>
  </si>
  <si>
    <t>Embalsamar (Inteligencia)</t>
  </si>
  <si>
    <t>Detectar mentiras (Iniciativa)</t>
  </si>
  <si>
    <t>Malabarismo (Destreza)</t>
  </si>
  <si>
    <t>Disc jockey (Personalidad)</t>
  </si>
  <si>
    <t>Número de calzado</t>
  </si>
  <si>
    <t>FATIGA</t>
  </si>
  <si>
    <t>Mod al dado</t>
  </si>
  <si>
    <t>Diagrama: Arma blanca disimulada</t>
  </si>
  <si>
    <t>Rapier</t>
  </si>
  <si>
    <t>Disfraz de soldado del imperio, parte superior</t>
  </si>
  <si>
    <t>Abdomen, torso y brazos</t>
  </si>
  <si>
    <t>Fertilizante improvisado</t>
  </si>
  <si>
    <t>Yodo</t>
  </si>
  <si>
    <t>En el camino.Jack Kerouac.</t>
  </si>
  <si>
    <t>Diagrama: Arma blanca, piedra</t>
  </si>
  <si>
    <t>Sable</t>
  </si>
  <si>
    <t>Disfraz manga, completo</t>
  </si>
  <si>
    <t>Todo el cuerpo</t>
  </si>
  <si>
    <t>Pesticida kilo</t>
  </si>
  <si>
    <t>En la ardiente oscuridad. Buero Vallejo</t>
  </si>
  <si>
    <t>Diagrama: Berbiquí minero</t>
  </si>
  <si>
    <t>Sierra mecánica, sierra giratoria</t>
  </si>
  <si>
    <t xml:space="preserve"> Daño Patada +1d20</t>
  </si>
  <si>
    <t xml:space="preserve">Escarpines de Cota de malla </t>
  </si>
  <si>
    <t>Eneida. Virgilio.</t>
  </si>
  <si>
    <t>Diagrama: Bomba de agua, pozo</t>
  </si>
  <si>
    <t>Taladro a pilas (en marcha)</t>
  </si>
  <si>
    <t>Escudo antidisturbios</t>
  </si>
  <si>
    <t>Cuchillo disimulado colgante</t>
  </si>
  <si>
    <t>Escudo improvisado, plexiglas</t>
  </si>
  <si>
    <t>Guerra y paz. Tolstoi</t>
  </si>
  <si>
    <t>Diagrama: Hornillo de leña</t>
  </si>
  <si>
    <t>Cuchillo disimulado llavero</t>
  </si>
  <si>
    <t>Escudo improvisado, señal de trafico</t>
  </si>
  <si>
    <t>Cuerpo a cuerpo todas las localizaciones. Disparo: según donde se encuentre a discrecion del árbitro. Empuñado cubre mano, brazo, abdomen y torso</t>
  </si>
  <si>
    <t>Guillermo Tell. Frederick Schiller</t>
  </si>
  <si>
    <t>Diagrama: Horno de fundición</t>
  </si>
  <si>
    <t>Cuchillo disimulado llave</t>
  </si>
  <si>
    <t>Escudo improvisado, tapa de contenedor</t>
  </si>
  <si>
    <t>Hamlet. Shakespeare</t>
  </si>
  <si>
    <t>Diagrama: Horno de pan</t>
  </si>
  <si>
    <t>Bastón estoque</t>
  </si>
  <si>
    <t>" Daño puñetazo +1d8"</t>
  </si>
  <si>
    <t>Escudo improvisado, tapa de cubo</t>
  </si>
  <si>
    <t>Botella de gas. Recarga estufas y cocinas de gas. Baja su condición en dos y se consume</t>
  </si>
  <si>
    <t>Entrenado por un maestro</t>
  </si>
  <si>
    <t>Ultraoido</t>
  </si>
  <si>
    <t>Cirugía estética</t>
  </si>
  <si>
    <t>Imaginativo</t>
  </si>
  <si>
    <t xml:space="preserve">Control corporal </t>
  </si>
  <si>
    <t>Voz</t>
  </si>
  <si>
    <t>Huesos duros</t>
  </si>
  <si>
    <t>Prótesis mamarias</t>
  </si>
  <si>
    <t>Cara de bueno</t>
  </si>
  <si>
    <t>Arcos superciliares</t>
  </si>
  <si>
    <t>Sin resacas</t>
  </si>
  <si>
    <t>Cuernos de Toro</t>
  </si>
  <si>
    <t>Cuernos de Cabra</t>
  </si>
  <si>
    <t>Cuernos de Ciervo</t>
  </si>
  <si>
    <t>Cuernos de Antílope</t>
  </si>
  <si>
    <t>Cuernos de Toro y Cabra</t>
  </si>
  <si>
    <t>Cuernos  de Toro y Ciervo</t>
  </si>
  <si>
    <t>Cuernos de Toro y Antílope</t>
  </si>
  <si>
    <t>Cuernos de Cabra y Ciervo</t>
  </si>
  <si>
    <t>Cuernos de Cabra y Antílope</t>
  </si>
  <si>
    <t>Cuernos de Ciervo y Antílope</t>
  </si>
  <si>
    <t>Cuerpo absorbe un miembro.</t>
  </si>
  <si>
    <t>Herramientas de mecánica de de cadenas. Sirven para todos los vehículos de cadenas</t>
  </si>
  <si>
    <t>Molinillo recarga baterías</t>
  </si>
  <si>
    <t xml:space="preserve">Telescopio escolar </t>
  </si>
  <si>
    <t>Camiseta manga corta de ropa de  kevlar, ifnífuga 20 segundos</t>
  </si>
  <si>
    <t>Pemmican</t>
  </si>
  <si>
    <t>Detox</t>
  </si>
  <si>
    <t>Cumbres borracosas  Emily Bronte</t>
  </si>
  <si>
    <t>Vino malo, embotellado</t>
  </si>
  <si>
    <t>Malla parabrisas</t>
  </si>
  <si>
    <t>Monoplaza</t>
  </si>
  <si>
    <t xml:space="preserve">Diagrama:  Explosivo improvisado </t>
  </si>
  <si>
    <t>Laca , bote en spray  (inflamable)</t>
  </si>
  <si>
    <t>Bisturí</t>
  </si>
  <si>
    <t>Daño puñetazo +1d3</t>
  </si>
  <si>
    <t>Ropa elegante de hombre, nueva y limpia</t>
  </si>
  <si>
    <t>Cantiplora de joraba de camello, 5 litros. También sirve como flotador o almohada. Se puede beber marchando aspirando por un tubo que llega a la boca.</t>
  </si>
  <si>
    <t>Body de cuero</t>
  </si>
  <si>
    <t>Torso, abdomen</t>
  </si>
  <si>
    <t xml:space="preserve">Antorcha, dura 4 horas. </t>
  </si>
  <si>
    <t>Elementos electrónicos</t>
  </si>
  <si>
    <t>Traje NBQ</t>
  </si>
  <si>
    <t>Plataforma de caza. Se usa por los cazadores para subir y permanecer en un arbol.Quedan fuera de la visiual de los animales y es más dificil que los huelan. Es portatil. Cabe una persona. Mide 50 x 50 cms.</t>
  </si>
  <si>
    <t>Cuaderno</t>
  </si>
  <si>
    <t>Baul de metal , con llave 85 kilos</t>
  </si>
  <si>
    <t xml:space="preserve">Cadena pesada, por metro </t>
  </si>
  <si>
    <t>Alambre de espino, metro</t>
  </si>
  <si>
    <t>Caramelos</t>
  </si>
  <si>
    <t xml:space="preserve">Caballo </t>
  </si>
  <si>
    <t>.32 ACP (7,66x17mmSR)</t>
  </si>
  <si>
    <t>Compresa</t>
  </si>
  <si>
    <t>Anestésico</t>
  </si>
  <si>
    <t>A sangre fría. Truman Capote.</t>
  </si>
  <si>
    <t>Armario</t>
  </si>
  <si>
    <t xml:space="preserve">Cartucho de dinamita </t>
  </si>
  <si>
    <t>Alucinógenos</t>
  </si>
  <si>
    <t xml:space="preserve">Ántrax, inhalado. </t>
  </si>
  <si>
    <t>Barra para escudo humano</t>
  </si>
  <si>
    <t>Bicicarro</t>
  </si>
  <si>
    <t>Apuntalador  hidraulico</t>
  </si>
  <si>
    <t>Acido nítrico</t>
  </si>
  <si>
    <t xml:space="preserve">Diagrama:  Alambique 30 kg. Aporte diario: 30 kg de material orgánico. Producción diaria; 5 litros de alcohol. </t>
  </si>
  <si>
    <t>Balanza digital para pesar oro, a pilas</t>
  </si>
  <si>
    <t>M60</t>
  </si>
  <si>
    <t>Botas de combate de cuero y lona para clima cálido</t>
  </si>
  <si>
    <t>Fatiga por andar a la mitad en climas cálidos</t>
  </si>
  <si>
    <t>Arado de madera</t>
  </si>
  <si>
    <t>Batería de coche</t>
  </si>
  <si>
    <t>Traje NBQ completo</t>
  </si>
  <si>
    <t>Nana. Emile Zolá.</t>
  </si>
  <si>
    <t>50. Sigue las reglas normales para explosivos pero fragmentación y daño tienen forma de cono. En la dirección en que se colocó la mina el daño avanza dos puntos de anchura, luego tres y así hasta que el daño sea cero. Igual se hace para la fragmentación. Las claymore se activan con cables trampa o manualmente con un cable y un detonador.</t>
  </si>
  <si>
    <t>Caucho y plástico flexible</t>
  </si>
  <si>
    <t>Bastones de luz química. Duran 12 horas</t>
  </si>
  <si>
    <t>Fuente de alimentación</t>
  </si>
  <si>
    <r>
      <t>Red de pesca,  1 m</t>
    </r>
    <r>
      <rPr>
        <vertAlign val="superscript"/>
        <sz val="9"/>
        <rFont val="Times New Roman"/>
        <family val="1"/>
      </rPr>
      <t>2</t>
    </r>
  </si>
  <si>
    <t>Estilográfica</t>
  </si>
  <si>
    <t>Bidón de  plástico 30 litros</t>
  </si>
  <si>
    <t>Candado de seguridad con combinación y llave</t>
  </si>
  <si>
    <t>Barra metálica, por metro</t>
  </si>
  <si>
    <t>Cecina</t>
  </si>
  <si>
    <t>Caballo de guerra</t>
  </si>
  <si>
    <t>.32 ACP (7,66x17mmSR), dum-dum</t>
  </si>
  <si>
    <t>Planta venenosa, para una dosis de veneno</t>
  </si>
  <si>
    <t>Variable</t>
  </si>
  <si>
    <t>Carga de aceite</t>
  </si>
  <si>
    <t>Camión</t>
  </si>
  <si>
    <t xml:space="preserve">Grua pequeña, eléctrica. Mueve hasta dos toneladas. Requiere hasta 30 kw para manejar su capacidad máxima. Es fija o montada en un vehículo. </t>
  </si>
  <si>
    <t>Sulfato de amonio</t>
  </si>
  <si>
    <t xml:space="preserve">Capucha de Cota de malla </t>
  </si>
  <si>
    <t>Comida salvaje</t>
  </si>
  <si>
    <t>4,7 Cls (4.7x21mm Caseless)</t>
  </si>
  <si>
    <t>Expansor Agilidad 20</t>
  </si>
  <si>
    <t>Diccionario Jazaro. M. Pavic</t>
  </si>
  <si>
    <t>Motor +5 (acumulable hasta alcanzar 35)</t>
  </si>
  <si>
    <t>Igual a velocidad final x 4</t>
  </si>
  <si>
    <t>Remolque</t>
  </si>
  <si>
    <t>Inglés (Inteligencia) Dx</t>
  </si>
  <si>
    <t>La cámara capta la huella dactilar de alguien y el programa la compara con una base de datos, que es un programa aparte, para identificarla. Se pueden añadir huellas a la base si se tiene el programa. Alcance: toque</t>
  </si>
  <si>
    <t>Programa de ordenador Experto (manual cutre hasta 5%) (1 UM)</t>
  </si>
  <si>
    <t>Identificación por retina 2</t>
  </si>
  <si>
    <t>La cámara registra la retina de alguien y el programa lo compara con una base de datos, que es un programa aparte, para identificarlo. Se pueden añadir retinas a la base si se tiene el programa. Alcance 10 cms.</t>
  </si>
  <si>
    <t>Programa educativo de ordenador (1 UM)</t>
  </si>
  <si>
    <t>Identificación por voz 2</t>
  </si>
  <si>
    <t>Ordenador d</t>
  </si>
  <si>
    <t>1d4 localizado no multiplicable por asalto.</t>
  </si>
  <si>
    <t>Rayuela. Julio Cortázar.</t>
  </si>
  <si>
    <t>Lanzallamas improvisado, pesado</t>
  </si>
  <si>
    <t>Rimas y Leyendas. Gustavo Adolfo Becquer</t>
  </si>
  <si>
    <t>Armbrust</t>
  </si>
  <si>
    <t>Usar y tirar</t>
  </si>
  <si>
    <t>Facilidad (marca en la Habilidad)</t>
  </si>
  <si>
    <t>Migrañoso</t>
  </si>
  <si>
    <t>Operador de grua (Dest)</t>
  </si>
  <si>
    <t>Ordenador de muñeca "Teseo", energia corporal.  15 unidades de memoria. La cámara del Teseo es fija y tiene un ángulo de visión de 90º. Sin contacto con el cuerpo del usuario su batería dura 2 horas.   (camara, micrófono direcional, radar, laser, sensores biométricos)</t>
  </si>
  <si>
    <t>Base de voces</t>
  </si>
  <si>
    <t>Christopher Lambert</t>
  </si>
  <si>
    <t>Natural</t>
  </si>
  <si>
    <t>Manta ligera, de astronauta</t>
  </si>
  <si>
    <t>Botas de sadomasoquista</t>
  </si>
  <si>
    <t>Linterna acodada</t>
  </si>
  <si>
    <t>Tinta</t>
  </si>
  <si>
    <t>Contenedor de agua, plástico 3 litros</t>
  </si>
  <si>
    <t>Metal</t>
  </si>
  <si>
    <t>Comida preparada, sin conservar (taberna, casa, etc) de media</t>
  </si>
  <si>
    <t>Lechón, 30 k</t>
  </si>
  <si>
    <t>3 no tirar localización</t>
  </si>
  <si>
    <t xml:space="preserve">Chaleco de transporte de munición de lanzagranadas. </t>
  </si>
  <si>
    <t>Lleva 20 granadas de 25 mm</t>
  </si>
  <si>
    <t>106 mm HEAT (high explosive antitank)</t>
  </si>
  <si>
    <t>Pastilla de jabón</t>
  </si>
  <si>
    <t>Archipielago Gulag. Alexandr Soljenitsin</t>
  </si>
  <si>
    <t>Sillón</t>
  </si>
  <si>
    <t>La senda del perdedor. Charles Bukowski.</t>
  </si>
  <si>
    <t>Escopeta  de Corredera</t>
  </si>
  <si>
    <t>Máscara de soldador</t>
  </si>
  <si>
    <t>La señora Dalloway. Virginia Woolf.</t>
  </si>
  <si>
    <t>Escopeta Autocargador</t>
  </si>
  <si>
    <t>Minifalda de ropa de kevlar</t>
  </si>
  <si>
    <t>La sombra del viento Carlos Ruiz Zafón</t>
  </si>
  <si>
    <t>Grabadora de casette. A pilas. Incluye un C90</t>
  </si>
  <si>
    <t>Mira laser</t>
  </si>
  <si>
    <t>Mapa de carreteras de la zona, en papel</t>
  </si>
  <si>
    <t>Mas 6 percentiles a Apariencia</t>
  </si>
  <si>
    <t>Taller móvil montado en un remolque. Contiene un completo taller de maquinaria como fresadoras, taladradoras, sierra de metales, banco de trabajo, soldador y otras muchas. Consumo: 60 kw. Con un taller se pueden crear piezas de metal a partir de material metálico recuperado pero no siempre. Para poder aprovechar todo el metal habría que modelarlo primero con una forja.</t>
  </si>
  <si>
    <t>Casco improvisado, cubo metálico</t>
  </si>
  <si>
    <t>Pescado</t>
  </si>
  <si>
    <t>Armaduras al doble</t>
  </si>
  <si>
    <t>Gafas, presbicia</t>
  </si>
  <si>
    <t>Champán, embotellada</t>
  </si>
  <si>
    <t>Engranajes de bicicleta</t>
  </si>
  <si>
    <t>Diagrama:  Balsa de neumáticos</t>
  </si>
  <si>
    <t>Diamante</t>
  </si>
  <si>
    <t>Daño Patada +1d12</t>
  </si>
  <si>
    <t>Tomar líquidos</t>
  </si>
  <si>
    <t>Antipirético</t>
  </si>
  <si>
    <t>Peste neumónica</t>
  </si>
  <si>
    <t>Diagnostico medio</t>
  </si>
  <si>
    <t>Antibiótico -</t>
  </si>
  <si>
    <t>Analgésico</t>
  </si>
  <si>
    <t>Analgésico (max 4)</t>
  </si>
  <si>
    <t>Antipirético (max 4)</t>
  </si>
  <si>
    <t>Fiebre tifoidea</t>
  </si>
  <si>
    <t>Diagnostico difícil</t>
  </si>
  <si>
    <t>Peste, neumonía</t>
  </si>
  <si>
    <t>Antibiótico +/-</t>
  </si>
  <si>
    <t>Tifus</t>
  </si>
  <si>
    <t>Cualquier Antibiótico-</t>
  </si>
  <si>
    <t>Cólera</t>
  </si>
  <si>
    <t>Suero</t>
  </si>
  <si>
    <t>Hepatitis-A</t>
  </si>
  <si>
    <t xml:space="preserve">Diagnostico difícil </t>
  </si>
  <si>
    <t>Analagésico</t>
  </si>
  <si>
    <t>Gastroen-teritis</t>
  </si>
  <si>
    <t>Bicarbonato</t>
  </si>
  <si>
    <t>Comida en mal estado</t>
  </si>
  <si>
    <t>Cólera, gastroen-teritis</t>
  </si>
  <si>
    <t>Antitoxina (max 2 dosis)</t>
  </si>
  <si>
    <t>Fatiga todas las enfermedades</t>
  </si>
  <si>
    <t>Diagrama:  Radio de hoja de afeitar</t>
  </si>
  <si>
    <t>Tinte para el pelo morado</t>
  </si>
  <si>
    <t>Estilete</t>
  </si>
  <si>
    <t>Traje de pieles cosidas</t>
  </si>
  <si>
    <t xml:space="preserve"> Cuenta como ropa de abrigo 4. Mas 5 a sigilo en el campo</t>
  </si>
  <si>
    <t>Quincalla, un uso</t>
  </si>
  <si>
    <t>Casco de obra</t>
  </si>
  <si>
    <t>Plastico duro</t>
  </si>
  <si>
    <t>Leche</t>
  </si>
  <si>
    <t>Expansor Personalidad 10</t>
  </si>
  <si>
    <t>El extranjero. Albert Camus.</t>
  </si>
  <si>
    <t>Cadena en spray</t>
  </si>
  <si>
    <t>Diagrama:  Red de pesca</t>
  </si>
  <si>
    <t>Tinte para el pelo naranja</t>
  </si>
  <si>
    <t xml:space="preserve"> Daño puñetazo +1d4</t>
  </si>
  <si>
    <t xml:space="preserve">Trinchas y sistema militar de transporte de equipo </t>
  </si>
  <si>
    <t>No añade peso e ignora los primeros 10 kilos</t>
  </si>
  <si>
    <t xml:space="preserve">Soldador. Necesita un generador. Consumo: 10 litros por hora. </t>
  </si>
  <si>
    <t>Casco de piloto de caza</t>
  </si>
  <si>
    <t>Maiz</t>
  </si>
  <si>
    <t>8mm M (7.92x57mm Mauser)</t>
  </si>
  <si>
    <t>Expansor Personalidad 20</t>
  </si>
  <si>
    <t>El extraño caso de Dr. Jeckyll y Mr. Hyde.Robert Louis Stevenson.</t>
  </si>
  <si>
    <t>Llena de humo 1 cuadrado/punto y todos los de alrededor. Si hay viento se esparce a un cuadrado por asalto en la dirección del viento</t>
  </si>
  <si>
    <t>Protector frontal transparente</t>
  </si>
  <si>
    <t>Memorias de Adriano. Marguerite Yourcenar.</t>
  </si>
  <si>
    <t>Llena de gas lacrimógeno 1 cuadrado/punto y todos los de alrededor. Si hay viento se esparce a un cuadrado por asalto en la dirección del viento</t>
  </si>
  <si>
    <t>Sayón de Cuero acolchado</t>
  </si>
  <si>
    <t>Moby Dick. Herman Melville.</t>
  </si>
  <si>
    <t xml:space="preserve">35 La fragmentación hace 3d6 de daño por fragmento </t>
  </si>
  <si>
    <t>Servoarmadura completa</t>
  </si>
  <si>
    <t>Muerte de un viajante. Arthur Miller</t>
  </si>
  <si>
    <t>20, sólo en el cuadro de explosión. No hay fragmentación.</t>
  </si>
  <si>
    <t>Servoarmadura, completa</t>
  </si>
  <si>
    <t>Mujercitas. Louisa May Alcott</t>
  </si>
  <si>
    <t>150 solo en el cuadrado de impacto. Armaduras a la mitad. No fragmentación. Hacen falta 150 kilos de peso para detonarla.</t>
  </si>
  <si>
    <t>Traje de teflon</t>
  </si>
  <si>
    <t>Nada y así sea. Oriana Fallaci</t>
  </si>
  <si>
    <t>Taller mecánico fijo.  Incluye herramientas, compresor, soldador y analizador electrónico. No permite fabricar piezas ni forjar metal. Consume 60 w. Permite realizar las tareas de reparación y transformación de vehiculos.</t>
  </si>
  <si>
    <t>Casco de Sediacero</t>
  </si>
  <si>
    <t>Pasta</t>
  </si>
  <si>
    <t>9mm P (9x19mm Parabellum) dum-dum</t>
  </si>
  <si>
    <t>Armaduras al doble, +1d4 daño</t>
  </si>
  <si>
    <t>Gafas, astigmatismo</t>
  </si>
  <si>
    <t>El guardián entre el centeno J. D. Salinger</t>
  </si>
  <si>
    <t>Diagrama:  Sistema de riego por goteo para invernadero 1 año de comida para una persona</t>
  </si>
  <si>
    <t>Tinte para el pelo rubio</t>
  </si>
  <si>
    <t>Hacha a dos manos</t>
  </si>
  <si>
    <t>Daño Patada +1d10</t>
  </si>
  <si>
    <t>Vaqueros ajustados, nuevos y limpios</t>
  </si>
  <si>
    <t>Taller mecánico móvil. Un  taller mecánico montado en un remolque. Incluye herramientas, compresor, soldador y analizador electrónico. No permite fabricar piezas ni forjar metal. Consume 60 w. Permite realizar las tareas de reparación y transformación de vehiculos.</t>
  </si>
  <si>
    <t>Casco improvisado, cacerola</t>
  </si>
  <si>
    <t>Patatas</t>
  </si>
  <si>
    <t>9mm P (9x19mm Parabellum), teflon</t>
  </si>
  <si>
    <t>Gafas, miopia</t>
  </si>
  <si>
    <t xml:space="preserve">El hombre de la arena. E.T. Hoffman. </t>
  </si>
  <si>
    <t>Diagrama:  Tabla de surf</t>
  </si>
  <si>
    <t>Tinte para el pelo verde</t>
  </si>
  <si>
    <t>Hacha a una mano</t>
  </si>
  <si>
    <t>Vestido de  calidad, nuevo y limpio</t>
  </si>
  <si>
    <t>AGS-17</t>
  </si>
  <si>
    <t>30 mm HE</t>
  </si>
  <si>
    <t>Yelmo</t>
  </si>
  <si>
    <t>Poemas de Kavafis. Kavafis</t>
  </si>
  <si>
    <t>Lanzallamas improvisado, ligero</t>
  </si>
  <si>
    <t>Gasolina (3 disparos)</t>
  </si>
  <si>
    <t>Intolerancia a Polvora</t>
  </si>
  <si>
    <t>Intolerancia a Fuego</t>
  </si>
  <si>
    <t>Intolerancia a Humo</t>
  </si>
  <si>
    <t>Lanza,bayoneta en rifle, pica,, etc</t>
  </si>
  <si>
    <t>Espada, machete, rapier, bastón estoque, etc.</t>
  </si>
  <si>
    <t>Papelera, tubo,palo, pata de silla, herramienta, bastón, barra, etc</t>
  </si>
  <si>
    <t>Nuncha-ku, cadena,</t>
  </si>
  <si>
    <t xml:space="preserve">Mangual, kawanaga, </t>
  </si>
  <si>
    <t>"+2"</t>
  </si>
  <si>
    <t>Diagrama:  Armaduras de cuero</t>
  </si>
  <si>
    <t>Tinte rojo</t>
  </si>
  <si>
    <t>Horno de fundición</t>
  </si>
  <si>
    <t>Casco de ciclista</t>
  </si>
  <si>
    <t>5.56 N (5.58x48mm NATO), teflon</t>
  </si>
  <si>
    <t>Expansor Fuerza 20</t>
  </si>
  <si>
    <t>El arbol de la vida. Ross Lockridge</t>
  </si>
  <si>
    <t>Rueda de coche</t>
  </si>
  <si>
    <t>Diagrama:  Lanzallamas improvisado, ligero</t>
  </si>
  <si>
    <t>Repelente de insectos, frasco</t>
  </si>
  <si>
    <t>Cuchillo de trinchera</t>
  </si>
  <si>
    <t>Tinte rosa</t>
  </si>
  <si>
    <t>Juego de afilar cuchillos (piedra, cuchillo afilador)</t>
  </si>
  <si>
    <t>Casco de equitacion</t>
  </si>
  <si>
    <t>Carne de rata</t>
  </si>
  <si>
    <t>Expansor Fuerza 30</t>
  </si>
  <si>
    <t>El arte de la guerra. Tsun-Tzu</t>
  </si>
  <si>
    <t>Rueda de moto</t>
  </si>
  <si>
    <t>Diagrama:  Lanzallamas improvisado, pesado</t>
  </si>
  <si>
    <t>Silbato</t>
  </si>
  <si>
    <t>Daño puñetazo +2</t>
  </si>
  <si>
    <t>Tinte verde</t>
  </si>
  <si>
    <t>Máquina de tatuar improvisada, a pilas</t>
  </si>
  <si>
    <t>Casco de futbol americano</t>
  </si>
  <si>
    <t>Craneo y cara</t>
  </si>
  <si>
    <t xml:space="preserve"> Daño Patada +1d6+1</t>
  </si>
  <si>
    <t>Chaqueta de Ropa de kevlar</t>
  </si>
  <si>
    <t>Sustituto de comida, para dietas</t>
  </si>
  <si>
    <t>El reino de este mundo. Alejo Carpentier.</t>
  </si>
  <si>
    <t>Diagrama: . Pata de palo</t>
  </si>
  <si>
    <t>Pala de trinchera afilada</t>
  </si>
  <si>
    <t>Chaqueta de traje antitiburones</t>
  </si>
  <si>
    <t>Pulverizador de cianoacrilato, un uso</t>
  </si>
  <si>
    <t>El Resplandor. Stephen King</t>
  </si>
  <si>
    <t>Diagrama: . Pistola disimulada</t>
  </si>
  <si>
    <t>Palanqueta</t>
  </si>
  <si>
    <t>Defensas de fútbol americano</t>
  </si>
  <si>
    <t>Agua</t>
  </si>
  <si>
    <t>Sedante</t>
  </si>
  <si>
    <t>El retrato de Dorian Gray. Oscar Wilde.</t>
  </si>
  <si>
    <t>Diagrama: . Pistola improvisada</t>
  </si>
  <si>
    <t>Palo</t>
  </si>
  <si>
    <t>Defensas de motorista, parte superior</t>
  </si>
  <si>
    <t xml:space="preserve"> Armadura deportiva</t>
  </si>
  <si>
    <t>Filtro de agua improvisado</t>
  </si>
  <si>
    <t>Sutura absorvible, un uso</t>
  </si>
  <si>
    <t>El señor de los anillos. JRR Tolien</t>
  </si>
  <si>
    <t>Diagrama: . Silla de montar</t>
  </si>
  <si>
    <t>Pata de mueble</t>
  </si>
  <si>
    <t>Delantal de desminador</t>
  </si>
  <si>
    <t>Purificador de agua personal para 800 litros</t>
  </si>
  <si>
    <t>Tablillas de tracción</t>
  </si>
  <si>
    <t>El tambor de hojalata. Gunter Grass.</t>
  </si>
  <si>
    <t>Diagrama: . Sistema de drenaje domestico</t>
  </si>
  <si>
    <t>Pica</t>
  </si>
  <si>
    <t>Delantal de malla metálica</t>
  </si>
  <si>
    <t>Termómetro</t>
  </si>
  <si>
    <t>El túnel. Ernesto Sábato.</t>
  </si>
  <si>
    <t>Diagrama: . Traje de cuero</t>
  </si>
  <si>
    <t>Pico</t>
  </si>
  <si>
    <t>Delantal de neopreno</t>
  </si>
  <si>
    <t>Agricultura</t>
  </si>
  <si>
    <t>El viejo y el mar. Ernest Hemingway.</t>
  </si>
  <si>
    <t>Diagrama: Aguardiente, de la casa</t>
  </si>
  <si>
    <t>Podaderas enormes</t>
  </si>
  <si>
    <t>Disfraz de soldado del imperio, casco</t>
  </si>
  <si>
    <t>Semillas para plantar</t>
  </si>
  <si>
    <t>Tubo quirúrgico,1 metro</t>
  </si>
  <si>
    <t>Eloisa está debajo de un almendro. Jardiel Poncela</t>
  </si>
  <si>
    <t xml:space="preserve">Diagrama: Alambique 80 kg. Aporte diario: 80 kg de material orgánico. Producción diaria; 30 litros de alcohol. </t>
  </si>
  <si>
    <t>Puño americano</t>
  </si>
  <si>
    <t>Disfraz de soldado del imperio, parte inferior</t>
  </si>
  <si>
    <t>Piernas y pies</t>
  </si>
  <si>
    <t>Fertilizante artificial</t>
  </si>
  <si>
    <t>Vacuna antirrábica</t>
  </si>
  <si>
    <t>En busca del tiempo perdido. Marcel Proust.</t>
  </si>
  <si>
    <t>Brazo extra</t>
  </si>
  <si>
    <t>Membrana ocular</t>
  </si>
  <si>
    <t>Una ración militar completa. Contiene 1,5 kg de comida, café instantaneo, leche en polvo, azucar, sal, chicle, cerillas, kleenex, chocolate, pastilla calorífica, pastilla potabilizadora</t>
  </si>
  <si>
    <t>Epinefrina</t>
  </si>
  <si>
    <t>Cyrano de Bergerac. Rostand</t>
  </si>
  <si>
    <t>Vodka, embotellado</t>
  </si>
  <si>
    <t>Manillar de bicicleta</t>
  </si>
  <si>
    <t>Moto con sidecar</t>
  </si>
  <si>
    <t>Diagrama:  Filtro de agua</t>
  </si>
  <si>
    <t>SUSTITUIR POR EL NOMBRE DEL PERSONAJE</t>
  </si>
  <si>
    <t>Diagrama: . Rueda de molino</t>
  </si>
  <si>
    <t>Parquímetro</t>
  </si>
  <si>
    <t xml:space="preserve">Delantal de Cuero </t>
  </si>
  <si>
    <t xml:space="preserve">Pila recargable. Hay muchos tipos pero por simplicidad todas se tratarán como un único tipo. Cada pila recargable baja en 3 la condición de un aparato a pilas, consumiendose al hacerlo, pero sólo si se tiene una forma de recargarla. </t>
  </si>
  <si>
    <t>Visor nocturno, 450 metros. Térmico</t>
  </si>
  <si>
    <t>Camiseta manga larga de  ropa de kevlar</t>
  </si>
  <si>
    <t>Cuerpo a cuerpo todas las localizaciones. Disparo: según donde se encuentre a discrecion del árbitro. Empuñado cubre mano, brazo, pierna, abdomen  y torso</t>
  </si>
  <si>
    <t>Fabulas. Esopo</t>
  </si>
  <si>
    <t>Diagrama: Bomba de agua, regadío</t>
  </si>
  <si>
    <t>Zapa</t>
  </si>
  <si>
    <t>Escudo cometa improvisado, contenedor ataud de aluminio</t>
  </si>
  <si>
    <t>Fausto. Goethe.</t>
  </si>
  <si>
    <t>Diagrama: Coche eléctrico</t>
  </si>
  <si>
    <t>Armas blancas disimuladas</t>
  </si>
  <si>
    <t>Escudo cometa, metal</t>
  </si>
  <si>
    <t xml:space="preserve">Fiasco. El fracaso. Imre Kertész. </t>
  </si>
  <si>
    <t>Diagrama: Cocina móvil</t>
  </si>
  <si>
    <t>Cuchillo disimulado cinturón</t>
  </si>
  <si>
    <t>Escudo de legionario</t>
  </si>
  <si>
    <t xml:space="preserve">Frankenstein. Mary W. Shelley. </t>
  </si>
  <si>
    <t>Diagrama: Corta troncos</t>
  </si>
  <si>
    <t>Cuchillo disimulado peine</t>
  </si>
  <si>
    <t>Escudo improvisado, barril metálico</t>
  </si>
  <si>
    <t>Fuente Ovejuna. Lope de Vega</t>
  </si>
  <si>
    <t>Diagrama: Forja fija</t>
  </si>
  <si>
    <t>Cuchillo disimulado bolígrafo</t>
  </si>
  <si>
    <t>Daño puñetazo +1</t>
  </si>
  <si>
    <t>Escudo improvisado, neumático</t>
  </si>
  <si>
    <t>Cuerpo a cuerpo todas las localizaciones. Disparo: según donde se encuentre a discrecion del árbitro. Empuñado cubre mano, brazo, abdomen y torso.</t>
  </si>
  <si>
    <t>Grandes esperanzas. Charles Dickens.</t>
  </si>
  <si>
    <t>Diagrama: Grua portátil</t>
  </si>
  <si>
    <t>Fontanería (Destreza)</t>
  </si>
  <si>
    <t>Forense (Inteligencia)</t>
  </si>
  <si>
    <t>Fotografía (Destreza)</t>
  </si>
  <si>
    <t>Ganadería (Inteligencia)</t>
  </si>
  <si>
    <t>Garrote (Destreza)</t>
  </si>
  <si>
    <t>Geología (Inteligencia) Dx</t>
  </si>
  <si>
    <t>Golpear para aturdir</t>
  </si>
  <si>
    <t>Grabar (Destreza)</t>
  </si>
  <si>
    <t>Graffiti (Destreza)</t>
  </si>
  <si>
    <t>Guadaña (Destreza)</t>
  </si>
  <si>
    <t>Gusto (Iniciativa)</t>
  </si>
  <si>
    <t>Hacer gestos (Personalidad)</t>
  </si>
  <si>
    <t>Hacha (Destreza)</t>
  </si>
  <si>
    <t>Hacker (Inteligencia) Dx</t>
  </si>
  <si>
    <t>Maestro armero (Destreza)</t>
  </si>
  <si>
    <t>Armas de energia.</t>
  </si>
  <si>
    <t>Armas pesadas.</t>
  </si>
  <si>
    <t>Artillería</t>
  </si>
  <si>
    <t>Armas blancas.</t>
  </si>
  <si>
    <t>Arcos y ballestas.</t>
  </si>
  <si>
    <t>Escudos antiguos.</t>
  </si>
  <si>
    <t xml:space="preserve">Armas pesadas antiguas </t>
  </si>
  <si>
    <t>Maquillar (Personalidad)</t>
  </si>
  <si>
    <t>Máquina herramienta (Destreza)</t>
  </si>
  <si>
    <t>Masajismo (Destreza)</t>
  </si>
  <si>
    <t>Matemáticas (Inteligencia)</t>
  </si>
  <si>
    <t>Maza (Destreza)</t>
  </si>
  <si>
    <t>1 instalarlo</t>
  </si>
  <si>
    <t>Motocicleta</t>
  </si>
  <si>
    <t>Diagrama:  Forja portátil</t>
  </si>
  <si>
    <t>Lupa</t>
  </si>
  <si>
    <t>Cachiporra</t>
  </si>
  <si>
    <t>Sandalias de neumático</t>
  </si>
  <si>
    <t xml:space="preserve">Herramientas de reparación para arrtillería. </t>
  </si>
  <si>
    <t>Placa solar, 10 kw</t>
  </si>
  <si>
    <t>Compuesto 1080, ingerido o inhalado.</t>
  </si>
  <si>
    <t>Cámara trasera</t>
  </si>
  <si>
    <t>Bicicleta de paseo</t>
  </si>
  <si>
    <t>Acido sulfúrico (vitriolo)</t>
  </si>
  <si>
    <t>Diagrama:  Arma blanca, metal</t>
  </si>
  <si>
    <t>Resistencia al daño por punto de armadura</t>
  </si>
  <si>
    <t>Barniz , bote en spray  (inflamable)</t>
  </si>
  <si>
    <t xml:space="preserve">M249 SAW </t>
  </si>
  <si>
    <t>2d6</t>
  </si>
  <si>
    <t>Botas elegantes</t>
  </si>
  <si>
    <t>Más 5 percentiles a Apariencia</t>
  </si>
  <si>
    <t>Cinta adhesiva extrafuerte</t>
  </si>
  <si>
    <t>Leer los labios (Iniciativa)</t>
  </si>
  <si>
    <t>Lenguaje corporal (Iniciativa)</t>
  </si>
  <si>
    <t>Lenguaje de signos (Personalidad)</t>
  </si>
  <si>
    <t>Lucha a ciegas (Iniciativa) Dx</t>
  </si>
  <si>
    <t>Imitar sonidos (Personalidad)</t>
  </si>
  <si>
    <t>Impulsor (Destreza)</t>
  </si>
  <si>
    <t xml:space="preserve">Informática (Inteligencia) </t>
  </si>
  <si>
    <t>Ingeniería (Inteligencia) Dx</t>
  </si>
  <si>
    <t>Ingeniero de armamento (Inteligencia) Dx</t>
  </si>
  <si>
    <t>Ingeniero de combate (Inteligencia)</t>
  </si>
  <si>
    <t>Ingeniero mecánico (Inteligencia) Dx</t>
  </si>
  <si>
    <t>Ingeniero naval (Inteligencia) Dx</t>
  </si>
  <si>
    <t>Instrumento musical (Destreza)</t>
  </si>
  <si>
    <t>Interiorismo (Personalidad)</t>
  </si>
  <si>
    <t>Interpretar (Personalidad)</t>
  </si>
  <si>
    <t>Interrogar (Personalidad)</t>
  </si>
  <si>
    <t>Jardinería (Inteligencia)</t>
  </si>
  <si>
    <t>Joyería (Destreza)</t>
  </si>
  <si>
    <t>Juego (Inteligencia)</t>
  </si>
  <si>
    <t>Lanza (Destreza)</t>
  </si>
  <si>
    <t>Largar (Destreza)</t>
  </si>
  <si>
    <t>Látigo (Destreza)</t>
  </si>
  <si>
    <t>Lazo (Destreza)</t>
  </si>
  <si>
    <t>Lectura rápida (Inteligencia)</t>
  </si>
  <si>
    <t>Cuerpo a cuerpo todas las localizaciones. Disparo: según donde se encuentre a discrecion del árbitro. Cubre mano, brazo, abdomen y torso.</t>
  </si>
  <si>
    <t>Analizador de vehiculo. Puede usarse con cualquier máquina compleja ajustando el analizador. Contiene un ordenador que conecta con el vehiculo y comprueba qué no funciona. La mayoría de las máquina complejas no pueden ser reparadas sin un analizador. A pilas o con generador.</t>
  </si>
  <si>
    <t xml:space="preserve">Alternador grande. </t>
  </si>
  <si>
    <t xml:space="preserve">Radio de radioaficcionado, a pilas o con generador. </t>
  </si>
  <si>
    <t xml:space="preserve">Alambique 1 tonelada. Aporte diario: 1 tonelada de material orgánico. Producción diaria: 850 litros de alcohol. </t>
  </si>
  <si>
    <t xml:space="preserve">Balanza </t>
  </si>
  <si>
    <t>Cámara de fibra óptica, 1 metro</t>
  </si>
  <si>
    <t>Cinta aislante de camuflaje para camuflar armas.</t>
  </si>
  <si>
    <t>mas 1 percentile a camuflaje</t>
  </si>
  <si>
    <t>Cantimplora 1 litro, incluye olla y pie para cocinar</t>
  </si>
  <si>
    <t>Armadura facial militar</t>
  </si>
  <si>
    <t>Kevlar</t>
  </si>
  <si>
    <t>Aceite para lámpara por litro</t>
  </si>
  <si>
    <t xml:space="preserve">Remolque descontaminador. Funciona con un generador de 60 kw incorporado.  A través de mangueras lanza líquido descontaminante. </t>
  </si>
  <si>
    <t>Cepo. Hace 4d6 de daño no  multiplicable.</t>
  </si>
  <si>
    <t>Cinta para máquina de escribir</t>
  </si>
  <si>
    <t>Barrica, 40 litros</t>
  </si>
  <si>
    <t xml:space="preserve">Cadena ligera,  por metro </t>
  </si>
  <si>
    <t>Alambre de espino , por metro</t>
  </si>
  <si>
    <t>Cacao soluble</t>
  </si>
  <si>
    <t>Burro</t>
  </si>
  <si>
    <t>Analizador de viento para arco</t>
  </si>
  <si>
    <t>-5 al dado en Arco</t>
  </si>
  <si>
    <t xml:space="preserve"> Flechas, arco y ballesta, incendiaria</t>
  </si>
  <si>
    <t>Incendiaria</t>
  </si>
  <si>
    <t>Colonia</t>
  </si>
  <si>
    <t>Analizador de sangre, portatil</t>
  </si>
  <si>
    <t>2001. Una odisea del espacio. Arthur C. Clarcke</t>
  </si>
  <si>
    <t>Almohada</t>
  </si>
  <si>
    <t>Bomba de combustible-aire o termobárica</t>
  </si>
  <si>
    <t>"+10 percentiles a Apariencia"</t>
  </si>
  <si>
    <t>Herramientas de mecánica de vehículos,, en caja. Sirven para todos los vehículos de ruedas: llaves fijas, llaves inglesas, engrasadoras, un arrancador portátil, etc.</t>
  </si>
  <si>
    <t xml:space="preserve">Tabletas potabilizadoras, 50 unidades. Cada una potabiliza 1 litro. </t>
  </si>
  <si>
    <t>Silla de ruedas</t>
  </si>
  <si>
    <t>El reves de la trama.Graham Greene</t>
  </si>
  <si>
    <t>Diagrama: . Radio improvisada</t>
  </si>
  <si>
    <t>Palo de golf</t>
  </si>
  <si>
    <t>Defensas de portero de hockey</t>
  </si>
  <si>
    <t>Piernas</t>
  </si>
  <si>
    <t>Botella agua mineral precintada,1 litro</t>
  </si>
  <si>
    <t>Suero de albúmina</t>
  </si>
  <si>
    <t>El ruido y la furia.William Faulkner.</t>
  </si>
  <si>
    <t>Diagrama: . Remolque</t>
  </si>
  <si>
    <t>Papelera arrancada</t>
  </si>
  <si>
    <t>Delantal anti rayos X</t>
  </si>
  <si>
    <t>7,62 L</t>
  </si>
  <si>
    <t>Arma larga</t>
  </si>
  <si>
    <t>4d6</t>
  </si>
  <si>
    <t xml:space="preserve">Anorak de goretex. </t>
  </si>
  <si>
    <t>Cuenta como ropa de abrigo 3</t>
  </si>
  <si>
    <t xml:space="preserve"> Forja de piedra y ladrillo, calentada con carbón y con un fuelle. Inmovil pero desmontable. Permite convertir piezas de metal recuperadas en materia prima para crear piezas en un taller metálico. </t>
  </si>
  <si>
    <t>Generador 1,5 Kilovatios: Consumo de combustible: 0,5 litros por hora</t>
  </si>
  <si>
    <t>Emisora de radio</t>
  </si>
  <si>
    <t>Regeneración (mutación)</t>
  </si>
  <si>
    <t>Canalizar radiación amarilla (mutac)</t>
  </si>
  <si>
    <t>Ultravisión</t>
  </si>
  <si>
    <t>Que te aproveche</t>
  </si>
  <si>
    <t>Estómago de trol</t>
  </si>
  <si>
    <t>Un programa para que un ordenador trabaje para ti en vez de para su dueño. Hay virus que zombifican el ordenador y virus que modifican los programas controladores de aparatos para que éstos se inutilicen a sí mismos (Disruptores, como Stuxnet). Al escribir el código del virus hay que especificar qué hace.Los zombificadores activos hacen que el ordenador infectado ejecute programas al servicio del intruso. Pude mandar mensajes masivamente, transmitir el virus a otros ordenadores o servir de pantalla para introducirse en otro sistema que el es verdadero objetivo del hacker.</t>
  </si>
  <si>
    <t>Nuncha-ku, látigo</t>
  </si>
  <si>
    <t xml:space="preserve">Mínimo 50 m. Máximo 4500 m. </t>
  </si>
  <si>
    <t>Iluminante</t>
  </si>
  <si>
    <t>Como mina iluminante</t>
  </si>
  <si>
    <t>Mínimo 50 m. Máximo 4000 m.</t>
  </si>
  <si>
    <t>Mínimo 50 m .Máximo 4000 m.</t>
  </si>
  <si>
    <t xml:space="preserve">Encojerse </t>
  </si>
  <si>
    <t xml:space="preserve">Espinas </t>
  </si>
  <si>
    <t>Canalizar radiación</t>
  </si>
  <si>
    <t>Cuernos cosméticos</t>
  </si>
  <si>
    <t>Lista de mutaciones al azar</t>
  </si>
  <si>
    <t>Cuerno de unicornio</t>
  </si>
  <si>
    <t>Lengua bífida</t>
  </si>
  <si>
    <t>Piel escamosa</t>
  </si>
  <si>
    <t>Lengua de camaleón</t>
  </si>
  <si>
    <t>Lengua enorme.</t>
  </si>
  <si>
    <t>Cuadrupedo</t>
  </si>
  <si>
    <t>Vampiro</t>
  </si>
  <si>
    <t>Ojos telescópicos</t>
  </si>
  <si>
    <t>Ojos vueltos al reves.</t>
  </si>
  <si>
    <t>Trompa</t>
  </si>
  <si>
    <t>Flatulencias de colores</t>
  </si>
  <si>
    <t>Jorobado</t>
  </si>
  <si>
    <t>Saliva ácida</t>
  </si>
  <si>
    <t>Carga salto (Agilidad) Dx</t>
  </si>
  <si>
    <t>Carpintería (Destreza)</t>
  </si>
  <si>
    <t>Cartografía (Inteligencia)</t>
  </si>
  <si>
    <t>Catapulta (Destreza)</t>
  </si>
  <si>
    <t>Cerbatana (Destreza)</t>
  </si>
  <si>
    <t>Pantalones, grevas</t>
  </si>
  <si>
    <t>Pantalones cortos,minifalda</t>
  </si>
  <si>
    <t>Oído , mandibula, boca</t>
  </si>
  <si>
    <t>Chaleco, chaqueta, delantal</t>
  </si>
  <si>
    <t>Cuello,hombro, pulmón,esternon, corazón</t>
  </si>
  <si>
    <t>Brazo,codo antebrazo</t>
  </si>
  <si>
    <t>Cadera, abdomen genitales</t>
  </si>
  <si>
    <t>Pant cortos</t>
  </si>
  <si>
    <t>Pant, falda</t>
  </si>
  <si>
    <t>Mecánico aviación (Destreza)</t>
  </si>
  <si>
    <t>Mecánico helicópteros (Destreza)</t>
  </si>
  <si>
    <t>Mecánico naval (Destreza)</t>
  </si>
  <si>
    <t>Mecánico vehículo de cadenas (Destreza)</t>
  </si>
  <si>
    <t>Explosivo plástico</t>
  </si>
  <si>
    <t>Cannabinoides</t>
  </si>
  <si>
    <t xml:space="preserve">Ráfaga de golpes (Agilidad) </t>
  </si>
  <si>
    <t>Rapiñar (Iniciativa)</t>
  </si>
  <si>
    <t>Rastrear (Iniciativa)</t>
  </si>
  <si>
    <t>Red (Destreza)</t>
  </si>
  <si>
    <t>Reducir cabezas (Destreza)</t>
  </si>
  <si>
    <t>Casco de policia antidisturbios con visor</t>
  </si>
  <si>
    <t>Miel</t>
  </si>
  <si>
    <t>9mm M (9x18mm Makarov)</t>
  </si>
  <si>
    <t>Expansor Personalidad 30</t>
  </si>
  <si>
    <t>El gato negro y otros relatos. Edgar Allan Poe.</t>
  </si>
  <si>
    <t>Diagrama:  Sandalias de neumático</t>
  </si>
  <si>
    <t>Tinte para el pelo rojo</t>
  </si>
  <si>
    <t xml:space="preserve">Uniforme militar. Incluye botas de combate de cuero. </t>
  </si>
  <si>
    <t>Más 5 percentiles a sigilo en el campo</t>
  </si>
  <si>
    <t xml:space="preserve">Taller fijo.Es un completo taller de maquinaria como fresadoras, taladradoras, sierra de metales, soldador, banco de trabajo, y otras muchas. Consumo: 60 kw. Con un taller se pueden crear piezas de metal a partir de material metálico recuperado pero no siempre. Para poder aprovechar todo el metal habría que modelarlo primero con una forja. </t>
  </si>
  <si>
    <t>Casco de rúgby</t>
  </si>
  <si>
    <t>Nueces</t>
  </si>
  <si>
    <t>9mm P (9x19mm Parabellum)</t>
  </si>
  <si>
    <t>Férula</t>
  </si>
  <si>
    <t xml:space="preserve">El gran Gatsby. F. Scott Fitzgerald. </t>
  </si>
  <si>
    <t>Diagrama:  Silenciador improvisado</t>
  </si>
  <si>
    <t>Intolerancia a Silicona</t>
  </si>
  <si>
    <t>Intolerancia a Plástico</t>
  </si>
  <si>
    <t>El hombre que fue jueves. Gilbert Keith Chesterton.</t>
  </si>
  <si>
    <t>Diagrama:  Tienda de campaña</t>
  </si>
  <si>
    <t>Collar desparistador</t>
  </si>
  <si>
    <t>Hacha de carnicero</t>
  </si>
  <si>
    <t xml:space="preserve"> Daño puñetazo +1d8</t>
  </si>
  <si>
    <t>Zapatos de tacón</t>
  </si>
  <si>
    <t xml:space="preserve">Tenazas. Cortan cables y cadenas. Están aisladas. </t>
  </si>
  <si>
    <t>Casco improvisado, cuenco</t>
  </si>
  <si>
    <t>Pienso</t>
  </si>
  <si>
    <t>Garfio (para muñón)</t>
  </si>
  <si>
    <t>Verdugo de Ropa de kevlar, calavera</t>
  </si>
  <si>
    <t>Pigmalion. Bernard Shaw</t>
  </si>
  <si>
    <t>M203</t>
  </si>
  <si>
    <t>Verdugo deTeflon</t>
  </si>
  <si>
    <t>Platero y yo. Juan Ramon Jimenez</t>
  </si>
  <si>
    <t>Lanzallamas</t>
  </si>
  <si>
    <t>Gasolina (6 disparos)</t>
  </si>
  <si>
    <t>5 Ataca al cuadrado donde cae y todos los de alrededor</t>
  </si>
  <si>
    <t>1d6 localizado no multiplicable por asalto. Solo puede apagarse con extintor de polvo. Arde durante 2d6 asaltos. Se extiende a dos localizaciones adyacentes por asalto si están cubierta por ropas.</t>
  </si>
  <si>
    <t>Ignora armadura, excepto natural</t>
  </si>
  <si>
    <t>Visor acoplable de plexiglas</t>
  </si>
  <si>
    <t>Poema de Mio Cid. Anónimo.</t>
  </si>
  <si>
    <t>Botas de tacón  Ropa de kevlar</t>
  </si>
  <si>
    <t>Linterna de cabeza</t>
  </si>
  <si>
    <t>CETME L</t>
  </si>
  <si>
    <t>Pantalones de neopreno</t>
  </si>
  <si>
    <t>Las vírgenes suicidas. Jeffrey Eugenides</t>
  </si>
  <si>
    <t>Galil ARM</t>
  </si>
  <si>
    <t>Pantalones de Teflon</t>
  </si>
  <si>
    <t>Lazarrillo de Tormes. Anónimo.</t>
  </si>
  <si>
    <t>CETME C</t>
  </si>
  <si>
    <t>Pantalones de traje antitiburones</t>
  </si>
  <si>
    <t>Lazos de familia. Clarice Lispector.</t>
  </si>
  <si>
    <t xml:space="preserve">FN-FAL  </t>
  </si>
  <si>
    <t>7,62 N</t>
  </si>
  <si>
    <t>Pasamontañas de Ropa de kevlar</t>
  </si>
  <si>
    <t>Cara y craneo</t>
  </si>
  <si>
    <t>Lolita. Vladimir Nabokov.</t>
  </si>
  <si>
    <t>FN P90</t>
  </si>
  <si>
    <t>Pasamontañas de Teflon</t>
  </si>
  <si>
    <t>Los dientes del dragon. Richard Powell</t>
  </si>
  <si>
    <t>FA MAS</t>
  </si>
  <si>
    <t>Los gozos y la sombras. Gonzalo Torrente Ballester</t>
  </si>
  <si>
    <t>AKM</t>
  </si>
  <si>
    <t xml:space="preserve">Peto de  Cuero </t>
  </si>
  <si>
    <t>Los hermanos Tanner. Robert Walser.</t>
  </si>
  <si>
    <t xml:space="preserve">AK-74 </t>
  </si>
  <si>
    <t>Cuchillo de supervivencia, bayoneta, kukri,  espetón, taladro a pilas (en marcha)</t>
  </si>
  <si>
    <t>Lista de armaduras artificiales</t>
  </si>
  <si>
    <t>Lista de armaduras naturales</t>
  </si>
  <si>
    <t>Chaleco balísitico</t>
  </si>
  <si>
    <t>Sediacero</t>
  </si>
  <si>
    <t>Neumático</t>
  </si>
  <si>
    <t xml:space="preserve">Cuero </t>
  </si>
  <si>
    <t xml:space="preserve">Cota de malla </t>
  </si>
  <si>
    <t>1 saco terrero, de media</t>
  </si>
  <si>
    <t>Una pared así, de media</t>
  </si>
  <si>
    <t>Una mesa de madera, un mueble, de media</t>
  </si>
  <si>
    <t>Un mueble no macizo, de media</t>
  </si>
  <si>
    <t>Un pared de ladrillo, de media</t>
  </si>
  <si>
    <t>Terraplén de tierra compactada</t>
  </si>
  <si>
    <t>Terraplén de escombros compactado</t>
  </si>
  <si>
    <t>Puerta de coche</t>
  </si>
  <si>
    <t>Bloque motor de un coche</t>
  </si>
  <si>
    <t>Un tronco de árbol jóven</t>
  </si>
  <si>
    <t>Un tronco de arbol viejo</t>
  </si>
  <si>
    <t>Pared exterior de una casa de madera</t>
  </si>
  <si>
    <t>Pared exterior de una casa de piedra</t>
  </si>
  <si>
    <t>Pared exterior de una casa de ladrillo</t>
  </si>
  <si>
    <t>Una máquina industrial</t>
  </si>
  <si>
    <t>Casco de un barco de acero</t>
  </si>
  <si>
    <t>Pared de bunker de cemento</t>
  </si>
  <si>
    <t>Pared interior de un barco de acero, escotilla, puerta de acero</t>
  </si>
  <si>
    <t>Cuero acolchado</t>
  </si>
  <si>
    <t>Artificial 1</t>
  </si>
  <si>
    <t>Artificial 2</t>
  </si>
  <si>
    <t>Persona o animal  interpuesto</t>
  </si>
  <si>
    <t>Madera maciza (por cada 5 cms)</t>
  </si>
  <si>
    <t>Madera prensada  (por cada 5 cms)</t>
  </si>
  <si>
    <t>Saco terrero  (por cada 5 cms)</t>
  </si>
  <si>
    <t>Botas</t>
  </si>
  <si>
    <t>Capucha</t>
  </si>
  <si>
    <t>Máscara de paintball</t>
  </si>
  <si>
    <t xml:space="preserve">Pantalones cortos de ropa de Kevlar  </t>
  </si>
  <si>
    <t>TNT</t>
  </si>
  <si>
    <t>Suspensión reforzada, se puede llevar un 25% más de peso</t>
  </si>
  <si>
    <t>Carro</t>
  </si>
  <si>
    <t>Comida preparada, sin conservar (taberna, casa, etc) si es de una Receta</t>
  </si>
  <si>
    <t>Calcularlas</t>
  </si>
  <si>
    <t>Comida preparada, sin conservar (taberna, casa, etc) si es de una Receta mejorada</t>
  </si>
  <si>
    <t>Generador 10 Kilovatios: Consumo de combustible: 2 litros por hora</t>
  </si>
  <si>
    <t>Edmund Hillary</t>
  </si>
  <si>
    <t>Aprendiz de mucho ...</t>
  </si>
  <si>
    <t>El sargento de hierro</t>
  </si>
  <si>
    <t>Marco Polo</t>
  </si>
  <si>
    <t>Duración</t>
  </si>
  <si>
    <t>Virulencia</t>
  </si>
  <si>
    <t>% de morir</t>
  </si>
  <si>
    <t>Tétanos</t>
  </si>
  <si>
    <t>Diagnostico fácil</t>
  </si>
  <si>
    <t>Rabia</t>
  </si>
  <si>
    <t>Antibiótico</t>
  </si>
  <si>
    <t>Antitetánico</t>
  </si>
  <si>
    <t>Gripe</t>
  </si>
  <si>
    <t>Neumonía</t>
  </si>
  <si>
    <t>Depresivos, dosis</t>
  </si>
  <si>
    <t>Freno de bicicleta</t>
  </si>
  <si>
    <t>Costurero</t>
  </si>
  <si>
    <t xml:space="preserve">Radio portátil, segura  5 km de alcance (a pilas) ó 25 km si se alimenta desde un vehículo o un generador. Dotada de un codificador/decodificador de modo que la comunicación sólo puede comprenderse entre aparatos que lo tienen.  </t>
  </si>
  <si>
    <t>Congelador, 1 mt cúbico. Un congelador para conservar comida y suministros médicos. Funciona con un generador . Necesita 0,5  kw de potencia</t>
  </si>
  <si>
    <t xml:space="preserve">Detector de sonido, 1 km </t>
  </si>
  <si>
    <t>Hamaca</t>
  </si>
  <si>
    <t>Botas de frio extremo</t>
  </si>
  <si>
    <t>Cerillas de seguridad, 25</t>
  </si>
  <si>
    <t>Máquina de escribir,  electrónica</t>
  </si>
  <si>
    <t>Caja de madera, 30 kilos</t>
  </si>
  <si>
    <t>Cerradura de seguridad para puerta</t>
  </si>
  <si>
    <t>Huesos planos  por kilo.</t>
  </si>
  <si>
    <t>Comida para perros</t>
  </si>
  <si>
    <t>Chimpancé</t>
  </si>
  <si>
    <t xml:space="preserve">Carcaj capacidad de 20 flechas </t>
  </si>
  <si>
    <t>.45 ACP (11.43x23mm)</t>
  </si>
  <si>
    <t>Jabón líquido</t>
  </si>
  <si>
    <t>Antirad</t>
  </si>
  <si>
    <t>Ana Karenina. Leon Tolstoy</t>
  </si>
  <si>
    <t>Mesa</t>
  </si>
  <si>
    <t>Carrito de basurero</t>
  </si>
  <si>
    <t>Silleta de paseo</t>
  </si>
  <si>
    <t>Carrito de bebé</t>
  </si>
  <si>
    <t>Telemetro laser conectado a un ordenador balístico. El conjunto es alimentado por el vehículo. El telémetro manda información al ordenador que calcula el disparo. Más 7 al dado para impactar.</t>
  </si>
  <si>
    <t>Pantorrilla</t>
  </si>
  <si>
    <t>Pie</t>
  </si>
  <si>
    <t>Armadura</t>
  </si>
  <si>
    <t>40mm HE</t>
  </si>
  <si>
    <t>Arriba</t>
  </si>
  <si>
    <t>Oro</t>
  </si>
  <si>
    <t>Ropa</t>
  </si>
  <si>
    <t>Armas</t>
  </si>
  <si>
    <t>Comida</t>
  </si>
  <si>
    <t>Equipo médico</t>
  </si>
  <si>
    <t>EQUIPO TRANSPORTADO</t>
  </si>
  <si>
    <t>Herramientas</t>
  </si>
  <si>
    <t>Otros</t>
  </si>
  <si>
    <t>Peso</t>
  </si>
  <si>
    <t>Número</t>
  </si>
  <si>
    <t>Electrónica</t>
  </si>
  <si>
    <t>Peso total</t>
  </si>
  <si>
    <t>Peso del equipo</t>
  </si>
  <si>
    <t>Arrba</t>
  </si>
  <si>
    <t>Años por encima de 50</t>
  </si>
  <si>
    <t>Años por encima de 80</t>
  </si>
  <si>
    <t>Moto acuática (Des)</t>
  </si>
  <si>
    <t>1/2 sueño</t>
  </si>
  <si>
    <t>Camuflaje Destreza)</t>
  </si>
  <si>
    <t>Sin dormir</t>
  </si>
  <si>
    <t>Daño por frío</t>
  </si>
  <si>
    <t>Alcohol</t>
  </si>
  <si>
    <t>Cerveza floja</t>
  </si>
  <si>
    <t>Tomas</t>
  </si>
  <si>
    <t>Tomas positivo</t>
  </si>
  <si>
    <t>Tomas negativo</t>
  </si>
  <si>
    <t>Buen vino</t>
  </si>
  <si>
    <t>Vino malo</t>
  </si>
  <si>
    <t>Quina</t>
  </si>
  <si>
    <t>Champán</t>
  </si>
  <si>
    <t>Parar Destreza)</t>
  </si>
  <si>
    <t>Bob Dylan</t>
  </si>
  <si>
    <t>Tiene un radio de acción de 25 metros. Puede atravesar obstáculos como coches pero no paredes. Se puede disponer para que haga zumbar las gafas de despliegue de datos si detecta una intrusión.</t>
  </si>
  <si>
    <t>Reconocimiento facial 5</t>
  </si>
  <si>
    <t>Amnesia Destreza</t>
  </si>
  <si>
    <t>Amnesia Agilidad</t>
  </si>
  <si>
    <t>La terrible mutación de Cthulhu</t>
  </si>
  <si>
    <t>Pilosidad</t>
  </si>
  <si>
    <t>Incapacidad asimilación Hierro</t>
  </si>
  <si>
    <t>Incapacidad asimilación Vitamina K</t>
  </si>
  <si>
    <t>Incapacidad asimilación Vitamina C</t>
  </si>
  <si>
    <t>Incapacidad asimilación (componente)</t>
  </si>
  <si>
    <t>Hierático</t>
  </si>
  <si>
    <t>Intolerancia a (elemento)</t>
  </si>
  <si>
    <t>Botas de teflon</t>
  </si>
  <si>
    <t>Linterna grande, alógena. A pilas.</t>
  </si>
  <si>
    <t>Pantalla táctil</t>
  </si>
  <si>
    <t>Cuenco de plástico, 2 litros</t>
  </si>
  <si>
    <t>Muelle</t>
  </si>
  <si>
    <t>Galletas para caballos</t>
  </si>
  <si>
    <t>Mula</t>
  </si>
  <si>
    <t>Cinturón táctico</t>
  </si>
  <si>
    <t>125 mm HE (High explosive)</t>
  </si>
  <si>
    <t>Rollo papel higiénico</t>
  </si>
  <si>
    <t>Azul. Ruben Darío</t>
  </si>
  <si>
    <t>Cuadro común</t>
  </si>
  <si>
    <t>Cigarro puro</t>
  </si>
  <si>
    <t>Faro</t>
  </si>
  <si>
    <t>Carro improvisado 2</t>
  </si>
  <si>
    <t>Cordon para colgar una pistola del cuello</t>
  </si>
  <si>
    <t>Mochila de marcha militar. Puede llevar 25 kilos de equipo. Se acopla a la mochila de combate y pueden llevarse las dos.</t>
  </si>
  <si>
    <t>Botas ignífugas</t>
  </si>
  <si>
    <t xml:space="preserve">Linterna química. Se carga agitándola. No necesita pilas. </t>
  </si>
  <si>
    <t>Placa base</t>
  </si>
  <si>
    <t>Deposito de agua, plástico 60 litros</t>
  </si>
  <si>
    <t xml:space="preserve">Neumático. </t>
  </si>
  <si>
    <t>Galletas para perros</t>
  </si>
  <si>
    <t>Oveja, 62 k</t>
  </si>
  <si>
    <t>Bill gates</t>
  </si>
  <si>
    <r>
      <t>Iniciativa</t>
    </r>
    <r>
      <rPr>
        <u/>
        <sz val="10"/>
        <color indexed="8"/>
        <rFont val="Times New Roman"/>
        <family val="1"/>
      </rPr>
      <t/>
    </r>
  </si>
  <si>
    <r>
      <t>Destreza</t>
    </r>
    <r>
      <rPr>
        <sz val="10"/>
        <color indexed="8"/>
        <rFont val="Times New Roman"/>
        <family val="1"/>
      </rPr>
      <t xml:space="preserve"> </t>
    </r>
    <r>
      <rPr>
        <u/>
        <sz val="10"/>
        <color indexed="8"/>
        <rFont val="Times New Roman"/>
        <family val="1"/>
      </rPr>
      <t/>
    </r>
  </si>
  <si>
    <r>
      <t>Fuerza</t>
    </r>
    <r>
      <rPr>
        <u/>
        <sz val="10"/>
        <color indexed="8"/>
        <rFont val="Times New Roman"/>
        <family val="1"/>
      </rPr>
      <t/>
    </r>
  </si>
  <si>
    <t>Constitución</t>
  </si>
  <si>
    <r>
      <t>Apariencia</t>
    </r>
    <r>
      <rPr>
        <sz val="10"/>
        <color indexed="8"/>
        <rFont val="Times New Roman"/>
        <family val="1"/>
      </rPr>
      <t/>
    </r>
  </si>
  <si>
    <r>
      <t>Agilidad</t>
    </r>
    <r>
      <rPr>
        <sz val="10"/>
        <color indexed="8"/>
        <rFont val="Times New Roman"/>
        <family val="1"/>
      </rPr>
      <t xml:space="preserve"> </t>
    </r>
  </si>
  <si>
    <r>
      <t>Tamaño</t>
    </r>
    <r>
      <rPr>
        <sz val="10"/>
        <color indexed="8"/>
        <rFont val="Times New Roman"/>
        <family val="1"/>
      </rPr>
      <t xml:space="preserve"> </t>
    </r>
    <r>
      <rPr>
        <u/>
        <sz val="10"/>
        <color indexed="8"/>
        <rFont val="Times New Roman"/>
        <family val="1"/>
      </rPr>
      <t/>
    </r>
  </si>
  <si>
    <t>Actual</t>
  </si>
  <si>
    <t>Daño puñetazo</t>
  </si>
  <si>
    <t>Daño mordisco</t>
  </si>
  <si>
    <t>Daño carga</t>
  </si>
  <si>
    <t>Fecha de creación</t>
  </si>
  <si>
    <t>Altura en cms</t>
  </si>
  <si>
    <t>Peso en kg</t>
  </si>
  <si>
    <t xml:space="preserve">Alcance en mts </t>
  </si>
  <si>
    <t>Básica</t>
  </si>
  <si>
    <t>Permanente</t>
  </si>
  <si>
    <t>Nadando</t>
  </si>
  <si>
    <t>Andando</t>
  </si>
  <si>
    <t>Corriendo</t>
  </si>
  <si>
    <t>Multivitaminas 100 unidades (cada unidad aumenta en un 10% el valor en calorias de un kilo de cualquier clase de comida ingerida ese dia. Un kilo de comida salvaje da 800 calorias, si gasto una unidad de multivitaminas da 880)</t>
  </si>
  <si>
    <t>Pantalones antishock</t>
  </si>
  <si>
    <t>Billar (Destreza)</t>
  </si>
  <si>
    <t>El ojo de Alá y otros cuentos. Rudyard Kipling.</t>
  </si>
  <si>
    <t>Diagrama: . Mortero improvisado</t>
  </si>
  <si>
    <t>Naginata</t>
  </si>
  <si>
    <t>Chaqueta de Caucho y plástico espeso</t>
  </si>
  <si>
    <t>Encogerse (mutación)</t>
  </si>
  <si>
    <t>Espinas (mutación)</t>
  </si>
  <si>
    <t>Hombre mosca</t>
  </si>
  <si>
    <t>Yogui</t>
  </si>
  <si>
    <t>Locución</t>
  </si>
  <si>
    <t>Genio de los nanomeds</t>
  </si>
  <si>
    <t>Mascota</t>
  </si>
  <si>
    <t>Tirador a la carrera</t>
  </si>
  <si>
    <t>Tirador acrobático</t>
  </si>
  <si>
    <t>Tirador montado</t>
  </si>
  <si>
    <t>(Arma) doble</t>
  </si>
  <si>
    <t>Pr. Armitage</t>
  </si>
  <si>
    <t>Leonardo da Vinci</t>
  </si>
  <si>
    <t>Torres Quevedo</t>
  </si>
  <si>
    <t>Q</t>
  </si>
  <si>
    <t>Santo Job</t>
  </si>
  <si>
    <t>He visto cosas que ni imaginas</t>
  </si>
  <si>
    <t>Novio de la muerte</t>
  </si>
  <si>
    <t>Bond, James Bond</t>
  </si>
  <si>
    <t>Líder carismático</t>
  </si>
  <si>
    <t>Flash</t>
  </si>
  <si>
    <t>No hay dolor</t>
  </si>
  <si>
    <t>El alcoyano</t>
  </si>
  <si>
    <t>Carne de psicólogo</t>
  </si>
  <si>
    <t>La hormiga</t>
  </si>
  <si>
    <t>Persona de apariencia no convencional</t>
  </si>
  <si>
    <t>Humano diseñado por un comité</t>
  </si>
  <si>
    <t>Zaitzev</t>
  </si>
  <si>
    <t>Político en campaña</t>
  </si>
  <si>
    <t>Sherpa</t>
  </si>
  <si>
    <t>Livingstone</t>
  </si>
  <si>
    <t>Primero de la clase</t>
  </si>
  <si>
    <t>Ganador de concurso</t>
  </si>
  <si>
    <t>Pico de la Mirándola</t>
  </si>
  <si>
    <t>Bruce Lee</t>
  </si>
  <si>
    <t>Félix Rodríguez</t>
  </si>
  <si>
    <t>Padre de familia</t>
  </si>
  <si>
    <t>Con cinco basta</t>
  </si>
  <si>
    <t>Marge</t>
  </si>
  <si>
    <t>Personaje de Gorki</t>
  </si>
  <si>
    <t>Estrella de la prensa rosa</t>
  </si>
  <si>
    <t>Trinity</t>
  </si>
  <si>
    <t>Todos Ak-47</t>
  </si>
  <si>
    <t>Prejubilado a los 54</t>
  </si>
  <si>
    <t>Fernando Alonso</t>
  </si>
  <si>
    <t>Valor de los Pros</t>
  </si>
  <si>
    <t xml:space="preserve">Bien enseñado </t>
  </si>
  <si>
    <t xml:space="preserve">Cirugía estética  </t>
  </si>
  <si>
    <t xml:space="preserve">Prótesis mamarias </t>
  </si>
  <si>
    <t>Explosivos</t>
  </si>
  <si>
    <t>Ametralladoras</t>
  </si>
  <si>
    <t>Precio</t>
  </si>
  <si>
    <t xml:space="preserve">Tasa de fuego máxima </t>
  </si>
  <si>
    <t>Notas</t>
  </si>
  <si>
    <t>Ropa y adornos</t>
  </si>
  <si>
    <t>Generadores y energía</t>
  </si>
  <si>
    <t>Comunicaciones</t>
  </si>
  <si>
    <t>Alambiques</t>
  </si>
  <si>
    <t>Electrodomésticos</t>
  </si>
  <si>
    <t>Aparatos de visión y detección</t>
  </si>
  <si>
    <t>Camuflaje</t>
  </si>
  <si>
    <t>Escalada</t>
  </si>
  <si>
    <t>Equipo de acampada y orientación</t>
  </si>
  <si>
    <t>Armaduras</t>
  </si>
  <si>
    <t>Diagrama: . Generador, improvisado. Necesita un cortacésped, un alternador, una correa de transmisión y herramientas. 5 kw. Consume 1 litro por hora o usa un gasificador</t>
  </si>
  <si>
    <t>Llave de tuercas</t>
  </si>
  <si>
    <t>Chaleco de Kevlar.</t>
  </si>
  <si>
    <t>Lavadura</t>
  </si>
  <si>
    <t>Muleta</t>
  </si>
  <si>
    <t>El médico a palos. Moliere</t>
  </si>
  <si>
    <t>7,62 N teflon</t>
  </si>
  <si>
    <t xml:space="preserve">7,62 S </t>
  </si>
  <si>
    <t>7,82 Tokarev</t>
  </si>
  <si>
    <t xml:space="preserve">4,7 Cls </t>
  </si>
  <si>
    <t xml:space="preserve">22 LR </t>
  </si>
  <si>
    <t xml:space="preserve">.30-06 </t>
  </si>
  <si>
    <t xml:space="preserve">30-30 </t>
  </si>
  <si>
    <t>9mm Parabellum</t>
  </si>
  <si>
    <t>Retroceso</t>
  </si>
  <si>
    <t>Peso unidad</t>
  </si>
  <si>
    <t>LISTA DE PROS</t>
  </si>
  <si>
    <t>LISTA DE CONTRAS</t>
  </si>
  <si>
    <t>Antibíótico -</t>
  </si>
  <si>
    <t>Talabartero (Destreza)</t>
  </si>
  <si>
    <t>Minería</t>
  </si>
  <si>
    <t>Minería (Inteligencia)</t>
  </si>
  <si>
    <t>Ingeniería civil (Inteligencia) Dx</t>
  </si>
  <si>
    <t>8mm Mauser</t>
  </si>
  <si>
    <t>9mm Makarov</t>
  </si>
  <si>
    <t>Calibre 12, impulsor</t>
  </si>
  <si>
    <t>Por hora o fracción</t>
  </si>
  <si>
    <t>Manual,  tema a especificar hasta 30</t>
  </si>
  <si>
    <t>SVD</t>
  </si>
  <si>
    <t>7,62 S</t>
  </si>
  <si>
    <t>Manual,  tema a especificar hasta 35</t>
  </si>
  <si>
    <t>Manual,  tema a especificar hasta 40</t>
  </si>
  <si>
    <t>Subfusiles</t>
  </si>
  <si>
    <t>Manual,  tema a especificar hasta 45</t>
  </si>
  <si>
    <t>Uzi</t>
  </si>
  <si>
    <t>Manual,  tema a especificar hasta 50</t>
  </si>
  <si>
    <t xml:space="preserve">Sterling </t>
  </si>
  <si>
    <t>Manual,  tema a especificar hasta 55</t>
  </si>
  <si>
    <t>Skorpion</t>
  </si>
  <si>
    <t>32 ACP</t>
  </si>
  <si>
    <t>MP-5</t>
  </si>
  <si>
    <t>9mm P</t>
  </si>
  <si>
    <t>Pide</t>
  </si>
  <si>
    <t>Acepta</t>
  </si>
  <si>
    <t>Inserta condicion</t>
  </si>
  <si>
    <t>Ofrece</t>
  </si>
  <si>
    <t>Esta dispuesto</t>
  </si>
  <si>
    <t>MG3</t>
  </si>
  <si>
    <t>Botas camperas</t>
  </si>
  <si>
    <t>Canción  de hielo y fuego. JRR  Martin</t>
  </si>
  <si>
    <t>Intensificador de imagen</t>
  </si>
  <si>
    <t>Excavadora civil</t>
  </si>
  <si>
    <t>Diagrama:  Carro</t>
  </si>
  <si>
    <t xml:space="preserve">Eskis y bastones. </t>
  </si>
  <si>
    <t>Bastón</t>
  </si>
  <si>
    <t>Gorro de baño</t>
  </si>
  <si>
    <t xml:space="preserve">Heramientas de carpintero, en caja: martillo, sierra, cincel, cepillo, buril, azuela. </t>
  </si>
  <si>
    <t>Generador a pedales, 5 kv, incluye una bicicleta sin rueda posterior</t>
  </si>
  <si>
    <t>Robot escoba, a pilas</t>
  </si>
  <si>
    <t xml:space="preserve">Prismáticos </t>
  </si>
  <si>
    <t>Saco de dormir.</t>
  </si>
  <si>
    <t>Brazales de cuero</t>
  </si>
  <si>
    <t>Jaula para  perros</t>
  </si>
  <si>
    <t>Rueda de piedra para molino</t>
  </si>
  <si>
    <t>Pizza nuclear</t>
  </si>
  <si>
    <t>Perro guardia</t>
  </si>
  <si>
    <t xml:space="preserve"> Solo para revolveres de cañón corto y automáticas de pequeño calibre. Se esonde perfectamente bajo la pernera de un pantalón. </t>
  </si>
  <si>
    <t>Camilla</t>
  </si>
  <si>
    <t xml:space="preserve">Catedral. Raymond Carver. </t>
  </si>
  <si>
    <t>Jaula</t>
  </si>
  <si>
    <t>Excavadora militar, acorazada</t>
  </si>
  <si>
    <t>Diagrama:  Casco improvisado, cubo metálico</t>
  </si>
  <si>
    <t>Extintor</t>
  </si>
  <si>
    <t xml:space="preserve">Bate de béisbol </t>
  </si>
  <si>
    <t xml:space="preserve"> Daño puñetazo +1d6</t>
  </si>
  <si>
    <t>Impermeable</t>
  </si>
  <si>
    <t>Más 1 percentil de Moral cuando se adquiere. Solo una vez</t>
  </si>
  <si>
    <t>Tostadora . Consumo:1.2 kW.</t>
  </si>
  <si>
    <t>Tienda de campaña para cinco personas</t>
  </si>
  <si>
    <t>Calcetines de Teflon</t>
  </si>
  <si>
    <t>Tubo flexible, 1 metro</t>
  </si>
  <si>
    <t>Pony</t>
  </si>
  <si>
    <t>Silenciador, arma larga</t>
  </si>
  <si>
    <t xml:space="preserve">Reduce la iniciativa de la víctima en 80 y deberá tirar iniciativa para cualquier acción durante 1 hora. </t>
  </si>
  <si>
    <t>Pinceles</t>
  </si>
  <si>
    <t>Táser</t>
  </si>
  <si>
    <t>Dos electrodos con cable y batería</t>
  </si>
  <si>
    <t xml:space="preserve">Reduce la iniciativa de la víctima en 80 y deberá tirar iniciativa para cualquier acción durante 1 minuto. </t>
  </si>
  <si>
    <t>Manual,  tema a especificar hasta 05</t>
  </si>
  <si>
    <t>Rifles de francotirador</t>
  </si>
  <si>
    <t>Manual,  tema a especificar hasta 10</t>
  </si>
  <si>
    <t>Barret</t>
  </si>
  <si>
    <t>0.50</t>
  </si>
  <si>
    <t>Manual,  tema a especificar hasta 15</t>
  </si>
  <si>
    <t>Lee Enfield</t>
  </si>
  <si>
    <t>Manual,  tema a especificar hasta 20</t>
  </si>
  <si>
    <t>M21</t>
  </si>
  <si>
    <t>Manual,  tema a especificar hasta 25</t>
  </si>
  <si>
    <t>PSG1</t>
  </si>
  <si>
    <t>Informática y electrónica</t>
  </si>
  <si>
    <t>NBQ</t>
  </si>
  <si>
    <t>Manual,  tema a especificar hasta 60</t>
  </si>
  <si>
    <t>Mini Uzi</t>
  </si>
  <si>
    <t>MAT 49</t>
  </si>
  <si>
    <t>Diccionario de árabe</t>
  </si>
  <si>
    <t>M231</t>
  </si>
  <si>
    <t>Diccionario de chino</t>
  </si>
  <si>
    <t>Ingram MAC-11</t>
  </si>
  <si>
    <t>Ingram MAC-10</t>
  </si>
  <si>
    <t>Libro de cánticos</t>
  </si>
  <si>
    <t>Galil SAR</t>
  </si>
  <si>
    <t>Colt 9mm</t>
  </si>
  <si>
    <t>9 mm</t>
  </si>
  <si>
    <t>Star Z-84</t>
  </si>
  <si>
    <t>Fusiles de asalto electrónicos</t>
  </si>
  <si>
    <t xml:space="preserve">Haydo </t>
  </si>
  <si>
    <t>4,7 cls</t>
  </si>
  <si>
    <t>Flecha</t>
  </si>
  <si>
    <t>Fusiles de asalto de alta tecnología</t>
  </si>
  <si>
    <t>M21 OICW</t>
  </si>
  <si>
    <t>M21 OICW Lanzagranadas</t>
  </si>
  <si>
    <t>G-11</t>
  </si>
  <si>
    <t>Rifles</t>
  </si>
  <si>
    <t xml:space="preserve">Enfield </t>
  </si>
  <si>
    <t>Remington M700</t>
  </si>
  <si>
    <t>Winchester 1894</t>
  </si>
  <si>
    <t>30-30</t>
  </si>
  <si>
    <t>Mauser</t>
  </si>
  <si>
    <t>8 mm</t>
  </si>
  <si>
    <t>Fusil improvisado</t>
  </si>
  <si>
    <t>Ordenador portatil, gama alta, militar (protegido contra pulsos, golpes, barro y suciedad), a manivela (5 UM)</t>
  </si>
  <si>
    <t>Coordinador de elementos 1</t>
  </si>
  <si>
    <t>Mandíbula poderosa</t>
  </si>
  <si>
    <t>Cálculo relámpago</t>
  </si>
  <si>
    <t>Lingüista</t>
  </si>
  <si>
    <t>Intuición</t>
  </si>
  <si>
    <t>Visión nocturna</t>
  </si>
  <si>
    <t>Vision térmica</t>
  </si>
  <si>
    <t>Visión microsópica</t>
  </si>
  <si>
    <t>Visión telescópica</t>
  </si>
  <si>
    <t>Esqueleto adamantio</t>
  </si>
  <si>
    <t>Constrictor</t>
  </si>
  <si>
    <t>Oido discerniente</t>
  </si>
  <si>
    <t>Memoria fotográfica</t>
  </si>
  <si>
    <t>Respirar agua (mutación)</t>
  </si>
  <si>
    <t>Movimiento mejorado andando</t>
  </si>
  <si>
    <t>Movimiento mejorado corriendo</t>
  </si>
  <si>
    <t>Movimiento mejorado reptando</t>
  </si>
  <si>
    <t>Salto olímpico</t>
  </si>
  <si>
    <t>Chacal</t>
  </si>
  <si>
    <t>Arma letal</t>
  </si>
  <si>
    <t>Membrana ocular (mutación)</t>
  </si>
  <si>
    <t>Oído parabólico</t>
  </si>
  <si>
    <t>Premonición ampliada</t>
  </si>
  <si>
    <t>Programas y dificultad para escribirlos</t>
  </si>
  <si>
    <t>Comida civilizada</t>
  </si>
  <si>
    <t>º</t>
  </si>
  <si>
    <t>Carne, cocinada aún sin receta</t>
  </si>
  <si>
    <t>Cupón comida en la Ciudad Libre de Torrelavega (solo comerciable en Torrelavega)</t>
  </si>
  <si>
    <t>Comida reforzada (es civilizada)</t>
  </si>
  <si>
    <t>Carne, cruda</t>
  </si>
  <si>
    <t>Mochila generadora de electricidad. Genera 0,12 kw aprovechando el movimiento del portador. No añade peso, aunque lo tiene porque en realidad hace más llevadera la carga como si fuera menor . Permite recargar pilas. Caben hasta 15 kilos de equipo.</t>
  </si>
  <si>
    <t>Tienda de campaña para una persona</t>
  </si>
  <si>
    <t>Camiseta manga corta de ropa de  kevlar</t>
  </si>
  <si>
    <t>Uralita, metro cuadrado</t>
  </si>
  <si>
    <t>Comida militar</t>
  </si>
  <si>
    <t xml:space="preserve">Vaca de leche </t>
  </si>
  <si>
    <t>30-30 (7.62x51mmR)</t>
  </si>
  <si>
    <t>Desfibirilador</t>
  </si>
  <si>
    <t>Landrover, Hummer civil</t>
  </si>
  <si>
    <t>Diagrama:  Escalera plegable</t>
  </si>
  <si>
    <t>Instrumento musical (especificar). Algunos instrumentos excepcionalmente bien hechos pueden valer más.</t>
  </si>
  <si>
    <t>Bayoneta motosierra</t>
  </si>
  <si>
    <t>Pieles, kilo de tejido</t>
  </si>
  <si>
    <t xml:space="preserve">Herramientas de mecánica de aviación, en caja. </t>
  </si>
  <si>
    <t xml:space="preserve">Alambique 1 tonelada en remolque. Aporte diario: 1 tonelada de material orgánico. Producción diaria: 850 litros de alcohol. </t>
  </si>
  <si>
    <t>Aspirador</t>
  </si>
  <si>
    <t xml:space="preserve">Cable bengala para detectar infiltración. Lanza un bengala y puede activar un artilugio de explosión area. </t>
  </si>
  <si>
    <t>Pintura de camuflaje</t>
  </si>
  <si>
    <t>mas 2 percentiles a camuflaje</t>
  </si>
  <si>
    <t>Brújula</t>
  </si>
  <si>
    <t>Armadura de Sediacero, parte superior</t>
  </si>
  <si>
    <t>Torso, brazos , abdomen</t>
  </si>
  <si>
    <t xml:space="preserve">Linterna. A pilas. </t>
  </si>
  <si>
    <t>Cartuchos para impresora láser</t>
  </si>
  <si>
    <t xml:space="preserve">Careta antigás. </t>
  </si>
  <si>
    <t xml:space="preserve">Caña de pescar, sedal, anzuelos y carrete </t>
  </si>
  <si>
    <t>Bolígrafo</t>
  </si>
  <si>
    <t>Archivador, con llave. Caben 75 kilos</t>
  </si>
  <si>
    <t>Barra de seguridad para coche</t>
  </si>
  <si>
    <t>Abrojo</t>
  </si>
  <si>
    <t>Buey</t>
  </si>
  <si>
    <t>Ver hoja de cálculo</t>
  </si>
  <si>
    <t xml:space="preserve">Adaptador de lanzagranadas M429 </t>
  </si>
  <si>
    <t>Cromotomico</t>
  </si>
  <si>
    <t>Inmunidad a la turbificación</t>
  </si>
  <si>
    <t>MacGyver</t>
  </si>
  <si>
    <t xml:space="preserve">Peso </t>
  </si>
  <si>
    <t>Ordenador de muñeca "Acterión", energia corporal. 20 unidades de memoria. La cámara del Acterión puede elevarse como un periscopio y tiene un ángulo de visión de 360º. Su batería dura 3 horas.   (camara, micrófono direcional, radar, laser, sensores biométricos)</t>
  </si>
  <si>
    <t>Blanco adquirido 3</t>
  </si>
  <si>
    <t>Ordenador y rifle de asalto electrónico</t>
  </si>
  <si>
    <t>El jefe de pelotón tiene este programa en su Ordenador. Es necesario tener un programa radar y un programa coordinador de programas. Cuantos más programas de rastreo se tenga mejor. El coordinador de elementos permite conocer la posición de elementos amigos en un mapa de la zona. De esa forma el jefe de pelotón coordina los ataques. Unido a un programa de diagnóstico y si los elementos están dotados de sensores corporales, el jefe de pelotón puede saber también su estado de salud.</t>
  </si>
  <si>
    <t>Ordenador portatil, gama alta, militar (protegido contra pulsos, golpes, barro y suciedad). (20 UM)</t>
  </si>
  <si>
    <t>Coordinador de programas 5</t>
  </si>
  <si>
    <t xml:space="preserve">Ordenador, rifle de asalto electrónico </t>
  </si>
  <si>
    <t>Este programa coordina programas para que otros interactúen entre sí. El grupo de programas que más suelen coordinarse son los que mejoran el seguimiento del blanco: Blanco Adquirido, Radar y Detector de Latidos.</t>
  </si>
  <si>
    <t>Ordenador portatil, gama baja (10 UM)</t>
  </si>
  <si>
    <t>Daemon 4</t>
  </si>
  <si>
    <t>Programa que maneja las comunicaciones del ordenador. Cada uno está asociado típicamente a un puerto o puerto y una función. Algunos Daemons corrientes son</t>
  </si>
  <si>
    <t xml:space="preserve">Grua grande, eléctrica. Mueve hasta 50 toneladas. Requiere hasta 600 kw para manejar su capacidad máxima. Es fija o montada en un vehículo. </t>
  </si>
  <si>
    <t>Ordenador,sobremesa incluye monitor (20 UM)</t>
  </si>
  <si>
    <t>Demolición 3</t>
  </si>
  <si>
    <t>Analiza el obstáculo a demoler. Pasa la tirada de Ingeniero de Combate a efectos de demoliciones.</t>
  </si>
  <si>
    <t>Detector de latidos 3</t>
  </si>
  <si>
    <t>Detector de latidos y Ordenador o rifle de asalto electrónico</t>
  </si>
  <si>
    <t>25. Al pisarla salta un metro y esparce los fragmentos y la explosión. Sigue las reglas normales de explosiones.</t>
  </si>
  <si>
    <t>Equivale a Caucho y plástico flexible</t>
  </si>
  <si>
    <t>Niebla. Miguel de Unamuno.</t>
  </si>
  <si>
    <t>20, sólo en el cuadro de explosión. No hay fragmentación. Una mina antipersonal hecha casi enteramente de plástico por lo que los detectores de minas son inútiles con ella.</t>
  </si>
  <si>
    <t>Uniforme completo de camuflaje de ropa de kevlar</t>
  </si>
  <si>
    <t>Novelas ejemplares. Miguel de Cervantes</t>
  </si>
  <si>
    <t>25. Mas que una mina es una trampa cazabobos. La carga y la metralla están en lo alto de una estaca.  La estaca se clava en el suelo, se conecta un cable al detonador en la parte superior de la carga y el cable se une a otro punto para que este tenso. Al tropezar con el cable, la mina explota.Sigue las reglas normales de explosiones y fragmentación.</t>
  </si>
  <si>
    <t>Uniforme completo de camuflaje de ropa de kevlar, ignifugo 20 segundos</t>
  </si>
  <si>
    <t>Opiniones de un payaso. Heinrich Böhl</t>
  </si>
  <si>
    <t>Mina antipersonal, improvisada</t>
  </si>
  <si>
    <t>18, sólo en el cuadro de explosión. No hay fragmentación.</t>
  </si>
  <si>
    <t>Vaqueros de ropa de kevlar</t>
  </si>
  <si>
    <t>Orgullo y prejuicio. Jane Austen</t>
  </si>
  <si>
    <t>Mina antitanque, improvisada</t>
  </si>
  <si>
    <t>Guantes</t>
  </si>
  <si>
    <t>Calorias</t>
  </si>
  <si>
    <t>20 mmm APERS</t>
  </si>
  <si>
    <t>23mm API</t>
  </si>
  <si>
    <t>23mm HE</t>
  </si>
  <si>
    <t>25mm APFSDSDU</t>
  </si>
  <si>
    <t>25mm API</t>
  </si>
  <si>
    <t>25mm HE</t>
  </si>
  <si>
    <t>30mm API</t>
  </si>
  <si>
    <t>30mm HE</t>
  </si>
  <si>
    <t>375 magnum</t>
  </si>
  <si>
    <t>40mm Gas irritante</t>
  </si>
  <si>
    <t>40mm HEDP</t>
  </si>
  <si>
    <t>5,7 mm</t>
  </si>
  <si>
    <t>60mm HE</t>
  </si>
  <si>
    <t>81mm HE</t>
  </si>
  <si>
    <t xml:space="preserve">Calibre 12 </t>
  </si>
  <si>
    <t>Cartucho para taser</t>
  </si>
  <si>
    <t>Dardo tranqulizante, 15 mm</t>
  </si>
  <si>
    <t>Magnun 44</t>
  </si>
  <si>
    <t>Granada Fragmentación</t>
  </si>
  <si>
    <t>Granada Anti-Tanque</t>
  </si>
  <si>
    <t xml:space="preserve">Granada Concusión </t>
  </si>
  <si>
    <t>Granada Termita</t>
  </si>
  <si>
    <t xml:space="preserve">Granada Humo </t>
  </si>
  <si>
    <t xml:space="preserve">Granada Lacrimógena  </t>
  </si>
  <si>
    <t>Granada Fósforo blanco</t>
  </si>
  <si>
    <t>Mina antipersonal</t>
  </si>
  <si>
    <t>Disco de obra maestra de música clásica</t>
  </si>
  <si>
    <t>Astra</t>
  </si>
  <si>
    <t>Albañil</t>
  </si>
  <si>
    <t>Hacha a una mano, pala de trinchera afilada, , hacha de carnicero, etc</t>
  </si>
  <si>
    <t>Garfio, hoz</t>
  </si>
  <si>
    <t>Escalar,nadar, bucear</t>
  </si>
  <si>
    <t>Ruina            (3 kms)</t>
  </si>
  <si>
    <t>Pantano         (2 kms)</t>
  </si>
  <si>
    <t>Llano (5 kms),             esquiar  (8 kms)</t>
  </si>
  <si>
    <t>Dislexia grave</t>
  </si>
  <si>
    <t>Facil  incapacitar</t>
  </si>
  <si>
    <t>Frente cristal</t>
  </si>
  <si>
    <t>Dormilón</t>
  </si>
  <si>
    <t>Jinete pálido</t>
  </si>
  <si>
    <t>Complejo culpa</t>
  </si>
  <si>
    <t>Incap. numérica</t>
  </si>
  <si>
    <t>No per.profund</t>
  </si>
  <si>
    <t>Pérdida gusto</t>
  </si>
  <si>
    <t>Falta un dedo</t>
  </si>
  <si>
    <t>Bajo umbral dolor</t>
  </si>
  <si>
    <t>Estó no fondo 1</t>
  </si>
  <si>
    <t>Estó no fondo 2</t>
  </si>
  <si>
    <t>Estó no fondo 3</t>
  </si>
  <si>
    <t>Estó no fondo 4</t>
  </si>
  <si>
    <t>Temblores P T</t>
  </si>
  <si>
    <t>Duro de oído</t>
  </si>
  <si>
    <t>Distraido</t>
  </si>
  <si>
    <t>Metabol lento</t>
  </si>
  <si>
    <t>Resistencia med</t>
  </si>
  <si>
    <t>Personal multipl</t>
  </si>
  <si>
    <t>Melindroso</t>
  </si>
  <si>
    <t>Inmunodeficienc</t>
  </si>
  <si>
    <t>Bio Inu Nano</t>
  </si>
  <si>
    <t>Ghoul</t>
  </si>
  <si>
    <t>Monstruoso</t>
  </si>
  <si>
    <t>Incapz aprender</t>
  </si>
  <si>
    <t>Voto pobreza</t>
  </si>
  <si>
    <t>Voto castidad</t>
  </si>
  <si>
    <t>Paralizado Comb</t>
  </si>
  <si>
    <t>Voto</t>
  </si>
  <si>
    <t>Mandibu débil</t>
  </si>
  <si>
    <t>Cromotómico</t>
  </si>
  <si>
    <t>Bio Inu Drogas</t>
  </si>
  <si>
    <t>Mutaciones al azar</t>
  </si>
  <si>
    <t>Cuernos de toro</t>
  </si>
  <si>
    <t>Cuernos de cabra</t>
  </si>
  <si>
    <t>Cuernos de ciervo</t>
  </si>
  <si>
    <t>Cuernos de antílope</t>
  </si>
  <si>
    <t xml:space="preserve">Cuernos de   y </t>
  </si>
  <si>
    <t>Absorbes el miembro</t>
  </si>
  <si>
    <t>Lengua enorme</t>
  </si>
  <si>
    <t>Cuadrúpedo</t>
  </si>
  <si>
    <t>Ojos vueltos al revés</t>
  </si>
  <si>
    <t>Piel a manchas</t>
  </si>
  <si>
    <t>Sangre ácida</t>
  </si>
  <si>
    <t>Orejas puntiagudas</t>
  </si>
  <si>
    <t>Voz inumana (animal)</t>
  </si>
  <si>
    <t>Absorbes humedad del medio ambiente</t>
  </si>
  <si>
    <t>Neutralización</t>
  </si>
  <si>
    <t>Intercambio de atributo</t>
  </si>
  <si>
    <t>Potenciación Fuerza</t>
  </si>
  <si>
    <t>Potenciación Inteligencia</t>
  </si>
  <si>
    <t>Potenciación Personalidad</t>
  </si>
  <si>
    <t>Potenciación Iniciativa</t>
  </si>
  <si>
    <t>Potenciación Destreza</t>
  </si>
  <si>
    <t>Potenciación Tamaño</t>
  </si>
  <si>
    <t>Potenciación Constitución</t>
  </si>
  <si>
    <t>Potenciación Agilidad</t>
  </si>
  <si>
    <t>Potenciación Apariencia</t>
  </si>
  <si>
    <t>Intolerancia a los nanomeds</t>
  </si>
  <si>
    <t>Efecto incrementado de los nanomeds</t>
  </si>
  <si>
    <t>Hombre de color (color)</t>
  </si>
  <si>
    <t>Rabo de lobo</t>
  </si>
  <si>
    <t>Rabo de oso</t>
  </si>
  <si>
    <t>Rabo de mono araña</t>
  </si>
  <si>
    <t>Rabo de triceratops</t>
  </si>
  <si>
    <t>Rabo de lagartija</t>
  </si>
  <si>
    <t>Rabo de cerdo</t>
  </si>
  <si>
    <t>Caníbal</t>
  </si>
  <si>
    <t>Aguijón de escorpón</t>
  </si>
  <si>
    <t>Aguijón de avispa</t>
  </si>
  <si>
    <t>Aguijón de abeja</t>
  </si>
  <si>
    <t>Aguijón de mosquito</t>
  </si>
  <si>
    <t>Equipo impreso</t>
  </si>
  <si>
    <t>Pelo de color (color)</t>
  </si>
  <si>
    <t>Resistente alfuego</t>
  </si>
  <si>
    <t>Placas óseas Cola o Nalgas</t>
  </si>
  <si>
    <t>Placas óseas Cola o Nalgas y Columna</t>
  </si>
  <si>
    <t>Placas óseas Cola o Nalgas, Columna y Hombros</t>
  </si>
  <si>
    <t>P. óseas Cola o Nalgas, Columna, Hombros y Cráneo</t>
  </si>
  <si>
    <t>Estéril</t>
  </si>
  <si>
    <t>Cabeza poseida</t>
  </si>
  <si>
    <t>Descoyuntmaiento</t>
  </si>
  <si>
    <t>Sangre licuada</t>
  </si>
  <si>
    <t>Príapo/ nutricia</t>
  </si>
  <si>
    <t>Amnesia Inteligencia</t>
  </si>
  <si>
    <t>Amnesia Personalidad</t>
  </si>
  <si>
    <t>Peto de bandas improvisado, persiana</t>
  </si>
  <si>
    <t>Los mejores relatos. Rubem Fonseca.</t>
  </si>
  <si>
    <t>Groza</t>
  </si>
  <si>
    <t xml:space="preserve">Peto de cadenas </t>
  </si>
  <si>
    <t>Los miserables. Víctor Hugo.</t>
  </si>
  <si>
    <t>Lanzagranadas Groza</t>
  </si>
  <si>
    <t>Peto de Hueso</t>
  </si>
  <si>
    <t>Manazas</t>
  </si>
  <si>
    <t>Mala vista</t>
  </si>
  <si>
    <t>Mal olor</t>
  </si>
  <si>
    <t>Dislexia</t>
  </si>
  <si>
    <t>Facil de incapacitar</t>
  </si>
  <si>
    <t>Voz molesta</t>
  </si>
  <si>
    <t>Frente de cristal</t>
  </si>
  <si>
    <t>Suceptibilidad a las armas de energía</t>
  </si>
  <si>
    <t>Regresión</t>
  </si>
  <si>
    <t>Delirios</t>
  </si>
  <si>
    <t>Lento</t>
  </si>
  <si>
    <t>Glotón</t>
  </si>
  <si>
    <t>Codicia</t>
  </si>
  <si>
    <t>Tinte para el pelo rosa</t>
  </si>
  <si>
    <t>Guadaña</t>
  </si>
  <si>
    <t>Daño Patada +1d8</t>
  </si>
  <si>
    <t>Vaaqueros negros, nuevos y limpios</t>
  </si>
  <si>
    <t>Intolerancia a Hidrocaburos</t>
  </si>
  <si>
    <t>Intolerancia a Oro</t>
  </si>
  <si>
    <t>Intolerancia a Plata</t>
  </si>
  <si>
    <t>Intolerancia a Trigo</t>
  </si>
  <si>
    <t>Intolerancia a Plomo</t>
  </si>
  <si>
    <t>Intolerancia a Papel</t>
  </si>
  <si>
    <t>Diagrama:  Tirachinas</t>
  </si>
  <si>
    <t>Bozal</t>
  </si>
  <si>
    <t>Hacha de sierra rotatoria, improvisada</t>
  </si>
  <si>
    <t>Zapatos nuevos, de calidad</t>
  </si>
  <si>
    <t>Más 3 a Apariencia</t>
  </si>
  <si>
    <t>Utiles de peluquero, a pilas</t>
  </si>
  <si>
    <t>Casco prusiano</t>
  </si>
  <si>
    <t>Plantas salvajes</t>
  </si>
  <si>
    <t>Glucosa</t>
  </si>
  <si>
    <t>El jardinero. Rabindanath Tagore</t>
  </si>
  <si>
    <t>Diagrama:  Traje de pieles cosidas</t>
  </si>
  <si>
    <t>Correa para perro</t>
  </si>
  <si>
    <t>Herramienta</t>
  </si>
  <si>
    <t>Zapatos usados</t>
  </si>
  <si>
    <t>Levantar peso</t>
  </si>
  <si>
    <t>Arrastrando</t>
  </si>
  <si>
    <t>Remolcando</t>
  </si>
  <si>
    <t>Saltar horizontal</t>
  </si>
  <si>
    <t>Saltar vertical</t>
  </si>
  <si>
    <t>Reposo</t>
  </si>
  <si>
    <t>Aguantar la respiración en segundos</t>
  </si>
  <si>
    <t>Actividad suave</t>
  </si>
  <si>
    <t>Actividad fuerte</t>
  </si>
  <si>
    <t>MALUS</t>
  </si>
  <si>
    <t>Moral</t>
  </si>
  <si>
    <t>Tamaño</t>
  </si>
  <si>
    <t>Hambre</t>
  </si>
  <si>
    <t>Por día</t>
  </si>
  <si>
    <t>Trabajo duro</t>
  </si>
  <si>
    <t>Trabajo ligero</t>
  </si>
  <si>
    <t>Fatiga</t>
  </si>
  <si>
    <t>Daño</t>
  </si>
  <si>
    <t>Malus por daño</t>
  </si>
  <si>
    <t>Trauma actual</t>
  </si>
  <si>
    <t>Malus por hambre</t>
  </si>
  <si>
    <t>Dia a media ración</t>
  </si>
  <si>
    <t>Dia sin comer</t>
  </si>
  <si>
    <t>Media Fuerza/Constitución</t>
  </si>
  <si>
    <t>Peso actual</t>
  </si>
  <si>
    <t>PX</t>
  </si>
  <si>
    <t>x50</t>
  </si>
  <si>
    <t>x1</t>
  </si>
  <si>
    <t>x5</t>
  </si>
  <si>
    <t>Máxima encima</t>
  </si>
  <si>
    <t>Arma</t>
  </si>
  <si>
    <t>Fecha de nacimiento</t>
  </si>
  <si>
    <t>Ecolocalización</t>
  </si>
  <si>
    <t>Dirección absoluta</t>
  </si>
  <si>
    <t>Sincronización absoluta</t>
  </si>
  <si>
    <t>Sentidos agudos</t>
  </si>
  <si>
    <t>Mandibula poderosa</t>
  </si>
  <si>
    <t>Dentadura metálica</t>
  </si>
  <si>
    <t>Ambidestreza</t>
  </si>
  <si>
    <t>Calculo relampago</t>
  </si>
  <si>
    <t>Menos sueño</t>
  </si>
  <si>
    <t>Linguista</t>
  </si>
  <si>
    <t>Intuicion</t>
  </si>
  <si>
    <t>Alto umbral del dolor</t>
  </si>
  <si>
    <t>Suertudo</t>
  </si>
  <si>
    <t>Superdiestro</t>
  </si>
  <si>
    <t>Ropa de kevlar</t>
  </si>
  <si>
    <t>P. Total</t>
  </si>
  <si>
    <t>Perneras antidisturbios</t>
  </si>
  <si>
    <t>Cuchillo de cocina, estilete, daga, cortafrios, escoplo,  hoja de aafetar en pastilla de jabón, destornillador, navaja, navaja de barbero, botella rota, cutter, bisturí, lata de conserva, katar, filos retráctiles, etc</t>
  </si>
  <si>
    <t>Normal/ inme-diato/5</t>
  </si>
  <si>
    <t>Teflon</t>
  </si>
  <si>
    <t>verdugo</t>
  </si>
  <si>
    <t>casco</t>
  </si>
  <si>
    <t>Mascara</t>
  </si>
  <si>
    <t>Genitalera</t>
  </si>
  <si>
    <t>Brazales</t>
  </si>
  <si>
    <t>Empatía animal</t>
  </si>
  <si>
    <t>Caida de gato</t>
  </si>
  <si>
    <t>Carisma</t>
  </si>
  <si>
    <t>Inmunidad a la radiación amarilla</t>
  </si>
  <si>
    <t>Aumentar Atributo principal</t>
  </si>
  <si>
    <t>Reflejos felinos</t>
  </si>
  <si>
    <t>Sentido común</t>
  </si>
  <si>
    <t>Resistencia al daño</t>
  </si>
  <si>
    <t>Vision nocturna</t>
  </si>
  <si>
    <t>Visión térmica</t>
  </si>
  <si>
    <t>Puntos de vida extra</t>
  </si>
  <si>
    <t>Pulmones filtradores</t>
  </si>
  <si>
    <t>Columna reforzada</t>
  </si>
  <si>
    <t>Vision telescópica</t>
  </si>
  <si>
    <t>Esqueleto de adamantio</t>
  </si>
  <si>
    <t>Ataque constrictor</t>
  </si>
  <si>
    <t>Resistir drogas</t>
  </si>
  <si>
    <t>Resistir alcohol</t>
  </si>
  <si>
    <t>Sentir el peligro</t>
  </si>
  <si>
    <t>Temerario</t>
  </si>
  <si>
    <t xml:space="preserve">Saco de dormir multiclima. Un grupo de sacos de dormir que enjan unos dentro de otros. La superposición permite elegir desde una protección moderada hasta protección para muy  bajas temperaturas.  El conjunto pesa menos y ocupa menos espacio que varios sacos de dormir. </t>
  </si>
  <si>
    <t>Brazales de armadura deportiva</t>
  </si>
  <si>
    <t>Brazos</t>
  </si>
  <si>
    <t>Recipiente de plástico, con tapa, 4 litros</t>
  </si>
  <si>
    <t>Tierra compactada  (por cada 5 cms)</t>
  </si>
  <si>
    <t>Olla</t>
  </si>
  <si>
    <t>Pata de palo</t>
  </si>
  <si>
    <t>Protege</t>
  </si>
  <si>
    <t>Material</t>
  </si>
  <si>
    <t>Iluminación</t>
  </si>
  <si>
    <t>Terreno abrupto o nieve blanda (2  kms)</t>
  </si>
  <si>
    <t>Cap. carga</t>
  </si>
  <si>
    <t>Capitan de barco (Int) Dx</t>
  </si>
  <si>
    <t xml:space="preserve">Movimiento 5 seg </t>
  </si>
  <si>
    <t>Mina antipersonal, improv</t>
  </si>
  <si>
    <t>Incapaz de asimilar Hierro</t>
  </si>
  <si>
    <t>Incapaz de asimilar Vitamina K</t>
  </si>
  <si>
    <t>Incapaz de asimilar Vitamina C</t>
  </si>
  <si>
    <t>Descoordinación</t>
  </si>
  <si>
    <t>Hiératico</t>
  </si>
  <si>
    <t>Texturizador</t>
  </si>
  <si>
    <t>Envejecimiento lento</t>
  </si>
  <si>
    <t>Rejuvenecer</t>
  </si>
  <si>
    <t>Radiación curativa</t>
  </si>
  <si>
    <t>Magnetismo</t>
  </si>
  <si>
    <t>Intolerancia a Hierro</t>
  </si>
  <si>
    <t>Intolerancia a Acero</t>
  </si>
  <si>
    <t>Intolerancia a Cuero</t>
  </si>
  <si>
    <t>Intolerancia a Cemento</t>
  </si>
  <si>
    <t>Intolerancia a Pelo de animal</t>
  </si>
  <si>
    <r>
      <t xml:space="preserve">Pros </t>
    </r>
    <r>
      <rPr>
        <sz val="10"/>
        <rFont val="Times New Roman"/>
        <family val="1"/>
      </rPr>
      <t>(para denotar que tienes el Pro escribe a la derecha su valor en Puntos de Valor de personaje o marca una X</t>
    </r>
  </si>
  <si>
    <t>Generador 60 Kilovatios: Consumo de combustible: 10 litros por hora</t>
  </si>
  <si>
    <t>Máquina de coser,  mecánica</t>
  </si>
  <si>
    <t>Monóculo de visión nocturna. Intensificador de imagen. Alcanza 250 metros.</t>
  </si>
  <si>
    <t xml:space="preserve">Mochila. Puede llevar 10 kilos de equipo. </t>
  </si>
  <si>
    <t>Botines de neopreno</t>
  </si>
  <si>
    <t>Pistola de bengalas</t>
  </si>
  <si>
    <t>Lata para combustible, 4 litros</t>
  </si>
  <si>
    <t>Plástico duro.</t>
  </si>
  <si>
    <t>Jamón serrano</t>
  </si>
  <si>
    <t>Perro caza</t>
  </si>
  <si>
    <t>Mira telescópica para arco</t>
  </si>
  <si>
    <t>14.5 B (14.5xl 14mm Block)</t>
  </si>
  <si>
    <t>125 mm HEAT</t>
  </si>
  <si>
    <t>Tampón</t>
  </si>
  <si>
    <t>Bolsa de plasma (necesita refrigeración)</t>
  </si>
  <si>
    <t>Beau geste. PC Wren</t>
  </si>
  <si>
    <t>Falda de calidad, nuevo y limpio</t>
  </si>
  <si>
    <t xml:space="preserve">Grua mediana, eléctrica. Mueve hasta 10 toneladas. Requiere hasta 150 kw para manejar su capacidad máxima. Es fija o montada en un vehículo. </t>
  </si>
  <si>
    <t>Generador 5 Kilovatios: Consumo de combustible: 1 litro por hora</t>
  </si>
  <si>
    <t>Máquina de coser,  eléctrica</t>
  </si>
  <si>
    <t>Mira telescópica intensificadora de imagen, 500 mts</t>
  </si>
  <si>
    <t xml:space="preserve">Intolerancia a Anestésico </t>
  </si>
  <si>
    <t xml:space="preserve">Intolerancia a Lidocaina </t>
  </si>
  <si>
    <r>
      <t>Personalidad</t>
    </r>
    <r>
      <rPr>
        <sz val="10"/>
        <color indexed="8"/>
        <rFont val="Times New Roman"/>
        <family val="1"/>
      </rPr>
      <t/>
    </r>
  </si>
  <si>
    <r>
      <t>Inteligencia</t>
    </r>
    <r>
      <rPr>
        <sz val="10"/>
        <color indexed="8"/>
        <rFont val="Times New Roman"/>
        <family val="1"/>
      </rPr>
      <t/>
    </r>
  </si>
  <si>
    <t>Intolerancia a Peces</t>
  </si>
  <si>
    <t>Sistema de sonido</t>
  </si>
  <si>
    <t>Diagrama:  Licor mutante</t>
  </si>
  <si>
    <t xml:space="preserve">Silla para carga. Una silla diseñada para usar el caballo como bestia de carga. </t>
  </si>
  <si>
    <t>Destornillador</t>
  </si>
  <si>
    <t>Traje de asalto, urbano</t>
  </si>
  <si>
    <t>Mas 5 percentiles a sigilo en ciudad</t>
  </si>
  <si>
    <t>Pegamento de cianoacrilato</t>
  </si>
  <si>
    <t>Casco de kevlar</t>
  </si>
  <si>
    <t>Grano mutante</t>
  </si>
  <si>
    <t>7,62 N (7.62x51mm NATO), dum-dum</t>
  </si>
  <si>
    <t>Expansor Iniciativa 40</t>
  </si>
  <si>
    <t>El color que cayó del cielo y otros relatos. Howard Phillips Lovecraft.</t>
  </si>
  <si>
    <t>Futbolín (Destreza)</t>
  </si>
  <si>
    <t>Carga Actual</t>
  </si>
  <si>
    <t>Puntos de creación iniciales</t>
  </si>
  <si>
    <t xml:space="preserve">Arquitectura (Int) Dx  </t>
  </si>
  <si>
    <t>Biología (Int) Dx</t>
  </si>
  <si>
    <t xml:space="preserve">Cabezazo/mord (Agil) </t>
  </si>
  <si>
    <t>Conducir Aerodes (Dest)</t>
  </si>
  <si>
    <t xml:space="preserve">Conducir Cadenas (Des)  </t>
  </si>
  <si>
    <t>Contorsionismo (Agl) Dx</t>
  </si>
  <si>
    <t>Desenf rápido (Des) Dx</t>
  </si>
  <si>
    <t>Destilar (Destreza)</t>
  </si>
  <si>
    <t>Física (Int) Dx</t>
  </si>
  <si>
    <t>Fonambulismo (Agl) Dx</t>
  </si>
  <si>
    <t>Ing de armamento (Int) Dx</t>
  </si>
  <si>
    <t>Ing mecánico (Int) Dx</t>
  </si>
  <si>
    <t>Ing naval (Int) Dx</t>
  </si>
  <si>
    <t>Instrumento (Destreza)</t>
  </si>
  <si>
    <r>
      <t>Oido discerniente</t>
    </r>
    <r>
      <rPr>
        <b/>
        <sz val="11.5"/>
        <color indexed="8"/>
        <rFont val="Times New Roman"/>
        <family val="1"/>
      </rPr>
      <t xml:space="preserve"> </t>
    </r>
  </si>
  <si>
    <t>Olfato discerniente</t>
  </si>
  <si>
    <t>Gusto discerniente</t>
  </si>
  <si>
    <t>Memoria fotografica</t>
  </si>
  <si>
    <t>Defensas mejoradas</t>
  </si>
  <si>
    <t>Movimiento mejorado</t>
  </si>
  <si>
    <t>Brazo extra (mutación)</t>
  </si>
  <si>
    <t>Salto Asombroso</t>
  </si>
  <si>
    <t>Insensible</t>
  </si>
  <si>
    <t>Metabolismo acelerado</t>
  </si>
  <si>
    <t>Legolas</t>
  </si>
  <si>
    <t>Francotirador</t>
  </si>
  <si>
    <t>Pistolero</t>
  </si>
  <si>
    <t>Guillermo Tell</t>
  </si>
  <si>
    <t>Muerte aparente</t>
  </si>
  <si>
    <t>Oido parabolico</t>
  </si>
  <si>
    <t>Equilibrio perfecto</t>
  </si>
  <si>
    <t>Visión periférica</t>
  </si>
  <si>
    <t>Precognición</t>
  </si>
  <si>
    <t>Ultravision</t>
  </si>
  <si>
    <t>Tolerancia a la Radicion</t>
  </si>
  <si>
    <t>Consumo reducido</t>
  </si>
  <si>
    <t xml:space="preserve">Estómago de trol </t>
  </si>
  <si>
    <t>Resistente</t>
  </si>
  <si>
    <t>Grito paralizante</t>
  </si>
  <si>
    <t>Sigiloso</t>
  </si>
  <si>
    <t>Concentración</t>
  </si>
  <si>
    <t>Oido subsónico</t>
  </si>
  <si>
    <t>Super Escalador</t>
  </si>
  <si>
    <t>Facilidad</t>
  </si>
  <si>
    <t>Mecán cadenas (Des)</t>
  </si>
  <si>
    <t>Mecánico ruedas (Des)</t>
  </si>
  <si>
    <t>Meteorología (Int)</t>
  </si>
  <si>
    <t>Minisubmarino (Des)</t>
  </si>
  <si>
    <t>Barrera antivehiculos</t>
  </si>
  <si>
    <t>M134 Minigun</t>
  </si>
  <si>
    <t>Cabellera</t>
  </si>
  <si>
    <t>"+5 percentiles a Apariencia, entre Brutales. Negativos con el resto"</t>
  </si>
  <si>
    <t xml:space="preserve">Compresor de aire. Rellena neumáticos, lanchas hinchables, botellas de aire comprimido, impulsa pistolas de pintura etc. Consume medio litro de combustible por hora. </t>
  </si>
  <si>
    <t>Carbón, 1 kilo</t>
  </si>
  <si>
    <t>La cámara del ordenador muestra un punto de mira que se puede desplazar con un joystick. Si se aprieta el sitck cuando la mira está sobre alguien la cámara le sigue mientras esté en su campo de visión. Si está coordinado con aparatos de visión nocturna, servirá también de noche.Es mucho más eficaz teniendo instalado algún programa de rastreo como radar o detector de latidos pues así se puede seguir al blanco aún sin verlo. La cámara del Teseo es fija y tiene un ángulo de visión de 90º. Sin contacto con el cuerpo del usuario su batería dura 2 horas.La cámara del Acterión puede elevarse como un periscopio y tiene un ángulo de visión de 360º. Su batería dura 3 horas.</t>
  </si>
  <si>
    <t>Los pilares de la Tierra. Ken Follet</t>
  </si>
  <si>
    <t>Peto de lámina de acero</t>
  </si>
  <si>
    <t>Los propios dioses. Isaac Asimov.</t>
  </si>
  <si>
    <t>Granadas y minas</t>
  </si>
  <si>
    <t>Peto de neumatico</t>
  </si>
  <si>
    <t>Los viajes de Gulliver Jonathan Swift</t>
  </si>
  <si>
    <t>Peto improvisado, paellera</t>
  </si>
  <si>
    <t>Luces de Bohemia. Ramon del Valle-Inclán</t>
  </si>
  <si>
    <t>AR-7 Explorer</t>
  </si>
  <si>
    <t>Armas únicas</t>
  </si>
  <si>
    <t>Barrá-barrá</t>
  </si>
  <si>
    <t>La plañidera</t>
  </si>
  <si>
    <t>El cirujano</t>
  </si>
  <si>
    <t>Juana la Loca</t>
  </si>
  <si>
    <t>El negociador</t>
  </si>
  <si>
    <t>2d6+1</t>
  </si>
  <si>
    <t>Estrelladora</t>
  </si>
  <si>
    <t>Hello Kitty</t>
  </si>
  <si>
    <t>3d6+1</t>
  </si>
  <si>
    <t>Ultimo deseo</t>
  </si>
  <si>
    <t>Legalista</t>
  </si>
  <si>
    <t>Lego</t>
  </si>
  <si>
    <t>Samaruka</t>
  </si>
  <si>
    <t>La Pepa</t>
  </si>
  <si>
    <t>Armas pesadas antiguas</t>
  </si>
  <si>
    <t>Balista, improvisada</t>
  </si>
  <si>
    <t>Artillería, Ballesta</t>
  </si>
  <si>
    <t>Catapulta, improvisada</t>
  </si>
  <si>
    <t>Piedra</t>
  </si>
  <si>
    <t>Cañones</t>
  </si>
  <si>
    <t>Cañón de 105 mm</t>
  </si>
  <si>
    <t>Vehicular</t>
  </si>
  <si>
    <t>105 mm</t>
  </si>
  <si>
    <t>Anti personal</t>
  </si>
  <si>
    <t>HEAT</t>
  </si>
  <si>
    <t>Cañón de 125 mm</t>
  </si>
  <si>
    <t>125 mm</t>
  </si>
  <si>
    <t>Avión teledirigido</t>
  </si>
  <si>
    <t>M60E3</t>
  </si>
  <si>
    <t>Botas de combate de cuero  para clima frio</t>
  </si>
  <si>
    <t>Cuenta comoropa de abrigo 1</t>
  </si>
  <si>
    <t xml:space="preserve">Arado de hierro </t>
  </si>
  <si>
    <t>Alternador pequeño, de coche</t>
  </si>
  <si>
    <t xml:space="preserve">Radio doméstica </t>
  </si>
  <si>
    <t xml:space="preserve">Alambique 3 toneladas en remolque. Aporte diario: 3 toneladas de material orgánico. Producción diaria: 2500 litros de alcohol. </t>
  </si>
  <si>
    <t>Barbacoa de leña, portatil</t>
  </si>
  <si>
    <t>Contador Geiger, a pilas</t>
  </si>
  <si>
    <t>Red de camuflaje 3 x 6 metros</t>
  </si>
  <si>
    <t>Camufla un vehiculo o refugio. +15percentiles  a camuflaje</t>
  </si>
  <si>
    <t>Aguardiente, embotellado</t>
  </si>
  <si>
    <t xml:space="preserve">Amatoxina, vía oral. </t>
  </si>
  <si>
    <t>Airbag</t>
  </si>
  <si>
    <t>Autobús</t>
  </si>
  <si>
    <t>Apuntalador, puntal</t>
  </si>
  <si>
    <t xml:space="preserve">Acido fluorhídrico </t>
  </si>
  <si>
    <t xml:space="preserve">Radio no portatil 50 km alimentada desde un vehículo o un generador. </t>
  </si>
  <si>
    <t xml:space="preserve">Alambique 3 toneladas. Aporte diario: 3 toneladas de material orgánico. Producción diaria: 2500 litros de alcohol. </t>
  </si>
  <si>
    <t>Calculadora solar</t>
  </si>
  <si>
    <t xml:space="preserve">Detector de ataques químicos. A pilas. </t>
  </si>
  <si>
    <t>Red de camuflaje individual</t>
  </si>
  <si>
    <t xml:space="preserve"> Más 15 percentiles a camuflaje</t>
  </si>
  <si>
    <t xml:space="preserve">Cuerda, 50 metros. Aguanta 1000 kilos. </t>
  </si>
  <si>
    <t xml:space="preserve">Cocina de campaña, modelo militar. Consume 2 litros de combustible por hora (8 litros de alcohol). </t>
  </si>
  <si>
    <t>Botas de bombero</t>
  </si>
  <si>
    <t>Pies</t>
  </si>
  <si>
    <t>93. Traje de francotirador, campo, improvisado</t>
  </si>
  <si>
    <t>Mas 20 percentiles a camuflaje y mas 10 percentiles a sigilo en campo</t>
  </si>
  <si>
    <t>Espejo metálico, de señales</t>
  </si>
  <si>
    <t xml:space="preserve">Botas de Cuero </t>
  </si>
  <si>
    <t xml:space="preserve">Bengala. Ilumina un círculo de 100 metros de diámetro durante 60 segundos. </t>
  </si>
  <si>
    <t>Impresora láser</t>
  </si>
  <si>
    <r>
      <t>Red de pesca, 10 m</t>
    </r>
    <r>
      <rPr>
        <vertAlign val="superscript"/>
        <sz val="9"/>
        <rFont val="Times New Roman"/>
        <family val="1"/>
      </rPr>
      <t>2</t>
    </r>
  </si>
  <si>
    <t>Imprenta, eléctrica</t>
  </si>
  <si>
    <t>Bidón metálico, 50 litros</t>
  </si>
  <si>
    <t>Candado grande</t>
  </si>
  <si>
    <t>Cemento, 1  kilo</t>
  </si>
  <si>
    <t>Chocolate</t>
  </si>
  <si>
    <t>Cabra</t>
  </si>
  <si>
    <t xml:space="preserve">Bocacha apaga destellos, pistola. </t>
  </si>
  <si>
    <t>Mecánico vehículo de ruedas (Destreza)</t>
  </si>
  <si>
    <t>Mecanografía (Destreza)</t>
  </si>
  <si>
    <t>Medicina (Inteligencia) Dx</t>
  </si>
  <si>
    <t>Medicina alternativa (Inteligencia)</t>
  </si>
  <si>
    <t>Mentir (Personalidad)</t>
  </si>
  <si>
    <t>Metalurgia (Inteligencia)</t>
  </si>
  <si>
    <t>Meteorología (Inteligencia)</t>
  </si>
  <si>
    <t>Minisubmarino (Destreza)</t>
  </si>
  <si>
    <t>Monopatín (Agilidad)</t>
  </si>
  <si>
    <t>Montar (Agilidad)</t>
  </si>
  <si>
    <t>Moto acuática (Destreza)</t>
  </si>
  <si>
    <t>Apnea (Constitución)</t>
  </si>
  <si>
    <t xml:space="preserve">Nadar (Fuerza) </t>
  </si>
  <si>
    <t>Nautica (Destreza)</t>
  </si>
  <si>
    <t>Navegación (Inteligencia)</t>
  </si>
  <si>
    <t>NBQ (Inteligencia)</t>
  </si>
  <si>
    <t>Nudos  (Destreza)</t>
  </si>
  <si>
    <t>Nun-chaku (Destreza)</t>
  </si>
  <si>
    <t>Observador Avanzado (Inteligencia)</t>
  </si>
  <si>
    <t>Olfato (Iniciativa)</t>
  </si>
  <si>
    <t>Operador de grua (Destreza)</t>
  </si>
  <si>
    <t>Operador de radar  (Iniciativa)</t>
  </si>
  <si>
    <t>Operador de sonar (Iniciativa)</t>
  </si>
  <si>
    <t>Palanqueta (Destreza)</t>
  </si>
  <si>
    <t>Palista (Destreza)</t>
  </si>
  <si>
    <t xml:space="preserve">Paracaidismo </t>
  </si>
  <si>
    <t>Parar (Agilidad)</t>
  </si>
  <si>
    <t>Pastoreo (Inteligencia)</t>
  </si>
  <si>
    <t>Patada (Agilidad)</t>
  </si>
  <si>
    <t xml:space="preserve">Patada salto (Agilidad) </t>
  </si>
  <si>
    <t>Patinar (Agilidad)</t>
  </si>
  <si>
    <t>Persuadir (Personalidad)</t>
  </si>
  <si>
    <t>Pesca submarina (Destreza)</t>
  </si>
  <si>
    <t>Pescar (Destreza)</t>
  </si>
  <si>
    <t>Piloto comercial (Inteligencia) Dx</t>
  </si>
  <si>
    <t>Piloto de avioneta (Inteligencia) Dx</t>
  </si>
  <si>
    <t>Piloto de caza (Inteligencia) Dx</t>
  </si>
  <si>
    <t>Modificador al dado</t>
  </si>
  <si>
    <t>100 solo en el cuadrado de impacto. Armaduras a la mitad. No fragmentación. Cualquier peso la detonará.</t>
  </si>
  <si>
    <t xml:space="preserve">Verdugo de Cota de malla </t>
  </si>
  <si>
    <t>Os Luisiadas. Camoens</t>
  </si>
  <si>
    <t xml:space="preserve">Verdugo de Cuero </t>
  </si>
  <si>
    <t>Otra vuelta de tuerca. Henry James.</t>
  </si>
  <si>
    <t>Lanzacohetes, lanzagranadas y lanzallamas</t>
  </si>
  <si>
    <t>Verdugo de cuero acolchado</t>
  </si>
  <si>
    <t>Paradiso. Lezama Lima.</t>
  </si>
  <si>
    <t>RPG-16</t>
  </si>
  <si>
    <t>58,33 mm HEAT (cohete)</t>
  </si>
  <si>
    <t>55, armaduras a la mitad. No fragmentación</t>
  </si>
  <si>
    <t xml:space="preserve">Verdugo de Cuero tachonado </t>
  </si>
  <si>
    <t>Pedro Páramo. Juan Rulfo.</t>
  </si>
  <si>
    <t>Mark-19</t>
  </si>
  <si>
    <t>40 mm HE</t>
  </si>
  <si>
    <t xml:space="preserve">Colchón de vacio, incluye un compresor de aire. </t>
  </si>
  <si>
    <t>Humedecedor de oxigeno</t>
  </si>
  <si>
    <t>Armaduras al doble, +1d6 daño</t>
  </si>
  <si>
    <t>Cuchilla de afeitar, nueva</t>
  </si>
  <si>
    <t>Alexis Zorba, el griego. Nikos Kazantzakis.</t>
  </si>
  <si>
    <t>Cama</t>
  </si>
  <si>
    <t>Cordón explosivo, 15 metros</t>
  </si>
  <si>
    <t>Buen vino, embotellado</t>
  </si>
  <si>
    <t xml:space="preserve">Cianuro, ingerido o inhalado. </t>
  </si>
  <si>
    <t>Blindaje  +1 en un punto de entrada</t>
  </si>
  <si>
    <t>Bicicleta de montaña</t>
  </si>
  <si>
    <t>Cámara de fibra óptica, 1 0 metros</t>
  </si>
  <si>
    <t xml:space="preserve">Acido selénico </t>
  </si>
  <si>
    <t>Diagrama:  Arado</t>
  </si>
  <si>
    <t>Puntos de vida extra por cada cinco puntos</t>
  </si>
  <si>
    <t>Barco teledirigido</t>
  </si>
  <si>
    <t>M2HB</t>
  </si>
  <si>
    <t>0,50 BMG o SLAP</t>
  </si>
  <si>
    <t>Arma pesada</t>
  </si>
  <si>
    <t>8d6</t>
  </si>
  <si>
    <t>Botas de marcha</t>
  </si>
  <si>
    <t>50, armaduras a la mitad. No fragmentación</t>
  </si>
  <si>
    <t>Robinson Crusoe. Daniel Defoe</t>
  </si>
  <si>
    <t>M-72 LAW</t>
  </si>
  <si>
    <t>Rojo y negro. Stendhal.</t>
  </si>
  <si>
    <t>Tipo 69</t>
  </si>
  <si>
    <t>68,33 mm HEAT (cohete)</t>
  </si>
  <si>
    <t>Romeo y Julieta.William Shakespeare</t>
  </si>
  <si>
    <t>MM-1</t>
  </si>
  <si>
    <t>Seda. Alessandro Baricco.</t>
  </si>
  <si>
    <t>Lanzacohetes improvisado</t>
  </si>
  <si>
    <t>Seis personajes en busca de autor. Luigi Piradello</t>
  </si>
  <si>
    <t>Lanzagranadas improvisado</t>
  </si>
  <si>
    <t>Serie de Harry Potter. J K Rowling</t>
  </si>
  <si>
    <t>Sinuhe el egipcio. Mika Waltari</t>
  </si>
  <si>
    <t>Morteros</t>
  </si>
  <si>
    <t xml:space="preserve">Alcance </t>
  </si>
  <si>
    <t>Tiempo de silencio.  J.L. Martín Santos</t>
  </si>
  <si>
    <t>Mortero 81mm</t>
  </si>
  <si>
    <t>81 mm HE</t>
  </si>
  <si>
    <t>Trafalgar. Benito Perez Galdos</t>
  </si>
  <si>
    <t>Tres novelas.Mariano Azuela.</t>
  </si>
  <si>
    <t>Mortero 60mm</t>
  </si>
  <si>
    <t>60 mm HE</t>
  </si>
  <si>
    <t>Tu nombre mañana. J. Marías</t>
  </si>
  <si>
    <t>Ulises. James Joyce.</t>
  </si>
  <si>
    <t>Mortero improvisado</t>
  </si>
  <si>
    <t>Diagrama:  Gasificador, improvisado. Pequeño Alimenta un generador de hasta 5 kw</t>
  </si>
  <si>
    <t>Peluca pelo corto moreno</t>
  </si>
  <si>
    <t>Chuzo improvisado</t>
  </si>
  <si>
    <t>Daño Patada +1d6</t>
  </si>
  <si>
    <t>Tinte azul marino</t>
  </si>
  <si>
    <t>Herramientas para agricultura: zapa, guadaña, hoz, plantador, horca, descascarillador, etc</t>
  </si>
  <si>
    <t>Careta antigás</t>
  </si>
  <si>
    <t>Almendras</t>
  </si>
  <si>
    <t>Expansor Constitución 40</t>
  </si>
  <si>
    <t xml:space="preserve">Drácula. Bram Stoker. </t>
  </si>
  <si>
    <t>Oruga</t>
  </si>
  <si>
    <t>T-80</t>
  </si>
  <si>
    <t>Diagrama:  Imprenta</t>
  </si>
  <si>
    <t>Peluca pelo largo moreno</t>
  </si>
  <si>
    <t>Cortafríos</t>
  </si>
  <si>
    <t>Tinte marrón</t>
  </si>
  <si>
    <t xml:space="preserve">Herramientas para electrónica, en caja. </t>
  </si>
  <si>
    <t>Gasificador, improvisado. Grande Alimenta un generador de hasta 60 kw</t>
  </si>
  <si>
    <t xml:space="preserve">Radio táctica individual,segura. Alcance 1 kilometro. Permite mantener el contacto en un combate. Tiene un microfono en la garganta y aurculares.  A pilas. Aunque la emisión se intercepte con otra radio, sólo los usuarios comprenderán el mensaje. </t>
  </si>
  <si>
    <t xml:space="preserve">Congelador, 3 mts cúbicos. Un congelador para conservar comida y suministros médicos. Funciona sólo con un generador. Necesita 1,5  kw de potencia </t>
  </si>
  <si>
    <t xml:space="preserve">Visor nocturno, térmico Alcance 1 km. Detecta el calor del cuerpo humano a través de la chapa de un camión. </t>
  </si>
  <si>
    <t xml:space="preserve">Lata  de plástico con asa para transportar  20 litros de cualquier líquido. </t>
  </si>
  <si>
    <t>Botas de montar</t>
  </si>
  <si>
    <t>Mosquitera, por metro cuadrado</t>
  </si>
  <si>
    <t>Nitroglicerina</t>
  </si>
  <si>
    <t>Cerveza floja, embotellada</t>
  </si>
  <si>
    <t xml:space="preserve">Sarin, inhalado. </t>
  </si>
  <si>
    <t xml:space="preserve">Correa  de coche </t>
  </si>
  <si>
    <t>Camioneta</t>
  </si>
  <si>
    <t>Recetas</t>
  </si>
  <si>
    <t>Ingredientes</t>
  </si>
  <si>
    <t>Verduras con oso</t>
  </si>
  <si>
    <t>Aceite de oliva, verduras, oso mutante</t>
  </si>
  <si>
    <t>Branquiada</t>
  </si>
  <si>
    <t>Plantas salvajes, branquias de profundo, arroz</t>
  </si>
  <si>
    <t>Algarrobado salvaje</t>
  </si>
  <si>
    <t>Algarrobas, avena salvaje, grano mutante</t>
  </si>
  <si>
    <t>Arnés con dos cartucheras sobaqueras.</t>
  </si>
  <si>
    <t>Hormiga de Nochevieja</t>
  </si>
  <si>
    <t>Trigo, uva, hormiga gigante</t>
  </si>
  <si>
    <t>Arnés con cartuchera sobaquera.</t>
  </si>
  <si>
    <t>Tallarines con perro</t>
  </si>
  <si>
    <t>Perro, pasta, comida del bosque</t>
  </si>
  <si>
    <t>Postre de centeno</t>
  </si>
  <si>
    <t>Leche, centeno, miel</t>
  </si>
  <si>
    <t>Chinche a la brasileña</t>
  </si>
  <si>
    <t>-20 al dado en todas las tiradas de Constitución hasta el proximo Chequeo del Alba. +1d3 a Moral</t>
  </si>
  <si>
    <t>Sucedáneo de café, tableta potabilizadora, chinche gigante</t>
  </si>
  <si>
    <t>Rata dulce</t>
  </si>
  <si>
    <t>Pillacontraseñas 1</t>
  </si>
  <si>
    <t>Ordenador o herramientas electrónicas de ladrón</t>
  </si>
  <si>
    <t>Un compendio más amplio que profundo del conocimiento humano. El jugador puede usar Internet en la realidad como si estuviera consultando la enciclopedia. Naturalmente, lo que es verdad en nuestro mundo no tiene por qué serlo después del Ajuste de Cuentas.Una enciclopedia puede usarse con un programa de intrusión para encontrar contraseñas.</t>
  </si>
  <si>
    <t>Programa de ordenador de cálculo (1 UM)</t>
  </si>
  <si>
    <t>Exploit 4</t>
  </si>
  <si>
    <t>Programa que aprovecha las debilidades se seguridad de un programa. Hay un exploit para cada programa.</t>
  </si>
  <si>
    <t>Programa de ordenador de diseño (8 UM)</t>
  </si>
  <si>
    <t>Holograma 5</t>
  </si>
  <si>
    <t>Caldero de San Vicente</t>
  </si>
  <si>
    <t>Pienso, pescado, avena salvaje</t>
  </si>
  <si>
    <t>Aprovechajos</t>
  </si>
  <si>
    <t>Centeno, galletas para caballos,  monstruo mutante</t>
  </si>
  <si>
    <t>Aleta en jugo</t>
  </si>
  <si>
    <t>Aleta de profundo, jugo de araña gigante, trigo</t>
  </si>
  <si>
    <t xml:space="preserve">Cinturón con cartuchera y travillas para 25 balas. </t>
  </si>
  <si>
    <t>Cocido de insectos</t>
  </si>
  <si>
    <t>Cura 10 puntos de daño. +1d3 a Moral</t>
  </si>
  <si>
    <t>La vida es sueño. Calderón de la Barca</t>
  </si>
  <si>
    <t>Valmet M82</t>
  </si>
  <si>
    <t>Pantalones de  Caucho o plástico espeso</t>
  </si>
  <si>
    <t>La vieja sirena.  J. L. Sanpedro</t>
  </si>
  <si>
    <t>Steyr AUG</t>
  </si>
  <si>
    <t>9 mm P</t>
  </si>
  <si>
    <t xml:space="preserve">Pantalones de  Cota de malla </t>
  </si>
  <si>
    <t>Las amistades peligrosas. Choderlos de Laclos</t>
  </si>
  <si>
    <t>M177</t>
  </si>
  <si>
    <t>5,56 NATO</t>
  </si>
  <si>
    <t xml:space="preserve">Pantalones de  Cuero </t>
  </si>
  <si>
    <t>Las aventuras de Sherlock Holmes. Sir Arthur Conan Doyle.</t>
  </si>
  <si>
    <t>Llave maestra</t>
  </si>
  <si>
    <t>Pantalones de  Cuero tachonado</t>
  </si>
  <si>
    <t>Las aventuras de Tom Sawyer. Mark Twain</t>
  </si>
  <si>
    <t>Pantalones de  motorista</t>
  </si>
  <si>
    <t>Las ciudades invisibles.Italo Calvino.</t>
  </si>
  <si>
    <t>M16</t>
  </si>
  <si>
    <t>Pantalones de  Ropa de kevlar</t>
  </si>
  <si>
    <t>Las metamorfosis. Ovidio.</t>
  </si>
  <si>
    <t>IW</t>
  </si>
  <si>
    <t>Pantalones de  Sediacero</t>
  </si>
  <si>
    <t>Las mil y una noches. Anónimo.</t>
  </si>
  <si>
    <t>HKG36</t>
  </si>
  <si>
    <t>Pantalones de  soldador</t>
  </si>
  <si>
    <t>Las uvas de la ira. John Steinbeck</t>
  </si>
  <si>
    <t>Pastillas iniciadoras de fuego</t>
  </si>
  <si>
    <t>Botines de traje antitiburones</t>
  </si>
  <si>
    <t>Cota de malla</t>
  </si>
  <si>
    <t>Vela, 6 horas</t>
  </si>
  <si>
    <t>Spray de pintura</t>
  </si>
  <si>
    <t>Diagrama:  Máquina de tatuar</t>
  </si>
  <si>
    <t>Tinte para el pelo amarilo</t>
  </si>
  <si>
    <t>Escoplo</t>
  </si>
  <si>
    <t>Traje de asalto, urbano, ignifugo</t>
  </si>
  <si>
    <t>Mas 5 percentiles a sigilo en ciudad. Ignifugo 20 segundos</t>
  </si>
  <si>
    <t>Pegamento de epoxy</t>
  </si>
  <si>
    <t>Casco de Lámina de acero con penacho</t>
  </si>
  <si>
    <t>Lamina de acero</t>
  </si>
  <si>
    <t>Harina</t>
  </si>
  <si>
    <t>Sentidos agudos (oido)</t>
  </si>
  <si>
    <t>Sentidos agudos (vista)</t>
  </si>
  <si>
    <t>Sentidos agudos (tacto)</t>
  </si>
  <si>
    <t>Sentidos agudos (gusto)</t>
  </si>
  <si>
    <t>Sentidos agudos (olfato)</t>
  </si>
  <si>
    <t>Programa que permite relacionarse al usuario con el ordenador y que entienda sus órdenes. Se comunica a través de puertos UDP.</t>
  </si>
  <si>
    <t>Herramientas electrónicas de ladrón. Distintos artilugios a pilas que sobrecargan o burlan la protección de las cerraduras y aparatos electrónicos.</t>
  </si>
  <si>
    <t>Capucha ignífuga</t>
  </si>
  <si>
    <t>Algarrobas</t>
  </si>
  <si>
    <t>Expansor Constitución 20</t>
  </si>
  <si>
    <t>Dr. Zhivago, Boris Pasternak</t>
  </si>
  <si>
    <t>Ordenador a bordo</t>
  </si>
  <si>
    <t>Sedán</t>
  </si>
  <si>
    <t>Estrellas de mérito</t>
  </si>
  <si>
    <t>Graduación</t>
  </si>
  <si>
    <t>Labrador</t>
  </si>
  <si>
    <t>Desescombrador</t>
  </si>
  <si>
    <t>Cobaya</t>
  </si>
  <si>
    <t>Limpiador de profundos</t>
  </si>
  <si>
    <t>Reportero de radio</t>
  </si>
  <si>
    <t>Actor de radio</t>
  </si>
  <si>
    <t>Caravanero</t>
  </si>
  <si>
    <t>Artificiero</t>
  </si>
  <si>
    <t>Mercenario</t>
  </si>
  <si>
    <t>Traductor</t>
  </si>
  <si>
    <t>Pescador</t>
  </si>
  <si>
    <t>Fletes de caravana</t>
  </si>
  <si>
    <t>Misiones en Laredo</t>
  </si>
  <si>
    <t>Profundo (Mutación)</t>
  </si>
  <si>
    <t>Ghul (Mutación)</t>
  </si>
  <si>
    <t>Zombi (Mutacion)</t>
  </si>
  <si>
    <t>Bestial (Mutacion)</t>
  </si>
  <si>
    <t>Ceguera</t>
  </si>
  <si>
    <t>Sanguinario</t>
  </si>
  <si>
    <t>Incapaz de aprender</t>
  </si>
  <si>
    <t>Gregario</t>
  </si>
  <si>
    <t>Mudo</t>
  </si>
  <si>
    <t>Voto de pobreza</t>
  </si>
  <si>
    <t>Voto de castidad</t>
  </si>
  <si>
    <t>Dolor crónico</t>
  </si>
  <si>
    <t>Pasmarote</t>
  </si>
  <si>
    <t>Daltónico</t>
  </si>
  <si>
    <t>Paralizado en combate</t>
  </si>
  <si>
    <t>Cobarde</t>
  </si>
  <si>
    <t>Curioso</t>
  </si>
  <si>
    <t>Maldito</t>
  </si>
  <si>
    <t>Sordo</t>
  </si>
  <si>
    <t>Mandíbula débil</t>
  </si>
  <si>
    <t>Histérico</t>
  </si>
  <si>
    <t>Abrir cerradura (Destreza)</t>
  </si>
  <si>
    <t>(Arma) doble (Destreza) Dx</t>
  </si>
  <si>
    <t xml:space="preserve">Acrobacia (Agilidad) </t>
  </si>
  <si>
    <t>Aerostática (Inteligencia)</t>
  </si>
  <si>
    <t>Agitación (Personalidad)</t>
  </si>
  <si>
    <t xml:space="preserve">Agricultura (Inteligencia) </t>
  </si>
  <si>
    <t>Ajedrez (Inteligencia)</t>
  </si>
  <si>
    <t>Diagrama: . Deshidratadora solar de alimentos</t>
  </si>
  <si>
    <t>Látigo de alambre de espino (improvisado)</t>
  </si>
  <si>
    <t>Chaleco de Cuero tachonado</t>
  </si>
  <si>
    <t>Lata de conserva usada (con la enlatadora puede reutilizarse)</t>
  </si>
  <si>
    <t>Monitor cardiaco</t>
  </si>
  <si>
    <t>El manantial. Aynn Rand</t>
  </si>
  <si>
    <t>Chaleco balístico</t>
  </si>
  <si>
    <t>Avena salvaje</t>
  </si>
  <si>
    <t>5.56 N (5.58x48mm NATO)</t>
  </si>
  <si>
    <t>Expansor Destreza 40</t>
  </si>
  <si>
    <t>El americano impasible. Graham Green</t>
  </si>
  <si>
    <t>Rueda de camión</t>
  </si>
  <si>
    <t>Utilitario</t>
  </si>
  <si>
    <t>Diagrama:  Lanzacohetes improvisado, pesado</t>
  </si>
  <si>
    <t>Peluca pelo por los hombros rojo</t>
  </si>
  <si>
    <t>Cuchillo de cocina</t>
  </si>
  <si>
    <t>Tinte negro</t>
  </si>
  <si>
    <t>Hormigonera a motor, puede funcionar con un generador o a mano</t>
  </si>
  <si>
    <t>Casco de bombero</t>
  </si>
  <si>
    <t>Lámina de acero</t>
  </si>
  <si>
    <t>Azucar</t>
  </si>
  <si>
    <t>5.56 N (5.58x48mm NATO),  Dum-dum</t>
  </si>
  <si>
    <t>Expansor Destreza 60</t>
  </si>
  <si>
    <t>El arbol de la ciencia. Pio Baroja</t>
  </si>
  <si>
    <t>Rueda de carro</t>
  </si>
  <si>
    <t>Vehiculo de combate de infantería</t>
  </si>
  <si>
    <t>Diagrama:  Lanzallamas improvisado, atomizador</t>
  </si>
  <si>
    <t xml:space="preserve">Reloj de pulsera </t>
  </si>
  <si>
    <t>Cuchillo de supervivencia</t>
  </si>
  <si>
    <t xml:space="preserve">Navaja suiza: cuchillo, tijeras, destornillador, lima, abrebotellas. </t>
  </si>
  <si>
    <t xml:space="preserve">Casco de Hueso </t>
  </si>
  <si>
    <t>Hueso</t>
  </si>
  <si>
    <t>Comida salvaje, de media</t>
  </si>
  <si>
    <t>7,62 N (7.62x51mm NATO)</t>
  </si>
  <si>
    <t>Expansor Iniciativa 30</t>
  </si>
  <si>
    <t>El clan del oso cavernario. Jean M Auel</t>
  </si>
  <si>
    <t>Carlinga de camión, pared de vagón de hierro</t>
  </si>
  <si>
    <t>Lista armaduras por  material</t>
  </si>
  <si>
    <t>Adamantio (por cada 5 cms)</t>
  </si>
  <si>
    <t>Chapa (armadura basura)</t>
  </si>
  <si>
    <t>Hueso (armadura basura)</t>
  </si>
  <si>
    <t>Armadura deportiva</t>
  </si>
  <si>
    <t>Caucho y plástico espeso</t>
  </si>
  <si>
    <t xml:space="preserve">Armadura </t>
  </si>
  <si>
    <t>Piel escamosa 1</t>
  </si>
  <si>
    <t>Hueso 1</t>
  </si>
  <si>
    <t xml:space="preserve">Cuernos1 </t>
  </si>
  <si>
    <t xml:space="preserve">Rabo 1 </t>
  </si>
  <si>
    <t xml:space="preserve">Espinas1 </t>
  </si>
  <si>
    <t xml:space="preserve">Arcos superciliares 1 </t>
  </si>
  <si>
    <t>Prótesis mamarias 1</t>
  </si>
  <si>
    <t>Huesos duros 2</t>
  </si>
  <si>
    <t>Piel escamosa 4</t>
  </si>
  <si>
    <t>Cuernos 5</t>
  </si>
  <si>
    <t>Rabo  5</t>
  </si>
  <si>
    <t>Resistencia al daño 5</t>
  </si>
  <si>
    <t>Armadura quiritinosa 6</t>
  </si>
  <si>
    <t>Esqueleto de Adamantio 10</t>
  </si>
  <si>
    <t>Cara</t>
  </si>
  <si>
    <t>Torso</t>
  </si>
  <si>
    <t>Mejilla</t>
  </si>
  <si>
    <t>Nariz</t>
  </si>
  <si>
    <t>Abdomen</t>
  </si>
  <si>
    <t>Garrote, culatazo, cachiporra, maza, palanqueta, parquímetro</t>
  </si>
  <si>
    <t>Uralita, chapa ondulada</t>
  </si>
  <si>
    <t>Número de orden</t>
  </si>
  <si>
    <t>Cuero tachonado (arm basura)</t>
  </si>
  <si>
    <t>Lámina de acero (antigua y basura)</t>
  </si>
  <si>
    <t>Plástico duro (policía y basura)</t>
  </si>
  <si>
    <t>Peso en kilos para armadura completa</t>
  </si>
  <si>
    <t>Malus temporal</t>
  </si>
  <si>
    <t>Golpe poderoso</t>
  </si>
  <si>
    <t>Ataque extra</t>
  </si>
  <si>
    <t>Genio de los Stimpacks</t>
  </si>
  <si>
    <t xml:space="preserve">Vision Microscopica </t>
  </si>
  <si>
    <t>Respirar agua</t>
  </si>
  <si>
    <t xml:space="preserve">Membrana ocular </t>
  </si>
  <si>
    <t>Regeneración</t>
  </si>
  <si>
    <t xml:space="preserve">Canalizar radiación amarilla </t>
  </si>
  <si>
    <t xml:space="preserve">Sonar natural </t>
  </si>
  <si>
    <t>Imágenes</t>
  </si>
  <si>
    <t>Crónicas marcianas.Ray Bradbury.</t>
  </si>
  <si>
    <t>Sucedaneo de tabaco, cajetilla</t>
  </si>
  <si>
    <t>Lanzador de minas, 3 minas</t>
  </si>
  <si>
    <t>Hummer militar</t>
  </si>
  <si>
    <t xml:space="preserve">Diagrama:  Detector de metales </t>
  </si>
  <si>
    <t>Insecticida, bote en spray  (inflamable)</t>
  </si>
  <si>
    <t>Bayoneta en rifle o palo</t>
  </si>
  <si>
    <t xml:space="preserve"> Daño Patada +1d8</t>
  </si>
  <si>
    <t xml:space="preserve">Parka de Gore-Tex . </t>
  </si>
  <si>
    <t>Cuenta como ropa de abrigo 4.</t>
  </si>
  <si>
    <t>Herramientas de herrero (tenazas, martillo, maza)</t>
  </si>
  <si>
    <t>Minipaler solar cargador de baterías</t>
  </si>
  <si>
    <t>Tienda de campaña para tres personas</t>
  </si>
  <si>
    <t>Camisa de ropa de kevlar</t>
  </si>
  <si>
    <t>Torso, abdomen y brazos</t>
  </si>
  <si>
    <t>Tubo metálico, 1 metro</t>
  </si>
  <si>
    <t>Comida de campista</t>
  </si>
  <si>
    <t>Vaca de carne</t>
  </si>
  <si>
    <t>Telémetro láser para arco</t>
  </si>
  <si>
    <t>30-06 (7.62x83mm)</t>
  </si>
  <si>
    <t>Cuchillo quirurgico, a batería</t>
  </si>
  <si>
    <t>Cuentos completos. Juan Carlos Onetti.</t>
  </si>
  <si>
    <t>Torso, abdomen y piernas</t>
  </si>
  <si>
    <t>Botella agua mineral precintada,1/2 litro</t>
  </si>
  <si>
    <t>El señor de las moscas, William Golding</t>
  </si>
  <si>
    <t xml:space="preserve">8-  Menos 5 a un Atributo Principal al azar </t>
  </si>
  <si>
    <t>1d8</t>
  </si>
  <si>
    <t>Ponlos a mano con el botón de daño</t>
  </si>
  <si>
    <t>Antibiótico +</t>
  </si>
  <si>
    <t>Herida infectada</t>
  </si>
  <si>
    <t>Mas infecciones</t>
  </si>
  <si>
    <t>Personalidad</t>
  </si>
  <si>
    <t>Los Atributos principales como Habilidades</t>
  </si>
  <si>
    <r>
      <t xml:space="preserve">Destreza </t>
    </r>
    <r>
      <rPr>
        <u/>
        <sz val="10"/>
        <color indexed="8"/>
        <rFont val="Times New Roman"/>
        <family val="1"/>
      </rPr>
      <t/>
    </r>
  </si>
  <si>
    <t xml:space="preserve">Agilidad </t>
  </si>
  <si>
    <r>
      <t xml:space="preserve">Tamaño </t>
    </r>
    <r>
      <rPr>
        <u/>
        <sz val="10"/>
        <color indexed="8"/>
        <rFont val="Times New Roman"/>
        <family val="1"/>
      </rPr>
      <t/>
    </r>
  </si>
  <si>
    <t>Cerveza fuerte</t>
  </si>
  <si>
    <t xml:space="preserve">Tasa de fuego maxima </t>
  </si>
  <si>
    <t>TAF  efectiva 2 manos</t>
  </si>
  <si>
    <t>TAF  efectiva 1 mano</t>
  </si>
  <si>
    <t>LISTA DE ARMAS CUERPO A CUERPO</t>
  </si>
  <si>
    <t>ARMA</t>
  </si>
  <si>
    <t>Alabarda</t>
  </si>
  <si>
    <t>Cuchillo</t>
  </si>
  <si>
    <t>Espada</t>
  </si>
  <si>
    <t>Hacha</t>
  </si>
  <si>
    <t>Lanza</t>
  </si>
  <si>
    <t>Garrote</t>
  </si>
  <si>
    <t>Nunchaku</t>
  </si>
  <si>
    <t>Sierra mecánica</t>
  </si>
  <si>
    <t>Puñetazo</t>
  </si>
  <si>
    <t>Puño americano, cuchillo de trinchera (usado como puño)</t>
  </si>
  <si>
    <t>Daño cabezazo</t>
  </si>
  <si>
    <t>"+1d8"</t>
  </si>
  <si>
    <t>"+1d4"</t>
  </si>
  <si>
    <t>"+1d10"</t>
  </si>
  <si>
    <t>"+1d6"</t>
  </si>
  <si>
    <t xml:space="preserve">Alabarda, </t>
  </si>
  <si>
    <t>"+1d12"</t>
  </si>
  <si>
    <t>"+1d20"</t>
  </si>
  <si>
    <t>Florete</t>
  </si>
  <si>
    <t>Sable, katana</t>
  </si>
  <si>
    <t>"+1d6+1"</t>
  </si>
  <si>
    <t xml:space="preserve">Guadaña, </t>
  </si>
  <si>
    <t>Pala (normal) y zapa</t>
  </si>
  <si>
    <t xml:space="preserve">Hacha a dos manos, </t>
  </si>
  <si>
    <t>Pico,</t>
  </si>
  <si>
    <t xml:space="preserve">Naginata, </t>
  </si>
  <si>
    <t>Bichero,</t>
  </si>
  <si>
    <t>"+1"</t>
  </si>
  <si>
    <t>Martillo de guerra</t>
  </si>
  <si>
    <t xml:space="preserve">Bate de beisbol, palo de golf, </t>
  </si>
  <si>
    <t>Escultura de metal o piedra</t>
  </si>
  <si>
    <t>Jarrón, escultura de yeso, botella, jarra, maceta</t>
  </si>
  <si>
    <t>"+1d3"</t>
  </si>
  <si>
    <t>"+1d8+1"</t>
  </si>
  <si>
    <t>Golpear aturdir (Destreza)</t>
  </si>
  <si>
    <t>Localización</t>
  </si>
  <si>
    <t>-Proyectil:1</t>
  </si>
  <si>
    <t>-Cuerpo a cuerpo: 1</t>
  </si>
  <si>
    <t>Cabeza</t>
  </si>
  <si>
    <t>-Cuerpo a cuerpo: 2</t>
  </si>
  <si>
    <t>Cuerpo</t>
  </si>
  <si>
    <t>-Proyectil: 4</t>
  </si>
  <si>
    <t>-Cuerpo a cuerpo: 3-4</t>
  </si>
  <si>
    <t>-Proyectil: 5-6</t>
  </si>
  <si>
    <t>-Cuerpo a cuerpo: 5-6</t>
  </si>
  <si>
    <t>Frente/ Detrás</t>
  </si>
  <si>
    <t>Lado</t>
  </si>
  <si>
    <t>-</t>
  </si>
  <si>
    <t>x6</t>
  </si>
  <si>
    <t>19-21</t>
  </si>
  <si>
    <t>Ojo (Por detrás Cráneo)</t>
  </si>
  <si>
    <t>x7</t>
  </si>
  <si>
    <t>22-26</t>
  </si>
  <si>
    <t>Nariz (Por detrás Cráneo)</t>
  </si>
  <si>
    <t>x3</t>
  </si>
  <si>
    <t>x1/2</t>
  </si>
  <si>
    <t>27-28</t>
  </si>
  <si>
    <t>Mejilla (Por detrás Cráneo)</t>
  </si>
  <si>
    <t>29-31</t>
  </si>
  <si>
    <t>Oído (Por detrás Cráneo)</t>
  </si>
  <si>
    <t>32-35</t>
  </si>
  <si>
    <t>Mandíbula (Por detrás Cráneo)</t>
  </si>
  <si>
    <t>x2</t>
  </si>
  <si>
    <t>36-37</t>
  </si>
  <si>
    <t>Boca (Por detrás Cráneo)</t>
  </si>
  <si>
    <t>x 1/2</t>
  </si>
  <si>
    <t>38-43</t>
  </si>
  <si>
    <t>44-62</t>
  </si>
  <si>
    <t>62-79</t>
  </si>
  <si>
    <t>17-24</t>
  </si>
  <si>
    <t>22-33</t>
  </si>
  <si>
    <t>80-81</t>
  </si>
  <si>
    <t>25-28</t>
  </si>
  <si>
    <t>34-39</t>
  </si>
  <si>
    <t>82-85</t>
  </si>
  <si>
    <t>29-32</t>
  </si>
  <si>
    <t>40-69</t>
  </si>
  <si>
    <t>86-89</t>
  </si>
  <si>
    <t>33-34</t>
  </si>
  <si>
    <t>70-89</t>
  </si>
  <si>
    <t>90-95</t>
  </si>
  <si>
    <t>35-45</t>
  </si>
  <si>
    <t>x4</t>
  </si>
  <si>
    <t>46-50</t>
  </si>
  <si>
    <t>Esternón (Por detrás Columna)</t>
  </si>
  <si>
    <t>x4 (Columna x5)</t>
  </si>
  <si>
    <t>52-65</t>
  </si>
  <si>
    <t>18-31</t>
  </si>
  <si>
    <t>Abdomen (Por detrás Nalgas)</t>
  </si>
  <si>
    <t>x3 (Nalgas  x ½)</t>
  </si>
  <si>
    <t>66-79</t>
  </si>
  <si>
    <t>32-46</t>
  </si>
  <si>
    <t>81-90</t>
  </si>
  <si>
    <t>48-73</t>
  </si>
  <si>
    <t>91-94</t>
  </si>
  <si>
    <t>74-83</t>
  </si>
  <si>
    <t>95-97</t>
  </si>
  <si>
    <t>84-91</t>
  </si>
  <si>
    <t>98-99</t>
  </si>
  <si>
    <t>92-99</t>
  </si>
  <si>
    <t>Rasguño</t>
  </si>
  <si>
    <t>No hay daño</t>
  </si>
  <si>
    <t>-Proyectil: 2-3</t>
  </si>
  <si>
    <t>Toalla</t>
  </si>
  <si>
    <t>Botiquín, 1 uso</t>
  </si>
  <si>
    <t>Bola de sebo y 22 cuentos completos. Guy De Maupassant.</t>
  </si>
  <si>
    <t>Freno de moto</t>
  </si>
  <si>
    <t>Cisterna</t>
  </si>
  <si>
    <t>Diagrama:  Careta antigás</t>
  </si>
  <si>
    <t>Encendedor tipo zippo</t>
  </si>
  <si>
    <t>Báculo</t>
  </si>
  <si>
    <t>Daño Patada +1d6"</t>
  </si>
  <si>
    <t>Gafas protectoras para los ojos</t>
  </si>
  <si>
    <t>Mas 1 percentiles a Iniciativa</t>
  </si>
  <si>
    <t>Generador 600 Kilovatios: Consumo de combustible: 43 litros por hora</t>
  </si>
  <si>
    <t>Minicadena, a pilas</t>
  </si>
  <si>
    <t>Maleta Samsonite, con combinación. Caben 50 kilos.</t>
  </si>
  <si>
    <t>Leche en polvo</t>
  </si>
  <si>
    <t>Perro compañía</t>
  </si>
  <si>
    <t>Anula coberturas</t>
  </si>
  <si>
    <t>Toallitas húmedas</t>
  </si>
  <si>
    <t>Brazo ortopédico</t>
  </si>
  <si>
    <t>Bomarzo. M. Múgica Lainez</t>
  </si>
  <si>
    <t>Frenos</t>
  </si>
  <si>
    <t>Coche acorazado</t>
  </si>
  <si>
    <t>Diagrama:  Carretilla de transporte</t>
  </si>
  <si>
    <t>Equipo de buceo. Botellas, respirador, aletas, gafas y regulador. Cada botella dura media hora y pueden conectarse dos.</t>
  </si>
  <si>
    <t>Barra metálica</t>
  </si>
  <si>
    <t>Gorra de beisbol</t>
  </si>
  <si>
    <t>Heramientas de carpintero eléctricas, en caja: martillo, sierra, cincel, cepillo, buril, azuela. Consumen 4 kw entre todas</t>
  </si>
  <si>
    <t>Generador a manivela, 1,5 kv</t>
  </si>
  <si>
    <t>MP3</t>
  </si>
  <si>
    <t>Polígrafo, necesita electricidad</t>
  </si>
  <si>
    <t>Mecán aviación (Des)</t>
  </si>
  <si>
    <t>Mecán helicóptero (Des)</t>
  </si>
  <si>
    <t>Mecánico naval (Des)</t>
  </si>
  <si>
    <t>Contras</t>
  </si>
  <si>
    <t>Radio portatil 2 km de alcance.  A pilas</t>
  </si>
  <si>
    <t xml:space="preserve">Alambique 80 kg. Aporte diario: 80 kg de material orgánico. Producción diaria; 30 litros de alcohol. </t>
  </si>
  <si>
    <t>Cámara de video doméstica, a pilas</t>
  </si>
  <si>
    <t>Detector de metales , a pilas</t>
  </si>
  <si>
    <t>Traje de francotirador, nieve</t>
  </si>
  <si>
    <t>Mas 20 percentiles a camuflaje y mas 10 percentiles a sigilo en la nieve</t>
  </si>
  <si>
    <t>Escalera de cuerda por metro</t>
  </si>
  <si>
    <t>Exoesqueleto. Permite  Ignorar  100 kilos de peso. Incompatible con servoarmadura o armaduras de sediacero.</t>
  </si>
  <si>
    <t>Botas de Cuero por encima de la rodilla</t>
  </si>
  <si>
    <t>Pies, piernas</t>
  </si>
  <si>
    <t xml:space="preserve">Bengalas autolanzables.  Ilumina un círculo de 100 metros de diámetro durante 60 segundos.  No necesita pistola. </t>
  </si>
  <si>
    <t xml:space="preserve">Sedal y anzuelos </t>
  </si>
  <si>
    <t>Imprentilla</t>
  </si>
  <si>
    <t>Bolsa de deportes robusta. Caben 30 kilos</t>
  </si>
  <si>
    <t>Candado medio</t>
  </si>
  <si>
    <t>Chapa, 1 kilo</t>
  </si>
  <si>
    <t>Comida para gatos</t>
  </si>
  <si>
    <t>Cerdo bien cebado, 115 k</t>
  </si>
  <si>
    <t xml:space="preserve">Bocacha apaga destellos, rifle y subfusil. </t>
  </si>
  <si>
    <t>.38 Special (9x29mmR)</t>
  </si>
  <si>
    <t>Espejo de mano</t>
  </si>
  <si>
    <t>Almuerzo desnudo. A. Bourroughs</t>
  </si>
  <si>
    <t>Casco de acero</t>
  </si>
  <si>
    <t>Mutación al azar (señala a la izquierda)</t>
  </si>
  <si>
    <t xml:space="preserve">Pulmones filtradores </t>
  </si>
  <si>
    <t xml:space="preserve">Efecto incrementado  stimpacks </t>
  </si>
  <si>
    <t>Placas óseas en Cola, si no Nalgas.</t>
  </si>
  <si>
    <t>Filos retráctiles en Parte superior del craneo, punk</t>
  </si>
  <si>
    <t>Filos retráctiles en Parte superior del craneo, centurión romano.</t>
  </si>
  <si>
    <t>Drogadicto</t>
  </si>
  <si>
    <t>Alcoholico</t>
  </si>
  <si>
    <t>Lumbago</t>
  </si>
  <si>
    <t>Ventosas para paredes lisas. Las paredes lisas de edificios son escalar (normal). No vale para escalar montañas.</t>
  </si>
  <si>
    <t>Ordenador portatil, gama alta (20 UM)</t>
  </si>
  <si>
    <t>Coordinador de aparatos 5</t>
  </si>
  <si>
    <t>Pollo o pato</t>
  </si>
  <si>
    <t>5 no tirar localización</t>
  </si>
  <si>
    <t>Silenciador, arma corta</t>
  </si>
  <si>
    <t>Armaduras a la mitad, incendiaria</t>
  </si>
  <si>
    <t>Collarín</t>
  </si>
  <si>
    <t>Crimen y castigo. Fiódor Dostoyevski.</t>
  </si>
  <si>
    <t>Sangría, tetrabrik</t>
  </si>
  <si>
    <t>Lanzador de Aceite 3 cargas</t>
  </si>
  <si>
    <t>Gran Gatsby</t>
  </si>
  <si>
    <t>Diagrama:  Destilador de agua</t>
  </si>
  <si>
    <t>Hovercraft teledirigido</t>
  </si>
  <si>
    <t>Bayoneta</t>
  </si>
  <si>
    <t>Pantalones de calidad, nuevos y limpios</t>
  </si>
  <si>
    <t xml:space="preserve">Herramientas de electricidad, en caja. </t>
  </si>
  <si>
    <t>Metanol  Consumo x 4, 1 litro</t>
  </si>
  <si>
    <t>Dias ejerciendo cada oficio</t>
  </si>
  <si>
    <t xml:space="preserve">Movimiento mejorado nadando </t>
  </si>
  <si>
    <t>%Ghoulificación</t>
  </si>
  <si>
    <t>%Mutación</t>
  </si>
  <si>
    <t>Accesorios de escalada para árboles y postes. -10 al dado al escalar árboles y postes.</t>
  </si>
  <si>
    <t>Disco duro  50 unidades de memoria</t>
  </si>
  <si>
    <t>Analizador de sonidos 3</t>
  </si>
  <si>
    <t>Ordenador y detector de latidos</t>
  </si>
  <si>
    <t>Herramientas comunes: martillo, alicantes, destornillador, lima, llave inglesa, punzón, berbiquí, barrena, etc, en caja</t>
  </si>
  <si>
    <t>Inversor, obtiene 120 v de un vehiculo en movimiento. Carga baterías</t>
  </si>
  <si>
    <t>Silenciador de cortacésped</t>
  </si>
  <si>
    <t xml:space="preserve">Radar portátil.  A pilas. </t>
  </si>
  <si>
    <t xml:space="preserve">Tienda de campaña para 10 personas. </t>
  </si>
  <si>
    <t>Brazales de neumático</t>
  </si>
  <si>
    <t xml:space="preserve">Anotar armadura </t>
  </si>
  <si>
    <t>Escudo rodela improvisado, rasa</t>
  </si>
  <si>
    <t>Cuerpo a cuerpo todas las localizaciones. Disparo: según donde se encuentre a discrecion del árbitro. Cubre mano.</t>
  </si>
  <si>
    <t xml:space="preserve">Hotel Savoy. Joseph Roth. </t>
  </si>
  <si>
    <t>Globo aerostático</t>
  </si>
  <si>
    <t>Armas blancas de proyectil</t>
  </si>
  <si>
    <t>Escudo rodela, metal</t>
  </si>
  <si>
    <t>Cuerpo a cuerpo todas las localizaciones. Disparo: según donde se encuentre a discrecion del árbitro. Empuñado cubre mano y brazo</t>
  </si>
  <si>
    <t>Ivanhoe. Walter Scott</t>
  </si>
  <si>
    <t>Hacha de sierra rotatoria</t>
  </si>
  <si>
    <t>Fusil submarino a gomas</t>
  </si>
  <si>
    <t>4 (bajo el agua la mitad)</t>
  </si>
  <si>
    <t>1d6</t>
  </si>
  <si>
    <t>Esquis de desminador</t>
  </si>
  <si>
    <t>La explosión cuenta como si estuviera en un cuadro/punto adyacente</t>
  </si>
  <si>
    <t>Madera</t>
  </si>
  <si>
    <t>Juan Salvador Gaviota. Richard Bach</t>
  </si>
  <si>
    <t>Fusil submarino a gas</t>
  </si>
  <si>
    <t>8 (bajo el agua la mitad)</t>
  </si>
  <si>
    <t>Falda de ropa de kevlar</t>
  </si>
  <si>
    <t>Kafka en la orilla. H. Murakami</t>
  </si>
  <si>
    <t xml:space="preserve">Ballestola </t>
  </si>
  <si>
    <t>Ballesta</t>
  </si>
  <si>
    <t>1d4</t>
  </si>
  <si>
    <t>Faldón de cinturones tachonados, improvisada</t>
  </si>
  <si>
    <t>La barraca. Blasco Ibañez</t>
  </si>
  <si>
    <t>Gabardina larga de cuero</t>
  </si>
  <si>
    <t>Torso, abdomen, brazos y piernas</t>
  </si>
  <si>
    <t>La batallas en el desierto. José Emilio Pacheco.</t>
  </si>
  <si>
    <t xml:space="preserve">Arco largo </t>
  </si>
  <si>
    <t>Arco</t>
  </si>
  <si>
    <t>Genitalera de armadura deportiva</t>
  </si>
  <si>
    <t>Deportiva</t>
  </si>
  <si>
    <t>La casa de los espíritus. Isabel Allende</t>
  </si>
  <si>
    <t xml:space="preserve">Arco compuesto </t>
  </si>
  <si>
    <t>Grevas de Armadura deportiva</t>
  </si>
  <si>
    <t>La celestina. Fernando de Rojas</t>
  </si>
  <si>
    <t>Grevas de armadura medieval</t>
  </si>
  <si>
    <t>La ciudad y los perros. Mario Vargas Llosa.</t>
  </si>
  <si>
    <t>Tirachinas</t>
  </si>
  <si>
    <t>1d2</t>
  </si>
  <si>
    <t>Caja de metal con llave. 15 kilos</t>
  </si>
  <si>
    <t>Esposas de plástico (un uso).</t>
  </si>
  <si>
    <t xml:space="preserve">Lámina de acero. </t>
  </si>
  <si>
    <t>El programa lleva incorporada una base de datos de sonidos. El usuario activa el detector y marca el sonido que quiere analizar antes o inmediatamente después de producirse. El programa identifica el sonido. Es un programa estrictamente militar por lo que sólo detecta sistemas de armamento. Reconoce el calibre de un arma por el disparo o la explosión; el motor de carros de combate, la clase de misil por su cohete o la explosión y las granadas por su detonación. En todos los casos señala la distancia al sonido en el momento del análisis.</t>
  </si>
  <si>
    <t>Cohete lanzacabos, un uso. Alcanza 100 metros.</t>
  </si>
  <si>
    <t>Astronomia (Int) Dx</t>
  </si>
  <si>
    <t>Ataque Remolino (Agl) Dx</t>
  </si>
  <si>
    <t>Conducir carro (Des)</t>
  </si>
  <si>
    <t>Conducir moto (Des)</t>
  </si>
  <si>
    <t xml:space="preserve">Conducir Rue pesd(Des) </t>
  </si>
  <si>
    <t>Electricidad (Int)</t>
  </si>
  <si>
    <t>Embalsamar (Int)</t>
  </si>
  <si>
    <t>Interpretar (Per)</t>
  </si>
  <si>
    <t>Imitar sonidos (Per)</t>
  </si>
  <si>
    <t>Juegos de mesa (Int)</t>
  </si>
  <si>
    <t>Diagrama:  Rueda de piedra</t>
  </si>
  <si>
    <t>Tinte para el pelo negro</t>
  </si>
  <si>
    <t>Garfio</t>
  </si>
  <si>
    <t xml:space="preserve">Uniforme militar para frio. Incluye botas de combate. </t>
  </si>
  <si>
    <t xml:space="preserve"> Cuenta como ropa de abrigo 4.Mas 5 a sigilo en la nieve  </t>
  </si>
  <si>
    <t>Soplete. Necesita bombonas de gas</t>
  </si>
  <si>
    <t>Pantalla (de ordenador o televisión)</t>
  </si>
  <si>
    <t>Cubo metálico, 5 litros</t>
  </si>
  <si>
    <t xml:space="preserve">Motor pequeño. </t>
  </si>
  <si>
    <t>Cubitos de caldo</t>
  </si>
  <si>
    <t>Loro</t>
  </si>
  <si>
    <t>12.7 B (12.7x83mmR Block)</t>
  </si>
  <si>
    <t>Preservativo</t>
  </si>
  <si>
    <t>Autoinyector tranquilizantes</t>
  </si>
  <si>
    <t>Asesinato en la catedral. TS Eliot</t>
  </si>
  <si>
    <t>Sofá</t>
  </si>
  <si>
    <t>Alcibíades</t>
  </si>
  <si>
    <t>Git Hub</t>
  </si>
  <si>
    <t>Chat GPT</t>
  </si>
  <si>
    <t>Bendito</t>
  </si>
  <si>
    <t>Only fans</t>
  </si>
  <si>
    <t>Habilidades (repetición)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</si>
</sst>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_€"/>
  </numFmts>
  <fonts count="72">
    <font>
      <sz val="10"/>
      <name val="Arial"/>
    </font>
    <font>
      <b/>
      <sz val="12"/>
      <color indexed="8"/>
      <name val="Times New Roman"/>
      <family val="1"/>
    </font>
    <font>
      <sz val="10"/>
      <color indexed="8"/>
      <name val="Times New Roman"/>
      <family val="1"/>
    </font>
    <font>
      <u/>
      <sz val="10"/>
      <color indexed="8"/>
      <name val="Times New Roman"/>
      <family val="1"/>
    </font>
    <font>
      <sz val="20"/>
      <color indexed="8"/>
      <name val="Times New Roman"/>
      <family val="1"/>
    </font>
    <font>
      <sz val="10"/>
      <name val="Times New Roman"/>
      <family val="1"/>
    </font>
    <font>
      <sz val="10"/>
      <color indexed="26"/>
      <name val="Times New Roman"/>
      <family val="1"/>
    </font>
    <font>
      <i/>
      <sz val="14.5"/>
      <color indexed="8"/>
      <name val="Times New Roman"/>
      <family val="1"/>
    </font>
    <font>
      <b/>
      <sz val="11.5"/>
      <color indexed="8"/>
      <name val="Times New Roman"/>
      <family val="1"/>
    </font>
    <font>
      <sz val="9.5"/>
      <color indexed="8"/>
      <name val="Times New Roman"/>
      <family val="1"/>
    </font>
    <font>
      <i/>
      <sz val="14.5"/>
      <color indexed="63"/>
      <name val="Times New Roman"/>
      <family val="1"/>
    </font>
    <font>
      <i/>
      <sz val="14"/>
      <color indexed="8"/>
      <name val="Times New Roman"/>
      <family val="1"/>
    </font>
    <font>
      <i/>
      <sz val="15"/>
      <color indexed="8"/>
      <name val="Times New Roman"/>
      <family val="1"/>
    </font>
    <font>
      <i/>
      <sz val="13.5"/>
      <color indexed="8"/>
      <name val="Times New Roman"/>
      <family val="1"/>
    </font>
    <font>
      <b/>
      <sz val="27"/>
      <color indexed="63"/>
      <name val="Times New Roman"/>
      <family val="1"/>
    </font>
    <font>
      <i/>
      <sz val="15.5"/>
      <color indexed="8"/>
      <name val="Times New Roman"/>
      <family val="1"/>
    </font>
    <font>
      <b/>
      <sz val="11"/>
      <color indexed="8"/>
      <name val="Times New Roman"/>
      <family val="1"/>
    </font>
    <font>
      <b/>
      <sz val="14"/>
      <color indexed="10"/>
      <name val="Times New Roman"/>
      <family val="1"/>
    </font>
    <font>
      <sz val="12"/>
      <name val="Times New Roman"/>
      <family val="1"/>
    </font>
    <font>
      <sz val="8"/>
      <name val="Times New Roman"/>
      <family val="1"/>
    </font>
    <font>
      <b/>
      <sz val="10"/>
      <name val="Times New Roman"/>
      <family val="1"/>
    </font>
    <font>
      <b/>
      <sz val="12"/>
      <name val="Times New Roman"/>
      <family val="1"/>
    </font>
    <font>
      <i/>
      <sz val="12"/>
      <color indexed="8"/>
      <name val="Times New Roman"/>
      <family val="1"/>
    </font>
    <font>
      <b/>
      <sz val="10.5"/>
      <color indexed="8"/>
      <name val="Times New Roman"/>
      <family val="1"/>
    </font>
    <font>
      <u/>
      <sz val="10"/>
      <color indexed="12"/>
      <name val="Arial"/>
    </font>
    <font>
      <b/>
      <u/>
      <sz val="12"/>
      <color indexed="26"/>
      <name val="Arial"/>
      <family val="2"/>
    </font>
    <font>
      <b/>
      <sz val="10"/>
      <color indexed="26"/>
      <name val="Arial"/>
      <family val="2"/>
    </font>
    <font>
      <b/>
      <sz val="11"/>
      <name val="Times New Roman"/>
      <family val="1"/>
    </font>
    <font>
      <sz val="10"/>
      <color indexed="10"/>
      <name val="Times New Roman"/>
      <family val="1"/>
    </font>
    <font>
      <sz val="20"/>
      <name val="Times New Roman"/>
      <family val="1"/>
    </font>
    <font>
      <sz val="11"/>
      <name val="Tahoma"/>
      <family val="2"/>
    </font>
    <font>
      <sz val="10"/>
      <color indexed="9"/>
      <name val="Times New Roman"/>
      <family val="1"/>
    </font>
    <font>
      <sz val="11"/>
      <name val="Times New Roman"/>
      <family val="1"/>
    </font>
    <font>
      <b/>
      <sz val="24"/>
      <name val="Times New Roman"/>
      <family val="1"/>
    </font>
    <font>
      <sz val="10"/>
      <name val="Arial"/>
    </font>
    <font>
      <b/>
      <sz val="14"/>
      <name val="Times New Roman"/>
      <family val="1"/>
    </font>
    <font>
      <sz val="10"/>
      <color indexed="50"/>
      <name val="Times New Roman"/>
      <family val="1"/>
    </font>
    <font>
      <sz val="11"/>
      <color indexed="9"/>
      <name val="Tahoma"/>
      <family val="2"/>
    </font>
    <font>
      <b/>
      <sz val="20"/>
      <name val="Times New Roman"/>
      <family val="1"/>
    </font>
    <font>
      <b/>
      <sz val="16"/>
      <name val="Times New Roman"/>
      <family val="1"/>
    </font>
    <font>
      <b/>
      <u/>
      <sz val="12"/>
      <name val="Arial"/>
    </font>
    <font>
      <b/>
      <u/>
      <sz val="12"/>
      <name val="Arial"/>
      <family val="2"/>
    </font>
    <font>
      <b/>
      <sz val="14"/>
      <name val="Arial"/>
      <family val="2"/>
    </font>
    <font>
      <b/>
      <sz val="10"/>
      <name val="Arial"/>
      <family val="2"/>
    </font>
    <font>
      <sz val="8"/>
      <name val="Arial"/>
      <family val="2"/>
    </font>
    <font>
      <sz val="10"/>
      <name val="Arial"/>
      <family val="2"/>
    </font>
    <font>
      <sz val="9"/>
      <name val="Times New Roman"/>
      <family val="1"/>
    </font>
    <font>
      <i/>
      <sz val="9"/>
      <name val="Times New Roman"/>
      <family val="1"/>
    </font>
    <font>
      <sz val="9"/>
      <color indexed="8"/>
      <name val="Times New Roman"/>
      <family val="1"/>
    </font>
    <font>
      <b/>
      <sz val="10"/>
      <color indexed="8"/>
      <name val="Times New Roman"/>
      <family val="1"/>
    </font>
    <font>
      <sz val="8"/>
      <color indexed="8"/>
      <name val="Times New Roman"/>
      <family val="1"/>
    </font>
    <font>
      <sz val="9"/>
      <name val="Arial"/>
    </font>
    <font>
      <b/>
      <sz val="20"/>
      <name val="Arial"/>
      <family val="2"/>
    </font>
    <font>
      <b/>
      <sz val="9"/>
      <name val="Times New Roman"/>
      <family val="1"/>
    </font>
    <font>
      <b/>
      <sz val="10"/>
      <name val="Arial"/>
    </font>
    <font>
      <vertAlign val="superscript"/>
      <sz val="9"/>
      <name val="Times New Roman"/>
      <family val="1"/>
    </font>
    <font>
      <b/>
      <sz val="18"/>
      <name val="Times New Roman"/>
      <family val="1"/>
    </font>
    <font>
      <sz val="11"/>
      <name val="Calibri"/>
      <family val="2"/>
    </font>
    <font>
      <b/>
      <sz val="10"/>
      <color indexed="9"/>
      <name val="Times New Roman"/>
      <family val="1"/>
    </font>
    <font>
      <sz val="10"/>
      <color indexed="47"/>
      <name val="Times New Roman"/>
      <family val="1"/>
    </font>
    <font>
      <sz val="14"/>
      <color indexed="47"/>
      <name val="Times New Roman"/>
      <family val="1"/>
    </font>
    <font>
      <sz val="10"/>
      <color indexed="8"/>
      <name val="HeliotypeStd"/>
    </font>
    <font>
      <sz val="18"/>
      <color indexed="8"/>
      <name val="HeliotypeStd"/>
    </font>
    <font>
      <sz val="9"/>
      <color indexed="81"/>
      <name val="Tahoma"/>
      <family val="2"/>
    </font>
    <font>
      <sz val="8"/>
      <color indexed="81"/>
      <name val="Tahoma"/>
      <family val="2"/>
    </font>
    <font>
      <sz val="12"/>
      <color indexed="8"/>
      <name val="Arial"/>
      <family val="2"/>
    </font>
    <font>
      <b/>
      <sz val="14"/>
      <color indexed="8"/>
      <name val="Arial"/>
      <family val="2"/>
    </font>
    <font>
      <sz val="10"/>
      <color indexed="8"/>
      <name val="Arial"/>
      <family val="2"/>
    </font>
    <font>
      <sz val="8"/>
      <color indexed="8"/>
      <name val="Arial"/>
      <family val="2"/>
    </font>
    <font>
      <sz val="10"/>
      <color indexed="42"/>
      <name val="Times New Roman"/>
      <family val="1"/>
    </font>
    <font>
      <b/>
      <sz val="9"/>
      <color indexed="81"/>
      <name val="Tahoma"/>
      <family val="2"/>
    </font>
    <font>
      <sz val="8"/>
      <color rgb="FF000000"/>
      <name val="Tahoma"/>
      <family val="2"/>
    </font>
  </fonts>
  <fills count="18">
    <fill>
      <patternFill patternType="none"/>
    </fill>
    <fill>
      <patternFill patternType="gray125"/>
    </fill>
    <fill>
      <patternFill patternType="solid">
        <fgColor indexed="41"/>
        <bgColor indexed="64"/>
      </patternFill>
    </fill>
    <fill>
      <patternFill patternType="solid">
        <fgColor indexed="50"/>
        <bgColor indexed="64"/>
      </patternFill>
    </fill>
    <fill>
      <patternFill patternType="solid">
        <fgColor indexed="13"/>
        <bgColor indexed="64"/>
      </patternFill>
    </fill>
    <fill>
      <patternFill patternType="solid">
        <fgColor indexed="43"/>
        <bgColor indexed="64"/>
      </patternFill>
    </fill>
    <fill>
      <patternFill patternType="solid">
        <fgColor indexed="51"/>
        <bgColor indexed="64"/>
      </patternFill>
    </fill>
    <fill>
      <patternFill patternType="solid">
        <fgColor indexed="46"/>
        <bgColor indexed="64"/>
      </patternFill>
    </fill>
    <fill>
      <patternFill patternType="solid">
        <fgColor indexed="22"/>
        <bgColor indexed="64"/>
      </patternFill>
    </fill>
    <fill>
      <patternFill patternType="solid">
        <fgColor indexed="45"/>
        <bgColor indexed="64"/>
      </patternFill>
    </fill>
    <fill>
      <patternFill patternType="solid">
        <fgColor indexed="29"/>
        <bgColor indexed="64"/>
      </patternFill>
    </fill>
    <fill>
      <patternFill patternType="solid">
        <fgColor indexed="54"/>
        <bgColor indexed="64"/>
      </patternFill>
    </fill>
    <fill>
      <patternFill patternType="solid">
        <fgColor indexed="40"/>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52"/>
        <bgColor indexed="64"/>
      </patternFill>
    </fill>
    <fill>
      <patternFill patternType="solid">
        <fgColor indexed="16"/>
        <bgColor indexed="64"/>
      </patternFill>
    </fill>
  </fills>
  <borders count="48">
    <border>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right style="thin">
        <color indexed="55"/>
      </right>
      <top/>
      <bottom/>
      <diagonal/>
    </border>
    <border>
      <left/>
      <right style="thin">
        <color indexed="55"/>
      </right>
      <top/>
      <bottom style="thin">
        <color indexed="55"/>
      </bottom>
      <diagonal/>
    </border>
    <border>
      <left style="thin">
        <color indexed="55"/>
      </left>
      <right style="thin">
        <color indexed="55"/>
      </right>
      <top style="thin">
        <color indexed="55"/>
      </top>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style="thin">
        <color indexed="55"/>
      </left>
      <right/>
      <top style="thin">
        <color indexed="64"/>
      </top>
      <bottom style="thin">
        <color indexed="64"/>
      </bottom>
      <diagonal/>
    </border>
    <border>
      <left style="medium">
        <color indexed="64"/>
      </left>
      <right/>
      <top style="thin">
        <color indexed="64"/>
      </top>
      <bottom/>
      <diagonal/>
    </border>
  </borders>
  <cellStyleXfs count="2">
    <xf numFmtId="0" fontId="0" fillId="0" borderId="0"/>
    <xf numFmtId="0" fontId="24" fillId="0" borderId="0" applyNumberFormat="0" applyFill="0" applyBorder="0" applyAlignment="0" applyProtection="0">
      <alignment vertical="top"/>
      <protection locked="0"/>
    </xf>
  </cellStyleXfs>
  <cellXfs count="613">
    <xf numFmtId="0" fontId="0" fillId="0" borderId="0" xfId="0"/>
    <xf numFmtId="0" fontId="0" fillId="0" borderId="0" xfId="0" applyAlignment="1">
      <alignment wrapText="1"/>
    </xf>
    <xf numFmtId="1" fontId="5" fillId="0" borderId="1" xfId="0" applyNumberFormat="1" applyFont="1" applyBorder="1"/>
    <xf numFmtId="1" fontId="5" fillId="0" borderId="2" xfId="0" applyNumberFormat="1" applyFont="1" applyBorder="1"/>
    <xf numFmtId="1" fontId="5" fillId="0" borderId="3" xfId="0" applyNumberFormat="1" applyFont="1" applyBorder="1"/>
    <xf numFmtId="1" fontId="5" fillId="0" borderId="0" xfId="0" applyNumberFormat="1" applyFont="1"/>
    <xf numFmtId="0" fontId="5" fillId="0" borderId="0" xfId="0" applyFont="1"/>
    <xf numFmtId="0" fontId="5" fillId="0" borderId="4" xfId="0" applyFont="1" applyBorder="1"/>
    <xf numFmtId="0" fontId="5" fillId="0" borderId="5" xfId="0" applyFont="1" applyBorder="1"/>
    <xf numFmtId="0" fontId="5" fillId="0" borderId="1" xfId="0" applyFont="1" applyBorder="1"/>
    <xf numFmtId="0" fontId="5" fillId="0" borderId="6" xfId="0" applyFont="1" applyBorder="1"/>
    <xf numFmtId="0" fontId="5" fillId="0" borderId="2"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5" fillId="0" borderId="8" xfId="0" applyFont="1" applyBorder="1"/>
    <xf numFmtId="0" fontId="5" fillId="0" borderId="7" xfId="0" applyFont="1" applyBorder="1"/>
    <xf numFmtId="0" fontId="2" fillId="0" borderId="4" xfId="0" applyFont="1" applyBorder="1" applyAlignment="1">
      <alignment horizontal="justify" wrapText="1"/>
    </xf>
    <xf numFmtId="0" fontId="5" fillId="0" borderId="9" xfId="0" applyFont="1" applyBorder="1"/>
    <xf numFmtId="1" fontId="5" fillId="0" borderId="8" xfId="0" applyNumberFormat="1" applyFont="1" applyBorder="1"/>
    <xf numFmtId="0" fontId="5" fillId="0" borderId="0" xfId="0" applyFont="1" applyAlignment="1">
      <alignment wrapText="1"/>
    </xf>
    <xf numFmtId="1" fontId="5" fillId="2" borderId="0" xfId="0" applyNumberFormat="1" applyFont="1" applyFill="1"/>
    <xf numFmtId="0" fontId="4" fillId="0" borderId="0" xfId="0" applyFont="1" applyAlignment="1">
      <alignment horizontal="justify"/>
    </xf>
    <xf numFmtId="0" fontId="7" fillId="0" borderId="0" xfId="0" applyFont="1" applyAlignment="1">
      <alignment horizontal="justify"/>
    </xf>
    <xf numFmtId="0" fontId="9" fillId="0" borderId="0" xfId="0" applyFont="1" applyAlignment="1">
      <alignment horizontal="justify"/>
    </xf>
    <xf numFmtId="0" fontId="10" fillId="0" borderId="0" xfId="0" applyFont="1" applyAlignment="1">
      <alignment horizontal="justify"/>
    </xf>
    <xf numFmtId="0" fontId="11" fillId="0" borderId="0" xfId="0" applyFont="1" applyAlignment="1">
      <alignment horizontal="justify"/>
    </xf>
    <xf numFmtId="0" fontId="12" fillId="0" borderId="0" xfId="0" applyFont="1" applyAlignment="1">
      <alignment horizontal="justify"/>
    </xf>
    <xf numFmtId="0" fontId="13" fillId="0" borderId="0" xfId="0" applyFont="1" applyAlignment="1">
      <alignment horizontal="justify"/>
    </xf>
    <xf numFmtId="0" fontId="7" fillId="0" borderId="0" xfId="0" applyFont="1"/>
    <xf numFmtId="0" fontId="14" fillId="0" borderId="0" xfId="0" applyFont="1" applyAlignment="1">
      <alignment horizontal="justify"/>
    </xf>
    <xf numFmtId="0" fontId="5" fillId="0" borderId="10" xfId="0" applyFont="1" applyBorder="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15" fillId="0" borderId="0" xfId="0" applyFont="1" applyAlignment="1">
      <alignment horizontal="justify"/>
    </xf>
    <xf numFmtId="0" fontId="2" fillId="0" borderId="0" xfId="0" applyFont="1"/>
    <xf numFmtId="0" fontId="16" fillId="0" borderId="4" xfId="0" applyFont="1" applyBorder="1" applyAlignment="1">
      <alignment horizontal="left" wrapText="1"/>
    </xf>
    <xf numFmtId="165" fontId="5" fillId="0" borderId="0" xfId="0" applyNumberFormat="1" applyFont="1"/>
    <xf numFmtId="0" fontId="5" fillId="0" borderId="16" xfId="0" applyFont="1" applyBorder="1"/>
    <xf numFmtId="0" fontId="5" fillId="0" borderId="17" xfId="0" applyFont="1" applyBorder="1"/>
    <xf numFmtId="0" fontId="5" fillId="0" borderId="18" xfId="0" applyFont="1" applyBorder="1"/>
    <xf numFmtId="0" fontId="5" fillId="3" borderId="7" xfId="0" applyFont="1" applyFill="1" applyBorder="1"/>
    <xf numFmtId="0" fontId="5" fillId="3" borderId="19" xfId="0" applyFont="1" applyFill="1" applyBorder="1"/>
    <xf numFmtId="0" fontId="5" fillId="3" borderId="20" xfId="0" applyFont="1" applyFill="1" applyBorder="1"/>
    <xf numFmtId="0" fontId="20" fillId="0" borderId="0" xfId="0" applyFont="1"/>
    <xf numFmtId="0" fontId="20" fillId="0" borderId="5" xfId="0" applyFont="1" applyBorder="1"/>
    <xf numFmtId="0" fontId="5" fillId="0" borderId="21" xfId="0" applyFont="1" applyBorder="1"/>
    <xf numFmtId="0" fontId="5" fillId="4" borderId="20" xfId="0" applyFont="1" applyFill="1" applyBorder="1"/>
    <xf numFmtId="0" fontId="5" fillId="5" borderId="22" xfId="0" applyFont="1" applyFill="1" applyBorder="1"/>
    <xf numFmtId="0" fontId="5" fillId="5" borderId="20" xfId="0" applyFont="1" applyFill="1" applyBorder="1"/>
    <xf numFmtId="0" fontId="5" fillId="6" borderId="22" xfId="0" applyFont="1" applyFill="1" applyBorder="1"/>
    <xf numFmtId="0" fontId="5" fillId="6" borderId="20" xfId="0" applyFont="1" applyFill="1" applyBorder="1"/>
    <xf numFmtId="1" fontId="5" fillId="5" borderId="23" xfId="0" applyNumberFormat="1" applyFont="1" applyFill="1" applyBorder="1"/>
    <xf numFmtId="1" fontId="5" fillId="6" borderId="23" xfId="0" applyNumberFormat="1" applyFont="1" applyFill="1" applyBorder="1"/>
    <xf numFmtId="1" fontId="5" fillId="5" borderId="22" xfId="0" applyNumberFormat="1" applyFont="1" applyFill="1" applyBorder="1"/>
    <xf numFmtId="1" fontId="2" fillId="6" borderId="22" xfId="0" applyNumberFormat="1" applyFont="1" applyFill="1" applyBorder="1" applyAlignment="1">
      <alignment horizontal="right" wrapText="1"/>
    </xf>
    <xf numFmtId="0" fontId="5" fillId="0" borderId="19" xfId="0" applyFont="1" applyBorder="1"/>
    <xf numFmtId="1" fontId="5" fillId="6" borderId="22" xfId="0" applyNumberFormat="1" applyFont="1" applyFill="1" applyBorder="1"/>
    <xf numFmtId="0" fontId="5" fillId="0" borderId="23" xfId="0" applyFont="1" applyBorder="1"/>
    <xf numFmtId="0" fontId="5" fillId="7" borderId="1" xfId="0" applyFont="1" applyFill="1" applyBorder="1"/>
    <xf numFmtId="0" fontId="5" fillId="7" borderId="7" xfId="0" applyFont="1" applyFill="1" applyBorder="1"/>
    <xf numFmtId="0" fontId="5" fillId="7" borderId="0" xfId="0" applyFont="1" applyFill="1"/>
    <xf numFmtId="0" fontId="5" fillId="7" borderId="6" xfId="0" applyFont="1" applyFill="1" applyBorder="1"/>
    <xf numFmtId="0" fontId="5" fillId="7" borderId="2" xfId="0" applyFont="1" applyFill="1" applyBorder="1"/>
    <xf numFmtId="0" fontId="5" fillId="7" borderId="3" xfId="0" applyFont="1" applyFill="1" applyBorder="1"/>
    <xf numFmtId="0" fontId="5" fillId="7" borderId="22" xfId="0" applyFont="1" applyFill="1" applyBorder="1"/>
    <xf numFmtId="0" fontId="5" fillId="7" borderId="20" xfId="0" applyFont="1" applyFill="1" applyBorder="1"/>
    <xf numFmtId="0" fontId="5" fillId="7" borderId="4" xfId="0" applyFont="1" applyFill="1" applyBorder="1"/>
    <xf numFmtId="0" fontId="5" fillId="7" borderId="9" xfId="0" applyFont="1" applyFill="1" applyBorder="1"/>
    <xf numFmtId="0" fontId="5" fillId="7" borderId="19" xfId="0" applyFont="1" applyFill="1" applyBorder="1"/>
    <xf numFmtId="1" fontId="5" fillId="7" borderId="23" xfId="0" applyNumberFormat="1" applyFont="1" applyFill="1" applyBorder="1"/>
    <xf numFmtId="1" fontId="5" fillId="0" borderId="23" xfId="0" applyNumberFormat="1" applyFont="1" applyBorder="1"/>
    <xf numFmtId="0" fontId="5" fillId="0" borderId="18" xfId="0" applyFont="1" applyBorder="1" applyAlignment="1">
      <alignment wrapText="1"/>
    </xf>
    <xf numFmtId="0" fontId="20" fillId="0" borderId="21" xfId="0" applyFont="1" applyBorder="1" applyAlignment="1">
      <alignment wrapText="1"/>
    </xf>
    <xf numFmtId="1" fontId="5" fillId="0" borderId="4" xfId="0" applyNumberFormat="1" applyFont="1" applyBorder="1"/>
    <xf numFmtId="0" fontId="5" fillId="3" borderId="19" xfId="0" applyFont="1" applyFill="1" applyBorder="1" applyAlignment="1">
      <alignment horizontal="center"/>
    </xf>
    <xf numFmtId="1" fontId="5" fillId="0" borderId="6" xfId="0" applyNumberFormat="1" applyFont="1" applyBorder="1"/>
    <xf numFmtId="1" fontId="5" fillId="8" borderId="19" xfId="0" applyNumberFormat="1" applyFont="1" applyFill="1" applyBorder="1"/>
    <xf numFmtId="0" fontId="5" fillId="3" borderId="21" xfId="0" applyFont="1" applyFill="1" applyBorder="1"/>
    <xf numFmtId="0" fontId="18" fillId="0" borderId="0" xfId="0" applyFont="1" applyAlignment="1">
      <alignment wrapText="1"/>
    </xf>
    <xf numFmtId="0" fontId="5" fillId="0" borderId="0" xfId="0" applyFont="1" applyAlignment="1">
      <alignment horizontal="center" vertical="center" wrapText="1"/>
    </xf>
    <xf numFmtId="0" fontId="22" fillId="0" borderId="0" xfId="0" applyFont="1" applyAlignment="1">
      <alignment horizontal="justify"/>
    </xf>
    <xf numFmtId="0" fontId="16" fillId="0" borderId="0" xfId="0" applyFont="1" applyAlignment="1">
      <alignment horizontal="justify"/>
    </xf>
    <xf numFmtId="0" fontId="2" fillId="0" borderId="0" xfId="0" applyFont="1" applyAlignment="1">
      <alignment horizontal="justify"/>
    </xf>
    <xf numFmtId="0" fontId="8" fillId="0" borderId="0" xfId="0" applyFont="1" applyAlignment="1">
      <alignment horizontal="justify"/>
    </xf>
    <xf numFmtId="0" fontId="23" fillId="0" borderId="0" xfId="0" applyFont="1" applyAlignment="1">
      <alignment horizontal="justify"/>
    </xf>
    <xf numFmtId="0" fontId="9" fillId="0" borderId="0" xfId="0" applyFont="1"/>
    <xf numFmtId="1" fontId="5" fillId="0" borderId="0" xfId="0" applyNumberFormat="1" applyFont="1" applyAlignment="1">
      <alignment horizontal="right" wrapText="1"/>
    </xf>
    <xf numFmtId="1" fontId="9" fillId="0" borderId="0" xfId="0" applyNumberFormat="1" applyFont="1" applyAlignment="1">
      <alignment horizontal="right"/>
    </xf>
    <xf numFmtId="0" fontId="5" fillId="0" borderId="24" xfId="0" applyFont="1" applyBorder="1"/>
    <xf numFmtId="0" fontId="5" fillId="0" borderId="25" xfId="0" applyFont="1" applyBorder="1"/>
    <xf numFmtId="0" fontId="5" fillId="2" borderId="0" xfId="0" applyFont="1" applyFill="1"/>
    <xf numFmtId="0" fontId="21" fillId="7" borderId="5" xfId="0" applyFont="1" applyFill="1" applyBorder="1"/>
    <xf numFmtId="0" fontId="5" fillId="0" borderId="26" xfId="0" applyFont="1" applyBorder="1"/>
    <xf numFmtId="0" fontId="5" fillId="0" borderId="20" xfId="0" applyFont="1" applyBorder="1"/>
    <xf numFmtId="0" fontId="5" fillId="3" borderId="0" xfId="0" applyFont="1" applyFill="1"/>
    <xf numFmtId="0" fontId="5" fillId="3" borderId="4" xfId="0" applyFont="1" applyFill="1" applyBorder="1"/>
    <xf numFmtId="0" fontId="5" fillId="2" borderId="6" xfId="0" applyFont="1" applyFill="1" applyBorder="1"/>
    <xf numFmtId="1" fontId="5" fillId="7" borderId="9" xfId="0" applyNumberFormat="1" applyFont="1" applyFill="1" applyBorder="1"/>
    <xf numFmtId="0" fontId="5" fillId="8" borderId="22" xfId="0" applyFont="1" applyFill="1" applyBorder="1"/>
    <xf numFmtId="0" fontId="20" fillId="9" borderId="18" xfId="0" applyFont="1" applyFill="1" applyBorder="1"/>
    <xf numFmtId="0" fontId="20" fillId="0" borderId="18" xfId="0" applyFont="1" applyBorder="1"/>
    <xf numFmtId="0" fontId="20" fillId="0" borderId="9" xfId="0" applyFont="1" applyBorder="1"/>
    <xf numFmtId="0" fontId="17" fillId="0" borderId="2" xfId="0" applyFont="1" applyBorder="1" applyAlignment="1">
      <alignment horizontal="center" vertical="center"/>
    </xf>
    <xf numFmtId="0" fontId="5" fillId="8" borderId="22" xfId="0" applyFont="1" applyFill="1" applyBorder="1" applyAlignment="1">
      <alignment wrapText="1"/>
    </xf>
    <xf numFmtId="0" fontId="5" fillId="9" borderId="9" xfId="0" applyFont="1" applyFill="1" applyBorder="1"/>
    <xf numFmtId="0" fontId="5" fillId="3" borderId="21" xfId="0" applyFont="1" applyFill="1" applyBorder="1" applyAlignment="1">
      <alignment horizontal="center" vertical="top" wrapText="1"/>
    </xf>
    <xf numFmtId="0" fontId="5" fillId="3" borderId="19" xfId="0" applyFont="1" applyFill="1" applyBorder="1" applyAlignment="1">
      <alignment horizontal="center" vertical="top" wrapText="1"/>
    </xf>
    <xf numFmtId="0" fontId="5" fillId="3" borderId="20" xfId="0" applyFont="1" applyFill="1" applyBorder="1" applyAlignment="1">
      <alignment horizontal="center" vertical="top" wrapText="1"/>
    </xf>
    <xf numFmtId="0" fontId="5" fillId="3" borderId="7" xfId="0" applyFont="1" applyFill="1" applyBorder="1" applyAlignment="1">
      <alignment horizontal="left" vertical="top" wrapText="1"/>
    </xf>
    <xf numFmtId="0" fontId="5" fillId="3" borderId="4" xfId="0" applyFont="1" applyFill="1" applyBorder="1" applyAlignment="1">
      <alignment horizontal="center" vertical="top" wrapText="1"/>
    </xf>
    <xf numFmtId="0" fontId="5" fillId="3" borderId="7" xfId="0" applyFont="1" applyFill="1" applyBorder="1" applyAlignment="1">
      <alignment horizontal="center" vertical="top" wrapText="1"/>
    </xf>
    <xf numFmtId="0" fontId="5" fillId="3" borderId="8" xfId="0" applyFont="1" applyFill="1" applyBorder="1" applyAlignment="1">
      <alignment horizontal="center" vertical="top" wrapText="1"/>
    </xf>
    <xf numFmtId="0" fontId="20" fillId="10" borderId="12" xfId="0" applyFont="1" applyFill="1" applyBorder="1"/>
    <xf numFmtId="0" fontId="5" fillId="2" borderId="22" xfId="0" applyFont="1" applyFill="1" applyBorder="1" applyAlignment="1">
      <alignment wrapText="1"/>
    </xf>
    <xf numFmtId="0" fontId="5" fillId="2" borderId="18" xfId="0" applyFont="1" applyFill="1" applyBorder="1" applyAlignment="1">
      <alignment wrapText="1"/>
    </xf>
    <xf numFmtId="0" fontId="5" fillId="0" borderId="22" xfId="0" applyFont="1" applyBorder="1" applyAlignment="1">
      <alignment wrapText="1"/>
    </xf>
    <xf numFmtId="0" fontId="5" fillId="9" borderId="22" xfId="0" applyFont="1" applyFill="1" applyBorder="1" applyAlignment="1">
      <alignment wrapText="1"/>
    </xf>
    <xf numFmtId="0" fontId="5" fillId="7" borderId="22" xfId="0" applyFont="1" applyFill="1" applyBorder="1" applyAlignment="1">
      <alignment wrapText="1"/>
    </xf>
    <xf numFmtId="165" fontId="5" fillId="7" borderId="22" xfId="0" applyNumberFormat="1" applyFont="1" applyFill="1" applyBorder="1" applyAlignment="1">
      <alignment wrapText="1"/>
    </xf>
    <xf numFmtId="0" fontId="5" fillId="11" borderId="22" xfId="0" applyFont="1" applyFill="1" applyBorder="1" applyAlignment="1">
      <alignment wrapText="1"/>
    </xf>
    <xf numFmtId="0" fontId="5" fillId="12" borderId="22" xfId="0" applyFont="1" applyFill="1" applyBorder="1" applyAlignment="1">
      <alignment wrapText="1"/>
    </xf>
    <xf numFmtId="0" fontId="5" fillId="6" borderId="22" xfId="0" applyFont="1" applyFill="1" applyBorder="1" applyAlignment="1">
      <alignment wrapText="1"/>
    </xf>
    <xf numFmtId="0" fontId="27" fillId="2" borderId="22" xfId="0" applyFont="1" applyFill="1" applyBorder="1" applyAlignment="1">
      <alignment horizontal="center" vertical="center" wrapText="1"/>
    </xf>
    <xf numFmtId="0" fontId="27" fillId="2" borderId="18" xfId="0" applyFont="1" applyFill="1" applyBorder="1" applyAlignment="1">
      <alignment horizontal="center" vertical="center" wrapText="1"/>
    </xf>
    <xf numFmtId="0" fontId="27" fillId="8" borderId="22" xfId="0" applyFont="1" applyFill="1" applyBorder="1" applyAlignment="1">
      <alignment horizontal="center" vertical="center" wrapText="1"/>
    </xf>
    <xf numFmtId="0" fontId="27" fillId="9" borderId="22" xfId="0" applyFont="1" applyFill="1" applyBorder="1" applyAlignment="1">
      <alignment horizontal="center" vertical="center" wrapText="1"/>
    </xf>
    <xf numFmtId="0" fontId="27" fillId="0" borderId="22" xfId="0" applyFont="1" applyBorder="1" applyAlignment="1">
      <alignment horizontal="center" vertical="center" wrapText="1"/>
    </xf>
    <xf numFmtId="0" fontId="27" fillId="7" borderId="22" xfId="0" applyFont="1" applyFill="1" applyBorder="1" applyAlignment="1">
      <alignment horizontal="center" vertical="center" wrapText="1"/>
    </xf>
    <xf numFmtId="0" fontId="27" fillId="11" borderId="22" xfId="0" applyFont="1" applyFill="1" applyBorder="1" applyAlignment="1">
      <alignment horizontal="center" vertical="center" wrapText="1"/>
    </xf>
    <xf numFmtId="0" fontId="27" fillId="12" borderId="22" xfId="0" applyFont="1" applyFill="1" applyBorder="1" applyAlignment="1">
      <alignment horizontal="center" vertical="center" wrapText="1"/>
    </xf>
    <xf numFmtId="0" fontId="27" fillId="6" borderId="22" xfId="0" applyFont="1" applyFill="1" applyBorder="1" applyAlignment="1">
      <alignment horizontal="center" vertical="center" wrapText="1"/>
    </xf>
    <xf numFmtId="0" fontId="5" fillId="2" borderId="21" xfId="0" applyFont="1" applyFill="1" applyBorder="1" applyAlignment="1">
      <alignment wrapText="1"/>
    </xf>
    <xf numFmtId="0" fontId="5" fillId="2" borderId="4" xfId="0" applyFont="1" applyFill="1" applyBorder="1" applyAlignment="1">
      <alignment wrapText="1"/>
    </xf>
    <xf numFmtId="0" fontId="5" fillId="8" borderId="21" xfId="0" applyFont="1" applyFill="1" applyBorder="1" applyAlignment="1">
      <alignment wrapText="1"/>
    </xf>
    <xf numFmtId="0" fontId="5" fillId="9" borderId="21" xfId="0" applyFont="1" applyFill="1" applyBorder="1" applyAlignment="1">
      <alignment wrapText="1"/>
    </xf>
    <xf numFmtId="0" fontId="5" fillId="0" borderId="21" xfId="0" applyFont="1" applyBorder="1" applyAlignment="1">
      <alignment wrapText="1"/>
    </xf>
    <xf numFmtId="165" fontId="5" fillId="7" borderId="21" xfId="0" applyNumberFormat="1" applyFont="1" applyFill="1" applyBorder="1" applyAlignment="1">
      <alignment wrapText="1"/>
    </xf>
    <xf numFmtId="0" fontId="5" fillId="7" borderId="21" xfId="0" applyFont="1" applyFill="1" applyBorder="1" applyAlignment="1">
      <alignment wrapText="1"/>
    </xf>
    <xf numFmtId="0" fontId="5" fillId="11" borderId="21" xfId="0" applyFont="1" applyFill="1" applyBorder="1" applyAlignment="1">
      <alignment wrapText="1"/>
    </xf>
    <xf numFmtId="0" fontId="5" fillId="12" borderId="21" xfId="0" applyFont="1" applyFill="1" applyBorder="1" applyAlignment="1">
      <alignment wrapText="1"/>
    </xf>
    <xf numFmtId="0" fontId="5" fillId="6" borderId="21" xfId="0" applyFont="1" applyFill="1" applyBorder="1" applyAlignment="1">
      <alignment wrapText="1"/>
    </xf>
    <xf numFmtId="165" fontId="5" fillId="0" borderId="0" xfId="0" applyNumberFormat="1" applyFont="1" applyAlignment="1">
      <alignment wrapText="1"/>
    </xf>
    <xf numFmtId="0" fontId="24" fillId="0" borderId="0" xfId="1" applyNumberFormat="1" applyAlignment="1" applyProtection="1">
      <alignment wrapText="1"/>
    </xf>
    <xf numFmtId="0" fontId="5" fillId="0" borderId="0" xfId="0" applyFont="1" applyAlignment="1">
      <alignment horizontal="left" vertical="top" wrapText="1"/>
    </xf>
    <xf numFmtId="0" fontId="5" fillId="3" borderId="6" xfId="0" applyFont="1" applyFill="1" applyBorder="1" applyAlignment="1">
      <alignment horizontal="left" vertical="top" wrapText="1"/>
    </xf>
    <xf numFmtId="0" fontId="5" fillId="3" borderId="3" xfId="0" applyFont="1" applyFill="1" applyBorder="1" applyAlignment="1">
      <alignment horizontal="center" vertical="top" wrapText="1"/>
    </xf>
    <xf numFmtId="0" fontId="24" fillId="0" borderId="0" xfId="1" applyNumberFormat="1" applyFill="1" applyBorder="1" applyAlignment="1" applyProtection="1">
      <alignment wrapText="1"/>
    </xf>
    <xf numFmtId="0" fontId="24" fillId="0" borderId="9" xfId="1" applyNumberFormat="1" applyFill="1" applyBorder="1" applyAlignment="1" applyProtection="1"/>
    <xf numFmtId="1" fontId="5" fillId="0" borderId="0" xfId="0" applyNumberFormat="1" applyFont="1" applyAlignment="1">
      <alignment wrapText="1"/>
    </xf>
    <xf numFmtId="1" fontId="5" fillId="2" borderId="9" xfId="0" applyNumberFormat="1" applyFont="1" applyFill="1" applyBorder="1"/>
    <xf numFmtId="0" fontId="24" fillId="0" borderId="0" xfId="1" applyNumberFormat="1" applyFill="1" applyBorder="1" applyAlignment="1" applyProtection="1"/>
    <xf numFmtId="0" fontId="5" fillId="0" borderId="10" xfId="0" applyFont="1" applyBorder="1" applyAlignment="1">
      <alignment wrapText="1"/>
    </xf>
    <xf numFmtId="0" fontId="29" fillId="4" borderId="16" xfId="0" applyFont="1" applyFill="1" applyBorder="1" applyAlignment="1">
      <alignment wrapText="1"/>
    </xf>
    <xf numFmtId="0" fontId="5" fillId="0" borderId="16" xfId="0" applyFont="1" applyBorder="1" applyAlignment="1">
      <alignment wrapText="1"/>
    </xf>
    <xf numFmtId="0" fontId="5" fillId="0" borderId="11" xfId="0" applyFont="1" applyBorder="1" applyAlignment="1">
      <alignment wrapText="1"/>
    </xf>
    <xf numFmtId="0" fontId="5" fillId="0" borderId="12" xfId="0" applyFont="1" applyBorder="1" applyAlignment="1">
      <alignment wrapText="1"/>
    </xf>
    <xf numFmtId="1" fontId="5" fillId="0" borderId="13" xfId="0" applyNumberFormat="1" applyFont="1" applyBorder="1" applyAlignment="1">
      <alignment wrapText="1"/>
    </xf>
    <xf numFmtId="0" fontId="5" fillId="0" borderId="13" xfId="0" applyFont="1" applyBorder="1" applyAlignment="1">
      <alignment wrapText="1"/>
    </xf>
    <xf numFmtId="0" fontId="5" fillId="0" borderId="14" xfId="0" applyFont="1" applyBorder="1" applyAlignment="1">
      <alignment wrapText="1"/>
    </xf>
    <xf numFmtId="0" fontId="5" fillId="0" borderId="17" xfId="0" applyFont="1" applyBorder="1" applyAlignment="1">
      <alignment wrapText="1"/>
    </xf>
    <xf numFmtId="1" fontId="5" fillId="0" borderId="17" xfId="0" applyNumberFormat="1" applyFont="1" applyBorder="1" applyAlignment="1">
      <alignment wrapText="1"/>
    </xf>
    <xf numFmtId="0" fontId="5" fillId="0" borderId="15" xfId="0" applyFont="1" applyBorder="1" applyAlignment="1">
      <alignment wrapText="1"/>
    </xf>
    <xf numFmtId="0" fontId="24" fillId="0" borderId="0" xfId="1" applyNumberFormat="1" applyFill="1" applyBorder="1" applyAlignment="1" applyProtection="1">
      <alignment shrinkToFit="1"/>
    </xf>
    <xf numFmtId="0" fontId="5" fillId="0" borderId="0" xfId="0" applyFont="1" applyAlignment="1">
      <alignment vertical="justify" wrapText="1"/>
    </xf>
    <xf numFmtId="0" fontId="5" fillId="0" borderId="0" xfId="0" applyFont="1" applyAlignment="1">
      <alignment vertical="justify"/>
    </xf>
    <xf numFmtId="0" fontId="5" fillId="0" borderId="0" xfId="0" applyFont="1" applyAlignment="1">
      <alignment horizontal="center" vertical="justify" wrapText="1"/>
    </xf>
    <xf numFmtId="0" fontId="5" fillId="0" borderId="0" xfId="0" applyFont="1" applyAlignment="1">
      <alignment horizontal="left" vertical="justify" wrapText="1"/>
    </xf>
    <xf numFmtId="0" fontId="5" fillId="0" borderId="0" xfId="0" applyFont="1" applyAlignment="1">
      <alignment vertical="center" wrapText="1"/>
    </xf>
    <xf numFmtId="0" fontId="31" fillId="0" borderId="0" xfId="0" applyFont="1" applyAlignment="1">
      <alignment vertical="center" wrapText="1"/>
    </xf>
    <xf numFmtId="0" fontId="5" fillId="0" borderId="12" xfId="0" applyFont="1" applyBorder="1" applyAlignment="1">
      <alignment vertical="justify" wrapText="1"/>
    </xf>
    <xf numFmtId="0" fontId="5" fillId="0" borderId="13" xfId="0" applyFont="1" applyBorder="1" applyAlignment="1">
      <alignment vertical="justify"/>
    </xf>
    <xf numFmtId="0" fontId="32" fillId="0" borderId="0" xfId="0" applyFont="1" applyAlignment="1">
      <alignment vertical="justify"/>
    </xf>
    <xf numFmtId="0" fontId="31" fillId="0" borderId="0" xfId="0" applyFont="1" applyAlignment="1">
      <alignment wrapText="1"/>
    </xf>
    <xf numFmtId="0" fontId="31" fillId="0" borderId="12" xfId="0" applyFont="1" applyBorder="1" applyAlignment="1">
      <alignment vertical="justify" wrapText="1"/>
    </xf>
    <xf numFmtId="0" fontId="30" fillId="0" borderId="0" xfId="0" applyFont="1" applyAlignment="1">
      <alignment vertical="justify"/>
    </xf>
    <xf numFmtId="0" fontId="5" fillId="0" borderId="12" xfId="0" applyFont="1" applyBorder="1" applyAlignment="1">
      <alignment horizontal="left" vertical="justify" wrapText="1"/>
    </xf>
    <xf numFmtId="0" fontId="5" fillId="0" borderId="14" xfId="0" applyFont="1" applyBorder="1" applyAlignment="1">
      <alignment vertical="justify" wrapText="1"/>
    </xf>
    <xf numFmtId="0" fontId="5" fillId="0" borderId="17" xfId="0" applyFont="1" applyBorder="1" applyAlignment="1">
      <alignment vertical="justify" wrapText="1"/>
    </xf>
    <xf numFmtId="0" fontId="5" fillId="0" borderId="17" xfId="0" applyFont="1" applyBorder="1" applyAlignment="1">
      <alignment vertical="justify"/>
    </xf>
    <xf numFmtId="0" fontId="5" fillId="0" borderId="15" xfId="0" applyFont="1" applyBorder="1" applyAlignment="1">
      <alignment vertical="justify"/>
    </xf>
    <xf numFmtId="0" fontId="5" fillId="5" borderId="22" xfId="0" applyFont="1" applyFill="1" applyBorder="1" applyAlignment="1">
      <alignment vertical="center" wrapText="1"/>
    </xf>
    <xf numFmtId="0" fontId="5" fillId="0" borderId="16" xfId="0" applyFont="1" applyBorder="1" applyAlignment="1">
      <alignment horizontal="center" vertical="center" wrapText="1"/>
    </xf>
    <xf numFmtId="0" fontId="0" fillId="0" borderId="16" xfId="0" applyBorder="1" applyAlignment="1">
      <alignment horizontal="center" vertical="center"/>
    </xf>
    <xf numFmtId="0" fontId="5" fillId="0" borderId="7" xfId="0" applyFont="1" applyBorder="1" applyAlignment="1">
      <alignment vertical="top" wrapText="1"/>
    </xf>
    <xf numFmtId="0" fontId="5" fillId="0" borderId="19" xfId="0" applyFont="1" applyBorder="1" applyAlignment="1">
      <alignment horizontal="center" vertical="top"/>
    </xf>
    <xf numFmtId="0" fontId="5" fillId="0" borderId="19" xfId="0" applyFont="1" applyBorder="1" applyAlignment="1">
      <alignment horizontal="center" vertical="top" wrapText="1"/>
    </xf>
    <xf numFmtId="0" fontId="5" fillId="0" borderId="8" xfId="0" applyFont="1" applyBorder="1" applyAlignment="1">
      <alignment horizontal="center" vertical="top" wrapText="1"/>
    </xf>
    <xf numFmtId="0" fontId="2" fillId="0" borderId="19" xfId="0" applyFont="1" applyBorder="1" applyAlignment="1">
      <alignment horizontal="center" vertical="top" wrapText="1"/>
    </xf>
    <xf numFmtId="0" fontId="5" fillId="0" borderId="7" xfId="0" applyFont="1" applyBorder="1" applyAlignment="1">
      <alignment horizontal="center" vertical="top"/>
    </xf>
    <xf numFmtId="1" fontId="6" fillId="0" borderId="0" xfId="0" applyNumberFormat="1" applyFont="1" applyAlignment="1">
      <alignment wrapText="1"/>
    </xf>
    <xf numFmtId="1" fontId="5" fillId="0" borderId="0" xfId="0" applyNumberFormat="1" applyFont="1" applyAlignment="1">
      <alignment vertical="top" wrapText="1"/>
    </xf>
    <xf numFmtId="0" fontId="5" fillId="0" borderId="0" xfId="0" applyFont="1" applyAlignment="1">
      <alignment vertical="top" wrapText="1"/>
    </xf>
    <xf numFmtId="0" fontId="2" fillId="0" borderId="0" xfId="0" applyFont="1" applyAlignment="1">
      <alignment horizontal="left" wrapText="1"/>
    </xf>
    <xf numFmtId="0" fontId="24" fillId="13" borderId="0" xfId="1" applyNumberFormat="1" applyFill="1" applyBorder="1" applyAlignment="1" applyProtection="1"/>
    <xf numFmtId="0" fontId="6" fillId="0" borderId="0" xfId="0" applyFont="1" applyAlignment="1">
      <alignment wrapText="1"/>
    </xf>
    <xf numFmtId="0" fontId="37" fillId="0" borderId="0" xfId="0" applyFont="1" applyAlignment="1">
      <alignment vertical="justify"/>
    </xf>
    <xf numFmtId="0" fontId="31" fillId="0" borderId="0" xfId="0" applyFont="1" applyAlignment="1">
      <alignment vertical="justify" wrapText="1"/>
    </xf>
    <xf numFmtId="0" fontId="38" fillId="4" borderId="16" xfId="0" applyFont="1" applyFill="1" applyBorder="1" applyAlignment="1">
      <alignment wrapText="1"/>
    </xf>
    <xf numFmtId="0" fontId="18" fillId="0" borderId="0" xfId="0" applyFont="1" applyAlignment="1">
      <alignment horizontal="justify"/>
    </xf>
    <xf numFmtId="0" fontId="24" fillId="0" borderId="17" xfId="1" applyNumberFormat="1" applyFill="1" applyBorder="1" applyAlignment="1" applyProtection="1">
      <alignment wrapText="1"/>
    </xf>
    <xf numFmtId="0" fontId="5" fillId="0" borderId="27" xfId="0" applyFont="1" applyBorder="1" applyAlignment="1">
      <alignment wrapText="1"/>
    </xf>
    <xf numFmtId="1" fontId="5" fillId="0" borderId="10" xfId="0" applyNumberFormat="1" applyFont="1" applyBorder="1" applyAlignment="1">
      <alignment wrapText="1"/>
    </xf>
    <xf numFmtId="0" fontId="24" fillId="0" borderId="16" xfId="1" applyNumberFormat="1" applyFill="1" applyBorder="1" applyAlignment="1" applyProtection="1">
      <alignment wrapText="1"/>
    </xf>
    <xf numFmtId="0" fontId="6" fillId="0" borderId="12" xfId="0" applyFont="1" applyBorder="1" applyAlignment="1">
      <alignment wrapText="1"/>
    </xf>
    <xf numFmtId="0" fontId="31" fillId="0" borderId="12" xfId="0" applyFont="1" applyBorder="1" applyAlignment="1">
      <alignment wrapText="1"/>
    </xf>
    <xf numFmtId="0" fontId="5" fillId="0" borderId="0" xfId="0" applyFont="1" applyAlignment="1">
      <alignment horizontal="right" wrapText="1"/>
    </xf>
    <xf numFmtId="0" fontId="31" fillId="0" borderId="13" xfId="0" applyFont="1" applyBorder="1" applyAlignment="1">
      <alignment vertical="justify"/>
    </xf>
    <xf numFmtId="0" fontId="21" fillId="0" borderId="0" xfId="0" applyFont="1" applyAlignment="1">
      <alignment wrapText="1"/>
    </xf>
    <xf numFmtId="0" fontId="1" fillId="0" borderId="0" xfId="0" applyFont="1" applyAlignment="1">
      <alignment horizontal="justify" wrapText="1"/>
    </xf>
    <xf numFmtId="0" fontId="32" fillId="0" borderId="0" xfId="0" applyFont="1" applyAlignment="1">
      <alignment wrapText="1"/>
    </xf>
    <xf numFmtId="0" fontId="40" fillId="0" borderId="7" xfId="1" applyNumberFormat="1" applyFont="1" applyBorder="1" applyAlignment="1" applyProtection="1">
      <alignment horizontal="justify" wrapText="1"/>
    </xf>
    <xf numFmtId="0" fontId="41" fillId="0" borderId="7" xfId="1" applyNumberFormat="1" applyFont="1" applyBorder="1" applyAlignment="1" applyProtection="1">
      <alignment horizontal="justify" wrapText="1"/>
    </xf>
    <xf numFmtId="0" fontId="40" fillId="0" borderId="6" xfId="1" applyNumberFormat="1" applyFont="1" applyBorder="1" applyAlignment="1" applyProtection="1">
      <alignment horizontal="justify" wrapText="1"/>
    </xf>
    <xf numFmtId="0" fontId="20" fillId="0" borderId="0" xfId="0" applyFont="1" applyAlignment="1">
      <alignment horizontal="left" wrapText="1"/>
    </xf>
    <xf numFmtId="1" fontId="5" fillId="0" borderId="0" xfId="0" applyNumberFormat="1" applyFont="1" applyAlignment="1">
      <alignment horizontal="left"/>
    </xf>
    <xf numFmtId="165" fontId="5" fillId="0" borderId="0" xfId="0" applyNumberFormat="1" applyFont="1" applyAlignment="1">
      <alignment horizontal="left"/>
    </xf>
    <xf numFmtId="0" fontId="5" fillId="0" borderId="22" xfId="0" applyFont="1" applyBorder="1"/>
    <xf numFmtId="1" fontId="5" fillId="0" borderId="22" xfId="0" applyNumberFormat="1" applyFont="1" applyBorder="1"/>
    <xf numFmtId="0" fontId="5" fillId="0" borderId="0" xfId="0" applyFont="1" applyAlignment="1">
      <alignment horizontal="center" vertical="top" wrapText="1" shrinkToFit="1"/>
    </xf>
    <xf numFmtId="0" fontId="0" fillId="4" borderId="0" xfId="0" applyFill="1"/>
    <xf numFmtId="0" fontId="42" fillId="4" borderId="0" xfId="0" applyFont="1" applyFill="1"/>
    <xf numFmtId="0" fontId="24" fillId="0" borderId="22" xfId="1" applyNumberFormat="1" applyFill="1" applyBorder="1" applyAlignment="1" applyProtection="1">
      <alignment horizontal="center" vertical="center" wrapText="1"/>
    </xf>
    <xf numFmtId="0" fontId="43" fillId="0" borderId="0" xfId="0" applyFont="1"/>
    <xf numFmtId="0" fontId="0" fillId="0" borderId="0" xfId="0" applyAlignment="1">
      <alignment vertical="top"/>
    </xf>
    <xf numFmtId="0" fontId="0" fillId="0" borderId="0" xfId="0" applyAlignment="1">
      <alignment vertical="top" wrapText="1"/>
    </xf>
    <xf numFmtId="0" fontId="18" fillId="3" borderId="0" xfId="0" applyFont="1" applyFill="1" applyAlignment="1">
      <alignment horizontal="center"/>
    </xf>
    <xf numFmtId="1" fontId="5" fillId="0" borderId="0" xfId="0" applyNumberFormat="1" applyFont="1" applyAlignment="1">
      <alignment vertical="center" wrapText="1"/>
    </xf>
    <xf numFmtId="0" fontId="20" fillId="0" borderId="0" xfId="0" applyFont="1" applyAlignment="1">
      <alignment horizontal="center"/>
    </xf>
    <xf numFmtId="0" fontId="5" fillId="3" borderId="6" xfId="0" applyFont="1" applyFill="1" applyBorder="1" applyAlignment="1">
      <alignment horizontal="center" vertical="top" wrapText="1"/>
    </xf>
    <xf numFmtId="0" fontId="5" fillId="0" borderId="0" xfId="0" applyFont="1" applyAlignment="1">
      <alignment horizontal="center" vertical="top" wrapText="1"/>
    </xf>
    <xf numFmtId="0" fontId="0" fillId="0" borderId="7" xfId="0" applyBorder="1" applyAlignment="1">
      <alignment wrapText="1"/>
    </xf>
    <xf numFmtId="0" fontId="0" fillId="0" borderId="8" xfId="0" applyBorder="1" applyAlignment="1">
      <alignment wrapText="1"/>
    </xf>
    <xf numFmtId="0" fontId="0" fillId="0" borderId="8" xfId="0" applyBorder="1"/>
    <xf numFmtId="0" fontId="0" fillId="0" borderId="7" xfId="0" applyBorder="1"/>
    <xf numFmtId="0" fontId="0" fillId="0" borderId="12" xfId="0" applyBorder="1" applyAlignment="1">
      <alignment wrapText="1"/>
    </xf>
    <xf numFmtId="0" fontId="0" fillId="0" borderId="13" xfId="0" applyBorder="1" applyAlignment="1">
      <alignment wrapText="1"/>
    </xf>
    <xf numFmtId="0" fontId="0" fillId="0" borderId="13" xfId="0" applyBorder="1"/>
    <xf numFmtId="0" fontId="0" fillId="0" borderId="12" xfId="0" applyBorder="1"/>
    <xf numFmtId="0" fontId="0" fillId="0" borderId="14" xfId="0" applyBorder="1" applyAlignment="1">
      <alignment wrapText="1"/>
    </xf>
    <xf numFmtId="0" fontId="0" fillId="0" borderId="28" xfId="0" applyBorder="1" applyAlignment="1">
      <alignment wrapText="1"/>
    </xf>
    <xf numFmtId="0" fontId="0" fillId="0" borderId="29" xfId="0" applyBorder="1" applyAlignment="1">
      <alignment wrapText="1"/>
    </xf>
    <xf numFmtId="0" fontId="0" fillId="0" borderId="15" xfId="0" applyBorder="1" applyAlignment="1">
      <alignment wrapText="1"/>
    </xf>
    <xf numFmtId="0" fontId="24" fillId="0" borderId="0" xfId="1" applyNumberFormat="1" applyAlignment="1" applyProtection="1"/>
    <xf numFmtId="0" fontId="0" fillId="0" borderId="17" xfId="0" applyBorder="1" applyAlignment="1">
      <alignment wrapText="1"/>
    </xf>
    <xf numFmtId="0" fontId="5" fillId="0" borderId="7" xfId="0" applyFont="1" applyBorder="1" applyAlignment="1">
      <alignment horizontal="center" vertical="center" wrapText="1"/>
    </xf>
    <xf numFmtId="0" fontId="5" fillId="14" borderId="0" xfId="0" applyFont="1" applyFill="1" applyAlignment="1">
      <alignment horizontal="center" vertical="center" wrapText="1"/>
    </xf>
    <xf numFmtId="0" fontId="44" fillId="0" borderId="30" xfId="0" applyFont="1" applyBorder="1" applyAlignment="1">
      <alignment wrapText="1"/>
    </xf>
    <xf numFmtId="0" fontId="44" fillId="0" borderId="7" xfId="0" applyFont="1" applyBorder="1" applyAlignment="1">
      <alignment wrapText="1"/>
    </xf>
    <xf numFmtId="0" fontId="5" fillId="0" borderId="0" xfId="0" applyFont="1" applyAlignment="1">
      <alignment horizontal="center" vertical="center"/>
    </xf>
    <xf numFmtId="0" fontId="5" fillId="14" borderId="7" xfId="0" applyFont="1" applyFill="1" applyBorder="1" applyAlignment="1">
      <alignment horizontal="center" vertical="center" wrapText="1"/>
    </xf>
    <xf numFmtId="0" fontId="45" fillId="0" borderId="8" xfId="0" applyFont="1" applyBorder="1" applyAlignment="1">
      <alignment wrapText="1"/>
    </xf>
    <xf numFmtId="0" fontId="5" fillId="0" borderId="7" xfId="0" applyFont="1" applyBorder="1" applyAlignment="1">
      <alignment horizontal="center" vertical="top" wrapText="1"/>
    </xf>
    <xf numFmtId="2" fontId="5" fillId="0" borderId="0" xfId="0" applyNumberFormat="1" applyFont="1" applyAlignment="1">
      <alignment wrapText="1"/>
    </xf>
    <xf numFmtId="0" fontId="5" fillId="14" borderId="0" xfId="0" applyFont="1" applyFill="1"/>
    <xf numFmtId="0" fontId="5" fillId="6" borderId="7" xfId="0" applyFont="1" applyFill="1" applyBorder="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horizontal="center" vertical="center"/>
    </xf>
    <xf numFmtId="0" fontId="5" fillId="6" borderId="0" xfId="0" applyFont="1" applyFill="1"/>
    <xf numFmtId="0" fontId="6" fillId="0" borderId="19" xfId="0" applyFont="1" applyBorder="1"/>
    <xf numFmtId="0" fontId="6" fillId="0" borderId="0" xfId="0" applyFont="1"/>
    <xf numFmtId="1" fontId="0" fillId="0" borderId="12" xfId="0" applyNumberFormat="1" applyBorder="1"/>
    <xf numFmtId="0" fontId="28" fillId="0" borderId="0" xfId="0" applyFont="1"/>
    <xf numFmtId="0" fontId="28" fillId="0" borderId="0" xfId="0" applyFont="1" applyAlignment="1">
      <alignment horizontal="center" vertical="center" wrapText="1"/>
    </xf>
    <xf numFmtId="0" fontId="28" fillId="0" borderId="0" xfId="0" applyFont="1" applyAlignment="1">
      <alignment wrapText="1"/>
    </xf>
    <xf numFmtId="0" fontId="5" fillId="0" borderId="0" xfId="0" applyFont="1" applyAlignment="1">
      <alignment vertical="center"/>
    </xf>
    <xf numFmtId="2" fontId="5" fillId="14" borderId="0" xfId="0" applyNumberFormat="1" applyFont="1" applyFill="1" applyAlignment="1">
      <alignment horizontal="center" vertical="center" wrapText="1"/>
    </xf>
    <xf numFmtId="2" fontId="5" fillId="0" borderId="0" xfId="0" applyNumberFormat="1" applyFont="1" applyAlignment="1">
      <alignment horizontal="center" vertical="center" wrapText="1"/>
    </xf>
    <xf numFmtId="2" fontId="5" fillId="0" borderId="8" xfId="0" applyNumberFormat="1" applyFont="1" applyBorder="1"/>
    <xf numFmtId="2" fontId="5" fillId="0" borderId="3" xfId="0" applyNumberFormat="1" applyFont="1" applyBorder="1"/>
    <xf numFmtId="0" fontId="42" fillId="4" borderId="31" xfId="0" applyFont="1" applyFill="1" applyBorder="1" applyAlignment="1">
      <alignment horizontal="center" wrapText="1"/>
    </xf>
    <xf numFmtId="0" fontId="42" fillId="4" borderId="8" xfId="0" applyFont="1" applyFill="1" applyBorder="1" applyAlignment="1">
      <alignment horizontal="center" wrapText="1"/>
    </xf>
    <xf numFmtId="0" fontId="44" fillId="0" borderId="10" xfId="0" applyFont="1" applyBorder="1" applyAlignment="1">
      <alignment wrapText="1"/>
    </xf>
    <xf numFmtId="0" fontId="44" fillId="0" borderId="12" xfId="0" applyFont="1" applyBorder="1" applyAlignment="1">
      <alignment wrapText="1"/>
    </xf>
    <xf numFmtId="0" fontId="5" fillId="2" borderId="22" xfId="0" applyFont="1" applyFill="1" applyBorder="1"/>
    <xf numFmtId="1" fontId="5" fillId="2" borderId="22" xfId="0" applyNumberFormat="1" applyFont="1" applyFill="1" applyBorder="1"/>
    <xf numFmtId="1" fontId="5" fillId="2" borderId="20" xfId="0" applyNumberFormat="1" applyFont="1" applyFill="1" applyBorder="1"/>
    <xf numFmtId="0" fontId="5" fillId="2" borderId="20" xfId="0" applyFont="1" applyFill="1" applyBorder="1"/>
    <xf numFmtId="1" fontId="5" fillId="2" borderId="23" xfId="0" applyNumberFormat="1" applyFont="1" applyFill="1" applyBorder="1"/>
    <xf numFmtId="1" fontId="5" fillId="2" borderId="19" xfId="0" applyNumberFormat="1" applyFont="1" applyFill="1" applyBorder="1"/>
    <xf numFmtId="0" fontId="46" fillId="0" borderId="0" xfId="0" applyFont="1" applyAlignment="1">
      <alignment wrapText="1"/>
    </xf>
    <xf numFmtId="0" fontId="46" fillId="0" borderId="0" xfId="0" applyFont="1" applyAlignment="1">
      <alignment vertical="top" wrapText="1"/>
    </xf>
    <xf numFmtId="0" fontId="48" fillId="0" borderId="0" xfId="0" applyFont="1" applyAlignment="1">
      <alignment vertical="top" wrapText="1"/>
    </xf>
    <xf numFmtId="0" fontId="5" fillId="2" borderId="6" xfId="0" applyFont="1" applyFill="1" applyBorder="1" applyAlignment="1">
      <alignment horizontal="right"/>
    </xf>
    <xf numFmtId="0" fontId="5" fillId="2" borderId="3" xfId="0" applyFont="1" applyFill="1" applyBorder="1" applyAlignment="1">
      <alignment horizontal="right"/>
    </xf>
    <xf numFmtId="0" fontId="19" fillId="2" borderId="18" xfId="0" applyFont="1" applyFill="1" applyBorder="1" applyAlignment="1">
      <alignment horizontal="right"/>
    </xf>
    <xf numFmtId="0" fontId="5" fillId="2" borderId="23" xfId="0" applyFont="1" applyFill="1" applyBorder="1" applyAlignment="1">
      <alignment horizontal="right"/>
    </xf>
    <xf numFmtId="0" fontId="19" fillId="2" borderId="6" xfId="0" applyFont="1" applyFill="1" applyBorder="1" applyAlignment="1">
      <alignment horizontal="right"/>
    </xf>
    <xf numFmtId="0" fontId="19" fillId="2" borderId="9" xfId="0" applyFont="1" applyFill="1" applyBorder="1" applyAlignment="1">
      <alignment horizontal="right"/>
    </xf>
    <xf numFmtId="0" fontId="5" fillId="2" borderId="0" xfId="0" applyFont="1" applyFill="1" applyAlignment="1">
      <alignment horizontal="right"/>
    </xf>
    <xf numFmtId="0" fontId="5" fillId="2" borderId="18" xfId="0" applyFont="1" applyFill="1" applyBorder="1"/>
    <xf numFmtId="1" fontId="5" fillId="2" borderId="18" xfId="0" applyNumberFormat="1" applyFont="1" applyFill="1" applyBorder="1"/>
    <xf numFmtId="1" fontId="5" fillId="2" borderId="6" xfId="0" applyNumberFormat="1" applyFont="1" applyFill="1" applyBorder="1"/>
    <xf numFmtId="1" fontId="5" fillId="2" borderId="7" xfId="0" applyNumberFormat="1" applyFont="1" applyFill="1" applyBorder="1"/>
    <xf numFmtId="0" fontId="20" fillId="8" borderId="22" xfId="0" applyFont="1" applyFill="1" applyBorder="1"/>
    <xf numFmtId="0" fontId="46" fillId="8" borderId="0" xfId="0" applyFont="1" applyFill="1" applyAlignment="1">
      <alignment wrapText="1"/>
    </xf>
    <xf numFmtId="0" fontId="2" fillId="0" borderId="0" xfId="0" applyFont="1" applyAlignment="1">
      <alignment horizontal="right" wrapText="1"/>
    </xf>
    <xf numFmtId="0" fontId="5" fillId="0" borderId="0" xfId="0" applyFont="1" applyAlignment="1">
      <alignment horizontal="left"/>
    </xf>
    <xf numFmtId="1" fontId="5" fillId="14" borderId="0" xfId="0" applyNumberFormat="1" applyFont="1" applyFill="1" applyAlignment="1">
      <alignment horizontal="left"/>
    </xf>
    <xf numFmtId="165" fontId="5" fillId="14" borderId="0" xfId="0" applyNumberFormat="1" applyFont="1" applyFill="1" applyAlignment="1">
      <alignment horizontal="left"/>
    </xf>
    <xf numFmtId="0" fontId="5" fillId="0" borderId="4" xfId="0" applyFont="1" applyBorder="1" applyAlignment="1">
      <alignment horizontal="right" wrapText="1"/>
    </xf>
    <xf numFmtId="0" fontId="0" fillId="0" borderId="0" xfId="0" applyAlignment="1">
      <alignment vertical="justify"/>
    </xf>
    <xf numFmtId="0" fontId="19" fillId="8" borderId="22" xfId="0" applyFont="1" applyFill="1" applyBorder="1" applyAlignment="1">
      <alignment horizontal="justify"/>
    </xf>
    <xf numFmtId="0" fontId="19" fillId="8" borderId="22" xfId="0" applyFont="1" applyFill="1" applyBorder="1" applyAlignment="1">
      <alignment vertical="top" wrapText="1"/>
    </xf>
    <xf numFmtId="0" fontId="19" fillId="8" borderId="22" xfId="0" applyFont="1" applyFill="1" applyBorder="1" applyAlignment="1">
      <alignment wrapText="1"/>
    </xf>
    <xf numFmtId="0" fontId="50" fillId="8" borderId="22" xfId="0" applyFont="1" applyFill="1" applyBorder="1" applyAlignment="1">
      <alignment vertical="top" wrapText="1"/>
    </xf>
    <xf numFmtId="0" fontId="19" fillId="8" borderId="18" xfId="0" applyFont="1" applyFill="1" applyBorder="1" applyAlignment="1">
      <alignment horizontal="justify"/>
    </xf>
    <xf numFmtId="1" fontId="2" fillId="8" borderId="3" xfId="0" applyNumberFormat="1" applyFont="1" applyFill="1" applyBorder="1" applyAlignment="1">
      <alignment horizontal="left" vertical="top" wrapText="1"/>
    </xf>
    <xf numFmtId="0" fontId="50" fillId="8" borderId="6" xfId="0" applyFont="1" applyFill="1" applyBorder="1" applyAlignment="1">
      <alignment horizontal="left" vertical="top" wrapText="1"/>
    </xf>
    <xf numFmtId="1" fontId="5" fillId="3" borderId="7" xfId="0" applyNumberFormat="1" applyFont="1" applyFill="1" applyBorder="1"/>
    <xf numFmtId="0" fontId="46" fillId="3" borderId="21" xfId="0" applyFont="1" applyFill="1" applyBorder="1" applyAlignment="1">
      <alignment horizontal="center" vertical="top" wrapText="1"/>
    </xf>
    <xf numFmtId="0" fontId="0" fillId="3" borderId="8" xfId="0" applyFill="1" applyBorder="1" applyAlignment="1">
      <alignment vertical="top" wrapText="1"/>
    </xf>
    <xf numFmtId="0" fontId="0" fillId="3" borderId="7" xfId="0" applyFill="1" applyBorder="1" applyAlignment="1">
      <alignment horizontal="center" vertical="top" wrapText="1"/>
    </xf>
    <xf numFmtId="0" fontId="0" fillId="3" borderId="3" xfId="0" applyFill="1" applyBorder="1" applyAlignment="1">
      <alignment vertical="top" wrapText="1"/>
    </xf>
    <xf numFmtId="0" fontId="0" fillId="3" borderId="6" xfId="0" applyFill="1" applyBorder="1" applyAlignment="1">
      <alignment horizontal="center" vertical="top" wrapText="1"/>
    </xf>
    <xf numFmtId="0" fontId="5" fillId="8" borderId="19" xfId="0" applyFont="1" applyFill="1" applyBorder="1"/>
    <xf numFmtId="1" fontId="5" fillId="2" borderId="8" xfId="0" applyNumberFormat="1" applyFont="1" applyFill="1" applyBorder="1"/>
    <xf numFmtId="1" fontId="5" fillId="8" borderId="8" xfId="0" applyNumberFormat="1" applyFont="1" applyFill="1" applyBorder="1"/>
    <xf numFmtId="1" fontId="2" fillId="8" borderId="19" xfId="0" applyNumberFormat="1" applyFont="1" applyFill="1" applyBorder="1" applyAlignment="1">
      <alignment horizontal="right" wrapText="1"/>
    </xf>
    <xf numFmtId="1" fontId="5" fillId="5" borderId="21" xfId="0" applyNumberFormat="1" applyFont="1" applyFill="1" applyBorder="1"/>
    <xf numFmtId="1" fontId="5" fillId="3" borderId="3" xfId="0" applyNumberFormat="1" applyFont="1" applyFill="1" applyBorder="1"/>
    <xf numFmtId="0" fontId="5" fillId="3" borderId="2" xfId="0" applyFont="1" applyFill="1" applyBorder="1"/>
    <xf numFmtId="1" fontId="5" fillId="3" borderId="2" xfId="0" applyNumberFormat="1" applyFont="1" applyFill="1" applyBorder="1"/>
    <xf numFmtId="0" fontId="36" fillId="3" borderId="2" xfId="0" applyFont="1" applyFill="1" applyBorder="1"/>
    <xf numFmtId="0" fontId="20" fillId="0" borderId="10" xfId="0" applyFont="1" applyBorder="1"/>
    <xf numFmtId="0" fontId="20" fillId="9" borderId="0" xfId="0" applyFont="1" applyFill="1"/>
    <xf numFmtId="0" fontId="5" fillId="9" borderId="8" xfId="0" applyFont="1" applyFill="1" applyBorder="1"/>
    <xf numFmtId="1" fontId="5" fillId="3" borderId="0" xfId="0" applyNumberFormat="1" applyFont="1" applyFill="1"/>
    <xf numFmtId="1" fontId="0" fillId="0" borderId="0" xfId="0" applyNumberFormat="1" applyAlignment="1">
      <alignment vertical="center" wrapText="1"/>
    </xf>
    <xf numFmtId="0" fontId="51" fillId="0" borderId="0" xfId="0" applyFont="1"/>
    <xf numFmtId="0" fontId="38" fillId="0" borderId="0" xfId="0" applyFont="1" applyAlignment="1">
      <alignment vertical="top" wrapText="1"/>
    </xf>
    <xf numFmtId="0" fontId="46" fillId="2" borderId="0" xfId="0" applyFont="1" applyFill="1" applyAlignment="1">
      <alignment wrapText="1"/>
    </xf>
    <xf numFmtId="0" fontId="38" fillId="0" borderId="0" xfId="0" applyFont="1" applyAlignment="1">
      <alignment wrapText="1"/>
    </xf>
    <xf numFmtId="0" fontId="51" fillId="2" borderId="0" xfId="0" applyFont="1" applyFill="1"/>
    <xf numFmtId="0" fontId="52" fillId="0" borderId="0" xfId="0" applyFont="1" applyAlignment="1">
      <alignment wrapText="1"/>
    </xf>
    <xf numFmtId="0" fontId="0" fillId="0" borderId="0" xfId="0" applyAlignment="1">
      <alignment horizontal="left"/>
    </xf>
    <xf numFmtId="1" fontId="53" fillId="0" borderId="0" xfId="0" applyNumberFormat="1" applyFont="1" applyAlignment="1">
      <alignment horizontal="center" wrapText="1"/>
    </xf>
    <xf numFmtId="0" fontId="46" fillId="0" borderId="32" xfId="0" applyFont="1" applyBorder="1" applyAlignment="1">
      <alignment horizontal="left" wrapText="1"/>
    </xf>
    <xf numFmtId="0" fontId="46" fillId="0" borderId="0" xfId="0" applyFont="1" applyAlignment="1">
      <alignment horizontal="left" wrapText="1"/>
    </xf>
    <xf numFmtId="1" fontId="0" fillId="0" borderId="0" xfId="0" applyNumberFormat="1" applyAlignment="1">
      <alignment horizontal="left"/>
    </xf>
    <xf numFmtId="0" fontId="46" fillId="0" borderId="0" xfId="0" applyFont="1" applyAlignment="1">
      <alignment vertical="top"/>
    </xf>
    <xf numFmtId="0" fontId="46" fillId="0" borderId="0" xfId="0" applyFont="1" applyAlignment="1">
      <alignment horizontal="justify" wrapText="1"/>
    </xf>
    <xf numFmtId="0" fontId="46" fillId="0" borderId="0" xfId="0" applyFont="1" applyAlignment="1">
      <alignment horizontal="justify"/>
    </xf>
    <xf numFmtId="0" fontId="46" fillId="0" borderId="0" xfId="0" applyFont="1" applyAlignment="1">
      <alignment horizontal="right" wrapText="1"/>
    </xf>
    <xf numFmtId="0" fontId="51" fillId="0" borderId="0" xfId="0" applyFont="1" applyAlignment="1">
      <alignment wrapText="1"/>
    </xf>
    <xf numFmtId="0" fontId="51" fillId="2" borderId="0" xfId="0" applyFont="1" applyFill="1" applyAlignment="1">
      <alignment wrapText="1"/>
    </xf>
    <xf numFmtId="0" fontId="51" fillId="0" borderId="0" xfId="0" applyFont="1" applyAlignment="1">
      <alignment horizontal="right" wrapText="1"/>
    </xf>
    <xf numFmtId="3" fontId="46" fillId="0" borderId="0" xfId="0" applyNumberFormat="1" applyFont="1" applyAlignment="1">
      <alignment wrapText="1"/>
    </xf>
    <xf numFmtId="0" fontId="0" fillId="0" borderId="33" xfId="0" applyBorder="1" applyAlignment="1">
      <alignment horizontal="left"/>
    </xf>
    <xf numFmtId="0" fontId="0" fillId="0" borderId="34" xfId="0" applyBorder="1" applyAlignment="1">
      <alignment horizontal="left"/>
    </xf>
    <xf numFmtId="1" fontId="0" fillId="0" borderId="33" xfId="0" applyNumberFormat="1" applyBorder="1" applyAlignment="1">
      <alignment horizontal="left"/>
    </xf>
    <xf numFmtId="0" fontId="46" fillId="0" borderId="34" xfId="0" applyFont="1" applyBorder="1" applyAlignment="1">
      <alignment horizontal="left" wrapText="1"/>
    </xf>
    <xf numFmtId="1" fontId="0" fillId="0" borderId="33" xfId="0" applyNumberFormat="1" applyBorder="1" applyAlignment="1">
      <alignment horizontal="left" wrapText="1"/>
    </xf>
    <xf numFmtId="1" fontId="0" fillId="0" borderId="34" xfId="0" applyNumberFormat="1" applyBorder="1" applyAlignment="1">
      <alignment horizontal="left" wrapText="1"/>
    </xf>
    <xf numFmtId="0" fontId="21" fillId="0" borderId="33" xfId="0" applyFont="1" applyBorder="1" applyAlignment="1">
      <alignment horizontal="left" wrapText="1"/>
    </xf>
    <xf numFmtId="0" fontId="48" fillId="0" borderId="0" xfId="0" applyFont="1" applyAlignment="1">
      <alignment horizontal="justify" wrapText="1"/>
    </xf>
    <xf numFmtId="0" fontId="5" fillId="0" borderId="0" xfId="0" applyFont="1" applyAlignment="1">
      <alignment horizontal="left" wrapText="1"/>
    </xf>
    <xf numFmtId="0" fontId="0" fillId="0" borderId="35" xfId="0" applyBorder="1" applyAlignment="1">
      <alignment horizontal="left"/>
    </xf>
    <xf numFmtId="1" fontId="46" fillId="0" borderId="35" xfId="0" applyNumberFormat="1" applyFont="1" applyBorder="1" applyAlignment="1">
      <alignment horizontal="left" wrapText="1"/>
    </xf>
    <xf numFmtId="1" fontId="46" fillId="0" borderId="0" xfId="0" applyNumberFormat="1" applyFont="1" applyAlignment="1">
      <alignment horizontal="left" wrapText="1"/>
    </xf>
    <xf numFmtId="1" fontId="0" fillId="0" borderId="35" xfId="0" applyNumberFormat="1" applyBorder="1" applyAlignment="1">
      <alignment horizontal="left"/>
    </xf>
    <xf numFmtId="1" fontId="46" fillId="0" borderId="0" xfId="0" applyNumberFormat="1" applyFont="1" applyAlignment="1">
      <alignment horizontal="right" wrapText="1"/>
    </xf>
    <xf numFmtId="0" fontId="46" fillId="0" borderId="35" xfId="0" applyFont="1" applyBorder="1" applyAlignment="1">
      <alignment horizontal="left"/>
    </xf>
    <xf numFmtId="0" fontId="46" fillId="0" borderId="0" xfId="0" applyFont="1" applyAlignment="1">
      <alignment horizontal="left"/>
    </xf>
    <xf numFmtId="0" fontId="18" fillId="2" borderId="0" xfId="0" applyFont="1" applyFill="1" applyAlignment="1">
      <alignment vertical="top" wrapText="1"/>
    </xf>
    <xf numFmtId="0" fontId="46" fillId="2" borderId="0" xfId="0" applyFont="1" applyFill="1" applyAlignment="1">
      <alignment horizontal="left" wrapText="1"/>
    </xf>
    <xf numFmtId="0" fontId="48" fillId="0" borderId="0" xfId="0" applyFont="1" applyAlignment="1">
      <alignment horizontal="left" wrapText="1"/>
    </xf>
    <xf numFmtId="0" fontId="46" fillId="0" borderId="35" xfId="0" applyFont="1" applyBorder="1" applyAlignment="1">
      <alignment horizontal="left" wrapText="1"/>
    </xf>
    <xf numFmtId="0" fontId="18" fillId="0" borderId="0" xfId="0" applyFont="1" applyAlignment="1">
      <alignment vertical="top" wrapText="1"/>
    </xf>
    <xf numFmtId="0" fontId="53" fillId="0" borderId="0" xfId="0" applyFont="1" applyAlignment="1">
      <alignment wrapText="1"/>
    </xf>
    <xf numFmtId="0" fontId="5" fillId="0" borderId="0" xfId="0" applyFont="1" applyAlignment="1">
      <alignment vertical="top"/>
    </xf>
    <xf numFmtId="164" fontId="46" fillId="0" borderId="35" xfId="0" applyNumberFormat="1" applyFont="1" applyBorder="1" applyAlignment="1">
      <alignment horizontal="left" wrapText="1"/>
    </xf>
    <xf numFmtId="164" fontId="46" fillId="0" borderId="0" xfId="0" applyNumberFormat="1" applyFont="1" applyAlignment="1">
      <alignment horizontal="left" wrapText="1"/>
    </xf>
    <xf numFmtId="0" fontId="5" fillId="0" borderId="35" xfId="0" applyFont="1" applyBorder="1" applyAlignment="1">
      <alignment horizontal="left" wrapText="1"/>
    </xf>
    <xf numFmtId="0" fontId="18" fillId="0" borderId="0" xfId="0" applyFont="1" applyAlignment="1">
      <alignment horizontal="left" wrapText="1"/>
    </xf>
    <xf numFmtId="0" fontId="5" fillId="0" borderId="35" xfId="0" applyFont="1" applyBorder="1" applyAlignment="1">
      <alignment horizontal="left"/>
    </xf>
    <xf numFmtId="0" fontId="47" fillId="0" borderId="0" xfId="0" applyFont="1" applyAlignment="1">
      <alignment wrapText="1"/>
    </xf>
    <xf numFmtId="20" fontId="46" fillId="0" borderId="0" xfId="0" applyNumberFormat="1" applyFont="1" applyAlignment="1">
      <alignment wrapText="1"/>
    </xf>
    <xf numFmtId="0" fontId="0" fillId="2" borderId="0" xfId="0" applyFill="1"/>
    <xf numFmtId="0" fontId="56" fillId="0" borderId="0" xfId="0" applyFont="1" applyAlignment="1">
      <alignment vertical="top" wrapText="1"/>
    </xf>
    <xf numFmtId="0" fontId="5" fillId="2" borderId="0" xfId="0" applyFont="1" applyFill="1" applyAlignment="1">
      <alignment vertical="top" wrapText="1"/>
    </xf>
    <xf numFmtId="0" fontId="53" fillId="0" borderId="0" xfId="0" applyFont="1" applyAlignment="1">
      <alignment horizontal="justify"/>
    </xf>
    <xf numFmtId="12" fontId="5" fillId="0" borderId="0" xfId="0" applyNumberFormat="1" applyFont="1" applyAlignment="1">
      <alignment vertical="top" wrapText="1"/>
    </xf>
    <xf numFmtId="0" fontId="38" fillId="0" borderId="0" xfId="0" applyFont="1" applyAlignment="1">
      <alignment horizontal="left" wrapText="1"/>
    </xf>
    <xf numFmtId="0" fontId="20" fillId="0" borderId="0" xfId="0" applyFont="1" applyAlignment="1">
      <alignment horizontal="justify" vertical="top" wrapText="1"/>
    </xf>
    <xf numFmtId="0" fontId="57" fillId="0" borderId="0" xfId="0" applyFont="1" applyAlignment="1">
      <alignment horizontal="justify" vertical="top" wrapText="1"/>
    </xf>
    <xf numFmtId="49" fontId="5" fillId="0" borderId="0" xfId="0" applyNumberFormat="1" applyFont="1" applyAlignment="1">
      <alignment horizontal="justify" vertical="top" wrapText="1"/>
    </xf>
    <xf numFmtId="0" fontId="5" fillId="0" borderId="0" xfId="0" applyFont="1" applyAlignment="1">
      <alignment horizontal="justify" vertical="top" wrapText="1"/>
    </xf>
    <xf numFmtId="0" fontId="24" fillId="4" borderId="19" xfId="1" applyNumberFormat="1" applyFill="1" applyBorder="1" applyAlignment="1" applyProtection="1">
      <alignment horizontal="left" vertical="center" shrinkToFit="1"/>
    </xf>
    <xf numFmtId="0" fontId="5" fillId="2" borderId="5" xfId="0" applyFont="1" applyFill="1" applyBorder="1"/>
    <xf numFmtId="0" fontId="5" fillId="15" borderId="18" xfId="0" applyFont="1" applyFill="1" applyBorder="1"/>
    <xf numFmtId="0" fontId="49" fillId="15" borderId="18" xfId="0" applyFont="1" applyFill="1" applyBorder="1" applyAlignment="1">
      <alignment horizontal="justify" wrapText="1"/>
    </xf>
    <xf numFmtId="0" fontId="2" fillId="15" borderId="18" xfId="0" applyFont="1" applyFill="1" applyBorder="1" applyAlignment="1">
      <alignment horizontal="left" wrapText="1"/>
    </xf>
    <xf numFmtId="1" fontId="5" fillId="15" borderId="23" xfId="0" applyNumberFormat="1" applyFont="1" applyFill="1" applyBorder="1"/>
    <xf numFmtId="0" fontId="5" fillId="15" borderId="18" xfId="0" applyFont="1" applyFill="1" applyBorder="1" applyAlignment="1">
      <alignment horizontal="left"/>
    </xf>
    <xf numFmtId="0" fontId="5" fillId="15" borderId="4" xfId="0" applyFont="1" applyFill="1" applyBorder="1"/>
    <xf numFmtId="0" fontId="5" fillId="15" borderId="6" xfId="0" applyFont="1" applyFill="1" applyBorder="1"/>
    <xf numFmtId="0" fontId="20" fillId="3" borderId="10" xfId="0" applyFont="1" applyFill="1" applyBorder="1" applyAlignment="1">
      <alignment horizontal="left"/>
    </xf>
    <xf numFmtId="0" fontId="20" fillId="3" borderId="16" xfId="0" applyFont="1" applyFill="1" applyBorder="1"/>
    <xf numFmtId="0" fontId="5" fillId="3" borderId="12" xfId="0" applyFont="1" applyFill="1" applyBorder="1"/>
    <xf numFmtId="0" fontId="5" fillId="3" borderId="36" xfId="0" applyFont="1" applyFill="1" applyBorder="1"/>
    <xf numFmtId="0" fontId="5" fillId="3" borderId="37" xfId="0" applyFont="1" applyFill="1" applyBorder="1"/>
    <xf numFmtId="0" fontId="5" fillId="8" borderId="18" xfId="0" applyFont="1" applyFill="1" applyBorder="1" applyAlignment="1">
      <alignment vertical="top"/>
    </xf>
    <xf numFmtId="1" fontId="5" fillId="8" borderId="23" xfId="0" applyNumberFormat="1" applyFont="1" applyFill="1" applyBorder="1" applyAlignment="1">
      <alignment horizontal="left"/>
    </xf>
    <xf numFmtId="0" fontId="2" fillId="8" borderId="18" xfId="0" applyFont="1" applyFill="1" applyBorder="1" applyAlignment="1">
      <alignment horizontal="justify" vertical="top" wrapText="1"/>
    </xf>
    <xf numFmtId="0" fontId="5" fillId="8" borderId="22" xfId="0" applyFont="1" applyFill="1" applyBorder="1" applyAlignment="1">
      <alignment vertical="top" wrapText="1"/>
    </xf>
    <xf numFmtId="1" fontId="5" fillId="8" borderId="22" xfId="0" applyNumberFormat="1" applyFont="1" applyFill="1" applyBorder="1" applyAlignment="1">
      <alignment wrapText="1"/>
    </xf>
    <xf numFmtId="0" fontId="5" fillId="0" borderId="21" xfId="0" applyFont="1" applyBorder="1" applyAlignment="1">
      <alignment horizontal="center" vertical="center" shrinkToFit="1"/>
    </xf>
    <xf numFmtId="0" fontId="5" fillId="3" borderId="1" xfId="0" applyFont="1" applyFill="1" applyBorder="1" applyAlignment="1">
      <alignment horizontal="center" vertical="top" wrapText="1"/>
    </xf>
    <xf numFmtId="0" fontId="5" fillId="15" borderId="9" xfId="0" applyFont="1" applyFill="1" applyBorder="1" applyAlignment="1">
      <alignment horizontal="center" vertical="center" wrapText="1"/>
    </xf>
    <xf numFmtId="0" fontId="5" fillId="15" borderId="23" xfId="0" applyFont="1" applyFill="1" applyBorder="1"/>
    <xf numFmtId="0" fontId="5" fillId="2" borderId="2" xfId="0" applyFont="1" applyFill="1" applyBorder="1"/>
    <xf numFmtId="3" fontId="5" fillId="15" borderId="23" xfId="0" applyNumberFormat="1" applyFont="1" applyFill="1" applyBorder="1"/>
    <xf numFmtId="0" fontId="61" fillId="0" borderId="0" xfId="0" applyFont="1" applyAlignment="1">
      <alignment wrapText="1"/>
    </xf>
    <xf numFmtId="0" fontId="61" fillId="0" borderId="0" xfId="0" applyFont="1" applyAlignment="1">
      <alignment vertical="top" wrapText="1"/>
    </xf>
    <xf numFmtId="0" fontId="62" fillId="0" borderId="0" xfId="0" applyFont="1"/>
    <xf numFmtId="0" fontId="56" fillId="0" borderId="0" xfId="0" applyFont="1" applyAlignment="1">
      <alignment wrapText="1"/>
    </xf>
    <xf numFmtId="0" fontId="18" fillId="6" borderId="21" xfId="0" applyFont="1" applyFill="1" applyBorder="1" applyAlignment="1">
      <alignment horizontal="left" vertical="top"/>
    </xf>
    <xf numFmtId="165" fontId="31" fillId="0" borderId="0" xfId="0" applyNumberFormat="1" applyFont="1" applyAlignment="1">
      <alignment wrapText="1"/>
    </xf>
    <xf numFmtId="0" fontId="31" fillId="0" borderId="0" xfId="0" applyFont="1"/>
    <xf numFmtId="1" fontId="31" fillId="0" borderId="0" xfId="0" applyNumberFormat="1" applyFont="1"/>
    <xf numFmtId="165" fontId="31" fillId="0" borderId="0" xfId="0" applyNumberFormat="1" applyFont="1"/>
    <xf numFmtId="1" fontId="31" fillId="0" borderId="0" xfId="0" applyNumberFormat="1" applyFont="1" applyAlignment="1">
      <alignment horizontal="left"/>
    </xf>
    <xf numFmtId="0" fontId="31" fillId="0" borderId="0" xfId="0" applyFont="1" applyAlignment="1">
      <alignment horizontal="center" wrapText="1"/>
    </xf>
    <xf numFmtId="1" fontId="5" fillId="2" borderId="0" xfId="0" applyNumberFormat="1" applyFont="1" applyFill="1" applyAlignment="1">
      <alignment horizontal="left"/>
    </xf>
    <xf numFmtId="0" fontId="5" fillId="0" borderId="12" xfId="0" applyFont="1" applyBorder="1" applyAlignment="1">
      <alignment horizontal="left"/>
    </xf>
    <xf numFmtId="0" fontId="5" fillId="0" borderId="12" xfId="0" applyFont="1" applyBorder="1" applyAlignment="1">
      <alignment horizontal="right"/>
    </xf>
    <xf numFmtId="1" fontId="5" fillId="14" borderId="7" xfId="0" applyNumberFormat="1" applyFont="1" applyFill="1" applyBorder="1" applyAlignment="1">
      <alignment horizontal="right"/>
    </xf>
    <xf numFmtId="1" fontId="5" fillId="0" borderId="7" xfId="0" applyNumberFormat="1" applyFont="1" applyBorder="1" applyAlignment="1">
      <alignment horizontal="right"/>
    </xf>
    <xf numFmtId="0" fontId="20" fillId="0" borderId="9" xfId="0" applyFont="1" applyBorder="1" applyAlignment="1">
      <alignment horizontal="center"/>
    </xf>
    <xf numFmtId="0" fontId="20" fillId="0" borderId="23" xfId="0" applyFont="1" applyBorder="1" applyAlignment="1">
      <alignment horizontal="center"/>
    </xf>
    <xf numFmtId="0" fontId="59" fillId="15" borderId="5" xfId="0" applyFont="1" applyFill="1" applyBorder="1"/>
    <xf numFmtId="1" fontId="5" fillId="2" borderId="2" xfId="0" applyNumberFormat="1" applyFont="1" applyFill="1" applyBorder="1"/>
    <xf numFmtId="0" fontId="21" fillId="3" borderId="6" xfId="0" applyFont="1" applyFill="1" applyBorder="1"/>
    <xf numFmtId="0" fontId="28" fillId="3" borderId="3" xfId="0" applyFont="1" applyFill="1" applyBorder="1"/>
    <xf numFmtId="2" fontId="5" fillId="0" borderId="0" xfId="0" applyNumberFormat="1" applyFont="1"/>
    <xf numFmtId="2" fontId="5" fillId="0" borderId="2" xfId="0" applyNumberFormat="1" applyFont="1" applyBorder="1"/>
    <xf numFmtId="1" fontId="5" fillId="15" borderId="23" xfId="0" applyNumberFormat="1" applyFont="1" applyFill="1" applyBorder="1" applyAlignment="1">
      <alignment horizontal="center" wrapText="1"/>
    </xf>
    <xf numFmtId="0" fontId="5" fillId="4" borderId="18" xfId="0" applyFont="1" applyFill="1" applyBorder="1"/>
    <xf numFmtId="0" fontId="5" fillId="4" borderId="9" xfId="0" applyFont="1" applyFill="1" applyBorder="1"/>
    <xf numFmtId="1" fontId="5" fillId="4" borderId="23" xfId="0" applyNumberFormat="1" applyFont="1" applyFill="1" applyBorder="1" applyAlignment="1">
      <alignment horizontal="center"/>
    </xf>
    <xf numFmtId="0" fontId="5" fillId="4" borderId="18" xfId="0" applyFont="1" applyFill="1" applyBorder="1" applyAlignment="1">
      <alignment horizontal="center"/>
    </xf>
    <xf numFmtId="0" fontId="5" fillId="2" borderId="0" xfId="0" applyFont="1" applyFill="1" applyAlignment="1">
      <alignment horizontal="left" vertical="center"/>
    </xf>
    <xf numFmtId="0" fontId="5" fillId="0" borderId="0" xfId="0" applyFont="1" applyAlignment="1">
      <alignment horizontal="left" vertical="center"/>
    </xf>
    <xf numFmtId="0" fontId="5" fillId="2" borderId="0" xfId="0" applyFont="1" applyFill="1" applyAlignment="1">
      <alignment horizontal="left"/>
    </xf>
    <xf numFmtId="0" fontId="5" fillId="0" borderId="0" xfId="0" applyFont="1" applyAlignment="1">
      <alignment horizontal="left" vertical="center" wrapText="1"/>
    </xf>
    <xf numFmtId="0" fontId="5" fillId="2" borderId="0" xfId="0" applyFont="1" applyFill="1" applyAlignment="1">
      <alignment wrapText="1"/>
    </xf>
    <xf numFmtId="0" fontId="24" fillId="0" borderId="4" xfId="1" applyNumberFormat="1" applyBorder="1" applyAlignment="1" applyProtection="1"/>
    <xf numFmtId="0" fontId="66" fillId="0" borderId="38" xfId="0" applyFont="1" applyBorder="1" applyAlignment="1">
      <alignment horizontal="center" vertical="top" wrapText="1"/>
    </xf>
    <xf numFmtId="0" fontId="67" fillId="0" borderId="39" xfId="0" applyFont="1" applyBorder="1" applyAlignment="1">
      <alignment horizontal="center" vertical="top" wrapText="1"/>
    </xf>
    <xf numFmtId="0" fontId="66" fillId="0" borderId="40" xfId="0" applyFont="1" applyBorder="1" applyAlignment="1">
      <alignment horizontal="center" vertical="top" wrapText="1"/>
    </xf>
    <xf numFmtId="0" fontId="67" fillId="0" borderId="41" xfId="0" applyFont="1" applyBorder="1" applyAlignment="1">
      <alignment horizontal="center" vertical="top" wrapText="1"/>
    </xf>
    <xf numFmtId="0" fontId="65" fillId="0" borderId="41" xfId="0" applyFont="1" applyBorder="1" applyAlignment="1">
      <alignment horizontal="center" vertical="top" wrapText="1"/>
    </xf>
    <xf numFmtId="0" fontId="67" fillId="0" borderId="41" xfId="0" applyFont="1" applyBorder="1" applyAlignment="1">
      <alignment horizontal="justify" wrapText="1"/>
    </xf>
    <xf numFmtId="0" fontId="67" fillId="0" borderId="41" xfId="0" applyFont="1" applyBorder="1" applyAlignment="1">
      <alignment wrapText="1"/>
    </xf>
    <xf numFmtId="0" fontId="67" fillId="0" borderId="39" xfId="0" applyFont="1" applyBorder="1" applyAlignment="1">
      <alignment horizontal="justify" wrapText="1"/>
    </xf>
    <xf numFmtId="17" fontId="67" fillId="0" borderId="41" xfId="0" applyNumberFormat="1" applyFont="1" applyBorder="1" applyAlignment="1">
      <alignment horizontal="justify" wrapText="1"/>
    </xf>
    <xf numFmtId="16" fontId="67" fillId="0" borderId="41" xfId="0" applyNumberFormat="1" applyFont="1" applyBorder="1" applyAlignment="1">
      <alignment horizontal="justify" wrapText="1"/>
    </xf>
    <xf numFmtId="0" fontId="65" fillId="0" borderId="42" xfId="0" applyFont="1" applyBorder="1" applyAlignment="1">
      <alignment wrapText="1"/>
    </xf>
    <xf numFmtId="0" fontId="65" fillId="0" borderId="38" xfId="0" applyFont="1" applyBorder="1" applyAlignment="1">
      <alignment wrapText="1"/>
    </xf>
    <xf numFmtId="0" fontId="65" fillId="0" borderId="39" xfId="0" applyFont="1" applyBorder="1" applyAlignment="1">
      <alignment wrapText="1"/>
    </xf>
    <xf numFmtId="0" fontId="67" fillId="0" borderId="42" xfId="0" applyFont="1" applyBorder="1" applyAlignment="1">
      <alignment horizontal="justify" wrapText="1"/>
    </xf>
    <xf numFmtId="0" fontId="67" fillId="0" borderId="38" xfId="0" applyFont="1" applyBorder="1" applyAlignment="1">
      <alignment horizontal="justify" wrapText="1"/>
    </xf>
    <xf numFmtId="0" fontId="67" fillId="0" borderId="43" xfId="0" applyFont="1" applyBorder="1" applyAlignment="1">
      <alignment horizontal="justify" wrapText="1"/>
    </xf>
    <xf numFmtId="0" fontId="67" fillId="0" borderId="44" xfId="0" applyFont="1" applyBorder="1" applyAlignment="1">
      <alignment horizontal="justify" wrapText="1"/>
    </xf>
    <xf numFmtId="0" fontId="65" fillId="0" borderId="43" xfId="0" applyFont="1" applyBorder="1" applyAlignment="1">
      <alignment horizontal="justify" wrapText="1"/>
    </xf>
    <xf numFmtId="0" fontId="65" fillId="0" borderId="44" xfId="0" applyFont="1" applyBorder="1" applyAlignment="1">
      <alignment horizontal="justify" wrapText="1"/>
    </xf>
    <xf numFmtId="0" fontId="68" fillId="0" borderId="42" xfId="0" applyFont="1" applyBorder="1" applyAlignment="1">
      <alignment horizontal="center" vertical="top" wrapText="1"/>
    </xf>
    <xf numFmtId="0" fontId="68" fillId="0" borderId="45" xfId="0" applyFont="1" applyBorder="1" applyAlignment="1">
      <alignment horizontal="center" vertical="top" wrapText="1"/>
    </xf>
    <xf numFmtId="0" fontId="68" fillId="0" borderId="38" xfId="0" applyFont="1" applyBorder="1" applyAlignment="1">
      <alignment horizontal="center" vertical="top" wrapText="1"/>
    </xf>
    <xf numFmtId="0" fontId="68" fillId="0" borderId="40" xfId="0" applyFont="1" applyBorder="1" applyAlignment="1">
      <alignment horizontal="center" vertical="top" wrapText="1"/>
    </xf>
    <xf numFmtId="1" fontId="67" fillId="0" borderId="39" xfId="0" applyNumberFormat="1" applyFont="1" applyBorder="1" applyAlignment="1">
      <alignment horizontal="justify" wrapText="1"/>
    </xf>
    <xf numFmtId="0" fontId="5" fillId="14" borderId="0" xfId="0" applyFont="1" applyFill="1" applyAlignment="1">
      <alignment wrapText="1"/>
    </xf>
    <xf numFmtId="0" fontId="20" fillId="8" borderId="23" xfId="0" applyFont="1" applyFill="1" applyBorder="1"/>
    <xf numFmtId="0" fontId="19" fillId="8" borderId="23" xfId="0" applyFont="1" applyFill="1" applyBorder="1" applyAlignment="1">
      <alignment horizontal="justify"/>
    </xf>
    <xf numFmtId="0" fontId="50" fillId="8" borderId="23" xfId="0" applyFont="1" applyFill="1" applyBorder="1" applyAlignment="1">
      <alignment vertical="top" wrapText="1"/>
    </xf>
    <xf numFmtId="0" fontId="24" fillId="0" borderId="1" xfId="1" applyBorder="1" applyAlignment="1" applyProtection="1"/>
    <xf numFmtId="0" fontId="5" fillId="0" borderId="7" xfId="0" applyFont="1" applyBorder="1" applyAlignment="1">
      <alignment horizontal="right" vertical="center"/>
    </xf>
    <xf numFmtId="0" fontId="5" fillId="0" borderId="8" xfId="0" applyFont="1" applyBorder="1" applyAlignment="1">
      <alignment horizontal="right" vertical="center" wrapText="1"/>
    </xf>
    <xf numFmtId="0" fontId="5" fillId="6" borderId="7" xfId="0" applyFont="1" applyFill="1" applyBorder="1" applyAlignment="1">
      <alignment horizontal="right" vertical="center"/>
    </xf>
    <xf numFmtId="0" fontId="5" fillId="6" borderId="8" xfId="0" applyFont="1" applyFill="1" applyBorder="1" applyAlignment="1">
      <alignment horizontal="right" vertical="center" wrapText="1"/>
    </xf>
    <xf numFmtId="0" fontId="5" fillId="6" borderId="7" xfId="0" applyFont="1" applyFill="1" applyBorder="1" applyAlignment="1">
      <alignment horizontal="right" vertical="center" wrapText="1"/>
    </xf>
    <xf numFmtId="0" fontId="5" fillId="0" borderId="7" xfId="0" applyFont="1" applyBorder="1" applyAlignment="1">
      <alignment horizontal="right" vertical="center" wrapText="1"/>
    </xf>
    <xf numFmtId="0" fontId="5" fillId="0" borderId="7" xfId="0" applyFont="1" applyBorder="1" applyAlignment="1">
      <alignment horizontal="right"/>
    </xf>
    <xf numFmtId="0" fontId="5" fillId="0" borderId="6" xfId="0" applyFont="1" applyBorder="1" applyAlignment="1">
      <alignment horizontal="right" vertical="center" wrapText="1"/>
    </xf>
    <xf numFmtId="0" fontId="5" fillId="0" borderId="3" xfId="0" applyFont="1" applyBorder="1" applyAlignment="1">
      <alignment horizontal="right" vertical="center" wrapText="1"/>
    </xf>
    <xf numFmtId="0" fontId="67" fillId="0" borderId="39" xfId="0" applyFont="1" applyBorder="1" applyAlignment="1">
      <alignment horizontal="center" wrapText="1"/>
    </xf>
    <xf numFmtId="0" fontId="67" fillId="0" borderId="41" xfId="0" applyFont="1" applyBorder="1" applyAlignment="1">
      <alignment horizontal="center" wrapText="1"/>
    </xf>
    <xf numFmtId="0" fontId="5" fillId="2" borderId="46" xfId="0" applyFont="1" applyFill="1" applyBorder="1"/>
    <xf numFmtId="1" fontId="5" fillId="6" borderId="2" xfId="0" applyNumberFormat="1" applyFont="1" applyFill="1" applyBorder="1" applyAlignment="1">
      <alignment horizontal="left"/>
    </xf>
    <xf numFmtId="1" fontId="5" fillId="6" borderId="9" xfId="0" applyNumberFormat="1" applyFont="1" applyFill="1" applyBorder="1" applyAlignment="1">
      <alignment horizontal="left"/>
    </xf>
    <xf numFmtId="1" fontId="69" fillId="14" borderId="0" xfId="0" applyNumberFormat="1" applyFont="1" applyFill="1" applyAlignment="1">
      <alignment horizontal="left"/>
    </xf>
    <xf numFmtId="1" fontId="31" fillId="14" borderId="0" xfId="0" applyNumberFormat="1" applyFont="1" applyFill="1" applyAlignment="1">
      <alignment horizontal="left"/>
    </xf>
    <xf numFmtId="1" fontId="5" fillId="14" borderId="7" xfId="0" applyNumberFormat="1" applyFont="1" applyFill="1" applyBorder="1" applyAlignment="1">
      <alignment horizontal="left"/>
    </xf>
    <xf numFmtId="1" fontId="5" fillId="14" borderId="8" xfId="0" applyNumberFormat="1" applyFont="1" applyFill="1" applyBorder="1" applyAlignment="1">
      <alignment horizontal="left"/>
    </xf>
    <xf numFmtId="0" fontId="21" fillId="0" borderId="0" xfId="0" applyFont="1"/>
    <xf numFmtId="0" fontId="5" fillId="0" borderId="3" xfId="0" applyFont="1" applyBorder="1"/>
    <xf numFmtId="0" fontId="5" fillId="0" borderId="0" xfId="0" applyFont="1" applyAlignment="1">
      <alignment horizontal="right"/>
    </xf>
    <xf numFmtId="0" fontId="5" fillId="2" borderId="0" xfId="0" applyFont="1" applyFill="1" applyAlignment="1">
      <alignment horizontal="left" vertical="center" wrapText="1"/>
    </xf>
    <xf numFmtId="0" fontId="5" fillId="2" borderId="0" xfId="0" applyFont="1" applyFill="1" applyAlignment="1">
      <alignment horizontal="left" wrapText="1"/>
    </xf>
    <xf numFmtId="165" fontId="5" fillId="2" borderId="0" xfId="0" applyNumberFormat="1" applyFont="1" applyFill="1" applyAlignment="1">
      <alignment horizontal="left"/>
    </xf>
    <xf numFmtId="1" fontId="5" fillId="6" borderId="5" xfId="0" applyNumberFormat="1" applyFont="1" applyFill="1" applyBorder="1" applyAlignment="1">
      <alignment horizontal="left"/>
    </xf>
    <xf numFmtId="0" fontId="5" fillId="0" borderId="18" xfId="0" applyFont="1" applyBorder="1" applyAlignment="1">
      <alignment horizontal="right" wrapText="1"/>
    </xf>
    <xf numFmtId="0" fontId="20" fillId="0" borderId="9" xfId="0" applyFont="1" applyBorder="1" applyAlignment="1">
      <alignment horizontal="left" wrapText="1"/>
    </xf>
    <xf numFmtId="0" fontId="20" fillId="0" borderId="23" xfId="0" applyFont="1" applyBorder="1" applyAlignment="1">
      <alignment horizontal="left" wrapText="1"/>
    </xf>
    <xf numFmtId="0" fontId="20" fillId="0" borderId="18" xfId="0" applyFont="1" applyBorder="1" applyAlignment="1">
      <alignment horizontal="right" wrapText="1"/>
    </xf>
    <xf numFmtId="0" fontId="24" fillId="0" borderId="0" xfId="1" applyNumberFormat="1" applyFill="1" applyAlignment="1" applyProtection="1">
      <alignment horizontal="center"/>
    </xf>
    <xf numFmtId="0" fontId="5" fillId="10" borderId="16" xfId="0" applyFont="1" applyFill="1" applyBorder="1"/>
    <xf numFmtId="0" fontId="20" fillId="16" borderId="4" xfId="0" applyFont="1" applyFill="1" applyBorder="1"/>
    <xf numFmtId="0" fontId="5" fillId="16" borderId="1" xfId="0" applyFont="1" applyFill="1" applyBorder="1"/>
    <xf numFmtId="0" fontId="5" fillId="16" borderId="7" xfId="0" applyFont="1" applyFill="1" applyBorder="1"/>
    <xf numFmtId="0" fontId="5" fillId="16" borderId="8" xfId="0" applyFont="1" applyFill="1" applyBorder="1"/>
    <xf numFmtId="1" fontId="5" fillId="16" borderId="8" xfId="0" applyNumberFormat="1" applyFont="1" applyFill="1" applyBorder="1"/>
    <xf numFmtId="0" fontId="5" fillId="16" borderId="8" xfId="0" applyFont="1" applyFill="1" applyBorder="1" applyAlignment="1">
      <alignment horizontal="center" vertical="top" wrapText="1"/>
    </xf>
    <xf numFmtId="0" fontId="5" fillId="16" borderId="6" xfId="0" applyFont="1" applyFill="1" applyBorder="1"/>
    <xf numFmtId="0" fontId="5" fillId="16" borderId="3" xfId="0" applyFont="1" applyFill="1" applyBorder="1"/>
    <xf numFmtId="0" fontId="5" fillId="16" borderId="18" xfId="0" applyFont="1" applyFill="1" applyBorder="1"/>
    <xf numFmtId="0" fontId="2" fillId="14" borderId="7" xfId="0" applyFont="1" applyFill="1" applyBorder="1" applyAlignment="1">
      <alignment horizontal="left" vertical="top" wrapText="1"/>
    </xf>
    <xf numFmtId="0" fontId="2" fillId="14" borderId="8" xfId="0" applyFont="1" applyFill="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0" fillId="0" borderId="9" xfId="0" applyFont="1" applyBorder="1" applyAlignment="1">
      <alignment horizontal="center" wrapText="1"/>
    </xf>
    <xf numFmtId="0" fontId="2" fillId="0" borderId="0" xfId="0" applyFont="1" applyAlignment="1">
      <alignment horizontal="left" vertical="top" wrapText="1"/>
    </xf>
    <xf numFmtId="0" fontId="56" fillId="0" borderId="0" xfId="0" applyFont="1" applyAlignment="1">
      <alignment horizontal="left"/>
    </xf>
    <xf numFmtId="0" fontId="60" fillId="0" borderId="0" xfId="0" applyFont="1" applyAlignment="1">
      <alignment horizontal="center" vertical="center"/>
    </xf>
    <xf numFmtId="0" fontId="60" fillId="0" borderId="8" xfId="0" applyFont="1" applyBorder="1" applyAlignment="1">
      <alignment horizontal="center" vertical="center"/>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0" fillId="2" borderId="7" xfId="0" applyFill="1" applyBorder="1" applyAlignment="1">
      <alignment horizontal="center"/>
    </xf>
    <xf numFmtId="0" fontId="0" fillId="2" borderId="8" xfId="0" applyFill="1" applyBorder="1" applyAlignment="1">
      <alignment horizontal="center"/>
    </xf>
    <xf numFmtId="0" fontId="5" fillId="0" borderId="4" xfId="0" applyFont="1" applyBorder="1" applyAlignment="1">
      <alignment horizontal="center" vertical="top"/>
    </xf>
    <xf numFmtId="0" fontId="5" fillId="0" borderId="1" xfId="0" applyFont="1" applyBorder="1" applyAlignment="1">
      <alignment horizontal="center" vertical="top"/>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6" xfId="0" applyFont="1" applyBorder="1" applyAlignment="1">
      <alignment horizontal="left" wrapText="1"/>
    </xf>
    <xf numFmtId="0" fontId="5" fillId="0" borderId="2" xfId="0" applyFont="1" applyBorder="1" applyAlignment="1">
      <alignment horizontal="left" wrapText="1"/>
    </xf>
    <xf numFmtId="0" fontId="5" fillId="3" borderId="21" xfId="0" applyFont="1" applyFill="1" applyBorder="1" applyAlignment="1">
      <alignment horizontal="center" wrapText="1"/>
    </xf>
    <xf numFmtId="0" fontId="5" fillId="3" borderId="20" xfId="0" applyFont="1" applyFill="1" applyBorder="1" applyAlignment="1">
      <alignment horizontal="center" wrapText="1"/>
    </xf>
    <xf numFmtId="0" fontId="36" fillId="3" borderId="2" xfId="0" applyFont="1" applyFill="1" applyBorder="1" applyAlignment="1">
      <alignment horizontal="center"/>
    </xf>
    <xf numFmtId="0" fontId="36" fillId="3" borderId="3" xfId="0" applyFont="1" applyFill="1" applyBorder="1" applyAlignment="1">
      <alignment horizontal="center"/>
    </xf>
    <xf numFmtId="0" fontId="5" fillId="3" borderId="6" xfId="0" applyFont="1" applyFill="1" applyBorder="1" applyAlignment="1">
      <alignment horizontal="center"/>
    </xf>
    <xf numFmtId="0" fontId="5" fillId="3" borderId="3" xfId="0" applyFont="1" applyFill="1" applyBorder="1" applyAlignment="1">
      <alignment horizontal="center"/>
    </xf>
    <xf numFmtId="0" fontId="20" fillId="0" borderId="5" xfId="0" applyFont="1" applyBorder="1" applyAlignment="1">
      <alignment horizontal="center" wrapText="1"/>
    </xf>
    <xf numFmtId="0" fontId="20" fillId="0" borderId="0" xfId="0" applyFont="1" applyAlignment="1">
      <alignment horizontal="center" wrapText="1"/>
    </xf>
    <xf numFmtId="0" fontId="5" fillId="0" borderId="0" xfId="0" applyFont="1" applyAlignment="1">
      <alignment vertical="justify" wrapText="1"/>
    </xf>
    <xf numFmtId="0" fontId="5" fillId="2" borderId="5" xfId="0" applyFont="1" applyFill="1" applyBorder="1" applyAlignment="1">
      <alignment horizontal="center"/>
    </xf>
    <xf numFmtId="0" fontId="5" fillId="2" borderId="2" xfId="0" applyFont="1" applyFill="1" applyBorder="1" applyAlignment="1">
      <alignment horizontal="center"/>
    </xf>
    <xf numFmtId="0" fontId="5" fillId="3" borderId="18" xfId="0" applyFont="1" applyFill="1" applyBorder="1" applyAlignment="1">
      <alignment horizontal="center"/>
    </xf>
    <xf numFmtId="0" fontId="5" fillId="3" borderId="9" xfId="0" applyFont="1" applyFill="1" applyBorder="1" applyAlignment="1">
      <alignment horizontal="center"/>
    </xf>
    <xf numFmtId="1" fontId="5" fillId="15" borderId="18" xfId="0" applyNumberFormat="1" applyFont="1" applyFill="1" applyBorder="1" applyAlignment="1">
      <alignment horizontal="left" vertical="center" wrapText="1"/>
    </xf>
    <xf numFmtId="0" fontId="34" fillId="15" borderId="9" xfId="0" applyFont="1" applyFill="1" applyBorder="1" applyAlignment="1">
      <alignment horizontal="left" wrapText="1"/>
    </xf>
    <xf numFmtId="0" fontId="20" fillId="0" borderId="18" xfId="0" applyFont="1" applyBorder="1" applyAlignment="1">
      <alignment horizontal="center"/>
    </xf>
    <xf numFmtId="0" fontId="20" fillId="0" borderId="23" xfId="0" applyFont="1" applyBorder="1" applyAlignment="1">
      <alignment horizontal="center"/>
    </xf>
    <xf numFmtId="0" fontId="5" fillId="2" borderId="18" xfId="0" applyFont="1" applyFill="1" applyBorder="1" applyAlignment="1">
      <alignment horizontal="center"/>
    </xf>
    <xf numFmtId="0" fontId="5" fillId="2" borderId="23" xfId="0" applyFont="1" applyFill="1" applyBorder="1" applyAlignment="1">
      <alignment horizontal="center"/>
    </xf>
    <xf numFmtId="0" fontId="35" fillId="4" borderId="16" xfId="0" applyFont="1" applyFill="1" applyBorder="1" applyAlignment="1">
      <alignment horizontal="center" wrapText="1"/>
    </xf>
    <xf numFmtId="0" fontId="33" fillId="4" borderId="16" xfId="0" applyFont="1" applyFill="1" applyBorder="1" applyAlignment="1">
      <alignment horizontal="center" vertical="center"/>
    </xf>
    <xf numFmtId="0" fontId="0" fillId="0" borderId="16" xfId="0" applyBorder="1" applyAlignment="1">
      <alignment horizontal="center" vertical="center"/>
    </xf>
    <xf numFmtId="0" fontId="20" fillId="0" borderId="4" xfId="0" applyFont="1" applyBorder="1" applyAlignment="1">
      <alignment vertical="top" wrapText="1"/>
    </xf>
    <xf numFmtId="0" fontId="0" fillId="0" borderId="5" xfId="0" applyBorder="1" applyAlignment="1">
      <alignment vertical="top" wrapText="1"/>
    </xf>
    <xf numFmtId="0" fontId="0" fillId="0" borderId="1" xfId="0" applyBorder="1" applyAlignment="1">
      <alignment vertical="top" wrapText="1"/>
    </xf>
    <xf numFmtId="0" fontId="0" fillId="0" borderId="6"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2" fillId="14" borderId="4" xfId="0" applyFont="1" applyFill="1" applyBorder="1" applyAlignment="1">
      <alignment horizontal="left" vertical="top" wrapText="1"/>
    </xf>
    <xf numFmtId="0" fontId="2" fillId="14" borderId="1" xfId="0" applyFont="1" applyFill="1" applyBorder="1" applyAlignment="1">
      <alignment horizontal="left" vertical="top" wrapText="1"/>
    </xf>
    <xf numFmtId="0" fontId="58" fillId="0" borderId="7" xfId="0" applyFont="1" applyBorder="1" applyAlignment="1">
      <alignment horizontal="center" vertical="center" shrinkToFit="1"/>
    </xf>
    <xf numFmtId="0" fontId="58" fillId="0" borderId="8" xfId="0" applyFont="1" applyBorder="1" applyAlignment="1">
      <alignment horizontal="center" vertical="center" shrinkToFi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26" fillId="17" borderId="7" xfId="1" applyNumberFormat="1" applyFont="1" applyFill="1" applyBorder="1" applyAlignment="1" applyProtection="1">
      <alignment horizontal="center" vertical="center"/>
    </xf>
    <xf numFmtId="0" fontId="26" fillId="17" borderId="8" xfId="1" applyNumberFormat="1" applyFont="1" applyFill="1" applyBorder="1" applyAlignment="1" applyProtection="1">
      <alignment horizontal="center" vertical="center"/>
    </xf>
    <xf numFmtId="0" fontId="49" fillId="8" borderId="7" xfId="0" applyFont="1" applyFill="1" applyBorder="1" applyAlignment="1">
      <alignment horizontal="center" wrapText="1"/>
    </xf>
    <xf numFmtId="0" fontId="49" fillId="8" borderId="0" xfId="0" applyFont="1" applyFill="1" applyAlignment="1">
      <alignment horizontal="center" wrapText="1"/>
    </xf>
    <xf numFmtId="0" fontId="20" fillId="0" borderId="47" xfId="0" applyFont="1" applyBorder="1" applyAlignment="1">
      <alignment horizontal="left"/>
    </xf>
    <xf numFmtId="0" fontId="20" fillId="0" borderId="5" xfId="0" applyFont="1" applyBorder="1" applyAlignment="1">
      <alignment horizontal="left"/>
    </xf>
    <xf numFmtId="0" fontId="20" fillId="0" borderId="13" xfId="0" applyFont="1" applyBorder="1" applyAlignment="1">
      <alignment horizontal="left"/>
    </xf>
    <xf numFmtId="0" fontId="5" fillId="0" borderId="12" xfId="0" applyFont="1" applyBorder="1" applyAlignment="1">
      <alignment vertical="justify" wrapText="1"/>
    </xf>
    <xf numFmtId="0" fontId="19" fillId="3" borderId="4" xfId="0" applyFont="1" applyFill="1" applyBorder="1" applyAlignment="1">
      <alignment horizontal="center" vertical="top" wrapText="1"/>
    </xf>
    <xf numFmtId="0" fontId="0" fillId="3" borderId="1" xfId="0" applyFill="1" applyBorder="1" applyAlignment="1">
      <alignment horizontal="center" vertical="top" wrapText="1"/>
    </xf>
    <xf numFmtId="0" fontId="0" fillId="3" borderId="1" xfId="0" applyFill="1" applyBorder="1" applyAlignment="1">
      <alignment wrapText="1"/>
    </xf>
    <xf numFmtId="0" fontId="35" fillId="4" borderId="0" xfId="0" applyFont="1" applyFill="1" applyAlignment="1">
      <alignment horizontal="center" wrapText="1"/>
    </xf>
    <xf numFmtId="0" fontId="31" fillId="0" borderId="12" xfId="0" applyFont="1" applyBorder="1" applyAlignment="1">
      <alignment vertical="justify" wrapText="1"/>
    </xf>
    <xf numFmtId="0" fontId="31" fillId="0" borderId="0" xfId="0" applyFont="1" applyAlignment="1">
      <alignment vertical="justify" wrapText="1"/>
    </xf>
    <xf numFmtId="0" fontId="25" fillId="17" borderId="7" xfId="1" applyNumberFormat="1" applyFont="1" applyFill="1" applyBorder="1" applyAlignment="1" applyProtection="1">
      <alignment horizontal="center"/>
    </xf>
    <xf numFmtId="0" fontId="25" fillId="17" borderId="0" xfId="1" applyNumberFormat="1" applyFont="1" applyFill="1" applyBorder="1" applyAlignment="1" applyProtection="1">
      <alignment horizontal="center"/>
    </xf>
    <xf numFmtId="0" fontId="39" fillId="4" borderId="0" xfId="0" applyFont="1" applyFill="1" applyAlignment="1">
      <alignment horizontal="center" wrapText="1"/>
    </xf>
    <xf numFmtId="0" fontId="5" fillId="7" borderId="9" xfId="0" applyFont="1" applyFill="1" applyBorder="1" applyAlignment="1">
      <alignment horizontal="left"/>
    </xf>
    <xf numFmtId="0" fontId="46" fillId="0" borderId="4" xfId="0" applyFont="1" applyBorder="1" applyAlignment="1">
      <alignment horizontal="left" vertical="center" wrapText="1"/>
    </xf>
    <xf numFmtId="0" fontId="46" fillId="0" borderId="5" xfId="0" applyFont="1" applyBorder="1" applyAlignment="1">
      <alignment horizontal="left" vertical="center" wrapText="1"/>
    </xf>
    <xf numFmtId="0" fontId="46" fillId="0" borderId="6" xfId="0" applyFont="1" applyBorder="1" applyAlignment="1">
      <alignment horizontal="left" vertical="center" wrapText="1"/>
    </xf>
    <xf numFmtId="0" fontId="46" fillId="0" borderId="2" xfId="0" applyFont="1" applyBorder="1" applyAlignment="1">
      <alignment horizontal="left" vertical="center" wrapText="1"/>
    </xf>
    <xf numFmtId="0" fontId="46" fillId="2" borderId="5" xfId="0" applyFont="1" applyFill="1" applyBorder="1" applyAlignment="1">
      <alignment horizontal="center" vertical="center" wrapText="1"/>
    </xf>
    <xf numFmtId="0" fontId="46" fillId="2" borderId="2" xfId="0" applyFont="1" applyFill="1" applyBorder="1" applyAlignment="1">
      <alignment horizontal="center" vertical="center" wrapText="1"/>
    </xf>
    <xf numFmtId="0" fontId="21" fillId="4" borderId="0" xfId="0" applyFont="1" applyFill="1" applyAlignment="1">
      <alignment horizontal="center"/>
    </xf>
    <xf numFmtId="0" fontId="21" fillId="4" borderId="8" xfId="0" applyFont="1" applyFill="1" applyBorder="1" applyAlignment="1">
      <alignment horizontal="center"/>
    </xf>
    <xf numFmtId="0" fontId="5" fillId="0" borderId="0" xfId="0" applyFont="1" applyAlignment="1">
      <alignment wrapText="1"/>
    </xf>
    <xf numFmtId="0" fontId="5" fillId="0" borderId="8" xfId="0" applyFont="1" applyBorder="1" applyAlignment="1">
      <alignment wrapText="1"/>
    </xf>
    <xf numFmtId="0" fontId="2" fillId="0" borderId="6" xfId="0" applyFont="1" applyBorder="1" applyAlignment="1">
      <alignment horizontal="left" vertical="top" wrapText="1"/>
    </xf>
    <xf numFmtId="0" fontId="2" fillId="0" borderId="3" xfId="0" applyFont="1" applyBorder="1" applyAlignment="1">
      <alignment horizontal="left" vertical="top" wrapText="1"/>
    </xf>
    <xf numFmtId="0" fontId="5" fillId="0" borderId="0" xfId="0" applyFont="1" applyAlignment="1">
      <alignment horizontal="left" wrapText="1"/>
    </xf>
    <xf numFmtId="0" fontId="38" fillId="0" borderId="0" xfId="0" applyFont="1" applyAlignment="1">
      <alignment horizontal="center" wrapText="1"/>
    </xf>
    <xf numFmtId="0" fontId="38" fillId="0" borderId="13" xfId="0" applyFont="1" applyBorder="1" applyAlignment="1">
      <alignment horizontal="center" wrapText="1"/>
    </xf>
    <xf numFmtId="1" fontId="53" fillId="0" borderId="0" xfId="0" applyNumberFormat="1" applyFont="1" applyAlignment="1">
      <alignment horizontal="center" wrapText="1"/>
    </xf>
    <xf numFmtId="1" fontId="54" fillId="0" borderId="0" xfId="0" applyNumberFormat="1" applyFont="1" applyAlignment="1">
      <alignment horizontal="center"/>
    </xf>
    <xf numFmtId="0" fontId="42" fillId="4" borderId="31" xfId="0" applyFont="1" applyFill="1" applyBorder="1" applyAlignment="1">
      <alignment horizontal="center" wrapText="1"/>
    </xf>
    <xf numFmtId="0" fontId="42" fillId="4" borderId="8" xfId="0" applyFont="1" applyFill="1" applyBorder="1" applyAlignment="1">
      <alignment horizontal="center" wrapText="1"/>
    </xf>
    <xf numFmtId="0" fontId="42" fillId="4" borderId="11" xfId="0" applyFont="1" applyFill="1" applyBorder="1" applyAlignment="1">
      <alignment horizontal="center" wrapText="1"/>
    </xf>
    <xf numFmtId="0" fontId="42" fillId="4" borderId="13" xfId="0" applyFont="1" applyFill="1" applyBorder="1" applyAlignment="1">
      <alignment horizontal="center" wrapText="1"/>
    </xf>
  </cellXfs>
  <cellStyles count="2">
    <cellStyle name="Hipervínculo" xfId="1" builtinId="8"/>
    <cellStyle name="Normal" xfId="0" builtinId="0"/>
  </cellStyles>
  <dxfs count="14">
    <dxf>
      <font>
        <condense val="0"/>
        <extend val="0"/>
        <color indexed="13"/>
      </font>
    </dxf>
    <dxf>
      <font>
        <b val="0"/>
        <i val="0"/>
        <condense val="0"/>
        <extend val="0"/>
        <color indexed="50"/>
      </font>
    </dxf>
    <dxf>
      <font>
        <b/>
        <i val="0"/>
        <strike val="0"/>
        <condense val="0"/>
        <extend val="0"/>
      </font>
      <fill>
        <patternFill>
          <bgColor indexed="10"/>
        </patternFill>
      </fill>
    </dxf>
    <dxf>
      <font>
        <condense val="0"/>
        <extend val="0"/>
        <color indexed="50"/>
      </font>
      <fill>
        <patternFill>
          <bgColor indexed="50"/>
        </patternFill>
      </fill>
    </dxf>
    <dxf>
      <font>
        <b/>
        <i val="0"/>
        <condense val="0"/>
        <extend val="0"/>
        <color indexed="9"/>
      </font>
      <fill>
        <patternFill>
          <bgColor indexed="10"/>
        </patternFill>
      </fill>
    </dxf>
    <dxf>
      <font>
        <b/>
        <i val="0"/>
        <condense val="0"/>
        <extend val="0"/>
        <color indexed="26"/>
      </font>
      <fill>
        <patternFill>
          <bgColor indexed="1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strike val="0"/>
        <condense val="0"/>
        <extend val="0"/>
        <color indexed="9"/>
      </font>
      <fill>
        <patternFill>
          <bgColor indexed="10"/>
        </patternFill>
      </fill>
    </dxf>
    <dxf>
      <font>
        <b/>
        <i val="0"/>
        <strike val="0"/>
        <condense val="0"/>
        <extend val="0"/>
        <color indexed="9"/>
      </font>
      <fill>
        <patternFill>
          <bgColor indexed="10"/>
        </patternFill>
      </fill>
    </dxf>
    <dxf>
      <font>
        <b/>
        <i val="0"/>
        <strike val="0"/>
        <condense val="0"/>
        <extend val="0"/>
      </font>
      <fill>
        <patternFill>
          <bgColor indexed="10"/>
        </patternFill>
      </fill>
    </dxf>
    <dxf>
      <font>
        <condense val="0"/>
        <extend val="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Spin" dx="16" fmlaLink="$J$11" inc="7" max="1200" page="10" val="0"/>
</file>

<file path=xl/ctrlProps/ctrlProp10.xml><?xml version="1.0" encoding="utf-8"?>
<formControlPr xmlns="http://schemas.microsoft.com/office/spreadsheetml/2009/9/main" objectType="Spin" dx="16" fmlaLink="$P$25" inc="15" max="30000" page="10" val="0"/>
</file>

<file path=xl/ctrlProps/ctrlProp100.xml><?xml version="1.0" encoding="utf-8"?>
<formControlPr xmlns="http://schemas.microsoft.com/office/spreadsheetml/2009/9/main" objectType="Spin" dx="16" fmlaLink="$E$844" inc="9" max="30000" page="10" val="0"/>
</file>

<file path=xl/ctrlProps/ctrlProp101.xml><?xml version="1.0" encoding="utf-8"?>
<formControlPr xmlns="http://schemas.microsoft.com/office/spreadsheetml/2009/9/main" objectType="Spin" dx="16" fmlaLink="$E$845" inc="10" max="30000" page="10" val="0"/>
</file>

<file path=xl/ctrlProps/ctrlProp102.xml><?xml version="1.0" encoding="utf-8"?>
<formControlPr xmlns="http://schemas.microsoft.com/office/spreadsheetml/2009/9/main" objectType="Spin" dx="16" fmlaLink="$E$846" inc="10" max="30000" page="10" val="0"/>
</file>

<file path=xl/ctrlProps/ctrlProp103.xml><?xml version="1.0" encoding="utf-8"?>
<formControlPr xmlns="http://schemas.microsoft.com/office/spreadsheetml/2009/9/main" objectType="Spin" dx="16" fmlaLink="$E$847" inc="3" max="30000" page="10" val="0"/>
</file>

<file path=xl/ctrlProps/ctrlProp104.xml><?xml version="1.0" encoding="utf-8"?>
<formControlPr xmlns="http://schemas.microsoft.com/office/spreadsheetml/2009/9/main" objectType="CheckBox" fmlaLink="$F$836" lockText="1" noThreeD="1"/>
</file>

<file path=xl/ctrlProps/ctrlProp105.xml><?xml version="1.0" encoding="utf-8"?>
<formControlPr xmlns="http://schemas.microsoft.com/office/spreadsheetml/2009/9/main" objectType="Spin" dx="16" fmlaLink="$J$835" inc="40" max="120" page="10" val="0"/>
</file>

<file path=xl/ctrlProps/ctrlProp106.xml><?xml version="1.0" encoding="utf-8"?>
<formControlPr xmlns="http://schemas.microsoft.com/office/spreadsheetml/2009/9/main" objectType="Spin" dx="16" fmlaLink="$J$837" inc="60" max="180" page="10" val="0"/>
</file>

<file path=xl/ctrlProps/ctrlProp107.xml><?xml version="1.0" encoding="utf-8"?>
<formControlPr xmlns="http://schemas.microsoft.com/office/spreadsheetml/2009/9/main" objectType="Spin" dx="16" fmlaLink="$J$836" inc="30" max="90" page="10" val="0"/>
</file>

<file path=xl/ctrlProps/ctrlProp108.xml><?xml version="1.0" encoding="utf-8"?>
<formControlPr xmlns="http://schemas.microsoft.com/office/spreadsheetml/2009/9/main" objectType="Spin" dx="16" fmlaLink="$J$838" inc="25" max="75" page="10" val="0"/>
</file>

<file path=xl/ctrlProps/ctrlProp109.xml><?xml version="1.0" encoding="utf-8"?>
<formControlPr xmlns="http://schemas.microsoft.com/office/spreadsheetml/2009/9/main" objectType="Spin" dx="16" fmlaLink="$J$839" inc="25" max="75" page="10" val="0"/>
</file>

<file path=xl/ctrlProps/ctrlProp11.xml><?xml version="1.0" encoding="utf-8"?>
<formControlPr xmlns="http://schemas.microsoft.com/office/spreadsheetml/2009/9/main" objectType="Spin" dx="16" fmlaLink="$Q$25" inc="7" max="30000" page="10" val="0"/>
</file>

<file path=xl/ctrlProps/ctrlProp110.xml><?xml version="1.0" encoding="utf-8"?>
<formControlPr xmlns="http://schemas.microsoft.com/office/spreadsheetml/2009/9/main" objectType="CheckBox" fmlaLink="$I$843" lockText="1" noThreeD="1"/>
</file>

<file path=xl/ctrlProps/ctrlProp111.xml><?xml version="1.0" encoding="utf-8"?>
<formControlPr xmlns="http://schemas.microsoft.com/office/spreadsheetml/2009/9/main" objectType="Spin" dx="16" fmlaLink="$O$840" max="10" page="10" val="0"/>
</file>

<file path=xl/ctrlProps/ctrlProp112.xml><?xml version="1.0" encoding="utf-8"?>
<formControlPr xmlns="http://schemas.microsoft.com/office/spreadsheetml/2009/9/main" objectType="Spin" dx="16" fmlaLink="$O$842" max="30000" page="10" val="0"/>
</file>

<file path=xl/ctrlProps/ctrlProp113.xml><?xml version="1.0" encoding="utf-8"?>
<formControlPr xmlns="http://schemas.microsoft.com/office/spreadsheetml/2009/9/main" objectType="Spin" dx="16" fmlaLink="$O$843" max="30" page="10" val="0"/>
</file>

<file path=xl/ctrlProps/ctrlProp114.xml><?xml version="1.0" encoding="utf-8"?>
<formControlPr xmlns="http://schemas.microsoft.com/office/spreadsheetml/2009/9/main" objectType="CheckBox" fmlaLink="$O$835" lockText="1" noThreeD="1"/>
</file>

<file path=xl/ctrlProps/ctrlProp115.xml><?xml version="1.0" encoding="utf-8"?>
<formControlPr xmlns="http://schemas.microsoft.com/office/spreadsheetml/2009/9/main" objectType="Spin" dx="16" fmlaLink="$O$844" max="20" page="10" val="0"/>
</file>

<file path=xl/ctrlProps/ctrlProp116.xml><?xml version="1.0" encoding="utf-8"?>
<formControlPr xmlns="http://schemas.microsoft.com/office/spreadsheetml/2009/9/main" objectType="Spin" dx="16" fmlaLink="$S$840" max="15" page="10" val="0"/>
</file>

<file path=xl/ctrlProps/ctrlProp117.xml><?xml version="1.0" encoding="utf-8"?>
<formControlPr xmlns="http://schemas.microsoft.com/office/spreadsheetml/2009/9/main" objectType="Spin" dx="16" fmlaLink="$S$842" inc="10" max="30" page="10" val="0"/>
</file>

<file path=xl/ctrlProps/ctrlProp118.xml><?xml version="1.0" encoding="utf-8"?>
<formControlPr xmlns="http://schemas.microsoft.com/office/spreadsheetml/2009/9/main" objectType="Spin" dx="16" fmlaLink="$S$843" max="30" page="10" val="0"/>
</file>

<file path=xl/ctrlProps/ctrlProp119.xml><?xml version="1.0" encoding="utf-8"?>
<formControlPr xmlns="http://schemas.microsoft.com/office/spreadsheetml/2009/9/main" objectType="CheckBox" fmlaLink="$S$835" lockText="1" noThreeD="1"/>
</file>

<file path=xl/ctrlProps/ctrlProp12.xml><?xml version="1.0" encoding="utf-8"?>
<formControlPr xmlns="http://schemas.microsoft.com/office/spreadsheetml/2009/9/main" objectType="Spin" dx="16" fmlaLink="$R$25" inc="3" max="30000" page="10" val="0"/>
</file>

<file path=xl/ctrlProps/ctrlProp120.xml><?xml version="1.0" encoding="utf-8"?>
<formControlPr xmlns="http://schemas.microsoft.com/office/spreadsheetml/2009/9/main" objectType="Spin" dx="16" fmlaLink="$S$844" max="10" page="10" val="0"/>
</file>

<file path=xl/ctrlProps/ctrlProp121.xml><?xml version="1.0" encoding="utf-8"?>
<formControlPr xmlns="http://schemas.microsoft.com/office/spreadsheetml/2009/9/main" objectType="Spin" dx="16" fmlaLink="$Y$840" max="30000" page="10" val="0"/>
</file>

<file path=xl/ctrlProps/ctrlProp122.xml><?xml version="1.0" encoding="utf-8"?>
<formControlPr xmlns="http://schemas.microsoft.com/office/spreadsheetml/2009/9/main" objectType="Spin" dx="16" fmlaLink="$Y$842" max="30000" page="10" val="0"/>
</file>

<file path=xl/ctrlProps/ctrlProp123.xml><?xml version="1.0" encoding="utf-8"?>
<formControlPr xmlns="http://schemas.microsoft.com/office/spreadsheetml/2009/9/main" objectType="Spin" dx="16" fmlaLink="$Y$843" max="30000" page="10" val="20"/>
</file>

<file path=xl/ctrlProps/ctrlProp124.xml><?xml version="1.0" encoding="utf-8"?>
<formControlPr xmlns="http://schemas.microsoft.com/office/spreadsheetml/2009/9/main" objectType="CheckBox" fmlaLink="$Y$835" lockText="1" noThreeD="1"/>
</file>

<file path=xl/ctrlProps/ctrlProp125.xml><?xml version="1.0" encoding="utf-8"?>
<formControlPr xmlns="http://schemas.microsoft.com/office/spreadsheetml/2009/9/main" objectType="Spin" dx="16" fmlaLink="$Y$844" max="30000" page="10" val="0"/>
</file>

<file path=xl/ctrlProps/ctrlProp126.xml><?xml version="1.0" encoding="utf-8"?>
<formControlPr xmlns="http://schemas.microsoft.com/office/spreadsheetml/2009/9/main" objectType="Spin" dx="16" fmlaLink="$AC$840" max="42" page="10" val="0"/>
</file>

<file path=xl/ctrlProps/ctrlProp127.xml><?xml version="1.0" encoding="utf-8"?>
<formControlPr xmlns="http://schemas.microsoft.com/office/spreadsheetml/2009/9/main" objectType="Spin" dx="16" fmlaLink="$AC$842" max="4" page="10" val="0"/>
</file>

<file path=xl/ctrlProps/ctrlProp128.xml><?xml version="1.0" encoding="utf-8"?>
<formControlPr xmlns="http://schemas.microsoft.com/office/spreadsheetml/2009/9/main" objectType="Spin" dx="16" fmlaLink="$AC$843" max="42" page="10" val="0"/>
</file>

<file path=xl/ctrlProps/ctrlProp129.xml><?xml version="1.0" encoding="utf-8"?>
<formControlPr xmlns="http://schemas.microsoft.com/office/spreadsheetml/2009/9/main" objectType="CheckBox" fmlaLink="$AC$835" lockText="1" noThreeD="1"/>
</file>

<file path=xl/ctrlProps/ctrlProp13.xml><?xml version="1.0" encoding="utf-8"?>
<formControlPr xmlns="http://schemas.microsoft.com/office/spreadsheetml/2009/9/main" objectType="Spin" dx="16" fmlaLink="$N$3" max="30000" page="10" val="0"/>
</file>

<file path=xl/ctrlProps/ctrlProp130.xml><?xml version="1.0" encoding="utf-8"?>
<formControlPr xmlns="http://schemas.microsoft.com/office/spreadsheetml/2009/9/main" objectType="Spin" dx="16" fmlaLink="$AC$844" max="42" page="10" val="0"/>
</file>

<file path=xl/ctrlProps/ctrlProp131.xml><?xml version="1.0" encoding="utf-8"?>
<formControlPr xmlns="http://schemas.microsoft.com/office/spreadsheetml/2009/9/main" objectType="Spin" dx="16" max="30000" page="10" val="3"/>
</file>

<file path=xl/ctrlProps/ctrlProp132.xml><?xml version="1.0" encoding="utf-8"?>
<formControlPr xmlns="http://schemas.microsoft.com/office/spreadsheetml/2009/9/main" objectType="Spin" dx="16" max="30000" page="10" val="0"/>
</file>

<file path=xl/ctrlProps/ctrlProp133.xml><?xml version="1.0" encoding="utf-8"?>
<formControlPr xmlns="http://schemas.microsoft.com/office/spreadsheetml/2009/9/main" objectType="Spin" dx="16" fmlaLink="$AC$841" max="4" page="10" val="0"/>
</file>

<file path=xl/ctrlProps/ctrlProp134.xml><?xml version="1.0" encoding="utf-8"?>
<formControlPr xmlns="http://schemas.microsoft.com/office/spreadsheetml/2009/9/main" objectType="Spin" dx="16" fmlaLink="$AG$840" inc="25" max="25" page="10" val="0"/>
</file>

<file path=xl/ctrlProps/ctrlProp135.xml><?xml version="1.0" encoding="utf-8"?>
<formControlPr xmlns="http://schemas.microsoft.com/office/spreadsheetml/2009/9/main" objectType="Spin" dx="16" fmlaLink="$AG$843" max="80" page="10" val="0"/>
</file>

<file path=xl/ctrlProps/ctrlProp136.xml><?xml version="1.0" encoding="utf-8"?>
<formControlPr xmlns="http://schemas.microsoft.com/office/spreadsheetml/2009/9/main" objectType="CheckBox" fmlaLink="$AG$835" lockText="1" noThreeD="1"/>
</file>

<file path=xl/ctrlProps/ctrlProp137.xml><?xml version="1.0" encoding="utf-8"?>
<formControlPr xmlns="http://schemas.microsoft.com/office/spreadsheetml/2009/9/main" objectType="Spin" dx="16" fmlaLink="$AK$840" inc="4" max="2" page="10" val="0"/>
</file>

<file path=xl/ctrlProps/ctrlProp138.xml><?xml version="1.0" encoding="utf-8"?>
<formControlPr xmlns="http://schemas.microsoft.com/office/spreadsheetml/2009/9/main" objectType="Spin" dx="16" fmlaLink="$AK$843" max="30000" page="10" val="0"/>
</file>

<file path=xl/ctrlProps/ctrlProp139.xml><?xml version="1.0" encoding="utf-8"?>
<formControlPr xmlns="http://schemas.microsoft.com/office/spreadsheetml/2009/9/main" objectType="CheckBox" fmlaLink="$AK$835" lockText="1" noThreeD="1"/>
</file>

<file path=xl/ctrlProps/ctrlProp14.xml><?xml version="1.0" encoding="utf-8"?>
<formControlPr xmlns="http://schemas.microsoft.com/office/spreadsheetml/2009/9/main" objectType="Spin" dx="16" fmlaLink="$O$3" inc="50" max="30000" page="10" val="0"/>
</file>

<file path=xl/ctrlProps/ctrlProp140.xml><?xml version="1.0" encoding="utf-8"?>
<formControlPr xmlns="http://schemas.microsoft.com/office/spreadsheetml/2009/9/main" objectType="Spin" dx="16" fmlaLink="$AK$841" inc="2" max="6" page="10" val="0"/>
</file>

<file path=xl/ctrlProps/ctrlProp141.xml><?xml version="1.0" encoding="utf-8"?>
<formControlPr xmlns="http://schemas.microsoft.com/office/spreadsheetml/2009/9/main" objectType="Spin" dx="16" fmlaLink="$AK$844" max="8" page="10" val="0"/>
</file>

<file path=xl/ctrlProps/ctrlProp142.xml><?xml version="1.0" encoding="utf-8"?>
<formControlPr xmlns="http://schemas.microsoft.com/office/spreadsheetml/2009/9/main" objectType="Spin" dx="16" fmlaLink="$AO$840" inc="5" max="20" page="10" val="20"/>
</file>

<file path=xl/ctrlProps/ctrlProp143.xml><?xml version="1.0" encoding="utf-8"?>
<formControlPr xmlns="http://schemas.microsoft.com/office/spreadsheetml/2009/9/main" objectType="Spin" dx="16" fmlaLink="$AO$843" max="60" page="10" val="0"/>
</file>

<file path=xl/ctrlProps/ctrlProp144.xml><?xml version="1.0" encoding="utf-8"?>
<formControlPr xmlns="http://schemas.microsoft.com/office/spreadsheetml/2009/9/main" objectType="CheckBox" fmlaLink="$AO$835" lockText="1" noThreeD="1"/>
</file>

<file path=xl/ctrlProps/ctrlProp145.xml><?xml version="1.0" encoding="utf-8"?>
<formControlPr xmlns="http://schemas.microsoft.com/office/spreadsheetml/2009/9/main" objectType="Spin" dx="16" fmlaLink="$AO$844" max="25" page="10" val="0"/>
</file>

<file path=xl/ctrlProps/ctrlProp146.xml><?xml version="1.0" encoding="utf-8"?>
<formControlPr xmlns="http://schemas.microsoft.com/office/spreadsheetml/2009/9/main" objectType="Spin" dx="16" fmlaLink="$O$855" inc="5" max="15" page="10" val="0"/>
</file>

<file path=xl/ctrlProps/ctrlProp147.xml><?xml version="1.0" encoding="utf-8"?>
<formControlPr xmlns="http://schemas.microsoft.com/office/spreadsheetml/2009/9/main" objectType="Spin" dx="16" fmlaLink="$O$858" max="50" page="10" val="0"/>
</file>

<file path=xl/ctrlProps/ctrlProp148.xml><?xml version="1.0" encoding="utf-8"?>
<formControlPr xmlns="http://schemas.microsoft.com/office/spreadsheetml/2009/9/main" objectType="CheckBox" fmlaLink="$O$850" lockText="1" noThreeD="1"/>
</file>

<file path=xl/ctrlProps/ctrlProp149.xml><?xml version="1.0" encoding="utf-8"?>
<formControlPr xmlns="http://schemas.microsoft.com/office/spreadsheetml/2009/9/main" objectType="Spin" dx="16" fmlaLink="$O$859" max="18" page="10" val="0"/>
</file>

<file path=xl/ctrlProps/ctrlProp15.xml><?xml version="1.0" encoding="utf-8"?>
<formControlPr xmlns="http://schemas.microsoft.com/office/spreadsheetml/2009/9/main" objectType="Spin" dx="16" fmlaLink="$O$3" max="30000" page="10" val="0"/>
</file>

<file path=xl/ctrlProps/ctrlProp150.xml><?xml version="1.0" encoding="utf-8"?>
<formControlPr xmlns="http://schemas.microsoft.com/office/spreadsheetml/2009/9/main" objectType="Spin" dx="16" fmlaLink="$O$856" max="10" page="10" val="0"/>
</file>

<file path=xl/ctrlProps/ctrlProp151.xml><?xml version="1.0" encoding="utf-8"?>
<formControlPr xmlns="http://schemas.microsoft.com/office/spreadsheetml/2009/9/main" objectType="Spin" dx="16" fmlaLink="$O$857" max="5" page="10" val="0"/>
</file>

<file path=xl/ctrlProps/ctrlProp152.xml><?xml version="1.0" encoding="utf-8"?>
<formControlPr xmlns="http://schemas.microsoft.com/office/spreadsheetml/2009/9/main" objectType="Spin" dx="16" fmlaLink="$S$855" max="12" page="10" val="0"/>
</file>

<file path=xl/ctrlProps/ctrlProp153.xml><?xml version="1.0" encoding="utf-8"?>
<formControlPr xmlns="http://schemas.microsoft.com/office/spreadsheetml/2009/9/main" objectType="Spin" dx="16" fmlaLink="$S$858" max="22" page="10" val="22"/>
</file>

<file path=xl/ctrlProps/ctrlProp154.xml><?xml version="1.0" encoding="utf-8"?>
<formControlPr xmlns="http://schemas.microsoft.com/office/spreadsheetml/2009/9/main" objectType="CheckBox" fmlaLink="$S$850" lockText="1" noThreeD="1"/>
</file>

<file path=xl/ctrlProps/ctrlProp155.xml><?xml version="1.0" encoding="utf-8"?>
<formControlPr xmlns="http://schemas.microsoft.com/office/spreadsheetml/2009/9/main" objectType="Spin" dx="16" fmlaLink="$S$859" max="25" page="10" val="0"/>
</file>

<file path=xl/ctrlProps/ctrlProp156.xml><?xml version="1.0" encoding="utf-8"?>
<formControlPr xmlns="http://schemas.microsoft.com/office/spreadsheetml/2009/9/main" objectType="Spin" dx="16" fmlaLink="$S$856" inc="4" max="10" page="10" val="0"/>
</file>

<file path=xl/ctrlProps/ctrlProp157.xml><?xml version="1.0" encoding="utf-8"?>
<formControlPr xmlns="http://schemas.microsoft.com/office/spreadsheetml/2009/9/main" objectType="Spin" dx="16" fmlaLink="$S$857" inc="2" max="12" page="10" val="0"/>
</file>

<file path=xl/ctrlProps/ctrlProp158.xml><?xml version="1.0" encoding="utf-8"?>
<formControlPr xmlns="http://schemas.microsoft.com/office/spreadsheetml/2009/9/main" objectType="Spin" dx="16" fmlaLink="$Y$855" max="4" page="10" val="0"/>
</file>

<file path=xl/ctrlProps/ctrlProp159.xml><?xml version="1.0" encoding="utf-8"?>
<formControlPr xmlns="http://schemas.microsoft.com/office/spreadsheetml/2009/9/main" objectType="Spin" dx="16" fmlaLink="$Y$858" max="21" page="10" val="0"/>
</file>

<file path=xl/ctrlProps/ctrlProp16.xml><?xml version="1.0" encoding="utf-8"?>
<formControlPr xmlns="http://schemas.microsoft.com/office/spreadsheetml/2009/9/main" objectType="Spin" dx="16" fmlaLink="$O$3" inc="5" max="30000" page="10" val="0"/>
</file>

<file path=xl/ctrlProps/ctrlProp160.xml><?xml version="1.0" encoding="utf-8"?>
<formControlPr xmlns="http://schemas.microsoft.com/office/spreadsheetml/2009/9/main" objectType="CheckBox" fmlaLink="$Y$850" lockText="1" noThreeD="1"/>
</file>

<file path=xl/ctrlProps/ctrlProp161.xml><?xml version="1.0" encoding="utf-8"?>
<formControlPr xmlns="http://schemas.microsoft.com/office/spreadsheetml/2009/9/main" objectType="Spin" dx="16" fmlaLink="$Y$859" max="7" page="10" val="0"/>
</file>

<file path=xl/ctrlProps/ctrlProp162.xml><?xml version="1.0" encoding="utf-8"?>
<formControlPr xmlns="http://schemas.microsoft.com/office/spreadsheetml/2009/9/main" objectType="Spin" dx="16" fmlaLink="$Y$856" max="3" page="10" val="0"/>
</file>

<file path=xl/ctrlProps/ctrlProp163.xml><?xml version="1.0" encoding="utf-8"?>
<formControlPr xmlns="http://schemas.microsoft.com/office/spreadsheetml/2009/9/main" objectType="Spin" dx="16" fmlaLink="$AC$855" max="3" page="10" val="0"/>
</file>

<file path=xl/ctrlProps/ctrlProp164.xml><?xml version="1.0" encoding="utf-8"?>
<formControlPr xmlns="http://schemas.microsoft.com/office/spreadsheetml/2009/9/main" objectType="Spin" dx="16" fmlaLink="$AC$858" max="9" page="10" val="0"/>
</file>

<file path=xl/ctrlProps/ctrlProp165.xml><?xml version="1.0" encoding="utf-8"?>
<formControlPr xmlns="http://schemas.microsoft.com/office/spreadsheetml/2009/9/main" objectType="CheckBox" fmlaLink="$AC$850" lockText="1" noThreeD="1"/>
</file>

<file path=xl/ctrlProps/ctrlProp166.xml><?xml version="1.0" encoding="utf-8"?>
<formControlPr xmlns="http://schemas.microsoft.com/office/spreadsheetml/2009/9/main" objectType="Spin" dx="16" fmlaLink="$AC$856" max="3" page="10" val="0"/>
</file>

<file path=xl/ctrlProps/ctrlProp167.xml><?xml version="1.0" encoding="utf-8"?>
<formControlPr xmlns="http://schemas.microsoft.com/office/spreadsheetml/2009/9/main" objectType="Spin" dx="16" fmlaLink="$AG$855" max="5" page="10" val="3"/>
</file>

<file path=xl/ctrlProps/ctrlProp168.xml><?xml version="1.0" encoding="utf-8"?>
<formControlPr xmlns="http://schemas.microsoft.com/office/spreadsheetml/2009/9/main" objectType="Spin" dx="16" fmlaLink="$AG$858" max="22" page="10" val="22"/>
</file>

<file path=xl/ctrlProps/ctrlProp169.xml><?xml version="1.0" encoding="utf-8"?>
<formControlPr xmlns="http://schemas.microsoft.com/office/spreadsheetml/2009/9/main" objectType="CheckBox" fmlaLink="$AG$850" lockText="1" noThreeD="1"/>
</file>

<file path=xl/ctrlProps/ctrlProp17.xml><?xml version="1.0" encoding="utf-8"?>
<formControlPr xmlns="http://schemas.microsoft.com/office/spreadsheetml/2009/9/main" objectType="CheckBox" fmlaLink="$I$3" lockText="1" noThreeD="1"/>
</file>

<file path=xl/ctrlProps/ctrlProp170.xml><?xml version="1.0" encoding="utf-8"?>
<formControlPr xmlns="http://schemas.microsoft.com/office/spreadsheetml/2009/9/main" objectType="Spin" dx="16" fmlaLink="$AG$856" max="6" page="10" val="4"/>
</file>

<file path=xl/ctrlProps/ctrlProp171.xml><?xml version="1.0" encoding="utf-8"?>
<formControlPr xmlns="http://schemas.microsoft.com/office/spreadsheetml/2009/9/main" objectType="Spin" dx="16" fmlaLink="$AG$857" inc="15" max="30" page="10" val="0"/>
</file>

<file path=xl/ctrlProps/ctrlProp172.xml><?xml version="1.0" encoding="utf-8"?>
<formControlPr xmlns="http://schemas.microsoft.com/office/spreadsheetml/2009/9/main" objectType="Spin" dx="16" fmlaLink="$AG$859" max="12" page="10" val="2"/>
</file>

<file path=xl/ctrlProps/ctrlProp173.xml><?xml version="1.0" encoding="utf-8"?>
<formControlPr xmlns="http://schemas.microsoft.com/office/spreadsheetml/2009/9/main" objectType="Spin" dx="16" fmlaLink="$B$855" max="30000" page="10" val="0"/>
</file>

<file path=xl/ctrlProps/ctrlProp174.xml><?xml version="1.0" encoding="utf-8"?>
<formControlPr xmlns="http://schemas.microsoft.com/office/spreadsheetml/2009/9/main" objectType="Spin" dx="16" fmlaLink="$I$856" inc="10" max="50" page="10" val="0"/>
</file>

<file path=xl/ctrlProps/ctrlProp175.xml><?xml version="1.0" encoding="utf-8"?>
<formControlPr xmlns="http://schemas.microsoft.com/office/spreadsheetml/2009/9/main" objectType="Spin" dx="16" fmlaLink="$H$856" max="200" page="10" val="0"/>
</file>

<file path=xl/ctrlProps/ctrlProp176.xml><?xml version="1.0" encoding="utf-8"?>
<formControlPr xmlns="http://schemas.microsoft.com/office/spreadsheetml/2009/9/main" objectType="Spin" dx="16" fmlaLink="$H$857" max="200" page="10" val="0"/>
</file>

<file path=xl/ctrlProps/ctrlProp177.xml><?xml version="1.0" encoding="utf-8"?>
<formControlPr xmlns="http://schemas.microsoft.com/office/spreadsheetml/2009/9/main" objectType="Spin" dx="16" fmlaLink="$I$857" inc="10" max="50" page="10" val="0"/>
</file>

<file path=xl/ctrlProps/ctrlProp178.xml><?xml version="1.0" encoding="utf-8"?>
<formControlPr xmlns="http://schemas.microsoft.com/office/spreadsheetml/2009/9/main" objectType="Spin" dx="16" fmlaLink="$H$858" max="200" page="10" val="0"/>
</file>

<file path=xl/ctrlProps/ctrlProp179.xml><?xml version="1.0" encoding="utf-8"?>
<formControlPr xmlns="http://schemas.microsoft.com/office/spreadsheetml/2009/9/main" objectType="Spin" dx="16" fmlaLink="$H$859" max="200" page="10" val="0"/>
</file>

<file path=xl/ctrlProps/ctrlProp18.xml><?xml version="1.0" encoding="utf-8"?>
<formControlPr xmlns="http://schemas.microsoft.com/office/spreadsheetml/2009/9/main" objectType="CheckBox" fmlaLink="$I$2" lockText="1" noThreeD="1"/>
</file>

<file path=xl/ctrlProps/ctrlProp180.xml><?xml version="1.0" encoding="utf-8"?>
<formControlPr xmlns="http://schemas.microsoft.com/office/spreadsheetml/2009/9/main" objectType="Spin" dx="16" fmlaLink="$H$860" max="200" page="10" val="0"/>
</file>

<file path=xl/ctrlProps/ctrlProp181.xml><?xml version="1.0" encoding="utf-8"?>
<formControlPr xmlns="http://schemas.microsoft.com/office/spreadsheetml/2009/9/main" objectType="Spin" dx="16" fmlaLink="$H$861" max="200" page="10" val="0"/>
</file>

<file path=xl/ctrlProps/ctrlProp182.xml><?xml version="1.0" encoding="utf-8"?>
<formControlPr xmlns="http://schemas.microsoft.com/office/spreadsheetml/2009/9/main" objectType="Spin" dx="16" fmlaLink="$H$862" max="200" page="10" val="0"/>
</file>

<file path=xl/ctrlProps/ctrlProp183.xml><?xml version="1.0" encoding="utf-8"?>
<formControlPr xmlns="http://schemas.microsoft.com/office/spreadsheetml/2009/9/main" objectType="Spin" dx="16" fmlaLink="$I$858" inc="10" max="50" page="10" val="0"/>
</file>

<file path=xl/ctrlProps/ctrlProp184.xml><?xml version="1.0" encoding="utf-8"?>
<formControlPr xmlns="http://schemas.microsoft.com/office/spreadsheetml/2009/9/main" objectType="Spin" dx="16" fmlaLink="$I$859" inc="10" max="50" page="10" val="0"/>
</file>

<file path=xl/ctrlProps/ctrlProp185.xml><?xml version="1.0" encoding="utf-8"?>
<formControlPr xmlns="http://schemas.microsoft.com/office/spreadsheetml/2009/9/main" objectType="Spin" dx="16" fmlaLink="$I$860" inc="10" max="50" page="10" val="0"/>
</file>

<file path=xl/ctrlProps/ctrlProp186.xml><?xml version="1.0" encoding="utf-8"?>
<formControlPr xmlns="http://schemas.microsoft.com/office/spreadsheetml/2009/9/main" objectType="Spin" dx="16" fmlaLink="$I$861" inc="10" max="50" page="10" val="0"/>
</file>

<file path=xl/ctrlProps/ctrlProp187.xml><?xml version="1.0" encoding="utf-8"?>
<formControlPr xmlns="http://schemas.microsoft.com/office/spreadsheetml/2009/9/main" objectType="Spin" dx="16" fmlaLink="$I$862" inc="10" max="50" page="10" val="0"/>
</file>

<file path=xl/ctrlProps/ctrlProp188.xml><?xml version="1.0" encoding="utf-8"?>
<formControlPr xmlns="http://schemas.microsoft.com/office/spreadsheetml/2009/9/main" objectType="Spin" dx="16" fmlaLink="$G$21" max="30000" page="10" val="0"/>
</file>

<file path=xl/ctrlProps/ctrlProp189.xml><?xml version="1.0" encoding="utf-8"?>
<formControlPr xmlns="http://schemas.microsoft.com/office/spreadsheetml/2009/9/main" objectType="CheckBox" fmlaLink="$H$864" lockText="1" noThreeD="1"/>
</file>

<file path=xl/ctrlProps/ctrlProp19.xml><?xml version="1.0" encoding="utf-8"?>
<formControlPr xmlns="http://schemas.microsoft.com/office/spreadsheetml/2009/9/main" objectType="Spin" dx="16" fmlaLink="#REF!" max="30000" noThreeD="1" page="10" val="0"/>
</file>

<file path=xl/ctrlProps/ctrlProp190.xml><?xml version="1.0" encoding="utf-8"?>
<formControlPr xmlns="http://schemas.microsoft.com/office/spreadsheetml/2009/9/main" objectType="Spin" dx="16" fmlaLink="$H$866" max="3" page="10" val="0"/>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Spin" dx="16" fmlaLink="$A$17" max="20" page="10" val="0"/>
</file>

<file path=xl/ctrlProps/ctrlProp197.xml><?xml version="1.0" encoding="utf-8"?>
<formControlPr xmlns="http://schemas.microsoft.com/office/spreadsheetml/2009/9/main" objectType="CheckBox" fmlaLink="$AK$850" lockText="1" noThreeD="1"/>
</file>

<file path=xl/ctrlProps/ctrlProp198.xml><?xml version="1.0" encoding="utf-8"?>
<formControlPr xmlns="http://schemas.microsoft.com/office/spreadsheetml/2009/9/main" objectType="CheckBox" fmlaLink="$R$22" lockText="1" noThreeD="1"/>
</file>

<file path=xl/ctrlProps/ctrlProp199.xml><?xml version="1.0" encoding="utf-8"?>
<formControlPr xmlns="http://schemas.microsoft.com/office/spreadsheetml/2009/9/main" objectType="CheckBox" fmlaLink="$A$864" lockText="1" noThreeD="1"/>
</file>

<file path=xl/ctrlProps/ctrlProp2.xml><?xml version="1.0" encoding="utf-8"?>
<formControlPr xmlns="http://schemas.microsoft.com/office/spreadsheetml/2009/9/main" objectType="Spin" dx="16" fmlaLink="$L$11" inc="15" max="30000" page="10" val="0"/>
</file>

<file path=xl/ctrlProps/ctrlProp20.xml><?xml version="1.0" encoding="utf-8"?>
<formControlPr xmlns="http://schemas.microsoft.com/office/spreadsheetml/2009/9/main" objectType="Spin" dx="16" fmlaLink="#REF!" max="30000" noThreeD="1" page="10" val="0"/>
</file>

<file path=xl/ctrlProps/ctrlProp200.xml><?xml version="1.0" encoding="utf-8"?>
<formControlPr xmlns="http://schemas.microsoft.com/office/spreadsheetml/2009/9/main" objectType="CheckBox" fmlaLink="$A$865" lockText="1" noThreeD="1"/>
</file>

<file path=xl/ctrlProps/ctrlProp201.xml><?xml version="1.0" encoding="utf-8"?>
<formControlPr xmlns="http://schemas.microsoft.com/office/spreadsheetml/2009/9/main" objectType="CheckBox" fmlaLink="$A$866" lockText="1" noThreeD="1"/>
</file>

<file path=xl/ctrlProps/ctrlProp202.xml><?xml version="1.0" encoding="utf-8"?>
<formControlPr xmlns="http://schemas.microsoft.com/office/spreadsheetml/2009/9/main" objectType="CheckBox" fmlaLink="$A$867" lockText="1" noThreeD="1"/>
</file>

<file path=xl/ctrlProps/ctrlProp203.xml><?xml version="1.0" encoding="utf-8"?>
<formControlPr xmlns="http://schemas.microsoft.com/office/spreadsheetml/2009/9/main" objectType="CheckBox" fmlaLink="$A$868" lockText="1" noThreeD="1"/>
</file>

<file path=xl/ctrlProps/ctrlProp204.xml><?xml version="1.0" encoding="utf-8"?>
<formControlPr xmlns="http://schemas.microsoft.com/office/spreadsheetml/2009/9/main" objectType="Spin" dx="16" fmlaLink="$I$867" inc="5" max="15" page="10" val="0"/>
</file>

<file path=xl/ctrlProps/ctrlProp205.xml><?xml version="1.0" encoding="utf-8"?>
<formControlPr xmlns="http://schemas.microsoft.com/office/spreadsheetml/2009/9/main" objectType="CheckBox" fmlaLink="$A$871" lockText="1" noThreeD="1"/>
</file>

<file path=xl/ctrlProps/ctrlProp206.xml><?xml version="1.0" encoding="utf-8"?>
<formControlPr xmlns="http://schemas.microsoft.com/office/spreadsheetml/2009/9/main" objectType="CheckBox" fmlaLink="$A$872" lockText="1" noThreeD="1"/>
</file>

<file path=xl/ctrlProps/ctrlProp207.xml><?xml version="1.0" encoding="utf-8"?>
<formControlPr xmlns="http://schemas.microsoft.com/office/spreadsheetml/2009/9/main" objectType="CheckBox" fmlaLink="$A$873" lockText="1" noThreeD="1"/>
</file>

<file path=xl/ctrlProps/ctrlProp208.xml><?xml version="1.0" encoding="utf-8"?>
<formControlPr xmlns="http://schemas.microsoft.com/office/spreadsheetml/2009/9/main" objectType="CheckBox" fmlaLink="$A$874" lockText="1" noThreeD="1"/>
</file>

<file path=xl/ctrlProps/ctrlProp209.xml><?xml version="1.0" encoding="utf-8"?>
<formControlPr xmlns="http://schemas.microsoft.com/office/spreadsheetml/2009/9/main" objectType="CheckBox" fmlaLink="$A$875" lockText="1" noThreeD="1"/>
</file>

<file path=xl/ctrlProps/ctrlProp21.xml><?xml version="1.0" encoding="utf-8"?>
<formControlPr xmlns="http://schemas.microsoft.com/office/spreadsheetml/2009/9/main" objectType="Spin" dx="16" fmlaLink="#REF!" max="30000" noThreeD="1" page="10" val="0"/>
</file>

<file path=xl/ctrlProps/ctrlProp210.xml><?xml version="1.0" encoding="utf-8"?>
<formControlPr xmlns="http://schemas.microsoft.com/office/spreadsheetml/2009/9/main" objectType="CheckBox" fmlaLink="$A$876" lockText="1" noThreeD="1"/>
</file>

<file path=xl/ctrlProps/ctrlProp211.xml><?xml version="1.0" encoding="utf-8"?>
<formControlPr xmlns="http://schemas.microsoft.com/office/spreadsheetml/2009/9/main" objectType="CheckBox" fmlaLink="$A$877" lockText="1" noThreeD="1"/>
</file>

<file path=xl/ctrlProps/ctrlProp212.xml><?xml version="1.0" encoding="utf-8"?>
<formControlPr xmlns="http://schemas.microsoft.com/office/spreadsheetml/2009/9/main" objectType="CheckBox" fmlaLink="$A$878" lockText="1" noThreeD="1"/>
</file>

<file path=xl/ctrlProps/ctrlProp213.xml><?xml version="1.0" encoding="utf-8"?>
<formControlPr xmlns="http://schemas.microsoft.com/office/spreadsheetml/2009/9/main" objectType="CheckBox" fmlaLink="$AN$850" lockText="1" noThreeD="1"/>
</file>

<file path=xl/ctrlProps/ctrlProp214.xml><?xml version="1.0" encoding="utf-8"?>
<formControlPr xmlns="http://schemas.microsoft.com/office/spreadsheetml/2009/9/main" objectType="Spin" dx="16" fmlaLink="$AN$855" inc="3" max="10" page="10" val="0"/>
</file>

<file path=xl/ctrlProps/ctrlProp215.xml><?xml version="1.0" encoding="utf-8"?>
<formControlPr xmlns="http://schemas.microsoft.com/office/spreadsheetml/2009/9/main" objectType="Spin" dx="16" fmlaLink="$AN$856" max="10" page="10" val="0"/>
</file>

<file path=xl/ctrlProps/ctrlProp216.xml><?xml version="1.0" encoding="utf-8"?>
<formControlPr xmlns="http://schemas.microsoft.com/office/spreadsheetml/2009/9/main" objectType="Spin" dx="16" fmlaLink="$AN$858" max="25" page="10" val="0"/>
</file>

<file path=xl/ctrlProps/ctrlProp217.xml><?xml version="1.0" encoding="utf-8"?>
<formControlPr xmlns="http://schemas.microsoft.com/office/spreadsheetml/2009/9/main" objectType="Spin" dx="16" fmlaLink="$AN$857" max="5" page="10" val="0"/>
</file>

<file path=xl/ctrlProps/ctrlProp218.xml><?xml version="1.0" encoding="utf-8"?>
<formControlPr xmlns="http://schemas.microsoft.com/office/spreadsheetml/2009/9/main" objectType="Spin" dx="16" fmlaLink="$AN$859" max="10" page="10" val="0"/>
</file>

<file path=xl/ctrlProps/ctrlProp219.xml><?xml version="1.0" encoding="utf-8"?>
<formControlPr xmlns="http://schemas.microsoft.com/office/spreadsheetml/2009/9/main" objectType="CheckBox" fmlaLink="$AQ$851" lockText="1" noThreeD="1"/>
</file>

<file path=xl/ctrlProps/ctrlProp22.xml><?xml version="1.0" encoding="utf-8"?>
<formControlPr xmlns="http://schemas.microsoft.com/office/spreadsheetml/2009/9/main" objectType="Spin" dx="16" fmlaLink="#REF!" max="30000" noThreeD="1" page="10" val="0"/>
</file>

<file path=xl/ctrlProps/ctrlProp220.xml><?xml version="1.0" encoding="utf-8"?>
<formControlPr xmlns="http://schemas.microsoft.com/office/spreadsheetml/2009/9/main" objectType="CheckBox" fmlaLink="$AQ$852" lockText="1" noThreeD="1"/>
</file>

<file path=xl/ctrlProps/ctrlProp221.xml><?xml version="1.0" encoding="utf-8"?>
<formControlPr xmlns="http://schemas.microsoft.com/office/spreadsheetml/2009/9/main" objectType="CheckBox" fmlaLink="$AQ$853" lockText="1" noThreeD="1"/>
</file>

<file path=xl/ctrlProps/ctrlProp222.xml><?xml version="1.0" encoding="utf-8"?>
<formControlPr xmlns="http://schemas.microsoft.com/office/spreadsheetml/2009/9/main" objectType="CheckBox" fmlaLink="$AQ$854" lockText="1" noThreeD="1"/>
</file>

<file path=xl/ctrlProps/ctrlProp223.xml><?xml version="1.0" encoding="utf-8"?>
<formControlPr xmlns="http://schemas.microsoft.com/office/spreadsheetml/2009/9/main" objectType="Drop" dropLines="10" dropStyle="combo" dx="22" fmlaLink="$CC$258" fmlaRange="Listas!$I$5:$I$20" noThreeD="1" sel="3" val="0"/>
</file>

<file path=xl/ctrlProps/ctrlProp224.xml><?xml version="1.0" encoding="utf-8"?>
<formControlPr xmlns="http://schemas.microsoft.com/office/spreadsheetml/2009/9/main" objectType="Drop" dropLines="10" dropStyle="combo" dx="22" fmlaLink="$CC$255" fmlaRange="Listas!$I$5:$I$20" noThreeD="1" sel="3" val="0"/>
</file>

<file path=xl/ctrlProps/ctrlProp225.xml><?xml version="1.0" encoding="utf-8"?>
<formControlPr xmlns="http://schemas.microsoft.com/office/spreadsheetml/2009/9/main" objectType="Drop" dropLines="10" dropStyle="combo" dx="22" fmlaLink="$CC$260" fmlaRange="Listas!$I$5:$I$20" noThreeD="1" sel="3" val="0"/>
</file>

<file path=xl/ctrlProps/ctrlProp226.xml><?xml version="1.0" encoding="utf-8"?>
<formControlPr xmlns="http://schemas.microsoft.com/office/spreadsheetml/2009/9/main" objectType="Drop" dropLines="10" dropStyle="combo" dx="22" fmlaLink="$CC$263" fmlaRange="Listas!$I$5:$I$20" noThreeD="1" sel="3" val="0"/>
</file>

<file path=xl/ctrlProps/ctrlProp227.xml><?xml version="1.0" encoding="utf-8"?>
<formControlPr xmlns="http://schemas.microsoft.com/office/spreadsheetml/2009/9/main" objectType="Drop" dropLines="10" dropStyle="combo" dx="22" fmlaLink="$CC$267" fmlaRange="Listas!$I$5:$I$21" noThreeD="1" sel="3" val="0"/>
</file>

<file path=xl/ctrlProps/ctrlProp228.xml><?xml version="1.0" encoding="utf-8"?>
<formControlPr xmlns="http://schemas.microsoft.com/office/spreadsheetml/2009/9/main" objectType="Drop" dropLines="10" dropStyle="combo" dx="22" fmlaLink="$CC$271" fmlaRange="Listas!$I$5:$I$20" noThreeD="1" sel="3" val="0"/>
</file>

<file path=xl/ctrlProps/ctrlProp229.xml><?xml version="1.0" encoding="utf-8"?>
<formControlPr xmlns="http://schemas.microsoft.com/office/spreadsheetml/2009/9/main" objectType="Drop" dropLines="10" dropStyle="combo" dx="22" fmlaLink="$CC$265" fmlaRange="Listas!$I$5:$I$20" noThreeD="1" sel="3" val="0"/>
</file>

<file path=xl/ctrlProps/ctrlProp23.xml><?xml version="1.0" encoding="utf-8"?>
<formControlPr xmlns="http://schemas.microsoft.com/office/spreadsheetml/2009/9/main" objectType="Spin" dx="16" fmlaLink="#REF!" max="30000" noThreeD="1" page="10" val="0"/>
</file>

<file path=xl/ctrlProps/ctrlProp230.xml><?xml version="1.0" encoding="utf-8"?>
<formControlPr xmlns="http://schemas.microsoft.com/office/spreadsheetml/2009/9/main" objectType="Drop" dropLines="10" dropStyle="combo" dx="22" fmlaLink="$CC$261" fmlaRange="Listas!$I$5:$I$20" noThreeD="1" sel="3" val="0"/>
</file>

<file path=xl/ctrlProps/ctrlProp231.xml><?xml version="1.0" encoding="utf-8"?>
<formControlPr xmlns="http://schemas.microsoft.com/office/spreadsheetml/2009/9/main" objectType="Drop" dropLines="10" dropStyle="combo" dx="22" fmlaLink="$CD$255" fmlaRange="Listas!$I$4:$I$8" noThreeD="1" sel="4" val="0"/>
</file>

<file path=xl/ctrlProps/ctrlProp232.xml><?xml version="1.0" encoding="utf-8"?>
<formControlPr xmlns="http://schemas.microsoft.com/office/spreadsheetml/2009/9/main" objectType="Drop" dropLines="10" dropStyle="combo" dx="22" fmlaLink="$CD$258" fmlaRange="Listas!$I$4:$I$8" noThreeD="1" sel="4" val="0"/>
</file>

<file path=xl/ctrlProps/ctrlProp233.xml><?xml version="1.0" encoding="utf-8"?>
<formControlPr xmlns="http://schemas.microsoft.com/office/spreadsheetml/2009/9/main" objectType="Drop" dropLines="10" dropStyle="combo" dx="22" fmlaLink="$CD$260" fmlaRange="Listas!$I$4:$I$8" noThreeD="1" sel="4" val="0"/>
</file>

<file path=xl/ctrlProps/ctrlProp234.xml><?xml version="1.0" encoding="utf-8"?>
<formControlPr xmlns="http://schemas.microsoft.com/office/spreadsheetml/2009/9/main" objectType="Drop" dropLines="10" dropStyle="combo" dx="22" fmlaLink="$CD$261" fmlaRange="Listas!$I$4:$I$8" noThreeD="1" sel="4" val="0"/>
</file>

<file path=xl/ctrlProps/ctrlProp235.xml><?xml version="1.0" encoding="utf-8"?>
<formControlPr xmlns="http://schemas.microsoft.com/office/spreadsheetml/2009/9/main" objectType="Drop" dropLines="10" dropStyle="combo" dx="22" fmlaLink="$CD$263" fmlaRange="Listas!$I$4:$I$8" noThreeD="1" sel="4" val="0"/>
</file>

<file path=xl/ctrlProps/ctrlProp236.xml><?xml version="1.0" encoding="utf-8"?>
<formControlPr xmlns="http://schemas.microsoft.com/office/spreadsheetml/2009/9/main" objectType="Drop" dropLines="10" dropStyle="combo" dx="22" fmlaLink="$CD$265" fmlaRange="Listas!$I$4:$I$8" noThreeD="1" sel="4" val="0"/>
</file>

<file path=xl/ctrlProps/ctrlProp237.xml><?xml version="1.0" encoding="utf-8"?>
<formControlPr xmlns="http://schemas.microsoft.com/office/spreadsheetml/2009/9/main" objectType="Drop" dropLines="10" dropStyle="combo" dx="22" fmlaLink="$CD$267" fmlaRange="Listas!$I$4:$I$8" noThreeD="1" sel="4" val="0"/>
</file>

<file path=xl/ctrlProps/ctrlProp238.xml><?xml version="1.0" encoding="utf-8"?>
<formControlPr xmlns="http://schemas.microsoft.com/office/spreadsheetml/2009/9/main" objectType="Drop" dropLines="10" dropStyle="combo" dx="22" fmlaLink="$CD$271" fmlaRange="Listas!$I$4:$I$8" noThreeD="1" sel="4" val="0"/>
</file>

<file path=xl/ctrlProps/ctrlProp239.xml><?xml version="1.0" encoding="utf-8"?>
<formControlPr xmlns="http://schemas.microsoft.com/office/spreadsheetml/2009/9/main" objectType="Spin" dx="16" fmlaLink="$U$10" max="30000" page="10" val="0"/>
</file>

<file path=xl/ctrlProps/ctrlProp24.xml><?xml version="1.0" encoding="utf-8"?>
<formControlPr xmlns="http://schemas.microsoft.com/office/spreadsheetml/2009/9/main" objectType="Spin" dx="16" fmlaLink="#REF!" max="30000" noThreeD="1" page="10" val="0"/>
</file>

<file path=xl/ctrlProps/ctrlProp240.xml><?xml version="1.0" encoding="utf-8"?>
<formControlPr xmlns="http://schemas.microsoft.com/office/spreadsheetml/2009/9/main" objectType="Spin" dx="16" fmlaLink="$U$23" max="30000" page="10" val="0"/>
</file>

<file path=xl/ctrlProps/ctrlProp241.xml><?xml version="1.0" encoding="utf-8"?>
<formControlPr xmlns="http://schemas.microsoft.com/office/spreadsheetml/2009/9/main" objectType="Spin" dx="16" fmlaLink="$U$35" max="30000" page="10" val="0"/>
</file>

<file path=xl/ctrlProps/ctrlProp242.xml><?xml version="1.0" encoding="utf-8"?>
<formControlPr xmlns="http://schemas.microsoft.com/office/spreadsheetml/2009/9/main" objectType="Spin" dx="16" fmlaLink="$U$9" max="30000" page="10" val="0"/>
</file>

<file path=xl/ctrlProps/ctrlProp243.xml><?xml version="1.0" encoding="utf-8"?>
<formControlPr xmlns="http://schemas.microsoft.com/office/spreadsheetml/2009/9/main" objectType="Spin" dx="16" fmlaLink="$U$36" max="30000" page="10" val="0"/>
</file>

<file path=xl/ctrlProps/ctrlProp244.xml><?xml version="1.0" encoding="utf-8"?>
<formControlPr xmlns="http://schemas.microsoft.com/office/spreadsheetml/2009/9/main" objectType="Spin" dx="16" fmlaLink="$U$45" max="30000" page="10" val="0"/>
</file>

<file path=xl/ctrlProps/ctrlProp245.xml><?xml version="1.0" encoding="utf-8"?>
<formControlPr xmlns="http://schemas.microsoft.com/office/spreadsheetml/2009/9/main" objectType="Spin" dx="16" fmlaLink="$U$46" max="30000" page="10" val="0"/>
</file>

<file path=xl/ctrlProps/ctrlProp246.xml><?xml version="1.0" encoding="utf-8"?>
<formControlPr xmlns="http://schemas.microsoft.com/office/spreadsheetml/2009/9/main" objectType="Spin" dx="16" fmlaLink="$U$7" max="30000" page="10" val="0"/>
</file>

<file path=xl/ctrlProps/ctrlProp247.xml><?xml version="1.0" encoding="utf-8"?>
<formControlPr xmlns="http://schemas.microsoft.com/office/spreadsheetml/2009/9/main" objectType="Spin" dx="16" fmlaLink="$U$40" max="30000" page="10" val="0"/>
</file>

<file path=xl/ctrlProps/ctrlProp248.xml><?xml version="1.0" encoding="utf-8"?>
<formControlPr xmlns="http://schemas.microsoft.com/office/spreadsheetml/2009/9/main" objectType="Spin" dx="16" fmlaLink="$U$41" max="30000" page="10" val="0"/>
</file>

<file path=xl/ctrlProps/ctrlProp249.xml><?xml version="1.0" encoding="utf-8"?>
<formControlPr xmlns="http://schemas.microsoft.com/office/spreadsheetml/2009/9/main" objectType="Spin" dx="16" fmlaLink="$U$29" max="30000" page="10" val="0"/>
</file>

<file path=xl/ctrlProps/ctrlProp25.xml><?xml version="1.0" encoding="utf-8"?>
<formControlPr xmlns="http://schemas.microsoft.com/office/spreadsheetml/2009/9/main" objectType="Spin" dx="16" fmlaLink="#REF!" max="30000" noThreeD="1" page="10" val="0"/>
</file>

<file path=xl/ctrlProps/ctrlProp250.xml><?xml version="1.0" encoding="utf-8"?>
<formControlPr xmlns="http://schemas.microsoft.com/office/spreadsheetml/2009/9/main" objectType="Spin" dx="16" fmlaLink="$U$25" max="30000" page="10" val="0"/>
</file>

<file path=xl/ctrlProps/ctrlProp251.xml><?xml version="1.0" encoding="utf-8"?>
<formControlPr xmlns="http://schemas.microsoft.com/office/spreadsheetml/2009/9/main" objectType="Spin" dx="16" fmlaLink="$U$22" max="30000" page="10" val="0"/>
</file>

<file path=xl/ctrlProps/ctrlProp252.xml><?xml version="1.0" encoding="utf-8"?>
<formControlPr xmlns="http://schemas.microsoft.com/office/spreadsheetml/2009/9/main" objectType="Spin" dx="16" fmlaLink="$U$4" max="30000" page="10" val="0"/>
</file>

<file path=xl/ctrlProps/ctrlProp253.xml><?xml version="1.0" encoding="utf-8"?>
<formControlPr xmlns="http://schemas.microsoft.com/office/spreadsheetml/2009/9/main" objectType="Spin" dx="16" fmlaLink="$U$24" max="30000" page="10" val="0"/>
</file>

<file path=xl/ctrlProps/ctrlProp254.xml><?xml version="1.0" encoding="utf-8"?>
<formControlPr xmlns="http://schemas.microsoft.com/office/spreadsheetml/2009/9/main" objectType="Spin" dx="16" fmlaLink="$U$2" max="30000" page="10" val="0"/>
</file>

<file path=xl/ctrlProps/ctrlProp255.xml><?xml version="1.0" encoding="utf-8"?>
<formControlPr xmlns="http://schemas.microsoft.com/office/spreadsheetml/2009/9/main" objectType="Spin" dx="16" fmlaLink="$U$27" max="30000" page="10" val="0"/>
</file>

<file path=xl/ctrlProps/ctrlProp256.xml><?xml version="1.0" encoding="utf-8"?>
<formControlPr xmlns="http://schemas.microsoft.com/office/spreadsheetml/2009/9/main" objectType="Spin" dx="16" fmlaLink="$U$26" max="30000" page="10" val="0"/>
</file>

<file path=xl/ctrlProps/ctrlProp257.xml><?xml version="1.0" encoding="utf-8"?>
<formControlPr xmlns="http://schemas.microsoft.com/office/spreadsheetml/2009/9/main" objectType="Spin" dx="16" fmlaLink="$U$28" max="30000" page="10" val="0"/>
</file>

<file path=xl/ctrlProps/ctrlProp258.xml><?xml version="1.0" encoding="utf-8"?>
<formControlPr xmlns="http://schemas.microsoft.com/office/spreadsheetml/2009/9/main" objectType="Spin" dx="16" fmlaLink="$U$3" max="30000" page="10" val="0"/>
</file>

<file path=xl/ctrlProps/ctrlProp259.xml><?xml version="1.0" encoding="utf-8"?>
<formControlPr xmlns="http://schemas.microsoft.com/office/spreadsheetml/2009/9/main" objectType="Spin" dx="16" fmlaLink="$U$30" max="30000" page="10" val="0"/>
</file>

<file path=xl/ctrlProps/ctrlProp26.xml><?xml version="1.0" encoding="utf-8"?>
<formControlPr xmlns="http://schemas.microsoft.com/office/spreadsheetml/2009/9/main" objectType="Spin" dx="16" fmlaLink="#REF!" max="30000" noThreeD="1" page="10" val="0"/>
</file>

<file path=xl/ctrlProps/ctrlProp260.xml><?xml version="1.0" encoding="utf-8"?>
<formControlPr xmlns="http://schemas.microsoft.com/office/spreadsheetml/2009/9/main" objectType="Spin" dx="16" fmlaLink="$U$31" max="30000" page="10" val="0"/>
</file>

<file path=xl/ctrlProps/ctrlProp261.xml><?xml version="1.0" encoding="utf-8"?>
<formControlPr xmlns="http://schemas.microsoft.com/office/spreadsheetml/2009/9/main" objectType="Spin" dx="16" fmlaLink="$U$32" max="30000" page="10" val="0"/>
</file>

<file path=xl/ctrlProps/ctrlProp262.xml><?xml version="1.0" encoding="utf-8"?>
<formControlPr xmlns="http://schemas.microsoft.com/office/spreadsheetml/2009/9/main" objectType="Spin" dx="16" fmlaLink="$U$33" max="30000" page="10" val="0"/>
</file>

<file path=xl/ctrlProps/ctrlProp263.xml><?xml version="1.0" encoding="utf-8"?>
<formControlPr xmlns="http://schemas.microsoft.com/office/spreadsheetml/2009/9/main" objectType="Spin" dx="16" fmlaLink="$U$34" max="30000" page="10" val="0"/>
</file>

<file path=xl/ctrlProps/ctrlProp264.xml><?xml version="1.0" encoding="utf-8"?>
<formControlPr xmlns="http://schemas.microsoft.com/office/spreadsheetml/2009/9/main" objectType="Spin" dx="16" fmlaLink="$U$21" max="30000" page="10" val="0"/>
</file>

<file path=xl/ctrlProps/ctrlProp265.xml><?xml version="1.0" encoding="utf-8"?>
<formControlPr xmlns="http://schemas.microsoft.com/office/spreadsheetml/2009/9/main" objectType="Spin" dx="16" fmlaLink="$U$12" max="30000" page="10" val="0"/>
</file>

<file path=xl/ctrlProps/ctrlProp266.xml><?xml version="1.0" encoding="utf-8"?>
<formControlPr xmlns="http://schemas.microsoft.com/office/spreadsheetml/2009/9/main" objectType="Spin" dx="16" fmlaLink="$U$37" max="30000" page="10" val="0"/>
</file>

<file path=xl/ctrlProps/ctrlProp267.xml><?xml version="1.0" encoding="utf-8"?>
<formControlPr xmlns="http://schemas.microsoft.com/office/spreadsheetml/2009/9/main" objectType="Spin" dx="16" fmlaLink="$U$38" max="30000" page="10" val="0"/>
</file>

<file path=xl/ctrlProps/ctrlProp268.xml><?xml version="1.0" encoding="utf-8"?>
<formControlPr xmlns="http://schemas.microsoft.com/office/spreadsheetml/2009/9/main" objectType="Spin" dx="16" fmlaLink="$U$39" max="30000" page="10" val="0"/>
</file>

<file path=xl/ctrlProps/ctrlProp269.xml><?xml version="1.0" encoding="utf-8"?>
<formControlPr xmlns="http://schemas.microsoft.com/office/spreadsheetml/2009/9/main" objectType="Spin" dx="16" fmlaLink="$U$5" max="30000" page="10" val="0"/>
</file>

<file path=xl/ctrlProps/ctrlProp27.xml><?xml version="1.0" encoding="utf-8"?>
<formControlPr xmlns="http://schemas.microsoft.com/office/spreadsheetml/2009/9/main" objectType="Spin" dx="16" fmlaLink="#REF!" max="30000" noThreeD="1" page="10" val="0"/>
</file>

<file path=xl/ctrlProps/ctrlProp270.xml><?xml version="1.0" encoding="utf-8"?>
<formControlPr xmlns="http://schemas.microsoft.com/office/spreadsheetml/2009/9/main" objectType="Spin" dx="16" fmlaLink="$U$11" max="30000" page="10" val="0"/>
</file>

<file path=xl/ctrlProps/ctrlProp271.xml><?xml version="1.0" encoding="utf-8"?>
<formControlPr xmlns="http://schemas.microsoft.com/office/spreadsheetml/2009/9/main" objectType="Spin" dx="16" fmlaLink="$U$42" max="30000" page="10" val="0"/>
</file>

<file path=xl/ctrlProps/ctrlProp272.xml><?xml version="1.0" encoding="utf-8"?>
<formControlPr xmlns="http://schemas.microsoft.com/office/spreadsheetml/2009/9/main" objectType="Spin" dx="16" fmlaLink="$U$43" max="30000" page="10" val="0"/>
</file>

<file path=xl/ctrlProps/ctrlProp273.xml><?xml version="1.0" encoding="utf-8"?>
<formControlPr xmlns="http://schemas.microsoft.com/office/spreadsheetml/2009/9/main" objectType="Spin" dx="16" fmlaLink="$U$44" max="30000" page="10" val="0"/>
</file>

<file path=xl/ctrlProps/ctrlProp274.xml><?xml version="1.0" encoding="utf-8"?>
<formControlPr xmlns="http://schemas.microsoft.com/office/spreadsheetml/2009/9/main" objectType="Spin" dx="16" fmlaLink="$U$47" max="30000" page="10" val="0"/>
</file>

<file path=xl/ctrlProps/ctrlProp275.xml><?xml version="1.0" encoding="utf-8"?>
<formControlPr xmlns="http://schemas.microsoft.com/office/spreadsheetml/2009/9/main" objectType="Spin" dx="16" fmlaLink="$U$48" max="30000" page="10" val="0"/>
</file>

<file path=xl/ctrlProps/ctrlProp276.xml><?xml version="1.0" encoding="utf-8"?>
<formControlPr xmlns="http://schemas.microsoft.com/office/spreadsheetml/2009/9/main" objectType="Spin" dx="16" fmlaLink="$U$49" max="30000" page="10" val="0"/>
</file>

<file path=xl/ctrlProps/ctrlProp277.xml><?xml version="1.0" encoding="utf-8"?>
<formControlPr xmlns="http://schemas.microsoft.com/office/spreadsheetml/2009/9/main" objectType="Spin" dx="16" fmlaLink="$U$50" max="30000" page="10" val="0"/>
</file>

<file path=xl/ctrlProps/ctrlProp278.xml><?xml version="1.0" encoding="utf-8"?>
<formControlPr xmlns="http://schemas.microsoft.com/office/spreadsheetml/2009/9/main" objectType="Spin" dx="16" fmlaLink="$U$51" max="30000" page="10" val="0"/>
</file>

<file path=xl/ctrlProps/ctrlProp279.xml><?xml version="1.0" encoding="utf-8"?>
<formControlPr xmlns="http://schemas.microsoft.com/office/spreadsheetml/2009/9/main" objectType="Spin" dx="16" fmlaLink="$U$52" max="30000" page="10" val="0"/>
</file>

<file path=xl/ctrlProps/ctrlProp28.xml><?xml version="1.0" encoding="utf-8"?>
<formControlPr xmlns="http://schemas.microsoft.com/office/spreadsheetml/2009/9/main" objectType="Spin" dx="16" fmlaLink="#REF!" max="30000" noThreeD="1" page="10" val="0"/>
</file>

<file path=xl/ctrlProps/ctrlProp280.xml><?xml version="1.0" encoding="utf-8"?>
<formControlPr xmlns="http://schemas.microsoft.com/office/spreadsheetml/2009/9/main" objectType="Spin" dx="16" fmlaLink="$U$53" max="30000" page="10" val="0"/>
</file>

<file path=xl/ctrlProps/ctrlProp281.xml><?xml version="1.0" encoding="utf-8"?>
<formControlPr xmlns="http://schemas.microsoft.com/office/spreadsheetml/2009/9/main" objectType="Spin" dx="16" fmlaLink="$U$54" max="30000" page="10" val="0"/>
</file>

<file path=xl/ctrlProps/ctrlProp282.xml><?xml version="1.0" encoding="utf-8"?>
<formControlPr xmlns="http://schemas.microsoft.com/office/spreadsheetml/2009/9/main" objectType="Spin" dx="16" fmlaLink="$U$55" max="30000" page="10" val="0"/>
</file>

<file path=xl/ctrlProps/ctrlProp283.xml><?xml version="1.0" encoding="utf-8"?>
<formControlPr xmlns="http://schemas.microsoft.com/office/spreadsheetml/2009/9/main" objectType="Spin" dx="16" fmlaLink="$U$57" max="30000" page="10" val="0"/>
</file>

<file path=xl/ctrlProps/ctrlProp284.xml><?xml version="1.0" encoding="utf-8"?>
<formControlPr xmlns="http://schemas.microsoft.com/office/spreadsheetml/2009/9/main" objectType="Spin" dx="16" fmlaLink="$U$56" max="30000" page="10" val="0"/>
</file>

<file path=xl/ctrlProps/ctrlProp285.xml><?xml version="1.0" encoding="utf-8"?>
<formControlPr xmlns="http://schemas.microsoft.com/office/spreadsheetml/2009/9/main" objectType="Spin" dx="16" fmlaLink="$U$58" max="30000" page="10" val="0"/>
</file>

<file path=xl/ctrlProps/ctrlProp286.xml><?xml version="1.0" encoding="utf-8"?>
<formControlPr xmlns="http://schemas.microsoft.com/office/spreadsheetml/2009/9/main" objectType="Spin" dx="16" fmlaLink="$U$59" max="30000" page="10" val="0"/>
</file>

<file path=xl/ctrlProps/ctrlProp287.xml><?xml version="1.0" encoding="utf-8"?>
<formControlPr xmlns="http://schemas.microsoft.com/office/spreadsheetml/2009/9/main" objectType="Spin" dx="16" fmlaLink="$U$6" max="30000" page="10" val="0"/>
</file>

<file path=xl/ctrlProps/ctrlProp288.xml><?xml version="1.0" encoding="utf-8"?>
<formControlPr xmlns="http://schemas.microsoft.com/office/spreadsheetml/2009/9/main" objectType="Spin" dx="16" fmlaLink="$U$60" max="30000" page="10" val="0"/>
</file>

<file path=xl/ctrlProps/ctrlProp289.xml><?xml version="1.0" encoding="utf-8"?>
<formControlPr xmlns="http://schemas.microsoft.com/office/spreadsheetml/2009/9/main" objectType="Spin" dx="16" fmlaLink="$U$61" max="30000" page="10" val="0"/>
</file>

<file path=xl/ctrlProps/ctrlProp29.xml><?xml version="1.0" encoding="utf-8"?>
<formControlPr xmlns="http://schemas.microsoft.com/office/spreadsheetml/2009/9/main" objectType="Spin" dx="16" fmlaLink="#REF!" max="30000" noThreeD="1" page="10" val="0"/>
</file>

<file path=xl/ctrlProps/ctrlProp290.xml><?xml version="1.0" encoding="utf-8"?>
<formControlPr xmlns="http://schemas.microsoft.com/office/spreadsheetml/2009/9/main" objectType="Spin" dx="16" fmlaLink="$U$62" max="30000" page="10" val="0"/>
</file>

<file path=xl/ctrlProps/ctrlProp291.xml><?xml version="1.0" encoding="utf-8"?>
<formControlPr xmlns="http://schemas.microsoft.com/office/spreadsheetml/2009/9/main" objectType="Spin" dx="16" fmlaLink="$U$63" max="30000" page="10" val="0"/>
</file>

<file path=xl/ctrlProps/ctrlProp292.xml><?xml version="1.0" encoding="utf-8"?>
<formControlPr xmlns="http://schemas.microsoft.com/office/spreadsheetml/2009/9/main" objectType="Spin" dx="16" fmlaLink="$U$8" max="30000" page="10" val="0"/>
</file>

<file path=xl/ctrlProps/ctrlProp293.xml><?xml version="1.0" encoding="utf-8"?>
<formControlPr xmlns="http://schemas.microsoft.com/office/spreadsheetml/2009/9/main" objectType="Spin" dx="16" fmlaLink="$U$64" max="30000" page="10" val="0"/>
</file>

<file path=xl/ctrlProps/ctrlProp294.xml><?xml version="1.0" encoding="utf-8"?>
<formControlPr xmlns="http://schemas.microsoft.com/office/spreadsheetml/2009/9/main" objectType="Spin" dx="16" fmlaLink="$U$65" max="30000" page="10" val="0"/>
</file>

<file path=xl/ctrlProps/ctrlProp295.xml><?xml version="1.0" encoding="utf-8"?>
<formControlPr xmlns="http://schemas.microsoft.com/office/spreadsheetml/2009/9/main" objectType="Spin" dx="16" fmlaLink="$U$66" max="30000" page="10" val="0"/>
</file>

<file path=xl/ctrlProps/ctrlProp296.xml><?xml version="1.0" encoding="utf-8"?>
<formControlPr xmlns="http://schemas.microsoft.com/office/spreadsheetml/2009/9/main" objectType="Spin" dx="16" fmlaLink="$U$67" max="30000" page="10" val="0"/>
</file>

<file path=xl/ctrlProps/ctrlProp297.xml><?xml version="1.0" encoding="utf-8"?>
<formControlPr xmlns="http://schemas.microsoft.com/office/spreadsheetml/2009/9/main" objectType="Spin" dx="16" fmlaLink="$U$68" max="30000" page="10" val="0"/>
</file>

<file path=xl/ctrlProps/ctrlProp298.xml><?xml version="1.0" encoding="utf-8"?>
<formControlPr xmlns="http://schemas.microsoft.com/office/spreadsheetml/2009/9/main" objectType="Spin" dx="16" fmlaLink="$U$69" max="30000" page="10" val="0"/>
</file>

<file path=xl/ctrlProps/ctrlProp299.xml><?xml version="1.0" encoding="utf-8"?>
<formControlPr xmlns="http://schemas.microsoft.com/office/spreadsheetml/2009/9/main" objectType="Spin" dx="16" fmlaLink="$U$70" max="30000" page="10" val="0"/>
</file>

<file path=xl/ctrlProps/ctrlProp3.xml><?xml version="1.0" encoding="utf-8"?>
<formControlPr xmlns="http://schemas.microsoft.com/office/spreadsheetml/2009/9/main" objectType="Spin" dx="16" fmlaLink="$S$25" max="30000" page="10" val="0"/>
</file>

<file path=xl/ctrlProps/ctrlProp30.xml><?xml version="1.0" encoding="utf-8"?>
<formControlPr xmlns="http://schemas.microsoft.com/office/spreadsheetml/2009/9/main" objectType="Spin" dx="16" fmlaLink="#REF!" max="30000" noThreeD="1" page="10" val="0"/>
</file>

<file path=xl/ctrlProps/ctrlProp300.xml><?xml version="1.0" encoding="utf-8"?>
<formControlPr xmlns="http://schemas.microsoft.com/office/spreadsheetml/2009/9/main" objectType="Spin" dx="16" fmlaLink="$U$71" max="30000" page="10" val="0"/>
</file>

<file path=xl/ctrlProps/ctrlProp301.xml><?xml version="1.0" encoding="utf-8"?>
<formControlPr xmlns="http://schemas.microsoft.com/office/spreadsheetml/2009/9/main" objectType="Spin" dx="16" fmlaLink="$U$72" max="30000" page="10" val="0"/>
</file>

<file path=xl/ctrlProps/ctrlProp302.xml><?xml version="1.0" encoding="utf-8"?>
<formControlPr xmlns="http://schemas.microsoft.com/office/spreadsheetml/2009/9/main" objectType="Spin" dx="16" fmlaLink="$U$73" max="30000" page="10" val="0"/>
</file>

<file path=xl/ctrlProps/ctrlProp303.xml><?xml version="1.0" encoding="utf-8"?>
<formControlPr xmlns="http://schemas.microsoft.com/office/spreadsheetml/2009/9/main" objectType="Spin" dx="16" fmlaLink="$U$74" max="30000" page="10" val="0"/>
</file>

<file path=xl/ctrlProps/ctrlProp304.xml><?xml version="1.0" encoding="utf-8"?>
<formControlPr xmlns="http://schemas.microsoft.com/office/spreadsheetml/2009/9/main" objectType="Spin" dx="16" fmlaLink="$U$75" max="30000" page="10" val="0"/>
</file>

<file path=xl/ctrlProps/ctrlProp305.xml><?xml version="1.0" encoding="utf-8"?>
<formControlPr xmlns="http://schemas.microsoft.com/office/spreadsheetml/2009/9/main" objectType="Spin" dx="16" fmlaLink="$U$76" max="30000" page="10" val="0"/>
</file>

<file path=xl/ctrlProps/ctrlProp306.xml><?xml version="1.0" encoding="utf-8"?>
<formControlPr xmlns="http://schemas.microsoft.com/office/spreadsheetml/2009/9/main" objectType="Spin" dx="16" fmlaLink="$U$77" max="30000" page="10" val="0"/>
</file>

<file path=xl/ctrlProps/ctrlProp307.xml><?xml version="1.0" encoding="utf-8"?>
<formControlPr xmlns="http://schemas.microsoft.com/office/spreadsheetml/2009/9/main" objectType="Spin" dx="16" fmlaLink="$U$78" max="30000" page="10" val="0"/>
</file>

<file path=xl/ctrlProps/ctrlProp308.xml><?xml version="1.0" encoding="utf-8"?>
<formControlPr xmlns="http://schemas.microsoft.com/office/spreadsheetml/2009/9/main" objectType="Spin" dx="16" fmlaLink="$S$25" max="30000" page="10" val="0"/>
</file>

<file path=xl/ctrlProps/ctrlProp309.xml><?xml version="1.0" encoding="utf-8"?>
<formControlPr xmlns="http://schemas.microsoft.com/office/spreadsheetml/2009/9/main" objectType="CheckBox" fmlaLink="$H$868" lockText="1" noThreeD="1"/>
</file>

<file path=xl/ctrlProps/ctrlProp31.xml><?xml version="1.0" encoding="utf-8"?>
<formControlPr xmlns="http://schemas.microsoft.com/office/spreadsheetml/2009/9/main" objectType="Spin" dx="16" fmlaLink="#REF!" max="30000" noThreeD="1" page="10" val="0"/>
</file>

<file path=xl/ctrlProps/ctrlProp310.xml><?xml version="1.0" encoding="utf-8"?>
<formControlPr xmlns="http://schemas.microsoft.com/office/spreadsheetml/2009/9/main" objectType="CheckBox" fmlaLink="$H$867" lockText="1" noThreeD="1"/>
</file>

<file path=xl/ctrlProps/ctrlProp311.xml><?xml version="1.0" encoding="utf-8"?>
<formControlPr xmlns="http://schemas.microsoft.com/office/spreadsheetml/2009/9/main" objectType="Spin" dx="16" fmlaLink="#REF!" max="30000" noThreeD="1" page="10" val="0"/>
</file>

<file path=xl/ctrlProps/ctrlProp312.xml><?xml version="1.0" encoding="utf-8"?>
<formControlPr xmlns="http://schemas.microsoft.com/office/spreadsheetml/2009/9/main" objectType="Spin" dx="16" fmlaLink="#REF!" max="30000" noThreeD="1" page="10" val="0"/>
</file>

<file path=xl/ctrlProps/ctrlProp313.xml><?xml version="1.0" encoding="utf-8"?>
<formControlPr xmlns="http://schemas.microsoft.com/office/spreadsheetml/2009/9/main" objectType="Spin" dx="16" fmlaLink="#REF!" max="30000" noThreeD="1" page="10" val="0"/>
</file>

<file path=xl/ctrlProps/ctrlProp314.xml><?xml version="1.0" encoding="utf-8"?>
<formControlPr xmlns="http://schemas.microsoft.com/office/spreadsheetml/2009/9/main" objectType="Drop" dropLines="10" dropStyle="combo" dx="22" fmlaLink="$CC$269" fmlaRange="Listas!$I$5:$I$21" noThreeD="1" sel="3" val="0"/>
</file>

<file path=xl/ctrlProps/ctrlProp315.xml><?xml version="1.0" encoding="utf-8"?>
<formControlPr xmlns="http://schemas.microsoft.com/office/spreadsheetml/2009/9/main" objectType="Drop" dropLines="10" dropStyle="combo" dx="22" fmlaLink="$CD$269" fmlaRange="Listas!$I$4:$I$8" noThreeD="1" sel="4" val="0"/>
</file>

<file path=xl/ctrlProps/ctrlProp316.xml><?xml version="1.0" encoding="utf-8"?>
<formControlPr xmlns="http://schemas.microsoft.com/office/spreadsheetml/2009/9/main" objectType="CheckBox" fmlaLink="$O$29" lockText="1" noThreeD="1"/>
</file>

<file path=xl/ctrlProps/ctrlProp317.xml><?xml version="1.0" encoding="utf-8"?>
<formControlPr xmlns="http://schemas.microsoft.com/office/spreadsheetml/2009/9/main" objectType="CheckBox" fmlaLink="$O$30" lockText="1" noThreeD="1"/>
</file>

<file path=xl/ctrlProps/ctrlProp318.xml><?xml version="1.0" encoding="utf-8"?>
<formControlPr xmlns="http://schemas.microsoft.com/office/spreadsheetml/2009/9/main" objectType="CheckBox" fmlaLink="$O$31" lockText="1" noThreeD="1"/>
</file>

<file path=xl/ctrlProps/ctrlProp319.xml><?xml version="1.0" encoding="utf-8"?>
<formControlPr xmlns="http://schemas.microsoft.com/office/spreadsheetml/2009/9/main" objectType="CheckBox" fmlaLink="$O$32" lockText="1" noThreeD="1"/>
</file>

<file path=xl/ctrlProps/ctrlProp32.xml><?xml version="1.0" encoding="utf-8"?>
<formControlPr xmlns="http://schemas.microsoft.com/office/spreadsheetml/2009/9/main" objectType="Spin" dx="16" fmlaLink="#REF!" max="30000" noThreeD="1" page="10" val="0"/>
</file>

<file path=xl/ctrlProps/ctrlProp320.xml><?xml version="1.0" encoding="utf-8"?>
<formControlPr xmlns="http://schemas.microsoft.com/office/spreadsheetml/2009/9/main" objectType="CheckBox" fmlaLink="$O$29" lockText="1" noThreeD="1"/>
</file>

<file path=xl/ctrlProps/ctrlProp321.xml><?xml version="1.0" encoding="utf-8"?>
<formControlPr xmlns="http://schemas.microsoft.com/office/spreadsheetml/2009/9/main" objectType="CheckBox" fmlaLink="$O$34" lockText="1" noThreeD="1"/>
</file>

<file path=xl/ctrlProps/ctrlProp322.xml><?xml version="1.0" encoding="utf-8"?>
<formControlPr xmlns="http://schemas.microsoft.com/office/spreadsheetml/2009/9/main" objectType="CheckBox" fmlaLink="$O$33" lockText="1" noThreeD="1"/>
</file>

<file path=xl/ctrlProps/ctrlProp323.xml><?xml version="1.0" encoding="utf-8"?>
<formControlPr xmlns="http://schemas.microsoft.com/office/spreadsheetml/2009/9/main" objectType="CheckBox" fmlaLink="$O$38" lockText="1" noThreeD="1"/>
</file>

<file path=xl/ctrlProps/ctrlProp324.xml><?xml version="1.0" encoding="utf-8"?>
<formControlPr xmlns="http://schemas.microsoft.com/office/spreadsheetml/2009/9/main" objectType="CheckBox" fmlaLink="$O$35" lockText="1" noThreeD="1"/>
</file>

<file path=xl/ctrlProps/ctrlProp325.xml><?xml version="1.0" encoding="utf-8"?>
<formControlPr xmlns="http://schemas.microsoft.com/office/spreadsheetml/2009/9/main" objectType="CheckBox" fmlaLink="$O$36" lockText="1" noThreeD="1"/>
</file>

<file path=xl/ctrlProps/ctrlProp326.xml><?xml version="1.0" encoding="utf-8"?>
<formControlPr xmlns="http://schemas.microsoft.com/office/spreadsheetml/2009/9/main" objectType="CheckBox" fmlaLink="$O$37" lockText="1" noThreeD="1"/>
</file>

<file path=xl/ctrlProps/ctrlProp327.xml><?xml version="1.0" encoding="utf-8"?>
<formControlPr xmlns="http://schemas.microsoft.com/office/spreadsheetml/2009/9/main" objectType="CheckBox" fmlaLink="$O$39" lockText="1" noThreeD="1"/>
</file>

<file path=xl/ctrlProps/ctrlProp328.xml><?xml version="1.0" encoding="utf-8"?>
<formControlPr xmlns="http://schemas.microsoft.com/office/spreadsheetml/2009/9/main" objectType="CheckBox" fmlaLink="$O$40" lockText="1" noThreeD="1"/>
</file>

<file path=xl/ctrlProps/ctrlProp329.xml><?xml version="1.0" encoding="utf-8"?>
<formControlPr xmlns="http://schemas.microsoft.com/office/spreadsheetml/2009/9/main" objectType="CheckBox" fmlaLink="$O$41" lockText="1" noThreeD="1"/>
</file>

<file path=xl/ctrlProps/ctrlProp33.xml><?xml version="1.0" encoding="utf-8"?>
<formControlPr xmlns="http://schemas.microsoft.com/office/spreadsheetml/2009/9/main" objectType="Spin" dx="16" fmlaLink="#REF!" max="30000" noThreeD="1" page="10" val="0"/>
</file>

<file path=xl/ctrlProps/ctrlProp330.xml><?xml version="1.0" encoding="utf-8"?>
<formControlPr xmlns="http://schemas.microsoft.com/office/spreadsheetml/2009/9/main" objectType="CheckBox" fmlaLink="$O$42" lockText="1" noThreeD="1"/>
</file>

<file path=xl/ctrlProps/ctrlProp331.xml><?xml version="1.0" encoding="utf-8"?>
<formControlPr xmlns="http://schemas.microsoft.com/office/spreadsheetml/2009/9/main" objectType="CheckBox" fmlaLink="$O$43" lockText="1" noThreeD="1"/>
</file>

<file path=xl/ctrlProps/ctrlProp332.xml><?xml version="1.0" encoding="utf-8"?>
<formControlPr xmlns="http://schemas.microsoft.com/office/spreadsheetml/2009/9/main" objectType="CheckBox" fmlaLink="$O$44" lockText="1" noThreeD="1"/>
</file>

<file path=xl/ctrlProps/ctrlProp333.xml><?xml version="1.0" encoding="utf-8"?>
<formControlPr xmlns="http://schemas.microsoft.com/office/spreadsheetml/2009/9/main" objectType="CheckBox" fmlaLink="$O$45" lockText="1" noThreeD="1"/>
</file>

<file path=xl/ctrlProps/ctrlProp334.xml><?xml version="1.0" encoding="utf-8"?>
<formControlPr xmlns="http://schemas.microsoft.com/office/spreadsheetml/2009/9/main" objectType="CheckBox" fmlaLink="$O$46" lockText="1" noThreeD="1"/>
</file>

<file path=xl/ctrlProps/ctrlProp335.xml><?xml version="1.0" encoding="utf-8"?>
<formControlPr xmlns="http://schemas.microsoft.com/office/spreadsheetml/2009/9/main" objectType="CheckBox" fmlaLink="$O$47" lockText="1" noThreeD="1"/>
</file>

<file path=xl/ctrlProps/ctrlProp336.xml><?xml version="1.0" encoding="utf-8"?>
<formControlPr xmlns="http://schemas.microsoft.com/office/spreadsheetml/2009/9/main" objectType="CheckBox" fmlaLink="$O$48" lockText="1" noThreeD="1"/>
</file>

<file path=xl/ctrlProps/ctrlProp337.xml><?xml version="1.0" encoding="utf-8"?>
<formControlPr xmlns="http://schemas.microsoft.com/office/spreadsheetml/2009/9/main" objectType="CheckBox" fmlaLink="$O$49" lockText="1" noThreeD="1"/>
</file>

<file path=xl/ctrlProps/ctrlProp338.xml><?xml version="1.0" encoding="utf-8"?>
<formControlPr xmlns="http://schemas.microsoft.com/office/spreadsheetml/2009/9/main" objectType="CheckBox" fmlaLink="$O$50" lockText="1" noThreeD="1"/>
</file>

<file path=xl/ctrlProps/ctrlProp339.xml><?xml version="1.0" encoding="utf-8"?>
<formControlPr xmlns="http://schemas.microsoft.com/office/spreadsheetml/2009/9/main" objectType="CheckBox" fmlaLink="$O$51" lockText="1" noThreeD="1"/>
</file>

<file path=xl/ctrlProps/ctrlProp34.xml><?xml version="1.0" encoding="utf-8"?>
<formControlPr xmlns="http://schemas.microsoft.com/office/spreadsheetml/2009/9/main" objectType="Spin" dx="16" fmlaLink="#REF!" max="30000" noThreeD="1" page="10" val="0"/>
</file>

<file path=xl/ctrlProps/ctrlProp340.xml><?xml version="1.0" encoding="utf-8"?>
<formControlPr xmlns="http://schemas.microsoft.com/office/spreadsheetml/2009/9/main" objectType="CheckBox" fmlaLink="$O$52" lockText="1" noThreeD="1"/>
</file>

<file path=xl/ctrlProps/ctrlProp341.xml><?xml version="1.0" encoding="utf-8"?>
<formControlPr xmlns="http://schemas.microsoft.com/office/spreadsheetml/2009/9/main" objectType="CheckBox" fmlaLink="$O$53" lockText="1" noThreeD="1"/>
</file>

<file path=xl/ctrlProps/ctrlProp342.xml><?xml version="1.0" encoding="utf-8"?>
<formControlPr xmlns="http://schemas.microsoft.com/office/spreadsheetml/2009/9/main" objectType="CheckBox" fmlaLink="$O$54" lockText="1" noThreeD="1"/>
</file>

<file path=xl/ctrlProps/ctrlProp343.xml><?xml version="1.0" encoding="utf-8"?>
<formControlPr xmlns="http://schemas.microsoft.com/office/spreadsheetml/2009/9/main" objectType="CheckBox" fmlaLink="$O$55" lockText="1" noThreeD="1"/>
</file>

<file path=xl/ctrlProps/ctrlProp344.xml><?xml version="1.0" encoding="utf-8"?>
<formControlPr xmlns="http://schemas.microsoft.com/office/spreadsheetml/2009/9/main" objectType="CheckBox" fmlaLink="$O$56" lockText="1" noThreeD="1"/>
</file>

<file path=xl/ctrlProps/ctrlProp345.xml><?xml version="1.0" encoding="utf-8"?>
<formControlPr xmlns="http://schemas.microsoft.com/office/spreadsheetml/2009/9/main" objectType="CheckBox" fmlaLink="$O$57" lockText="1" noThreeD="1"/>
</file>

<file path=xl/ctrlProps/ctrlProp346.xml><?xml version="1.0" encoding="utf-8"?>
<formControlPr xmlns="http://schemas.microsoft.com/office/spreadsheetml/2009/9/main" objectType="CheckBox" fmlaLink="$O$58" lockText="1" noThreeD="1"/>
</file>

<file path=xl/ctrlProps/ctrlProp347.xml><?xml version="1.0" encoding="utf-8"?>
<formControlPr xmlns="http://schemas.microsoft.com/office/spreadsheetml/2009/9/main" objectType="CheckBox" fmlaLink="$O$59" lockText="1" noThreeD="1"/>
</file>

<file path=xl/ctrlProps/ctrlProp348.xml><?xml version="1.0" encoding="utf-8"?>
<formControlPr xmlns="http://schemas.microsoft.com/office/spreadsheetml/2009/9/main" objectType="CheckBox" fmlaLink="$O$60" lockText="1" noThreeD="1"/>
</file>

<file path=xl/ctrlProps/ctrlProp349.xml><?xml version="1.0" encoding="utf-8"?>
<formControlPr xmlns="http://schemas.microsoft.com/office/spreadsheetml/2009/9/main" objectType="CheckBox" fmlaLink="$O$61" lockText="1" noThreeD="1"/>
</file>

<file path=xl/ctrlProps/ctrlProp35.xml><?xml version="1.0" encoding="utf-8"?>
<formControlPr xmlns="http://schemas.microsoft.com/office/spreadsheetml/2009/9/main" objectType="Spin" dx="16" fmlaLink="#REF!" max="30000" noThreeD="1" page="10" val="0"/>
</file>

<file path=xl/ctrlProps/ctrlProp350.xml><?xml version="1.0" encoding="utf-8"?>
<formControlPr xmlns="http://schemas.microsoft.com/office/spreadsheetml/2009/9/main" objectType="CheckBox" fmlaLink="$O$62" lockText="1" noThreeD="1"/>
</file>

<file path=xl/ctrlProps/ctrlProp351.xml><?xml version="1.0" encoding="utf-8"?>
<formControlPr xmlns="http://schemas.microsoft.com/office/spreadsheetml/2009/9/main" objectType="CheckBox" fmlaLink="$O$63" lockText="1" noThreeD="1"/>
</file>

<file path=xl/ctrlProps/ctrlProp352.xml><?xml version="1.0" encoding="utf-8"?>
<formControlPr xmlns="http://schemas.microsoft.com/office/spreadsheetml/2009/9/main" objectType="CheckBox" fmlaLink="$O$64" lockText="1" noThreeD="1"/>
</file>

<file path=xl/ctrlProps/ctrlProp353.xml><?xml version="1.0" encoding="utf-8"?>
<formControlPr xmlns="http://schemas.microsoft.com/office/spreadsheetml/2009/9/main" objectType="CheckBox" fmlaLink="$O$65" lockText="1" noThreeD="1"/>
</file>

<file path=xl/ctrlProps/ctrlProp354.xml><?xml version="1.0" encoding="utf-8"?>
<formControlPr xmlns="http://schemas.microsoft.com/office/spreadsheetml/2009/9/main" objectType="CheckBox" fmlaLink="$O$66" lockText="1" noThreeD="1"/>
</file>

<file path=xl/ctrlProps/ctrlProp355.xml><?xml version="1.0" encoding="utf-8"?>
<formControlPr xmlns="http://schemas.microsoft.com/office/spreadsheetml/2009/9/main" objectType="CheckBox" fmlaLink="$O$67" lockText="1" noThreeD="1"/>
</file>

<file path=xl/ctrlProps/ctrlProp356.xml><?xml version="1.0" encoding="utf-8"?>
<formControlPr xmlns="http://schemas.microsoft.com/office/spreadsheetml/2009/9/main" objectType="CheckBox" fmlaLink="$O$68" lockText="1" noThreeD="1"/>
</file>

<file path=xl/ctrlProps/ctrlProp357.xml><?xml version="1.0" encoding="utf-8"?>
<formControlPr xmlns="http://schemas.microsoft.com/office/spreadsheetml/2009/9/main" objectType="CheckBox" fmlaLink="$O$69" lockText="1" noThreeD="1"/>
</file>

<file path=xl/ctrlProps/ctrlProp358.xml><?xml version="1.0" encoding="utf-8"?>
<formControlPr xmlns="http://schemas.microsoft.com/office/spreadsheetml/2009/9/main" objectType="CheckBox" fmlaLink="$O$70" lockText="1" noThreeD="1"/>
</file>

<file path=xl/ctrlProps/ctrlProp359.xml><?xml version="1.0" encoding="utf-8"?>
<formControlPr xmlns="http://schemas.microsoft.com/office/spreadsheetml/2009/9/main" objectType="CheckBox" fmlaLink="$O$71" lockText="1" noThreeD="1"/>
</file>

<file path=xl/ctrlProps/ctrlProp36.xml><?xml version="1.0" encoding="utf-8"?>
<formControlPr xmlns="http://schemas.microsoft.com/office/spreadsheetml/2009/9/main" objectType="Spin" dx="16" fmlaLink="#REF!" max="30000" noThreeD="1" page="10" val="0"/>
</file>

<file path=xl/ctrlProps/ctrlProp360.xml><?xml version="1.0" encoding="utf-8"?>
<formControlPr xmlns="http://schemas.microsoft.com/office/spreadsheetml/2009/9/main" objectType="CheckBox" fmlaLink="$O$72" lockText="1" noThreeD="1"/>
</file>

<file path=xl/ctrlProps/ctrlProp361.xml><?xml version="1.0" encoding="utf-8"?>
<formControlPr xmlns="http://schemas.microsoft.com/office/spreadsheetml/2009/9/main" objectType="CheckBox" fmlaLink="$O$73" lockText="1" noThreeD="1"/>
</file>

<file path=xl/ctrlProps/ctrlProp362.xml><?xml version="1.0" encoding="utf-8"?>
<formControlPr xmlns="http://schemas.microsoft.com/office/spreadsheetml/2009/9/main" objectType="CheckBox" fmlaLink="$O$74" lockText="1" noThreeD="1"/>
</file>

<file path=xl/ctrlProps/ctrlProp363.xml><?xml version="1.0" encoding="utf-8"?>
<formControlPr xmlns="http://schemas.microsoft.com/office/spreadsheetml/2009/9/main" objectType="CheckBox" fmlaLink="$O$75" lockText="1" noThreeD="1"/>
</file>

<file path=xl/ctrlProps/ctrlProp364.xml><?xml version="1.0" encoding="utf-8"?>
<formControlPr xmlns="http://schemas.microsoft.com/office/spreadsheetml/2009/9/main" objectType="CheckBox" fmlaLink="$O$76" lockText="1" noThreeD="1"/>
</file>

<file path=xl/ctrlProps/ctrlProp365.xml><?xml version="1.0" encoding="utf-8"?>
<formControlPr xmlns="http://schemas.microsoft.com/office/spreadsheetml/2009/9/main" objectType="CheckBox" fmlaLink="$O$77" lockText="1" noThreeD="1"/>
</file>

<file path=xl/ctrlProps/ctrlProp366.xml><?xml version="1.0" encoding="utf-8"?>
<formControlPr xmlns="http://schemas.microsoft.com/office/spreadsheetml/2009/9/main" objectType="CheckBox" fmlaLink="$O$78" lockText="1" noThreeD="1"/>
</file>

<file path=xl/ctrlProps/ctrlProp367.xml><?xml version="1.0" encoding="utf-8"?>
<formControlPr xmlns="http://schemas.microsoft.com/office/spreadsheetml/2009/9/main" objectType="CheckBox" fmlaLink="$O$79" lockText="1" noThreeD="1"/>
</file>

<file path=xl/ctrlProps/ctrlProp368.xml><?xml version="1.0" encoding="utf-8"?>
<formControlPr xmlns="http://schemas.microsoft.com/office/spreadsheetml/2009/9/main" objectType="CheckBox" fmlaLink="$O$80" lockText="1" noThreeD="1"/>
</file>

<file path=xl/ctrlProps/ctrlProp369.xml><?xml version="1.0" encoding="utf-8"?>
<formControlPr xmlns="http://schemas.microsoft.com/office/spreadsheetml/2009/9/main" objectType="CheckBox" fmlaLink="$O$81" lockText="1" noThreeD="1"/>
</file>

<file path=xl/ctrlProps/ctrlProp37.xml><?xml version="1.0" encoding="utf-8"?>
<formControlPr xmlns="http://schemas.microsoft.com/office/spreadsheetml/2009/9/main" objectType="Spin" dx="16" fmlaLink="#REF!" max="30000" noThreeD="1" page="10" val="0"/>
</file>

<file path=xl/ctrlProps/ctrlProp370.xml><?xml version="1.0" encoding="utf-8"?>
<formControlPr xmlns="http://schemas.microsoft.com/office/spreadsheetml/2009/9/main" objectType="CheckBox" fmlaLink="$O$82" lockText="1" noThreeD="1"/>
</file>

<file path=xl/ctrlProps/ctrlProp371.xml><?xml version="1.0" encoding="utf-8"?>
<formControlPr xmlns="http://schemas.microsoft.com/office/spreadsheetml/2009/9/main" objectType="CheckBox" fmlaLink="$O$83" lockText="1" noThreeD="1"/>
</file>

<file path=xl/ctrlProps/ctrlProp372.xml><?xml version="1.0" encoding="utf-8"?>
<formControlPr xmlns="http://schemas.microsoft.com/office/spreadsheetml/2009/9/main" objectType="CheckBox" fmlaLink="$O$84" lockText="1" noThreeD="1"/>
</file>

<file path=xl/ctrlProps/ctrlProp373.xml><?xml version="1.0" encoding="utf-8"?>
<formControlPr xmlns="http://schemas.microsoft.com/office/spreadsheetml/2009/9/main" objectType="CheckBox" fmlaLink="$O$85" lockText="1" noThreeD="1"/>
</file>

<file path=xl/ctrlProps/ctrlProp374.xml><?xml version="1.0" encoding="utf-8"?>
<formControlPr xmlns="http://schemas.microsoft.com/office/spreadsheetml/2009/9/main" objectType="CheckBox" fmlaLink="$O$86" lockText="1" noThreeD="1"/>
</file>

<file path=xl/ctrlProps/ctrlProp375.xml><?xml version="1.0" encoding="utf-8"?>
<formControlPr xmlns="http://schemas.microsoft.com/office/spreadsheetml/2009/9/main" objectType="CheckBox" fmlaLink="$O$87" lockText="1" noThreeD="1"/>
</file>

<file path=xl/ctrlProps/ctrlProp376.xml><?xml version="1.0" encoding="utf-8"?>
<formControlPr xmlns="http://schemas.microsoft.com/office/spreadsheetml/2009/9/main" objectType="CheckBox" fmlaLink="$O$88" lockText="1" noThreeD="1"/>
</file>

<file path=xl/ctrlProps/ctrlProp377.xml><?xml version="1.0" encoding="utf-8"?>
<formControlPr xmlns="http://schemas.microsoft.com/office/spreadsheetml/2009/9/main" objectType="CheckBox" fmlaLink="$O$89" lockText="1" noThreeD="1"/>
</file>

<file path=xl/ctrlProps/ctrlProp378.xml><?xml version="1.0" encoding="utf-8"?>
<formControlPr xmlns="http://schemas.microsoft.com/office/spreadsheetml/2009/9/main" objectType="CheckBox" fmlaLink="$O$90" lockText="1" noThreeD="1"/>
</file>

<file path=xl/ctrlProps/ctrlProp379.xml><?xml version="1.0" encoding="utf-8"?>
<formControlPr xmlns="http://schemas.microsoft.com/office/spreadsheetml/2009/9/main" objectType="CheckBox" fmlaLink="$O$91" lockText="1" noThreeD="1"/>
</file>

<file path=xl/ctrlProps/ctrlProp38.xml><?xml version="1.0" encoding="utf-8"?>
<formControlPr xmlns="http://schemas.microsoft.com/office/spreadsheetml/2009/9/main" objectType="Spin" dx="16" fmlaLink="#REF!" max="30000" noThreeD="1" page="10" val="0"/>
</file>

<file path=xl/ctrlProps/ctrlProp380.xml><?xml version="1.0" encoding="utf-8"?>
<formControlPr xmlns="http://schemas.microsoft.com/office/spreadsheetml/2009/9/main" objectType="CheckBox" fmlaLink="$O$92" lockText="1" noThreeD="1"/>
</file>

<file path=xl/ctrlProps/ctrlProp381.xml><?xml version="1.0" encoding="utf-8"?>
<formControlPr xmlns="http://schemas.microsoft.com/office/spreadsheetml/2009/9/main" objectType="CheckBox" fmlaLink="$O$93" lockText="1" noThreeD="1"/>
</file>

<file path=xl/ctrlProps/ctrlProp382.xml><?xml version="1.0" encoding="utf-8"?>
<formControlPr xmlns="http://schemas.microsoft.com/office/spreadsheetml/2009/9/main" objectType="CheckBox" fmlaLink="$O$94" lockText="1" noThreeD="1"/>
</file>

<file path=xl/ctrlProps/ctrlProp383.xml><?xml version="1.0" encoding="utf-8"?>
<formControlPr xmlns="http://schemas.microsoft.com/office/spreadsheetml/2009/9/main" objectType="CheckBox" fmlaLink="$O$95" lockText="1" noThreeD="1"/>
</file>

<file path=xl/ctrlProps/ctrlProp384.xml><?xml version="1.0" encoding="utf-8"?>
<formControlPr xmlns="http://schemas.microsoft.com/office/spreadsheetml/2009/9/main" objectType="CheckBox" fmlaLink="$O$96" lockText="1" noThreeD="1"/>
</file>

<file path=xl/ctrlProps/ctrlProp385.xml><?xml version="1.0" encoding="utf-8"?>
<formControlPr xmlns="http://schemas.microsoft.com/office/spreadsheetml/2009/9/main" objectType="CheckBox" fmlaLink="$O$97" lockText="1" noThreeD="1"/>
</file>

<file path=xl/ctrlProps/ctrlProp386.xml><?xml version="1.0" encoding="utf-8"?>
<formControlPr xmlns="http://schemas.microsoft.com/office/spreadsheetml/2009/9/main" objectType="CheckBox" fmlaLink="$O$98" lockText="1" noThreeD="1"/>
</file>

<file path=xl/ctrlProps/ctrlProp387.xml><?xml version="1.0" encoding="utf-8"?>
<formControlPr xmlns="http://schemas.microsoft.com/office/spreadsheetml/2009/9/main" objectType="CheckBox" fmlaLink="$O$99" lockText="1" noThreeD="1"/>
</file>

<file path=xl/ctrlProps/ctrlProp388.xml><?xml version="1.0" encoding="utf-8"?>
<formControlPr xmlns="http://schemas.microsoft.com/office/spreadsheetml/2009/9/main" objectType="CheckBox" fmlaLink="$O$100" lockText="1" noThreeD="1"/>
</file>

<file path=xl/ctrlProps/ctrlProp389.xml><?xml version="1.0" encoding="utf-8"?>
<formControlPr xmlns="http://schemas.microsoft.com/office/spreadsheetml/2009/9/main" objectType="CheckBox" fmlaLink="$O$101" lockText="1" noThreeD="1"/>
</file>

<file path=xl/ctrlProps/ctrlProp39.xml><?xml version="1.0" encoding="utf-8"?>
<formControlPr xmlns="http://schemas.microsoft.com/office/spreadsheetml/2009/9/main" objectType="Spin" dx="16" fmlaLink="#REF!" max="30000" noThreeD="1" page="10" val="0"/>
</file>

<file path=xl/ctrlProps/ctrlProp390.xml><?xml version="1.0" encoding="utf-8"?>
<formControlPr xmlns="http://schemas.microsoft.com/office/spreadsheetml/2009/9/main" objectType="CheckBox" fmlaLink="$O$102" lockText="1" noThreeD="1"/>
</file>

<file path=xl/ctrlProps/ctrlProp391.xml><?xml version="1.0" encoding="utf-8"?>
<formControlPr xmlns="http://schemas.microsoft.com/office/spreadsheetml/2009/9/main" objectType="CheckBox" fmlaLink="$O$104" lockText="1" noThreeD="1"/>
</file>

<file path=xl/ctrlProps/ctrlProp392.xml><?xml version="1.0" encoding="utf-8"?>
<formControlPr xmlns="http://schemas.microsoft.com/office/spreadsheetml/2009/9/main" objectType="CheckBox" fmlaLink="$O$105" lockText="1" noThreeD="1"/>
</file>

<file path=xl/ctrlProps/ctrlProp393.xml><?xml version="1.0" encoding="utf-8"?>
<formControlPr xmlns="http://schemas.microsoft.com/office/spreadsheetml/2009/9/main" objectType="CheckBox" fmlaLink="$O$106" lockText="1" noThreeD="1"/>
</file>

<file path=xl/ctrlProps/ctrlProp394.xml><?xml version="1.0" encoding="utf-8"?>
<formControlPr xmlns="http://schemas.microsoft.com/office/spreadsheetml/2009/9/main" objectType="CheckBox" fmlaLink="$O$107" lockText="1" noThreeD="1"/>
</file>

<file path=xl/ctrlProps/ctrlProp395.xml><?xml version="1.0" encoding="utf-8"?>
<formControlPr xmlns="http://schemas.microsoft.com/office/spreadsheetml/2009/9/main" objectType="CheckBox" fmlaLink="$O$108" lockText="1" noThreeD="1"/>
</file>

<file path=xl/ctrlProps/ctrlProp396.xml><?xml version="1.0" encoding="utf-8"?>
<formControlPr xmlns="http://schemas.microsoft.com/office/spreadsheetml/2009/9/main" objectType="CheckBox" fmlaLink="$O$109" lockText="1" noThreeD="1"/>
</file>

<file path=xl/ctrlProps/ctrlProp397.xml><?xml version="1.0" encoding="utf-8"?>
<formControlPr xmlns="http://schemas.microsoft.com/office/spreadsheetml/2009/9/main" objectType="CheckBox" fmlaLink="$O$110" lockText="1" noThreeD="1"/>
</file>

<file path=xl/ctrlProps/ctrlProp398.xml><?xml version="1.0" encoding="utf-8"?>
<formControlPr xmlns="http://schemas.microsoft.com/office/spreadsheetml/2009/9/main" objectType="CheckBox" fmlaLink="$O$111" lockText="1" noThreeD="1"/>
</file>

<file path=xl/ctrlProps/ctrlProp399.xml><?xml version="1.0" encoding="utf-8"?>
<formControlPr xmlns="http://schemas.microsoft.com/office/spreadsheetml/2009/9/main" objectType="CheckBox" fmlaLink="$O$112" lockText="1" noThreeD="1"/>
</file>

<file path=xl/ctrlProps/ctrlProp4.xml><?xml version="1.0" encoding="utf-8"?>
<formControlPr xmlns="http://schemas.microsoft.com/office/spreadsheetml/2009/9/main" objectType="Spin" dx="16" fmlaLink="$H$25" inc="20" max="30000" page="10" val="0"/>
</file>

<file path=xl/ctrlProps/ctrlProp40.xml><?xml version="1.0" encoding="utf-8"?>
<formControlPr xmlns="http://schemas.microsoft.com/office/spreadsheetml/2009/9/main" objectType="Spin" dx="16" fmlaLink="#REF!" max="30000" noThreeD="1" page="10" val="0"/>
</file>

<file path=xl/ctrlProps/ctrlProp400.xml><?xml version="1.0" encoding="utf-8"?>
<formControlPr xmlns="http://schemas.microsoft.com/office/spreadsheetml/2009/9/main" objectType="CheckBox" fmlaLink="$O$113" lockText="1" noThreeD="1"/>
</file>

<file path=xl/ctrlProps/ctrlProp401.xml><?xml version="1.0" encoding="utf-8"?>
<formControlPr xmlns="http://schemas.microsoft.com/office/spreadsheetml/2009/9/main" objectType="CheckBox" fmlaLink="$O$114" lockText="1" noThreeD="1"/>
</file>

<file path=xl/ctrlProps/ctrlProp402.xml><?xml version="1.0" encoding="utf-8"?>
<formControlPr xmlns="http://schemas.microsoft.com/office/spreadsheetml/2009/9/main" objectType="CheckBox" fmlaLink="$O$115" lockText="1" noThreeD="1"/>
</file>

<file path=xl/ctrlProps/ctrlProp403.xml><?xml version="1.0" encoding="utf-8"?>
<formControlPr xmlns="http://schemas.microsoft.com/office/spreadsheetml/2009/9/main" objectType="CheckBox" fmlaLink="$O$116" lockText="1" noThreeD="1"/>
</file>

<file path=xl/ctrlProps/ctrlProp404.xml><?xml version="1.0" encoding="utf-8"?>
<formControlPr xmlns="http://schemas.microsoft.com/office/spreadsheetml/2009/9/main" objectType="CheckBox" fmlaLink="$O$117" lockText="1" noThreeD="1"/>
</file>

<file path=xl/ctrlProps/ctrlProp405.xml><?xml version="1.0" encoding="utf-8"?>
<formControlPr xmlns="http://schemas.microsoft.com/office/spreadsheetml/2009/9/main" objectType="CheckBox" fmlaLink="$O$118" lockText="1" noThreeD="1"/>
</file>

<file path=xl/ctrlProps/ctrlProp406.xml><?xml version="1.0" encoding="utf-8"?>
<formControlPr xmlns="http://schemas.microsoft.com/office/spreadsheetml/2009/9/main" objectType="CheckBox" fmlaLink="$O$119" lockText="1" noThreeD="1"/>
</file>

<file path=xl/ctrlProps/ctrlProp407.xml><?xml version="1.0" encoding="utf-8"?>
<formControlPr xmlns="http://schemas.microsoft.com/office/spreadsheetml/2009/9/main" objectType="CheckBox" fmlaLink="$O$120" lockText="1" noThreeD="1"/>
</file>

<file path=xl/ctrlProps/ctrlProp408.xml><?xml version="1.0" encoding="utf-8"?>
<formControlPr xmlns="http://schemas.microsoft.com/office/spreadsheetml/2009/9/main" objectType="CheckBox" fmlaLink="$O$121" lockText="1" noThreeD="1"/>
</file>

<file path=xl/ctrlProps/ctrlProp409.xml><?xml version="1.0" encoding="utf-8"?>
<formControlPr xmlns="http://schemas.microsoft.com/office/spreadsheetml/2009/9/main" objectType="CheckBox" fmlaLink="$O$122" lockText="1" noThreeD="1"/>
</file>

<file path=xl/ctrlProps/ctrlProp41.xml><?xml version="1.0" encoding="utf-8"?>
<formControlPr xmlns="http://schemas.microsoft.com/office/spreadsheetml/2009/9/main" objectType="Spin" dx="16" fmlaLink="#REF!" max="30000" noThreeD="1" page="10" val="0"/>
</file>

<file path=xl/ctrlProps/ctrlProp410.xml><?xml version="1.0" encoding="utf-8"?>
<formControlPr xmlns="http://schemas.microsoft.com/office/spreadsheetml/2009/9/main" objectType="CheckBox" fmlaLink="$O$123" lockText="1" noThreeD="1"/>
</file>

<file path=xl/ctrlProps/ctrlProp411.xml><?xml version="1.0" encoding="utf-8"?>
<formControlPr xmlns="http://schemas.microsoft.com/office/spreadsheetml/2009/9/main" objectType="CheckBox" fmlaLink="$O$124" lockText="1" noThreeD="1"/>
</file>

<file path=xl/ctrlProps/ctrlProp412.xml><?xml version="1.0" encoding="utf-8"?>
<formControlPr xmlns="http://schemas.microsoft.com/office/spreadsheetml/2009/9/main" objectType="CheckBox" fmlaLink="$O$125" lockText="1" noThreeD="1"/>
</file>

<file path=xl/ctrlProps/ctrlProp413.xml><?xml version="1.0" encoding="utf-8"?>
<formControlPr xmlns="http://schemas.microsoft.com/office/spreadsheetml/2009/9/main" objectType="CheckBox" fmlaLink="$O$126" lockText="1" noThreeD="1"/>
</file>

<file path=xl/ctrlProps/ctrlProp414.xml><?xml version="1.0" encoding="utf-8"?>
<formControlPr xmlns="http://schemas.microsoft.com/office/spreadsheetml/2009/9/main" objectType="CheckBox" fmlaLink="$O$127" lockText="1" noThreeD="1"/>
</file>

<file path=xl/ctrlProps/ctrlProp415.xml><?xml version="1.0" encoding="utf-8"?>
<formControlPr xmlns="http://schemas.microsoft.com/office/spreadsheetml/2009/9/main" objectType="CheckBox" fmlaLink="$O$128" lockText="1" noThreeD="1"/>
</file>

<file path=xl/ctrlProps/ctrlProp416.xml><?xml version="1.0" encoding="utf-8"?>
<formControlPr xmlns="http://schemas.microsoft.com/office/spreadsheetml/2009/9/main" objectType="CheckBox" fmlaLink="$O$129" lockText="1" noThreeD="1"/>
</file>

<file path=xl/ctrlProps/ctrlProp417.xml><?xml version="1.0" encoding="utf-8"?>
<formControlPr xmlns="http://schemas.microsoft.com/office/spreadsheetml/2009/9/main" objectType="CheckBox" fmlaLink="$O$130" lockText="1" noThreeD="1"/>
</file>

<file path=xl/ctrlProps/ctrlProp418.xml><?xml version="1.0" encoding="utf-8"?>
<formControlPr xmlns="http://schemas.microsoft.com/office/spreadsheetml/2009/9/main" objectType="CheckBox" fmlaLink="$O$131" lockText="1" noThreeD="1"/>
</file>

<file path=xl/ctrlProps/ctrlProp419.xml><?xml version="1.0" encoding="utf-8"?>
<formControlPr xmlns="http://schemas.microsoft.com/office/spreadsheetml/2009/9/main" objectType="CheckBox" fmlaLink="$O$132" lockText="1" noThreeD="1"/>
</file>

<file path=xl/ctrlProps/ctrlProp42.xml><?xml version="1.0" encoding="utf-8"?>
<formControlPr xmlns="http://schemas.microsoft.com/office/spreadsheetml/2009/9/main" objectType="Spin" dx="16" fmlaLink="#REF!" max="30000" noThreeD="1" page="10" val="0"/>
</file>

<file path=xl/ctrlProps/ctrlProp420.xml><?xml version="1.0" encoding="utf-8"?>
<formControlPr xmlns="http://schemas.microsoft.com/office/spreadsheetml/2009/9/main" objectType="CheckBox" fmlaLink="$O$133" lockText="1" noThreeD="1"/>
</file>

<file path=xl/ctrlProps/ctrlProp421.xml><?xml version="1.0" encoding="utf-8"?>
<formControlPr xmlns="http://schemas.microsoft.com/office/spreadsheetml/2009/9/main" objectType="CheckBox" fmlaLink="$O$134" lockText="1" noThreeD="1"/>
</file>

<file path=xl/ctrlProps/ctrlProp422.xml><?xml version="1.0" encoding="utf-8"?>
<formControlPr xmlns="http://schemas.microsoft.com/office/spreadsheetml/2009/9/main" objectType="CheckBox" fmlaLink="$O$135" lockText="1" noThreeD="1"/>
</file>

<file path=xl/ctrlProps/ctrlProp423.xml><?xml version="1.0" encoding="utf-8"?>
<formControlPr xmlns="http://schemas.microsoft.com/office/spreadsheetml/2009/9/main" objectType="CheckBox" fmlaLink="$O$136" lockText="1" noThreeD="1"/>
</file>

<file path=xl/ctrlProps/ctrlProp424.xml><?xml version="1.0" encoding="utf-8"?>
<formControlPr xmlns="http://schemas.microsoft.com/office/spreadsheetml/2009/9/main" objectType="CheckBox" fmlaLink="$O$137" lockText="1" noThreeD="1"/>
</file>

<file path=xl/ctrlProps/ctrlProp425.xml><?xml version="1.0" encoding="utf-8"?>
<formControlPr xmlns="http://schemas.microsoft.com/office/spreadsheetml/2009/9/main" objectType="CheckBox" fmlaLink="$O$138" lockText="1" noThreeD="1"/>
</file>

<file path=xl/ctrlProps/ctrlProp426.xml><?xml version="1.0" encoding="utf-8"?>
<formControlPr xmlns="http://schemas.microsoft.com/office/spreadsheetml/2009/9/main" objectType="CheckBox" fmlaLink="$O$139" lockText="1" noThreeD="1"/>
</file>

<file path=xl/ctrlProps/ctrlProp427.xml><?xml version="1.0" encoding="utf-8"?>
<formControlPr xmlns="http://schemas.microsoft.com/office/spreadsheetml/2009/9/main" objectType="CheckBox" fmlaLink="$O$140" lockText="1" noThreeD="1"/>
</file>

<file path=xl/ctrlProps/ctrlProp428.xml><?xml version="1.0" encoding="utf-8"?>
<formControlPr xmlns="http://schemas.microsoft.com/office/spreadsheetml/2009/9/main" objectType="CheckBox" fmlaLink="$O$141" lockText="1" noThreeD="1"/>
</file>

<file path=xl/ctrlProps/ctrlProp429.xml><?xml version="1.0" encoding="utf-8"?>
<formControlPr xmlns="http://schemas.microsoft.com/office/spreadsheetml/2009/9/main" objectType="CheckBox" fmlaLink="$O$142" lockText="1" noThreeD="1"/>
</file>

<file path=xl/ctrlProps/ctrlProp43.xml><?xml version="1.0" encoding="utf-8"?>
<formControlPr xmlns="http://schemas.microsoft.com/office/spreadsheetml/2009/9/main" objectType="Spin" dx="16" fmlaLink="#REF!" max="30000" noThreeD="1" page="10" val="0"/>
</file>

<file path=xl/ctrlProps/ctrlProp430.xml><?xml version="1.0" encoding="utf-8"?>
<formControlPr xmlns="http://schemas.microsoft.com/office/spreadsheetml/2009/9/main" objectType="CheckBox" fmlaLink="$O$143" lockText="1" noThreeD="1"/>
</file>

<file path=xl/ctrlProps/ctrlProp431.xml><?xml version="1.0" encoding="utf-8"?>
<formControlPr xmlns="http://schemas.microsoft.com/office/spreadsheetml/2009/9/main" objectType="CheckBox" fmlaLink="$O$144" lockText="1" noThreeD="1"/>
</file>

<file path=xl/ctrlProps/ctrlProp432.xml><?xml version="1.0" encoding="utf-8"?>
<formControlPr xmlns="http://schemas.microsoft.com/office/spreadsheetml/2009/9/main" objectType="CheckBox" fmlaLink="$O$145" lockText="1" noThreeD="1"/>
</file>

<file path=xl/ctrlProps/ctrlProp433.xml><?xml version="1.0" encoding="utf-8"?>
<formControlPr xmlns="http://schemas.microsoft.com/office/spreadsheetml/2009/9/main" objectType="CheckBox" fmlaLink="$O$146" lockText="1" noThreeD="1"/>
</file>

<file path=xl/ctrlProps/ctrlProp434.xml><?xml version="1.0" encoding="utf-8"?>
<formControlPr xmlns="http://schemas.microsoft.com/office/spreadsheetml/2009/9/main" objectType="CheckBox" fmlaLink="$O$147" lockText="1" noThreeD="1"/>
</file>

<file path=xl/ctrlProps/ctrlProp435.xml><?xml version="1.0" encoding="utf-8"?>
<formControlPr xmlns="http://schemas.microsoft.com/office/spreadsheetml/2009/9/main" objectType="CheckBox" fmlaLink="$O$148" lockText="1" noThreeD="1"/>
</file>

<file path=xl/ctrlProps/ctrlProp436.xml><?xml version="1.0" encoding="utf-8"?>
<formControlPr xmlns="http://schemas.microsoft.com/office/spreadsheetml/2009/9/main" objectType="CheckBox" fmlaLink="$O$149" lockText="1" noThreeD="1"/>
</file>

<file path=xl/ctrlProps/ctrlProp437.xml><?xml version="1.0" encoding="utf-8"?>
<formControlPr xmlns="http://schemas.microsoft.com/office/spreadsheetml/2009/9/main" objectType="CheckBox" fmlaLink="$O$150" lockText="1" noThreeD="1"/>
</file>

<file path=xl/ctrlProps/ctrlProp438.xml><?xml version="1.0" encoding="utf-8"?>
<formControlPr xmlns="http://schemas.microsoft.com/office/spreadsheetml/2009/9/main" objectType="CheckBox" fmlaLink="$O$151" lockText="1" noThreeD="1"/>
</file>

<file path=xl/ctrlProps/ctrlProp439.xml><?xml version="1.0" encoding="utf-8"?>
<formControlPr xmlns="http://schemas.microsoft.com/office/spreadsheetml/2009/9/main" objectType="CheckBox" fmlaLink="$O$152" lockText="1" noThreeD="1"/>
</file>

<file path=xl/ctrlProps/ctrlProp44.xml><?xml version="1.0" encoding="utf-8"?>
<formControlPr xmlns="http://schemas.microsoft.com/office/spreadsheetml/2009/9/main" objectType="Spin" dx="16" fmlaLink="#REF!" max="30000" noThreeD="1" page="10" val="0"/>
</file>

<file path=xl/ctrlProps/ctrlProp440.xml><?xml version="1.0" encoding="utf-8"?>
<formControlPr xmlns="http://schemas.microsoft.com/office/spreadsheetml/2009/9/main" objectType="CheckBox" fmlaLink="$O$153" lockText="1" noThreeD="1"/>
</file>

<file path=xl/ctrlProps/ctrlProp441.xml><?xml version="1.0" encoding="utf-8"?>
<formControlPr xmlns="http://schemas.microsoft.com/office/spreadsheetml/2009/9/main" objectType="CheckBox" fmlaLink="$O$154" lockText="1" noThreeD="1"/>
</file>

<file path=xl/ctrlProps/ctrlProp442.xml><?xml version="1.0" encoding="utf-8"?>
<formControlPr xmlns="http://schemas.microsoft.com/office/spreadsheetml/2009/9/main" objectType="CheckBox" fmlaLink="$O$155" lockText="1" noThreeD="1"/>
</file>

<file path=xl/ctrlProps/ctrlProp443.xml><?xml version="1.0" encoding="utf-8"?>
<formControlPr xmlns="http://schemas.microsoft.com/office/spreadsheetml/2009/9/main" objectType="CheckBox" fmlaLink="$O$156" lockText="1" noThreeD="1"/>
</file>

<file path=xl/ctrlProps/ctrlProp444.xml><?xml version="1.0" encoding="utf-8"?>
<formControlPr xmlns="http://schemas.microsoft.com/office/spreadsheetml/2009/9/main" objectType="CheckBox" fmlaLink="$O$157" lockText="1" noThreeD="1"/>
</file>

<file path=xl/ctrlProps/ctrlProp445.xml><?xml version="1.0" encoding="utf-8"?>
<formControlPr xmlns="http://schemas.microsoft.com/office/spreadsheetml/2009/9/main" objectType="CheckBox" fmlaLink="$O$158" lockText="1" noThreeD="1"/>
</file>

<file path=xl/ctrlProps/ctrlProp446.xml><?xml version="1.0" encoding="utf-8"?>
<formControlPr xmlns="http://schemas.microsoft.com/office/spreadsheetml/2009/9/main" objectType="CheckBox" fmlaLink="$O$159" lockText="1" noThreeD="1"/>
</file>

<file path=xl/ctrlProps/ctrlProp447.xml><?xml version="1.0" encoding="utf-8"?>
<formControlPr xmlns="http://schemas.microsoft.com/office/spreadsheetml/2009/9/main" objectType="CheckBox" fmlaLink="$O$160" lockText="1" noThreeD="1"/>
</file>

<file path=xl/ctrlProps/ctrlProp448.xml><?xml version="1.0" encoding="utf-8"?>
<formControlPr xmlns="http://schemas.microsoft.com/office/spreadsheetml/2009/9/main" objectType="CheckBox" fmlaLink="$O$161" lockText="1" noThreeD="1"/>
</file>

<file path=xl/ctrlProps/ctrlProp449.xml><?xml version="1.0" encoding="utf-8"?>
<formControlPr xmlns="http://schemas.microsoft.com/office/spreadsheetml/2009/9/main" objectType="CheckBox" fmlaLink="$O$162" lockText="1" noThreeD="1"/>
</file>

<file path=xl/ctrlProps/ctrlProp45.xml><?xml version="1.0" encoding="utf-8"?>
<formControlPr xmlns="http://schemas.microsoft.com/office/spreadsheetml/2009/9/main" objectType="Spin" dx="16" fmlaLink="#REF!" max="30000" noThreeD="1" page="10" val="0"/>
</file>

<file path=xl/ctrlProps/ctrlProp450.xml><?xml version="1.0" encoding="utf-8"?>
<formControlPr xmlns="http://schemas.microsoft.com/office/spreadsheetml/2009/9/main" objectType="CheckBox" fmlaLink="$O$163" lockText="1" noThreeD="1"/>
</file>

<file path=xl/ctrlProps/ctrlProp451.xml><?xml version="1.0" encoding="utf-8"?>
<formControlPr xmlns="http://schemas.microsoft.com/office/spreadsheetml/2009/9/main" objectType="CheckBox" fmlaLink="$O$164" lockText="1" noThreeD="1"/>
</file>

<file path=xl/ctrlProps/ctrlProp452.xml><?xml version="1.0" encoding="utf-8"?>
<formControlPr xmlns="http://schemas.microsoft.com/office/spreadsheetml/2009/9/main" objectType="CheckBox" fmlaLink="$O$165" lockText="1" noThreeD="1"/>
</file>

<file path=xl/ctrlProps/ctrlProp453.xml><?xml version="1.0" encoding="utf-8"?>
<formControlPr xmlns="http://schemas.microsoft.com/office/spreadsheetml/2009/9/main" objectType="CheckBox" fmlaLink="$O$166" lockText="1" noThreeD="1"/>
</file>

<file path=xl/ctrlProps/ctrlProp454.xml><?xml version="1.0" encoding="utf-8"?>
<formControlPr xmlns="http://schemas.microsoft.com/office/spreadsheetml/2009/9/main" objectType="CheckBox" fmlaLink="$O$167" lockText="1" noThreeD="1"/>
</file>

<file path=xl/ctrlProps/ctrlProp455.xml><?xml version="1.0" encoding="utf-8"?>
<formControlPr xmlns="http://schemas.microsoft.com/office/spreadsheetml/2009/9/main" objectType="CheckBox" fmlaLink="$O$168" lockText="1" noThreeD="1"/>
</file>

<file path=xl/ctrlProps/ctrlProp456.xml><?xml version="1.0" encoding="utf-8"?>
<formControlPr xmlns="http://schemas.microsoft.com/office/spreadsheetml/2009/9/main" objectType="CheckBox" fmlaLink="$O$169" lockText="1" noThreeD="1"/>
</file>

<file path=xl/ctrlProps/ctrlProp457.xml><?xml version="1.0" encoding="utf-8"?>
<formControlPr xmlns="http://schemas.microsoft.com/office/spreadsheetml/2009/9/main" objectType="CheckBox" fmlaLink="$O$170" lockText="1" noThreeD="1"/>
</file>

<file path=xl/ctrlProps/ctrlProp458.xml><?xml version="1.0" encoding="utf-8"?>
<formControlPr xmlns="http://schemas.microsoft.com/office/spreadsheetml/2009/9/main" objectType="CheckBox" fmlaLink="$O$171" lockText="1" noThreeD="1"/>
</file>

<file path=xl/ctrlProps/ctrlProp459.xml><?xml version="1.0" encoding="utf-8"?>
<formControlPr xmlns="http://schemas.microsoft.com/office/spreadsheetml/2009/9/main" objectType="CheckBox" fmlaLink="$O$172" lockText="1" noThreeD="1"/>
</file>

<file path=xl/ctrlProps/ctrlProp46.xml><?xml version="1.0" encoding="utf-8"?>
<formControlPr xmlns="http://schemas.microsoft.com/office/spreadsheetml/2009/9/main" objectType="Spin" dx="16" fmlaLink="#REF!" max="30000" noThreeD="1" page="10" val="0"/>
</file>

<file path=xl/ctrlProps/ctrlProp460.xml><?xml version="1.0" encoding="utf-8"?>
<formControlPr xmlns="http://schemas.microsoft.com/office/spreadsheetml/2009/9/main" objectType="CheckBox" fmlaLink="$O$173" lockText="1" noThreeD="1"/>
</file>

<file path=xl/ctrlProps/ctrlProp461.xml><?xml version="1.0" encoding="utf-8"?>
<formControlPr xmlns="http://schemas.microsoft.com/office/spreadsheetml/2009/9/main" objectType="CheckBox" fmlaLink="$O$174" lockText="1" noThreeD="1"/>
</file>

<file path=xl/ctrlProps/ctrlProp462.xml><?xml version="1.0" encoding="utf-8"?>
<formControlPr xmlns="http://schemas.microsoft.com/office/spreadsheetml/2009/9/main" objectType="CheckBox" fmlaLink="$O$175" lockText="1" noThreeD="1"/>
</file>

<file path=xl/ctrlProps/ctrlProp463.xml><?xml version="1.0" encoding="utf-8"?>
<formControlPr xmlns="http://schemas.microsoft.com/office/spreadsheetml/2009/9/main" objectType="CheckBox" fmlaLink="$O$176" lockText="1" noThreeD="1"/>
</file>

<file path=xl/ctrlProps/ctrlProp464.xml><?xml version="1.0" encoding="utf-8"?>
<formControlPr xmlns="http://schemas.microsoft.com/office/spreadsheetml/2009/9/main" objectType="CheckBox" fmlaLink="$O$177" lockText="1" noThreeD="1"/>
</file>

<file path=xl/ctrlProps/ctrlProp465.xml><?xml version="1.0" encoding="utf-8"?>
<formControlPr xmlns="http://schemas.microsoft.com/office/spreadsheetml/2009/9/main" objectType="CheckBox" fmlaLink="$O$178" lockText="1" noThreeD="1"/>
</file>

<file path=xl/ctrlProps/ctrlProp466.xml><?xml version="1.0" encoding="utf-8"?>
<formControlPr xmlns="http://schemas.microsoft.com/office/spreadsheetml/2009/9/main" objectType="CheckBox" fmlaLink="$O$179" lockText="1" noThreeD="1"/>
</file>

<file path=xl/ctrlProps/ctrlProp467.xml><?xml version="1.0" encoding="utf-8"?>
<formControlPr xmlns="http://schemas.microsoft.com/office/spreadsheetml/2009/9/main" objectType="CheckBox" fmlaLink="$O$180" lockText="1" noThreeD="1"/>
</file>

<file path=xl/ctrlProps/ctrlProp468.xml><?xml version="1.0" encoding="utf-8"?>
<formControlPr xmlns="http://schemas.microsoft.com/office/spreadsheetml/2009/9/main" objectType="CheckBox" fmlaLink="$O$181" lockText="1" noThreeD="1"/>
</file>

<file path=xl/ctrlProps/ctrlProp469.xml><?xml version="1.0" encoding="utf-8"?>
<formControlPr xmlns="http://schemas.microsoft.com/office/spreadsheetml/2009/9/main" objectType="CheckBox" fmlaLink="$O$182" lockText="1" noThreeD="1"/>
</file>

<file path=xl/ctrlProps/ctrlProp47.xml><?xml version="1.0" encoding="utf-8"?>
<formControlPr xmlns="http://schemas.microsoft.com/office/spreadsheetml/2009/9/main" objectType="Spin" dx="16" fmlaLink="#REF!" max="30000" noThreeD="1" page="10" val="0"/>
</file>

<file path=xl/ctrlProps/ctrlProp470.xml><?xml version="1.0" encoding="utf-8"?>
<formControlPr xmlns="http://schemas.microsoft.com/office/spreadsheetml/2009/9/main" objectType="CheckBox" fmlaLink="$O$183" lockText="1" noThreeD="1"/>
</file>

<file path=xl/ctrlProps/ctrlProp471.xml><?xml version="1.0" encoding="utf-8"?>
<formControlPr xmlns="http://schemas.microsoft.com/office/spreadsheetml/2009/9/main" objectType="CheckBox" fmlaLink="$O$184" lockText="1" noThreeD="1"/>
</file>

<file path=xl/ctrlProps/ctrlProp472.xml><?xml version="1.0" encoding="utf-8"?>
<formControlPr xmlns="http://schemas.microsoft.com/office/spreadsheetml/2009/9/main" objectType="CheckBox" fmlaLink="$O$185" lockText="1" noThreeD="1"/>
</file>

<file path=xl/ctrlProps/ctrlProp473.xml><?xml version="1.0" encoding="utf-8"?>
<formControlPr xmlns="http://schemas.microsoft.com/office/spreadsheetml/2009/9/main" objectType="CheckBox" fmlaLink="$O$186" lockText="1" noThreeD="1"/>
</file>

<file path=xl/ctrlProps/ctrlProp474.xml><?xml version="1.0" encoding="utf-8"?>
<formControlPr xmlns="http://schemas.microsoft.com/office/spreadsheetml/2009/9/main" objectType="CheckBox" fmlaLink="$O$187" lockText="1" noThreeD="1"/>
</file>

<file path=xl/ctrlProps/ctrlProp475.xml><?xml version="1.0" encoding="utf-8"?>
<formControlPr xmlns="http://schemas.microsoft.com/office/spreadsheetml/2009/9/main" objectType="CheckBox" fmlaLink="$O$188" lockText="1" noThreeD="1"/>
</file>

<file path=xl/ctrlProps/ctrlProp476.xml><?xml version="1.0" encoding="utf-8"?>
<formControlPr xmlns="http://schemas.microsoft.com/office/spreadsheetml/2009/9/main" objectType="CheckBox" fmlaLink="$O$189" lockText="1" noThreeD="1"/>
</file>

<file path=xl/ctrlProps/ctrlProp477.xml><?xml version="1.0" encoding="utf-8"?>
<formControlPr xmlns="http://schemas.microsoft.com/office/spreadsheetml/2009/9/main" objectType="CheckBox" fmlaLink="$O$190" lockText="1" noThreeD="1"/>
</file>

<file path=xl/ctrlProps/ctrlProp478.xml><?xml version="1.0" encoding="utf-8"?>
<formControlPr xmlns="http://schemas.microsoft.com/office/spreadsheetml/2009/9/main" objectType="CheckBox" fmlaLink="$O$191" lockText="1" noThreeD="1"/>
</file>

<file path=xl/ctrlProps/ctrlProp479.xml><?xml version="1.0" encoding="utf-8"?>
<formControlPr xmlns="http://schemas.microsoft.com/office/spreadsheetml/2009/9/main" objectType="CheckBox" fmlaLink="$O$192" lockText="1" noThreeD="1"/>
</file>

<file path=xl/ctrlProps/ctrlProp48.xml><?xml version="1.0" encoding="utf-8"?>
<formControlPr xmlns="http://schemas.microsoft.com/office/spreadsheetml/2009/9/main" objectType="Spin" dx="16" fmlaLink="#REF!" max="30000" noThreeD="1" page="10" val="0"/>
</file>

<file path=xl/ctrlProps/ctrlProp480.xml><?xml version="1.0" encoding="utf-8"?>
<formControlPr xmlns="http://schemas.microsoft.com/office/spreadsheetml/2009/9/main" objectType="CheckBox" fmlaLink="$O$193" lockText="1" noThreeD="1"/>
</file>

<file path=xl/ctrlProps/ctrlProp481.xml><?xml version="1.0" encoding="utf-8"?>
<formControlPr xmlns="http://schemas.microsoft.com/office/spreadsheetml/2009/9/main" objectType="CheckBox" fmlaLink="$O$194" lockText="1" noThreeD="1"/>
</file>

<file path=xl/ctrlProps/ctrlProp482.xml><?xml version="1.0" encoding="utf-8"?>
<formControlPr xmlns="http://schemas.microsoft.com/office/spreadsheetml/2009/9/main" objectType="CheckBox" fmlaLink="$O$195" lockText="1" noThreeD="1"/>
</file>

<file path=xl/ctrlProps/ctrlProp483.xml><?xml version="1.0" encoding="utf-8"?>
<formControlPr xmlns="http://schemas.microsoft.com/office/spreadsheetml/2009/9/main" objectType="CheckBox" fmlaLink="$O$196" lockText="1" noThreeD="1"/>
</file>

<file path=xl/ctrlProps/ctrlProp484.xml><?xml version="1.0" encoding="utf-8"?>
<formControlPr xmlns="http://schemas.microsoft.com/office/spreadsheetml/2009/9/main" objectType="CheckBox" fmlaLink="$O$198" lockText="1" noThreeD="1"/>
</file>

<file path=xl/ctrlProps/ctrlProp485.xml><?xml version="1.0" encoding="utf-8"?>
<formControlPr xmlns="http://schemas.microsoft.com/office/spreadsheetml/2009/9/main" objectType="CheckBox" fmlaLink="$O$199" lockText="1" noThreeD="1"/>
</file>

<file path=xl/ctrlProps/ctrlProp486.xml><?xml version="1.0" encoding="utf-8"?>
<formControlPr xmlns="http://schemas.microsoft.com/office/spreadsheetml/2009/9/main" objectType="CheckBox" fmlaLink="$O$200" lockText="1" noThreeD="1"/>
</file>

<file path=xl/ctrlProps/ctrlProp487.xml><?xml version="1.0" encoding="utf-8"?>
<formControlPr xmlns="http://schemas.microsoft.com/office/spreadsheetml/2009/9/main" objectType="CheckBox" fmlaLink="$O$201" lockText="1" noThreeD="1"/>
</file>

<file path=xl/ctrlProps/ctrlProp488.xml><?xml version="1.0" encoding="utf-8"?>
<formControlPr xmlns="http://schemas.microsoft.com/office/spreadsheetml/2009/9/main" objectType="CheckBox" fmlaLink="$O$202" lockText="1" noThreeD="1"/>
</file>

<file path=xl/ctrlProps/ctrlProp489.xml><?xml version="1.0" encoding="utf-8"?>
<formControlPr xmlns="http://schemas.microsoft.com/office/spreadsheetml/2009/9/main" objectType="CheckBox" fmlaLink="$O$203" lockText="1" noThreeD="1"/>
</file>

<file path=xl/ctrlProps/ctrlProp49.xml><?xml version="1.0" encoding="utf-8"?>
<formControlPr xmlns="http://schemas.microsoft.com/office/spreadsheetml/2009/9/main" objectType="Spin" dx="16" fmlaLink="#REF!" max="30000" noThreeD="1" page="10" val="0"/>
</file>

<file path=xl/ctrlProps/ctrlProp490.xml><?xml version="1.0" encoding="utf-8"?>
<formControlPr xmlns="http://schemas.microsoft.com/office/spreadsheetml/2009/9/main" objectType="CheckBox" fmlaLink="$O$204" lockText="1" noThreeD="1"/>
</file>

<file path=xl/ctrlProps/ctrlProp491.xml><?xml version="1.0" encoding="utf-8"?>
<formControlPr xmlns="http://schemas.microsoft.com/office/spreadsheetml/2009/9/main" objectType="CheckBox" fmlaLink="$O$205" lockText="1" noThreeD="1"/>
</file>

<file path=xl/ctrlProps/ctrlProp492.xml><?xml version="1.0" encoding="utf-8"?>
<formControlPr xmlns="http://schemas.microsoft.com/office/spreadsheetml/2009/9/main" objectType="CheckBox" fmlaLink="$O$208"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Spin" dx="16" fmlaLink="$I$25" inc="30" max="30000" page="10" val="0"/>
</file>

<file path=xl/ctrlProps/ctrlProp50.xml><?xml version="1.0" encoding="utf-8"?>
<formControlPr xmlns="http://schemas.microsoft.com/office/spreadsheetml/2009/9/main" objectType="Spin" dx="16" fmlaLink="#REF!" max="30000" noThreeD="1" page="10" val="0"/>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Spin" dx="16" fmlaLink="#REF!" max="30000" noThreeD="1" page="10" val="0"/>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Spin" dx="16" fmlaLink="#REF!" max="30000" noThreeD="1" page="10" val="0"/>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Spin" dx="16" fmlaLink="#REF!" max="30000" noThreeD="1" page="10" val="0"/>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Spin" dx="16" fmlaLink="#REF!" max="30000" noThreeD="1" page="10" val="0"/>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Spin" dx="16" fmlaLink="#REF!" max="30000" noThreeD="1" page="10" val="0"/>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Spin" dx="16" fmlaLink="#REF!" max="30000" noThreeD="1" page="10" val="0"/>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Spin" dx="16" fmlaLink="#REF!" max="30000" noThreeD="1" page="10" val="0"/>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Spin" dx="16" fmlaLink="#REF!" max="30000" noThreeD="1" page="10" val="0"/>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Spin" dx="16" fmlaLink="#REF!" max="30000" noThreeD="1" page="10" val="0"/>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Spin" dx="16" fmlaLink="$J$25" inc="12" max="30000" page="10" val="0"/>
</file>

<file path=xl/ctrlProps/ctrlProp60.xml><?xml version="1.0" encoding="utf-8"?>
<formControlPr xmlns="http://schemas.microsoft.com/office/spreadsheetml/2009/9/main" objectType="Spin" dx="16" fmlaLink="#REF!" max="30000" noThreeD="1" page="10" val="0"/>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Spin" dx="16" fmlaLink="#REF!" max="30000" noThreeD="1" page="10" val="0"/>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Spin" dx="16" fmlaLink="#REF!" max="30000" noThreeD="1" page="10" val="0"/>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Spin" dx="16" fmlaLink="#REF!" max="30000" noThreeD="1" page="10" val="0"/>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Spin" dx="16" fmlaLink="#REF!" max="30000" noThreeD="1" page="10" val="0"/>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Spin" dx="16" fmlaLink="#REF!" max="30000" noThreeD="1" page="10" val="0"/>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Spin" dx="16" fmlaLink="#REF!" max="30000" noThreeD="1" page="10" val="0"/>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Spin" dx="16" fmlaLink="#REF!" max="30000" noThreeD="1" page="10" val="0"/>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Spin" dx="16" fmlaLink="#REF!" max="30000" noThreeD="1" page="10" val="0"/>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Spin" dx="16" fmlaLink="#REF!" max="30000" noThreeD="1" page="10" val="0"/>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Spin" dx="16" fmlaLink="$M$25" inc="4" max="30000" page="10" val="0"/>
</file>

<file path=xl/ctrlProps/ctrlProp70.xml><?xml version="1.0" encoding="utf-8"?>
<formControlPr xmlns="http://schemas.microsoft.com/office/spreadsheetml/2009/9/main" objectType="Spin" dx="16" fmlaLink="#REF!" max="30000" noThreeD="1" page="10" val="0"/>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Spin" dx="16" fmlaLink="#REF!" max="30000" noThreeD="1" page="10" val="0"/>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Spin" dx="16" fmlaLink="#REF!" max="30000" noThreeD="1" page="10" val="0"/>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Spin" dx="16" fmlaLink="#REF!" max="30000" noThreeD="1" page="10" val="0"/>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Spin" dx="16" fmlaLink="#REF!" max="30000" noThreeD="1" page="10" val="0"/>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Spin" dx="16" fmlaLink="#REF!" max="30000" noThreeD="1" page="10" val="0"/>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fmlaLink="$O$102"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Spin" dx="16" fmlaLink="#REF!" max="30000" noThreeD="1" page="10" val="0"/>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Spin" dx="16" fmlaLink="#REF!" max="30000" noThreeD="1" page="10" val="0"/>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Spin" dx="16" fmlaLink="#REF!" max="30000" noThreeD="1" page="10" val="0"/>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Spin" dx="16" fmlaLink="$H$4" max="30000" page="10" val="0"/>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Spin" dx="16" fmlaLink="$N$25" inc="15" max="30000" page="10" val="0"/>
</file>

<file path=xl/ctrlProps/ctrlProp80.xml><?xml version="1.0" encoding="utf-8"?>
<formControlPr xmlns="http://schemas.microsoft.com/office/spreadsheetml/2009/9/main" objectType="Spin" dx="16" fmlaLink="$I$5" max="30000" noThreeD="1" page="10" val="0"/>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Spin" dx="16" fmlaLink="$A$5" max="30000" noThreeD="1" page="10" val="0"/>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Spin" dx="16" fmlaLink="$A$4" max="30000" noThreeD="1" page="10" val="0"/>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Spin" dx="16" fmlaLink="$A$6" max="30000" noThreeD="1" page="10" val="0"/>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Spin" dx="16" fmlaLink="$A$7" max="30000" noThreeD="1" page="10" val="0"/>
</file>

<file path=xl/ctrlProps/ctrlProp840.xml><?xml version="1.0" encoding="utf-8"?>
<formControlPr xmlns="http://schemas.microsoft.com/office/spreadsheetml/2009/9/main" objectType="CheckBox" fmlaLink="$O$200" lockText="1" noThreeD="1"/>
</file>

<file path=xl/ctrlProps/ctrlProp841.xml><?xml version="1.0" encoding="utf-8"?>
<formControlPr xmlns="http://schemas.microsoft.com/office/spreadsheetml/2009/9/main" objectType="CheckBox" fmlaLink="$O$201" lockText="1" noThreeD="1"/>
</file>

<file path=xl/ctrlProps/ctrlProp842.xml><?xml version="1.0" encoding="utf-8"?>
<formControlPr xmlns="http://schemas.microsoft.com/office/spreadsheetml/2009/9/main" objectType="CheckBox" fmlaLink="$O$195" lockText="1" noThreeD="1"/>
</file>

<file path=xl/ctrlProps/ctrlProp843.xml><?xml version="1.0" encoding="utf-8"?>
<formControlPr xmlns="http://schemas.microsoft.com/office/spreadsheetml/2009/9/main" objectType="CheckBox" fmlaLink="$O$196" lockText="1" noThreeD="1"/>
</file>

<file path=xl/ctrlProps/ctrlProp844.xml><?xml version="1.0" encoding="utf-8"?>
<formControlPr xmlns="http://schemas.microsoft.com/office/spreadsheetml/2009/9/main" objectType="CheckBox" fmlaLink="$O$200" lockText="1" noThreeD="1"/>
</file>

<file path=xl/ctrlProps/ctrlProp845.xml><?xml version="1.0" encoding="utf-8"?>
<formControlPr xmlns="http://schemas.microsoft.com/office/spreadsheetml/2009/9/main" objectType="CheckBox" fmlaLink="$O$201" lockText="1" noThreeD="1"/>
</file>

<file path=xl/ctrlProps/ctrlProp846.xml><?xml version="1.0" encoding="utf-8"?>
<formControlPr xmlns="http://schemas.microsoft.com/office/spreadsheetml/2009/9/main" objectType="CheckBox" fmlaLink="$O$200" lockText="1" noThreeD="1"/>
</file>

<file path=xl/ctrlProps/ctrlProp847.xml><?xml version="1.0" encoding="utf-8"?>
<formControlPr xmlns="http://schemas.microsoft.com/office/spreadsheetml/2009/9/main" objectType="CheckBox" fmlaLink="$O$177" lockText="1" noThreeD="1"/>
</file>

<file path=xl/ctrlProps/ctrlProp848.xml><?xml version="1.0" encoding="utf-8"?>
<formControlPr xmlns="http://schemas.microsoft.com/office/spreadsheetml/2009/9/main" objectType="CheckBox" fmlaLink="$O$178" lockText="1" noThreeD="1"/>
</file>

<file path=xl/ctrlProps/ctrlProp85.xml><?xml version="1.0" encoding="utf-8"?>
<formControlPr xmlns="http://schemas.microsoft.com/office/spreadsheetml/2009/9/main" objectType="Spin" dx="16" fmlaLink="$A$8" max="30000" noThreeD="1" page="10" val="0"/>
</file>

<file path=xl/ctrlProps/ctrlProp86.xml><?xml version="1.0" encoding="utf-8"?>
<formControlPr xmlns="http://schemas.microsoft.com/office/spreadsheetml/2009/9/main" objectType="Spin" dx="16" fmlaLink="$A$9" max="30000" noThreeD="1" page="10" val="0"/>
</file>

<file path=xl/ctrlProps/ctrlProp87.xml><?xml version="1.0" encoding="utf-8"?>
<formControlPr xmlns="http://schemas.microsoft.com/office/spreadsheetml/2009/9/main" objectType="Spin" dx="16" fmlaLink="$A$10" max="30000" noThreeD="1" page="10" val="0"/>
</file>

<file path=xl/ctrlProps/ctrlProp88.xml><?xml version="1.0" encoding="utf-8"?>
<formControlPr xmlns="http://schemas.microsoft.com/office/spreadsheetml/2009/9/main" objectType="Spin" dx="16" fmlaLink="$A$11" max="30000" noThreeD="1" page="10" val="0"/>
</file>

<file path=xl/ctrlProps/ctrlProp89.xml><?xml version="1.0" encoding="utf-8"?>
<formControlPr xmlns="http://schemas.microsoft.com/office/spreadsheetml/2009/9/main" objectType="Spin" dx="16" fmlaLink="$A$12" max="30000" noThreeD="1" page="10" val="0"/>
</file>

<file path=xl/ctrlProps/ctrlProp9.xml><?xml version="1.0" encoding="utf-8"?>
<formControlPr xmlns="http://schemas.microsoft.com/office/spreadsheetml/2009/9/main" objectType="Spin" dx="16" fmlaLink="$O$25" inc="5" max="30000" page="10" val="0"/>
</file>

<file path=xl/ctrlProps/ctrlProp90.xml><?xml version="1.0" encoding="utf-8"?>
<formControlPr xmlns="http://schemas.microsoft.com/office/spreadsheetml/2009/9/main" objectType="Spin" dx="16" fmlaLink="$B$14" max="30" noThreeD="1" page="10" val="0"/>
</file>

<file path=xl/ctrlProps/ctrlProp91.xml><?xml version="1.0" encoding="utf-8"?>
<formControlPr xmlns="http://schemas.microsoft.com/office/spreadsheetml/2009/9/main" objectType="Spin" dx="16" fmlaLink="$B$14" inc="5" max="30000" noThreeD="1" page="10" val="0"/>
</file>

<file path=xl/ctrlProps/ctrlProp92.xml><?xml version="1.0" encoding="utf-8"?>
<formControlPr xmlns="http://schemas.microsoft.com/office/spreadsheetml/2009/9/main" objectType="Spin" dx="16" fmlaLink="$E$835" max="30000" page="10" val="0"/>
</file>

<file path=xl/ctrlProps/ctrlProp93.xml><?xml version="1.0" encoding="utf-8"?>
<formControlPr xmlns="http://schemas.microsoft.com/office/spreadsheetml/2009/9/main" objectType="Spin" dx="16" fmlaLink="$E$837" inc="3" max="30000" page="10" val="0"/>
</file>

<file path=xl/ctrlProps/ctrlProp94.xml><?xml version="1.0" encoding="utf-8"?>
<formControlPr xmlns="http://schemas.microsoft.com/office/spreadsheetml/2009/9/main" objectType="Spin" dx="16" fmlaLink="$E$836" inc="2" max="30000" page="10" val="0"/>
</file>

<file path=xl/ctrlProps/ctrlProp95.xml><?xml version="1.0" encoding="utf-8"?>
<formControlPr xmlns="http://schemas.microsoft.com/office/spreadsheetml/2009/9/main" objectType="Spin" dx="16" fmlaLink="$E$838" inc="4" max="30000" page="10" val="0"/>
</file>

<file path=xl/ctrlProps/ctrlProp96.xml><?xml version="1.0" encoding="utf-8"?>
<formControlPr xmlns="http://schemas.microsoft.com/office/spreadsheetml/2009/9/main" objectType="Spin" dx="16" fmlaLink="$E$839" inc="4" max="30000" page="10" val="0"/>
</file>

<file path=xl/ctrlProps/ctrlProp97.xml><?xml version="1.0" encoding="utf-8"?>
<formControlPr xmlns="http://schemas.microsoft.com/office/spreadsheetml/2009/9/main" objectType="Spin" dx="16" fmlaLink="$E$840" inc="7" max="30000" page="10" val="0"/>
</file>

<file path=xl/ctrlProps/ctrlProp98.xml><?xml version="1.0" encoding="utf-8"?>
<formControlPr xmlns="http://schemas.microsoft.com/office/spreadsheetml/2009/9/main" objectType="Spin" dx="16" fmlaLink="$E$842" inc="4" max="30000" page="10" val="0"/>
</file>

<file path=xl/ctrlProps/ctrlProp99.xml><?xml version="1.0" encoding="utf-8"?>
<formControlPr xmlns="http://schemas.microsoft.com/office/spreadsheetml/2009/9/main" objectType="Spin" dx="16" fmlaLink="$E$843" inc="8" max="30000" page="10" val="0"/>
</file>

<file path=xl/drawings/_rels/drawing1.xml.rels><?xml version="1.0" encoding="UTF-8" standalone="yes"?>
<Relationships xmlns="http://schemas.openxmlformats.org/package/2006/relationships"><Relationship Id="rId2" Type="http://schemas.openxmlformats.org/officeDocument/2006/relationships/image" Target="file:///D:\Juegos%20de%20rol\Apocal&#237;pticos\Twilight%202000\Reglas%20y%20tablas\Twilight%202000%20ammno_files\bagbrscatch.gif" TargetMode="External"/><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file:///D:\Juegos%20de%20rol\Apocal&#237;pticos\Twilight%202000\Reglas%20y%20tablas\Twilight%202000%20ammno_files\bagbrscatch.gif" TargetMode="External"/><Relationship Id="rId1"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file:///D:\Juegos%20de%20rol\Apocal&#237;pticos\Twilight%202000\Reglas%20y%20tablas\Twilight%202000%20Weapon%20M21%20OICW_files\oicw4a.jpg" TargetMode="Externa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3</xdr:col>
      <xdr:colOff>9525</xdr:colOff>
      <xdr:row>2</xdr:row>
      <xdr:rowOff>9525</xdr:rowOff>
    </xdr:from>
    <xdr:to>
      <xdr:col>6</xdr:col>
      <xdr:colOff>0</xdr:colOff>
      <xdr:row>12</xdr:row>
      <xdr:rowOff>28575</xdr:rowOff>
    </xdr:to>
    <xdr:sp macro="" textlink="">
      <xdr:nvSpPr>
        <xdr:cNvPr id="9594" name="Rectangle 413">
          <a:extLst>
            <a:ext uri="{FF2B5EF4-FFF2-40B4-BE49-F238E27FC236}">
              <a16:creationId xmlns:a16="http://schemas.microsoft.com/office/drawing/2014/main" id="{068B7DF7-2366-A9DB-9281-6654CE458F45}"/>
            </a:ext>
          </a:extLst>
        </xdr:cNvPr>
        <xdr:cNvSpPr>
          <a:spLocks noChangeArrowheads="1"/>
        </xdr:cNvSpPr>
      </xdr:nvSpPr>
      <xdr:spPr bwMode="auto">
        <a:xfrm>
          <a:off x="2457450" y="514350"/>
          <a:ext cx="2724150" cy="2124075"/>
        </a:xfrm>
        <a:prstGeom prst="rect">
          <a:avLst/>
        </a:prstGeom>
        <a:noFill/>
        <a:ln w="19050">
          <a:solidFill>
            <a:srgbClr val="0000FF"/>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9525</xdr:colOff>
      <xdr:row>4</xdr:row>
      <xdr:rowOff>0</xdr:rowOff>
    </xdr:from>
    <xdr:to>
      <xdr:col>14</xdr:col>
      <xdr:colOff>9525</xdr:colOff>
      <xdr:row>11</xdr:row>
      <xdr:rowOff>0</xdr:rowOff>
    </xdr:to>
    <xdr:sp macro="" textlink="">
      <xdr:nvSpPr>
        <xdr:cNvPr id="9595" name="Rectangle 416">
          <a:extLst>
            <a:ext uri="{FF2B5EF4-FFF2-40B4-BE49-F238E27FC236}">
              <a16:creationId xmlns:a16="http://schemas.microsoft.com/office/drawing/2014/main" id="{FA052312-F794-5484-98C4-D11CC4F1C3D7}"/>
            </a:ext>
          </a:extLst>
        </xdr:cNvPr>
        <xdr:cNvSpPr>
          <a:spLocks noChangeArrowheads="1"/>
        </xdr:cNvSpPr>
      </xdr:nvSpPr>
      <xdr:spPr bwMode="auto">
        <a:xfrm>
          <a:off x="8105775" y="1000125"/>
          <a:ext cx="3438525" cy="1400175"/>
        </a:xfrm>
        <a:prstGeom prst="rect">
          <a:avLst/>
        </a:prstGeom>
        <a:noFill/>
        <a:ln w="19050">
          <a:solidFill>
            <a:srgbClr val="3366FF"/>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12</xdr:row>
      <xdr:rowOff>9525</xdr:rowOff>
    </xdr:from>
    <xdr:to>
      <xdr:col>22</xdr:col>
      <xdr:colOff>9525</xdr:colOff>
      <xdr:row>20</xdr:row>
      <xdr:rowOff>0</xdr:rowOff>
    </xdr:to>
    <xdr:sp macro="" textlink="">
      <xdr:nvSpPr>
        <xdr:cNvPr id="9596" name="Rectangle 417">
          <a:extLst>
            <a:ext uri="{FF2B5EF4-FFF2-40B4-BE49-F238E27FC236}">
              <a16:creationId xmlns:a16="http://schemas.microsoft.com/office/drawing/2014/main" id="{06C52652-B2A7-F655-0A50-8791B49893D1}"/>
            </a:ext>
          </a:extLst>
        </xdr:cNvPr>
        <xdr:cNvSpPr>
          <a:spLocks noChangeArrowheads="1"/>
        </xdr:cNvSpPr>
      </xdr:nvSpPr>
      <xdr:spPr bwMode="auto">
        <a:xfrm>
          <a:off x="6191250" y="2619375"/>
          <a:ext cx="12096750" cy="1647825"/>
        </a:xfrm>
        <a:prstGeom prst="rect">
          <a:avLst/>
        </a:prstGeom>
        <a:noFill/>
        <a:ln w="15875">
          <a:solidFill>
            <a:srgbClr val="0000FF"/>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xdr:row>
      <xdr:rowOff>0</xdr:rowOff>
    </xdr:from>
    <xdr:to>
      <xdr:col>14</xdr:col>
      <xdr:colOff>0</xdr:colOff>
      <xdr:row>4</xdr:row>
      <xdr:rowOff>0</xdr:rowOff>
    </xdr:to>
    <xdr:sp macro="" textlink="">
      <xdr:nvSpPr>
        <xdr:cNvPr id="9597" name="Rectangle 423">
          <a:extLst>
            <a:ext uri="{FF2B5EF4-FFF2-40B4-BE49-F238E27FC236}">
              <a16:creationId xmlns:a16="http://schemas.microsoft.com/office/drawing/2014/main" id="{23D70462-DC55-8713-B14E-9D42938596D0}"/>
            </a:ext>
          </a:extLst>
        </xdr:cNvPr>
        <xdr:cNvSpPr>
          <a:spLocks noChangeArrowheads="1"/>
        </xdr:cNvSpPr>
      </xdr:nvSpPr>
      <xdr:spPr bwMode="auto">
        <a:xfrm>
          <a:off x="8096250" y="171450"/>
          <a:ext cx="3438525" cy="828675"/>
        </a:xfrm>
        <a:prstGeom prst="rect">
          <a:avLst/>
        </a:prstGeom>
        <a:noFill/>
        <a:ln w="190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163</xdr:col>
      <xdr:colOff>95250</xdr:colOff>
      <xdr:row>1</xdr:row>
      <xdr:rowOff>95250</xdr:rowOff>
    </xdr:from>
    <xdr:to>
      <xdr:col>163</xdr:col>
      <xdr:colOff>685800</xdr:colOff>
      <xdr:row>1</xdr:row>
      <xdr:rowOff>95250</xdr:rowOff>
    </xdr:to>
    <xdr:sp macro="" textlink="">
      <xdr:nvSpPr>
        <xdr:cNvPr id="9598" name="Line 437">
          <a:extLst>
            <a:ext uri="{FF2B5EF4-FFF2-40B4-BE49-F238E27FC236}">
              <a16:creationId xmlns:a16="http://schemas.microsoft.com/office/drawing/2014/main" id="{F02AAF0A-4D8E-48FB-5173-0C5F0845B42E}"/>
            </a:ext>
          </a:extLst>
        </xdr:cNvPr>
        <xdr:cNvSpPr>
          <a:spLocks noChangeShapeType="1"/>
        </xdr:cNvSpPr>
      </xdr:nvSpPr>
      <xdr:spPr bwMode="auto">
        <a:xfrm flipV="1">
          <a:off x="139198350" y="266700"/>
          <a:ext cx="5905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xdr:from>
          <xdr:col>9</xdr:col>
          <xdr:colOff>47625</xdr:colOff>
          <xdr:row>8</xdr:row>
          <xdr:rowOff>38100</xdr:rowOff>
        </xdr:from>
        <xdr:to>
          <xdr:col>9</xdr:col>
          <xdr:colOff>638175</xdr:colOff>
          <xdr:row>9</xdr:row>
          <xdr:rowOff>95250</xdr:rowOff>
        </xdr:to>
        <xdr:sp macro="" textlink="">
          <xdr:nvSpPr>
            <xdr:cNvPr id="1034" name="Spinner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8</xdr:row>
          <xdr:rowOff>28575</xdr:rowOff>
        </xdr:from>
        <xdr:to>
          <xdr:col>11</xdr:col>
          <xdr:colOff>571500</xdr:colOff>
          <xdr:row>9</xdr:row>
          <xdr:rowOff>95250</xdr:rowOff>
        </xdr:to>
        <xdr:sp macro="" textlink="">
          <xdr:nvSpPr>
            <xdr:cNvPr id="1044" name="Spinner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695325</xdr:colOff>
          <xdr:row>25</xdr:row>
          <xdr:rowOff>0</xdr:rowOff>
        </xdr:from>
        <xdr:to>
          <xdr:col>18</xdr:col>
          <xdr:colOff>933450</xdr:colOff>
          <xdr:row>27</xdr:row>
          <xdr:rowOff>0</xdr:rowOff>
        </xdr:to>
        <xdr:sp macro="" textlink="">
          <xdr:nvSpPr>
            <xdr:cNvPr id="1070" name="Spinner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285750</xdr:colOff>
          <xdr:row>24</xdr:row>
          <xdr:rowOff>142875</xdr:rowOff>
        </xdr:from>
        <xdr:to>
          <xdr:col>7</xdr:col>
          <xdr:colOff>523875</xdr:colOff>
          <xdr:row>27</xdr:row>
          <xdr:rowOff>0</xdr:rowOff>
        </xdr:to>
        <xdr:sp macro="" textlink="">
          <xdr:nvSpPr>
            <xdr:cNvPr id="1072" name="Spinner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247650</xdr:colOff>
          <xdr:row>24</xdr:row>
          <xdr:rowOff>142875</xdr:rowOff>
        </xdr:from>
        <xdr:to>
          <xdr:col>8</xdr:col>
          <xdr:colOff>485775</xdr:colOff>
          <xdr:row>27</xdr:row>
          <xdr:rowOff>0</xdr:rowOff>
        </xdr:to>
        <xdr:sp macro="" textlink="">
          <xdr:nvSpPr>
            <xdr:cNvPr id="1073" name="Spinner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428625</xdr:colOff>
          <xdr:row>24</xdr:row>
          <xdr:rowOff>114300</xdr:rowOff>
        </xdr:from>
        <xdr:to>
          <xdr:col>10</xdr:col>
          <xdr:colOff>19050</xdr:colOff>
          <xdr:row>26</xdr:row>
          <xdr:rowOff>133350</xdr:rowOff>
        </xdr:to>
        <xdr:sp macro="" textlink="">
          <xdr:nvSpPr>
            <xdr:cNvPr id="1074" name="Spinner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247650</xdr:colOff>
          <xdr:row>25</xdr:row>
          <xdr:rowOff>19050</xdr:rowOff>
        </xdr:from>
        <xdr:to>
          <xdr:col>12</xdr:col>
          <xdr:colOff>485775</xdr:colOff>
          <xdr:row>27</xdr:row>
          <xdr:rowOff>0</xdr:rowOff>
        </xdr:to>
        <xdr:sp macro="" textlink="">
          <xdr:nvSpPr>
            <xdr:cNvPr id="1075" name="Spinner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247650</xdr:colOff>
          <xdr:row>25</xdr:row>
          <xdr:rowOff>38100</xdr:rowOff>
        </xdr:from>
        <xdr:to>
          <xdr:col>13</xdr:col>
          <xdr:colOff>485775</xdr:colOff>
          <xdr:row>27</xdr:row>
          <xdr:rowOff>0</xdr:rowOff>
        </xdr:to>
        <xdr:sp macro="" textlink="">
          <xdr:nvSpPr>
            <xdr:cNvPr id="1076" name="Spinner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247650</xdr:colOff>
          <xdr:row>25</xdr:row>
          <xdr:rowOff>38100</xdr:rowOff>
        </xdr:from>
        <xdr:to>
          <xdr:col>14</xdr:col>
          <xdr:colOff>485775</xdr:colOff>
          <xdr:row>27</xdr:row>
          <xdr:rowOff>0</xdr:rowOff>
        </xdr:to>
        <xdr:sp macro="" textlink="">
          <xdr:nvSpPr>
            <xdr:cNvPr id="1077" name="Spinner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247650</xdr:colOff>
          <xdr:row>25</xdr:row>
          <xdr:rowOff>57150</xdr:rowOff>
        </xdr:from>
        <xdr:to>
          <xdr:col>15</xdr:col>
          <xdr:colOff>485775</xdr:colOff>
          <xdr:row>27</xdr:row>
          <xdr:rowOff>0</xdr:rowOff>
        </xdr:to>
        <xdr:sp macro="" textlink="">
          <xdr:nvSpPr>
            <xdr:cNvPr id="1078" name="Spinner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66675</xdr:colOff>
          <xdr:row>25</xdr:row>
          <xdr:rowOff>28575</xdr:rowOff>
        </xdr:from>
        <xdr:to>
          <xdr:col>16</xdr:col>
          <xdr:colOff>304800</xdr:colOff>
          <xdr:row>26</xdr:row>
          <xdr:rowOff>257175</xdr:rowOff>
        </xdr:to>
        <xdr:sp macro="" textlink="">
          <xdr:nvSpPr>
            <xdr:cNvPr id="1079" name="Spinner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247650</xdr:colOff>
          <xdr:row>25</xdr:row>
          <xdr:rowOff>76200</xdr:rowOff>
        </xdr:from>
        <xdr:to>
          <xdr:col>17</xdr:col>
          <xdr:colOff>485775</xdr:colOff>
          <xdr:row>27</xdr:row>
          <xdr:rowOff>0</xdr:rowOff>
        </xdr:to>
        <xdr:sp macro="" textlink="">
          <xdr:nvSpPr>
            <xdr:cNvPr id="1080" name="Spinner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xdr:row>
          <xdr:rowOff>19050</xdr:rowOff>
        </xdr:from>
        <xdr:to>
          <xdr:col>12</xdr:col>
          <xdr:colOff>400050</xdr:colOff>
          <xdr:row>3</xdr:row>
          <xdr:rowOff>219075</xdr:rowOff>
        </xdr:to>
        <xdr:sp macro="" textlink="">
          <xdr:nvSpPr>
            <xdr:cNvPr id="1086" name="Spinner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57150</xdr:colOff>
          <xdr:row>4</xdr:row>
          <xdr:rowOff>38100</xdr:rowOff>
        </xdr:from>
        <xdr:to>
          <xdr:col>14</xdr:col>
          <xdr:colOff>295275</xdr:colOff>
          <xdr:row>5</xdr:row>
          <xdr:rowOff>114300</xdr:rowOff>
        </xdr:to>
        <xdr:sp macro="" textlink="">
          <xdr:nvSpPr>
            <xdr:cNvPr id="1090" name="Spinner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190500</xdr:colOff>
          <xdr:row>4</xdr:row>
          <xdr:rowOff>38100</xdr:rowOff>
        </xdr:from>
        <xdr:to>
          <xdr:col>16</xdr:col>
          <xdr:colOff>428625</xdr:colOff>
          <xdr:row>5</xdr:row>
          <xdr:rowOff>123825</xdr:rowOff>
        </xdr:to>
        <xdr:sp macro="" textlink="">
          <xdr:nvSpPr>
            <xdr:cNvPr id="1091" name="Spinner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190500</xdr:colOff>
          <xdr:row>4</xdr:row>
          <xdr:rowOff>38100</xdr:rowOff>
        </xdr:from>
        <xdr:to>
          <xdr:col>15</xdr:col>
          <xdr:colOff>428625</xdr:colOff>
          <xdr:row>5</xdr:row>
          <xdr:rowOff>123825</xdr:rowOff>
        </xdr:to>
        <xdr:sp macro="" textlink="">
          <xdr:nvSpPr>
            <xdr:cNvPr id="1092" name="Spinner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0</xdr:row>
          <xdr:rowOff>104775</xdr:rowOff>
        </xdr:from>
        <xdr:to>
          <xdr:col>8</xdr:col>
          <xdr:colOff>695325</xdr:colOff>
          <xdr:row>1</xdr:row>
          <xdr:rowOff>76200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Tahoma"/>
                  <a:ea typeface="Tahoma"/>
                  <a:cs typeface="Tahoma"/>
                </a:rPr>
                <a:t>Mujer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xdr:row>
          <xdr:rowOff>219075</xdr:rowOff>
        </xdr:from>
        <xdr:to>
          <xdr:col>8</xdr:col>
          <xdr:colOff>762000</xdr:colOff>
          <xdr:row>2</xdr:row>
          <xdr:rowOff>66675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Tahoma"/>
                  <a:ea typeface="Tahoma"/>
                  <a:cs typeface="Tahoma"/>
                </a:rPr>
                <a:t>Hombre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31</xdr:row>
          <xdr:rowOff>0</xdr:rowOff>
        </xdr:from>
        <xdr:to>
          <xdr:col>15</xdr:col>
          <xdr:colOff>247650</xdr:colOff>
          <xdr:row>31</xdr:row>
          <xdr:rowOff>0</xdr:rowOff>
        </xdr:to>
        <xdr:sp macro="" textlink="">
          <xdr:nvSpPr>
            <xdr:cNvPr id="1171" name="Spinner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44</xdr:row>
          <xdr:rowOff>0</xdr:rowOff>
        </xdr:from>
        <xdr:to>
          <xdr:col>15</xdr:col>
          <xdr:colOff>276225</xdr:colOff>
          <xdr:row>44</xdr:row>
          <xdr:rowOff>0</xdr:rowOff>
        </xdr:to>
        <xdr:sp macro="" textlink="">
          <xdr:nvSpPr>
            <xdr:cNvPr id="1189" name="Spinner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196</xdr:row>
          <xdr:rowOff>0</xdr:rowOff>
        </xdr:from>
        <xdr:to>
          <xdr:col>15</xdr:col>
          <xdr:colOff>276225</xdr:colOff>
          <xdr:row>196</xdr:row>
          <xdr:rowOff>0</xdr:rowOff>
        </xdr:to>
        <xdr:sp macro="" textlink="">
          <xdr:nvSpPr>
            <xdr:cNvPr id="1194" name="Spinner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38</xdr:row>
          <xdr:rowOff>0</xdr:rowOff>
        </xdr:from>
        <xdr:to>
          <xdr:col>15</xdr:col>
          <xdr:colOff>276225</xdr:colOff>
          <xdr:row>38</xdr:row>
          <xdr:rowOff>0</xdr:rowOff>
        </xdr:to>
        <xdr:sp macro="" textlink="">
          <xdr:nvSpPr>
            <xdr:cNvPr id="1207" name="Spinner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201</xdr:row>
          <xdr:rowOff>0</xdr:rowOff>
        </xdr:from>
        <xdr:to>
          <xdr:col>15</xdr:col>
          <xdr:colOff>276225</xdr:colOff>
          <xdr:row>201</xdr:row>
          <xdr:rowOff>0</xdr:rowOff>
        </xdr:to>
        <xdr:sp macro="" textlink="">
          <xdr:nvSpPr>
            <xdr:cNvPr id="1212" name="Spinner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214</xdr:row>
          <xdr:rowOff>0</xdr:rowOff>
        </xdr:from>
        <xdr:to>
          <xdr:col>15</xdr:col>
          <xdr:colOff>276225</xdr:colOff>
          <xdr:row>214</xdr:row>
          <xdr:rowOff>0</xdr:rowOff>
        </xdr:to>
        <xdr:sp macro="" textlink="">
          <xdr:nvSpPr>
            <xdr:cNvPr id="1214" name="Spinner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59</xdr:row>
          <xdr:rowOff>0</xdr:rowOff>
        </xdr:from>
        <xdr:to>
          <xdr:col>15</xdr:col>
          <xdr:colOff>276225</xdr:colOff>
          <xdr:row>59</xdr:row>
          <xdr:rowOff>0</xdr:rowOff>
        </xdr:to>
        <xdr:sp macro="" textlink="">
          <xdr:nvSpPr>
            <xdr:cNvPr id="1224" name="Spinner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61</xdr:row>
          <xdr:rowOff>0</xdr:rowOff>
        </xdr:from>
        <xdr:to>
          <xdr:col>15</xdr:col>
          <xdr:colOff>276225</xdr:colOff>
          <xdr:row>61</xdr:row>
          <xdr:rowOff>0</xdr:rowOff>
        </xdr:to>
        <xdr:sp macro="" textlink="">
          <xdr:nvSpPr>
            <xdr:cNvPr id="1227" name="Spinner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61</xdr:row>
          <xdr:rowOff>0</xdr:rowOff>
        </xdr:from>
        <xdr:to>
          <xdr:col>15</xdr:col>
          <xdr:colOff>276225</xdr:colOff>
          <xdr:row>61</xdr:row>
          <xdr:rowOff>0</xdr:rowOff>
        </xdr:to>
        <xdr:sp macro="" textlink="">
          <xdr:nvSpPr>
            <xdr:cNvPr id="1228" name="Spinner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62</xdr:row>
          <xdr:rowOff>0</xdr:rowOff>
        </xdr:from>
        <xdr:to>
          <xdr:col>15</xdr:col>
          <xdr:colOff>276225</xdr:colOff>
          <xdr:row>62</xdr:row>
          <xdr:rowOff>0</xdr:rowOff>
        </xdr:to>
        <xdr:sp macro="" textlink="">
          <xdr:nvSpPr>
            <xdr:cNvPr id="1230" name="Spinner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69</xdr:row>
          <xdr:rowOff>0</xdr:rowOff>
        </xdr:from>
        <xdr:to>
          <xdr:col>15</xdr:col>
          <xdr:colOff>276225</xdr:colOff>
          <xdr:row>69</xdr:row>
          <xdr:rowOff>0</xdr:rowOff>
        </xdr:to>
        <xdr:sp macro="" textlink="">
          <xdr:nvSpPr>
            <xdr:cNvPr id="1237" name="Spinner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69</xdr:row>
          <xdr:rowOff>0</xdr:rowOff>
        </xdr:from>
        <xdr:to>
          <xdr:col>15</xdr:col>
          <xdr:colOff>276225</xdr:colOff>
          <xdr:row>69</xdr:row>
          <xdr:rowOff>0</xdr:rowOff>
        </xdr:to>
        <xdr:sp macro="" textlink="">
          <xdr:nvSpPr>
            <xdr:cNvPr id="1238" name="Spinner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76</xdr:row>
          <xdr:rowOff>0</xdr:rowOff>
        </xdr:from>
        <xdr:to>
          <xdr:col>15</xdr:col>
          <xdr:colOff>276225</xdr:colOff>
          <xdr:row>76</xdr:row>
          <xdr:rowOff>0</xdr:rowOff>
        </xdr:to>
        <xdr:sp macro="" textlink="">
          <xdr:nvSpPr>
            <xdr:cNvPr id="1247" name="Spinner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84</xdr:row>
          <xdr:rowOff>0</xdr:rowOff>
        </xdr:from>
        <xdr:to>
          <xdr:col>15</xdr:col>
          <xdr:colOff>276225</xdr:colOff>
          <xdr:row>84</xdr:row>
          <xdr:rowOff>0</xdr:rowOff>
        </xdr:to>
        <xdr:sp macro="" textlink="">
          <xdr:nvSpPr>
            <xdr:cNvPr id="1253" name="Spinner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85</xdr:row>
          <xdr:rowOff>0</xdr:rowOff>
        </xdr:from>
        <xdr:to>
          <xdr:col>15</xdr:col>
          <xdr:colOff>276225</xdr:colOff>
          <xdr:row>85</xdr:row>
          <xdr:rowOff>0</xdr:rowOff>
        </xdr:to>
        <xdr:sp macro="" textlink="">
          <xdr:nvSpPr>
            <xdr:cNvPr id="1264" name="Spinner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81</xdr:row>
          <xdr:rowOff>0</xdr:rowOff>
        </xdr:from>
        <xdr:to>
          <xdr:col>15</xdr:col>
          <xdr:colOff>276225</xdr:colOff>
          <xdr:row>81</xdr:row>
          <xdr:rowOff>0</xdr:rowOff>
        </xdr:to>
        <xdr:sp macro="" textlink="">
          <xdr:nvSpPr>
            <xdr:cNvPr id="1267" name="Spinner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91</xdr:row>
          <xdr:rowOff>0</xdr:rowOff>
        </xdr:from>
        <xdr:to>
          <xdr:col>15</xdr:col>
          <xdr:colOff>276225</xdr:colOff>
          <xdr:row>91</xdr:row>
          <xdr:rowOff>0</xdr:rowOff>
        </xdr:to>
        <xdr:sp macro="" textlink="">
          <xdr:nvSpPr>
            <xdr:cNvPr id="1271" name="Spinner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98</xdr:row>
          <xdr:rowOff>0</xdr:rowOff>
        </xdr:from>
        <xdr:to>
          <xdr:col>15</xdr:col>
          <xdr:colOff>276225</xdr:colOff>
          <xdr:row>98</xdr:row>
          <xdr:rowOff>0</xdr:rowOff>
        </xdr:to>
        <xdr:sp macro="" textlink="">
          <xdr:nvSpPr>
            <xdr:cNvPr id="1279" name="Spinner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98</xdr:row>
          <xdr:rowOff>0</xdr:rowOff>
        </xdr:from>
        <xdr:to>
          <xdr:col>15</xdr:col>
          <xdr:colOff>276225</xdr:colOff>
          <xdr:row>98</xdr:row>
          <xdr:rowOff>0</xdr:rowOff>
        </xdr:to>
        <xdr:sp macro="" textlink="">
          <xdr:nvSpPr>
            <xdr:cNvPr id="1280" name="Spinner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99</xdr:row>
          <xdr:rowOff>0</xdr:rowOff>
        </xdr:from>
        <xdr:to>
          <xdr:col>15</xdr:col>
          <xdr:colOff>276225</xdr:colOff>
          <xdr:row>99</xdr:row>
          <xdr:rowOff>0</xdr:rowOff>
        </xdr:to>
        <xdr:sp macro="" textlink="">
          <xdr:nvSpPr>
            <xdr:cNvPr id="1283" name="Spinner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104</xdr:row>
          <xdr:rowOff>0</xdr:rowOff>
        </xdr:from>
        <xdr:to>
          <xdr:col>15</xdr:col>
          <xdr:colOff>276225</xdr:colOff>
          <xdr:row>104</xdr:row>
          <xdr:rowOff>0</xdr:rowOff>
        </xdr:to>
        <xdr:sp macro="" textlink="">
          <xdr:nvSpPr>
            <xdr:cNvPr id="1291" name="Spinner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110</xdr:row>
          <xdr:rowOff>0</xdr:rowOff>
        </xdr:from>
        <xdr:to>
          <xdr:col>15</xdr:col>
          <xdr:colOff>276225</xdr:colOff>
          <xdr:row>110</xdr:row>
          <xdr:rowOff>0</xdr:rowOff>
        </xdr:to>
        <xdr:sp macro="" textlink="">
          <xdr:nvSpPr>
            <xdr:cNvPr id="1299" name="Spinner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122</xdr:row>
          <xdr:rowOff>0</xdr:rowOff>
        </xdr:from>
        <xdr:to>
          <xdr:col>15</xdr:col>
          <xdr:colOff>276225</xdr:colOff>
          <xdr:row>122</xdr:row>
          <xdr:rowOff>0</xdr:rowOff>
        </xdr:to>
        <xdr:sp macro="" textlink="">
          <xdr:nvSpPr>
            <xdr:cNvPr id="1314" name="Spinner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122</xdr:row>
          <xdr:rowOff>0</xdr:rowOff>
        </xdr:from>
        <xdr:to>
          <xdr:col>15</xdr:col>
          <xdr:colOff>276225</xdr:colOff>
          <xdr:row>122</xdr:row>
          <xdr:rowOff>0</xdr:rowOff>
        </xdr:to>
        <xdr:sp macro="" textlink="">
          <xdr:nvSpPr>
            <xdr:cNvPr id="1315" name="Spinner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122</xdr:row>
          <xdr:rowOff>0</xdr:rowOff>
        </xdr:from>
        <xdr:to>
          <xdr:col>15</xdr:col>
          <xdr:colOff>276225</xdr:colOff>
          <xdr:row>122</xdr:row>
          <xdr:rowOff>0</xdr:rowOff>
        </xdr:to>
        <xdr:sp macro="" textlink="">
          <xdr:nvSpPr>
            <xdr:cNvPr id="1316" name="Spinner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122</xdr:row>
          <xdr:rowOff>0</xdr:rowOff>
        </xdr:from>
        <xdr:to>
          <xdr:col>15</xdr:col>
          <xdr:colOff>276225</xdr:colOff>
          <xdr:row>122</xdr:row>
          <xdr:rowOff>0</xdr:rowOff>
        </xdr:to>
        <xdr:sp macro="" textlink="">
          <xdr:nvSpPr>
            <xdr:cNvPr id="1317" name="Spinner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122</xdr:row>
          <xdr:rowOff>0</xdr:rowOff>
        </xdr:from>
        <xdr:to>
          <xdr:col>15</xdr:col>
          <xdr:colOff>276225</xdr:colOff>
          <xdr:row>122</xdr:row>
          <xdr:rowOff>0</xdr:rowOff>
        </xdr:to>
        <xdr:sp macro="" textlink="">
          <xdr:nvSpPr>
            <xdr:cNvPr id="1318" name="Spinner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122</xdr:row>
          <xdr:rowOff>0</xdr:rowOff>
        </xdr:from>
        <xdr:to>
          <xdr:col>15</xdr:col>
          <xdr:colOff>276225</xdr:colOff>
          <xdr:row>122</xdr:row>
          <xdr:rowOff>0</xdr:rowOff>
        </xdr:to>
        <xdr:sp macro="" textlink="">
          <xdr:nvSpPr>
            <xdr:cNvPr id="1319" name="Spinner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122</xdr:row>
          <xdr:rowOff>0</xdr:rowOff>
        </xdr:from>
        <xdr:to>
          <xdr:col>15</xdr:col>
          <xdr:colOff>276225</xdr:colOff>
          <xdr:row>122</xdr:row>
          <xdr:rowOff>0</xdr:rowOff>
        </xdr:to>
        <xdr:sp macro="" textlink="">
          <xdr:nvSpPr>
            <xdr:cNvPr id="1320" name="Spinner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122</xdr:row>
          <xdr:rowOff>0</xdr:rowOff>
        </xdr:from>
        <xdr:to>
          <xdr:col>15</xdr:col>
          <xdr:colOff>276225</xdr:colOff>
          <xdr:row>122</xdr:row>
          <xdr:rowOff>0</xdr:rowOff>
        </xdr:to>
        <xdr:sp macro="" textlink="">
          <xdr:nvSpPr>
            <xdr:cNvPr id="1321" name="Spinner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122</xdr:row>
          <xdr:rowOff>0</xdr:rowOff>
        </xdr:from>
        <xdr:to>
          <xdr:col>15</xdr:col>
          <xdr:colOff>276225</xdr:colOff>
          <xdr:row>122</xdr:row>
          <xdr:rowOff>0</xdr:rowOff>
        </xdr:to>
        <xdr:sp macro="" textlink="">
          <xdr:nvSpPr>
            <xdr:cNvPr id="1322" name="Spinner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122</xdr:row>
          <xdr:rowOff>0</xdr:rowOff>
        </xdr:from>
        <xdr:to>
          <xdr:col>15</xdr:col>
          <xdr:colOff>276225</xdr:colOff>
          <xdr:row>122</xdr:row>
          <xdr:rowOff>0</xdr:rowOff>
        </xdr:to>
        <xdr:sp macro="" textlink="">
          <xdr:nvSpPr>
            <xdr:cNvPr id="1323" name="Spinner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122</xdr:row>
          <xdr:rowOff>0</xdr:rowOff>
        </xdr:from>
        <xdr:to>
          <xdr:col>15</xdr:col>
          <xdr:colOff>276225</xdr:colOff>
          <xdr:row>122</xdr:row>
          <xdr:rowOff>0</xdr:rowOff>
        </xdr:to>
        <xdr:sp macro="" textlink="">
          <xdr:nvSpPr>
            <xdr:cNvPr id="1324" name="Spinner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122</xdr:row>
          <xdr:rowOff>0</xdr:rowOff>
        </xdr:from>
        <xdr:to>
          <xdr:col>15</xdr:col>
          <xdr:colOff>276225</xdr:colOff>
          <xdr:row>122</xdr:row>
          <xdr:rowOff>0</xdr:rowOff>
        </xdr:to>
        <xdr:sp macro="" textlink="">
          <xdr:nvSpPr>
            <xdr:cNvPr id="1326" name="Spinner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124</xdr:row>
          <xdr:rowOff>0</xdr:rowOff>
        </xdr:from>
        <xdr:to>
          <xdr:col>15</xdr:col>
          <xdr:colOff>276225</xdr:colOff>
          <xdr:row>124</xdr:row>
          <xdr:rowOff>0</xdr:rowOff>
        </xdr:to>
        <xdr:sp macro="" textlink="">
          <xdr:nvSpPr>
            <xdr:cNvPr id="1328" name="Spinner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129</xdr:row>
          <xdr:rowOff>0</xdr:rowOff>
        </xdr:from>
        <xdr:to>
          <xdr:col>15</xdr:col>
          <xdr:colOff>276225</xdr:colOff>
          <xdr:row>129</xdr:row>
          <xdr:rowOff>0</xdr:rowOff>
        </xdr:to>
        <xdr:sp macro="" textlink="">
          <xdr:nvSpPr>
            <xdr:cNvPr id="1334" name="Spinner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129</xdr:row>
          <xdr:rowOff>0</xdr:rowOff>
        </xdr:from>
        <xdr:to>
          <xdr:col>15</xdr:col>
          <xdr:colOff>276225</xdr:colOff>
          <xdr:row>129</xdr:row>
          <xdr:rowOff>0</xdr:rowOff>
        </xdr:to>
        <xdr:sp macro="" textlink="">
          <xdr:nvSpPr>
            <xdr:cNvPr id="1335" name="Spinner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129</xdr:row>
          <xdr:rowOff>0</xdr:rowOff>
        </xdr:from>
        <xdr:to>
          <xdr:col>15</xdr:col>
          <xdr:colOff>276225</xdr:colOff>
          <xdr:row>129</xdr:row>
          <xdr:rowOff>0</xdr:rowOff>
        </xdr:to>
        <xdr:sp macro="" textlink="">
          <xdr:nvSpPr>
            <xdr:cNvPr id="1336" name="Spinner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135</xdr:row>
          <xdr:rowOff>0</xdr:rowOff>
        </xdr:from>
        <xdr:to>
          <xdr:col>15</xdr:col>
          <xdr:colOff>276225</xdr:colOff>
          <xdr:row>135</xdr:row>
          <xdr:rowOff>0</xdr:rowOff>
        </xdr:to>
        <xdr:sp macro="" textlink="">
          <xdr:nvSpPr>
            <xdr:cNvPr id="1341" name="Spinner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138</xdr:row>
          <xdr:rowOff>0</xdr:rowOff>
        </xdr:from>
        <xdr:to>
          <xdr:col>15</xdr:col>
          <xdr:colOff>276225</xdr:colOff>
          <xdr:row>138</xdr:row>
          <xdr:rowOff>0</xdr:rowOff>
        </xdr:to>
        <xdr:sp macro="" textlink="">
          <xdr:nvSpPr>
            <xdr:cNvPr id="1346" name="Spinner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141</xdr:row>
          <xdr:rowOff>0</xdr:rowOff>
        </xdr:from>
        <xdr:to>
          <xdr:col>15</xdr:col>
          <xdr:colOff>276225</xdr:colOff>
          <xdr:row>141</xdr:row>
          <xdr:rowOff>0</xdr:rowOff>
        </xdr:to>
        <xdr:sp macro="" textlink="">
          <xdr:nvSpPr>
            <xdr:cNvPr id="1350" name="Spinner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158</xdr:row>
          <xdr:rowOff>0</xdr:rowOff>
        </xdr:from>
        <xdr:to>
          <xdr:col>15</xdr:col>
          <xdr:colOff>276225</xdr:colOff>
          <xdr:row>158</xdr:row>
          <xdr:rowOff>0</xdr:rowOff>
        </xdr:to>
        <xdr:sp macro="" textlink="">
          <xdr:nvSpPr>
            <xdr:cNvPr id="1367" name="Spinner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163</xdr:row>
          <xdr:rowOff>0</xdr:rowOff>
        </xdr:from>
        <xdr:to>
          <xdr:col>15</xdr:col>
          <xdr:colOff>276225</xdr:colOff>
          <xdr:row>163</xdr:row>
          <xdr:rowOff>0</xdr:rowOff>
        </xdr:to>
        <xdr:sp macro="" textlink="">
          <xdr:nvSpPr>
            <xdr:cNvPr id="1373" name="Spinner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165</xdr:row>
          <xdr:rowOff>0</xdr:rowOff>
        </xdr:from>
        <xdr:to>
          <xdr:col>15</xdr:col>
          <xdr:colOff>276225</xdr:colOff>
          <xdr:row>165</xdr:row>
          <xdr:rowOff>0</xdr:rowOff>
        </xdr:to>
        <xdr:sp macro="" textlink="">
          <xdr:nvSpPr>
            <xdr:cNvPr id="1376" name="Spinner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165</xdr:row>
          <xdr:rowOff>0</xdr:rowOff>
        </xdr:from>
        <xdr:to>
          <xdr:col>15</xdr:col>
          <xdr:colOff>276225</xdr:colOff>
          <xdr:row>165</xdr:row>
          <xdr:rowOff>0</xdr:rowOff>
        </xdr:to>
        <xdr:sp macro="" textlink="">
          <xdr:nvSpPr>
            <xdr:cNvPr id="1377" name="Spinner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169</xdr:row>
          <xdr:rowOff>0</xdr:rowOff>
        </xdr:from>
        <xdr:to>
          <xdr:col>15</xdr:col>
          <xdr:colOff>276225</xdr:colOff>
          <xdr:row>169</xdr:row>
          <xdr:rowOff>0</xdr:rowOff>
        </xdr:to>
        <xdr:sp macro="" textlink="">
          <xdr:nvSpPr>
            <xdr:cNvPr id="1382" name="Spinner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173</xdr:row>
          <xdr:rowOff>0</xdr:rowOff>
        </xdr:from>
        <xdr:to>
          <xdr:col>15</xdr:col>
          <xdr:colOff>276225</xdr:colOff>
          <xdr:row>173</xdr:row>
          <xdr:rowOff>0</xdr:rowOff>
        </xdr:to>
        <xdr:sp macro="" textlink="">
          <xdr:nvSpPr>
            <xdr:cNvPr id="1387" name="Spinner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173</xdr:row>
          <xdr:rowOff>0</xdr:rowOff>
        </xdr:from>
        <xdr:to>
          <xdr:col>15</xdr:col>
          <xdr:colOff>276225</xdr:colOff>
          <xdr:row>173</xdr:row>
          <xdr:rowOff>0</xdr:rowOff>
        </xdr:to>
        <xdr:sp macro="" textlink="">
          <xdr:nvSpPr>
            <xdr:cNvPr id="1388" name="Spinner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175</xdr:row>
          <xdr:rowOff>0</xdr:rowOff>
        </xdr:from>
        <xdr:to>
          <xdr:col>15</xdr:col>
          <xdr:colOff>276225</xdr:colOff>
          <xdr:row>175</xdr:row>
          <xdr:rowOff>0</xdr:rowOff>
        </xdr:to>
        <xdr:sp macro="" textlink="">
          <xdr:nvSpPr>
            <xdr:cNvPr id="1391" name="Spinner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188</xdr:row>
          <xdr:rowOff>0</xdr:rowOff>
        </xdr:from>
        <xdr:to>
          <xdr:col>15</xdr:col>
          <xdr:colOff>276225</xdr:colOff>
          <xdr:row>188</xdr:row>
          <xdr:rowOff>0</xdr:rowOff>
        </xdr:to>
        <xdr:sp macro="" textlink="">
          <xdr:nvSpPr>
            <xdr:cNvPr id="1394" name="Spinner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188</xdr:row>
          <xdr:rowOff>0</xdr:rowOff>
        </xdr:from>
        <xdr:to>
          <xdr:col>15</xdr:col>
          <xdr:colOff>276225</xdr:colOff>
          <xdr:row>188</xdr:row>
          <xdr:rowOff>0</xdr:rowOff>
        </xdr:to>
        <xdr:sp macro="" textlink="">
          <xdr:nvSpPr>
            <xdr:cNvPr id="1395" name="Spinner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183</xdr:row>
          <xdr:rowOff>0</xdr:rowOff>
        </xdr:from>
        <xdr:to>
          <xdr:col>15</xdr:col>
          <xdr:colOff>276225</xdr:colOff>
          <xdr:row>183</xdr:row>
          <xdr:rowOff>0</xdr:rowOff>
        </xdr:to>
        <xdr:sp macro="" textlink="">
          <xdr:nvSpPr>
            <xdr:cNvPr id="1404" name="Spinner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216</xdr:row>
          <xdr:rowOff>0</xdr:rowOff>
        </xdr:from>
        <xdr:to>
          <xdr:col>15</xdr:col>
          <xdr:colOff>276225</xdr:colOff>
          <xdr:row>216</xdr:row>
          <xdr:rowOff>0</xdr:rowOff>
        </xdr:to>
        <xdr:sp macro="" textlink="">
          <xdr:nvSpPr>
            <xdr:cNvPr id="1408" name="Spinner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189</xdr:row>
          <xdr:rowOff>0</xdr:rowOff>
        </xdr:from>
        <xdr:to>
          <xdr:col>15</xdr:col>
          <xdr:colOff>276225</xdr:colOff>
          <xdr:row>189</xdr:row>
          <xdr:rowOff>0</xdr:rowOff>
        </xdr:to>
        <xdr:sp macro="" textlink="">
          <xdr:nvSpPr>
            <xdr:cNvPr id="1411" name="Spinner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189</xdr:row>
          <xdr:rowOff>0</xdr:rowOff>
        </xdr:from>
        <xdr:to>
          <xdr:col>15</xdr:col>
          <xdr:colOff>276225</xdr:colOff>
          <xdr:row>189</xdr:row>
          <xdr:rowOff>0</xdr:rowOff>
        </xdr:to>
        <xdr:sp macro="" textlink="">
          <xdr:nvSpPr>
            <xdr:cNvPr id="1412" name="Spinner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189</xdr:row>
          <xdr:rowOff>0</xdr:rowOff>
        </xdr:from>
        <xdr:to>
          <xdr:col>15</xdr:col>
          <xdr:colOff>276225</xdr:colOff>
          <xdr:row>189</xdr:row>
          <xdr:rowOff>0</xdr:rowOff>
        </xdr:to>
        <xdr:sp macro="" textlink="">
          <xdr:nvSpPr>
            <xdr:cNvPr id="1413" name="Spinner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189</xdr:row>
          <xdr:rowOff>0</xdr:rowOff>
        </xdr:from>
        <xdr:to>
          <xdr:col>15</xdr:col>
          <xdr:colOff>276225</xdr:colOff>
          <xdr:row>189</xdr:row>
          <xdr:rowOff>0</xdr:rowOff>
        </xdr:to>
        <xdr:sp macro="" textlink="">
          <xdr:nvSpPr>
            <xdr:cNvPr id="1414" name="Spinner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191</xdr:row>
          <xdr:rowOff>0</xdr:rowOff>
        </xdr:from>
        <xdr:to>
          <xdr:col>15</xdr:col>
          <xdr:colOff>276225</xdr:colOff>
          <xdr:row>191</xdr:row>
          <xdr:rowOff>0</xdr:rowOff>
        </xdr:to>
        <xdr:sp macro="" textlink="">
          <xdr:nvSpPr>
            <xdr:cNvPr id="1417" name="Spinner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193</xdr:row>
          <xdr:rowOff>0</xdr:rowOff>
        </xdr:from>
        <xdr:to>
          <xdr:col>15</xdr:col>
          <xdr:colOff>276225</xdr:colOff>
          <xdr:row>193</xdr:row>
          <xdr:rowOff>0</xdr:rowOff>
        </xdr:to>
        <xdr:sp macro="" textlink="">
          <xdr:nvSpPr>
            <xdr:cNvPr id="1420" name="Spinner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205</xdr:row>
          <xdr:rowOff>0</xdr:rowOff>
        </xdr:from>
        <xdr:to>
          <xdr:col>14</xdr:col>
          <xdr:colOff>276225</xdr:colOff>
          <xdr:row>205</xdr:row>
          <xdr:rowOff>0</xdr:rowOff>
        </xdr:to>
        <xdr:sp macro="" textlink="">
          <xdr:nvSpPr>
            <xdr:cNvPr id="1422" name="Spinner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666750</xdr:colOff>
          <xdr:row>3</xdr:row>
          <xdr:rowOff>19050</xdr:rowOff>
        </xdr:from>
        <xdr:to>
          <xdr:col>6</xdr:col>
          <xdr:colOff>904875</xdr:colOff>
          <xdr:row>4</xdr:row>
          <xdr:rowOff>0</xdr:rowOff>
        </xdr:to>
        <xdr:sp macro="" textlink="">
          <xdr:nvSpPr>
            <xdr:cNvPr id="1436" name="Spinner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476250</xdr:colOff>
          <xdr:row>3</xdr:row>
          <xdr:rowOff>19050</xdr:rowOff>
        </xdr:from>
        <xdr:to>
          <xdr:col>8</xdr:col>
          <xdr:colOff>685800</xdr:colOff>
          <xdr:row>3</xdr:row>
          <xdr:rowOff>180975</xdr:rowOff>
        </xdr:to>
        <xdr:sp macro="" textlink="">
          <xdr:nvSpPr>
            <xdr:cNvPr id="1508" name="Spinner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4</xdr:row>
          <xdr:rowOff>0</xdr:rowOff>
        </xdr:from>
        <xdr:to>
          <xdr:col>0</xdr:col>
          <xdr:colOff>209550</xdr:colOff>
          <xdr:row>4</xdr:row>
          <xdr:rowOff>152400</xdr:rowOff>
        </xdr:to>
        <xdr:sp macro="" textlink="">
          <xdr:nvSpPr>
            <xdr:cNvPr id="1512" name="Spinner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xdr:row>
          <xdr:rowOff>9525</xdr:rowOff>
        </xdr:from>
        <xdr:to>
          <xdr:col>0</xdr:col>
          <xdr:colOff>209550</xdr:colOff>
          <xdr:row>3</xdr:row>
          <xdr:rowOff>142875</xdr:rowOff>
        </xdr:to>
        <xdr:sp macro="" textlink="">
          <xdr:nvSpPr>
            <xdr:cNvPr id="1513" name="Spinner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9525</xdr:rowOff>
        </xdr:from>
        <xdr:to>
          <xdr:col>0</xdr:col>
          <xdr:colOff>209550</xdr:colOff>
          <xdr:row>6</xdr:row>
          <xdr:rowOff>0</xdr:rowOff>
        </xdr:to>
        <xdr:sp macro="" textlink="">
          <xdr:nvSpPr>
            <xdr:cNvPr id="1514" name="Spinner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6</xdr:row>
          <xdr:rowOff>9525</xdr:rowOff>
        </xdr:from>
        <xdr:to>
          <xdr:col>0</xdr:col>
          <xdr:colOff>209550</xdr:colOff>
          <xdr:row>7</xdr:row>
          <xdr:rowOff>0</xdr:rowOff>
        </xdr:to>
        <xdr:sp macro="" textlink="">
          <xdr:nvSpPr>
            <xdr:cNvPr id="1515" name="Spinner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9525</xdr:rowOff>
        </xdr:from>
        <xdr:to>
          <xdr:col>0</xdr:col>
          <xdr:colOff>209550</xdr:colOff>
          <xdr:row>8</xdr:row>
          <xdr:rowOff>0</xdr:rowOff>
        </xdr:to>
        <xdr:sp macro="" textlink="">
          <xdr:nvSpPr>
            <xdr:cNvPr id="1516" name="Spinner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8</xdr:row>
          <xdr:rowOff>9525</xdr:rowOff>
        </xdr:from>
        <xdr:to>
          <xdr:col>0</xdr:col>
          <xdr:colOff>209550</xdr:colOff>
          <xdr:row>9</xdr:row>
          <xdr:rowOff>0</xdr:rowOff>
        </xdr:to>
        <xdr:sp macro="" textlink="">
          <xdr:nvSpPr>
            <xdr:cNvPr id="1517" name="Spinner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9</xdr:row>
          <xdr:rowOff>9525</xdr:rowOff>
        </xdr:from>
        <xdr:to>
          <xdr:col>0</xdr:col>
          <xdr:colOff>209550</xdr:colOff>
          <xdr:row>10</xdr:row>
          <xdr:rowOff>0</xdr:rowOff>
        </xdr:to>
        <xdr:sp macro="" textlink="">
          <xdr:nvSpPr>
            <xdr:cNvPr id="1518" name="Spinner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10</xdr:row>
          <xdr:rowOff>9525</xdr:rowOff>
        </xdr:from>
        <xdr:to>
          <xdr:col>0</xdr:col>
          <xdr:colOff>209550</xdr:colOff>
          <xdr:row>10</xdr:row>
          <xdr:rowOff>133350</xdr:rowOff>
        </xdr:to>
        <xdr:sp macro="" textlink="">
          <xdr:nvSpPr>
            <xdr:cNvPr id="1519" name="Spinner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11</xdr:row>
          <xdr:rowOff>9525</xdr:rowOff>
        </xdr:from>
        <xdr:to>
          <xdr:col>0</xdr:col>
          <xdr:colOff>209550</xdr:colOff>
          <xdr:row>11</xdr:row>
          <xdr:rowOff>200025</xdr:rowOff>
        </xdr:to>
        <xdr:sp macro="" textlink="">
          <xdr:nvSpPr>
            <xdr:cNvPr id="1520" name="Spinner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352425</xdr:colOff>
          <xdr:row>12</xdr:row>
          <xdr:rowOff>409575</xdr:rowOff>
        </xdr:from>
        <xdr:to>
          <xdr:col>0</xdr:col>
          <xdr:colOff>561975</xdr:colOff>
          <xdr:row>12</xdr:row>
          <xdr:rowOff>600075</xdr:rowOff>
        </xdr:to>
        <xdr:sp macro="" textlink="">
          <xdr:nvSpPr>
            <xdr:cNvPr id="1521" name="Spinner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371475</xdr:colOff>
          <xdr:row>12</xdr:row>
          <xdr:rowOff>428625</xdr:rowOff>
        </xdr:from>
        <xdr:to>
          <xdr:col>1</xdr:col>
          <xdr:colOff>581025</xdr:colOff>
          <xdr:row>12</xdr:row>
          <xdr:rowOff>619125</xdr:rowOff>
        </xdr:to>
        <xdr:sp macro="" textlink="">
          <xdr:nvSpPr>
            <xdr:cNvPr id="1522" name="Spinner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834</xdr:row>
          <xdr:rowOff>38100</xdr:rowOff>
        </xdr:from>
        <xdr:to>
          <xdr:col>4</xdr:col>
          <xdr:colOff>238125</xdr:colOff>
          <xdr:row>835</xdr:row>
          <xdr:rowOff>9525</xdr:rowOff>
        </xdr:to>
        <xdr:sp macro="" textlink="">
          <xdr:nvSpPr>
            <xdr:cNvPr id="3143" name="Spinner 1095"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836</xdr:row>
          <xdr:rowOff>28575</xdr:rowOff>
        </xdr:from>
        <xdr:to>
          <xdr:col>4</xdr:col>
          <xdr:colOff>247650</xdr:colOff>
          <xdr:row>836</xdr:row>
          <xdr:rowOff>352425</xdr:rowOff>
        </xdr:to>
        <xdr:sp macro="" textlink="">
          <xdr:nvSpPr>
            <xdr:cNvPr id="3144" name="Spinner 1096"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835</xdr:row>
          <xdr:rowOff>0</xdr:rowOff>
        </xdr:from>
        <xdr:to>
          <xdr:col>4</xdr:col>
          <xdr:colOff>257175</xdr:colOff>
          <xdr:row>836</xdr:row>
          <xdr:rowOff>9525</xdr:rowOff>
        </xdr:to>
        <xdr:sp macro="" textlink="">
          <xdr:nvSpPr>
            <xdr:cNvPr id="3145" name="Spinner 1097"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837</xdr:row>
          <xdr:rowOff>0</xdr:rowOff>
        </xdr:from>
        <xdr:to>
          <xdr:col>4</xdr:col>
          <xdr:colOff>257175</xdr:colOff>
          <xdr:row>837</xdr:row>
          <xdr:rowOff>323850</xdr:rowOff>
        </xdr:to>
        <xdr:sp macro="" textlink="">
          <xdr:nvSpPr>
            <xdr:cNvPr id="3146" name="Spinner 1098"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838</xdr:row>
          <xdr:rowOff>104775</xdr:rowOff>
        </xdr:from>
        <xdr:to>
          <xdr:col>4</xdr:col>
          <xdr:colOff>247650</xdr:colOff>
          <xdr:row>839</xdr:row>
          <xdr:rowOff>0</xdr:rowOff>
        </xdr:to>
        <xdr:sp macro="" textlink="">
          <xdr:nvSpPr>
            <xdr:cNvPr id="3148" name="Spinner 1100"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839</xdr:row>
          <xdr:rowOff>76200</xdr:rowOff>
        </xdr:from>
        <xdr:to>
          <xdr:col>4</xdr:col>
          <xdr:colOff>266700</xdr:colOff>
          <xdr:row>839</xdr:row>
          <xdr:rowOff>400050</xdr:rowOff>
        </xdr:to>
        <xdr:sp macro="" textlink="">
          <xdr:nvSpPr>
            <xdr:cNvPr id="3149" name="Spinner 1101"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841</xdr:row>
          <xdr:rowOff>66675</xdr:rowOff>
        </xdr:from>
        <xdr:to>
          <xdr:col>4</xdr:col>
          <xdr:colOff>266700</xdr:colOff>
          <xdr:row>841</xdr:row>
          <xdr:rowOff>390525</xdr:rowOff>
        </xdr:to>
        <xdr:sp macro="" textlink="">
          <xdr:nvSpPr>
            <xdr:cNvPr id="3150" name="Spinner 1102"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842</xdr:row>
          <xdr:rowOff>66675</xdr:rowOff>
        </xdr:from>
        <xdr:to>
          <xdr:col>4</xdr:col>
          <xdr:colOff>247650</xdr:colOff>
          <xdr:row>842</xdr:row>
          <xdr:rowOff>390525</xdr:rowOff>
        </xdr:to>
        <xdr:sp macro="" textlink="">
          <xdr:nvSpPr>
            <xdr:cNvPr id="3151" name="Spinner 1103"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843</xdr:row>
          <xdr:rowOff>47625</xdr:rowOff>
        </xdr:from>
        <xdr:to>
          <xdr:col>4</xdr:col>
          <xdr:colOff>266700</xdr:colOff>
          <xdr:row>843</xdr:row>
          <xdr:rowOff>371475</xdr:rowOff>
        </xdr:to>
        <xdr:sp macro="" textlink="">
          <xdr:nvSpPr>
            <xdr:cNvPr id="3152" name="Spinner 1104"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844</xdr:row>
          <xdr:rowOff>66675</xdr:rowOff>
        </xdr:from>
        <xdr:to>
          <xdr:col>4</xdr:col>
          <xdr:colOff>247650</xdr:colOff>
          <xdr:row>844</xdr:row>
          <xdr:rowOff>390525</xdr:rowOff>
        </xdr:to>
        <xdr:sp macro="" textlink="">
          <xdr:nvSpPr>
            <xdr:cNvPr id="3153" name="Spinner 1105"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845</xdr:row>
          <xdr:rowOff>47625</xdr:rowOff>
        </xdr:from>
        <xdr:to>
          <xdr:col>4</xdr:col>
          <xdr:colOff>257175</xdr:colOff>
          <xdr:row>845</xdr:row>
          <xdr:rowOff>371475</xdr:rowOff>
        </xdr:to>
        <xdr:sp macro="" textlink="">
          <xdr:nvSpPr>
            <xdr:cNvPr id="3154" name="Spinner 1106"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846</xdr:row>
          <xdr:rowOff>47625</xdr:rowOff>
        </xdr:from>
        <xdr:to>
          <xdr:col>4</xdr:col>
          <xdr:colOff>257175</xdr:colOff>
          <xdr:row>846</xdr:row>
          <xdr:rowOff>371475</xdr:rowOff>
        </xdr:to>
        <xdr:sp macro="" textlink="">
          <xdr:nvSpPr>
            <xdr:cNvPr id="3155" name="Spinner 1107"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835</xdr:row>
          <xdr:rowOff>28575</xdr:rowOff>
        </xdr:from>
        <xdr:to>
          <xdr:col>6</xdr:col>
          <xdr:colOff>219075</xdr:colOff>
          <xdr:row>836</xdr:row>
          <xdr:rowOff>0</xdr:rowOff>
        </xdr:to>
        <xdr:sp macro="" textlink="">
          <xdr:nvSpPr>
            <xdr:cNvPr id="3157" name="Check Box 1109"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es-ES" sz="800" b="0" i="0" u="none" strike="noStrike" baseline="0">
                  <a:solidFill>
                    <a:srgbClr val="000000"/>
                  </a:solidFill>
                  <a:latin typeface="Tahoma"/>
                  <a:ea typeface="Tahoma"/>
                  <a:cs typeface="Tahoma"/>
                </a:rPr>
                <a:t>Resaca</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834</xdr:row>
          <xdr:rowOff>38100</xdr:rowOff>
        </xdr:from>
        <xdr:to>
          <xdr:col>9</xdr:col>
          <xdr:colOff>238125</xdr:colOff>
          <xdr:row>835</xdr:row>
          <xdr:rowOff>9525</xdr:rowOff>
        </xdr:to>
        <xdr:sp macro="" textlink="">
          <xdr:nvSpPr>
            <xdr:cNvPr id="3159" name="Spinner 1111"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836</xdr:row>
          <xdr:rowOff>28575</xdr:rowOff>
        </xdr:from>
        <xdr:to>
          <xdr:col>9</xdr:col>
          <xdr:colOff>247650</xdr:colOff>
          <xdr:row>836</xdr:row>
          <xdr:rowOff>352425</xdr:rowOff>
        </xdr:to>
        <xdr:sp macro="" textlink="">
          <xdr:nvSpPr>
            <xdr:cNvPr id="3160" name="Spinner 1112"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835</xdr:row>
          <xdr:rowOff>0</xdr:rowOff>
        </xdr:from>
        <xdr:to>
          <xdr:col>9</xdr:col>
          <xdr:colOff>257175</xdr:colOff>
          <xdr:row>836</xdr:row>
          <xdr:rowOff>9525</xdr:rowOff>
        </xdr:to>
        <xdr:sp macro="" textlink="">
          <xdr:nvSpPr>
            <xdr:cNvPr id="3161" name="Spinner 1113"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837</xdr:row>
          <xdr:rowOff>0</xdr:rowOff>
        </xdr:from>
        <xdr:to>
          <xdr:col>9</xdr:col>
          <xdr:colOff>257175</xdr:colOff>
          <xdr:row>837</xdr:row>
          <xdr:rowOff>323850</xdr:rowOff>
        </xdr:to>
        <xdr:sp macro="" textlink="">
          <xdr:nvSpPr>
            <xdr:cNvPr id="3162" name="Spinner 1114"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838</xdr:row>
          <xdr:rowOff>85725</xdr:rowOff>
        </xdr:from>
        <xdr:to>
          <xdr:col>9</xdr:col>
          <xdr:colOff>257175</xdr:colOff>
          <xdr:row>839</xdr:row>
          <xdr:rowOff>0</xdr:rowOff>
        </xdr:to>
        <xdr:sp macro="" textlink="">
          <xdr:nvSpPr>
            <xdr:cNvPr id="3163" name="Spinner 1115"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842</xdr:row>
          <xdr:rowOff>85725</xdr:rowOff>
        </xdr:from>
        <xdr:to>
          <xdr:col>10</xdr:col>
          <xdr:colOff>638175</xdr:colOff>
          <xdr:row>843</xdr:row>
          <xdr:rowOff>47625</xdr:rowOff>
        </xdr:to>
        <xdr:sp macro="" textlink="">
          <xdr:nvSpPr>
            <xdr:cNvPr id="3172" name="Check Box 1124"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Tahoma"/>
                  <a:ea typeface="Tahoma"/>
                  <a:cs typeface="Tahoma"/>
                </a:rPr>
                <a:t>Síndrome de abstinencia Estimulantes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66675</xdr:colOff>
          <xdr:row>839</xdr:row>
          <xdr:rowOff>104775</xdr:rowOff>
        </xdr:from>
        <xdr:to>
          <xdr:col>13</xdr:col>
          <xdr:colOff>276225</xdr:colOff>
          <xdr:row>839</xdr:row>
          <xdr:rowOff>428625</xdr:rowOff>
        </xdr:to>
        <xdr:sp macro="" textlink="">
          <xdr:nvSpPr>
            <xdr:cNvPr id="3177" name="Spinner 1129"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66675</xdr:colOff>
          <xdr:row>841</xdr:row>
          <xdr:rowOff>66675</xdr:rowOff>
        </xdr:from>
        <xdr:to>
          <xdr:col>13</xdr:col>
          <xdr:colOff>314325</xdr:colOff>
          <xdr:row>841</xdr:row>
          <xdr:rowOff>371475</xdr:rowOff>
        </xdr:to>
        <xdr:sp macro="" textlink="">
          <xdr:nvSpPr>
            <xdr:cNvPr id="3178" name="Spinner 1130"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47625</xdr:colOff>
          <xdr:row>842</xdr:row>
          <xdr:rowOff>104775</xdr:rowOff>
        </xdr:from>
        <xdr:to>
          <xdr:col>13</xdr:col>
          <xdr:colOff>266700</xdr:colOff>
          <xdr:row>842</xdr:row>
          <xdr:rowOff>390525</xdr:rowOff>
        </xdr:to>
        <xdr:sp macro="" textlink="">
          <xdr:nvSpPr>
            <xdr:cNvPr id="3179" name="Spinner 1131"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834</xdr:row>
          <xdr:rowOff>57150</xdr:rowOff>
        </xdr:from>
        <xdr:to>
          <xdr:col>13</xdr:col>
          <xdr:colOff>409575</xdr:colOff>
          <xdr:row>834</xdr:row>
          <xdr:rowOff>276225</xdr:rowOff>
        </xdr:to>
        <xdr:sp macro="" textlink="">
          <xdr:nvSpPr>
            <xdr:cNvPr id="3180" name="Check Box 1132"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76200</xdr:colOff>
          <xdr:row>843</xdr:row>
          <xdr:rowOff>247650</xdr:rowOff>
        </xdr:from>
        <xdr:to>
          <xdr:col>13</xdr:col>
          <xdr:colOff>228600</xdr:colOff>
          <xdr:row>843</xdr:row>
          <xdr:rowOff>514350</xdr:rowOff>
        </xdr:to>
        <xdr:sp macro="" textlink="">
          <xdr:nvSpPr>
            <xdr:cNvPr id="3181" name="Spinner 1133"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66675</xdr:colOff>
          <xdr:row>839</xdr:row>
          <xdr:rowOff>104775</xdr:rowOff>
        </xdr:from>
        <xdr:to>
          <xdr:col>17</xdr:col>
          <xdr:colOff>276225</xdr:colOff>
          <xdr:row>839</xdr:row>
          <xdr:rowOff>428625</xdr:rowOff>
        </xdr:to>
        <xdr:sp macro="" textlink="">
          <xdr:nvSpPr>
            <xdr:cNvPr id="3187" name="Spinner 1139"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66675</xdr:colOff>
          <xdr:row>841</xdr:row>
          <xdr:rowOff>66675</xdr:rowOff>
        </xdr:from>
        <xdr:to>
          <xdr:col>17</xdr:col>
          <xdr:colOff>314325</xdr:colOff>
          <xdr:row>841</xdr:row>
          <xdr:rowOff>371475</xdr:rowOff>
        </xdr:to>
        <xdr:sp macro="" textlink="">
          <xdr:nvSpPr>
            <xdr:cNvPr id="3188" name="Spinner 1140"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842</xdr:row>
          <xdr:rowOff>104775</xdr:rowOff>
        </xdr:from>
        <xdr:to>
          <xdr:col>17</xdr:col>
          <xdr:colOff>266700</xdr:colOff>
          <xdr:row>842</xdr:row>
          <xdr:rowOff>390525</xdr:rowOff>
        </xdr:to>
        <xdr:sp macro="" textlink="">
          <xdr:nvSpPr>
            <xdr:cNvPr id="3189" name="Spinner 1141"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834</xdr:row>
          <xdr:rowOff>57150</xdr:rowOff>
        </xdr:from>
        <xdr:to>
          <xdr:col>17</xdr:col>
          <xdr:colOff>409575</xdr:colOff>
          <xdr:row>834</xdr:row>
          <xdr:rowOff>276225</xdr:rowOff>
        </xdr:to>
        <xdr:sp macro="" textlink="">
          <xdr:nvSpPr>
            <xdr:cNvPr id="3190" name="Check Box 1142"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843</xdr:row>
          <xdr:rowOff>114300</xdr:rowOff>
        </xdr:from>
        <xdr:to>
          <xdr:col>17</xdr:col>
          <xdr:colOff>228600</xdr:colOff>
          <xdr:row>843</xdr:row>
          <xdr:rowOff>381000</xdr:rowOff>
        </xdr:to>
        <xdr:sp macro="" textlink="">
          <xdr:nvSpPr>
            <xdr:cNvPr id="3191" name="Spinner 1143"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66675</xdr:colOff>
          <xdr:row>839</xdr:row>
          <xdr:rowOff>104775</xdr:rowOff>
        </xdr:from>
        <xdr:to>
          <xdr:col>23</xdr:col>
          <xdr:colOff>276225</xdr:colOff>
          <xdr:row>839</xdr:row>
          <xdr:rowOff>428625</xdr:rowOff>
        </xdr:to>
        <xdr:sp macro="" textlink="">
          <xdr:nvSpPr>
            <xdr:cNvPr id="3192" name="Spinner 1144"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66675</xdr:colOff>
          <xdr:row>841</xdr:row>
          <xdr:rowOff>66675</xdr:rowOff>
        </xdr:from>
        <xdr:to>
          <xdr:col>23</xdr:col>
          <xdr:colOff>314325</xdr:colOff>
          <xdr:row>841</xdr:row>
          <xdr:rowOff>371475</xdr:rowOff>
        </xdr:to>
        <xdr:sp macro="" textlink="">
          <xdr:nvSpPr>
            <xdr:cNvPr id="3193" name="Spinner 1145"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842</xdr:row>
          <xdr:rowOff>104775</xdr:rowOff>
        </xdr:from>
        <xdr:to>
          <xdr:col>23</xdr:col>
          <xdr:colOff>266700</xdr:colOff>
          <xdr:row>842</xdr:row>
          <xdr:rowOff>390525</xdr:rowOff>
        </xdr:to>
        <xdr:sp macro="" textlink="">
          <xdr:nvSpPr>
            <xdr:cNvPr id="3194" name="Spinner 1146"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834</xdr:row>
          <xdr:rowOff>57150</xdr:rowOff>
        </xdr:from>
        <xdr:to>
          <xdr:col>23</xdr:col>
          <xdr:colOff>409575</xdr:colOff>
          <xdr:row>834</xdr:row>
          <xdr:rowOff>276225</xdr:rowOff>
        </xdr:to>
        <xdr:sp macro="" textlink="">
          <xdr:nvSpPr>
            <xdr:cNvPr id="3195" name="Check Box 1147"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76200</xdr:colOff>
          <xdr:row>843</xdr:row>
          <xdr:rowOff>114300</xdr:rowOff>
        </xdr:from>
        <xdr:to>
          <xdr:col>23</xdr:col>
          <xdr:colOff>228600</xdr:colOff>
          <xdr:row>843</xdr:row>
          <xdr:rowOff>381000</xdr:rowOff>
        </xdr:to>
        <xdr:sp macro="" textlink="">
          <xdr:nvSpPr>
            <xdr:cNvPr id="3196" name="Spinner 1148"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66675</xdr:colOff>
          <xdr:row>839</xdr:row>
          <xdr:rowOff>104775</xdr:rowOff>
        </xdr:from>
        <xdr:to>
          <xdr:col>27</xdr:col>
          <xdr:colOff>276225</xdr:colOff>
          <xdr:row>839</xdr:row>
          <xdr:rowOff>428625</xdr:rowOff>
        </xdr:to>
        <xdr:sp macro="" textlink="">
          <xdr:nvSpPr>
            <xdr:cNvPr id="3207" name="Spinner 1159"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66675</xdr:colOff>
          <xdr:row>841</xdr:row>
          <xdr:rowOff>66675</xdr:rowOff>
        </xdr:from>
        <xdr:to>
          <xdr:col>27</xdr:col>
          <xdr:colOff>314325</xdr:colOff>
          <xdr:row>841</xdr:row>
          <xdr:rowOff>371475</xdr:rowOff>
        </xdr:to>
        <xdr:sp macro="" textlink="">
          <xdr:nvSpPr>
            <xdr:cNvPr id="3208" name="Spinner 1160"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47625</xdr:colOff>
          <xdr:row>842</xdr:row>
          <xdr:rowOff>104775</xdr:rowOff>
        </xdr:from>
        <xdr:to>
          <xdr:col>27</xdr:col>
          <xdr:colOff>266700</xdr:colOff>
          <xdr:row>842</xdr:row>
          <xdr:rowOff>390525</xdr:rowOff>
        </xdr:to>
        <xdr:sp macro="" textlink="">
          <xdr:nvSpPr>
            <xdr:cNvPr id="3209" name="Spinner 1161"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834</xdr:row>
          <xdr:rowOff>57150</xdr:rowOff>
        </xdr:from>
        <xdr:to>
          <xdr:col>27</xdr:col>
          <xdr:colOff>409575</xdr:colOff>
          <xdr:row>834</xdr:row>
          <xdr:rowOff>276225</xdr:rowOff>
        </xdr:to>
        <xdr:sp macro="" textlink="">
          <xdr:nvSpPr>
            <xdr:cNvPr id="3210" name="Check Box 1162"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76200</xdr:colOff>
          <xdr:row>843</xdr:row>
          <xdr:rowOff>114300</xdr:rowOff>
        </xdr:from>
        <xdr:to>
          <xdr:col>27</xdr:col>
          <xdr:colOff>228600</xdr:colOff>
          <xdr:row>843</xdr:row>
          <xdr:rowOff>381000</xdr:rowOff>
        </xdr:to>
        <xdr:sp macro="" textlink="">
          <xdr:nvSpPr>
            <xdr:cNvPr id="3211" name="Spinner 1163"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840</xdr:row>
          <xdr:rowOff>85725</xdr:rowOff>
        </xdr:from>
        <xdr:to>
          <xdr:col>17</xdr:col>
          <xdr:colOff>295275</xdr:colOff>
          <xdr:row>840</xdr:row>
          <xdr:rowOff>276225</xdr:rowOff>
        </xdr:to>
        <xdr:sp macro="" textlink="">
          <xdr:nvSpPr>
            <xdr:cNvPr id="3212" name="Spinner 1164"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76200</xdr:colOff>
          <xdr:row>840</xdr:row>
          <xdr:rowOff>47625</xdr:rowOff>
        </xdr:from>
        <xdr:to>
          <xdr:col>23</xdr:col>
          <xdr:colOff>276225</xdr:colOff>
          <xdr:row>840</xdr:row>
          <xdr:rowOff>276225</xdr:rowOff>
        </xdr:to>
        <xdr:sp macro="" textlink="">
          <xdr:nvSpPr>
            <xdr:cNvPr id="3213" name="Spinner 1165"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76200</xdr:colOff>
          <xdr:row>840</xdr:row>
          <xdr:rowOff>47625</xdr:rowOff>
        </xdr:from>
        <xdr:to>
          <xdr:col>27</xdr:col>
          <xdr:colOff>276225</xdr:colOff>
          <xdr:row>840</xdr:row>
          <xdr:rowOff>314325</xdr:rowOff>
        </xdr:to>
        <xdr:sp macro="" textlink="">
          <xdr:nvSpPr>
            <xdr:cNvPr id="3215" name="Spinner 1167"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66675</xdr:colOff>
          <xdr:row>839</xdr:row>
          <xdr:rowOff>104775</xdr:rowOff>
        </xdr:from>
        <xdr:to>
          <xdr:col>31</xdr:col>
          <xdr:colOff>276225</xdr:colOff>
          <xdr:row>839</xdr:row>
          <xdr:rowOff>428625</xdr:rowOff>
        </xdr:to>
        <xdr:sp macro="" textlink="">
          <xdr:nvSpPr>
            <xdr:cNvPr id="3216" name="Spinner 1168"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842</xdr:row>
          <xdr:rowOff>104775</xdr:rowOff>
        </xdr:from>
        <xdr:to>
          <xdr:col>31</xdr:col>
          <xdr:colOff>266700</xdr:colOff>
          <xdr:row>842</xdr:row>
          <xdr:rowOff>390525</xdr:rowOff>
        </xdr:to>
        <xdr:sp macro="" textlink="">
          <xdr:nvSpPr>
            <xdr:cNvPr id="3218" name="Spinner 1170"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104775</xdr:colOff>
          <xdr:row>834</xdr:row>
          <xdr:rowOff>57150</xdr:rowOff>
        </xdr:from>
        <xdr:to>
          <xdr:col>31</xdr:col>
          <xdr:colOff>409575</xdr:colOff>
          <xdr:row>834</xdr:row>
          <xdr:rowOff>276225</xdr:rowOff>
        </xdr:to>
        <xdr:sp macro="" textlink="">
          <xdr:nvSpPr>
            <xdr:cNvPr id="3219" name="Check Box 1171"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66675</xdr:colOff>
          <xdr:row>839</xdr:row>
          <xdr:rowOff>104775</xdr:rowOff>
        </xdr:from>
        <xdr:to>
          <xdr:col>35</xdr:col>
          <xdr:colOff>276225</xdr:colOff>
          <xdr:row>839</xdr:row>
          <xdr:rowOff>428625</xdr:rowOff>
        </xdr:to>
        <xdr:sp macro="" textlink="">
          <xdr:nvSpPr>
            <xdr:cNvPr id="3222" name="Spinner 1174"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47625</xdr:colOff>
          <xdr:row>842</xdr:row>
          <xdr:rowOff>104775</xdr:rowOff>
        </xdr:from>
        <xdr:to>
          <xdr:col>35</xdr:col>
          <xdr:colOff>266700</xdr:colOff>
          <xdr:row>842</xdr:row>
          <xdr:rowOff>390525</xdr:rowOff>
        </xdr:to>
        <xdr:sp macro="" textlink="">
          <xdr:nvSpPr>
            <xdr:cNvPr id="3223" name="Spinner 1175"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104775</xdr:colOff>
          <xdr:row>834</xdr:row>
          <xdr:rowOff>57150</xdr:rowOff>
        </xdr:from>
        <xdr:to>
          <xdr:col>35</xdr:col>
          <xdr:colOff>409575</xdr:colOff>
          <xdr:row>834</xdr:row>
          <xdr:rowOff>276225</xdr:rowOff>
        </xdr:to>
        <xdr:sp macro="" textlink="">
          <xdr:nvSpPr>
            <xdr:cNvPr id="3224" name="Check Box 1176"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76200</xdr:colOff>
          <xdr:row>840</xdr:row>
          <xdr:rowOff>28575</xdr:rowOff>
        </xdr:from>
        <xdr:to>
          <xdr:col>35</xdr:col>
          <xdr:colOff>314325</xdr:colOff>
          <xdr:row>840</xdr:row>
          <xdr:rowOff>314325</xdr:rowOff>
        </xdr:to>
        <xdr:sp macro="" textlink="">
          <xdr:nvSpPr>
            <xdr:cNvPr id="3225" name="Spinner 1177"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47625</xdr:colOff>
          <xdr:row>843</xdr:row>
          <xdr:rowOff>66675</xdr:rowOff>
        </xdr:from>
        <xdr:to>
          <xdr:col>35</xdr:col>
          <xdr:colOff>266700</xdr:colOff>
          <xdr:row>843</xdr:row>
          <xdr:rowOff>352425</xdr:rowOff>
        </xdr:to>
        <xdr:sp macro="" textlink="">
          <xdr:nvSpPr>
            <xdr:cNvPr id="3227" name="Spinner 1179"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66675</xdr:colOff>
          <xdr:row>839</xdr:row>
          <xdr:rowOff>104775</xdr:rowOff>
        </xdr:from>
        <xdr:to>
          <xdr:col>39</xdr:col>
          <xdr:colOff>276225</xdr:colOff>
          <xdr:row>839</xdr:row>
          <xdr:rowOff>428625</xdr:rowOff>
        </xdr:to>
        <xdr:sp macro="" textlink="">
          <xdr:nvSpPr>
            <xdr:cNvPr id="3228" name="Spinner 1180"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47625</xdr:colOff>
          <xdr:row>842</xdr:row>
          <xdr:rowOff>104775</xdr:rowOff>
        </xdr:from>
        <xdr:to>
          <xdr:col>39</xdr:col>
          <xdr:colOff>266700</xdr:colOff>
          <xdr:row>842</xdr:row>
          <xdr:rowOff>390525</xdr:rowOff>
        </xdr:to>
        <xdr:sp macro="" textlink="">
          <xdr:nvSpPr>
            <xdr:cNvPr id="3229" name="Spinner 1181"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834</xdr:row>
          <xdr:rowOff>57150</xdr:rowOff>
        </xdr:from>
        <xdr:to>
          <xdr:col>39</xdr:col>
          <xdr:colOff>409575</xdr:colOff>
          <xdr:row>834</xdr:row>
          <xdr:rowOff>276225</xdr:rowOff>
        </xdr:to>
        <xdr:sp macro="" textlink="">
          <xdr:nvSpPr>
            <xdr:cNvPr id="3230" name="Check Box 1182"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47625</xdr:colOff>
          <xdr:row>843</xdr:row>
          <xdr:rowOff>66675</xdr:rowOff>
        </xdr:from>
        <xdr:to>
          <xdr:col>39</xdr:col>
          <xdr:colOff>266700</xdr:colOff>
          <xdr:row>843</xdr:row>
          <xdr:rowOff>352425</xdr:rowOff>
        </xdr:to>
        <xdr:sp macro="" textlink="">
          <xdr:nvSpPr>
            <xdr:cNvPr id="3232" name="Spinner 1184"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66675</xdr:colOff>
          <xdr:row>854</xdr:row>
          <xdr:rowOff>104775</xdr:rowOff>
        </xdr:from>
        <xdr:to>
          <xdr:col>13</xdr:col>
          <xdr:colOff>276225</xdr:colOff>
          <xdr:row>854</xdr:row>
          <xdr:rowOff>428625</xdr:rowOff>
        </xdr:to>
        <xdr:sp macro="" textlink="">
          <xdr:nvSpPr>
            <xdr:cNvPr id="3233" name="Spinner 1185"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47625</xdr:colOff>
          <xdr:row>857</xdr:row>
          <xdr:rowOff>104775</xdr:rowOff>
        </xdr:from>
        <xdr:to>
          <xdr:col>13</xdr:col>
          <xdr:colOff>266700</xdr:colOff>
          <xdr:row>857</xdr:row>
          <xdr:rowOff>390525</xdr:rowOff>
        </xdr:to>
        <xdr:sp macro="" textlink="">
          <xdr:nvSpPr>
            <xdr:cNvPr id="3234" name="Spinner 1186"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849</xdr:row>
          <xdr:rowOff>57150</xdr:rowOff>
        </xdr:from>
        <xdr:to>
          <xdr:col>13</xdr:col>
          <xdr:colOff>409575</xdr:colOff>
          <xdr:row>849</xdr:row>
          <xdr:rowOff>276225</xdr:rowOff>
        </xdr:to>
        <xdr:sp macro="" textlink="">
          <xdr:nvSpPr>
            <xdr:cNvPr id="3235" name="Check Box 1187"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47625</xdr:colOff>
          <xdr:row>858</xdr:row>
          <xdr:rowOff>19050</xdr:rowOff>
        </xdr:from>
        <xdr:to>
          <xdr:col>13</xdr:col>
          <xdr:colOff>266700</xdr:colOff>
          <xdr:row>858</xdr:row>
          <xdr:rowOff>304800</xdr:rowOff>
        </xdr:to>
        <xdr:sp macro="" textlink="">
          <xdr:nvSpPr>
            <xdr:cNvPr id="3236" name="Spinner 1188"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76200</xdr:colOff>
          <xdr:row>855</xdr:row>
          <xdr:rowOff>76200</xdr:rowOff>
        </xdr:from>
        <xdr:to>
          <xdr:col>13</xdr:col>
          <xdr:colOff>333375</xdr:colOff>
          <xdr:row>855</xdr:row>
          <xdr:rowOff>323850</xdr:rowOff>
        </xdr:to>
        <xdr:sp macro="" textlink="">
          <xdr:nvSpPr>
            <xdr:cNvPr id="3237" name="Spinner 1189"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66675</xdr:colOff>
          <xdr:row>856</xdr:row>
          <xdr:rowOff>38100</xdr:rowOff>
        </xdr:from>
        <xdr:to>
          <xdr:col>13</xdr:col>
          <xdr:colOff>276225</xdr:colOff>
          <xdr:row>856</xdr:row>
          <xdr:rowOff>342900</xdr:rowOff>
        </xdr:to>
        <xdr:sp macro="" textlink="">
          <xdr:nvSpPr>
            <xdr:cNvPr id="3238" name="Spinner 1190"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66675</xdr:colOff>
          <xdr:row>854</xdr:row>
          <xdr:rowOff>104775</xdr:rowOff>
        </xdr:from>
        <xdr:to>
          <xdr:col>17</xdr:col>
          <xdr:colOff>276225</xdr:colOff>
          <xdr:row>854</xdr:row>
          <xdr:rowOff>428625</xdr:rowOff>
        </xdr:to>
        <xdr:sp macro="" textlink="">
          <xdr:nvSpPr>
            <xdr:cNvPr id="3239" name="Spinner 1191" hidden="1">
              <a:extLst>
                <a:ext uri="{63B3BB69-23CF-44E3-9099-C40C66FF867C}">
                  <a14:compatExt spid="_x0000_s3239"/>
                </a:ext>
                <a:ext uri="{FF2B5EF4-FFF2-40B4-BE49-F238E27FC236}">
                  <a16:creationId xmlns:a16="http://schemas.microsoft.com/office/drawing/2014/main" id="{00000000-0008-0000-0000-0000A7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857</xdr:row>
          <xdr:rowOff>104775</xdr:rowOff>
        </xdr:from>
        <xdr:to>
          <xdr:col>17</xdr:col>
          <xdr:colOff>266700</xdr:colOff>
          <xdr:row>857</xdr:row>
          <xdr:rowOff>390525</xdr:rowOff>
        </xdr:to>
        <xdr:sp macro="" textlink="">
          <xdr:nvSpPr>
            <xdr:cNvPr id="3240" name="Spinner 1192"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849</xdr:row>
          <xdr:rowOff>57150</xdr:rowOff>
        </xdr:from>
        <xdr:to>
          <xdr:col>17</xdr:col>
          <xdr:colOff>409575</xdr:colOff>
          <xdr:row>849</xdr:row>
          <xdr:rowOff>276225</xdr:rowOff>
        </xdr:to>
        <xdr:sp macro="" textlink="">
          <xdr:nvSpPr>
            <xdr:cNvPr id="3241" name="Check Box 1193"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858</xdr:row>
          <xdr:rowOff>19050</xdr:rowOff>
        </xdr:from>
        <xdr:to>
          <xdr:col>17</xdr:col>
          <xdr:colOff>266700</xdr:colOff>
          <xdr:row>858</xdr:row>
          <xdr:rowOff>323850</xdr:rowOff>
        </xdr:to>
        <xdr:sp macro="" textlink="">
          <xdr:nvSpPr>
            <xdr:cNvPr id="3242" name="Spinner 1194" hidden="1">
              <a:extLst>
                <a:ext uri="{63B3BB69-23CF-44E3-9099-C40C66FF867C}">
                  <a14:compatExt spid="_x0000_s3242"/>
                </a:ext>
                <a:ext uri="{FF2B5EF4-FFF2-40B4-BE49-F238E27FC236}">
                  <a16:creationId xmlns:a16="http://schemas.microsoft.com/office/drawing/2014/main" id="{00000000-0008-0000-0000-0000AA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76200</xdr:colOff>
          <xdr:row>855</xdr:row>
          <xdr:rowOff>76200</xdr:rowOff>
        </xdr:from>
        <xdr:to>
          <xdr:col>17</xdr:col>
          <xdr:colOff>333375</xdr:colOff>
          <xdr:row>855</xdr:row>
          <xdr:rowOff>323850</xdr:rowOff>
        </xdr:to>
        <xdr:sp macro="" textlink="">
          <xdr:nvSpPr>
            <xdr:cNvPr id="3243" name="Spinner 1195" hidden="1">
              <a:extLst>
                <a:ext uri="{63B3BB69-23CF-44E3-9099-C40C66FF867C}">
                  <a14:compatExt spid="_x0000_s3243"/>
                </a:ext>
                <a:ext uri="{FF2B5EF4-FFF2-40B4-BE49-F238E27FC236}">
                  <a16:creationId xmlns:a16="http://schemas.microsoft.com/office/drawing/2014/main" id="{00000000-0008-0000-0000-0000AB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66675</xdr:colOff>
          <xdr:row>856</xdr:row>
          <xdr:rowOff>38100</xdr:rowOff>
        </xdr:from>
        <xdr:to>
          <xdr:col>17</xdr:col>
          <xdr:colOff>276225</xdr:colOff>
          <xdr:row>856</xdr:row>
          <xdr:rowOff>342900</xdr:rowOff>
        </xdr:to>
        <xdr:sp macro="" textlink="">
          <xdr:nvSpPr>
            <xdr:cNvPr id="3244" name="Spinner 1196" hidden="1">
              <a:extLst>
                <a:ext uri="{63B3BB69-23CF-44E3-9099-C40C66FF867C}">
                  <a14:compatExt spid="_x0000_s3244"/>
                </a:ext>
                <a:ext uri="{FF2B5EF4-FFF2-40B4-BE49-F238E27FC236}">
                  <a16:creationId xmlns:a16="http://schemas.microsoft.com/office/drawing/2014/main" id="{00000000-0008-0000-0000-0000AC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66675</xdr:colOff>
          <xdr:row>854</xdr:row>
          <xdr:rowOff>104775</xdr:rowOff>
        </xdr:from>
        <xdr:to>
          <xdr:col>23</xdr:col>
          <xdr:colOff>276225</xdr:colOff>
          <xdr:row>854</xdr:row>
          <xdr:rowOff>428625</xdr:rowOff>
        </xdr:to>
        <xdr:sp macro="" textlink="">
          <xdr:nvSpPr>
            <xdr:cNvPr id="3245" name="Spinner 1197" hidden="1">
              <a:extLst>
                <a:ext uri="{63B3BB69-23CF-44E3-9099-C40C66FF867C}">
                  <a14:compatExt spid="_x0000_s3245"/>
                </a:ext>
                <a:ext uri="{FF2B5EF4-FFF2-40B4-BE49-F238E27FC236}">
                  <a16:creationId xmlns:a16="http://schemas.microsoft.com/office/drawing/2014/main" id="{00000000-0008-0000-0000-0000AD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857</xdr:row>
          <xdr:rowOff>38100</xdr:rowOff>
        </xdr:from>
        <xdr:to>
          <xdr:col>23</xdr:col>
          <xdr:colOff>276225</xdr:colOff>
          <xdr:row>858</xdr:row>
          <xdr:rowOff>0</xdr:rowOff>
        </xdr:to>
        <xdr:sp macro="" textlink="">
          <xdr:nvSpPr>
            <xdr:cNvPr id="3246" name="Spinner 1198" hidden="1">
              <a:extLst>
                <a:ext uri="{63B3BB69-23CF-44E3-9099-C40C66FF867C}">
                  <a14:compatExt spid="_x0000_s3246"/>
                </a:ext>
                <a:ext uri="{FF2B5EF4-FFF2-40B4-BE49-F238E27FC236}">
                  <a16:creationId xmlns:a16="http://schemas.microsoft.com/office/drawing/2014/main" id="{00000000-0008-0000-0000-0000AE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849</xdr:row>
          <xdr:rowOff>57150</xdr:rowOff>
        </xdr:from>
        <xdr:to>
          <xdr:col>23</xdr:col>
          <xdr:colOff>409575</xdr:colOff>
          <xdr:row>849</xdr:row>
          <xdr:rowOff>276225</xdr:rowOff>
        </xdr:to>
        <xdr:sp macro="" textlink="">
          <xdr:nvSpPr>
            <xdr:cNvPr id="3247" name="Check Box 1199" hidden="1">
              <a:extLst>
                <a:ext uri="{63B3BB69-23CF-44E3-9099-C40C66FF867C}">
                  <a14:compatExt spid="_x0000_s3247"/>
                </a:ext>
                <a:ext uri="{FF2B5EF4-FFF2-40B4-BE49-F238E27FC236}">
                  <a16:creationId xmlns:a16="http://schemas.microsoft.com/office/drawing/2014/main" id="{00000000-0008-0000-00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66675</xdr:colOff>
          <xdr:row>858</xdr:row>
          <xdr:rowOff>19050</xdr:rowOff>
        </xdr:from>
        <xdr:to>
          <xdr:col>23</xdr:col>
          <xdr:colOff>266700</xdr:colOff>
          <xdr:row>858</xdr:row>
          <xdr:rowOff>381000</xdr:rowOff>
        </xdr:to>
        <xdr:sp macro="" textlink="">
          <xdr:nvSpPr>
            <xdr:cNvPr id="3248" name="Spinner 1200" hidden="1">
              <a:extLst>
                <a:ext uri="{63B3BB69-23CF-44E3-9099-C40C66FF867C}">
                  <a14:compatExt spid="_x0000_s3248"/>
                </a:ext>
                <a:ext uri="{FF2B5EF4-FFF2-40B4-BE49-F238E27FC236}">
                  <a16:creationId xmlns:a16="http://schemas.microsoft.com/office/drawing/2014/main" id="{00000000-0008-0000-0000-0000B0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76200</xdr:colOff>
          <xdr:row>855</xdr:row>
          <xdr:rowOff>38100</xdr:rowOff>
        </xdr:from>
        <xdr:to>
          <xdr:col>23</xdr:col>
          <xdr:colOff>371475</xdr:colOff>
          <xdr:row>855</xdr:row>
          <xdr:rowOff>323850</xdr:rowOff>
        </xdr:to>
        <xdr:sp macro="" textlink="">
          <xdr:nvSpPr>
            <xdr:cNvPr id="3249" name="Spinner 1201" hidden="1">
              <a:extLst>
                <a:ext uri="{63B3BB69-23CF-44E3-9099-C40C66FF867C}">
                  <a14:compatExt spid="_x0000_s3249"/>
                </a:ext>
                <a:ext uri="{FF2B5EF4-FFF2-40B4-BE49-F238E27FC236}">
                  <a16:creationId xmlns:a16="http://schemas.microsoft.com/office/drawing/2014/main" id="{00000000-0008-0000-0000-0000B1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66675</xdr:colOff>
          <xdr:row>854</xdr:row>
          <xdr:rowOff>104775</xdr:rowOff>
        </xdr:from>
        <xdr:to>
          <xdr:col>27</xdr:col>
          <xdr:colOff>276225</xdr:colOff>
          <xdr:row>854</xdr:row>
          <xdr:rowOff>428625</xdr:rowOff>
        </xdr:to>
        <xdr:sp macro="" textlink="">
          <xdr:nvSpPr>
            <xdr:cNvPr id="3251" name="Spinner 1203" hidden="1">
              <a:extLst>
                <a:ext uri="{63B3BB69-23CF-44E3-9099-C40C66FF867C}">
                  <a14:compatExt spid="_x0000_s3251"/>
                </a:ext>
                <a:ext uri="{FF2B5EF4-FFF2-40B4-BE49-F238E27FC236}">
                  <a16:creationId xmlns:a16="http://schemas.microsoft.com/office/drawing/2014/main" id="{00000000-0008-0000-0000-0000B3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47625</xdr:colOff>
          <xdr:row>857</xdr:row>
          <xdr:rowOff>38100</xdr:rowOff>
        </xdr:from>
        <xdr:to>
          <xdr:col>27</xdr:col>
          <xdr:colOff>276225</xdr:colOff>
          <xdr:row>858</xdr:row>
          <xdr:rowOff>0</xdr:rowOff>
        </xdr:to>
        <xdr:sp macro="" textlink="">
          <xdr:nvSpPr>
            <xdr:cNvPr id="3252" name="Spinner 1204" hidden="1">
              <a:extLst>
                <a:ext uri="{63B3BB69-23CF-44E3-9099-C40C66FF867C}">
                  <a14:compatExt spid="_x0000_s3252"/>
                </a:ext>
                <a:ext uri="{FF2B5EF4-FFF2-40B4-BE49-F238E27FC236}">
                  <a16:creationId xmlns:a16="http://schemas.microsoft.com/office/drawing/2014/main" id="{00000000-0008-0000-0000-0000B4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849</xdr:row>
          <xdr:rowOff>57150</xdr:rowOff>
        </xdr:from>
        <xdr:to>
          <xdr:col>27</xdr:col>
          <xdr:colOff>409575</xdr:colOff>
          <xdr:row>849</xdr:row>
          <xdr:rowOff>276225</xdr:rowOff>
        </xdr:to>
        <xdr:sp macro="" textlink="">
          <xdr:nvSpPr>
            <xdr:cNvPr id="3253" name="Check Box 1205" hidden="1">
              <a:extLst>
                <a:ext uri="{63B3BB69-23CF-44E3-9099-C40C66FF867C}">
                  <a14:compatExt spid="_x0000_s3253"/>
                </a:ext>
                <a:ext uri="{FF2B5EF4-FFF2-40B4-BE49-F238E27FC236}">
                  <a16:creationId xmlns:a16="http://schemas.microsoft.com/office/drawing/2014/main" id="{00000000-0008-0000-00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76200</xdr:colOff>
          <xdr:row>855</xdr:row>
          <xdr:rowOff>38100</xdr:rowOff>
        </xdr:from>
        <xdr:to>
          <xdr:col>27</xdr:col>
          <xdr:colOff>371475</xdr:colOff>
          <xdr:row>855</xdr:row>
          <xdr:rowOff>323850</xdr:rowOff>
        </xdr:to>
        <xdr:sp macro="" textlink="">
          <xdr:nvSpPr>
            <xdr:cNvPr id="3255" name="Spinner 1207" hidden="1">
              <a:extLst>
                <a:ext uri="{63B3BB69-23CF-44E3-9099-C40C66FF867C}">
                  <a14:compatExt spid="_x0000_s3255"/>
                </a:ext>
                <a:ext uri="{FF2B5EF4-FFF2-40B4-BE49-F238E27FC236}">
                  <a16:creationId xmlns:a16="http://schemas.microsoft.com/office/drawing/2014/main" id="{00000000-0008-0000-0000-0000B7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66675</xdr:colOff>
          <xdr:row>854</xdr:row>
          <xdr:rowOff>104775</xdr:rowOff>
        </xdr:from>
        <xdr:to>
          <xdr:col>31</xdr:col>
          <xdr:colOff>276225</xdr:colOff>
          <xdr:row>854</xdr:row>
          <xdr:rowOff>428625</xdr:rowOff>
        </xdr:to>
        <xdr:sp macro="" textlink="">
          <xdr:nvSpPr>
            <xdr:cNvPr id="3256" name="Spinner 1208" hidden="1">
              <a:extLst>
                <a:ext uri="{63B3BB69-23CF-44E3-9099-C40C66FF867C}">
                  <a14:compatExt spid="_x0000_s3256"/>
                </a:ext>
                <a:ext uri="{FF2B5EF4-FFF2-40B4-BE49-F238E27FC236}">
                  <a16:creationId xmlns:a16="http://schemas.microsoft.com/office/drawing/2014/main" id="{00000000-0008-0000-0000-0000B8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857</xdr:row>
          <xdr:rowOff>38100</xdr:rowOff>
        </xdr:from>
        <xdr:to>
          <xdr:col>31</xdr:col>
          <xdr:colOff>276225</xdr:colOff>
          <xdr:row>858</xdr:row>
          <xdr:rowOff>0</xdr:rowOff>
        </xdr:to>
        <xdr:sp macro="" textlink="">
          <xdr:nvSpPr>
            <xdr:cNvPr id="3257" name="Spinner 1209" hidden="1">
              <a:extLst>
                <a:ext uri="{63B3BB69-23CF-44E3-9099-C40C66FF867C}">
                  <a14:compatExt spid="_x0000_s3257"/>
                </a:ext>
                <a:ext uri="{FF2B5EF4-FFF2-40B4-BE49-F238E27FC236}">
                  <a16:creationId xmlns:a16="http://schemas.microsoft.com/office/drawing/2014/main" id="{00000000-0008-0000-0000-0000B9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104775</xdr:colOff>
          <xdr:row>849</xdr:row>
          <xdr:rowOff>57150</xdr:rowOff>
        </xdr:from>
        <xdr:to>
          <xdr:col>31</xdr:col>
          <xdr:colOff>409575</xdr:colOff>
          <xdr:row>849</xdr:row>
          <xdr:rowOff>276225</xdr:rowOff>
        </xdr:to>
        <xdr:sp macro="" textlink="">
          <xdr:nvSpPr>
            <xdr:cNvPr id="3258" name="Check Box 1210" hidden="1">
              <a:extLst>
                <a:ext uri="{63B3BB69-23CF-44E3-9099-C40C66FF867C}">
                  <a14:compatExt spid="_x0000_s3258"/>
                </a:ext>
                <a:ext uri="{FF2B5EF4-FFF2-40B4-BE49-F238E27FC236}">
                  <a16:creationId xmlns:a16="http://schemas.microsoft.com/office/drawing/2014/main" id="{00000000-0008-0000-00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76200</xdr:colOff>
          <xdr:row>855</xdr:row>
          <xdr:rowOff>38100</xdr:rowOff>
        </xdr:from>
        <xdr:to>
          <xdr:col>31</xdr:col>
          <xdr:colOff>295275</xdr:colOff>
          <xdr:row>855</xdr:row>
          <xdr:rowOff>323850</xdr:rowOff>
        </xdr:to>
        <xdr:sp macro="" textlink="">
          <xdr:nvSpPr>
            <xdr:cNvPr id="3259" name="Spinner 1211" hidden="1">
              <a:extLst>
                <a:ext uri="{63B3BB69-23CF-44E3-9099-C40C66FF867C}">
                  <a14:compatExt spid="_x0000_s3259"/>
                </a:ext>
                <a:ext uri="{FF2B5EF4-FFF2-40B4-BE49-F238E27FC236}">
                  <a16:creationId xmlns:a16="http://schemas.microsoft.com/office/drawing/2014/main" id="{00000000-0008-0000-0000-0000BB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856</xdr:row>
          <xdr:rowOff>38100</xdr:rowOff>
        </xdr:from>
        <xdr:to>
          <xdr:col>31</xdr:col>
          <xdr:colOff>276225</xdr:colOff>
          <xdr:row>856</xdr:row>
          <xdr:rowOff>323850</xdr:rowOff>
        </xdr:to>
        <xdr:sp macro="" textlink="">
          <xdr:nvSpPr>
            <xdr:cNvPr id="3260" name="Spinner 1212" hidden="1">
              <a:extLst>
                <a:ext uri="{63B3BB69-23CF-44E3-9099-C40C66FF867C}">
                  <a14:compatExt spid="_x0000_s3260"/>
                </a:ext>
                <a:ext uri="{FF2B5EF4-FFF2-40B4-BE49-F238E27FC236}">
                  <a16:creationId xmlns:a16="http://schemas.microsoft.com/office/drawing/2014/main" id="{00000000-0008-0000-0000-0000BC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858</xdr:row>
          <xdr:rowOff>9525</xdr:rowOff>
        </xdr:from>
        <xdr:to>
          <xdr:col>31</xdr:col>
          <xdr:colOff>276225</xdr:colOff>
          <xdr:row>858</xdr:row>
          <xdr:rowOff>333375</xdr:rowOff>
        </xdr:to>
        <xdr:sp macro="" textlink="">
          <xdr:nvSpPr>
            <xdr:cNvPr id="3261" name="Spinner 1213" hidden="1">
              <a:extLst>
                <a:ext uri="{63B3BB69-23CF-44E3-9099-C40C66FF867C}">
                  <a14:compatExt spid="_x0000_s3261"/>
                </a:ext>
                <a:ext uri="{FF2B5EF4-FFF2-40B4-BE49-F238E27FC236}">
                  <a16:creationId xmlns:a16="http://schemas.microsoft.com/office/drawing/2014/main" id="{00000000-0008-0000-0000-0000BD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47625</xdr:colOff>
          <xdr:row>854</xdr:row>
          <xdr:rowOff>66675</xdr:rowOff>
        </xdr:from>
        <xdr:to>
          <xdr:col>1</xdr:col>
          <xdr:colOff>333375</xdr:colOff>
          <xdr:row>854</xdr:row>
          <xdr:rowOff>504825</xdr:rowOff>
        </xdr:to>
        <xdr:sp macro="" textlink="">
          <xdr:nvSpPr>
            <xdr:cNvPr id="3299" name="Spinner 1251" hidden="1">
              <a:extLst>
                <a:ext uri="{63B3BB69-23CF-44E3-9099-C40C66FF867C}">
                  <a14:compatExt spid="_x0000_s3299"/>
                </a:ext>
                <a:ext uri="{FF2B5EF4-FFF2-40B4-BE49-F238E27FC236}">
                  <a16:creationId xmlns:a16="http://schemas.microsoft.com/office/drawing/2014/main" id="{00000000-0008-0000-0000-0000E3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76200</xdr:colOff>
          <xdr:row>855</xdr:row>
          <xdr:rowOff>66675</xdr:rowOff>
        </xdr:from>
        <xdr:to>
          <xdr:col>8</xdr:col>
          <xdr:colOff>333375</xdr:colOff>
          <xdr:row>855</xdr:row>
          <xdr:rowOff>352425</xdr:rowOff>
        </xdr:to>
        <xdr:sp macro="" textlink="">
          <xdr:nvSpPr>
            <xdr:cNvPr id="3313" name="Spinner 1265" hidden="1">
              <a:extLst>
                <a:ext uri="{63B3BB69-23CF-44E3-9099-C40C66FF867C}">
                  <a14:compatExt spid="_x0000_s3313"/>
                </a:ext>
                <a:ext uri="{FF2B5EF4-FFF2-40B4-BE49-F238E27FC236}">
                  <a16:creationId xmlns:a16="http://schemas.microsoft.com/office/drawing/2014/main" id="{00000000-0008-0000-0000-0000F1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855</xdr:row>
          <xdr:rowOff>47625</xdr:rowOff>
        </xdr:from>
        <xdr:to>
          <xdr:col>7</xdr:col>
          <xdr:colOff>314325</xdr:colOff>
          <xdr:row>855</xdr:row>
          <xdr:rowOff>333375</xdr:rowOff>
        </xdr:to>
        <xdr:sp macro="" textlink="">
          <xdr:nvSpPr>
            <xdr:cNvPr id="3315" name="Spinner 1267" hidden="1">
              <a:extLst>
                <a:ext uri="{63B3BB69-23CF-44E3-9099-C40C66FF867C}">
                  <a14:compatExt spid="_x0000_s3315"/>
                </a:ext>
                <a:ext uri="{FF2B5EF4-FFF2-40B4-BE49-F238E27FC236}">
                  <a16:creationId xmlns:a16="http://schemas.microsoft.com/office/drawing/2014/main" id="{00000000-0008-0000-0000-0000F3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856</xdr:row>
          <xdr:rowOff>47625</xdr:rowOff>
        </xdr:from>
        <xdr:to>
          <xdr:col>7</xdr:col>
          <xdr:colOff>314325</xdr:colOff>
          <xdr:row>856</xdr:row>
          <xdr:rowOff>333375</xdr:rowOff>
        </xdr:to>
        <xdr:sp macro="" textlink="">
          <xdr:nvSpPr>
            <xdr:cNvPr id="3316" name="Spinner 1268" hidden="1">
              <a:extLst>
                <a:ext uri="{63B3BB69-23CF-44E3-9099-C40C66FF867C}">
                  <a14:compatExt spid="_x0000_s3316"/>
                </a:ext>
                <a:ext uri="{FF2B5EF4-FFF2-40B4-BE49-F238E27FC236}">
                  <a16:creationId xmlns:a16="http://schemas.microsoft.com/office/drawing/2014/main" id="{00000000-0008-0000-0000-0000F4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856</xdr:row>
          <xdr:rowOff>47625</xdr:rowOff>
        </xdr:from>
        <xdr:to>
          <xdr:col>8</xdr:col>
          <xdr:colOff>314325</xdr:colOff>
          <xdr:row>856</xdr:row>
          <xdr:rowOff>333375</xdr:rowOff>
        </xdr:to>
        <xdr:sp macro="" textlink="">
          <xdr:nvSpPr>
            <xdr:cNvPr id="3317" name="Spinner 1269" hidden="1">
              <a:extLst>
                <a:ext uri="{63B3BB69-23CF-44E3-9099-C40C66FF867C}">
                  <a14:compatExt spid="_x0000_s3317"/>
                </a:ext>
                <a:ext uri="{FF2B5EF4-FFF2-40B4-BE49-F238E27FC236}">
                  <a16:creationId xmlns:a16="http://schemas.microsoft.com/office/drawing/2014/main" id="{00000000-0008-0000-0000-0000F5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857</xdr:row>
          <xdr:rowOff>47625</xdr:rowOff>
        </xdr:from>
        <xdr:to>
          <xdr:col>7</xdr:col>
          <xdr:colOff>314325</xdr:colOff>
          <xdr:row>857</xdr:row>
          <xdr:rowOff>333375</xdr:rowOff>
        </xdr:to>
        <xdr:sp macro="" textlink="">
          <xdr:nvSpPr>
            <xdr:cNvPr id="3318" name="Spinner 1270" hidden="1">
              <a:extLst>
                <a:ext uri="{63B3BB69-23CF-44E3-9099-C40C66FF867C}">
                  <a14:compatExt spid="_x0000_s3318"/>
                </a:ext>
                <a:ext uri="{FF2B5EF4-FFF2-40B4-BE49-F238E27FC236}">
                  <a16:creationId xmlns:a16="http://schemas.microsoft.com/office/drawing/2014/main" id="{00000000-0008-0000-0000-0000F6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858</xdr:row>
          <xdr:rowOff>19050</xdr:rowOff>
        </xdr:from>
        <xdr:to>
          <xdr:col>7</xdr:col>
          <xdr:colOff>314325</xdr:colOff>
          <xdr:row>858</xdr:row>
          <xdr:rowOff>361950</xdr:rowOff>
        </xdr:to>
        <xdr:sp macro="" textlink="">
          <xdr:nvSpPr>
            <xdr:cNvPr id="3319" name="Spinner 1271" hidden="1">
              <a:extLst>
                <a:ext uri="{63B3BB69-23CF-44E3-9099-C40C66FF867C}">
                  <a14:compatExt spid="_x0000_s3319"/>
                </a:ext>
                <a:ext uri="{FF2B5EF4-FFF2-40B4-BE49-F238E27FC236}">
                  <a16:creationId xmlns:a16="http://schemas.microsoft.com/office/drawing/2014/main" id="{00000000-0008-0000-0000-0000F7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859</xdr:row>
          <xdr:rowOff>9525</xdr:rowOff>
        </xdr:from>
        <xdr:to>
          <xdr:col>7</xdr:col>
          <xdr:colOff>314325</xdr:colOff>
          <xdr:row>859</xdr:row>
          <xdr:rowOff>276225</xdr:rowOff>
        </xdr:to>
        <xdr:sp macro="" textlink="">
          <xdr:nvSpPr>
            <xdr:cNvPr id="3320" name="Spinner 1272" hidden="1">
              <a:extLst>
                <a:ext uri="{63B3BB69-23CF-44E3-9099-C40C66FF867C}">
                  <a14:compatExt spid="_x0000_s3320"/>
                </a:ext>
                <a:ext uri="{FF2B5EF4-FFF2-40B4-BE49-F238E27FC236}">
                  <a16:creationId xmlns:a16="http://schemas.microsoft.com/office/drawing/2014/main" id="{00000000-0008-0000-0000-0000F8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860</xdr:row>
          <xdr:rowOff>47625</xdr:rowOff>
        </xdr:from>
        <xdr:to>
          <xdr:col>7</xdr:col>
          <xdr:colOff>314325</xdr:colOff>
          <xdr:row>861</xdr:row>
          <xdr:rowOff>9525</xdr:rowOff>
        </xdr:to>
        <xdr:sp macro="" textlink="">
          <xdr:nvSpPr>
            <xdr:cNvPr id="3321" name="Spinner 1273" hidden="1">
              <a:extLst>
                <a:ext uri="{63B3BB69-23CF-44E3-9099-C40C66FF867C}">
                  <a14:compatExt spid="_x0000_s3321"/>
                </a:ext>
                <a:ext uri="{FF2B5EF4-FFF2-40B4-BE49-F238E27FC236}">
                  <a16:creationId xmlns:a16="http://schemas.microsoft.com/office/drawing/2014/main" id="{00000000-0008-0000-0000-0000F9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861</xdr:row>
          <xdr:rowOff>190500</xdr:rowOff>
        </xdr:from>
        <xdr:to>
          <xdr:col>7</xdr:col>
          <xdr:colOff>276225</xdr:colOff>
          <xdr:row>862</xdr:row>
          <xdr:rowOff>9525</xdr:rowOff>
        </xdr:to>
        <xdr:sp macro="" textlink="">
          <xdr:nvSpPr>
            <xdr:cNvPr id="3322" name="Spinner 1274" hidden="1">
              <a:extLst>
                <a:ext uri="{63B3BB69-23CF-44E3-9099-C40C66FF867C}">
                  <a14:compatExt spid="_x0000_s3322"/>
                </a:ext>
                <a:ext uri="{FF2B5EF4-FFF2-40B4-BE49-F238E27FC236}">
                  <a16:creationId xmlns:a16="http://schemas.microsoft.com/office/drawing/2014/main" id="{00000000-0008-0000-0000-0000FA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857</xdr:row>
          <xdr:rowOff>47625</xdr:rowOff>
        </xdr:from>
        <xdr:to>
          <xdr:col>8</xdr:col>
          <xdr:colOff>314325</xdr:colOff>
          <xdr:row>857</xdr:row>
          <xdr:rowOff>333375</xdr:rowOff>
        </xdr:to>
        <xdr:sp macro="" textlink="">
          <xdr:nvSpPr>
            <xdr:cNvPr id="3323" name="Spinner 1275" hidden="1">
              <a:extLst>
                <a:ext uri="{63B3BB69-23CF-44E3-9099-C40C66FF867C}">
                  <a14:compatExt spid="_x0000_s3323"/>
                </a:ext>
                <a:ext uri="{FF2B5EF4-FFF2-40B4-BE49-F238E27FC236}">
                  <a16:creationId xmlns:a16="http://schemas.microsoft.com/office/drawing/2014/main" id="{00000000-0008-0000-0000-0000FB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858</xdr:row>
          <xdr:rowOff>19050</xdr:rowOff>
        </xdr:from>
        <xdr:to>
          <xdr:col>8</xdr:col>
          <xdr:colOff>314325</xdr:colOff>
          <xdr:row>858</xdr:row>
          <xdr:rowOff>323850</xdr:rowOff>
        </xdr:to>
        <xdr:sp macro="" textlink="">
          <xdr:nvSpPr>
            <xdr:cNvPr id="3324" name="Spinner 1276" hidden="1">
              <a:extLst>
                <a:ext uri="{63B3BB69-23CF-44E3-9099-C40C66FF867C}">
                  <a14:compatExt spid="_x0000_s3324"/>
                </a:ext>
                <a:ext uri="{FF2B5EF4-FFF2-40B4-BE49-F238E27FC236}">
                  <a16:creationId xmlns:a16="http://schemas.microsoft.com/office/drawing/2014/main" id="{00000000-0008-0000-0000-0000FC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859</xdr:row>
          <xdr:rowOff>9525</xdr:rowOff>
        </xdr:from>
        <xdr:to>
          <xdr:col>8</xdr:col>
          <xdr:colOff>314325</xdr:colOff>
          <xdr:row>860</xdr:row>
          <xdr:rowOff>0</xdr:rowOff>
        </xdr:to>
        <xdr:sp macro="" textlink="">
          <xdr:nvSpPr>
            <xdr:cNvPr id="3325" name="Spinner 1277" hidden="1">
              <a:extLst>
                <a:ext uri="{63B3BB69-23CF-44E3-9099-C40C66FF867C}">
                  <a14:compatExt spid="_x0000_s3325"/>
                </a:ext>
                <a:ext uri="{FF2B5EF4-FFF2-40B4-BE49-F238E27FC236}">
                  <a16:creationId xmlns:a16="http://schemas.microsoft.com/office/drawing/2014/main" id="{00000000-0008-0000-0000-0000FD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860</xdr:row>
          <xdr:rowOff>47625</xdr:rowOff>
        </xdr:from>
        <xdr:to>
          <xdr:col>8</xdr:col>
          <xdr:colOff>314325</xdr:colOff>
          <xdr:row>860</xdr:row>
          <xdr:rowOff>314325</xdr:rowOff>
        </xdr:to>
        <xdr:sp macro="" textlink="">
          <xdr:nvSpPr>
            <xdr:cNvPr id="3326" name="Spinner 1278" hidden="1">
              <a:extLst>
                <a:ext uri="{63B3BB69-23CF-44E3-9099-C40C66FF867C}">
                  <a14:compatExt spid="_x0000_s3326"/>
                </a:ext>
                <a:ext uri="{FF2B5EF4-FFF2-40B4-BE49-F238E27FC236}">
                  <a16:creationId xmlns:a16="http://schemas.microsoft.com/office/drawing/2014/main" id="{00000000-0008-0000-0000-0000FE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861</xdr:row>
          <xdr:rowOff>47625</xdr:rowOff>
        </xdr:from>
        <xdr:to>
          <xdr:col>8</xdr:col>
          <xdr:colOff>314325</xdr:colOff>
          <xdr:row>861</xdr:row>
          <xdr:rowOff>314325</xdr:rowOff>
        </xdr:to>
        <xdr:sp macro="" textlink="">
          <xdr:nvSpPr>
            <xdr:cNvPr id="3327" name="Spinner 1279" hidden="1">
              <a:extLst>
                <a:ext uri="{63B3BB69-23CF-44E3-9099-C40C66FF867C}">
                  <a14:compatExt spid="_x0000_s3327"/>
                </a:ext>
                <a:ext uri="{FF2B5EF4-FFF2-40B4-BE49-F238E27FC236}">
                  <a16:creationId xmlns:a16="http://schemas.microsoft.com/office/drawing/2014/main" id="{00000000-0008-0000-0000-0000FF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20</xdr:row>
          <xdr:rowOff>47625</xdr:rowOff>
        </xdr:from>
        <xdr:to>
          <xdr:col>6</xdr:col>
          <xdr:colOff>352425</xdr:colOff>
          <xdr:row>21</xdr:row>
          <xdr:rowOff>114300</xdr:rowOff>
        </xdr:to>
        <xdr:sp macro="" textlink="">
          <xdr:nvSpPr>
            <xdr:cNvPr id="3328" name="Spinner 1280" hidden="1">
              <a:extLst>
                <a:ext uri="{63B3BB69-23CF-44E3-9099-C40C66FF867C}">
                  <a14:compatExt spid="_x0000_s3328"/>
                </a:ext>
                <a:ext uri="{FF2B5EF4-FFF2-40B4-BE49-F238E27FC236}">
                  <a16:creationId xmlns:a16="http://schemas.microsoft.com/office/drawing/2014/main" id="{00000000-0008-0000-0000-0000000D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863</xdr:row>
          <xdr:rowOff>314325</xdr:rowOff>
        </xdr:from>
        <xdr:to>
          <xdr:col>7</xdr:col>
          <xdr:colOff>647700</xdr:colOff>
          <xdr:row>863</xdr:row>
          <xdr:rowOff>533400</xdr:rowOff>
        </xdr:to>
        <xdr:sp macro="" textlink="">
          <xdr:nvSpPr>
            <xdr:cNvPr id="3346" name="Check Box 1298" hidden="1">
              <a:extLst>
                <a:ext uri="{63B3BB69-23CF-44E3-9099-C40C66FF867C}">
                  <a14:compatExt spid="_x0000_s3346"/>
                </a:ext>
                <a:ext uri="{FF2B5EF4-FFF2-40B4-BE49-F238E27FC236}">
                  <a16:creationId xmlns:a16="http://schemas.microsoft.com/office/drawing/2014/main" id="{00000000-0008-0000-00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865</xdr:row>
          <xdr:rowOff>28575</xdr:rowOff>
        </xdr:from>
        <xdr:to>
          <xdr:col>7</xdr:col>
          <xdr:colOff>257175</xdr:colOff>
          <xdr:row>865</xdr:row>
          <xdr:rowOff>314325</xdr:rowOff>
        </xdr:to>
        <xdr:sp macro="" textlink="">
          <xdr:nvSpPr>
            <xdr:cNvPr id="3348" name="Spinner 1300" hidden="1">
              <a:extLst>
                <a:ext uri="{63B3BB69-23CF-44E3-9099-C40C66FF867C}">
                  <a14:compatExt spid="_x0000_s3348"/>
                </a:ext>
                <a:ext uri="{FF2B5EF4-FFF2-40B4-BE49-F238E27FC236}">
                  <a16:creationId xmlns:a16="http://schemas.microsoft.com/office/drawing/2014/main" id="{00000000-0008-0000-0000-0000140D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834</xdr:row>
          <xdr:rowOff>38100</xdr:rowOff>
        </xdr:from>
        <xdr:to>
          <xdr:col>10</xdr:col>
          <xdr:colOff>533400</xdr:colOff>
          <xdr:row>835</xdr:row>
          <xdr:rowOff>28575</xdr:rowOff>
        </xdr:to>
        <xdr:sp macro="" textlink="">
          <xdr:nvSpPr>
            <xdr:cNvPr id="3350" name="Check Box 1302" hidden="1">
              <a:extLst>
                <a:ext uri="{63B3BB69-23CF-44E3-9099-C40C66FF867C}">
                  <a14:compatExt spid="_x0000_s3350"/>
                </a:ext>
                <a:ext uri="{FF2B5EF4-FFF2-40B4-BE49-F238E27FC236}">
                  <a16:creationId xmlns:a16="http://schemas.microsoft.com/office/drawing/2014/main" id="{00000000-0008-0000-00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835</xdr:row>
          <xdr:rowOff>38100</xdr:rowOff>
        </xdr:from>
        <xdr:to>
          <xdr:col>10</xdr:col>
          <xdr:colOff>533400</xdr:colOff>
          <xdr:row>836</xdr:row>
          <xdr:rowOff>28575</xdr:rowOff>
        </xdr:to>
        <xdr:sp macro="" textlink="">
          <xdr:nvSpPr>
            <xdr:cNvPr id="3351" name="Check Box 1303" hidden="1">
              <a:extLst>
                <a:ext uri="{63B3BB69-23CF-44E3-9099-C40C66FF867C}">
                  <a14:compatExt spid="_x0000_s3351"/>
                </a:ext>
                <a:ext uri="{FF2B5EF4-FFF2-40B4-BE49-F238E27FC236}">
                  <a16:creationId xmlns:a16="http://schemas.microsoft.com/office/drawing/2014/main" id="{00000000-0008-0000-00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836</xdr:row>
          <xdr:rowOff>38100</xdr:rowOff>
        </xdr:from>
        <xdr:to>
          <xdr:col>10</xdr:col>
          <xdr:colOff>533400</xdr:colOff>
          <xdr:row>836</xdr:row>
          <xdr:rowOff>342900</xdr:rowOff>
        </xdr:to>
        <xdr:sp macro="" textlink="">
          <xdr:nvSpPr>
            <xdr:cNvPr id="3352" name="Check Box 1304" hidden="1">
              <a:extLst>
                <a:ext uri="{63B3BB69-23CF-44E3-9099-C40C66FF867C}">
                  <a14:compatExt spid="_x0000_s3352"/>
                </a:ext>
                <a:ext uri="{FF2B5EF4-FFF2-40B4-BE49-F238E27FC236}">
                  <a16:creationId xmlns:a16="http://schemas.microsoft.com/office/drawing/2014/main" id="{00000000-0008-0000-00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837</xdr:row>
          <xdr:rowOff>38100</xdr:rowOff>
        </xdr:from>
        <xdr:to>
          <xdr:col>10</xdr:col>
          <xdr:colOff>533400</xdr:colOff>
          <xdr:row>837</xdr:row>
          <xdr:rowOff>342900</xdr:rowOff>
        </xdr:to>
        <xdr:sp macro="" textlink="">
          <xdr:nvSpPr>
            <xdr:cNvPr id="3353" name="Check Box 1305" hidden="1">
              <a:extLst>
                <a:ext uri="{63B3BB69-23CF-44E3-9099-C40C66FF867C}">
                  <a14:compatExt spid="_x0000_s3353"/>
                </a:ext>
                <a:ext uri="{FF2B5EF4-FFF2-40B4-BE49-F238E27FC236}">
                  <a16:creationId xmlns:a16="http://schemas.microsoft.com/office/drawing/2014/main" id="{00000000-0008-0000-00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838</xdr:row>
          <xdr:rowOff>38100</xdr:rowOff>
        </xdr:from>
        <xdr:to>
          <xdr:col>10</xdr:col>
          <xdr:colOff>533400</xdr:colOff>
          <xdr:row>838</xdr:row>
          <xdr:rowOff>342900</xdr:rowOff>
        </xdr:to>
        <xdr:sp macro="" textlink="">
          <xdr:nvSpPr>
            <xdr:cNvPr id="3354" name="Check Box 1306" hidden="1">
              <a:extLst>
                <a:ext uri="{63B3BB69-23CF-44E3-9099-C40C66FF867C}">
                  <a14:compatExt spid="_x0000_s3354"/>
                </a:ext>
                <a:ext uri="{FF2B5EF4-FFF2-40B4-BE49-F238E27FC236}">
                  <a16:creationId xmlns:a16="http://schemas.microsoft.com/office/drawing/2014/main" id="{00000000-0008-0000-00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16</xdr:row>
          <xdr:rowOff>66675</xdr:rowOff>
        </xdr:from>
        <xdr:to>
          <xdr:col>0</xdr:col>
          <xdr:colOff>219075</xdr:colOff>
          <xdr:row>17</xdr:row>
          <xdr:rowOff>114300</xdr:rowOff>
        </xdr:to>
        <xdr:sp macro="" textlink="">
          <xdr:nvSpPr>
            <xdr:cNvPr id="3355" name="Spinner 1307" hidden="1">
              <a:extLst>
                <a:ext uri="{63B3BB69-23CF-44E3-9099-C40C66FF867C}">
                  <a14:compatExt spid="_x0000_s3355"/>
                </a:ext>
                <a:ext uri="{FF2B5EF4-FFF2-40B4-BE49-F238E27FC236}">
                  <a16:creationId xmlns:a16="http://schemas.microsoft.com/office/drawing/2014/main" id="{00000000-0008-0000-0000-00001B0D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104775</xdr:colOff>
          <xdr:row>849</xdr:row>
          <xdr:rowOff>57150</xdr:rowOff>
        </xdr:from>
        <xdr:to>
          <xdr:col>35</xdr:col>
          <xdr:colOff>409575</xdr:colOff>
          <xdr:row>849</xdr:row>
          <xdr:rowOff>276225</xdr:rowOff>
        </xdr:to>
        <xdr:sp macro="" textlink="">
          <xdr:nvSpPr>
            <xdr:cNvPr id="3358" name="Check Box 1310" hidden="1">
              <a:extLst>
                <a:ext uri="{63B3BB69-23CF-44E3-9099-C40C66FF867C}">
                  <a14:compatExt spid="_x0000_s3358"/>
                </a:ext>
                <a:ext uri="{FF2B5EF4-FFF2-40B4-BE49-F238E27FC236}">
                  <a16:creationId xmlns:a16="http://schemas.microsoft.com/office/drawing/2014/main" id="{00000000-0008-0000-00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752475</xdr:colOff>
          <xdr:row>20</xdr:row>
          <xdr:rowOff>114300</xdr:rowOff>
        </xdr:from>
        <xdr:to>
          <xdr:col>17</xdr:col>
          <xdr:colOff>266700</xdr:colOff>
          <xdr:row>22</xdr:row>
          <xdr:rowOff>28575</xdr:rowOff>
        </xdr:to>
        <xdr:sp macro="" textlink="">
          <xdr:nvSpPr>
            <xdr:cNvPr id="3362" name="Check Box 1314" hidden="1">
              <a:extLst>
                <a:ext uri="{63B3BB69-23CF-44E3-9099-C40C66FF867C}">
                  <a14:compatExt spid="_x0000_s3362"/>
                </a:ext>
                <a:ext uri="{FF2B5EF4-FFF2-40B4-BE49-F238E27FC236}">
                  <a16:creationId xmlns:a16="http://schemas.microsoft.com/office/drawing/2014/main" id="{00000000-0008-0000-00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Tahoma"/>
                  <a:ea typeface="Tahoma"/>
                  <a:cs typeface="Tahoma"/>
                </a:rPr>
                <a:t>Embarazo avanzado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863</xdr:row>
          <xdr:rowOff>238125</xdr:rowOff>
        </xdr:from>
        <xdr:to>
          <xdr:col>3</xdr:col>
          <xdr:colOff>504825</xdr:colOff>
          <xdr:row>863</xdr:row>
          <xdr:rowOff>457200</xdr:rowOff>
        </xdr:to>
        <xdr:sp macro="" textlink="">
          <xdr:nvSpPr>
            <xdr:cNvPr id="3378" name="Check Box 1330" hidden="1">
              <a:extLst>
                <a:ext uri="{63B3BB69-23CF-44E3-9099-C40C66FF867C}">
                  <a14:compatExt spid="_x0000_s3378"/>
                </a:ext>
                <a:ext uri="{FF2B5EF4-FFF2-40B4-BE49-F238E27FC236}">
                  <a16:creationId xmlns:a16="http://schemas.microsoft.com/office/drawing/2014/main" id="{00000000-0008-0000-00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864</xdr:row>
          <xdr:rowOff>85725</xdr:rowOff>
        </xdr:from>
        <xdr:to>
          <xdr:col>3</xdr:col>
          <xdr:colOff>457200</xdr:colOff>
          <xdr:row>864</xdr:row>
          <xdr:rowOff>314325</xdr:rowOff>
        </xdr:to>
        <xdr:sp macro="" textlink="">
          <xdr:nvSpPr>
            <xdr:cNvPr id="3379" name="Check Box 1331" hidden="1">
              <a:extLst>
                <a:ext uri="{63B3BB69-23CF-44E3-9099-C40C66FF867C}">
                  <a14:compatExt spid="_x0000_s3379"/>
                </a:ext>
                <a:ext uri="{FF2B5EF4-FFF2-40B4-BE49-F238E27FC236}">
                  <a16:creationId xmlns:a16="http://schemas.microsoft.com/office/drawing/2014/main" id="{00000000-0008-0000-00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865</xdr:row>
          <xdr:rowOff>66675</xdr:rowOff>
        </xdr:from>
        <xdr:to>
          <xdr:col>3</xdr:col>
          <xdr:colOff>485775</xdr:colOff>
          <xdr:row>865</xdr:row>
          <xdr:rowOff>285750</xdr:rowOff>
        </xdr:to>
        <xdr:sp macro="" textlink="">
          <xdr:nvSpPr>
            <xdr:cNvPr id="3380" name="Check Box 1332" hidden="1">
              <a:extLst>
                <a:ext uri="{63B3BB69-23CF-44E3-9099-C40C66FF867C}">
                  <a14:compatExt spid="_x0000_s3380"/>
                </a:ext>
                <a:ext uri="{FF2B5EF4-FFF2-40B4-BE49-F238E27FC236}">
                  <a16:creationId xmlns:a16="http://schemas.microsoft.com/office/drawing/2014/main" id="{00000000-0008-0000-00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866</xdr:row>
          <xdr:rowOff>161925</xdr:rowOff>
        </xdr:from>
        <xdr:to>
          <xdr:col>3</xdr:col>
          <xdr:colOff>581025</xdr:colOff>
          <xdr:row>866</xdr:row>
          <xdr:rowOff>381000</xdr:rowOff>
        </xdr:to>
        <xdr:sp macro="" textlink="">
          <xdr:nvSpPr>
            <xdr:cNvPr id="3382" name="Check Box 1334" hidden="1">
              <a:extLst>
                <a:ext uri="{63B3BB69-23CF-44E3-9099-C40C66FF867C}">
                  <a14:compatExt spid="_x0000_s3382"/>
                </a:ext>
                <a:ext uri="{FF2B5EF4-FFF2-40B4-BE49-F238E27FC236}">
                  <a16:creationId xmlns:a16="http://schemas.microsoft.com/office/drawing/2014/main" id="{00000000-0008-0000-00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867</xdr:row>
          <xdr:rowOff>133350</xdr:rowOff>
        </xdr:from>
        <xdr:to>
          <xdr:col>3</xdr:col>
          <xdr:colOff>561975</xdr:colOff>
          <xdr:row>867</xdr:row>
          <xdr:rowOff>323850</xdr:rowOff>
        </xdr:to>
        <xdr:sp macro="" textlink="">
          <xdr:nvSpPr>
            <xdr:cNvPr id="3383" name="Check Box 1335" hidden="1">
              <a:extLst>
                <a:ext uri="{63B3BB69-23CF-44E3-9099-C40C66FF867C}">
                  <a14:compatExt spid="_x0000_s3383"/>
                </a:ext>
                <a:ext uri="{FF2B5EF4-FFF2-40B4-BE49-F238E27FC236}">
                  <a16:creationId xmlns:a16="http://schemas.microsoft.com/office/drawing/2014/main" id="{00000000-0008-0000-00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66675</xdr:colOff>
          <xdr:row>866</xdr:row>
          <xdr:rowOff>828675</xdr:rowOff>
        </xdr:from>
        <xdr:to>
          <xdr:col>7</xdr:col>
          <xdr:colOff>304800</xdr:colOff>
          <xdr:row>866</xdr:row>
          <xdr:rowOff>1209675</xdr:rowOff>
        </xdr:to>
        <xdr:sp macro="" textlink="">
          <xdr:nvSpPr>
            <xdr:cNvPr id="3384" name="Spinner 1336" hidden="1">
              <a:extLst>
                <a:ext uri="{63B3BB69-23CF-44E3-9099-C40C66FF867C}">
                  <a14:compatExt spid="_x0000_s3384"/>
                </a:ext>
                <a:ext uri="{FF2B5EF4-FFF2-40B4-BE49-F238E27FC236}">
                  <a16:creationId xmlns:a16="http://schemas.microsoft.com/office/drawing/2014/main" id="{00000000-0008-0000-0000-0000380D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869</xdr:row>
          <xdr:rowOff>142875</xdr:rowOff>
        </xdr:from>
        <xdr:to>
          <xdr:col>4</xdr:col>
          <xdr:colOff>542925</xdr:colOff>
          <xdr:row>871</xdr:row>
          <xdr:rowOff>0</xdr:rowOff>
        </xdr:to>
        <xdr:sp macro="" textlink="">
          <xdr:nvSpPr>
            <xdr:cNvPr id="3388" name="Check Box 1340" hidden="1">
              <a:extLst>
                <a:ext uri="{63B3BB69-23CF-44E3-9099-C40C66FF867C}">
                  <a14:compatExt spid="_x0000_s3388"/>
                </a:ext>
                <a:ext uri="{FF2B5EF4-FFF2-40B4-BE49-F238E27FC236}">
                  <a16:creationId xmlns:a16="http://schemas.microsoft.com/office/drawing/2014/main" id="{00000000-0008-0000-00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871</xdr:row>
          <xdr:rowOff>0</xdr:rowOff>
        </xdr:from>
        <xdr:to>
          <xdr:col>4</xdr:col>
          <xdr:colOff>542925</xdr:colOff>
          <xdr:row>872</xdr:row>
          <xdr:rowOff>28575</xdr:rowOff>
        </xdr:to>
        <xdr:sp macro="" textlink="">
          <xdr:nvSpPr>
            <xdr:cNvPr id="3389" name="Check Box 1341" hidden="1">
              <a:extLst>
                <a:ext uri="{63B3BB69-23CF-44E3-9099-C40C66FF867C}">
                  <a14:compatExt spid="_x0000_s3389"/>
                </a:ext>
                <a:ext uri="{FF2B5EF4-FFF2-40B4-BE49-F238E27FC236}">
                  <a16:creationId xmlns:a16="http://schemas.microsoft.com/office/drawing/2014/main" id="{00000000-0008-0000-00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871</xdr:row>
          <xdr:rowOff>180975</xdr:rowOff>
        </xdr:from>
        <xdr:to>
          <xdr:col>4</xdr:col>
          <xdr:colOff>542925</xdr:colOff>
          <xdr:row>873</xdr:row>
          <xdr:rowOff>0</xdr:rowOff>
        </xdr:to>
        <xdr:sp macro="" textlink="">
          <xdr:nvSpPr>
            <xdr:cNvPr id="3390" name="Check Box 1342" hidden="1">
              <a:extLst>
                <a:ext uri="{63B3BB69-23CF-44E3-9099-C40C66FF867C}">
                  <a14:compatExt spid="_x0000_s3390"/>
                </a:ext>
                <a:ext uri="{FF2B5EF4-FFF2-40B4-BE49-F238E27FC236}">
                  <a16:creationId xmlns:a16="http://schemas.microsoft.com/office/drawing/2014/main" id="{00000000-0008-0000-00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873</xdr:row>
          <xdr:rowOff>0</xdr:rowOff>
        </xdr:from>
        <xdr:to>
          <xdr:col>4</xdr:col>
          <xdr:colOff>542925</xdr:colOff>
          <xdr:row>874</xdr:row>
          <xdr:rowOff>28575</xdr:rowOff>
        </xdr:to>
        <xdr:sp macro="" textlink="">
          <xdr:nvSpPr>
            <xdr:cNvPr id="3391" name="Check Box 1343" hidden="1">
              <a:extLst>
                <a:ext uri="{63B3BB69-23CF-44E3-9099-C40C66FF867C}">
                  <a14:compatExt spid="_x0000_s3391"/>
                </a:ext>
                <a:ext uri="{FF2B5EF4-FFF2-40B4-BE49-F238E27FC236}">
                  <a16:creationId xmlns:a16="http://schemas.microsoft.com/office/drawing/2014/main" id="{00000000-0008-0000-00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874</xdr:row>
          <xdr:rowOff>9525</xdr:rowOff>
        </xdr:from>
        <xdr:to>
          <xdr:col>4</xdr:col>
          <xdr:colOff>542925</xdr:colOff>
          <xdr:row>875</xdr:row>
          <xdr:rowOff>28575</xdr:rowOff>
        </xdr:to>
        <xdr:sp macro="" textlink="">
          <xdr:nvSpPr>
            <xdr:cNvPr id="3392" name="Check Box 1344" hidden="1">
              <a:extLst>
                <a:ext uri="{63B3BB69-23CF-44E3-9099-C40C66FF867C}">
                  <a14:compatExt spid="_x0000_s3392"/>
                </a:ext>
                <a:ext uri="{FF2B5EF4-FFF2-40B4-BE49-F238E27FC236}">
                  <a16:creationId xmlns:a16="http://schemas.microsoft.com/office/drawing/2014/main" id="{00000000-0008-0000-00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875</xdr:row>
          <xdr:rowOff>0</xdr:rowOff>
        </xdr:from>
        <xdr:to>
          <xdr:col>4</xdr:col>
          <xdr:colOff>542925</xdr:colOff>
          <xdr:row>876</xdr:row>
          <xdr:rowOff>28575</xdr:rowOff>
        </xdr:to>
        <xdr:sp macro="" textlink="">
          <xdr:nvSpPr>
            <xdr:cNvPr id="3393" name="Check Box 1345" hidden="1">
              <a:extLst>
                <a:ext uri="{63B3BB69-23CF-44E3-9099-C40C66FF867C}">
                  <a14:compatExt spid="_x0000_s3393"/>
                </a:ext>
                <a:ext uri="{FF2B5EF4-FFF2-40B4-BE49-F238E27FC236}">
                  <a16:creationId xmlns:a16="http://schemas.microsoft.com/office/drawing/2014/main" id="{00000000-0008-0000-00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876</xdr:row>
          <xdr:rowOff>0</xdr:rowOff>
        </xdr:from>
        <xdr:to>
          <xdr:col>4</xdr:col>
          <xdr:colOff>542925</xdr:colOff>
          <xdr:row>877</xdr:row>
          <xdr:rowOff>28575</xdr:rowOff>
        </xdr:to>
        <xdr:sp macro="" textlink="">
          <xdr:nvSpPr>
            <xdr:cNvPr id="3394" name="Check Box 1346" hidden="1">
              <a:extLst>
                <a:ext uri="{63B3BB69-23CF-44E3-9099-C40C66FF867C}">
                  <a14:compatExt spid="_x0000_s3394"/>
                </a:ext>
                <a:ext uri="{FF2B5EF4-FFF2-40B4-BE49-F238E27FC236}">
                  <a16:creationId xmlns:a16="http://schemas.microsoft.com/office/drawing/2014/main" id="{00000000-0008-0000-00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877</xdr:row>
          <xdr:rowOff>9525</xdr:rowOff>
        </xdr:from>
        <xdr:to>
          <xdr:col>4</xdr:col>
          <xdr:colOff>542925</xdr:colOff>
          <xdr:row>878</xdr:row>
          <xdr:rowOff>28575</xdr:rowOff>
        </xdr:to>
        <xdr:sp macro="" textlink="">
          <xdr:nvSpPr>
            <xdr:cNvPr id="3395" name="Check Box 1347" hidden="1">
              <a:extLst>
                <a:ext uri="{63B3BB69-23CF-44E3-9099-C40C66FF867C}">
                  <a14:compatExt spid="_x0000_s3395"/>
                </a:ext>
                <a:ext uri="{FF2B5EF4-FFF2-40B4-BE49-F238E27FC236}">
                  <a16:creationId xmlns:a16="http://schemas.microsoft.com/office/drawing/2014/main" id="{00000000-0008-0000-00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849</xdr:row>
          <xdr:rowOff>57150</xdr:rowOff>
        </xdr:from>
        <xdr:to>
          <xdr:col>38</xdr:col>
          <xdr:colOff>409575</xdr:colOff>
          <xdr:row>849</xdr:row>
          <xdr:rowOff>276225</xdr:rowOff>
        </xdr:to>
        <xdr:sp macro="" textlink="">
          <xdr:nvSpPr>
            <xdr:cNvPr id="3396" name="Check Box 1348" hidden="1">
              <a:extLst>
                <a:ext uri="{63B3BB69-23CF-44E3-9099-C40C66FF867C}">
                  <a14:compatExt spid="_x0000_s3396"/>
                </a:ext>
                <a:ext uri="{FF2B5EF4-FFF2-40B4-BE49-F238E27FC236}">
                  <a16:creationId xmlns:a16="http://schemas.microsoft.com/office/drawing/2014/main" id="{00000000-0008-0000-00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38</xdr:col>
          <xdr:colOff>66675</xdr:colOff>
          <xdr:row>854</xdr:row>
          <xdr:rowOff>104775</xdr:rowOff>
        </xdr:from>
        <xdr:to>
          <xdr:col>38</xdr:col>
          <xdr:colOff>276225</xdr:colOff>
          <xdr:row>854</xdr:row>
          <xdr:rowOff>428625</xdr:rowOff>
        </xdr:to>
        <xdr:sp macro="" textlink="">
          <xdr:nvSpPr>
            <xdr:cNvPr id="3397" name="Spinner 1349" hidden="1">
              <a:extLst>
                <a:ext uri="{63B3BB69-23CF-44E3-9099-C40C66FF867C}">
                  <a14:compatExt spid="_x0000_s3397"/>
                </a:ext>
                <a:ext uri="{FF2B5EF4-FFF2-40B4-BE49-F238E27FC236}">
                  <a16:creationId xmlns:a16="http://schemas.microsoft.com/office/drawing/2014/main" id="{00000000-0008-0000-0000-0000450D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38</xdr:col>
          <xdr:colOff>66675</xdr:colOff>
          <xdr:row>855</xdr:row>
          <xdr:rowOff>47625</xdr:rowOff>
        </xdr:from>
        <xdr:to>
          <xdr:col>38</xdr:col>
          <xdr:colOff>276225</xdr:colOff>
          <xdr:row>856</xdr:row>
          <xdr:rowOff>9525</xdr:rowOff>
        </xdr:to>
        <xdr:sp macro="" textlink="">
          <xdr:nvSpPr>
            <xdr:cNvPr id="3398" name="Spinner 1350" hidden="1">
              <a:extLst>
                <a:ext uri="{63B3BB69-23CF-44E3-9099-C40C66FF867C}">
                  <a14:compatExt spid="_x0000_s3398"/>
                </a:ext>
                <a:ext uri="{FF2B5EF4-FFF2-40B4-BE49-F238E27FC236}">
                  <a16:creationId xmlns:a16="http://schemas.microsoft.com/office/drawing/2014/main" id="{00000000-0008-0000-0000-0000460D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38</xdr:col>
          <xdr:colOff>66675</xdr:colOff>
          <xdr:row>857</xdr:row>
          <xdr:rowOff>47625</xdr:rowOff>
        </xdr:from>
        <xdr:to>
          <xdr:col>38</xdr:col>
          <xdr:colOff>276225</xdr:colOff>
          <xdr:row>858</xdr:row>
          <xdr:rowOff>9525</xdr:rowOff>
        </xdr:to>
        <xdr:sp macro="" textlink="">
          <xdr:nvSpPr>
            <xdr:cNvPr id="3399" name="Spinner 1351" hidden="1">
              <a:extLst>
                <a:ext uri="{63B3BB69-23CF-44E3-9099-C40C66FF867C}">
                  <a14:compatExt spid="_x0000_s3399"/>
                </a:ext>
                <a:ext uri="{FF2B5EF4-FFF2-40B4-BE49-F238E27FC236}">
                  <a16:creationId xmlns:a16="http://schemas.microsoft.com/office/drawing/2014/main" id="{00000000-0008-0000-0000-0000470D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38</xdr:col>
          <xdr:colOff>66675</xdr:colOff>
          <xdr:row>856</xdr:row>
          <xdr:rowOff>47625</xdr:rowOff>
        </xdr:from>
        <xdr:to>
          <xdr:col>38</xdr:col>
          <xdr:colOff>276225</xdr:colOff>
          <xdr:row>856</xdr:row>
          <xdr:rowOff>371475</xdr:rowOff>
        </xdr:to>
        <xdr:sp macro="" textlink="">
          <xdr:nvSpPr>
            <xdr:cNvPr id="3400" name="Spinner 1352" hidden="1">
              <a:extLst>
                <a:ext uri="{63B3BB69-23CF-44E3-9099-C40C66FF867C}">
                  <a14:compatExt spid="_x0000_s3400"/>
                </a:ext>
                <a:ext uri="{FF2B5EF4-FFF2-40B4-BE49-F238E27FC236}">
                  <a16:creationId xmlns:a16="http://schemas.microsoft.com/office/drawing/2014/main" id="{00000000-0008-0000-0000-0000480D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38</xdr:col>
          <xdr:colOff>66675</xdr:colOff>
          <xdr:row>858</xdr:row>
          <xdr:rowOff>47625</xdr:rowOff>
        </xdr:from>
        <xdr:to>
          <xdr:col>38</xdr:col>
          <xdr:colOff>276225</xdr:colOff>
          <xdr:row>858</xdr:row>
          <xdr:rowOff>371475</xdr:rowOff>
        </xdr:to>
        <xdr:sp macro="" textlink="">
          <xdr:nvSpPr>
            <xdr:cNvPr id="3401" name="Spinner 1353" hidden="1">
              <a:extLst>
                <a:ext uri="{63B3BB69-23CF-44E3-9099-C40C66FF867C}">
                  <a14:compatExt spid="_x0000_s3401"/>
                </a:ext>
                <a:ext uri="{FF2B5EF4-FFF2-40B4-BE49-F238E27FC236}">
                  <a16:creationId xmlns:a16="http://schemas.microsoft.com/office/drawing/2014/main" id="{00000000-0008-0000-0000-0000490D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850</xdr:row>
          <xdr:rowOff>57150</xdr:rowOff>
        </xdr:from>
        <xdr:to>
          <xdr:col>42</xdr:col>
          <xdr:colOff>409575</xdr:colOff>
          <xdr:row>850</xdr:row>
          <xdr:rowOff>276225</xdr:rowOff>
        </xdr:to>
        <xdr:sp macro="" textlink="">
          <xdr:nvSpPr>
            <xdr:cNvPr id="3403" name="Check Box 1355" hidden="1">
              <a:extLst>
                <a:ext uri="{63B3BB69-23CF-44E3-9099-C40C66FF867C}">
                  <a14:compatExt spid="_x0000_s3403"/>
                </a:ext>
                <a:ext uri="{FF2B5EF4-FFF2-40B4-BE49-F238E27FC236}">
                  <a16:creationId xmlns:a16="http://schemas.microsoft.com/office/drawing/2014/main" id="{00000000-0008-0000-00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851</xdr:row>
          <xdr:rowOff>57150</xdr:rowOff>
        </xdr:from>
        <xdr:to>
          <xdr:col>42</xdr:col>
          <xdr:colOff>409575</xdr:colOff>
          <xdr:row>851</xdr:row>
          <xdr:rowOff>276225</xdr:rowOff>
        </xdr:to>
        <xdr:sp macro="" textlink="">
          <xdr:nvSpPr>
            <xdr:cNvPr id="3404" name="Check Box 1356" hidden="1">
              <a:extLst>
                <a:ext uri="{63B3BB69-23CF-44E3-9099-C40C66FF867C}">
                  <a14:compatExt spid="_x0000_s3404"/>
                </a:ext>
                <a:ext uri="{FF2B5EF4-FFF2-40B4-BE49-F238E27FC236}">
                  <a16:creationId xmlns:a16="http://schemas.microsoft.com/office/drawing/2014/main" id="{00000000-0008-0000-00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852</xdr:row>
          <xdr:rowOff>57150</xdr:rowOff>
        </xdr:from>
        <xdr:to>
          <xdr:col>42</xdr:col>
          <xdr:colOff>409575</xdr:colOff>
          <xdr:row>852</xdr:row>
          <xdr:rowOff>276225</xdr:rowOff>
        </xdr:to>
        <xdr:sp macro="" textlink="">
          <xdr:nvSpPr>
            <xdr:cNvPr id="3405" name="Check Box 1357" hidden="1">
              <a:extLst>
                <a:ext uri="{63B3BB69-23CF-44E3-9099-C40C66FF867C}">
                  <a14:compatExt spid="_x0000_s3405"/>
                </a:ext>
                <a:ext uri="{FF2B5EF4-FFF2-40B4-BE49-F238E27FC236}">
                  <a16:creationId xmlns:a16="http://schemas.microsoft.com/office/drawing/2014/main" id="{00000000-0008-0000-00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853</xdr:row>
          <xdr:rowOff>57150</xdr:rowOff>
        </xdr:from>
        <xdr:to>
          <xdr:col>42</xdr:col>
          <xdr:colOff>409575</xdr:colOff>
          <xdr:row>853</xdr:row>
          <xdr:rowOff>276225</xdr:rowOff>
        </xdr:to>
        <xdr:sp macro="" textlink="">
          <xdr:nvSpPr>
            <xdr:cNvPr id="3406" name="Check Box 1358" hidden="1">
              <a:extLst>
                <a:ext uri="{63B3BB69-23CF-44E3-9099-C40C66FF867C}">
                  <a14:compatExt spid="_x0000_s3406"/>
                </a:ext>
                <a:ext uri="{FF2B5EF4-FFF2-40B4-BE49-F238E27FC236}">
                  <a16:creationId xmlns:a16="http://schemas.microsoft.com/office/drawing/2014/main" id="{00000000-0008-0000-00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752475</xdr:colOff>
          <xdr:row>257</xdr:row>
          <xdr:rowOff>152400</xdr:rowOff>
        </xdr:from>
        <xdr:to>
          <xdr:col>80</xdr:col>
          <xdr:colOff>1743075</xdr:colOff>
          <xdr:row>257</xdr:row>
          <xdr:rowOff>381000</xdr:rowOff>
        </xdr:to>
        <xdr:sp macro="" textlink="">
          <xdr:nvSpPr>
            <xdr:cNvPr id="3767" name="Drop Down 1719" hidden="1">
              <a:extLst>
                <a:ext uri="{63B3BB69-23CF-44E3-9099-C40C66FF867C}">
                  <a14:compatExt spid="_x0000_s3767"/>
                </a:ext>
                <a:ext uri="{FF2B5EF4-FFF2-40B4-BE49-F238E27FC236}">
                  <a16:creationId xmlns:a16="http://schemas.microsoft.com/office/drawing/2014/main" id="{00000000-0008-0000-0000-0000B7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0</xdr:colOff>
          <xdr:row>254</xdr:row>
          <xdr:rowOff>28575</xdr:rowOff>
        </xdr:from>
        <xdr:to>
          <xdr:col>80</xdr:col>
          <xdr:colOff>1752600</xdr:colOff>
          <xdr:row>255</xdr:row>
          <xdr:rowOff>0</xdr:rowOff>
        </xdr:to>
        <xdr:sp macro="" textlink="">
          <xdr:nvSpPr>
            <xdr:cNvPr id="3774" name="Drop Down 1726" hidden="1">
              <a:extLst>
                <a:ext uri="{63B3BB69-23CF-44E3-9099-C40C66FF867C}">
                  <a14:compatExt spid="_x0000_s3774"/>
                </a:ext>
                <a:ext uri="{FF2B5EF4-FFF2-40B4-BE49-F238E27FC236}">
                  <a16:creationId xmlns:a16="http://schemas.microsoft.com/office/drawing/2014/main" id="{00000000-0008-0000-0000-0000BE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9525</xdr:colOff>
          <xdr:row>259</xdr:row>
          <xdr:rowOff>152400</xdr:rowOff>
        </xdr:from>
        <xdr:to>
          <xdr:col>80</xdr:col>
          <xdr:colOff>1752600</xdr:colOff>
          <xdr:row>259</xdr:row>
          <xdr:rowOff>361950</xdr:rowOff>
        </xdr:to>
        <xdr:sp macro="" textlink="">
          <xdr:nvSpPr>
            <xdr:cNvPr id="3775" name="Drop Down 1727" hidden="1">
              <a:extLst>
                <a:ext uri="{63B3BB69-23CF-44E3-9099-C40C66FF867C}">
                  <a14:compatExt spid="_x0000_s3775"/>
                </a:ext>
                <a:ext uri="{FF2B5EF4-FFF2-40B4-BE49-F238E27FC236}">
                  <a16:creationId xmlns:a16="http://schemas.microsoft.com/office/drawing/2014/main" id="{00000000-0008-0000-0000-0000BF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0</xdr:colOff>
          <xdr:row>262</xdr:row>
          <xdr:rowOff>142875</xdr:rowOff>
        </xdr:from>
        <xdr:to>
          <xdr:col>80</xdr:col>
          <xdr:colOff>1752600</xdr:colOff>
          <xdr:row>262</xdr:row>
          <xdr:rowOff>342900</xdr:rowOff>
        </xdr:to>
        <xdr:sp macro="" textlink="">
          <xdr:nvSpPr>
            <xdr:cNvPr id="3776" name="Drop Down 1728" hidden="1">
              <a:extLst>
                <a:ext uri="{63B3BB69-23CF-44E3-9099-C40C66FF867C}">
                  <a14:compatExt spid="_x0000_s3776"/>
                </a:ext>
                <a:ext uri="{FF2B5EF4-FFF2-40B4-BE49-F238E27FC236}">
                  <a16:creationId xmlns:a16="http://schemas.microsoft.com/office/drawing/2014/main" id="{00000000-0008-0000-0000-0000C0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38100</xdr:colOff>
          <xdr:row>266</xdr:row>
          <xdr:rowOff>38100</xdr:rowOff>
        </xdr:from>
        <xdr:to>
          <xdr:col>81</xdr:col>
          <xdr:colOff>9525</xdr:colOff>
          <xdr:row>267</xdr:row>
          <xdr:rowOff>57150</xdr:rowOff>
        </xdr:to>
        <xdr:sp macro="" textlink="">
          <xdr:nvSpPr>
            <xdr:cNvPr id="3777" name="Drop Down 1729" hidden="1">
              <a:extLst>
                <a:ext uri="{63B3BB69-23CF-44E3-9099-C40C66FF867C}">
                  <a14:compatExt spid="_x0000_s3777"/>
                </a:ext>
                <a:ext uri="{FF2B5EF4-FFF2-40B4-BE49-F238E27FC236}">
                  <a16:creationId xmlns:a16="http://schemas.microsoft.com/office/drawing/2014/main" id="{00000000-0008-0000-0000-0000C1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28575</xdr:colOff>
          <xdr:row>270</xdr:row>
          <xdr:rowOff>28575</xdr:rowOff>
        </xdr:from>
        <xdr:to>
          <xdr:col>81</xdr:col>
          <xdr:colOff>9525</xdr:colOff>
          <xdr:row>271</xdr:row>
          <xdr:rowOff>57150</xdr:rowOff>
        </xdr:to>
        <xdr:sp macro="" textlink="">
          <xdr:nvSpPr>
            <xdr:cNvPr id="3778" name="Drop Down 1730" hidden="1">
              <a:extLst>
                <a:ext uri="{63B3BB69-23CF-44E3-9099-C40C66FF867C}">
                  <a14:compatExt spid="_x0000_s3778"/>
                </a:ext>
                <a:ext uri="{FF2B5EF4-FFF2-40B4-BE49-F238E27FC236}">
                  <a16:creationId xmlns:a16="http://schemas.microsoft.com/office/drawing/2014/main" id="{00000000-0008-0000-0000-0000C2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28575</xdr:colOff>
          <xdr:row>264</xdr:row>
          <xdr:rowOff>142875</xdr:rowOff>
        </xdr:from>
        <xdr:to>
          <xdr:col>81</xdr:col>
          <xdr:colOff>28575</xdr:colOff>
          <xdr:row>264</xdr:row>
          <xdr:rowOff>333375</xdr:rowOff>
        </xdr:to>
        <xdr:sp macro="" textlink="">
          <xdr:nvSpPr>
            <xdr:cNvPr id="3779" name="Drop Down 1731" hidden="1">
              <a:extLst>
                <a:ext uri="{63B3BB69-23CF-44E3-9099-C40C66FF867C}">
                  <a14:compatExt spid="_x0000_s3779"/>
                </a:ext>
                <a:ext uri="{FF2B5EF4-FFF2-40B4-BE49-F238E27FC236}">
                  <a16:creationId xmlns:a16="http://schemas.microsoft.com/office/drawing/2014/main" id="{00000000-0008-0000-0000-0000C3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9525</xdr:colOff>
          <xdr:row>260</xdr:row>
          <xdr:rowOff>104775</xdr:rowOff>
        </xdr:from>
        <xdr:to>
          <xdr:col>80</xdr:col>
          <xdr:colOff>1752600</xdr:colOff>
          <xdr:row>260</xdr:row>
          <xdr:rowOff>304800</xdr:rowOff>
        </xdr:to>
        <xdr:sp macro="" textlink="">
          <xdr:nvSpPr>
            <xdr:cNvPr id="3780" name="Drop Down 1732" hidden="1">
              <a:extLst>
                <a:ext uri="{63B3BB69-23CF-44E3-9099-C40C66FF867C}">
                  <a14:compatExt spid="_x0000_s3780"/>
                </a:ext>
                <a:ext uri="{FF2B5EF4-FFF2-40B4-BE49-F238E27FC236}">
                  <a16:creationId xmlns:a16="http://schemas.microsoft.com/office/drawing/2014/main" id="{00000000-0008-0000-0000-0000C4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47625</xdr:colOff>
          <xdr:row>254</xdr:row>
          <xdr:rowOff>28575</xdr:rowOff>
        </xdr:from>
        <xdr:to>
          <xdr:col>81</xdr:col>
          <xdr:colOff>1800225</xdr:colOff>
          <xdr:row>255</xdr:row>
          <xdr:rowOff>0</xdr:rowOff>
        </xdr:to>
        <xdr:sp macro="" textlink="">
          <xdr:nvSpPr>
            <xdr:cNvPr id="3801" name="Drop Down 1753" hidden="1">
              <a:extLst>
                <a:ext uri="{63B3BB69-23CF-44E3-9099-C40C66FF867C}">
                  <a14:compatExt spid="_x0000_s3801"/>
                </a:ext>
                <a:ext uri="{FF2B5EF4-FFF2-40B4-BE49-F238E27FC236}">
                  <a16:creationId xmlns:a16="http://schemas.microsoft.com/office/drawing/2014/main" id="{00000000-0008-0000-0000-0000D9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28575</xdr:colOff>
          <xdr:row>257</xdr:row>
          <xdr:rowOff>142875</xdr:rowOff>
        </xdr:from>
        <xdr:to>
          <xdr:col>81</xdr:col>
          <xdr:colOff>1781175</xdr:colOff>
          <xdr:row>257</xdr:row>
          <xdr:rowOff>371475</xdr:rowOff>
        </xdr:to>
        <xdr:sp macro="" textlink="">
          <xdr:nvSpPr>
            <xdr:cNvPr id="3802" name="Drop Down 1754" hidden="1">
              <a:extLst>
                <a:ext uri="{63B3BB69-23CF-44E3-9099-C40C66FF867C}">
                  <a14:compatExt spid="_x0000_s3802"/>
                </a:ext>
                <a:ext uri="{FF2B5EF4-FFF2-40B4-BE49-F238E27FC236}">
                  <a16:creationId xmlns:a16="http://schemas.microsoft.com/office/drawing/2014/main" id="{00000000-0008-0000-0000-0000DA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104775</xdr:colOff>
          <xdr:row>259</xdr:row>
          <xdr:rowOff>180975</xdr:rowOff>
        </xdr:from>
        <xdr:to>
          <xdr:col>82</xdr:col>
          <xdr:colOff>28575</xdr:colOff>
          <xdr:row>259</xdr:row>
          <xdr:rowOff>381000</xdr:rowOff>
        </xdr:to>
        <xdr:sp macro="" textlink="">
          <xdr:nvSpPr>
            <xdr:cNvPr id="3803" name="Drop Down 1755" hidden="1">
              <a:extLst>
                <a:ext uri="{63B3BB69-23CF-44E3-9099-C40C66FF867C}">
                  <a14:compatExt spid="_x0000_s3803"/>
                </a:ext>
                <a:ext uri="{FF2B5EF4-FFF2-40B4-BE49-F238E27FC236}">
                  <a16:creationId xmlns:a16="http://schemas.microsoft.com/office/drawing/2014/main" id="{00000000-0008-0000-0000-0000DB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66675</xdr:colOff>
          <xdr:row>260</xdr:row>
          <xdr:rowOff>152400</xdr:rowOff>
        </xdr:from>
        <xdr:to>
          <xdr:col>81</xdr:col>
          <xdr:colOff>1819275</xdr:colOff>
          <xdr:row>260</xdr:row>
          <xdr:rowOff>352425</xdr:rowOff>
        </xdr:to>
        <xdr:sp macro="" textlink="">
          <xdr:nvSpPr>
            <xdr:cNvPr id="3804" name="Drop Down 1756" hidden="1">
              <a:extLst>
                <a:ext uri="{63B3BB69-23CF-44E3-9099-C40C66FF867C}">
                  <a14:compatExt spid="_x0000_s3804"/>
                </a:ext>
                <a:ext uri="{FF2B5EF4-FFF2-40B4-BE49-F238E27FC236}">
                  <a16:creationId xmlns:a16="http://schemas.microsoft.com/office/drawing/2014/main" id="{00000000-0008-0000-0000-0000DC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28575</xdr:colOff>
          <xdr:row>262</xdr:row>
          <xdr:rowOff>123825</xdr:rowOff>
        </xdr:from>
        <xdr:to>
          <xdr:col>81</xdr:col>
          <xdr:colOff>1781175</xdr:colOff>
          <xdr:row>262</xdr:row>
          <xdr:rowOff>323850</xdr:rowOff>
        </xdr:to>
        <xdr:sp macro="" textlink="">
          <xdr:nvSpPr>
            <xdr:cNvPr id="3805" name="Drop Down 1757" hidden="1">
              <a:extLst>
                <a:ext uri="{63B3BB69-23CF-44E3-9099-C40C66FF867C}">
                  <a14:compatExt spid="_x0000_s3805"/>
                </a:ext>
                <a:ext uri="{FF2B5EF4-FFF2-40B4-BE49-F238E27FC236}">
                  <a16:creationId xmlns:a16="http://schemas.microsoft.com/office/drawing/2014/main" id="{00000000-0008-0000-0000-0000DD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47625</xdr:colOff>
          <xdr:row>264</xdr:row>
          <xdr:rowOff>114300</xdr:rowOff>
        </xdr:from>
        <xdr:to>
          <xdr:col>81</xdr:col>
          <xdr:colOff>1800225</xdr:colOff>
          <xdr:row>264</xdr:row>
          <xdr:rowOff>314325</xdr:rowOff>
        </xdr:to>
        <xdr:sp macro="" textlink="">
          <xdr:nvSpPr>
            <xdr:cNvPr id="3806" name="Drop Down 1758" hidden="1">
              <a:extLst>
                <a:ext uri="{63B3BB69-23CF-44E3-9099-C40C66FF867C}">
                  <a14:compatExt spid="_x0000_s3806"/>
                </a:ext>
                <a:ext uri="{FF2B5EF4-FFF2-40B4-BE49-F238E27FC236}">
                  <a16:creationId xmlns:a16="http://schemas.microsoft.com/office/drawing/2014/main" id="{00000000-0008-0000-0000-0000DE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104775</xdr:colOff>
          <xdr:row>266</xdr:row>
          <xdr:rowOff>28575</xdr:rowOff>
        </xdr:from>
        <xdr:to>
          <xdr:col>82</xdr:col>
          <xdr:colOff>28575</xdr:colOff>
          <xdr:row>267</xdr:row>
          <xdr:rowOff>47625</xdr:rowOff>
        </xdr:to>
        <xdr:sp macro="" textlink="">
          <xdr:nvSpPr>
            <xdr:cNvPr id="3807" name="Drop Down 1759" hidden="1">
              <a:extLst>
                <a:ext uri="{63B3BB69-23CF-44E3-9099-C40C66FF867C}">
                  <a14:compatExt spid="_x0000_s3807"/>
                </a:ext>
                <a:ext uri="{FF2B5EF4-FFF2-40B4-BE49-F238E27FC236}">
                  <a16:creationId xmlns:a16="http://schemas.microsoft.com/office/drawing/2014/main" id="{00000000-0008-0000-0000-0000DF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85725</xdr:colOff>
          <xdr:row>270</xdr:row>
          <xdr:rowOff>38100</xdr:rowOff>
        </xdr:from>
        <xdr:to>
          <xdr:col>82</xdr:col>
          <xdr:colOff>9525</xdr:colOff>
          <xdr:row>271</xdr:row>
          <xdr:rowOff>57150</xdr:rowOff>
        </xdr:to>
        <xdr:sp macro="" textlink="">
          <xdr:nvSpPr>
            <xdr:cNvPr id="3808" name="Drop Down 1760" hidden="1">
              <a:extLst>
                <a:ext uri="{63B3BB69-23CF-44E3-9099-C40C66FF867C}">
                  <a14:compatExt spid="_x0000_s3808"/>
                </a:ext>
                <a:ext uri="{FF2B5EF4-FFF2-40B4-BE49-F238E27FC236}">
                  <a16:creationId xmlns:a16="http://schemas.microsoft.com/office/drawing/2014/main" id="{00000000-0008-0000-0000-0000E00E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20</xdr:col>
      <xdr:colOff>0</xdr:colOff>
      <xdr:row>74</xdr:row>
      <xdr:rowOff>447675</xdr:rowOff>
    </xdr:from>
    <xdr:to>
      <xdr:col>20</xdr:col>
      <xdr:colOff>0</xdr:colOff>
      <xdr:row>74</xdr:row>
      <xdr:rowOff>447675</xdr:rowOff>
    </xdr:to>
    <xdr:pic>
      <xdr:nvPicPr>
        <xdr:cNvPr id="9599" name="Picture 1769">
          <a:extLst>
            <a:ext uri="{FF2B5EF4-FFF2-40B4-BE49-F238E27FC236}">
              <a16:creationId xmlns:a16="http://schemas.microsoft.com/office/drawing/2014/main" id="{374433BB-29F6-E14F-B49E-E615B43C266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7278350" y="13468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20</xdr:col>
          <xdr:colOff>28575</xdr:colOff>
          <xdr:row>9</xdr:row>
          <xdr:rowOff>0</xdr:rowOff>
        </xdr:from>
        <xdr:to>
          <xdr:col>20</xdr:col>
          <xdr:colOff>228600</xdr:colOff>
          <xdr:row>10</xdr:row>
          <xdr:rowOff>0</xdr:rowOff>
        </xdr:to>
        <xdr:sp macro="" textlink="">
          <xdr:nvSpPr>
            <xdr:cNvPr id="3818" name="Spinner 1770" hidden="1">
              <a:extLst>
                <a:ext uri="{63B3BB69-23CF-44E3-9099-C40C66FF867C}">
                  <a14:compatExt spid="_x0000_s3818"/>
                </a:ext>
                <a:ext uri="{FF2B5EF4-FFF2-40B4-BE49-F238E27FC236}">
                  <a16:creationId xmlns:a16="http://schemas.microsoft.com/office/drawing/2014/main" id="{00000000-0008-0000-0000-0000EA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19050</xdr:colOff>
          <xdr:row>22</xdr:row>
          <xdr:rowOff>19050</xdr:rowOff>
        </xdr:from>
        <xdr:to>
          <xdr:col>20</xdr:col>
          <xdr:colOff>209550</xdr:colOff>
          <xdr:row>22</xdr:row>
          <xdr:rowOff>152400</xdr:rowOff>
        </xdr:to>
        <xdr:sp macro="" textlink="">
          <xdr:nvSpPr>
            <xdr:cNvPr id="3819" name="Spinner 1771" hidden="1">
              <a:extLst>
                <a:ext uri="{63B3BB69-23CF-44E3-9099-C40C66FF867C}">
                  <a14:compatExt spid="_x0000_s3819"/>
                </a:ext>
                <a:ext uri="{FF2B5EF4-FFF2-40B4-BE49-F238E27FC236}">
                  <a16:creationId xmlns:a16="http://schemas.microsoft.com/office/drawing/2014/main" id="{00000000-0008-0000-0000-0000EB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34</xdr:row>
          <xdr:rowOff>19050</xdr:rowOff>
        </xdr:from>
        <xdr:to>
          <xdr:col>20</xdr:col>
          <xdr:colOff>219075</xdr:colOff>
          <xdr:row>35</xdr:row>
          <xdr:rowOff>0</xdr:rowOff>
        </xdr:to>
        <xdr:sp macro="" textlink="">
          <xdr:nvSpPr>
            <xdr:cNvPr id="3820" name="Spinner 1772" hidden="1">
              <a:extLst>
                <a:ext uri="{63B3BB69-23CF-44E3-9099-C40C66FF867C}">
                  <a14:compatExt spid="_x0000_s3820"/>
                </a:ext>
                <a:ext uri="{FF2B5EF4-FFF2-40B4-BE49-F238E27FC236}">
                  <a16:creationId xmlns:a16="http://schemas.microsoft.com/office/drawing/2014/main" id="{00000000-0008-0000-0000-0000EC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19050</xdr:colOff>
          <xdr:row>8</xdr:row>
          <xdr:rowOff>38100</xdr:rowOff>
        </xdr:from>
        <xdr:to>
          <xdr:col>20</xdr:col>
          <xdr:colOff>219075</xdr:colOff>
          <xdr:row>9</xdr:row>
          <xdr:rowOff>0</xdr:rowOff>
        </xdr:to>
        <xdr:sp macro="" textlink="">
          <xdr:nvSpPr>
            <xdr:cNvPr id="3821" name="Spinner 1773" hidden="1">
              <a:extLst>
                <a:ext uri="{63B3BB69-23CF-44E3-9099-C40C66FF867C}">
                  <a14:compatExt spid="_x0000_s3821"/>
                </a:ext>
                <a:ext uri="{FF2B5EF4-FFF2-40B4-BE49-F238E27FC236}">
                  <a16:creationId xmlns:a16="http://schemas.microsoft.com/office/drawing/2014/main" id="{00000000-0008-0000-0000-0000ED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35</xdr:row>
          <xdr:rowOff>19050</xdr:rowOff>
        </xdr:from>
        <xdr:to>
          <xdr:col>20</xdr:col>
          <xdr:colOff>219075</xdr:colOff>
          <xdr:row>36</xdr:row>
          <xdr:rowOff>0</xdr:rowOff>
        </xdr:to>
        <xdr:sp macro="" textlink="">
          <xdr:nvSpPr>
            <xdr:cNvPr id="3822" name="Spinner 1774" hidden="1">
              <a:extLst>
                <a:ext uri="{63B3BB69-23CF-44E3-9099-C40C66FF867C}">
                  <a14:compatExt spid="_x0000_s3822"/>
                </a:ext>
                <a:ext uri="{FF2B5EF4-FFF2-40B4-BE49-F238E27FC236}">
                  <a16:creationId xmlns:a16="http://schemas.microsoft.com/office/drawing/2014/main" id="{00000000-0008-0000-0000-0000EE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44</xdr:row>
          <xdr:rowOff>9525</xdr:rowOff>
        </xdr:from>
        <xdr:to>
          <xdr:col>20</xdr:col>
          <xdr:colOff>219075</xdr:colOff>
          <xdr:row>44</xdr:row>
          <xdr:rowOff>180975</xdr:rowOff>
        </xdr:to>
        <xdr:sp macro="" textlink="">
          <xdr:nvSpPr>
            <xdr:cNvPr id="3823" name="Spinner 1775" hidden="1">
              <a:extLst>
                <a:ext uri="{63B3BB69-23CF-44E3-9099-C40C66FF867C}">
                  <a14:compatExt spid="_x0000_s3823"/>
                </a:ext>
                <a:ext uri="{FF2B5EF4-FFF2-40B4-BE49-F238E27FC236}">
                  <a16:creationId xmlns:a16="http://schemas.microsoft.com/office/drawing/2014/main" id="{00000000-0008-0000-0000-0000EF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19050</xdr:colOff>
          <xdr:row>45</xdr:row>
          <xdr:rowOff>9525</xdr:rowOff>
        </xdr:from>
        <xdr:to>
          <xdr:col>20</xdr:col>
          <xdr:colOff>209550</xdr:colOff>
          <xdr:row>45</xdr:row>
          <xdr:rowOff>161925</xdr:rowOff>
        </xdr:to>
        <xdr:sp macro="" textlink="">
          <xdr:nvSpPr>
            <xdr:cNvPr id="3824" name="Spinner 1776" hidden="1">
              <a:extLst>
                <a:ext uri="{63B3BB69-23CF-44E3-9099-C40C66FF867C}">
                  <a14:compatExt spid="_x0000_s3824"/>
                </a:ext>
                <a:ext uri="{FF2B5EF4-FFF2-40B4-BE49-F238E27FC236}">
                  <a16:creationId xmlns:a16="http://schemas.microsoft.com/office/drawing/2014/main" id="{00000000-0008-0000-0000-0000F0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19050</xdr:colOff>
          <xdr:row>6</xdr:row>
          <xdr:rowOff>9525</xdr:rowOff>
        </xdr:from>
        <xdr:to>
          <xdr:col>20</xdr:col>
          <xdr:colOff>190500</xdr:colOff>
          <xdr:row>6</xdr:row>
          <xdr:rowOff>180975</xdr:rowOff>
        </xdr:to>
        <xdr:sp macro="" textlink="">
          <xdr:nvSpPr>
            <xdr:cNvPr id="3825" name="Spinner 1777" hidden="1">
              <a:extLst>
                <a:ext uri="{63B3BB69-23CF-44E3-9099-C40C66FF867C}">
                  <a14:compatExt spid="_x0000_s3825"/>
                </a:ext>
                <a:ext uri="{FF2B5EF4-FFF2-40B4-BE49-F238E27FC236}">
                  <a16:creationId xmlns:a16="http://schemas.microsoft.com/office/drawing/2014/main" id="{00000000-0008-0000-0000-0000F1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39</xdr:row>
          <xdr:rowOff>9525</xdr:rowOff>
        </xdr:from>
        <xdr:to>
          <xdr:col>20</xdr:col>
          <xdr:colOff>200025</xdr:colOff>
          <xdr:row>39</xdr:row>
          <xdr:rowOff>180975</xdr:rowOff>
        </xdr:to>
        <xdr:sp macro="" textlink="">
          <xdr:nvSpPr>
            <xdr:cNvPr id="3826" name="Spinner 1778" hidden="1">
              <a:extLst>
                <a:ext uri="{63B3BB69-23CF-44E3-9099-C40C66FF867C}">
                  <a14:compatExt spid="_x0000_s3826"/>
                </a:ext>
                <a:ext uri="{FF2B5EF4-FFF2-40B4-BE49-F238E27FC236}">
                  <a16:creationId xmlns:a16="http://schemas.microsoft.com/office/drawing/2014/main" id="{00000000-0008-0000-0000-0000F2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40</xdr:row>
          <xdr:rowOff>9525</xdr:rowOff>
        </xdr:from>
        <xdr:to>
          <xdr:col>20</xdr:col>
          <xdr:colOff>200025</xdr:colOff>
          <xdr:row>40</xdr:row>
          <xdr:rowOff>219075</xdr:rowOff>
        </xdr:to>
        <xdr:sp macro="" textlink="">
          <xdr:nvSpPr>
            <xdr:cNvPr id="3827" name="Spinner 1779" hidden="1">
              <a:extLst>
                <a:ext uri="{63B3BB69-23CF-44E3-9099-C40C66FF867C}">
                  <a14:compatExt spid="_x0000_s3827"/>
                </a:ext>
                <a:ext uri="{FF2B5EF4-FFF2-40B4-BE49-F238E27FC236}">
                  <a16:creationId xmlns:a16="http://schemas.microsoft.com/office/drawing/2014/main" id="{00000000-0008-0000-0000-0000F3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28</xdr:row>
          <xdr:rowOff>19050</xdr:rowOff>
        </xdr:from>
        <xdr:to>
          <xdr:col>20</xdr:col>
          <xdr:colOff>200025</xdr:colOff>
          <xdr:row>28</xdr:row>
          <xdr:rowOff>190500</xdr:rowOff>
        </xdr:to>
        <xdr:sp macro="" textlink="">
          <xdr:nvSpPr>
            <xdr:cNvPr id="3828" name="Spinner 1780" hidden="1">
              <a:extLst>
                <a:ext uri="{63B3BB69-23CF-44E3-9099-C40C66FF867C}">
                  <a14:compatExt spid="_x0000_s3828"/>
                </a:ext>
                <a:ext uri="{FF2B5EF4-FFF2-40B4-BE49-F238E27FC236}">
                  <a16:creationId xmlns:a16="http://schemas.microsoft.com/office/drawing/2014/main" id="{00000000-0008-0000-0000-0000F4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1476375</xdr:colOff>
          <xdr:row>24</xdr:row>
          <xdr:rowOff>28575</xdr:rowOff>
        </xdr:from>
        <xdr:to>
          <xdr:col>20</xdr:col>
          <xdr:colOff>228600</xdr:colOff>
          <xdr:row>25</xdr:row>
          <xdr:rowOff>0</xdr:rowOff>
        </xdr:to>
        <xdr:sp macro="" textlink="">
          <xdr:nvSpPr>
            <xdr:cNvPr id="3829" name="Spinner 1781" hidden="1">
              <a:extLst>
                <a:ext uri="{63B3BB69-23CF-44E3-9099-C40C66FF867C}">
                  <a14:compatExt spid="_x0000_s3829"/>
                </a:ext>
                <a:ext uri="{FF2B5EF4-FFF2-40B4-BE49-F238E27FC236}">
                  <a16:creationId xmlns:a16="http://schemas.microsoft.com/office/drawing/2014/main" id="{00000000-0008-0000-0000-0000F5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21</xdr:row>
          <xdr:rowOff>9525</xdr:rowOff>
        </xdr:from>
        <xdr:to>
          <xdr:col>20</xdr:col>
          <xdr:colOff>219075</xdr:colOff>
          <xdr:row>22</xdr:row>
          <xdr:rowOff>0</xdr:rowOff>
        </xdr:to>
        <xdr:sp macro="" textlink="">
          <xdr:nvSpPr>
            <xdr:cNvPr id="3830" name="Spinner 1782" hidden="1">
              <a:extLst>
                <a:ext uri="{63B3BB69-23CF-44E3-9099-C40C66FF867C}">
                  <a14:compatExt spid="_x0000_s3830"/>
                </a:ext>
                <a:ext uri="{FF2B5EF4-FFF2-40B4-BE49-F238E27FC236}">
                  <a16:creationId xmlns:a16="http://schemas.microsoft.com/office/drawing/2014/main" id="{00000000-0008-0000-0000-0000F6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3</xdr:row>
          <xdr:rowOff>19050</xdr:rowOff>
        </xdr:from>
        <xdr:to>
          <xdr:col>20</xdr:col>
          <xdr:colOff>219075</xdr:colOff>
          <xdr:row>3</xdr:row>
          <xdr:rowOff>266700</xdr:rowOff>
        </xdr:to>
        <xdr:sp macro="" textlink="">
          <xdr:nvSpPr>
            <xdr:cNvPr id="3831" name="Spinner 1783" hidden="1">
              <a:extLst>
                <a:ext uri="{63B3BB69-23CF-44E3-9099-C40C66FF867C}">
                  <a14:compatExt spid="_x0000_s3831"/>
                </a:ext>
                <a:ext uri="{FF2B5EF4-FFF2-40B4-BE49-F238E27FC236}">
                  <a16:creationId xmlns:a16="http://schemas.microsoft.com/office/drawing/2014/main" id="{00000000-0008-0000-0000-0000F7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19050</xdr:colOff>
          <xdr:row>23</xdr:row>
          <xdr:rowOff>19050</xdr:rowOff>
        </xdr:from>
        <xdr:to>
          <xdr:col>20</xdr:col>
          <xdr:colOff>238125</xdr:colOff>
          <xdr:row>23</xdr:row>
          <xdr:rowOff>266700</xdr:rowOff>
        </xdr:to>
        <xdr:sp macro="" textlink="">
          <xdr:nvSpPr>
            <xdr:cNvPr id="3832" name="Spinner 1784" hidden="1">
              <a:extLst>
                <a:ext uri="{63B3BB69-23CF-44E3-9099-C40C66FF867C}">
                  <a14:compatExt spid="_x0000_s3832"/>
                </a:ext>
                <a:ext uri="{FF2B5EF4-FFF2-40B4-BE49-F238E27FC236}">
                  <a16:creationId xmlns:a16="http://schemas.microsoft.com/office/drawing/2014/main" id="{00000000-0008-0000-0000-0000F8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1</xdr:row>
          <xdr:rowOff>9525</xdr:rowOff>
        </xdr:from>
        <xdr:to>
          <xdr:col>20</xdr:col>
          <xdr:colOff>219075</xdr:colOff>
          <xdr:row>1</xdr:row>
          <xdr:rowOff>142875</xdr:rowOff>
        </xdr:to>
        <xdr:sp macro="" textlink="">
          <xdr:nvSpPr>
            <xdr:cNvPr id="3833" name="Spinner 1785" hidden="1">
              <a:extLst>
                <a:ext uri="{63B3BB69-23CF-44E3-9099-C40C66FF867C}">
                  <a14:compatExt spid="_x0000_s3833"/>
                </a:ext>
                <a:ext uri="{FF2B5EF4-FFF2-40B4-BE49-F238E27FC236}">
                  <a16:creationId xmlns:a16="http://schemas.microsoft.com/office/drawing/2014/main" id="{00000000-0008-0000-0000-0000F9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26</xdr:row>
          <xdr:rowOff>9525</xdr:rowOff>
        </xdr:from>
        <xdr:to>
          <xdr:col>20</xdr:col>
          <xdr:colOff>219075</xdr:colOff>
          <xdr:row>26</xdr:row>
          <xdr:rowOff>142875</xdr:rowOff>
        </xdr:to>
        <xdr:sp macro="" textlink="">
          <xdr:nvSpPr>
            <xdr:cNvPr id="3834" name="Spinner 1786" hidden="1">
              <a:extLst>
                <a:ext uri="{63B3BB69-23CF-44E3-9099-C40C66FF867C}">
                  <a14:compatExt spid="_x0000_s3834"/>
                </a:ext>
                <a:ext uri="{FF2B5EF4-FFF2-40B4-BE49-F238E27FC236}">
                  <a16:creationId xmlns:a16="http://schemas.microsoft.com/office/drawing/2014/main" id="{00000000-0008-0000-0000-0000FA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25</xdr:row>
          <xdr:rowOff>9525</xdr:rowOff>
        </xdr:from>
        <xdr:to>
          <xdr:col>20</xdr:col>
          <xdr:colOff>219075</xdr:colOff>
          <xdr:row>25</xdr:row>
          <xdr:rowOff>180975</xdr:rowOff>
        </xdr:to>
        <xdr:sp macro="" textlink="">
          <xdr:nvSpPr>
            <xdr:cNvPr id="3835" name="Spinner 1787" hidden="1">
              <a:extLst>
                <a:ext uri="{63B3BB69-23CF-44E3-9099-C40C66FF867C}">
                  <a14:compatExt spid="_x0000_s3835"/>
                </a:ext>
                <a:ext uri="{FF2B5EF4-FFF2-40B4-BE49-F238E27FC236}">
                  <a16:creationId xmlns:a16="http://schemas.microsoft.com/office/drawing/2014/main" id="{00000000-0008-0000-0000-0000FB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27</xdr:row>
          <xdr:rowOff>9525</xdr:rowOff>
        </xdr:from>
        <xdr:to>
          <xdr:col>20</xdr:col>
          <xdr:colOff>219075</xdr:colOff>
          <xdr:row>28</xdr:row>
          <xdr:rowOff>0</xdr:rowOff>
        </xdr:to>
        <xdr:sp macro="" textlink="">
          <xdr:nvSpPr>
            <xdr:cNvPr id="3836" name="Spinner 1788" hidden="1">
              <a:extLst>
                <a:ext uri="{63B3BB69-23CF-44E3-9099-C40C66FF867C}">
                  <a14:compatExt spid="_x0000_s3836"/>
                </a:ext>
                <a:ext uri="{FF2B5EF4-FFF2-40B4-BE49-F238E27FC236}">
                  <a16:creationId xmlns:a16="http://schemas.microsoft.com/office/drawing/2014/main" id="{00000000-0008-0000-0000-0000FC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2</xdr:row>
          <xdr:rowOff>9525</xdr:rowOff>
        </xdr:from>
        <xdr:to>
          <xdr:col>20</xdr:col>
          <xdr:colOff>219075</xdr:colOff>
          <xdr:row>2</xdr:row>
          <xdr:rowOff>180975</xdr:rowOff>
        </xdr:to>
        <xdr:sp macro="" textlink="">
          <xdr:nvSpPr>
            <xdr:cNvPr id="3837" name="Spinner 1789" hidden="1">
              <a:extLst>
                <a:ext uri="{63B3BB69-23CF-44E3-9099-C40C66FF867C}">
                  <a14:compatExt spid="_x0000_s3837"/>
                </a:ext>
                <a:ext uri="{FF2B5EF4-FFF2-40B4-BE49-F238E27FC236}">
                  <a16:creationId xmlns:a16="http://schemas.microsoft.com/office/drawing/2014/main" id="{00000000-0008-0000-0000-0000FD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29</xdr:row>
          <xdr:rowOff>9525</xdr:rowOff>
        </xdr:from>
        <xdr:to>
          <xdr:col>20</xdr:col>
          <xdr:colOff>219075</xdr:colOff>
          <xdr:row>29</xdr:row>
          <xdr:rowOff>161925</xdr:rowOff>
        </xdr:to>
        <xdr:sp macro="" textlink="">
          <xdr:nvSpPr>
            <xdr:cNvPr id="3838" name="Spinner 1790" hidden="1">
              <a:extLst>
                <a:ext uri="{63B3BB69-23CF-44E3-9099-C40C66FF867C}">
                  <a14:compatExt spid="_x0000_s3838"/>
                </a:ext>
                <a:ext uri="{FF2B5EF4-FFF2-40B4-BE49-F238E27FC236}">
                  <a16:creationId xmlns:a16="http://schemas.microsoft.com/office/drawing/2014/main" id="{00000000-0008-0000-0000-0000FE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30</xdr:row>
          <xdr:rowOff>9525</xdr:rowOff>
        </xdr:from>
        <xdr:to>
          <xdr:col>20</xdr:col>
          <xdr:colOff>219075</xdr:colOff>
          <xdr:row>30</xdr:row>
          <xdr:rowOff>142875</xdr:rowOff>
        </xdr:to>
        <xdr:sp macro="" textlink="">
          <xdr:nvSpPr>
            <xdr:cNvPr id="3839" name="Spinner 1791" hidden="1">
              <a:extLst>
                <a:ext uri="{63B3BB69-23CF-44E3-9099-C40C66FF867C}">
                  <a14:compatExt spid="_x0000_s3839"/>
                </a:ext>
                <a:ext uri="{FF2B5EF4-FFF2-40B4-BE49-F238E27FC236}">
                  <a16:creationId xmlns:a16="http://schemas.microsoft.com/office/drawing/2014/main" id="{00000000-0008-0000-0000-0000FF0E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31</xdr:row>
          <xdr:rowOff>9525</xdr:rowOff>
        </xdr:from>
        <xdr:to>
          <xdr:col>20</xdr:col>
          <xdr:colOff>219075</xdr:colOff>
          <xdr:row>31</xdr:row>
          <xdr:rowOff>180975</xdr:rowOff>
        </xdr:to>
        <xdr:sp macro="" textlink="">
          <xdr:nvSpPr>
            <xdr:cNvPr id="3840" name="Spinner 1792" hidden="1">
              <a:extLst>
                <a:ext uri="{63B3BB69-23CF-44E3-9099-C40C66FF867C}">
                  <a14:compatExt spid="_x0000_s3840"/>
                </a:ext>
                <a:ext uri="{FF2B5EF4-FFF2-40B4-BE49-F238E27FC236}">
                  <a16:creationId xmlns:a16="http://schemas.microsoft.com/office/drawing/2014/main" id="{00000000-0008-0000-0000-000000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32</xdr:row>
          <xdr:rowOff>9525</xdr:rowOff>
        </xdr:from>
        <xdr:to>
          <xdr:col>20</xdr:col>
          <xdr:colOff>219075</xdr:colOff>
          <xdr:row>33</xdr:row>
          <xdr:rowOff>0</xdr:rowOff>
        </xdr:to>
        <xdr:sp macro="" textlink="">
          <xdr:nvSpPr>
            <xdr:cNvPr id="3841" name="Spinner 1793" hidden="1">
              <a:extLst>
                <a:ext uri="{63B3BB69-23CF-44E3-9099-C40C66FF867C}">
                  <a14:compatExt spid="_x0000_s3841"/>
                </a:ext>
                <a:ext uri="{FF2B5EF4-FFF2-40B4-BE49-F238E27FC236}">
                  <a16:creationId xmlns:a16="http://schemas.microsoft.com/office/drawing/2014/main" id="{00000000-0008-0000-0000-000001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33</xdr:row>
          <xdr:rowOff>9525</xdr:rowOff>
        </xdr:from>
        <xdr:to>
          <xdr:col>20</xdr:col>
          <xdr:colOff>219075</xdr:colOff>
          <xdr:row>33</xdr:row>
          <xdr:rowOff>142875</xdr:rowOff>
        </xdr:to>
        <xdr:sp macro="" textlink="">
          <xdr:nvSpPr>
            <xdr:cNvPr id="3842" name="Spinner 1794" hidden="1">
              <a:extLst>
                <a:ext uri="{63B3BB69-23CF-44E3-9099-C40C66FF867C}">
                  <a14:compatExt spid="_x0000_s3842"/>
                </a:ext>
                <a:ext uri="{FF2B5EF4-FFF2-40B4-BE49-F238E27FC236}">
                  <a16:creationId xmlns:a16="http://schemas.microsoft.com/office/drawing/2014/main" id="{00000000-0008-0000-0000-000002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20</xdr:row>
          <xdr:rowOff>47625</xdr:rowOff>
        </xdr:from>
        <xdr:to>
          <xdr:col>20</xdr:col>
          <xdr:colOff>219075</xdr:colOff>
          <xdr:row>20</xdr:row>
          <xdr:rowOff>257175</xdr:rowOff>
        </xdr:to>
        <xdr:sp macro="" textlink="">
          <xdr:nvSpPr>
            <xdr:cNvPr id="3844" name="Spinner 1796" hidden="1">
              <a:extLst>
                <a:ext uri="{63B3BB69-23CF-44E3-9099-C40C66FF867C}">
                  <a14:compatExt spid="_x0000_s3844"/>
                </a:ext>
                <a:ext uri="{FF2B5EF4-FFF2-40B4-BE49-F238E27FC236}">
                  <a16:creationId xmlns:a16="http://schemas.microsoft.com/office/drawing/2014/main" id="{00000000-0008-0000-0000-000004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11</xdr:row>
          <xdr:rowOff>9525</xdr:rowOff>
        </xdr:from>
        <xdr:to>
          <xdr:col>20</xdr:col>
          <xdr:colOff>219075</xdr:colOff>
          <xdr:row>11</xdr:row>
          <xdr:rowOff>161925</xdr:rowOff>
        </xdr:to>
        <xdr:sp macro="" textlink="">
          <xdr:nvSpPr>
            <xdr:cNvPr id="3845" name="Spinner 1797" hidden="1">
              <a:extLst>
                <a:ext uri="{63B3BB69-23CF-44E3-9099-C40C66FF867C}">
                  <a14:compatExt spid="_x0000_s3845"/>
                </a:ext>
                <a:ext uri="{FF2B5EF4-FFF2-40B4-BE49-F238E27FC236}">
                  <a16:creationId xmlns:a16="http://schemas.microsoft.com/office/drawing/2014/main" id="{00000000-0008-0000-0000-000005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36</xdr:row>
          <xdr:rowOff>9525</xdr:rowOff>
        </xdr:from>
        <xdr:to>
          <xdr:col>20</xdr:col>
          <xdr:colOff>219075</xdr:colOff>
          <xdr:row>36</xdr:row>
          <xdr:rowOff>142875</xdr:rowOff>
        </xdr:to>
        <xdr:sp macro="" textlink="">
          <xdr:nvSpPr>
            <xdr:cNvPr id="3846" name="Spinner 1798" hidden="1">
              <a:extLst>
                <a:ext uri="{63B3BB69-23CF-44E3-9099-C40C66FF867C}">
                  <a14:compatExt spid="_x0000_s3846"/>
                </a:ext>
                <a:ext uri="{FF2B5EF4-FFF2-40B4-BE49-F238E27FC236}">
                  <a16:creationId xmlns:a16="http://schemas.microsoft.com/office/drawing/2014/main" id="{00000000-0008-0000-0000-000006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37</xdr:row>
          <xdr:rowOff>19050</xdr:rowOff>
        </xdr:from>
        <xdr:to>
          <xdr:col>20</xdr:col>
          <xdr:colOff>219075</xdr:colOff>
          <xdr:row>37</xdr:row>
          <xdr:rowOff>152400</xdr:rowOff>
        </xdr:to>
        <xdr:sp macro="" textlink="">
          <xdr:nvSpPr>
            <xdr:cNvPr id="3847" name="Spinner 1799" hidden="1">
              <a:extLst>
                <a:ext uri="{63B3BB69-23CF-44E3-9099-C40C66FF867C}">
                  <a14:compatExt spid="_x0000_s3847"/>
                </a:ext>
                <a:ext uri="{FF2B5EF4-FFF2-40B4-BE49-F238E27FC236}">
                  <a16:creationId xmlns:a16="http://schemas.microsoft.com/office/drawing/2014/main" id="{00000000-0008-0000-0000-000007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38</xdr:row>
          <xdr:rowOff>28575</xdr:rowOff>
        </xdr:from>
        <xdr:to>
          <xdr:col>20</xdr:col>
          <xdr:colOff>209550</xdr:colOff>
          <xdr:row>38</xdr:row>
          <xdr:rowOff>142875</xdr:rowOff>
        </xdr:to>
        <xdr:sp macro="" textlink="">
          <xdr:nvSpPr>
            <xdr:cNvPr id="3848" name="Spinner 1800" hidden="1">
              <a:extLst>
                <a:ext uri="{63B3BB69-23CF-44E3-9099-C40C66FF867C}">
                  <a14:compatExt spid="_x0000_s3848"/>
                </a:ext>
                <a:ext uri="{FF2B5EF4-FFF2-40B4-BE49-F238E27FC236}">
                  <a16:creationId xmlns:a16="http://schemas.microsoft.com/office/drawing/2014/main" id="{00000000-0008-0000-0000-000008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4</xdr:row>
          <xdr:rowOff>9525</xdr:rowOff>
        </xdr:from>
        <xdr:to>
          <xdr:col>20</xdr:col>
          <xdr:colOff>219075</xdr:colOff>
          <xdr:row>5</xdr:row>
          <xdr:rowOff>0</xdr:rowOff>
        </xdr:to>
        <xdr:sp macro="" textlink="">
          <xdr:nvSpPr>
            <xdr:cNvPr id="3849" name="Spinner 1801" hidden="1">
              <a:extLst>
                <a:ext uri="{63B3BB69-23CF-44E3-9099-C40C66FF867C}">
                  <a14:compatExt spid="_x0000_s3849"/>
                </a:ext>
                <a:ext uri="{FF2B5EF4-FFF2-40B4-BE49-F238E27FC236}">
                  <a16:creationId xmlns:a16="http://schemas.microsoft.com/office/drawing/2014/main" id="{00000000-0008-0000-0000-000009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10</xdr:row>
          <xdr:rowOff>19050</xdr:rowOff>
        </xdr:from>
        <xdr:to>
          <xdr:col>20</xdr:col>
          <xdr:colOff>219075</xdr:colOff>
          <xdr:row>10</xdr:row>
          <xdr:rowOff>228600</xdr:rowOff>
        </xdr:to>
        <xdr:sp macro="" textlink="">
          <xdr:nvSpPr>
            <xdr:cNvPr id="3886" name="Spinner 1838" hidden="1">
              <a:extLst>
                <a:ext uri="{63B3BB69-23CF-44E3-9099-C40C66FF867C}">
                  <a14:compatExt spid="_x0000_s3886"/>
                </a:ext>
                <a:ext uri="{FF2B5EF4-FFF2-40B4-BE49-F238E27FC236}">
                  <a16:creationId xmlns:a16="http://schemas.microsoft.com/office/drawing/2014/main" id="{00000000-0008-0000-0000-00002E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41</xdr:row>
          <xdr:rowOff>9525</xdr:rowOff>
        </xdr:from>
        <xdr:to>
          <xdr:col>20</xdr:col>
          <xdr:colOff>219075</xdr:colOff>
          <xdr:row>42</xdr:row>
          <xdr:rowOff>0</xdr:rowOff>
        </xdr:to>
        <xdr:sp macro="" textlink="">
          <xdr:nvSpPr>
            <xdr:cNvPr id="3888" name="Spinner 1840" hidden="1">
              <a:extLst>
                <a:ext uri="{63B3BB69-23CF-44E3-9099-C40C66FF867C}">
                  <a14:compatExt spid="_x0000_s3888"/>
                </a:ext>
                <a:ext uri="{FF2B5EF4-FFF2-40B4-BE49-F238E27FC236}">
                  <a16:creationId xmlns:a16="http://schemas.microsoft.com/office/drawing/2014/main" id="{00000000-0008-0000-0000-000030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42</xdr:row>
          <xdr:rowOff>9525</xdr:rowOff>
        </xdr:from>
        <xdr:to>
          <xdr:col>20</xdr:col>
          <xdr:colOff>219075</xdr:colOff>
          <xdr:row>43</xdr:row>
          <xdr:rowOff>0</xdr:rowOff>
        </xdr:to>
        <xdr:sp macro="" textlink="">
          <xdr:nvSpPr>
            <xdr:cNvPr id="3889" name="Spinner 1841" hidden="1">
              <a:extLst>
                <a:ext uri="{63B3BB69-23CF-44E3-9099-C40C66FF867C}">
                  <a14:compatExt spid="_x0000_s3889"/>
                </a:ext>
                <a:ext uri="{FF2B5EF4-FFF2-40B4-BE49-F238E27FC236}">
                  <a16:creationId xmlns:a16="http://schemas.microsoft.com/office/drawing/2014/main" id="{00000000-0008-0000-0000-000031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43</xdr:row>
          <xdr:rowOff>9525</xdr:rowOff>
        </xdr:from>
        <xdr:to>
          <xdr:col>20</xdr:col>
          <xdr:colOff>219075</xdr:colOff>
          <xdr:row>44</xdr:row>
          <xdr:rowOff>0</xdr:rowOff>
        </xdr:to>
        <xdr:sp macro="" textlink="">
          <xdr:nvSpPr>
            <xdr:cNvPr id="3890" name="Spinner 1842" hidden="1">
              <a:extLst>
                <a:ext uri="{63B3BB69-23CF-44E3-9099-C40C66FF867C}">
                  <a14:compatExt spid="_x0000_s3890"/>
                </a:ext>
                <a:ext uri="{FF2B5EF4-FFF2-40B4-BE49-F238E27FC236}">
                  <a16:creationId xmlns:a16="http://schemas.microsoft.com/office/drawing/2014/main" id="{00000000-0008-0000-0000-000032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46</xdr:row>
          <xdr:rowOff>9525</xdr:rowOff>
        </xdr:from>
        <xdr:to>
          <xdr:col>20</xdr:col>
          <xdr:colOff>219075</xdr:colOff>
          <xdr:row>47</xdr:row>
          <xdr:rowOff>0</xdr:rowOff>
        </xdr:to>
        <xdr:sp macro="" textlink="">
          <xdr:nvSpPr>
            <xdr:cNvPr id="3891" name="Spinner 1843" hidden="1">
              <a:extLst>
                <a:ext uri="{63B3BB69-23CF-44E3-9099-C40C66FF867C}">
                  <a14:compatExt spid="_x0000_s3891"/>
                </a:ext>
                <a:ext uri="{FF2B5EF4-FFF2-40B4-BE49-F238E27FC236}">
                  <a16:creationId xmlns:a16="http://schemas.microsoft.com/office/drawing/2014/main" id="{00000000-0008-0000-0000-000033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47</xdr:row>
          <xdr:rowOff>9525</xdr:rowOff>
        </xdr:from>
        <xdr:to>
          <xdr:col>20</xdr:col>
          <xdr:colOff>219075</xdr:colOff>
          <xdr:row>48</xdr:row>
          <xdr:rowOff>0</xdr:rowOff>
        </xdr:to>
        <xdr:sp macro="" textlink="">
          <xdr:nvSpPr>
            <xdr:cNvPr id="3892" name="Spinner 1844" hidden="1">
              <a:extLst>
                <a:ext uri="{63B3BB69-23CF-44E3-9099-C40C66FF867C}">
                  <a14:compatExt spid="_x0000_s3892"/>
                </a:ext>
                <a:ext uri="{FF2B5EF4-FFF2-40B4-BE49-F238E27FC236}">
                  <a16:creationId xmlns:a16="http://schemas.microsoft.com/office/drawing/2014/main" id="{00000000-0008-0000-0000-000034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48</xdr:row>
          <xdr:rowOff>9525</xdr:rowOff>
        </xdr:from>
        <xdr:to>
          <xdr:col>20</xdr:col>
          <xdr:colOff>219075</xdr:colOff>
          <xdr:row>48</xdr:row>
          <xdr:rowOff>161925</xdr:rowOff>
        </xdr:to>
        <xdr:sp macro="" textlink="">
          <xdr:nvSpPr>
            <xdr:cNvPr id="3893" name="Spinner 1845" hidden="1">
              <a:extLst>
                <a:ext uri="{63B3BB69-23CF-44E3-9099-C40C66FF867C}">
                  <a14:compatExt spid="_x0000_s3893"/>
                </a:ext>
                <a:ext uri="{FF2B5EF4-FFF2-40B4-BE49-F238E27FC236}">
                  <a16:creationId xmlns:a16="http://schemas.microsoft.com/office/drawing/2014/main" id="{00000000-0008-0000-0000-000035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49</xdr:row>
          <xdr:rowOff>9525</xdr:rowOff>
        </xdr:from>
        <xdr:to>
          <xdr:col>20</xdr:col>
          <xdr:colOff>219075</xdr:colOff>
          <xdr:row>49</xdr:row>
          <xdr:rowOff>161925</xdr:rowOff>
        </xdr:to>
        <xdr:sp macro="" textlink="">
          <xdr:nvSpPr>
            <xdr:cNvPr id="3894" name="Spinner 1846" hidden="1">
              <a:extLst>
                <a:ext uri="{63B3BB69-23CF-44E3-9099-C40C66FF867C}">
                  <a14:compatExt spid="_x0000_s3894"/>
                </a:ext>
                <a:ext uri="{FF2B5EF4-FFF2-40B4-BE49-F238E27FC236}">
                  <a16:creationId xmlns:a16="http://schemas.microsoft.com/office/drawing/2014/main" id="{00000000-0008-0000-0000-000036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50</xdr:row>
          <xdr:rowOff>9525</xdr:rowOff>
        </xdr:from>
        <xdr:to>
          <xdr:col>20</xdr:col>
          <xdr:colOff>219075</xdr:colOff>
          <xdr:row>51</xdr:row>
          <xdr:rowOff>0</xdr:rowOff>
        </xdr:to>
        <xdr:sp macro="" textlink="">
          <xdr:nvSpPr>
            <xdr:cNvPr id="3895" name="Spinner 1847" hidden="1">
              <a:extLst>
                <a:ext uri="{63B3BB69-23CF-44E3-9099-C40C66FF867C}">
                  <a14:compatExt spid="_x0000_s3895"/>
                </a:ext>
                <a:ext uri="{FF2B5EF4-FFF2-40B4-BE49-F238E27FC236}">
                  <a16:creationId xmlns:a16="http://schemas.microsoft.com/office/drawing/2014/main" id="{00000000-0008-0000-0000-000037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51</xdr:row>
          <xdr:rowOff>9525</xdr:rowOff>
        </xdr:from>
        <xdr:to>
          <xdr:col>20</xdr:col>
          <xdr:colOff>219075</xdr:colOff>
          <xdr:row>51</xdr:row>
          <xdr:rowOff>161925</xdr:rowOff>
        </xdr:to>
        <xdr:sp macro="" textlink="">
          <xdr:nvSpPr>
            <xdr:cNvPr id="3896" name="Spinner 1848" hidden="1">
              <a:extLst>
                <a:ext uri="{63B3BB69-23CF-44E3-9099-C40C66FF867C}">
                  <a14:compatExt spid="_x0000_s3896"/>
                </a:ext>
                <a:ext uri="{FF2B5EF4-FFF2-40B4-BE49-F238E27FC236}">
                  <a16:creationId xmlns:a16="http://schemas.microsoft.com/office/drawing/2014/main" id="{00000000-0008-0000-0000-000038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52</xdr:row>
          <xdr:rowOff>9525</xdr:rowOff>
        </xdr:from>
        <xdr:to>
          <xdr:col>20</xdr:col>
          <xdr:colOff>219075</xdr:colOff>
          <xdr:row>53</xdr:row>
          <xdr:rowOff>0</xdr:rowOff>
        </xdr:to>
        <xdr:sp macro="" textlink="">
          <xdr:nvSpPr>
            <xdr:cNvPr id="3897" name="Spinner 1849" hidden="1">
              <a:extLst>
                <a:ext uri="{63B3BB69-23CF-44E3-9099-C40C66FF867C}">
                  <a14:compatExt spid="_x0000_s3897"/>
                </a:ext>
                <a:ext uri="{FF2B5EF4-FFF2-40B4-BE49-F238E27FC236}">
                  <a16:creationId xmlns:a16="http://schemas.microsoft.com/office/drawing/2014/main" id="{00000000-0008-0000-0000-000039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53</xdr:row>
          <xdr:rowOff>9525</xdr:rowOff>
        </xdr:from>
        <xdr:to>
          <xdr:col>20</xdr:col>
          <xdr:colOff>219075</xdr:colOff>
          <xdr:row>54</xdr:row>
          <xdr:rowOff>0</xdr:rowOff>
        </xdr:to>
        <xdr:sp macro="" textlink="">
          <xdr:nvSpPr>
            <xdr:cNvPr id="3898" name="Spinner 1850" hidden="1">
              <a:extLst>
                <a:ext uri="{63B3BB69-23CF-44E3-9099-C40C66FF867C}">
                  <a14:compatExt spid="_x0000_s3898"/>
                </a:ext>
                <a:ext uri="{FF2B5EF4-FFF2-40B4-BE49-F238E27FC236}">
                  <a16:creationId xmlns:a16="http://schemas.microsoft.com/office/drawing/2014/main" id="{00000000-0008-0000-0000-00003A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54</xdr:row>
          <xdr:rowOff>9525</xdr:rowOff>
        </xdr:from>
        <xdr:to>
          <xdr:col>20</xdr:col>
          <xdr:colOff>219075</xdr:colOff>
          <xdr:row>54</xdr:row>
          <xdr:rowOff>161925</xdr:rowOff>
        </xdr:to>
        <xdr:sp macro="" textlink="">
          <xdr:nvSpPr>
            <xdr:cNvPr id="3899" name="Spinner 1851" hidden="1">
              <a:extLst>
                <a:ext uri="{63B3BB69-23CF-44E3-9099-C40C66FF867C}">
                  <a14:compatExt spid="_x0000_s3899"/>
                </a:ext>
                <a:ext uri="{FF2B5EF4-FFF2-40B4-BE49-F238E27FC236}">
                  <a16:creationId xmlns:a16="http://schemas.microsoft.com/office/drawing/2014/main" id="{00000000-0008-0000-0000-00003B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56</xdr:row>
          <xdr:rowOff>9525</xdr:rowOff>
        </xdr:from>
        <xdr:to>
          <xdr:col>20</xdr:col>
          <xdr:colOff>200025</xdr:colOff>
          <xdr:row>56</xdr:row>
          <xdr:rowOff>142875</xdr:rowOff>
        </xdr:to>
        <xdr:sp macro="" textlink="">
          <xdr:nvSpPr>
            <xdr:cNvPr id="3900" name="Spinner 1852" hidden="1">
              <a:extLst>
                <a:ext uri="{63B3BB69-23CF-44E3-9099-C40C66FF867C}">
                  <a14:compatExt spid="_x0000_s3900"/>
                </a:ext>
                <a:ext uri="{FF2B5EF4-FFF2-40B4-BE49-F238E27FC236}">
                  <a16:creationId xmlns:a16="http://schemas.microsoft.com/office/drawing/2014/main" id="{00000000-0008-0000-0000-00003C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55</xdr:row>
          <xdr:rowOff>9525</xdr:rowOff>
        </xdr:from>
        <xdr:to>
          <xdr:col>20</xdr:col>
          <xdr:colOff>200025</xdr:colOff>
          <xdr:row>56</xdr:row>
          <xdr:rowOff>0</xdr:rowOff>
        </xdr:to>
        <xdr:sp macro="" textlink="">
          <xdr:nvSpPr>
            <xdr:cNvPr id="3901" name="Spinner 1853" hidden="1">
              <a:extLst>
                <a:ext uri="{63B3BB69-23CF-44E3-9099-C40C66FF867C}">
                  <a14:compatExt spid="_x0000_s3901"/>
                </a:ext>
                <a:ext uri="{FF2B5EF4-FFF2-40B4-BE49-F238E27FC236}">
                  <a16:creationId xmlns:a16="http://schemas.microsoft.com/office/drawing/2014/main" id="{00000000-0008-0000-0000-00003D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57</xdr:row>
          <xdr:rowOff>28575</xdr:rowOff>
        </xdr:from>
        <xdr:to>
          <xdr:col>20</xdr:col>
          <xdr:colOff>200025</xdr:colOff>
          <xdr:row>58</xdr:row>
          <xdr:rowOff>0</xdr:rowOff>
        </xdr:to>
        <xdr:sp macro="" textlink="">
          <xdr:nvSpPr>
            <xdr:cNvPr id="3902" name="Spinner 1854" hidden="1">
              <a:extLst>
                <a:ext uri="{63B3BB69-23CF-44E3-9099-C40C66FF867C}">
                  <a14:compatExt spid="_x0000_s3902"/>
                </a:ext>
                <a:ext uri="{FF2B5EF4-FFF2-40B4-BE49-F238E27FC236}">
                  <a16:creationId xmlns:a16="http://schemas.microsoft.com/office/drawing/2014/main" id="{00000000-0008-0000-0000-00003E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58</xdr:row>
          <xdr:rowOff>19050</xdr:rowOff>
        </xdr:from>
        <xdr:to>
          <xdr:col>20</xdr:col>
          <xdr:colOff>200025</xdr:colOff>
          <xdr:row>58</xdr:row>
          <xdr:rowOff>266700</xdr:rowOff>
        </xdr:to>
        <xdr:sp macro="" textlink="">
          <xdr:nvSpPr>
            <xdr:cNvPr id="3903" name="Spinner 1855" hidden="1">
              <a:extLst>
                <a:ext uri="{63B3BB69-23CF-44E3-9099-C40C66FF867C}">
                  <a14:compatExt spid="_x0000_s3903"/>
                </a:ext>
                <a:ext uri="{FF2B5EF4-FFF2-40B4-BE49-F238E27FC236}">
                  <a16:creationId xmlns:a16="http://schemas.microsoft.com/office/drawing/2014/main" id="{00000000-0008-0000-0000-00003F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5</xdr:row>
          <xdr:rowOff>9525</xdr:rowOff>
        </xdr:from>
        <xdr:to>
          <xdr:col>20</xdr:col>
          <xdr:colOff>219075</xdr:colOff>
          <xdr:row>5</xdr:row>
          <xdr:rowOff>257175</xdr:rowOff>
        </xdr:to>
        <xdr:sp macro="" textlink="">
          <xdr:nvSpPr>
            <xdr:cNvPr id="3904" name="Spinner 1856" hidden="1">
              <a:extLst>
                <a:ext uri="{63B3BB69-23CF-44E3-9099-C40C66FF867C}">
                  <a14:compatExt spid="_x0000_s3904"/>
                </a:ext>
                <a:ext uri="{FF2B5EF4-FFF2-40B4-BE49-F238E27FC236}">
                  <a16:creationId xmlns:a16="http://schemas.microsoft.com/office/drawing/2014/main" id="{00000000-0008-0000-0000-000040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59</xdr:row>
          <xdr:rowOff>9525</xdr:rowOff>
        </xdr:from>
        <xdr:to>
          <xdr:col>20</xdr:col>
          <xdr:colOff>200025</xdr:colOff>
          <xdr:row>59</xdr:row>
          <xdr:rowOff>142875</xdr:rowOff>
        </xdr:to>
        <xdr:sp macro="" textlink="">
          <xdr:nvSpPr>
            <xdr:cNvPr id="3905" name="Spinner 1857" hidden="1">
              <a:extLst>
                <a:ext uri="{63B3BB69-23CF-44E3-9099-C40C66FF867C}">
                  <a14:compatExt spid="_x0000_s3905"/>
                </a:ext>
                <a:ext uri="{FF2B5EF4-FFF2-40B4-BE49-F238E27FC236}">
                  <a16:creationId xmlns:a16="http://schemas.microsoft.com/office/drawing/2014/main" id="{00000000-0008-0000-0000-000041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60</xdr:row>
          <xdr:rowOff>19050</xdr:rowOff>
        </xdr:from>
        <xdr:to>
          <xdr:col>20</xdr:col>
          <xdr:colOff>200025</xdr:colOff>
          <xdr:row>60</xdr:row>
          <xdr:rowOff>266700</xdr:rowOff>
        </xdr:to>
        <xdr:sp macro="" textlink="">
          <xdr:nvSpPr>
            <xdr:cNvPr id="3906" name="Spinner 1858" hidden="1">
              <a:extLst>
                <a:ext uri="{63B3BB69-23CF-44E3-9099-C40C66FF867C}">
                  <a14:compatExt spid="_x0000_s3906"/>
                </a:ext>
                <a:ext uri="{FF2B5EF4-FFF2-40B4-BE49-F238E27FC236}">
                  <a16:creationId xmlns:a16="http://schemas.microsoft.com/office/drawing/2014/main" id="{00000000-0008-0000-0000-000042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61</xdr:row>
          <xdr:rowOff>9525</xdr:rowOff>
        </xdr:from>
        <xdr:to>
          <xdr:col>20</xdr:col>
          <xdr:colOff>200025</xdr:colOff>
          <xdr:row>61</xdr:row>
          <xdr:rowOff>142875</xdr:rowOff>
        </xdr:to>
        <xdr:sp macro="" textlink="">
          <xdr:nvSpPr>
            <xdr:cNvPr id="3907" name="Spinner 1859" hidden="1">
              <a:extLst>
                <a:ext uri="{63B3BB69-23CF-44E3-9099-C40C66FF867C}">
                  <a14:compatExt spid="_x0000_s3907"/>
                </a:ext>
                <a:ext uri="{FF2B5EF4-FFF2-40B4-BE49-F238E27FC236}">
                  <a16:creationId xmlns:a16="http://schemas.microsoft.com/office/drawing/2014/main" id="{00000000-0008-0000-0000-000043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62</xdr:row>
          <xdr:rowOff>9525</xdr:rowOff>
        </xdr:from>
        <xdr:to>
          <xdr:col>20</xdr:col>
          <xdr:colOff>200025</xdr:colOff>
          <xdr:row>62</xdr:row>
          <xdr:rowOff>142875</xdr:rowOff>
        </xdr:to>
        <xdr:sp macro="" textlink="">
          <xdr:nvSpPr>
            <xdr:cNvPr id="3908" name="Spinner 1860" hidden="1">
              <a:extLst>
                <a:ext uri="{63B3BB69-23CF-44E3-9099-C40C66FF867C}">
                  <a14:compatExt spid="_x0000_s3908"/>
                </a:ext>
                <a:ext uri="{FF2B5EF4-FFF2-40B4-BE49-F238E27FC236}">
                  <a16:creationId xmlns:a16="http://schemas.microsoft.com/office/drawing/2014/main" id="{00000000-0008-0000-0000-000044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7</xdr:row>
          <xdr:rowOff>9525</xdr:rowOff>
        </xdr:from>
        <xdr:to>
          <xdr:col>20</xdr:col>
          <xdr:colOff>200025</xdr:colOff>
          <xdr:row>7</xdr:row>
          <xdr:rowOff>142875</xdr:rowOff>
        </xdr:to>
        <xdr:sp macro="" textlink="">
          <xdr:nvSpPr>
            <xdr:cNvPr id="3909" name="Spinner 1861" hidden="1">
              <a:extLst>
                <a:ext uri="{63B3BB69-23CF-44E3-9099-C40C66FF867C}">
                  <a14:compatExt spid="_x0000_s3909"/>
                </a:ext>
                <a:ext uri="{FF2B5EF4-FFF2-40B4-BE49-F238E27FC236}">
                  <a16:creationId xmlns:a16="http://schemas.microsoft.com/office/drawing/2014/main" id="{00000000-0008-0000-0000-000045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63</xdr:row>
          <xdr:rowOff>9525</xdr:rowOff>
        </xdr:from>
        <xdr:to>
          <xdr:col>20</xdr:col>
          <xdr:colOff>200025</xdr:colOff>
          <xdr:row>63</xdr:row>
          <xdr:rowOff>142875</xdr:rowOff>
        </xdr:to>
        <xdr:sp macro="" textlink="">
          <xdr:nvSpPr>
            <xdr:cNvPr id="3910" name="Spinner 1862" hidden="1">
              <a:extLst>
                <a:ext uri="{63B3BB69-23CF-44E3-9099-C40C66FF867C}">
                  <a14:compatExt spid="_x0000_s3910"/>
                </a:ext>
                <a:ext uri="{FF2B5EF4-FFF2-40B4-BE49-F238E27FC236}">
                  <a16:creationId xmlns:a16="http://schemas.microsoft.com/office/drawing/2014/main" id="{00000000-0008-0000-0000-000046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64</xdr:row>
          <xdr:rowOff>9525</xdr:rowOff>
        </xdr:from>
        <xdr:to>
          <xdr:col>20</xdr:col>
          <xdr:colOff>200025</xdr:colOff>
          <xdr:row>64</xdr:row>
          <xdr:rowOff>142875</xdr:rowOff>
        </xdr:to>
        <xdr:sp macro="" textlink="">
          <xdr:nvSpPr>
            <xdr:cNvPr id="3911" name="Spinner 1863" hidden="1">
              <a:extLst>
                <a:ext uri="{63B3BB69-23CF-44E3-9099-C40C66FF867C}">
                  <a14:compatExt spid="_x0000_s3911"/>
                </a:ext>
                <a:ext uri="{FF2B5EF4-FFF2-40B4-BE49-F238E27FC236}">
                  <a16:creationId xmlns:a16="http://schemas.microsoft.com/office/drawing/2014/main" id="{00000000-0008-0000-0000-000047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65</xdr:row>
          <xdr:rowOff>9525</xdr:rowOff>
        </xdr:from>
        <xdr:to>
          <xdr:col>20</xdr:col>
          <xdr:colOff>200025</xdr:colOff>
          <xdr:row>65</xdr:row>
          <xdr:rowOff>142875</xdr:rowOff>
        </xdr:to>
        <xdr:sp macro="" textlink="">
          <xdr:nvSpPr>
            <xdr:cNvPr id="3912" name="Spinner 1864" hidden="1">
              <a:extLst>
                <a:ext uri="{63B3BB69-23CF-44E3-9099-C40C66FF867C}">
                  <a14:compatExt spid="_x0000_s3912"/>
                </a:ext>
                <a:ext uri="{FF2B5EF4-FFF2-40B4-BE49-F238E27FC236}">
                  <a16:creationId xmlns:a16="http://schemas.microsoft.com/office/drawing/2014/main" id="{00000000-0008-0000-0000-000048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66</xdr:row>
          <xdr:rowOff>9525</xdr:rowOff>
        </xdr:from>
        <xdr:to>
          <xdr:col>20</xdr:col>
          <xdr:colOff>200025</xdr:colOff>
          <xdr:row>66</xdr:row>
          <xdr:rowOff>142875</xdr:rowOff>
        </xdr:to>
        <xdr:sp macro="" textlink="">
          <xdr:nvSpPr>
            <xdr:cNvPr id="3913" name="Spinner 1865" hidden="1">
              <a:extLst>
                <a:ext uri="{63B3BB69-23CF-44E3-9099-C40C66FF867C}">
                  <a14:compatExt spid="_x0000_s3913"/>
                </a:ext>
                <a:ext uri="{FF2B5EF4-FFF2-40B4-BE49-F238E27FC236}">
                  <a16:creationId xmlns:a16="http://schemas.microsoft.com/office/drawing/2014/main" id="{00000000-0008-0000-0000-000049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67</xdr:row>
          <xdr:rowOff>9525</xdr:rowOff>
        </xdr:from>
        <xdr:to>
          <xdr:col>20</xdr:col>
          <xdr:colOff>200025</xdr:colOff>
          <xdr:row>67</xdr:row>
          <xdr:rowOff>142875</xdr:rowOff>
        </xdr:to>
        <xdr:sp macro="" textlink="">
          <xdr:nvSpPr>
            <xdr:cNvPr id="3914" name="Spinner 1866" hidden="1">
              <a:extLst>
                <a:ext uri="{63B3BB69-23CF-44E3-9099-C40C66FF867C}">
                  <a14:compatExt spid="_x0000_s3914"/>
                </a:ext>
                <a:ext uri="{FF2B5EF4-FFF2-40B4-BE49-F238E27FC236}">
                  <a16:creationId xmlns:a16="http://schemas.microsoft.com/office/drawing/2014/main" id="{00000000-0008-0000-0000-00004A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68</xdr:row>
          <xdr:rowOff>9525</xdr:rowOff>
        </xdr:from>
        <xdr:to>
          <xdr:col>20</xdr:col>
          <xdr:colOff>200025</xdr:colOff>
          <xdr:row>68</xdr:row>
          <xdr:rowOff>142875</xdr:rowOff>
        </xdr:to>
        <xdr:sp macro="" textlink="">
          <xdr:nvSpPr>
            <xdr:cNvPr id="3915" name="Spinner 1867" hidden="1">
              <a:extLst>
                <a:ext uri="{63B3BB69-23CF-44E3-9099-C40C66FF867C}">
                  <a14:compatExt spid="_x0000_s3915"/>
                </a:ext>
                <a:ext uri="{FF2B5EF4-FFF2-40B4-BE49-F238E27FC236}">
                  <a16:creationId xmlns:a16="http://schemas.microsoft.com/office/drawing/2014/main" id="{00000000-0008-0000-0000-00004B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69</xdr:row>
          <xdr:rowOff>9525</xdr:rowOff>
        </xdr:from>
        <xdr:to>
          <xdr:col>20</xdr:col>
          <xdr:colOff>200025</xdr:colOff>
          <xdr:row>69</xdr:row>
          <xdr:rowOff>142875</xdr:rowOff>
        </xdr:to>
        <xdr:sp macro="" textlink="">
          <xdr:nvSpPr>
            <xdr:cNvPr id="3916" name="Spinner 1868" hidden="1">
              <a:extLst>
                <a:ext uri="{63B3BB69-23CF-44E3-9099-C40C66FF867C}">
                  <a14:compatExt spid="_x0000_s3916"/>
                </a:ext>
                <a:ext uri="{FF2B5EF4-FFF2-40B4-BE49-F238E27FC236}">
                  <a16:creationId xmlns:a16="http://schemas.microsoft.com/office/drawing/2014/main" id="{00000000-0008-0000-0000-00004C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70</xdr:row>
          <xdr:rowOff>9525</xdr:rowOff>
        </xdr:from>
        <xdr:to>
          <xdr:col>20</xdr:col>
          <xdr:colOff>200025</xdr:colOff>
          <xdr:row>70</xdr:row>
          <xdr:rowOff>142875</xdr:rowOff>
        </xdr:to>
        <xdr:sp macro="" textlink="">
          <xdr:nvSpPr>
            <xdr:cNvPr id="3917" name="Spinner 1869" hidden="1">
              <a:extLst>
                <a:ext uri="{63B3BB69-23CF-44E3-9099-C40C66FF867C}">
                  <a14:compatExt spid="_x0000_s3917"/>
                </a:ext>
                <a:ext uri="{FF2B5EF4-FFF2-40B4-BE49-F238E27FC236}">
                  <a16:creationId xmlns:a16="http://schemas.microsoft.com/office/drawing/2014/main" id="{00000000-0008-0000-0000-00004D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71</xdr:row>
          <xdr:rowOff>19050</xdr:rowOff>
        </xdr:from>
        <xdr:to>
          <xdr:col>20</xdr:col>
          <xdr:colOff>200025</xdr:colOff>
          <xdr:row>71</xdr:row>
          <xdr:rowOff>266700</xdr:rowOff>
        </xdr:to>
        <xdr:sp macro="" textlink="">
          <xdr:nvSpPr>
            <xdr:cNvPr id="3918" name="Spinner 1870" hidden="1">
              <a:extLst>
                <a:ext uri="{63B3BB69-23CF-44E3-9099-C40C66FF867C}">
                  <a14:compatExt spid="_x0000_s3918"/>
                </a:ext>
                <a:ext uri="{FF2B5EF4-FFF2-40B4-BE49-F238E27FC236}">
                  <a16:creationId xmlns:a16="http://schemas.microsoft.com/office/drawing/2014/main" id="{00000000-0008-0000-0000-00004E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72</xdr:row>
          <xdr:rowOff>9525</xdr:rowOff>
        </xdr:from>
        <xdr:to>
          <xdr:col>20</xdr:col>
          <xdr:colOff>200025</xdr:colOff>
          <xdr:row>72</xdr:row>
          <xdr:rowOff>142875</xdr:rowOff>
        </xdr:to>
        <xdr:sp macro="" textlink="">
          <xdr:nvSpPr>
            <xdr:cNvPr id="3919" name="Spinner 1871" hidden="1">
              <a:extLst>
                <a:ext uri="{63B3BB69-23CF-44E3-9099-C40C66FF867C}">
                  <a14:compatExt spid="_x0000_s3919"/>
                </a:ext>
                <a:ext uri="{FF2B5EF4-FFF2-40B4-BE49-F238E27FC236}">
                  <a16:creationId xmlns:a16="http://schemas.microsoft.com/office/drawing/2014/main" id="{00000000-0008-0000-0000-00004F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73</xdr:row>
          <xdr:rowOff>9525</xdr:rowOff>
        </xdr:from>
        <xdr:to>
          <xdr:col>20</xdr:col>
          <xdr:colOff>200025</xdr:colOff>
          <xdr:row>73</xdr:row>
          <xdr:rowOff>142875</xdr:rowOff>
        </xdr:to>
        <xdr:sp macro="" textlink="">
          <xdr:nvSpPr>
            <xdr:cNvPr id="3920" name="Spinner 1872" hidden="1">
              <a:extLst>
                <a:ext uri="{63B3BB69-23CF-44E3-9099-C40C66FF867C}">
                  <a14:compatExt spid="_x0000_s3920"/>
                </a:ext>
                <a:ext uri="{FF2B5EF4-FFF2-40B4-BE49-F238E27FC236}">
                  <a16:creationId xmlns:a16="http://schemas.microsoft.com/office/drawing/2014/main" id="{00000000-0008-0000-0000-000050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74</xdr:row>
          <xdr:rowOff>9525</xdr:rowOff>
        </xdr:from>
        <xdr:to>
          <xdr:col>20</xdr:col>
          <xdr:colOff>200025</xdr:colOff>
          <xdr:row>74</xdr:row>
          <xdr:rowOff>142875</xdr:rowOff>
        </xdr:to>
        <xdr:sp macro="" textlink="">
          <xdr:nvSpPr>
            <xdr:cNvPr id="3921" name="Spinner 1873" hidden="1">
              <a:extLst>
                <a:ext uri="{63B3BB69-23CF-44E3-9099-C40C66FF867C}">
                  <a14:compatExt spid="_x0000_s3921"/>
                </a:ext>
                <a:ext uri="{FF2B5EF4-FFF2-40B4-BE49-F238E27FC236}">
                  <a16:creationId xmlns:a16="http://schemas.microsoft.com/office/drawing/2014/main" id="{00000000-0008-0000-0000-000051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75</xdr:row>
          <xdr:rowOff>9525</xdr:rowOff>
        </xdr:from>
        <xdr:to>
          <xdr:col>20</xdr:col>
          <xdr:colOff>190500</xdr:colOff>
          <xdr:row>76</xdr:row>
          <xdr:rowOff>0</xdr:rowOff>
        </xdr:to>
        <xdr:sp macro="" textlink="">
          <xdr:nvSpPr>
            <xdr:cNvPr id="3922" name="Spinner 1874" hidden="1">
              <a:extLst>
                <a:ext uri="{63B3BB69-23CF-44E3-9099-C40C66FF867C}">
                  <a14:compatExt spid="_x0000_s3922"/>
                </a:ext>
                <a:ext uri="{FF2B5EF4-FFF2-40B4-BE49-F238E27FC236}">
                  <a16:creationId xmlns:a16="http://schemas.microsoft.com/office/drawing/2014/main" id="{00000000-0008-0000-0000-000052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76</xdr:row>
          <xdr:rowOff>28575</xdr:rowOff>
        </xdr:from>
        <xdr:to>
          <xdr:col>20</xdr:col>
          <xdr:colOff>190500</xdr:colOff>
          <xdr:row>77</xdr:row>
          <xdr:rowOff>0</xdr:rowOff>
        </xdr:to>
        <xdr:sp macro="" textlink="">
          <xdr:nvSpPr>
            <xdr:cNvPr id="3923" name="Spinner 1875" hidden="1">
              <a:extLst>
                <a:ext uri="{63B3BB69-23CF-44E3-9099-C40C66FF867C}">
                  <a14:compatExt spid="_x0000_s3923"/>
                </a:ext>
                <a:ext uri="{FF2B5EF4-FFF2-40B4-BE49-F238E27FC236}">
                  <a16:creationId xmlns:a16="http://schemas.microsoft.com/office/drawing/2014/main" id="{00000000-0008-0000-0000-000053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28575</xdr:colOff>
          <xdr:row>77</xdr:row>
          <xdr:rowOff>9525</xdr:rowOff>
        </xdr:from>
        <xdr:to>
          <xdr:col>20</xdr:col>
          <xdr:colOff>219075</xdr:colOff>
          <xdr:row>77</xdr:row>
          <xdr:rowOff>142875</xdr:rowOff>
        </xdr:to>
        <xdr:sp macro="" textlink="">
          <xdr:nvSpPr>
            <xdr:cNvPr id="3944" name="Spinner 1896" hidden="1">
              <a:extLst>
                <a:ext uri="{63B3BB69-23CF-44E3-9099-C40C66FF867C}">
                  <a14:compatExt spid="_x0000_s3944"/>
                </a:ext>
                <a:ext uri="{FF2B5EF4-FFF2-40B4-BE49-F238E27FC236}">
                  <a16:creationId xmlns:a16="http://schemas.microsoft.com/office/drawing/2014/main" id="{00000000-0008-0000-0000-000068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104775</xdr:colOff>
          <xdr:row>24</xdr:row>
          <xdr:rowOff>152400</xdr:rowOff>
        </xdr:from>
        <xdr:to>
          <xdr:col>18</xdr:col>
          <xdr:colOff>342900</xdr:colOff>
          <xdr:row>26</xdr:row>
          <xdr:rowOff>76200</xdr:rowOff>
        </xdr:to>
        <xdr:sp macro="" textlink="">
          <xdr:nvSpPr>
            <xdr:cNvPr id="3945" name="Spinner 1897" hidden="1">
              <a:extLst>
                <a:ext uri="{63B3BB69-23CF-44E3-9099-C40C66FF867C}">
                  <a14:compatExt spid="_x0000_s3945"/>
                </a:ext>
                <a:ext uri="{FF2B5EF4-FFF2-40B4-BE49-F238E27FC236}">
                  <a16:creationId xmlns:a16="http://schemas.microsoft.com/office/drawing/2014/main" id="{00000000-0008-0000-0000-0000690F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867</xdr:row>
          <xdr:rowOff>219075</xdr:rowOff>
        </xdr:from>
        <xdr:to>
          <xdr:col>7</xdr:col>
          <xdr:colOff>533400</xdr:colOff>
          <xdr:row>867</xdr:row>
          <xdr:rowOff>409575</xdr:rowOff>
        </xdr:to>
        <xdr:sp macro="" textlink="">
          <xdr:nvSpPr>
            <xdr:cNvPr id="3946" name="Check Box 1898" hidden="1">
              <a:extLst>
                <a:ext uri="{63B3BB69-23CF-44E3-9099-C40C66FF867C}">
                  <a14:compatExt spid="_x0000_s3946"/>
                </a:ext>
                <a:ext uri="{FF2B5EF4-FFF2-40B4-BE49-F238E27FC236}">
                  <a16:creationId xmlns:a16="http://schemas.microsoft.com/office/drawing/2014/main" id="{00000000-0008-0000-0000-00006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866</xdr:row>
          <xdr:rowOff>200025</xdr:rowOff>
        </xdr:from>
        <xdr:to>
          <xdr:col>7</xdr:col>
          <xdr:colOff>447675</xdr:colOff>
          <xdr:row>866</xdr:row>
          <xdr:rowOff>457200</xdr:rowOff>
        </xdr:to>
        <xdr:sp macro="" textlink="">
          <xdr:nvSpPr>
            <xdr:cNvPr id="3948" name="Check Box 1900" hidden="1">
              <a:extLst>
                <a:ext uri="{63B3BB69-23CF-44E3-9099-C40C66FF867C}">
                  <a14:compatExt spid="_x0000_s3948"/>
                </a:ext>
                <a:ext uri="{FF2B5EF4-FFF2-40B4-BE49-F238E27FC236}">
                  <a16:creationId xmlns:a16="http://schemas.microsoft.com/office/drawing/2014/main" id="{00000000-0008-0000-0000-00006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234</xdr:row>
          <xdr:rowOff>0</xdr:rowOff>
        </xdr:from>
        <xdr:to>
          <xdr:col>12</xdr:col>
          <xdr:colOff>247650</xdr:colOff>
          <xdr:row>234</xdr:row>
          <xdr:rowOff>0</xdr:rowOff>
        </xdr:to>
        <xdr:sp macro="" textlink="">
          <xdr:nvSpPr>
            <xdr:cNvPr id="8650" name="Spinner 2506" hidden="1">
              <a:extLst>
                <a:ext uri="{63B3BB69-23CF-44E3-9099-C40C66FF867C}">
                  <a14:compatExt spid="_x0000_s8650"/>
                </a:ext>
                <a:ext uri="{FF2B5EF4-FFF2-40B4-BE49-F238E27FC236}">
                  <a16:creationId xmlns:a16="http://schemas.microsoft.com/office/drawing/2014/main" id="{00000000-0008-0000-0000-0000CA21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241</xdr:row>
          <xdr:rowOff>0</xdr:rowOff>
        </xdr:from>
        <xdr:to>
          <xdr:col>12</xdr:col>
          <xdr:colOff>276225</xdr:colOff>
          <xdr:row>241</xdr:row>
          <xdr:rowOff>0</xdr:rowOff>
        </xdr:to>
        <xdr:sp macro="" textlink="">
          <xdr:nvSpPr>
            <xdr:cNvPr id="8651" name="Spinner 2507" hidden="1">
              <a:extLst>
                <a:ext uri="{63B3BB69-23CF-44E3-9099-C40C66FF867C}">
                  <a14:compatExt spid="_x0000_s8651"/>
                </a:ext>
                <a:ext uri="{FF2B5EF4-FFF2-40B4-BE49-F238E27FC236}">
                  <a16:creationId xmlns:a16="http://schemas.microsoft.com/office/drawing/2014/main" id="{00000000-0008-0000-0000-0000CB21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28575</xdr:colOff>
          <xdr:row>246</xdr:row>
          <xdr:rowOff>0</xdr:rowOff>
        </xdr:from>
        <xdr:to>
          <xdr:col>12</xdr:col>
          <xdr:colOff>276225</xdr:colOff>
          <xdr:row>246</xdr:row>
          <xdr:rowOff>0</xdr:rowOff>
        </xdr:to>
        <xdr:sp macro="" textlink="">
          <xdr:nvSpPr>
            <xdr:cNvPr id="8652" name="Spinner 2508" hidden="1">
              <a:extLst>
                <a:ext uri="{63B3BB69-23CF-44E3-9099-C40C66FF867C}">
                  <a14:compatExt spid="_x0000_s8652"/>
                </a:ext>
                <a:ext uri="{FF2B5EF4-FFF2-40B4-BE49-F238E27FC236}">
                  <a16:creationId xmlns:a16="http://schemas.microsoft.com/office/drawing/2014/main" id="{00000000-0008-0000-0000-0000CC21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66675</xdr:colOff>
          <xdr:row>268</xdr:row>
          <xdr:rowOff>28575</xdr:rowOff>
        </xdr:from>
        <xdr:to>
          <xdr:col>81</xdr:col>
          <xdr:colOff>47625</xdr:colOff>
          <xdr:row>269</xdr:row>
          <xdr:rowOff>19050</xdr:rowOff>
        </xdr:to>
        <xdr:sp macro="" textlink="">
          <xdr:nvSpPr>
            <xdr:cNvPr id="8653" name="Drop Down 2509" hidden="1">
              <a:extLst>
                <a:ext uri="{63B3BB69-23CF-44E3-9099-C40C66FF867C}">
                  <a14:compatExt spid="_x0000_s8653"/>
                </a:ext>
                <a:ext uri="{FF2B5EF4-FFF2-40B4-BE49-F238E27FC236}">
                  <a16:creationId xmlns:a16="http://schemas.microsoft.com/office/drawing/2014/main" id="{00000000-0008-0000-0000-0000CD2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104775</xdr:colOff>
          <xdr:row>268</xdr:row>
          <xdr:rowOff>47625</xdr:rowOff>
        </xdr:from>
        <xdr:to>
          <xdr:col>82</xdr:col>
          <xdr:colOff>28575</xdr:colOff>
          <xdr:row>269</xdr:row>
          <xdr:rowOff>19050</xdr:rowOff>
        </xdr:to>
        <xdr:sp macro="" textlink="">
          <xdr:nvSpPr>
            <xdr:cNvPr id="8656" name="Drop Down 2512" hidden="1">
              <a:extLst>
                <a:ext uri="{63B3BB69-23CF-44E3-9099-C40C66FF867C}">
                  <a14:compatExt spid="_x0000_s8656"/>
                </a:ext>
                <a:ext uri="{FF2B5EF4-FFF2-40B4-BE49-F238E27FC236}">
                  <a16:creationId xmlns:a16="http://schemas.microsoft.com/office/drawing/2014/main" id="{00000000-0008-0000-0000-0000D02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27</xdr:row>
          <xdr:rowOff>142875</xdr:rowOff>
        </xdr:from>
        <xdr:to>
          <xdr:col>14</xdr:col>
          <xdr:colOff>457200</xdr:colOff>
          <xdr:row>29</xdr:row>
          <xdr:rowOff>38100</xdr:rowOff>
        </xdr:to>
        <xdr:sp macro="" textlink="">
          <xdr:nvSpPr>
            <xdr:cNvPr id="8699" name="Check Box 2555" hidden="1">
              <a:extLst>
                <a:ext uri="{63B3BB69-23CF-44E3-9099-C40C66FF867C}">
                  <a14:compatExt spid="_x0000_s8699"/>
                </a:ext>
                <a:ext uri="{FF2B5EF4-FFF2-40B4-BE49-F238E27FC236}">
                  <a16:creationId xmlns:a16="http://schemas.microsoft.com/office/drawing/2014/main" id="{00000000-0008-0000-0000-0000F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28</xdr:row>
          <xdr:rowOff>123825</xdr:rowOff>
        </xdr:from>
        <xdr:to>
          <xdr:col>14</xdr:col>
          <xdr:colOff>457200</xdr:colOff>
          <xdr:row>30</xdr:row>
          <xdr:rowOff>9525</xdr:rowOff>
        </xdr:to>
        <xdr:sp macro="" textlink="">
          <xdr:nvSpPr>
            <xdr:cNvPr id="8700" name="Check Box 2556" hidden="1">
              <a:extLst>
                <a:ext uri="{63B3BB69-23CF-44E3-9099-C40C66FF867C}">
                  <a14:compatExt spid="_x0000_s8700"/>
                </a:ext>
                <a:ext uri="{FF2B5EF4-FFF2-40B4-BE49-F238E27FC236}">
                  <a16:creationId xmlns:a16="http://schemas.microsoft.com/office/drawing/2014/main" id="{00000000-0008-0000-0000-0000F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29</xdr:row>
          <xdr:rowOff>161925</xdr:rowOff>
        </xdr:from>
        <xdr:to>
          <xdr:col>14</xdr:col>
          <xdr:colOff>457200</xdr:colOff>
          <xdr:row>31</xdr:row>
          <xdr:rowOff>57150</xdr:rowOff>
        </xdr:to>
        <xdr:sp macro="" textlink="">
          <xdr:nvSpPr>
            <xdr:cNvPr id="8701" name="Check Box 2557" hidden="1">
              <a:extLst>
                <a:ext uri="{63B3BB69-23CF-44E3-9099-C40C66FF867C}">
                  <a14:compatExt spid="_x0000_s8701"/>
                </a:ext>
                <a:ext uri="{FF2B5EF4-FFF2-40B4-BE49-F238E27FC236}">
                  <a16:creationId xmlns:a16="http://schemas.microsoft.com/office/drawing/2014/main" id="{00000000-0008-0000-0000-0000F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30</xdr:row>
          <xdr:rowOff>133350</xdr:rowOff>
        </xdr:from>
        <xdr:to>
          <xdr:col>14</xdr:col>
          <xdr:colOff>447675</xdr:colOff>
          <xdr:row>32</xdr:row>
          <xdr:rowOff>28575</xdr:rowOff>
        </xdr:to>
        <xdr:sp macro="" textlink="">
          <xdr:nvSpPr>
            <xdr:cNvPr id="8702" name="Check Box 2558" hidden="1">
              <a:extLst>
                <a:ext uri="{63B3BB69-23CF-44E3-9099-C40C66FF867C}">
                  <a14:compatExt spid="_x0000_s8702"/>
                </a:ext>
                <a:ext uri="{FF2B5EF4-FFF2-40B4-BE49-F238E27FC236}">
                  <a16:creationId xmlns:a16="http://schemas.microsoft.com/office/drawing/2014/main" id="{00000000-0008-0000-0000-0000F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32</xdr:row>
          <xdr:rowOff>133350</xdr:rowOff>
        </xdr:from>
        <xdr:to>
          <xdr:col>14</xdr:col>
          <xdr:colOff>447675</xdr:colOff>
          <xdr:row>34</xdr:row>
          <xdr:rowOff>28575</xdr:rowOff>
        </xdr:to>
        <xdr:sp macro="" textlink="">
          <xdr:nvSpPr>
            <xdr:cNvPr id="8703" name="Check Box 2559" hidden="1">
              <a:extLst>
                <a:ext uri="{63B3BB69-23CF-44E3-9099-C40C66FF867C}">
                  <a14:compatExt spid="_x0000_s8703"/>
                </a:ext>
                <a:ext uri="{FF2B5EF4-FFF2-40B4-BE49-F238E27FC236}">
                  <a16:creationId xmlns:a16="http://schemas.microsoft.com/office/drawing/2014/main" id="{00000000-0008-0000-0000-0000F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32</xdr:row>
          <xdr:rowOff>133350</xdr:rowOff>
        </xdr:from>
        <xdr:to>
          <xdr:col>14</xdr:col>
          <xdr:colOff>447675</xdr:colOff>
          <xdr:row>34</xdr:row>
          <xdr:rowOff>28575</xdr:rowOff>
        </xdr:to>
        <xdr:sp macro="" textlink="">
          <xdr:nvSpPr>
            <xdr:cNvPr id="8704" name="Check Box 2560" hidden="1">
              <a:extLst>
                <a:ext uri="{63B3BB69-23CF-44E3-9099-C40C66FF867C}">
                  <a14:compatExt spid="_x0000_s8704"/>
                </a:ext>
                <a:ext uri="{FF2B5EF4-FFF2-40B4-BE49-F238E27FC236}">
                  <a16:creationId xmlns:a16="http://schemas.microsoft.com/office/drawing/2014/main" id="{00000000-0008-0000-0000-00000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31</xdr:row>
          <xdr:rowOff>104775</xdr:rowOff>
        </xdr:from>
        <xdr:to>
          <xdr:col>14</xdr:col>
          <xdr:colOff>457200</xdr:colOff>
          <xdr:row>33</xdr:row>
          <xdr:rowOff>38100</xdr:rowOff>
        </xdr:to>
        <xdr:sp macro="" textlink="">
          <xdr:nvSpPr>
            <xdr:cNvPr id="8705" name="Check Box 2561" hidden="1">
              <a:extLst>
                <a:ext uri="{63B3BB69-23CF-44E3-9099-C40C66FF867C}">
                  <a14:compatExt spid="_x0000_s8705"/>
                </a:ext>
                <a:ext uri="{FF2B5EF4-FFF2-40B4-BE49-F238E27FC236}">
                  <a16:creationId xmlns:a16="http://schemas.microsoft.com/office/drawing/2014/main" id="{00000000-0008-0000-0000-00000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37</xdr:row>
          <xdr:rowOff>0</xdr:rowOff>
        </xdr:from>
        <xdr:to>
          <xdr:col>14</xdr:col>
          <xdr:colOff>438150</xdr:colOff>
          <xdr:row>38</xdr:row>
          <xdr:rowOff>57150</xdr:rowOff>
        </xdr:to>
        <xdr:sp macro="" textlink="">
          <xdr:nvSpPr>
            <xdr:cNvPr id="8706" name="Check Box 2562" hidden="1">
              <a:extLst>
                <a:ext uri="{63B3BB69-23CF-44E3-9099-C40C66FF867C}">
                  <a14:compatExt spid="_x0000_s8706"/>
                </a:ext>
                <a:ext uri="{FF2B5EF4-FFF2-40B4-BE49-F238E27FC236}">
                  <a16:creationId xmlns:a16="http://schemas.microsoft.com/office/drawing/2014/main" id="{00000000-0008-0000-0000-00000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33</xdr:row>
          <xdr:rowOff>114300</xdr:rowOff>
        </xdr:from>
        <xdr:to>
          <xdr:col>14</xdr:col>
          <xdr:colOff>447675</xdr:colOff>
          <xdr:row>35</xdr:row>
          <xdr:rowOff>9525</xdr:rowOff>
        </xdr:to>
        <xdr:sp macro="" textlink="">
          <xdr:nvSpPr>
            <xdr:cNvPr id="8707" name="Check Box 2563" hidden="1">
              <a:extLst>
                <a:ext uri="{63B3BB69-23CF-44E3-9099-C40C66FF867C}">
                  <a14:compatExt spid="_x0000_s8707"/>
                </a:ext>
                <a:ext uri="{FF2B5EF4-FFF2-40B4-BE49-F238E27FC236}">
                  <a16:creationId xmlns:a16="http://schemas.microsoft.com/office/drawing/2014/main" id="{00000000-0008-0000-0000-00000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0</xdr:rowOff>
        </xdr:from>
        <xdr:to>
          <xdr:col>14</xdr:col>
          <xdr:colOff>438150</xdr:colOff>
          <xdr:row>36</xdr:row>
          <xdr:rowOff>57150</xdr:rowOff>
        </xdr:to>
        <xdr:sp macro="" textlink="">
          <xdr:nvSpPr>
            <xdr:cNvPr id="8708" name="Check Box 2564" hidden="1">
              <a:extLst>
                <a:ext uri="{63B3BB69-23CF-44E3-9099-C40C66FF867C}">
                  <a14:compatExt spid="_x0000_s8708"/>
                </a:ext>
                <a:ext uri="{FF2B5EF4-FFF2-40B4-BE49-F238E27FC236}">
                  <a16:creationId xmlns:a16="http://schemas.microsoft.com/office/drawing/2014/main" id="{00000000-0008-0000-0000-00000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36</xdr:row>
          <xdr:rowOff>0</xdr:rowOff>
        </xdr:from>
        <xdr:to>
          <xdr:col>14</xdr:col>
          <xdr:colOff>438150</xdr:colOff>
          <xdr:row>37</xdr:row>
          <xdr:rowOff>57150</xdr:rowOff>
        </xdr:to>
        <xdr:sp macro="" textlink="">
          <xdr:nvSpPr>
            <xdr:cNvPr id="8709" name="Check Box 2565" hidden="1">
              <a:extLst>
                <a:ext uri="{63B3BB69-23CF-44E3-9099-C40C66FF867C}">
                  <a14:compatExt spid="_x0000_s8709"/>
                </a:ext>
                <a:ext uri="{FF2B5EF4-FFF2-40B4-BE49-F238E27FC236}">
                  <a16:creationId xmlns:a16="http://schemas.microsoft.com/office/drawing/2014/main" id="{00000000-0008-0000-0000-00000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38</xdr:row>
          <xdr:rowOff>0</xdr:rowOff>
        </xdr:from>
        <xdr:to>
          <xdr:col>14</xdr:col>
          <xdr:colOff>438150</xdr:colOff>
          <xdr:row>39</xdr:row>
          <xdr:rowOff>57150</xdr:rowOff>
        </xdr:to>
        <xdr:sp macro="" textlink="">
          <xdr:nvSpPr>
            <xdr:cNvPr id="8710" name="Check Box 2566" hidden="1">
              <a:extLst>
                <a:ext uri="{63B3BB69-23CF-44E3-9099-C40C66FF867C}">
                  <a14:compatExt spid="_x0000_s8710"/>
                </a:ext>
                <a:ext uri="{FF2B5EF4-FFF2-40B4-BE49-F238E27FC236}">
                  <a16:creationId xmlns:a16="http://schemas.microsoft.com/office/drawing/2014/main" id="{00000000-0008-0000-0000-00000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39</xdr:row>
          <xdr:rowOff>0</xdr:rowOff>
        </xdr:from>
        <xdr:to>
          <xdr:col>14</xdr:col>
          <xdr:colOff>438150</xdr:colOff>
          <xdr:row>40</xdr:row>
          <xdr:rowOff>57150</xdr:rowOff>
        </xdr:to>
        <xdr:sp macro="" textlink="">
          <xdr:nvSpPr>
            <xdr:cNvPr id="8711" name="Check Box 2567" hidden="1">
              <a:extLst>
                <a:ext uri="{63B3BB69-23CF-44E3-9099-C40C66FF867C}">
                  <a14:compatExt spid="_x0000_s8711"/>
                </a:ext>
                <a:ext uri="{FF2B5EF4-FFF2-40B4-BE49-F238E27FC236}">
                  <a16:creationId xmlns:a16="http://schemas.microsoft.com/office/drawing/2014/main" id="{00000000-0008-0000-0000-00000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40</xdr:row>
          <xdr:rowOff>0</xdr:rowOff>
        </xdr:from>
        <xdr:to>
          <xdr:col>14</xdr:col>
          <xdr:colOff>438150</xdr:colOff>
          <xdr:row>41</xdr:row>
          <xdr:rowOff>57150</xdr:rowOff>
        </xdr:to>
        <xdr:sp macro="" textlink="">
          <xdr:nvSpPr>
            <xdr:cNvPr id="8712" name="Check Box 2568" hidden="1">
              <a:extLst>
                <a:ext uri="{63B3BB69-23CF-44E3-9099-C40C66FF867C}">
                  <a14:compatExt spid="_x0000_s8712"/>
                </a:ext>
                <a:ext uri="{FF2B5EF4-FFF2-40B4-BE49-F238E27FC236}">
                  <a16:creationId xmlns:a16="http://schemas.microsoft.com/office/drawing/2014/main" id="{00000000-0008-0000-0000-00000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41</xdr:row>
          <xdr:rowOff>0</xdr:rowOff>
        </xdr:from>
        <xdr:to>
          <xdr:col>14</xdr:col>
          <xdr:colOff>438150</xdr:colOff>
          <xdr:row>42</xdr:row>
          <xdr:rowOff>57150</xdr:rowOff>
        </xdr:to>
        <xdr:sp macro="" textlink="">
          <xdr:nvSpPr>
            <xdr:cNvPr id="8713" name="Check Box 2569" hidden="1">
              <a:extLst>
                <a:ext uri="{63B3BB69-23CF-44E3-9099-C40C66FF867C}">
                  <a14:compatExt spid="_x0000_s8713"/>
                </a:ext>
                <a:ext uri="{FF2B5EF4-FFF2-40B4-BE49-F238E27FC236}">
                  <a16:creationId xmlns:a16="http://schemas.microsoft.com/office/drawing/2014/main" id="{00000000-0008-0000-0000-00000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0</xdr:rowOff>
        </xdr:from>
        <xdr:to>
          <xdr:col>14</xdr:col>
          <xdr:colOff>438150</xdr:colOff>
          <xdr:row>43</xdr:row>
          <xdr:rowOff>57150</xdr:rowOff>
        </xdr:to>
        <xdr:sp macro="" textlink="">
          <xdr:nvSpPr>
            <xdr:cNvPr id="8714" name="Check Box 2570" hidden="1">
              <a:extLst>
                <a:ext uri="{63B3BB69-23CF-44E3-9099-C40C66FF867C}">
                  <a14:compatExt spid="_x0000_s8714"/>
                </a:ext>
                <a:ext uri="{FF2B5EF4-FFF2-40B4-BE49-F238E27FC236}">
                  <a16:creationId xmlns:a16="http://schemas.microsoft.com/office/drawing/2014/main" id="{00000000-0008-0000-0000-00000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43</xdr:row>
          <xdr:rowOff>0</xdr:rowOff>
        </xdr:from>
        <xdr:to>
          <xdr:col>14</xdr:col>
          <xdr:colOff>438150</xdr:colOff>
          <xdr:row>44</xdr:row>
          <xdr:rowOff>57150</xdr:rowOff>
        </xdr:to>
        <xdr:sp macro="" textlink="">
          <xdr:nvSpPr>
            <xdr:cNvPr id="8715" name="Check Box 2571" hidden="1">
              <a:extLst>
                <a:ext uri="{63B3BB69-23CF-44E3-9099-C40C66FF867C}">
                  <a14:compatExt spid="_x0000_s8715"/>
                </a:ext>
                <a:ext uri="{FF2B5EF4-FFF2-40B4-BE49-F238E27FC236}">
                  <a16:creationId xmlns:a16="http://schemas.microsoft.com/office/drawing/2014/main" id="{00000000-0008-0000-0000-00000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44</xdr:row>
          <xdr:rowOff>0</xdr:rowOff>
        </xdr:from>
        <xdr:to>
          <xdr:col>14</xdr:col>
          <xdr:colOff>438150</xdr:colOff>
          <xdr:row>45</xdr:row>
          <xdr:rowOff>57150</xdr:rowOff>
        </xdr:to>
        <xdr:sp macro="" textlink="">
          <xdr:nvSpPr>
            <xdr:cNvPr id="8716" name="Check Box 2572" hidden="1">
              <a:extLst>
                <a:ext uri="{63B3BB69-23CF-44E3-9099-C40C66FF867C}">
                  <a14:compatExt spid="_x0000_s8716"/>
                </a:ext>
                <a:ext uri="{FF2B5EF4-FFF2-40B4-BE49-F238E27FC236}">
                  <a16:creationId xmlns:a16="http://schemas.microsoft.com/office/drawing/2014/main" id="{00000000-0008-0000-0000-00000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45</xdr:row>
          <xdr:rowOff>0</xdr:rowOff>
        </xdr:from>
        <xdr:to>
          <xdr:col>14</xdr:col>
          <xdr:colOff>438150</xdr:colOff>
          <xdr:row>46</xdr:row>
          <xdr:rowOff>57150</xdr:rowOff>
        </xdr:to>
        <xdr:sp macro="" textlink="">
          <xdr:nvSpPr>
            <xdr:cNvPr id="8717" name="Check Box 2573" hidden="1">
              <a:extLst>
                <a:ext uri="{63B3BB69-23CF-44E3-9099-C40C66FF867C}">
                  <a14:compatExt spid="_x0000_s8717"/>
                </a:ext>
                <a:ext uri="{FF2B5EF4-FFF2-40B4-BE49-F238E27FC236}">
                  <a16:creationId xmlns:a16="http://schemas.microsoft.com/office/drawing/2014/main" id="{00000000-0008-0000-0000-00000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46</xdr:row>
          <xdr:rowOff>0</xdr:rowOff>
        </xdr:from>
        <xdr:to>
          <xdr:col>14</xdr:col>
          <xdr:colOff>438150</xdr:colOff>
          <xdr:row>47</xdr:row>
          <xdr:rowOff>57150</xdr:rowOff>
        </xdr:to>
        <xdr:sp macro="" textlink="">
          <xdr:nvSpPr>
            <xdr:cNvPr id="8718" name="Check Box 2574" hidden="1">
              <a:extLst>
                <a:ext uri="{63B3BB69-23CF-44E3-9099-C40C66FF867C}">
                  <a14:compatExt spid="_x0000_s8718"/>
                </a:ext>
                <a:ext uri="{FF2B5EF4-FFF2-40B4-BE49-F238E27FC236}">
                  <a16:creationId xmlns:a16="http://schemas.microsoft.com/office/drawing/2014/main" id="{00000000-0008-0000-0000-00000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47</xdr:row>
          <xdr:rowOff>0</xdr:rowOff>
        </xdr:from>
        <xdr:to>
          <xdr:col>14</xdr:col>
          <xdr:colOff>438150</xdr:colOff>
          <xdr:row>48</xdr:row>
          <xdr:rowOff>57150</xdr:rowOff>
        </xdr:to>
        <xdr:sp macro="" textlink="">
          <xdr:nvSpPr>
            <xdr:cNvPr id="8719" name="Check Box 2575" hidden="1">
              <a:extLst>
                <a:ext uri="{63B3BB69-23CF-44E3-9099-C40C66FF867C}">
                  <a14:compatExt spid="_x0000_s8719"/>
                </a:ext>
                <a:ext uri="{FF2B5EF4-FFF2-40B4-BE49-F238E27FC236}">
                  <a16:creationId xmlns:a16="http://schemas.microsoft.com/office/drawing/2014/main" id="{00000000-0008-0000-0000-00000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48</xdr:row>
          <xdr:rowOff>0</xdr:rowOff>
        </xdr:from>
        <xdr:to>
          <xdr:col>14</xdr:col>
          <xdr:colOff>438150</xdr:colOff>
          <xdr:row>49</xdr:row>
          <xdr:rowOff>57150</xdr:rowOff>
        </xdr:to>
        <xdr:sp macro="" textlink="">
          <xdr:nvSpPr>
            <xdr:cNvPr id="8720" name="Check Box 2576" hidden="1">
              <a:extLst>
                <a:ext uri="{63B3BB69-23CF-44E3-9099-C40C66FF867C}">
                  <a14:compatExt spid="_x0000_s8720"/>
                </a:ext>
                <a:ext uri="{FF2B5EF4-FFF2-40B4-BE49-F238E27FC236}">
                  <a16:creationId xmlns:a16="http://schemas.microsoft.com/office/drawing/2014/main" id="{00000000-0008-0000-0000-00001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49</xdr:row>
          <xdr:rowOff>0</xdr:rowOff>
        </xdr:from>
        <xdr:to>
          <xdr:col>14</xdr:col>
          <xdr:colOff>438150</xdr:colOff>
          <xdr:row>50</xdr:row>
          <xdr:rowOff>57150</xdr:rowOff>
        </xdr:to>
        <xdr:sp macro="" textlink="">
          <xdr:nvSpPr>
            <xdr:cNvPr id="8721" name="Check Box 2577" hidden="1">
              <a:extLst>
                <a:ext uri="{63B3BB69-23CF-44E3-9099-C40C66FF867C}">
                  <a14:compatExt spid="_x0000_s8721"/>
                </a:ext>
                <a:ext uri="{FF2B5EF4-FFF2-40B4-BE49-F238E27FC236}">
                  <a16:creationId xmlns:a16="http://schemas.microsoft.com/office/drawing/2014/main" id="{00000000-0008-0000-0000-00001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50</xdr:row>
          <xdr:rowOff>0</xdr:rowOff>
        </xdr:from>
        <xdr:to>
          <xdr:col>14</xdr:col>
          <xdr:colOff>438150</xdr:colOff>
          <xdr:row>51</xdr:row>
          <xdr:rowOff>57150</xdr:rowOff>
        </xdr:to>
        <xdr:sp macro="" textlink="">
          <xdr:nvSpPr>
            <xdr:cNvPr id="8722" name="Check Box 2578" hidden="1">
              <a:extLst>
                <a:ext uri="{63B3BB69-23CF-44E3-9099-C40C66FF867C}">
                  <a14:compatExt spid="_x0000_s8722"/>
                </a:ext>
                <a:ext uri="{FF2B5EF4-FFF2-40B4-BE49-F238E27FC236}">
                  <a16:creationId xmlns:a16="http://schemas.microsoft.com/office/drawing/2014/main" id="{00000000-0008-0000-0000-00001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51</xdr:row>
          <xdr:rowOff>0</xdr:rowOff>
        </xdr:from>
        <xdr:to>
          <xdr:col>14</xdr:col>
          <xdr:colOff>438150</xdr:colOff>
          <xdr:row>52</xdr:row>
          <xdr:rowOff>57150</xdr:rowOff>
        </xdr:to>
        <xdr:sp macro="" textlink="">
          <xdr:nvSpPr>
            <xdr:cNvPr id="8723" name="Check Box 2579" hidden="1">
              <a:extLst>
                <a:ext uri="{63B3BB69-23CF-44E3-9099-C40C66FF867C}">
                  <a14:compatExt spid="_x0000_s8723"/>
                </a:ext>
                <a:ext uri="{FF2B5EF4-FFF2-40B4-BE49-F238E27FC236}">
                  <a16:creationId xmlns:a16="http://schemas.microsoft.com/office/drawing/2014/main" id="{00000000-0008-0000-0000-00001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0</xdr:rowOff>
        </xdr:from>
        <xdr:to>
          <xdr:col>14</xdr:col>
          <xdr:colOff>438150</xdr:colOff>
          <xdr:row>53</xdr:row>
          <xdr:rowOff>57150</xdr:rowOff>
        </xdr:to>
        <xdr:sp macro="" textlink="">
          <xdr:nvSpPr>
            <xdr:cNvPr id="8724" name="Check Box 2580" hidden="1">
              <a:extLst>
                <a:ext uri="{63B3BB69-23CF-44E3-9099-C40C66FF867C}">
                  <a14:compatExt spid="_x0000_s8724"/>
                </a:ext>
                <a:ext uri="{FF2B5EF4-FFF2-40B4-BE49-F238E27FC236}">
                  <a16:creationId xmlns:a16="http://schemas.microsoft.com/office/drawing/2014/main" id="{00000000-0008-0000-0000-00001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53</xdr:row>
          <xdr:rowOff>0</xdr:rowOff>
        </xdr:from>
        <xdr:to>
          <xdr:col>14</xdr:col>
          <xdr:colOff>438150</xdr:colOff>
          <xdr:row>54</xdr:row>
          <xdr:rowOff>57150</xdr:rowOff>
        </xdr:to>
        <xdr:sp macro="" textlink="">
          <xdr:nvSpPr>
            <xdr:cNvPr id="8725" name="Check Box 2581" hidden="1">
              <a:extLst>
                <a:ext uri="{63B3BB69-23CF-44E3-9099-C40C66FF867C}">
                  <a14:compatExt spid="_x0000_s8725"/>
                </a:ext>
                <a:ext uri="{FF2B5EF4-FFF2-40B4-BE49-F238E27FC236}">
                  <a16:creationId xmlns:a16="http://schemas.microsoft.com/office/drawing/2014/main" id="{00000000-0008-0000-0000-00001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54</xdr:row>
          <xdr:rowOff>0</xdr:rowOff>
        </xdr:from>
        <xdr:to>
          <xdr:col>14</xdr:col>
          <xdr:colOff>438150</xdr:colOff>
          <xdr:row>55</xdr:row>
          <xdr:rowOff>57150</xdr:rowOff>
        </xdr:to>
        <xdr:sp macro="" textlink="">
          <xdr:nvSpPr>
            <xdr:cNvPr id="8726" name="Check Box 2582" hidden="1">
              <a:extLst>
                <a:ext uri="{63B3BB69-23CF-44E3-9099-C40C66FF867C}">
                  <a14:compatExt spid="_x0000_s8726"/>
                </a:ext>
                <a:ext uri="{FF2B5EF4-FFF2-40B4-BE49-F238E27FC236}">
                  <a16:creationId xmlns:a16="http://schemas.microsoft.com/office/drawing/2014/main" id="{00000000-0008-0000-0000-00001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55</xdr:row>
          <xdr:rowOff>0</xdr:rowOff>
        </xdr:from>
        <xdr:to>
          <xdr:col>14</xdr:col>
          <xdr:colOff>438150</xdr:colOff>
          <xdr:row>56</xdr:row>
          <xdr:rowOff>57150</xdr:rowOff>
        </xdr:to>
        <xdr:sp macro="" textlink="">
          <xdr:nvSpPr>
            <xdr:cNvPr id="8727" name="Check Box 2583" hidden="1">
              <a:extLst>
                <a:ext uri="{63B3BB69-23CF-44E3-9099-C40C66FF867C}">
                  <a14:compatExt spid="_x0000_s8727"/>
                </a:ext>
                <a:ext uri="{FF2B5EF4-FFF2-40B4-BE49-F238E27FC236}">
                  <a16:creationId xmlns:a16="http://schemas.microsoft.com/office/drawing/2014/main" id="{00000000-0008-0000-0000-00001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56</xdr:row>
          <xdr:rowOff>0</xdr:rowOff>
        </xdr:from>
        <xdr:to>
          <xdr:col>14</xdr:col>
          <xdr:colOff>438150</xdr:colOff>
          <xdr:row>57</xdr:row>
          <xdr:rowOff>57150</xdr:rowOff>
        </xdr:to>
        <xdr:sp macro="" textlink="">
          <xdr:nvSpPr>
            <xdr:cNvPr id="8728" name="Check Box 2584" hidden="1">
              <a:extLst>
                <a:ext uri="{63B3BB69-23CF-44E3-9099-C40C66FF867C}">
                  <a14:compatExt spid="_x0000_s8728"/>
                </a:ext>
                <a:ext uri="{FF2B5EF4-FFF2-40B4-BE49-F238E27FC236}">
                  <a16:creationId xmlns:a16="http://schemas.microsoft.com/office/drawing/2014/main" id="{00000000-0008-0000-0000-00001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57</xdr:row>
          <xdr:rowOff>0</xdr:rowOff>
        </xdr:from>
        <xdr:to>
          <xdr:col>14</xdr:col>
          <xdr:colOff>438150</xdr:colOff>
          <xdr:row>58</xdr:row>
          <xdr:rowOff>57150</xdr:rowOff>
        </xdr:to>
        <xdr:sp macro="" textlink="">
          <xdr:nvSpPr>
            <xdr:cNvPr id="8729" name="Check Box 2585" hidden="1">
              <a:extLst>
                <a:ext uri="{63B3BB69-23CF-44E3-9099-C40C66FF867C}">
                  <a14:compatExt spid="_x0000_s8729"/>
                </a:ext>
                <a:ext uri="{FF2B5EF4-FFF2-40B4-BE49-F238E27FC236}">
                  <a16:creationId xmlns:a16="http://schemas.microsoft.com/office/drawing/2014/main" id="{00000000-0008-0000-0000-00001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58</xdr:row>
          <xdr:rowOff>0</xdr:rowOff>
        </xdr:from>
        <xdr:to>
          <xdr:col>14</xdr:col>
          <xdr:colOff>438150</xdr:colOff>
          <xdr:row>59</xdr:row>
          <xdr:rowOff>57150</xdr:rowOff>
        </xdr:to>
        <xdr:sp macro="" textlink="">
          <xdr:nvSpPr>
            <xdr:cNvPr id="8730" name="Check Box 2586" hidden="1">
              <a:extLst>
                <a:ext uri="{63B3BB69-23CF-44E3-9099-C40C66FF867C}">
                  <a14:compatExt spid="_x0000_s8730"/>
                </a:ext>
                <a:ext uri="{FF2B5EF4-FFF2-40B4-BE49-F238E27FC236}">
                  <a16:creationId xmlns:a16="http://schemas.microsoft.com/office/drawing/2014/main" id="{00000000-0008-0000-0000-00001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0</xdr:rowOff>
        </xdr:from>
        <xdr:to>
          <xdr:col>14</xdr:col>
          <xdr:colOff>438150</xdr:colOff>
          <xdr:row>60</xdr:row>
          <xdr:rowOff>57150</xdr:rowOff>
        </xdr:to>
        <xdr:sp macro="" textlink="">
          <xdr:nvSpPr>
            <xdr:cNvPr id="8731" name="Check Box 2587" hidden="1">
              <a:extLst>
                <a:ext uri="{63B3BB69-23CF-44E3-9099-C40C66FF867C}">
                  <a14:compatExt spid="_x0000_s8731"/>
                </a:ext>
                <a:ext uri="{FF2B5EF4-FFF2-40B4-BE49-F238E27FC236}">
                  <a16:creationId xmlns:a16="http://schemas.microsoft.com/office/drawing/2014/main" id="{00000000-0008-0000-0000-00001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0</xdr:rowOff>
        </xdr:from>
        <xdr:to>
          <xdr:col>14</xdr:col>
          <xdr:colOff>438150</xdr:colOff>
          <xdr:row>61</xdr:row>
          <xdr:rowOff>57150</xdr:rowOff>
        </xdr:to>
        <xdr:sp macro="" textlink="">
          <xdr:nvSpPr>
            <xdr:cNvPr id="8732" name="Check Box 2588" hidden="1">
              <a:extLst>
                <a:ext uri="{63B3BB69-23CF-44E3-9099-C40C66FF867C}">
                  <a14:compatExt spid="_x0000_s8732"/>
                </a:ext>
                <a:ext uri="{FF2B5EF4-FFF2-40B4-BE49-F238E27FC236}">
                  <a16:creationId xmlns:a16="http://schemas.microsoft.com/office/drawing/2014/main" id="{00000000-0008-0000-0000-00001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0</xdr:rowOff>
        </xdr:from>
        <xdr:to>
          <xdr:col>14</xdr:col>
          <xdr:colOff>438150</xdr:colOff>
          <xdr:row>62</xdr:row>
          <xdr:rowOff>57150</xdr:rowOff>
        </xdr:to>
        <xdr:sp macro="" textlink="">
          <xdr:nvSpPr>
            <xdr:cNvPr id="8733" name="Check Box 2589" hidden="1">
              <a:extLst>
                <a:ext uri="{63B3BB69-23CF-44E3-9099-C40C66FF867C}">
                  <a14:compatExt spid="_x0000_s8733"/>
                </a:ext>
                <a:ext uri="{FF2B5EF4-FFF2-40B4-BE49-F238E27FC236}">
                  <a16:creationId xmlns:a16="http://schemas.microsoft.com/office/drawing/2014/main" id="{00000000-0008-0000-0000-00001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0</xdr:rowOff>
        </xdr:from>
        <xdr:to>
          <xdr:col>14</xdr:col>
          <xdr:colOff>438150</xdr:colOff>
          <xdr:row>63</xdr:row>
          <xdr:rowOff>57150</xdr:rowOff>
        </xdr:to>
        <xdr:sp macro="" textlink="">
          <xdr:nvSpPr>
            <xdr:cNvPr id="8734" name="Check Box 2590" hidden="1">
              <a:extLst>
                <a:ext uri="{63B3BB69-23CF-44E3-9099-C40C66FF867C}">
                  <a14:compatExt spid="_x0000_s8734"/>
                </a:ext>
                <a:ext uri="{FF2B5EF4-FFF2-40B4-BE49-F238E27FC236}">
                  <a16:creationId xmlns:a16="http://schemas.microsoft.com/office/drawing/2014/main" id="{00000000-0008-0000-0000-00001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0</xdr:rowOff>
        </xdr:from>
        <xdr:to>
          <xdr:col>14</xdr:col>
          <xdr:colOff>438150</xdr:colOff>
          <xdr:row>64</xdr:row>
          <xdr:rowOff>57150</xdr:rowOff>
        </xdr:to>
        <xdr:sp macro="" textlink="">
          <xdr:nvSpPr>
            <xdr:cNvPr id="8735" name="Check Box 2591" hidden="1">
              <a:extLst>
                <a:ext uri="{63B3BB69-23CF-44E3-9099-C40C66FF867C}">
                  <a14:compatExt spid="_x0000_s8735"/>
                </a:ext>
                <a:ext uri="{FF2B5EF4-FFF2-40B4-BE49-F238E27FC236}">
                  <a16:creationId xmlns:a16="http://schemas.microsoft.com/office/drawing/2014/main" id="{00000000-0008-0000-0000-00001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0</xdr:rowOff>
        </xdr:from>
        <xdr:to>
          <xdr:col>14</xdr:col>
          <xdr:colOff>438150</xdr:colOff>
          <xdr:row>65</xdr:row>
          <xdr:rowOff>57150</xdr:rowOff>
        </xdr:to>
        <xdr:sp macro="" textlink="">
          <xdr:nvSpPr>
            <xdr:cNvPr id="8736" name="Check Box 2592" hidden="1">
              <a:extLst>
                <a:ext uri="{63B3BB69-23CF-44E3-9099-C40C66FF867C}">
                  <a14:compatExt spid="_x0000_s8736"/>
                </a:ext>
                <a:ext uri="{FF2B5EF4-FFF2-40B4-BE49-F238E27FC236}">
                  <a16:creationId xmlns:a16="http://schemas.microsoft.com/office/drawing/2014/main" id="{00000000-0008-0000-0000-00002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0</xdr:rowOff>
        </xdr:from>
        <xdr:to>
          <xdr:col>14</xdr:col>
          <xdr:colOff>438150</xdr:colOff>
          <xdr:row>66</xdr:row>
          <xdr:rowOff>57150</xdr:rowOff>
        </xdr:to>
        <xdr:sp macro="" textlink="">
          <xdr:nvSpPr>
            <xdr:cNvPr id="8737" name="Check Box 2593" hidden="1">
              <a:extLst>
                <a:ext uri="{63B3BB69-23CF-44E3-9099-C40C66FF867C}">
                  <a14:compatExt spid="_x0000_s8737"/>
                </a:ext>
                <a:ext uri="{FF2B5EF4-FFF2-40B4-BE49-F238E27FC236}">
                  <a16:creationId xmlns:a16="http://schemas.microsoft.com/office/drawing/2014/main" id="{00000000-0008-0000-0000-00002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0</xdr:rowOff>
        </xdr:from>
        <xdr:to>
          <xdr:col>14</xdr:col>
          <xdr:colOff>438150</xdr:colOff>
          <xdr:row>67</xdr:row>
          <xdr:rowOff>57150</xdr:rowOff>
        </xdr:to>
        <xdr:sp macro="" textlink="">
          <xdr:nvSpPr>
            <xdr:cNvPr id="8738" name="Check Box 2594" hidden="1">
              <a:extLst>
                <a:ext uri="{63B3BB69-23CF-44E3-9099-C40C66FF867C}">
                  <a14:compatExt spid="_x0000_s8738"/>
                </a:ext>
                <a:ext uri="{FF2B5EF4-FFF2-40B4-BE49-F238E27FC236}">
                  <a16:creationId xmlns:a16="http://schemas.microsoft.com/office/drawing/2014/main" id="{00000000-0008-0000-0000-00002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0</xdr:rowOff>
        </xdr:from>
        <xdr:to>
          <xdr:col>14</xdr:col>
          <xdr:colOff>438150</xdr:colOff>
          <xdr:row>68</xdr:row>
          <xdr:rowOff>57150</xdr:rowOff>
        </xdr:to>
        <xdr:sp macro="" textlink="">
          <xdr:nvSpPr>
            <xdr:cNvPr id="8739" name="Check Box 2595" hidden="1">
              <a:extLst>
                <a:ext uri="{63B3BB69-23CF-44E3-9099-C40C66FF867C}">
                  <a14:compatExt spid="_x0000_s8739"/>
                </a:ext>
                <a:ext uri="{FF2B5EF4-FFF2-40B4-BE49-F238E27FC236}">
                  <a16:creationId xmlns:a16="http://schemas.microsoft.com/office/drawing/2014/main" id="{00000000-0008-0000-0000-00002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0</xdr:rowOff>
        </xdr:from>
        <xdr:to>
          <xdr:col>14</xdr:col>
          <xdr:colOff>438150</xdr:colOff>
          <xdr:row>69</xdr:row>
          <xdr:rowOff>38100</xdr:rowOff>
        </xdr:to>
        <xdr:sp macro="" textlink="">
          <xdr:nvSpPr>
            <xdr:cNvPr id="8740" name="Check Box 2596" hidden="1">
              <a:extLst>
                <a:ext uri="{63B3BB69-23CF-44E3-9099-C40C66FF867C}">
                  <a14:compatExt spid="_x0000_s8740"/>
                </a:ext>
                <a:ext uri="{FF2B5EF4-FFF2-40B4-BE49-F238E27FC236}">
                  <a16:creationId xmlns:a16="http://schemas.microsoft.com/office/drawing/2014/main" id="{00000000-0008-0000-0000-00002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69</xdr:row>
          <xdr:rowOff>0</xdr:rowOff>
        </xdr:from>
        <xdr:to>
          <xdr:col>14</xdr:col>
          <xdr:colOff>438150</xdr:colOff>
          <xdr:row>70</xdr:row>
          <xdr:rowOff>57150</xdr:rowOff>
        </xdr:to>
        <xdr:sp macro="" textlink="">
          <xdr:nvSpPr>
            <xdr:cNvPr id="8741" name="Check Box 2597" hidden="1">
              <a:extLst>
                <a:ext uri="{63B3BB69-23CF-44E3-9099-C40C66FF867C}">
                  <a14:compatExt spid="_x0000_s8741"/>
                </a:ext>
                <a:ext uri="{FF2B5EF4-FFF2-40B4-BE49-F238E27FC236}">
                  <a16:creationId xmlns:a16="http://schemas.microsoft.com/office/drawing/2014/main" id="{00000000-0008-0000-0000-00002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70</xdr:row>
          <xdr:rowOff>0</xdr:rowOff>
        </xdr:from>
        <xdr:to>
          <xdr:col>14</xdr:col>
          <xdr:colOff>438150</xdr:colOff>
          <xdr:row>71</xdr:row>
          <xdr:rowOff>57150</xdr:rowOff>
        </xdr:to>
        <xdr:sp macro="" textlink="">
          <xdr:nvSpPr>
            <xdr:cNvPr id="8742" name="Check Box 2598" hidden="1">
              <a:extLst>
                <a:ext uri="{63B3BB69-23CF-44E3-9099-C40C66FF867C}">
                  <a14:compatExt spid="_x0000_s8742"/>
                </a:ext>
                <a:ext uri="{FF2B5EF4-FFF2-40B4-BE49-F238E27FC236}">
                  <a16:creationId xmlns:a16="http://schemas.microsoft.com/office/drawing/2014/main" id="{00000000-0008-0000-0000-00002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71</xdr:row>
          <xdr:rowOff>0</xdr:rowOff>
        </xdr:from>
        <xdr:to>
          <xdr:col>14</xdr:col>
          <xdr:colOff>438150</xdr:colOff>
          <xdr:row>72</xdr:row>
          <xdr:rowOff>57150</xdr:rowOff>
        </xdr:to>
        <xdr:sp macro="" textlink="">
          <xdr:nvSpPr>
            <xdr:cNvPr id="8743" name="Check Box 2599" hidden="1">
              <a:extLst>
                <a:ext uri="{63B3BB69-23CF-44E3-9099-C40C66FF867C}">
                  <a14:compatExt spid="_x0000_s8743"/>
                </a:ext>
                <a:ext uri="{FF2B5EF4-FFF2-40B4-BE49-F238E27FC236}">
                  <a16:creationId xmlns:a16="http://schemas.microsoft.com/office/drawing/2014/main" id="{00000000-0008-0000-0000-00002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72</xdr:row>
          <xdr:rowOff>0</xdr:rowOff>
        </xdr:from>
        <xdr:to>
          <xdr:col>14</xdr:col>
          <xdr:colOff>438150</xdr:colOff>
          <xdr:row>73</xdr:row>
          <xdr:rowOff>57150</xdr:rowOff>
        </xdr:to>
        <xdr:sp macro="" textlink="">
          <xdr:nvSpPr>
            <xdr:cNvPr id="8744" name="Check Box 2600" hidden="1">
              <a:extLst>
                <a:ext uri="{63B3BB69-23CF-44E3-9099-C40C66FF867C}">
                  <a14:compatExt spid="_x0000_s8744"/>
                </a:ext>
                <a:ext uri="{FF2B5EF4-FFF2-40B4-BE49-F238E27FC236}">
                  <a16:creationId xmlns:a16="http://schemas.microsoft.com/office/drawing/2014/main" id="{00000000-0008-0000-0000-00002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73</xdr:row>
          <xdr:rowOff>0</xdr:rowOff>
        </xdr:from>
        <xdr:to>
          <xdr:col>14</xdr:col>
          <xdr:colOff>438150</xdr:colOff>
          <xdr:row>74</xdr:row>
          <xdr:rowOff>57150</xdr:rowOff>
        </xdr:to>
        <xdr:sp macro="" textlink="">
          <xdr:nvSpPr>
            <xdr:cNvPr id="8745" name="Check Box 2601" hidden="1">
              <a:extLst>
                <a:ext uri="{63B3BB69-23CF-44E3-9099-C40C66FF867C}">
                  <a14:compatExt spid="_x0000_s8745"/>
                </a:ext>
                <a:ext uri="{FF2B5EF4-FFF2-40B4-BE49-F238E27FC236}">
                  <a16:creationId xmlns:a16="http://schemas.microsoft.com/office/drawing/2014/main" id="{00000000-0008-0000-0000-00002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74</xdr:row>
          <xdr:rowOff>0</xdr:rowOff>
        </xdr:from>
        <xdr:to>
          <xdr:col>14</xdr:col>
          <xdr:colOff>438150</xdr:colOff>
          <xdr:row>75</xdr:row>
          <xdr:rowOff>19050</xdr:rowOff>
        </xdr:to>
        <xdr:sp macro="" textlink="">
          <xdr:nvSpPr>
            <xdr:cNvPr id="8746" name="Check Box 2602" hidden="1">
              <a:extLst>
                <a:ext uri="{63B3BB69-23CF-44E3-9099-C40C66FF867C}">
                  <a14:compatExt spid="_x0000_s8746"/>
                </a:ext>
                <a:ext uri="{FF2B5EF4-FFF2-40B4-BE49-F238E27FC236}">
                  <a16:creationId xmlns:a16="http://schemas.microsoft.com/office/drawing/2014/main" id="{00000000-0008-0000-0000-00002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75</xdr:row>
          <xdr:rowOff>0</xdr:rowOff>
        </xdr:from>
        <xdr:to>
          <xdr:col>14</xdr:col>
          <xdr:colOff>438150</xdr:colOff>
          <xdr:row>76</xdr:row>
          <xdr:rowOff>57150</xdr:rowOff>
        </xdr:to>
        <xdr:sp macro="" textlink="">
          <xdr:nvSpPr>
            <xdr:cNvPr id="8747" name="Check Box 2603" hidden="1">
              <a:extLst>
                <a:ext uri="{63B3BB69-23CF-44E3-9099-C40C66FF867C}">
                  <a14:compatExt spid="_x0000_s8747"/>
                </a:ext>
                <a:ext uri="{FF2B5EF4-FFF2-40B4-BE49-F238E27FC236}">
                  <a16:creationId xmlns:a16="http://schemas.microsoft.com/office/drawing/2014/main" id="{00000000-0008-0000-0000-00002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76</xdr:row>
          <xdr:rowOff>0</xdr:rowOff>
        </xdr:from>
        <xdr:to>
          <xdr:col>14</xdr:col>
          <xdr:colOff>438150</xdr:colOff>
          <xdr:row>77</xdr:row>
          <xdr:rowOff>57150</xdr:rowOff>
        </xdr:to>
        <xdr:sp macro="" textlink="">
          <xdr:nvSpPr>
            <xdr:cNvPr id="8748" name="Check Box 2604" hidden="1">
              <a:extLst>
                <a:ext uri="{63B3BB69-23CF-44E3-9099-C40C66FF867C}">
                  <a14:compatExt spid="_x0000_s8748"/>
                </a:ext>
                <a:ext uri="{FF2B5EF4-FFF2-40B4-BE49-F238E27FC236}">
                  <a16:creationId xmlns:a16="http://schemas.microsoft.com/office/drawing/2014/main" id="{00000000-0008-0000-0000-00002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77</xdr:row>
          <xdr:rowOff>0</xdr:rowOff>
        </xdr:from>
        <xdr:to>
          <xdr:col>14</xdr:col>
          <xdr:colOff>438150</xdr:colOff>
          <xdr:row>78</xdr:row>
          <xdr:rowOff>57150</xdr:rowOff>
        </xdr:to>
        <xdr:sp macro="" textlink="">
          <xdr:nvSpPr>
            <xdr:cNvPr id="8749" name="Check Box 2605" hidden="1">
              <a:extLst>
                <a:ext uri="{63B3BB69-23CF-44E3-9099-C40C66FF867C}">
                  <a14:compatExt spid="_x0000_s8749"/>
                </a:ext>
                <a:ext uri="{FF2B5EF4-FFF2-40B4-BE49-F238E27FC236}">
                  <a16:creationId xmlns:a16="http://schemas.microsoft.com/office/drawing/2014/main" id="{00000000-0008-0000-0000-00002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78</xdr:row>
          <xdr:rowOff>0</xdr:rowOff>
        </xdr:from>
        <xdr:to>
          <xdr:col>14</xdr:col>
          <xdr:colOff>438150</xdr:colOff>
          <xdr:row>79</xdr:row>
          <xdr:rowOff>57150</xdr:rowOff>
        </xdr:to>
        <xdr:sp macro="" textlink="">
          <xdr:nvSpPr>
            <xdr:cNvPr id="8750" name="Check Box 2606" hidden="1">
              <a:extLst>
                <a:ext uri="{63B3BB69-23CF-44E3-9099-C40C66FF867C}">
                  <a14:compatExt spid="_x0000_s8750"/>
                </a:ext>
                <a:ext uri="{FF2B5EF4-FFF2-40B4-BE49-F238E27FC236}">
                  <a16:creationId xmlns:a16="http://schemas.microsoft.com/office/drawing/2014/main" id="{00000000-0008-0000-0000-00002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79</xdr:row>
          <xdr:rowOff>0</xdr:rowOff>
        </xdr:from>
        <xdr:to>
          <xdr:col>14</xdr:col>
          <xdr:colOff>438150</xdr:colOff>
          <xdr:row>80</xdr:row>
          <xdr:rowOff>57150</xdr:rowOff>
        </xdr:to>
        <xdr:sp macro="" textlink="">
          <xdr:nvSpPr>
            <xdr:cNvPr id="8751" name="Check Box 2607" hidden="1">
              <a:extLst>
                <a:ext uri="{63B3BB69-23CF-44E3-9099-C40C66FF867C}">
                  <a14:compatExt spid="_x0000_s8751"/>
                </a:ext>
                <a:ext uri="{FF2B5EF4-FFF2-40B4-BE49-F238E27FC236}">
                  <a16:creationId xmlns:a16="http://schemas.microsoft.com/office/drawing/2014/main" id="{00000000-0008-0000-0000-00002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80</xdr:row>
          <xdr:rowOff>0</xdr:rowOff>
        </xdr:from>
        <xdr:to>
          <xdr:col>14</xdr:col>
          <xdr:colOff>438150</xdr:colOff>
          <xdr:row>81</xdr:row>
          <xdr:rowOff>57150</xdr:rowOff>
        </xdr:to>
        <xdr:sp macro="" textlink="">
          <xdr:nvSpPr>
            <xdr:cNvPr id="8752" name="Check Box 2608" hidden="1">
              <a:extLst>
                <a:ext uri="{63B3BB69-23CF-44E3-9099-C40C66FF867C}">
                  <a14:compatExt spid="_x0000_s8752"/>
                </a:ext>
                <a:ext uri="{FF2B5EF4-FFF2-40B4-BE49-F238E27FC236}">
                  <a16:creationId xmlns:a16="http://schemas.microsoft.com/office/drawing/2014/main" id="{00000000-0008-0000-0000-00003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81</xdr:row>
          <xdr:rowOff>0</xdr:rowOff>
        </xdr:from>
        <xdr:to>
          <xdr:col>14</xdr:col>
          <xdr:colOff>438150</xdr:colOff>
          <xdr:row>82</xdr:row>
          <xdr:rowOff>57150</xdr:rowOff>
        </xdr:to>
        <xdr:sp macro="" textlink="">
          <xdr:nvSpPr>
            <xdr:cNvPr id="8753" name="Check Box 2609" hidden="1">
              <a:extLst>
                <a:ext uri="{63B3BB69-23CF-44E3-9099-C40C66FF867C}">
                  <a14:compatExt spid="_x0000_s8753"/>
                </a:ext>
                <a:ext uri="{FF2B5EF4-FFF2-40B4-BE49-F238E27FC236}">
                  <a16:creationId xmlns:a16="http://schemas.microsoft.com/office/drawing/2014/main" id="{00000000-0008-0000-0000-00003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82</xdr:row>
          <xdr:rowOff>0</xdr:rowOff>
        </xdr:from>
        <xdr:to>
          <xdr:col>14</xdr:col>
          <xdr:colOff>438150</xdr:colOff>
          <xdr:row>83</xdr:row>
          <xdr:rowOff>57150</xdr:rowOff>
        </xdr:to>
        <xdr:sp macro="" textlink="">
          <xdr:nvSpPr>
            <xdr:cNvPr id="8754" name="Check Box 2610" hidden="1">
              <a:extLst>
                <a:ext uri="{63B3BB69-23CF-44E3-9099-C40C66FF867C}">
                  <a14:compatExt spid="_x0000_s8754"/>
                </a:ext>
                <a:ext uri="{FF2B5EF4-FFF2-40B4-BE49-F238E27FC236}">
                  <a16:creationId xmlns:a16="http://schemas.microsoft.com/office/drawing/2014/main" id="{00000000-0008-0000-0000-00003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83</xdr:row>
          <xdr:rowOff>0</xdr:rowOff>
        </xdr:from>
        <xdr:to>
          <xdr:col>14</xdr:col>
          <xdr:colOff>438150</xdr:colOff>
          <xdr:row>84</xdr:row>
          <xdr:rowOff>57150</xdr:rowOff>
        </xdr:to>
        <xdr:sp macro="" textlink="">
          <xdr:nvSpPr>
            <xdr:cNvPr id="8755" name="Check Box 2611" hidden="1">
              <a:extLst>
                <a:ext uri="{63B3BB69-23CF-44E3-9099-C40C66FF867C}">
                  <a14:compatExt spid="_x0000_s8755"/>
                </a:ext>
                <a:ext uri="{FF2B5EF4-FFF2-40B4-BE49-F238E27FC236}">
                  <a16:creationId xmlns:a16="http://schemas.microsoft.com/office/drawing/2014/main" id="{00000000-0008-0000-0000-00003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84</xdr:row>
          <xdr:rowOff>0</xdr:rowOff>
        </xdr:from>
        <xdr:to>
          <xdr:col>14</xdr:col>
          <xdr:colOff>438150</xdr:colOff>
          <xdr:row>85</xdr:row>
          <xdr:rowOff>57150</xdr:rowOff>
        </xdr:to>
        <xdr:sp macro="" textlink="">
          <xdr:nvSpPr>
            <xdr:cNvPr id="8756" name="Check Box 2612" hidden="1">
              <a:extLst>
                <a:ext uri="{63B3BB69-23CF-44E3-9099-C40C66FF867C}">
                  <a14:compatExt spid="_x0000_s8756"/>
                </a:ext>
                <a:ext uri="{FF2B5EF4-FFF2-40B4-BE49-F238E27FC236}">
                  <a16:creationId xmlns:a16="http://schemas.microsoft.com/office/drawing/2014/main" id="{00000000-0008-0000-0000-00003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85</xdr:row>
          <xdr:rowOff>0</xdr:rowOff>
        </xdr:from>
        <xdr:to>
          <xdr:col>14</xdr:col>
          <xdr:colOff>438150</xdr:colOff>
          <xdr:row>86</xdr:row>
          <xdr:rowOff>57150</xdr:rowOff>
        </xdr:to>
        <xdr:sp macro="" textlink="">
          <xdr:nvSpPr>
            <xdr:cNvPr id="8757" name="Check Box 2613" hidden="1">
              <a:extLst>
                <a:ext uri="{63B3BB69-23CF-44E3-9099-C40C66FF867C}">
                  <a14:compatExt spid="_x0000_s8757"/>
                </a:ext>
                <a:ext uri="{FF2B5EF4-FFF2-40B4-BE49-F238E27FC236}">
                  <a16:creationId xmlns:a16="http://schemas.microsoft.com/office/drawing/2014/main" id="{00000000-0008-0000-0000-00003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86</xdr:row>
          <xdr:rowOff>0</xdr:rowOff>
        </xdr:from>
        <xdr:to>
          <xdr:col>14</xdr:col>
          <xdr:colOff>438150</xdr:colOff>
          <xdr:row>87</xdr:row>
          <xdr:rowOff>57150</xdr:rowOff>
        </xdr:to>
        <xdr:sp macro="" textlink="">
          <xdr:nvSpPr>
            <xdr:cNvPr id="8758" name="Check Box 2614" hidden="1">
              <a:extLst>
                <a:ext uri="{63B3BB69-23CF-44E3-9099-C40C66FF867C}">
                  <a14:compatExt spid="_x0000_s8758"/>
                </a:ext>
                <a:ext uri="{FF2B5EF4-FFF2-40B4-BE49-F238E27FC236}">
                  <a16:creationId xmlns:a16="http://schemas.microsoft.com/office/drawing/2014/main" id="{00000000-0008-0000-0000-00003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87</xdr:row>
          <xdr:rowOff>0</xdr:rowOff>
        </xdr:from>
        <xdr:to>
          <xdr:col>14</xdr:col>
          <xdr:colOff>438150</xdr:colOff>
          <xdr:row>88</xdr:row>
          <xdr:rowOff>57150</xdr:rowOff>
        </xdr:to>
        <xdr:sp macro="" textlink="">
          <xdr:nvSpPr>
            <xdr:cNvPr id="8759" name="Check Box 2615" hidden="1">
              <a:extLst>
                <a:ext uri="{63B3BB69-23CF-44E3-9099-C40C66FF867C}">
                  <a14:compatExt spid="_x0000_s8759"/>
                </a:ext>
                <a:ext uri="{FF2B5EF4-FFF2-40B4-BE49-F238E27FC236}">
                  <a16:creationId xmlns:a16="http://schemas.microsoft.com/office/drawing/2014/main" id="{00000000-0008-0000-0000-00003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88</xdr:row>
          <xdr:rowOff>0</xdr:rowOff>
        </xdr:from>
        <xdr:to>
          <xdr:col>14</xdr:col>
          <xdr:colOff>438150</xdr:colOff>
          <xdr:row>89</xdr:row>
          <xdr:rowOff>57150</xdr:rowOff>
        </xdr:to>
        <xdr:sp macro="" textlink="">
          <xdr:nvSpPr>
            <xdr:cNvPr id="8760" name="Check Box 2616" hidden="1">
              <a:extLst>
                <a:ext uri="{63B3BB69-23CF-44E3-9099-C40C66FF867C}">
                  <a14:compatExt spid="_x0000_s8760"/>
                </a:ext>
                <a:ext uri="{FF2B5EF4-FFF2-40B4-BE49-F238E27FC236}">
                  <a16:creationId xmlns:a16="http://schemas.microsoft.com/office/drawing/2014/main" id="{00000000-0008-0000-0000-00003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89</xdr:row>
          <xdr:rowOff>0</xdr:rowOff>
        </xdr:from>
        <xdr:to>
          <xdr:col>14</xdr:col>
          <xdr:colOff>438150</xdr:colOff>
          <xdr:row>90</xdr:row>
          <xdr:rowOff>57150</xdr:rowOff>
        </xdr:to>
        <xdr:sp macro="" textlink="">
          <xdr:nvSpPr>
            <xdr:cNvPr id="8761" name="Check Box 2617" hidden="1">
              <a:extLst>
                <a:ext uri="{63B3BB69-23CF-44E3-9099-C40C66FF867C}">
                  <a14:compatExt spid="_x0000_s8761"/>
                </a:ext>
                <a:ext uri="{FF2B5EF4-FFF2-40B4-BE49-F238E27FC236}">
                  <a16:creationId xmlns:a16="http://schemas.microsoft.com/office/drawing/2014/main" id="{00000000-0008-0000-0000-00003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0</xdr:rowOff>
        </xdr:from>
        <xdr:to>
          <xdr:col>14</xdr:col>
          <xdr:colOff>438150</xdr:colOff>
          <xdr:row>91</xdr:row>
          <xdr:rowOff>57150</xdr:rowOff>
        </xdr:to>
        <xdr:sp macro="" textlink="">
          <xdr:nvSpPr>
            <xdr:cNvPr id="8762" name="Check Box 2618" hidden="1">
              <a:extLst>
                <a:ext uri="{63B3BB69-23CF-44E3-9099-C40C66FF867C}">
                  <a14:compatExt spid="_x0000_s8762"/>
                </a:ext>
                <a:ext uri="{FF2B5EF4-FFF2-40B4-BE49-F238E27FC236}">
                  <a16:creationId xmlns:a16="http://schemas.microsoft.com/office/drawing/2014/main" id="{00000000-0008-0000-0000-00003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0</xdr:rowOff>
        </xdr:from>
        <xdr:to>
          <xdr:col>14</xdr:col>
          <xdr:colOff>438150</xdr:colOff>
          <xdr:row>92</xdr:row>
          <xdr:rowOff>57150</xdr:rowOff>
        </xdr:to>
        <xdr:sp macro="" textlink="">
          <xdr:nvSpPr>
            <xdr:cNvPr id="8763" name="Check Box 2619" hidden="1">
              <a:extLst>
                <a:ext uri="{63B3BB69-23CF-44E3-9099-C40C66FF867C}">
                  <a14:compatExt spid="_x0000_s8763"/>
                </a:ext>
                <a:ext uri="{FF2B5EF4-FFF2-40B4-BE49-F238E27FC236}">
                  <a16:creationId xmlns:a16="http://schemas.microsoft.com/office/drawing/2014/main" id="{00000000-0008-0000-0000-00003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92</xdr:row>
          <xdr:rowOff>0</xdr:rowOff>
        </xdr:from>
        <xdr:to>
          <xdr:col>14</xdr:col>
          <xdr:colOff>438150</xdr:colOff>
          <xdr:row>93</xdr:row>
          <xdr:rowOff>57150</xdr:rowOff>
        </xdr:to>
        <xdr:sp macro="" textlink="">
          <xdr:nvSpPr>
            <xdr:cNvPr id="8764" name="Check Box 2620" hidden="1">
              <a:extLst>
                <a:ext uri="{63B3BB69-23CF-44E3-9099-C40C66FF867C}">
                  <a14:compatExt spid="_x0000_s8764"/>
                </a:ext>
                <a:ext uri="{FF2B5EF4-FFF2-40B4-BE49-F238E27FC236}">
                  <a16:creationId xmlns:a16="http://schemas.microsoft.com/office/drawing/2014/main" id="{00000000-0008-0000-0000-00003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93</xdr:row>
          <xdr:rowOff>0</xdr:rowOff>
        </xdr:from>
        <xdr:to>
          <xdr:col>14</xdr:col>
          <xdr:colOff>438150</xdr:colOff>
          <xdr:row>94</xdr:row>
          <xdr:rowOff>57150</xdr:rowOff>
        </xdr:to>
        <xdr:sp macro="" textlink="">
          <xdr:nvSpPr>
            <xdr:cNvPr id="8765" name="Check Box 2621" hidden="1">
              <a:extLst>
                <a:ext uri="{63B3BB69-23CF-44E3-9099-C40C66FF867C}">
                  <a14:compatExt spid="_x0000_s8765"/>
                </a:ext>
                <a:ext uri="{FF2B5EF4-FFF2-40B4-BE49-F238E27FC236}">
                  <a16:creationId xmlns:a16="http://schemas.microsoft.com/office/drawing/2014/main" id="{00000000-0008-0000-0000-00003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94</xdr:row>
          <xdr:rowOff>0</xdr:rowOff>
        </xdr:from>
        <xdr:to>
          <xdr:col>14</xdr:col>
          <xdr:colOff>438150</xdr:colOff>
          <xdr:row>95</xdr:row>
          <xdr:rowOff>57150</xdr:rowOff>
        </xdr:to>
        <xdr:sp macro="" textlink="">
          <xdr:nvSpPr>
            <xdr:cNvPr id="8766" name="Check Box 2622" hidden="1">
              <a:extLst>
                <a:ext uri="{63B3BB69-23CF-44E3-9099-C40C66FF867C}">
                  <a14:compatExt spid="_x0000_s8766"/>
                </a:ext>
                <a:ext uri="{FF2B5EF4-FFF2-40B4-BE49-F238E27FC236}">
                  <a16:creationId xmlns:a16="http://schemas.microsoft.com/office/drawing/2014/main" id="{00000000-0008-0000-0000-00003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95</xdr:row>
          <xdr:rowOff>0</xdr:rowOff>
        </xdr:from>
        <xdr:to>
          <xdr:col>14</xdr:col>
          <xdr:colOff>438150</xdr:colOff>
          <xdr:row>96</xdr:row>
          <xdr:rowOff>57150</xdr:rowOff>
        </xdr:to>
        <xdr:sp macro="" textlink="">
          <xdr:nvSpPr>
            <xdr:cNvPr id="8767" name="Check Box 2623" hidden="1">
              <a:extLst>
                <a:ext uri="{63B3BB69-23CF-44E3-9099-C40C66FF867C}">
                  <a14:compatExt spid="_x0000_s8767"/>
                </a:ext>
                <a:ext uri="{FF2B5EF4-FFF2-40B4-BE49-F238E27FC236}">
                  <a16:creationId xmlns:a16="http://schemas.microsoft.com/office/drawing/2014/main" id="{00000000-0008-0000-0000-00003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96</xdr:row>
          <xdr:rowOff>0</xdr:rowOff>
        </xdr:from>
        <xdr:to>
          <xdr:col>14</xdr:col>
          <xdr:colOff>438150</xdr:colOff>
          <xdr:row>97</xdr:row>
          <xdr:rowOff>57150</xdr:rowOff>
        </xdr:to>
        <xdr:sp macro="" textlink="">
          <xdr:nvSpPr>
            <xdr:cNvPr id="8768" name="Check Box 2624" hidden="1">
              <a:extLst>
                <a:ext uri="{63B3BB69-23CF-44E3-9099-C40C66FF867C}">
                  <a14:compatExt spid="_x0000_s8768"/>
                </a:ext>
                <a:ext uri="{FF2B5EF4-FFF2-40B4-BE49-F238E27FC236}">
                  <a16:creationId xmlns:a16="http://schemas.microsoft.com/office/drawing/2014/main" id="{00000000-0008-0000-0000-00004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97</xdr:row>
          <xdr:rowOff>0</xdr:rowOff>
        </xdr:from>
        <xdr:to>
          <xdr:col>14</xdr:col>
          <xdr:colOff>438150</xdr:colOff>
          <xdr:row>98</xdr:row>
          <xdr:rowOff>57150</xdr:rowOff>
        </xdr:to>
        <xdr:sp macro="" textlink="">
          <xdr:nvSpPr>
            <xdr:cNvPr id="8769" name="Check Box 2625" hidden="1">
              <a:extLst>
                <a:ext uri="{63B3BB69-23CF-44E3-9099-C40C66FF867C}">
                  <a14:compatExt spid="_x0000_s8769"/>
                </a:ext>
                <a:ext uri="{FF2B5EF4-FFF2-40B4-BE49-F238E27FC236}">
                  <a16:creationId xmlns:a16="http://schemas.microsoft.com/office/drawing/2014/main" id="{00000000-0008-0000-0000-00004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0</xdr:rowOff>
        </xdr:from>
        <xdr:to>
          <xdr:col>14</xdr:col>
          <xdr:colOff>438150</xdr:colOff>
          <xdr:row>99</xdr:row>
          <xdr:rowOff>57150</xdr:rowOff>
        </xdr:to>
        <xdr:sp macro="" textlink="">
          <xdr:nvSpPr>
            <xdr:cNvPr id="8770" name="Check Box 2626" hidden="1">
              <a:extLst>
                <a:ext uri="{63B3BB69-23CF-44E3-9099-C40C66FF867C}">
                  <a14:compatExt spid="_x0000_s8770"/>
                </a:ext>
                <a:ext uri="{FF2B5EF4-FFF2-40B4-BE49-F238E27FC236}">
                  <a16:creationId xmlns:a16="http://schemas.microsoft.com/office/drawing/2014/main" id="{00000000-0008-0000-0000-00004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99</xdr:row>
          <xdr:rowOff>0</xdr:rowOff>
        </xdr:from>
        <xdr:to>
          <xdr:col>14</xdr:col>
          <xdr:colOff>438150</xdr:colOff>
          <xdr:row>100</xdr:row>
          <xdr:rowOff>57150</xdr:rowOff>
        </xdr:to>
        <xdr:sp macro="" textlink="">
          <xdr:nvSpPr>
            <xdr:cNvPr id="8771" name="Check Box 2627" hidden="1">
              <a:extLst>
                <a:ext uri="{63B3BB69-23CF-44E3-9099-C40C66FF867C}">
                  <a14:compatExt spid="_x0000_s8771"/>
                </a:ext>
                <a:ext uri="{FF2B5EF4-FFF2-40B4-BE49-F238E27FC236}">
                  <a16:creationId xmlns:a16="http://schemas.microsoft.com/office/drawing/2014/main" id="{00000000-0008-0000-0000-00004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100</xdr:row>
          <xdr:rowOff>0</xdr:rowOff>
        </xdr:from>
        <xdr:to>
          <xdr:col>14</xdr:col>
          <xdr:colOff>438150</xdr:colOff>
          <xdr:row>101</xdr:row>
          <xdr:rowOff>57150</xdr:rowOff>
        </xdr:to>
        <xdr:sp macro="" textlink="">
          <xdr:nvSpPr>
            <xdr:cNvPr id="8772" name="Check Box 2628" hidden="1">
              <a:extLst>
                <a:ext uri="{63B3BB69-23CF-44E3-9099-C40C66FF867C}">
                  <a14:compatExt spid="_x0000_s8772"/>
                </a:ext>
                <a:ext uri="{FF2B5EF4-FFF2-40B4-BE49-F238E27FC236}">
                  <a16:creationId xmlns:a16="http://schemas.microsoft.com/office/drawing/2014/main" id="{00000000-0008-0000-0000-00004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101</xdr:row>
          <xdr:rowOff>0</xdr:rowOff>
        </xdr:from>
        <xdr:to>
          <xdr:col>14</xdr:col>
          <xdr:colOff>438150</xdr:colOff>
          <xdr:row>102</xdr:row>
          <xdr:rowOff>57150</xdr:rowOff>
        </xdr:to>
        <xdr:sp macro="" textlink="">
          <xdr:nvSpPr>
            <xdr:cNvPr id="8773" name="Check Box 2629" hidden="1">
              <a:extLst>
                <a:ext uri="{63B3BB69-23CF-44E3-9099-C40C66FF867C}">
                  <a14:compatExt spid="_x0000_s8773"/>
                </a:ext>
                <a:ext uri="{FF2B5EF4-FFF2-40B4-BE49-F238E27FC236}">
                  <a16:creationId xmlns:a16="http://schemas.microsoft.com/office/drawing/2014/main" id="{00000000-0008-0000-0000-00004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103</xdr:row>
          <xdr:rowOff>0</xdr:rowOff>
        </xdr:from>
        <xdr:to>
          <xdr:col>14</xdr:col>
          <xdr:colOff>438150</xdr:colOff>
          <xdr:row>104</xdr:row>
          <xdr:rowOff>57150</xdr:rowOff>
        </xdr:to>
        <xdr:sp macro="" textlink="">
          <xdr:nvSpPr>
            <xdr:cNvPr id="8774" name="Check Box 2630" hidden="1">
              <a:extLst>
                <a:ext uri="{63B3BB69-23CF-44E3-9099-C40C66FF867C}">
                  <a14:compatExt spid="_x0000_s8774"/>
                </a:ext>
                <a:ext uri="{FF2B5EF4-FFF2-40B4-BE49-F238E27FC236}">
                  <a16:creationId xmlns:a16="http://schemas.microsoft.com/office/drawing/2014/main" id="{00000000-0008-0000-0000-00004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104</xdr:row>
          <xdr:rowOff>0</xdr:rowOff>
        </xdr:from>
        <xdr:to>
          <xdr:col>14</xdr:col>
          <xdr:colOff>438150</xdr:colOff>
          <xdr:row>105</xdr:row>
          <xdr:rowOff>57150</xdr:rowOff>
        </xdr:to>
        <xdr:sp macro="" textlink="">
          <xdr:nvSpPr>
            <xdr:cNvPr id="8775" name="Check Box 2631" hidden="1">
              <a:extLst>
                <a:ext uri="{63B3BB69-23CF-44E3-9099-C40C66FF867C}">
                  <a14:compatExt spid="_x0000_s8775"/>
                </a:ext>
                <a:ext uri="{FF2B5EF4-FFF2-40B4-BE49-F238E27FC236}">
                  <a16:creationId xmlns:a16="http://schemas.microsoft.com/office/drawing/2014/main" id="{00000000-0008-0000-0000-00004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105</xdr:row>
          <xdr:rowOff>0</xdr:rowOff>
        </xdr:from>
        <xdr:to>
          <xdr:col>14</xdr:col>
          <xdr:colOff>438150</xdr:colOff>
          <xdr:row>106</xdr:row>
          <xdr:rowOff>57150</xdr:rowOff>
        </xdr:to>
        <xdr:sp macro="" textlink="">
          <xdr:nvSpPr>
            <xdr:cNvPr id="8776" name="Check Box 2632" hidden="1">
              <a:extLst>
                <a:ext uri="{63B3BB69-23CF-44E3-9099-C40C66FF867C}">
                  <a14:compatExt spid="_x0000_s8776"/>
                </a:ext>
                <a:ext uri="{FF2B5EF4-FFF2-40B4-BE49-F238E27FC236}">
                  <a16:creationId xmlns:a16="http://schemas.microsoft.com/office/drawing/2014/main" id="{00000000-0008-0000-0000-00004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106</xdr:row>
          <xdr:rowOff>0</xdr:rowOff>
        </xdr:from>
        <xdr:to>
          <xdr:col>14</xdr:col>
          <xdr:colOff>438150</xdr:colOff>
          <xdr:row>107</xdr:row>
          <xdr:rowOff>57150</xdr:rowOff>
        </xdr:to>
        <xdr:sp macro="" textlink="">
          <xdr:nvSpPr>
            <xdr:cNvPr id="8777" name="Check Box 2633" hidden="1">
              <a:extLst>
                <a:ext uri="{63B3BB69-23CF-44E3-9099-C40C66FF867C}">
                  <a14:compatExt spid="_x0000_s8777"/>
                </a:ext>
                <a:ext uri="{FF2B5EF4-FFF2-40B4-BE49-F238E27FC236}">
                  <a16:creationId xmlns:a16="http://schemas.microsoft.com/office/drawing/2014/main" id="{00000000-0008-0000-0000-00004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107</xdr:row>
          <xdr:rowOff>0</xdr:rowOff>
        </xdr:from>
        <xdr:to>
          <xdr:col>14</xdr:col>
          <xdr:colOff>438150</xdr:colOff>
          <xdr:row>108</xdr:row>
          <xdr:rowOff>57150</xdr:rowOff>
        </xdr:to>
        <xdr:sp macro="" textlink="">
          <xdr:nvSpPr>
            <xdr:cNvPr id="8778" name="Check Box 2634" hidden="1">
              <a:extLst>
                <a:ext uri="{63B3BB69-23CF-44E3-9099-C40C66FF867C}">
                  <a14:compatExt spid="_x0000_s8778"/>
                </a:ext>
                <a:ext uri="{FF2B5EF4-FFF2-40B4-BE49-F238E27FC236}">
                  <a16:creationId xmlns:a16="http://schemas.microsoft.com/office/drawing/2014/main" id="{00000000-0008-0000-0000-00004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108</xdr:row>
          <xdr:rowOff>0</xdr:rowOff>
        </xdr:from>
        <xdr:to>
          <xdr:col>14</xdr:col>
          <xdr:colOff>438150</xdr:colOff>
          <xdr:row>109</xdr:row>
          <xdr:rowOff>57150</xdr:rowOff>
        </xdr:to>
        <xdr:sp macro="" textlink="">
          <xdr:nvSpPr>
            <xdr:cNvPr id="8779" name="Check Box 2635" hidden="1">
              <a:extLst>
                <a:ext uri="{63B3BB69-23CF-44E3-9099-C40C66FF867C}">
                  <a14:compatExt spid="_x0000_s8779"/>
                </a:ext>
                <a:ext uri="{FF2B5EF4-FFF2-40B4-BE49-F238E27FC236}">
                  <a16:creationId xmlns:a16="http://schemas.microsoft.com/office/drawing/2014/main" id="{00000000-0008-0000-0000-00004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109</xdr:row>
          <xdr:rowOff>0</xdr:rowOff>
        </xdr:from>
        <xdr:to>
          <xdr:col>14</xdr:col>
          <xdr:colOff>438150</xdr:colOff>
          <xdr:row>110</xdr:row>
          <xdr:rowOff>57150</xdr:rowOff>
        </xdr:to>
        <xdr:sp macro="" textlink="">
          <xdr:nvSpPr>
            <xdr:cNvPr id="8780" name="Check Box 2636" hidden="1">
              <a:extLst>
                <a:ext uri="{63B3BB69-23CF-44E3-9099-C40C66FF867C}">
                  <a14:compatExt spid="_x0000_s8780"/>
                </a:ext>
                <a:ext uri="{FF2B5EF4-FFF2-40B4-BE49-F238E27FC236}">
                  <a16:creationId xmlns:a16="http://schemas.microsoft.com/office/drawing/2014/main" id="{00000000-0008-0000-0000-00004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110</xdr:row>
          <xdr:rowOff>0</xdr:rowOff>
        </xdr:from>
        <xdr:to>
          <xdr:col>14</xdr:col>
          <xdr:colOff>438150</xdr:colOff>
          <xdr:row>111</xdr:row>
          <xdr:rowOff>57150</xdr:rowOff>
        </xdr:to>
        <xdr:sp macro="" textlink="">
          <xdr:nvSpPr>
            <xdr:cNvPr id="8781" name="Check Box 2637" hidden="1">
              <a:extLst>
                <a:ext uri="{63B3BB69-23CF-44E3-9099-C40C66FF867C}">
                  <a14:compatExt spid="_x0000_s8781"/>
                </a:ext>
                <a:ext uri="{FF2B5EF4-FFF2-40B4-BE49-F238E27FC236}">
                  <a16:creationId xmlns:a16="http://schemas.microsoft.com/office/drawing/2014/main" id="{00000000-0008-0000-0000-00004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111</xdr:row>
          <xdr:rowOff>0</xdr:rowOff>
        </xdr:from>
        <xdr:to>
          <xdr:col>14</xdr:col>
          <xdr:colOff>438150</xdr:colOff>
          <xdr:row>112</xdr:row>
          <xdr:rowOff>57150</xdr:rowOff>
        </xdr:to>
        <xdr:sp macro="" textlink="">
          <xdr:nvSpPr>
            <xdr:cNvPr id="8782" name="Check Box 2638" hidden="1">
              <a:extLst>
                <a:ext uri="{63B3BB69-23CF-44E3-9099-C40C66FF867C}">
                  <a14:compatExt spid="_x0000_s8782"/>
                </a:ext>
                <a:ext uri="{FF2B5EF4-FFF2-40B4-BE49-F238E27FC236}">
                  <a16:creationId xmlns:a16="http://schemas.microsoft.com/office/drawing/2014/main" id="{00000000-0008-0000-0000-00004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112</xdr:row>
          <xdr:rowOff>0</xdr:rowOff>
        </xdr:from>
        <xdr:to>
          <xdr:col>14</xdr:col>
          <xdr:colOff>438150</xdr:colOff>
          <xdr:row>113</xdr:row>
          <xdr:rowOff>57150</xdr:rowOff>
        </xdr:to>
        <xdr:sp macro="" textlink="">
          <xdr:nvSpPr>
            <xdr:cNvPr id="8783" name="Check Box 2639" hidden="1">
              <a:extLst>
                <a:ext uri="{63B3BB69-23CF-44E3-9099-C40C66FF867C}">
                  <a14:compatExt spid="_x0000_s8783"/>
                </a:ext>
                <a:ext uri="{FF2B5EF4-FFF2-40B4-BE49-F238E27FC236}">
                  <a16:creationId xmlns:a16="http://schemas.microsoft.com/office/drawing/2014/main" id="{00000000-0008-0000-0000-00004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113</xdr:row>
          <xdr:rowOff>0</xdr:rowOff>
        </xdr:from>
        <xdr:to>
          <xdr:col>14</xdr:col>
          <xdr:colOff>438150</xdr:colOff>
          <xdr:row>114</xdr:row>
          <xdr:rowOff>57150</xdr:rowOff>
        </xdr:to>
        <xdr:sp macro="" textlink="">
          <xdr:nvSpPr>
            <xdr:cNvPr id="8784" name="Check Box 2640" hidden="1">
              <a:extLst>
                <a:ext uri="{63B3BB69-23CF-44E3-9099-C40C66FF867C}">
                  <a14:compatExt spid="_x0000_s8784"/>
                </a:ext>
                <a:ext uri="{FF2B5EF4-FFF2-40B4-BE49-F238E27FC236}">
                  <a16:creationId xmlns:a16="http://schemas.microsoft.com/office/drawing/2014/main" id="{00000000-0008-0000-0000-00005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114</xdr:row>
          <xdr:rowOff>0</xdr:rowOff>
        </xdr:from>
        <xdr:to>
          <xdr:col>14</xdr:col>
          <xdr:colOff>438150</xdr:colOff>
          <xdr:row>115</xdr:row>
          <xdr:rowOff>57150</xdr:rowOff>
        </xdr:to>
        <xdr:sp macro="" textlink="">
          <xdr:nvSpPr>
            <xdr:cNvPr id="8785" name="Check Box 2641" hidden="1">
              <a:extLst>
                <a:ext uri="{63B3BB69-23CF-44E3-9099-C40C66FF867C}">
                  <a14:compatExt spid="_x0000_s8785"/>
                </a:ext>
                <a:ext uri="{FF2B5EF4-FFF2-40B4-BE49-F238E27FC236}">
                  <a16:creationId xmlns:a16="http://schemas.microsoft.com/office/drawing/2014/main" id="{00000000-0008-0000-0000-00005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115</xdr:row>
          <xdr:rowOff>0</xdr:rowOff>
        </xdr:from>
        <xdr:to>
          <xdr:col>14</xdr:col>
          <xdr:colOff>438150</xdr:colOff>
          <xdr:row>116</xdr:row>
          <xdr:rowOff>57150</xdr:rowOff>
        </xdr:to>
        <xdr:sp macro="" textlink="">
          <xdr:nvSpPr>
            <xdr:cNvPr id="8786" name="Check Box 2642" hidden="1">
              <a:extLst>
                <a:ext uri="{63B3BB69-23CF-44E3-9099-C40C66FF867C}">
                  <a14:compatExt spid="_x0000_s8786"/>
                </a:ext>
                <a:ext uri="{FF2B5EF4-FFF2-40B4-BE49-F238E27FC236}">
                  <a16:creationId xmlns:a16="http://schemas.microsoft.com/office/drawing/2014/main" id="{00000000-0008-0000-0000-00005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116</xdr:row>
          <xdr:rowOff>0</xdr:rowOff>
        </xdr:from>
        <xdr:to>
          <xdr:col>14</xdr:col>
          <xdr:colOff>438150</xdr:colOff>
          <xdr:row>117</xdr:row>
          <xdr:rowOff>57150</xdr:rowOff>
        </xdr:to>
        <xdr:sp macro="" textlink="">
          <xdr:nvSpPr>
            <xdr:cNvPr id="8787" name="Check Box 2643" hidden="1">
              <a:extLst>
                <a:ext uri="{63B3BB69-23CF-44E3-9099-C40C66FF867C}">
                  <a14:compatExt spid="_x0000_s8787"/>
                </a:ext>
                <a:ext uri="{FF2B5EF4-FFF2-40B4-BE49-F238E27FC236}">
                  <a16:creationId xmlns:a16="http://schemas.microsoft.com/office/drawing/2014/main" id="{00000000-0008-0000-0000-00005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117</xdr:row>
          <xdr:rowOff>0</xdr:rowOff>
        </xdr:from>
        <xdr:to>
          <xdr:col>14</xdr:col>
          <xdr:colOff>438150</xdr:colOff>
          <xdr:row>118</xdr:row>
          <xdr:rowOff>57150</xdr:rowOff>
        </xdr:to>
        <xdr:sp macro="" textlink="">
          <xdr:nvSpPr>
            <xdr:cNvPr id="8788" name="Check Box 2644" hidden="1">
              <a:extLst>
                <a:ext uri="{63B3BB69-23CF-44E3-9099-C40C66FF867C}">
                  <a14:compatExt spid="_x0000_s8788"/>
                </a:ext>
                <a:ext uri="{FF2B5EF4-FFF2-40B4-BE49-F238E27FC236}">
                  <a16:creationId xmlns:a16="http://schemas.microsoft.com/office/drawing/2014/main" id="{00000000-0008-0000-0000-00005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118</xdr:row>
          <xdr:rowOff>0</xdr:rowOff>
        </xdr:from>
        <xdr:to>
          <xdr:col>14</xdr:col>
          <xdr:colOff>438150</xdr:colOff>
          <xdr:row>119</xdr:row>
          <xdr:rowOff>57150</xdr:rowOff>
        </xdr:to>
        <xdr:sp macro="" textlink="">
          <xdr:nvSpPr>
            <xdr:cNvPr id="8789" name="Check Box 2645" hidden="1">
              <a:extLst>
                <a:ext uri="{63B3BB69-23CF-44E3-9099-C40C66FF867C}">
                  <a14:compatExt spid="_x0000_s8789"/>
                </a:ext>
                <a:ext uri="{FF2B5EF4-FFF2-40B4-BE49-F238E27FC236}">
                  <a16:creationId xmlns:a16="http://schemas.microsoft.com/office/drawing/2014/main" id="{00000000-0008-0000-0000-00005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119</xdr:row>
          <xdr:rowOff>0</xdr:rowOff>
        </xdr:from>
        <xdr:to>
          <xdr:col>14</xdr:col>
          <xdr:colOff>438150</xdr:colOff>
          <xdr:row>120</xdr:row>
          <xdr:rowOff>57150</xdr:rowOff>
        </xdr:to>
        <xdr:sp macro="" textlink="">
          <xdr:nvSpPr>
            <xdr:cNvPr id="8790" name="Check Box 2646" hidden="1">
              <a:extLst>
                <a:ext uri="{63B3BB69-23CF-44E3-9099-C40C66FF867C}">
                  <a14:compatExt spid="_x0000_s8790"/>
                </a:ext>
                <a:ext uri="{FF2B5EF4-FFF2-40B4-BE49-F238E27FC236}">
                  <a16:creationId xmlns:a16="http://schemas.microsoft.com/office/drawing/2014/main" id="{00000000-0008-0000-0000-00005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120</xdr:row>
          <xdr:rowOff>0</xdr:rowOff>
        </xdr:from>
        <xdr:to>
          <xdr:col>14</xdr:col>
          <xdr:colOff>438150</xdr:colOff>
          <xdr:row>121</xdr:row>
          <xdr:rowOff>57150</xdr:rowOff>
        </xdr:to>
        <xdr:sp macro="" textlink="">
          <xdr:nvSpPr>
            <xdr:cNvPr id="8791" name="Check Box 2647" hidden="1">
              <a:extLst>
                <a:ext uri="{63B3BB69-23CF-44E3-9099-C40C66FF867C}">
                  <a14:compatExt spid="_x0000_s8791"/>
                </a:ext>
                <a:ext uri="{FF2B5EF4-FFF2-40B4-BE49-F238E27FC236}">
                  <a16:creationId xmlns:a16="http://schemas.microsoft.com/office/drawing/2014/main" id="{00000000-0008-0000-0000-00005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121</xdr:row>
          <xdr:rowOff>0</xdr:rowOff>
        </xdr:from>
        <xdr:to>
          <xdr:col>14</xdr:col>
          <xdr:colOff>438150</xdr:colOff>
          <xdr:row>122</xdr:row>
          <xdr:rowOff>57150</xdr:rowOff>
        </xdr:to>
        <xdr:sp macro="" textlink="">
          <xdr:nvSpPr>
            <xdr:cNvPr id="8792" name="Check Box 2648" hidden="1">
              <a:extLst>
                <a:ext uri="{63B3BB69-23CF-44E3-9099-C40C66FF867C}">
                  <a14:compatExt spid="_x0000_s8792"/>
                </a:ext>
                <a:ext uri="{FF2B5EF4-FFF2-40B4-BE49-F238E27FC236}">
                  <a16:creationId xmlns:a16="http://schemas.microsoft.com/office/drawing/2014/main" id="{00000000-0008-0000-0000-00005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122</xdr:row>
          <xdr:rowOff>0</xdr:rowOff>
        </xdr:from>
        <xdr:to>
          <xdr:col>14</xdr:col>
          <xdr:colOff>438150</xdr:colOff>
          <xdr:row>123</xdr:row>
          <xdr:rowOff>57150</xdr:rowOff>
        </xdr:to>
        <xdr:sp macro="" textlink="">
          <xdr:nvSpPr>
            <xdr:cNvPr id="8793" name="Check Box 2649" hidden="1">
              <a:extLst>
                <a:ext uri="{63B3BB69-23CF-44E3-9099-C40C66FF867C}">
                  <a14:compatExt spid="_x0000_s8793"/>
                </a:ext>
                <a:ext uri="{FF2B5EF4-FFF2-40B4-BE49-F238E27FC236}">
                  <a16:creationId xmlns:a16="http://schemas.microsoft.com/office/drawing/2014/main" id="{00000000-0008-0000-0000-00005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123</xdr:row>
          <xdr:rowOff>0</xdr:rowOff>
        </xdr:from>
        <xdr:to>
          <xdr:col>14</xdr:col>
          <xdr:colOff>438150</xdr:colOff>
          <xdr:row>124</xdr:row>
          <xdr:rowOff>57150</xdr:rowOff>
        </xdr:to>
        <xdr:sp macro="" textlink="">
          <xdr:nvSpPr>
            <xdr:cNvPr id="8794" name="Check Box 2650" hidden="1">
              <a:extLst>
                <a:ext uri="{63B3BB69-23CF-44E3-9099-C40C66FF867C}">
                  <a14:compatExt spid="_x0000_s8794"/>
                </a:ext>
                <a:ext uri="{FF2B5EF4-FFF2-40B4-BE49-F238E27FC236}">
                  <a16:creationId xmlns:a16="http://schemas.microsoft.com/office/drawing/2014/main" id="{00000000-0008-0000-0000-00005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124</xdr:row>
          <xdr:rowOff>0</xdr:rowOff>
        </xdr:from>
        <xdr:to>
          <xdr:col>14</xdr:col>
          <xdr:colOff>438150</xdr:colOff>
          <xdr:row>125</xdr:row>
          <xdr:rowOff>57150</xdr:rowOff>
        </xdr:to>
        <xdr:sp macro="" textlink="">
          <xdr:nvSpPr>
            <xdr:cNvPr id="8795" name="Check Box 2651" hidden="1">
              <a:extLst>
                <a:ext uri="{63B3BB69-23CF-44E3-9099-C40C66FF867C}">
                  <a14:compatExt spid="_x0000_s8795"/>
                </a:ext>
                <a:ext uri="{FF2B5EF4-FFF2-40B4-BE49-F238E27FC236}">
                  <a16:creationId xmlns:a16="http://schemas.microsoft.com/office/drawing/2014/main" id="{00000000-0008-0000-0000-00005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125</xdr:row>
          <xdr:rowOff>0</xdr:rowOff>
        </xdr:from>
        <xdr:to>
          <xdr:col>14</xdr:col>
          <xdr:colOff>438150</xdr:colOff>
          <xdr:row>126</xdr:row>
          <xdr:rowOff>57150</xdr:rowOff>
        </xdr:to>
        <xdr:sp macro="" textlink="">
          <xdr:nvSpPr>
            <xdr:cNvPr id="8796" name="Check Box 2652" hidden="1">
              <a:extLst>
                <a:ext uri="{63B3BB69-23CF-44E3-9099-C40C66FF867C}">
                  <a14:compatExt spid="_x0000_s8796"/>
                </a:ext>
                <a:ext uri="{FF2B5EF4-FFF2-40B4-BE49-F238E27FC236}">
                  <a16:creationId xmlns:a16="http://schemas.microsoft.com/office/drawing/2014/main" id="{00000000-0008-0000-0000-00005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126</xdr:row>
          <xdr:rowOff>0</xdr:rowOff>
        </xdr:from>
        <xdr:to>
          <xdr:col>14</xdr:col>
          <xdr:colOff>438150</xdr:colOff>
          <xdr:row>127</xdr:row>
          <xdr:rowOff>57150</xdr:rowOff>
        </xdr:to>
        <xdr:sp macro="" textlink="">
          <xdr:nvSpPr>
            <xdr:cNvPr id="8797" name="Check Box 2653" hidden="1">
              <a:extLst>
                <a:ext uri="{63B3BB69-23CF-44E3-9099-C40C66FF867C}">
                  <a14:compatExt spid="_x0000_s8797"/>
                </a:ext>
                <a:ext uri="{FF2B5EF4-FFF2-40B4-BE49-F238E27FC236}">
                  <a16:creationId xmlns:a16="http://schemas.microsoft.com/office/drawing/2014/main" id="{00000000-0008-0000-0000-00005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127</xdr:row>
          <xdr:rowOff>0</xdr:rowOff>
        </xdr:from>
        <xdr:to>
          <xdr:col>14</xdr:col>
          <xdr:colOff>438150</xdr:colOff>
          <xdr:row>128</xdr:row>
          <xdr:rowOff>57150</xdr:rowOff>
        </xdr:to>
        <xdr:sp macro="" textlink="">
          <xdr:nvSpPr>
            <xdr:cNvPr id="8798" name="Check Box 2654" hidden="1">
              <a:extLst>
                <a:ext uri="{63B3BB69-23CF-44E3-9099-C40C66FF867C}">
                  <a14:compatExt spid="_x0000_s8798"/>
                </a:ext>
                <a:ext uri="{FF2B5EF4-FFF2-40B4-BE49-F238E27FC236}">
                  <a16:creationId xmlns:a16="http://schemas.microsoft.com/office/drawing/2014/main" id="{00000000-0008-0000-0000-00005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128</xdr:row>
          <xdr:rowOff>0</xdr:rowOff>
        </xdr:from>
        <xdr:to>
          <xdr:col>14</xdr:col>
          <xdr:colOff>438150</xdr:colOff>
          <xdr:row>129</xdr:row>
          <xdr:rowOff>57150</xdr:rowOff>
        </xdr:to>
        <xdr:sp macro="" textlink="">
          <xdr:nvSpPr>
            <xdr:cNvPr id="8799" name="Check Box 2655" hidden="1">
              <a:extLst>
                <a:ext uri="{63B3BB69-23CF-44E3-9099-C40C66FF867C}">
                  <a14:compatExt spid="_x0000_s8799"/>
                </a:ext>
                <a:ext uri="{FF2B5EF4-FFF2-40B4-BE49-F238E27FC236}">
                  <a16:creationId xmlns:a16="http://schemas.microsoft.com/office/drawing/2014/main" id="{00000000-0008-0000-0000-00005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129</xdr:row>
          <xdr:rowOff>0</xdr:rowOff>
        </xdr:from>
        <xdr:to>
          <xdr:col>14</xdr:col>
          <xdr:colOff>438150</xdr:colOff>
          <xdr:row>130</xdr:row>
          <xdr:rowOff>57150</xdr:rowOff>
        </xdr:to>
        <xdr:sp macro="" textlink="">
          <xdr:nvSpPr>
            <xdr:cNvPr id="8800" name="Check Box 2656" hidden="1">
              <a:extLst>
                <a:ext uri="{63B3BB69-23CF-44E3-9099-C40C66FF867C}">
                  <a14:compatExt spid="_x0000_s8800"/>
                </a:ext>
                <a:ext uri="{FF2B5EF4-FFF2-40B4-BE49-F238E27FC236}">
                  <a16:creationId xmlns:a16="http://schemas.microsoft.com/office/drawing/2014/main" id="{00000000-0008-0000-0000-00006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130</xdr:row>
          <xdr:rowOff>0</xdr:rowOff>
        </xdr:from>
        <xdr:to>
          <xdr:col>14</xdr:col>
          <xdr:colOff>438150</xdr:colOff>
          <xdr:row>131</xdr:row>
          <xdr:rowOff>57150</xdr:rowOff>
        </xdr:to>
        <xdr:sp macro="" textlink="">
          <xdr:nvSpPr>
            <xdr:cNvPr id="8801" name="Check Box 2657" hidden="1">
              <a:extLst>
                <a:ext uri="{63B3BB69-23CF-44E3-9099-C40C66FF867C}">
                  <a14:compatExt spid="_x0000_s8801"/>
                </a:ext>
                <a:ext uri="{FF2B5EF4-FFF2-40B4-BE49-F238E27FC236}">
                  <a16:creationId xmlns:a16="http://schemas.microsoft.com/office/drawing/2014/main" id="{00000000-0008-0000-0000-00006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131</xdr:row>
          <xdr:rowOff>0</xdr:rowOff>
        </xdr:from>
        <xdr:to>
          <xdr:col>14</xdr:col>
          <xdr:colOff>438150</xdr:colOff>
          <xdr:row>132</xdr:row>
          <xdr:rowOff>57150</xdr:rowOff>
        </xdr:to>
        <xdr:sp macro="" textlink="">
          <xdr:nvSpPr>
            <xdr:cNvPr id="8802" name="Check Box 2658" hidden="1">
              <a:extLst>
                <a:ext uri="{63B3BB69-23CF-44E3-9099-C40C66FF867C}">
                  <a14:compatExt spid="_x0000_s8802"/>
                </a:ext>
                <a:ext uri="{FF2B5EF4-FFF2-40B4-BE49-F238E27FC236}">
                  <a16:creationId xmlns:a16="http://schemas.microsoft.com/office/drawing/2014/main" id="{00000000-0008-0000-0000-00006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132</xdr:row>
          <xdr:rowOff>0</xdr:rowOff>
        </xdr:from>
        <xdr:to>
          <xdr:col>14</xdr:col>
          <xdr:colOff>438150</xdr:colOff>
          <xdr:row>133</xdr:row>
          <xdr:rowOff>57150</xdr:rowOff>
        </xdr:to>
        <xdr:sp macro="" textlink="">
          <xdr:nvSpPr>
            <xdr:cNvPr id="8803" name="Check Box 2659" hidden="1">
              <a:extLst>
                <a:ext uri="{63B3BB69-23CF-44E3-9099-C40C66FF867C}">
                  <a14:compatExt spid="_x0000_s8803"/>
                </a:ext>
                <a:ext uri="{FF2B5EF4-FFF2-40B4-BE49-F238E27FC236}">
                  <a16:creationId xmlns:a16="http://schemas.microsoft.com/office/drawing/2014/main" id="{00000000-0008-0000-0000-00006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133</xdr:row>
          <xdr:rowOff>0</xdr:rowOff>
        </xdr:from>
        <xdr:to>
          <xdr:col>14</xdr:col>
          <xdr:colOff>438150</xdr:colOff>
          <xdr:row>134</xdr:row>
          <xdr:rowOff>57150</xdr:rowOff>
        </xdr:to>
        <xdr:sp macro="" textlink="">
          <xdr:nvSpPr>
            <xdr:cNvPr id="8804" name="Check Box 2660" hidden="1">
              <a:extLst>
                <a:ext uri="{63B3BB69-23CF-44E3-9099-C40C66FF867C}">
                  <a14:compatExt spid="_x0000_s8804"/>
                </a:ext>
                <a:ext uri="{FF2B5EF4-FFF2-40B4-BE49-F238E27FC236}">
                  <a16:creationId xmlns:a16="http://schemas.microsoft.com/office/drawing/2014/main" id="{00000000-0008-0000-0000-00006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134</xdr:row>
          <xdr:rowOff>0</xdr:rowOff>
        </xdr:from>
        <xdr:to>
          <xdr:col>14</xdr:col>
          <xdr:colOff>438150</xdr:colOff>
          <xdr:row>135</xdr:row>
          <xdr:rowOff>57150</xdr:rowOff>
        </xdr:to>
        <xdr:sp macro="" textlink="">
          <xdr:nvSpPr>
            <xdr:cNvPr id="8805" name="Check Box 2661" hidden="1">
              <a:extLst>
                <a:ext uri="{63B3BB69-23CF-44E3-9099-C40C66FF867C}">
                  <a14:compatExt spid="_x0000_s8805"/>
                </a:ext>
                <a:ext uri="{FF2B5EF4-FFF2-40B4-BE49-F238E27FC236}">
                  <a16:creationId xmlns:a16="http://schemas.microsoft.com/office/drawing/2014/main" id="{00000000-0008-0000-0000-00006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135</xdr:row>
          <xdr:rowOff>0</xdr:rowOff>
        </xdr:from>
        <xdr:to>
          <xdr:col>14</xdr:col>
          <xdr:colOff>438150</xdr:colOff>
          <xdr:row>136</xdr:row>
          <xdr:rowOff>57150</xdr:rowOff>
        </xdr:to>
        <xdr:sp macro="" textlink="">
          <xdr:nvSpPr>
            <xdr:cNvPr id="8806" name="Check Box 2662" hidden="1">
              <a:extLst>
                <a:ext uri="{63B3BB69-23CF-44E3-9099-C40C66FF867C}">
                  <a14:compatExt spid="_x0000_s8806"/>
                </a:ext>
                <a:ext uri="{FF2B5EF4-FFF2-40B4-BE49-F238E27FC236}">
                  <a16:creationId xmlns:a16="http://schemas.microsoft.com/office/drawing/2014/main" id="{00000000-0008-0000-0000-00006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136</xdr:row>
          <xdr:rowOff>0</xdr:rowOff>
        </xdr:from>
        <xdr:to>
          <xdr:col>14</xdr:col>
          <xdr:colOff>438150</xdr:colOff>
          <xdr:row>137</xdr:row>
          <xdr:rowOff>57150</xdr:rowOff>
        </xdr:to>
        <xdr:sp macro="" textlink="">
          <xdr:nvSpPr>
            <xdr:cNvPr id="8807" name="Check Box 2663" hidden="1">
              <a:extLst>
                <a:ext uri="{63B3BB69-23CF-44E3-9099-C40C66FF867C}">
                  <a14:compatExt spid="_x0000_s8807"/>
                </a:ext>
                <a:ext uri="{FF2B5EF4-FFF2-40B4-BE49-F238E27FC236}">
                  <a16:creationId xmlns:a16="http://schemas.microsoft.com/office/drawing/2014/main" id="{00000000-0008-0000-0000-00006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137</xdr:row>
          <xdr:rowOff>0</xdr:rowOff>
        </xdr:from>
        <xdr:to>
          <xdr:col>14</xdr:col>
          <xdr:colOff>438150</xdr:colOff>
          <xdr:row>138</xdr:row>
          <xdr:rowOff>57150</xdr:rowOff>
        </xdr:to>
        <xdr:sp macro="" textlink="">
          <xdr:nvSpPr>
            <xdr:cNvPr id="8808" name="Check Box 2664" hidden="1">
              <a:extLst>
                <a:ext uri="{63B3BB69-23CF-44E3-9099-C40C66FF867C}">
                  <a14:compatExt spid="_x0000_s8808"/>
                </a:ext>
                <a:ext uri="{FF2B5EF4-FFF2-40B4-BE49-F238E27FC236}">
                  <a16:creationId xmlns:a16="http://schemas.microsoft.com/office/drawing/2014/main" id="{00000000-0008-0000-0000-00006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138</xdr:row>
          <xdr:rowOff>0</xdr:rowOff>
        </xdr:from>
        <xdr:to>
          <xdr:col>14</xdr:col>
          <xdr:colOff>438150</xdr:colOff>
          <xdr:row>139</xdr:row>
          <xdr:rowOff>57150</xdr:rowOff>
        </xdr:to>
        <xdr:sp macro="" textlink="">
          <xdr:nvSpPr>
            <xdr:cNvPr id="8809" name="Check Box 2665" hidden="1">
              <a:extLst>
                <a:ext uri="{63B3BB69-23CF-44E3-9099-C40C66FF867C}">
                  <a14:compatExt spid="_x0000_s8809"/>
                </a:ext>
                <a:ext uri="{FF2B5EF4-FFF2-40B4-BE49-F238E27FC236}">
                  <a16:creationId xmlns:a16="http://schemas.microsoft.com/office/drawing/2014/main" id="{00000000-0008-0000-0000-00006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139</xdr:row>
          <xdr:rowOff>0</xdr:rowOff>
        </xdr:from>
        <xdr:to>
          <xdr:col>14</xdr:col>
          <xdr:colOff>438150</xdr:colOff>
          <xdr:row>140</xdr:row>
          <xdr:rowOff>57150</xdr:rowOff>
        </xdr:to>
        <xdr:sp macro="" textlink="">
          <xdr:nvSpPr>
            <xdr:cNvPr id="8810" name="Check Box 2666" hidden="1">
              <a:extLst>
                <a:ext uri="{63B3BB69-23CF-44E3-9099-C40C66FF867C}">
                  <a14:compatExt spid="_x0000_s8810"/>
                </a:ext>
                <a:ext uri="{FF2B5EF4-FFF2-40B4-BE49-F238E27FC236}">
                  <a16:creationId xmlns:a16="http://schemas.microsoft.com/office/drawing/2014/main" id="{00000000-0008-0000-0000-00006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140</xdr:row>
          <xdr:rowOff>0</xdr:rowOff>
        </xdr:from>
        <xdr:to>
          <xdr:col>14</xdr:col>
          <xdr:colOff>438150</xdr:colOff>
          <xdr:row>141</xdr:row>
          <xdr:rowOff>57150</xdr:rowOff>
        </xdr:to>
        <xdr:sp macro="" textlink="">
          <xdr:nvSpPr>
            <xdr:cNvPr id="8811" name="Check Box 2667" hidden="1">
              <a:extLst>
                <a:ext uri="{63B3BB69-23CF-44E3-9099-C40C66FF867C}">
                  <a14:compatExt spid="_x0000_s8811"/>
                </a:ext>
                <a:ext uri="{FF2B5EF4-FFF2-40B4-BE49-F238E27FC236}">
                  <a16:creationId xmlns:a16="http://schemas.microsoft.com/office/drawing/2014/main" id="{00000000-0008-0000-0000-00006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141</xdr:row>
          <xdr:rowOff>0</xdr:rowOff>
        </xdr:from>
        <xdr:to>
          <xdr:col>14</xdr:col>
          <xdr:colOff>438150</xdr:colOff>
          <xdr:row>142</xdr:row>
          <xdr:rowOff>57150</xdr:rowOff>
        </xdr:to>
        <xdr:sp macro="" textlink="">
          <xdr:nvSpPr>
            <xdr:cNvPr id="8812" name="Check Box 2668" hidden="1">
              <a:extLst>
                <a:ext uri="{63B3BB69-23CF-44E3-9099-C40C66FF867C}">
                  <a14:compatExt spid="_x0000_s8812"/>
                </a:ext>
                <a:ext uri="{FF2B5EF4-FFF2-40B4-BE49-F238E27FC236}">
                  <a16:creationId xmlns:a16="http://schemas.microsoft.com/office/drawing/2014/main" id="{00000000-0008-0000-0000-00006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142</xdr:row>
          <xdr:rowOff>0</xdr:rowOff>
        </xdr:from>
        <xdr:to>
          <xdr:col>14</xdr:col>
          <xdr:colOff>438150</xdr:colOff>
          <xdr:row>143</xdr:row>
          <xdr:rowOff>57150</xdr:rowOff>
        </xdr:to>
        <xdr:sp macro="" textlink="">
          <xdr:nvSpPr>
            <xdr:cNvPr id="8813" name="Check Box 2669" hidden="1">
              <a:extLst>
                <a:ext uri="{63B3BB69-23CF-44E3-9099-C40C66FF867C}">
                  <a14:compatExt spid="_x0000_s8813"/>
                </a:ext>
                <a:ext uri="{FF2B5EF4-FFF2-40B4-BE49-F238E27FC236}">
                  <a16:creationId xmlns:a16="http://schemas.microsoft.com/office/drawing/2014/main" id="{00000000-0008-0000-0000-00006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143</xdr:row>
          <xdr:rowOff>0</xdr:rowOff>
        </xdr:from>
        <xdr:to>
          <xdr:col>14</xdr:col>
          <xdr:colOff>438150</xdr:colOff>
          <xdr:row>144</xdr:row>
          <xdr:rowOff>57150</xdr:rowOff>
        </xdr:to>
        <xdr:sp macro="" textlink="">
          <xdr:nvSpPr>
            <xdr:cNvPr id="8814" name="Check Box 2670" hidden="1">
              <a:extLst>
                <a:ext uri="{63B3BB69-23CF-44E3-9099-C40C66FF867C}">
                  <a14:compatExt spid="_x0000_s8814"/>
                </a:ext>
                <a:ext uri="{FF2B5EF4-FFF2-40B4-BE49-F238E27FC236}">
                  <a16:creationId xmlns:a16="http://schemas.microsoft.com/office/drawing/2014/main" id="{00000000-0008-0000-0000-00006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144</xdr:row>
          <xdr:rowOff>0</xdr:rowOff>
        </xdr:from>
        <xdr:to>
          <xdr:col>14</xdr:col>
          <xdr:colOff>438150</xdr:colOff>
          <xdr:row>145</xdr:row>
          <xdr:rowOff>57150</xdr:rowOff>
        </xdr:to>
        <xdr:sp macro="" textlink="">
          <xdr:nvSpPr>
            <xdr:cNvPr id="8815" name="Check Box 2671" hidden="1">
              <a:extLst>
                <a:ext uri="{63B3BB69-23CF-44E3-9099-C40C66FF867C}">
                  <a14:compatExt spid="_x0000_s8815"/>
                </a:ext>
                <a:ext uri="{FF2B5EF4-FFF2-40B4-BE49-F238E27FC236}">
                  <a16:creationId xmlns:a16="http://schemas.microsoft.com/office/drawing/2014/main" id="{00000000-0008-0000-0000-00006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145</xdr:row>
          <xdr:rowOff>0</xdr:rowOff>
        </xdr:from>
        <xdr:to>
          <xdr:col>14</xdr:col>
          <xdr:colOff>438150</xdr:colOff>
          <xdr:row>146</xdr:row>
          <xdr:rowOff>57150</xdr:rowOff>
        </xdr:to>
        <xdr:sp macro="" textlink="">
          <xdr:nvSpPr>
            <xdr:cNvPr id="8816" name="Check Box 2672" hidden="1">
              <a:extLst>
                <a:ext uri="{63B3BB69-23CF-44E3-9099-C40C66FF867C}">
                  <a14:compatExt spid="_x0000_s8816"/>
                </a:ext>
                <a:ext uri="{FF2B5EF4-FFF2-40B4-BE49-F238E27FC236}">
                  <a16:creationId xmlns:a16="http://schemas.microsoft.com/office/drawing/2014/main" id="{00000000-0008-0000-0000-00007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146</xdr:row>
          <xdr:rowOff>0</xdr:rowOff>
        </xdr:from>
        <xdr:to>
          <xdr:col>14</xdr:col>
          <xdr:colOff>438150</xdr:colOff>
          <xdr:row>147</xdr:row>
          <xdr:rowOff>57150</xdr:rowOff>
        </xdr:to>
        <xdr:sp macro="" textlink="">
          <xdr:nvSpPr>
            <xdr:cNvPr id="8817" name="Check Box 2673" hidden="1">
              <a:extLst>
                <a:ext uri="{63B3BB69-23CF-44E3-9099-C40C66FF867C}">
                  <a14:compatExt spid="_x0000_s8817"/>
                </a:ext>
                <a:ext uri="{FF2B5EF4-FFF2-40B4-BE49-F238E27FC236}">
                  <a16:creationId xmlns:a16="http://schemas.microsoft.com/office/drawing/2014/main" id="{00000000-0008-0000-0000-00007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147</xdr:row>
          <xdr:rowOff>0</xdr:rowOff>
        </xdr:from>
        <xdr:to>
          <xdr:col>14</xdr:col>
          <xdr:colOff>438150</xdr:colOff>
          <xdr:row>148</xdr:row>
          <xdr:rowOff>57150</xdr:rowOff>
        </xdr:to>
        <xdr:sp macro="" textlink="">
          <xdr:nvSpPr>
            <xdr:cNvPr id="8818" name="Check Box 2674" hidden="1">
              <a:extLst>
                <a:ext uri="{63B3BB69-23CF-44E3-9099-C40C66FF867C}">
                  <a14:compatExt spid="_x0000_s8818"/>
                </a:ext>
                <a:ext uri="{FF2B5EF4-FFF2-40B4-BE49-F238E27FC236}">
                  <a16:creationId xmlns:a16="http://schemas.microsoft.com/office/drawing/2014/main" id="{00000000-0008-0000-0000-00007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148</xdr:row>
          <xdr:rowOff>0</xdr:rowOff>
        </xdr:from>
        <xdr:to>
          <xdr:col>14</xdr:col>
          <xdr:colOff>438150</xdr:colOff>
          <xdr:row>149</xdr:row>
          <xdr:rowOff>57150</xdr:rowOff>
        </xdr:to>
        <xdr:sp macro="" textlink="">
          <xdr:nvSpPr>
            <xdr:cNvPr id="8819" name="Check Box 2675" hidden="1">
              <a:extLst>
                <a:ext uri="{63B3BB69-23CF-44E3-9099-C40C66FF867C}">
                  <a14:compatExt spid="_x0000_s8819"/>
                </a:ext>
                <a:ext uri="{FF2B5EF4-FFF2-40B4-BE49-F238E27FC236}">
                  <a16:creationId xmlns:a16="http://schemas.microsoft.com/office/drawing/2014/main" id="{00000000-0008-0000-0000-00007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149</xdr:row>
          <xdr:rowOff>0</xdr:rowOff>
        </xdr:from>
        <xdr:to>
          <xdr:col>14</xdr:col>
          <xdr:colOff>438150</xdr:colOff>
          <xdr:row>150</xdr:row>
          <xdr:rowOff>57150</xdr:rowOff>
        </xdr:to>
        <xdr:sp macro="" textlink="">
          <xdr:nvSpPr>
            <xdr:cNvPr id="8820" name="Check Box 2676" hidden="1">
              <a:extLst>
                <a:ext uri="{63B3BB69-23CF-44E3-9099-C40C66FF867C}">
                  <a14:compatExt spid="_x0000_s8820"/>
                </a:ext>
                <a:ext uri="{FF2B5EF4-FFF2-40B4-BE49-F238E27FC236}">
                  <a16:creationId xmlns:a16="http://schemas.microsoft.com/office/drawing/2014/main" id="{00000000-0008-0000-0000-00007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150</xdr:row>
          <xdr:rowOff>0</xdr:rowOff>
        </xdr:from>
        <xdr:to>
          <xdr:col>14</xdr:col>
          <xdr:colOff>438150</xdr:colOff>
          <xdr:row>151</xdr:row>
          <xdr:rowOff>57150</xdr:rowOff>
        </xdr:to>
        <xdr:sp macro="" textlink="">
          <xdr:nvSpPr>
            <xdr:cNvPr id="8821" name="Check Box 2677" hidden="1">
              <a:extLst>
                <a:ext uri="{63B3BB69-23CF-44E3-9099-C40C66FF867C}">
                  <a14:compatExt spid="_x0000_s8821"/>
                </a:ext>
                <a:ext uri="{FF2B5EF4-FFF2-40B4-BE49-F238E27FC236}">
                  <a16:creationId xmlns:a16="http://schemas.microsoft.com/office/drawing/2014/main" id="{00000000-0008-0000-0000-00007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151</xdr:row>
          <xdr:rowOff>0</xdr:rowOff>
        </xdr:from>
        <xdr:to>
          <xdr:col>14</xdr:col>
          <xdr:colOff>438150</xdr:colOff>
          <xdr:row>152</xdr:row>
          <xdr:rowOff>57150</xdr:rowOff>
        </xdr:to>
        <xdr:sp macro="" textlink="">
          <xdr:nvSpPr>
            <xdr:cNvPr id="8822" name="Check Box 2678" hidden="1">
              <a:extLst>
                <a:ext uri="{63B3BB69-23CF-44E3-9099-C40C66FF867C}">
                  <a14:compatExt spid="_x0000_s8822"/>
                </a:ext>
                <a:ext uri="{FF2B5EF4-FFF2-40B4-BE49-F238E27FC236}">
                  <a16:creationId xmlns:a16="http://schemas.microsoft.com/office/drawing/2014/main" id="{00000000-0008-0000-0000-00007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152</xdr:row>
          <xdr:rowOff>0</xdr:rowOff>
        </xdr:from>
        <xdr:to>
          <xdr:col>14</xdr:col>
          <xdr:colOff>438150</xdr:colOff>
          <xdr:row>153</xdr:row>
          <xdr:rowOff>57150</xdr:rowOff>
        </xdr:to>
        <xdr:sp macro="" textlink="">
          <xdr:nvSpPr>
            <xdr:cNvPr id="8823" name="Check Box 2679" hidden="1">
              <a:extLst>
                <a:ext uri="{63B3BB69-23CF-44E3-9099-C40C66FF867C}">
                  <a14:compatExt spid="_x0000_s8823"/>
                </a:ext>
                <a:ext uri="{FF2B5EF4-FFF2-40B4-BE49-F238E27FC236}">
                  <a16:creationId xmlns:a16="http://schemas.microsoft.com/office/drawing/2014/main" id="{00000000-0008-0000-0000-00007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153</xdr:row>
          <xdr:rowOff>0</xdr:rowOff>
        </xdr:from>
        <xdr:to>
          <xdr:col>14</xdr:col>
          <xdr:colOff>438150</xdr:colOff>
          <xdr:row>154</xdr:row>
          <xdr:rowOff>57150</xdr:rowOff>
        </xdr:to>
        <xdr:sp macro="" textlink="">
          <xdr:nvSpPr>
            <xdr:cNvPr id="8824" name="Check Box 2680" hidden="1">
              <a:extLst>
                <a:ext uri="{63B3BB69-23CF-44E3-9099-C40C66FF867C}">
                  <a14:compatExt spid="_x0000_s8824"/>
                </a:ext>
                <a:ext uri="{FF2B5EF4-FFF2-40B4-BE49-F238E27FC236}">
                  <a16:creationId xmlns:a16="http://schemas.microsoft.com/office/drawing/2014/main" id="{00000000-0008-0000-0000-00007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154</xdr:row>
          <xdr:rowOff>0</xdr:rowOff>
        </xdr:from>
        <xdr:to>
          <xdr:col>14</xdr:col>
          <xdr:colOff>438150</xdr:colOff>
          <xdr:row>155</xdr:row>
          <xdr:rowOff>57150</xdr:rowOff>
        </xdr:to>
        <xdr:sp macro="" textlink="">
          <xdr:nvSpPr>
            <xdr:cNvPr id="8825" name="Check Box 2681" hidden="1">
              <a:extLst>
                <a:ext uri="{63B3BB69-23CF-44E3-9099-C40C66FF867C}">
                  <a14:compatExt spid="_x0000_s8825"/>
                </a:ext>
                <a:ext uri="{FF2B5EF4-FFF2-40B4-BE49-F238E27FC236}">
                  <a16:creationId xmlns:a16="http://schemas.microsoft.com/office/drawing/2014/main" id="{00000000-0008-0000-0000-00007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155</xdr:row>
          <xdr:rowOff>0</xdr:rowOff>
        </xdr:from>
        <xdr:to>
          <xdr:col>14</xdr:col>
          <xdr:colOff>438150</xdr:colOff>
          <xdr:row>156</xdr:row>
          <xdr:rowOff>57150</xdr:rowOff>
        </xdr:to>
        <xdr:sp macro="" textlink="">
          <xdr:nvSpPr>
            <xdr:cNvPr id="8826" name="Check Box 2682" hidden="1">
              <a:extLst>
                <a:ext uri="{63B3BB69-23CF-44E3-9099-C40C66FF867C}">
                  <a14:compatExt spid="_x0000_s8826"/>
                </a:ext>
                <a:ext uri="{FF2B5EF4-FFF2-40B4-BE49-F238E27FC236}">
                  <a16:creationId xmlns:a16="http://schemas.microsoft.com/office/drawing/2014/main" id="{00000000-0008-0000-0000-00007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156</xdr:row>
          <xdr:rowOff>0</xdr:rowOff>
        </xdr:from>
        <xdr:to>
          <xdr:col>14</xdr:col>
          <xdr:colOff>438150</xdr:colOff>
          <xdr:row>157</xdr:row>
          <xdr:rowOff>57150</xdr:rowOff>
        </xdr:to>
        <xdr:sp macro="" textlink="">
          <xdr:nvSpPr>
            <xdr:cNvPr id="8827" name="Check Box 2683" hidden="1">
              <a:extLst>
                <a:ext uri="{63B3BB69-23CF-44E3-9099-C40C66FF867C}">
                  <a14:compatExt spid="_x0000_s8827"/>
                </a:ext>
                <a:ext uri="{FF2B5EF4-FFF2-40B4-BE49-F238E27FC236}">
                  <a16:creationId xmlns:a16="http://schemas.microsoft.com/office/drawing/2014/main" id="{00000000-0008-0000-0000-00007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157</xdr:row>
          <xdr:rowOff>0</xdr:rowOff>
        </xdr:from>
        <xdr:to>
          <xdr:col>14</xdr:col>
          <xdr:colOff>438150</xdr:colOff>
          <xdr:row>158</xdr:row>
          <xdr:rowOff>57150</xdr:rowOff>
        </xdr:to>
        <xdr:sp macro="" textlink="">
          <xdr:nvSpPr>
            <xdr:cNvPr id="8828" name="Check Box 2684" hidden="1">
              <a:extLst>
                <a:ext uri="{63B3BB69-23CF-44E3-9099-C40C66FF867C}">
                  <a14:compatExt spid="_x0000_s8828"/>
                </a:ext>
                <a:ext uri="{FF2B5EF4-FFF2-40B4-BE49-F238E27FC236}">
                  <a16:creationId xmlns:a16="http://schemas.microsoft.com/office/drawing/2014/main" id="{00000000-0008-0000-0000-00007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158</xdr:row>
          <xdr:rowOff>0</xdr:rowOff>
        </xdr:from>
        <xdr:to>
          <xdr:col>14</xdr:col>
          <xdr:colOff>438150</xdr:colOff>
          <xdr:row>159</xdr:row>
          <xdr:rowOff>57150</xdr:rowOff>
        </xdr:to>
        <xdr:sp macro="" textlink="">
          <xdr:nvSpPr>
            <xdr:cNvPr id="8829" name="Check Box 2685" hidden="1">
              <a:extLst>
                <a:ext uri="{63B3BB69-23CF-44E3-9099-C40C66FF867C}">
                  <a14:compatExt spid="_x0000_s8829"/>
                </a:ext>
                <a:ext uri="{FF2B5EF4-FFF2-40B4-BE49-F238E27FC236}">
                  <a16:creationId xmlns:a16="http://schemas.microsoft.com/office/drawing/2014/main" id="{00000000-0008-0000-0000-00007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159</xdr:row>
          <xdr:rowOff>0</xdr:rowOff>
        </xdr:from>
        <xdr:to>
          <xdr:col>14</xdr:col>
          <xdr:colOff>438150</xdr:colOff>
          <xdr:row>160</xdr:row>
          <xdr:rowOff>57150</xdr:rowOff>
        </xdr:to>
        <xdr:sp macro="" textlink="">
          <xdr:nvSpPr>
            <xdr:cNvPr id="8830" name="Check Box 2686" hidden="1">
              <a:extLst>
                <a:ext uri="{63B3BB69-23CF-44E3-9099-C40C66FF867C}">
                  <a14:compatExt spid="_x0000_s8830"/>
                </a:ext>
                <a:ext uri="{FF2B5EF4-FFF2-40B4-BE49-F238E27FC236}">
                  <a16:creationId xmlns:a16="http://schemas.microsoft.com/office/drawing/2014/main" id="{00000000-0008-0000-0000-00007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160</xdr:row>
          <xdr:rowOff>0</xdr:rowOff>
        </xdr:from>
        <xdr:to>
          <xdr:col>14</xdr:col>
          <xdr:colOff>438150</xdr:colOff>
          <xdr:row>161</xdr:row>
          <xdr:rowOff>57150</xdr:rowOff>
        </xdr:to>
        <xdr:sp macro="" textlink="">
          <xdr:nvSpPr>
            <xdr:cNvPr id="8831" name="Check Box 2687" hidden="1">
              <a:extLst>
                <a:ext uri="{63B3BB69-23CF-44E3-9099-C40C66FF867C}">
                  <a14:compatExt spid="_x0000_s8831"/>
                </a:ext>
                <a:ext uri="{FF2B5EF4-FFF2-40B4-BE49-F238E27FC236}">
                  <a16:creationId xmlns:a16="http://schemas.microsoft.com/office/drawing/2014/main" id="{00000000-0008-0000-0000-00007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161</xdr:row>
          <xdr:rowOff>0</xdr:rowOff>
        </xdr:from>
        <xdr:to>
          <xdr:col>14</xdr:col>
          <xdr:colOff>438150</xdr:colOff>
          <xdr:row>162</xdr:row>
          <xdr:rowOff>57150</xdr:rowOff>
        </xdr:to>
        <xdr:sp macro="" textlink="">
          <xdr:nvSpPr>
            <xdr:cNvPr id="8832" name="Check Box 2688" hidden="1">
              <a:extLst>
                <a:ext uri="{63B3BB69-23CF-44E3-9099-C40C66FF867C}">
                  <a14:compatExt spid="_x0000_s8832"/>
                </a:ext>
                <a:ext uri="{FF2B5EF4-FFF2-40B4-BE49-F238E27FC236}">
                  <a16:creationId xmlns:a16="http://schemas.microsoft.com/office/drawing/2014/main" id="{00000000-0008-0000-0000-00008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162</xdr:row>
          <xdr:rowOff>0</xdr:rowOff>
        </xdr:from>
        <xdr:to>
          <xdr:col>14</xdr:col>
          <xdr:colOff>438150</xdr:colOff>
          <xdr:row>163</xdr:row>
          <xdr:rowOff>57150</xdr:rowOff>
        </xdr:to>
        <xdr:sp macro="" textlink="">
          <xdr:nvSpPr>
            <xdr:cNvPr id="8833" name="Check Box 2689" hidden="1">
              <a:extLst>
                <a:ext uri="{63B3BB69-23CF-44E3-9099-C40C66FF867C}">
                  <a14:compatExt spid="_x0000_s8833"/>
                </a:ext>
                <a:ext uri="{FF2B5EF4-FFF2-40B4-BE49-F238E27FC236}">
                  <a16:creationId xmlns:a16="http://schemas.microsoft.com/office/drawing/2014/main" id="{00000000-0008-0000-0000-00008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163</xdr:row>
          <xdr:rowOff>0</xdr:rowOff>
        </xdr:from>
        <xdr:to>
          <xdr:col>14</xdr:col>
          <xdr:colOff>438150</xdr:colOff>
          <xdr:row>164</xdr:row>
          <xdr:rowOff>57150</xdr:rowOff>
        </xdr:to>
        <xdr:sp macro="" textlink="">
          <xdr:nvSpPr>
            <xdr:cNvPr id="8834" name="Check Box 2690" hidden="1">
              <a:extLst>
                <a:ext uri="{63B3BB69-23CF-44E3-9099-C40C66FF867C}">
                  <a14:compatExt spid="_x0000_s8834"/>
                </a:ext>
                <a:ext uri="{FF2B5EF4-FFF2-40B4-BE49-F238E27FC236}">
                  <a16:creationId xmlns:a16="http://schemas.microsoft.com/office/drawing/2014/main" id="{00000000-0008-0000-0000-00008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164</xdr:row>
          <xdr:rowOff>0</xdr:rowOff>
        </xdr:from>
        <xdr:to>
          <xdr:col>14</xdr:col>
          <xdr:colOff>438150</xdr:colOff>
          <xdr:row>165</xdr:row>
          <xdr:rowOff>57150</xdr:rowOff>
        </xdr:to>
        <xdr:sp macro="" textlink="">
          <xdr:nvSpPr>
            <xdr:cNvPr id="8835" name="Check Box 2691" hidden="1">
              <a:extLst>
                <a:ext uri="{63B3BB69-23CF-44E3-9099-C40C66FF867C}">
                  <a14:compatExt spid="_x0000_s8835"/>
                </a:ext>
                <a:ext uri="{FF2B5EF4-FFF2-40B4-BE49-F238E27FC236}">
                  <a16:creationId xmlns:a16="http://schemas.microsoft.com/office/drawing/2014/main" id="{00000000-0008-0000-0000-00008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165</xdr:row>
          <xdr:rowOff>0</xdr:rowOff>
        </xdr:from>
        <xdr:to>
          <xdr:col>14</xdr:col>
          <xdr:colOff>438150</xdr:colOff>
          <xdr:row>166</xdr:row>
          <xdr:rowOff>57150</xdr:rowOff>
        </xdr:to>
        <xdr:sp macro="" textlink="">
          <xdr:nvSpPr>
            <xdr:cNvPr id="8836" name="Check Box 2692" hidden="1">
              <a:extLst>
                <a:ext uri="{63B3BB69-23CF-44E3-9099-C40C66FF867C}">
                  <a14:compatExt spid="_x0000_s8836"/>
                </a:ext>
                <a:ext uri="{FF2B5EF4-FFF2-40B4-BE49-F238E27FC236}">
                  <a16:creationId xmlns:a16="http://schemas.microsoft.com/office/drawing/2014/main" id="{00000000-0008-0000-0000-00008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166</xdr:row>
          <xdr:rowOff>0</xdr:rowOff>
        </xdr:from>
        <xdr:to>
          <xdr:col>14</xdr:col>
          <xdr:colOff>438150</xdr:colOff>
          <xdr:row>167</xdr:row>
          <xdr:rowOff>57150</xdr:rowOff>
        </xdr:to>
        <xdr:sp macro="" textlink="">
          <xdr:nvSpPr>
            <xdr:cNvPr id="8837" name="Check Box 2693" hidden="1">
              <a:extLst>
                <a:ext uri="{63B3BB69-23CF-44E3-9099-C40C66FF867C}">
                  <a14:compatExt spid="_x0000_s8837"/>
                </a:ext>
                <a:ext uri="{FF2B5EF4-FFF2-40B4-BE49-F238E27FC236}">
                  <a16:creationId xmlns:a16="http://schemas.microsoft.com/office/drawing/2014/main" id="{00000000-0008-0000-0000-00008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167</xdr:row>
          <xdr:rowOff>0</xdr:rowOff>
        </xdr:from>
        <xdr:to>
          <xdr:col>14</xdr:col>
          <xdr:colOff>438150</xdr:colOff>
          <xdr:row>168</xdr:row>
          <xdr:rowOff>57150</xdr:rowOff>
        </xdr:to>
        <xdr:sp macro="" textlink="">
          <xdr:nvSpPr>
            <xdr:cNvPr id="8838" name="Check Box 2694" hidden="1">
              <a:extLst>
                <a:ext uri="{63B3BB69-23CF-44E3-9099-C40C66FF867C}">
                  <a14:compatExt spid="_x0000_s8838"/>
                </a:ext>
                <a:ext uri="{FF2B5EF4-FFF2-40B4-BE49-F238E27FC236}">
                  <a16:creationId xmlns:a16="http://schemas.microsoft.com/office/drawing/2014/main" id="{00000000-0008-0000-0000-00008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168</xdr:row>
          <xdr:rowOff>0</xdr:rowOff>
        </xdr:from>
        <xdr:to>
          <xdr:col>14</xdr:col>
          <xdr:colOff>438150</xdr:colOff>
          <xdr:row>169</xdr:row>
          <xdr:rowOff>57150</xdr:rowOff>
        </xdr:to>
        <xdr:sp macro="" textlink="">
          <xdr:nvSpPr>
            <xdr:cNvPr id="8839" name="Check Box 2695" hidden="1">
              <a:extLst>
                <a:ext uri="{63B3BB69-23CF-44E3-9099-C40C66FF867C}">
                  <a14:compatExt spid="_x0000_s8839"/>
                </a:ext>
                <a:ext uri="{FF2B5EF4-FFF2-40B4-BE49-F238E27FC236}">
                  <a16:creationId xmlns:a16="http://schemas.microsoft.com/office/drawing/2014/main" id="{00000000-0008-0000-0000-00008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169</xdr:row>
          <xdr:rowOff>0</xdr:rowOff>
        </xdr:from>
        <xdr:to>
          <xdr:col>14</xdr:col>
          <xdr:colOff>438150</xdr:colOff>
          <xdr:row>170</xdr:row>
          <xdr:rowOff>57150</xdr:rowOff>
        </xdr:to>
        <xdr:sp macro="" textlink="">
          <xdr:nvSpPr>
            <xdr:cNvPr id="8840" name="Check Box 2696" hidden="1">
              <a:extLst>
                <a:ext uri="{63B3BB69-23CF-44E3-9099-C40C66FF867C}">
                  <a14:compatExt spid="_x0000_s8840"/>
                </a:ext>
                <a:ext uri="{FF2B5EF4-FFF2-40B4-BE49-F238E27FC236}">
                  <a16:creationId xmlns:a16="http://schemas.microsoft.com/office/drawing/2014/main" id="{00000000-0008-0000-0000-00008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170</xdr:row>
          <xdr:rowOff>0</xdr:rowOff>
        </xdr:from>
        <xdr:to>
          <xdr:col>14</xdr:col>
          <xdr:colOff>438150</xdr:colOff>
          <xdr:row>171</xdr:row>
          <xdr:rowOff>57150</xdr:rowOff>
        </xdr:to>
        <xdr:sp macro="" textlink="">
          <xdr:nvSpPr>
            <xdr:cNvPr id="8841" name="Check Box 2697" hidden="1">
              <a:extLst>
                <a:ext uri="{63B3BB69-23CF-44E3-9099-C40C66FF867C}">
                  <a14:compatExt spid="_x0000_s8841"/>
                </a:ext>
                <a:ext uri="{FF2B5EF4-FFF2-40B4-BE49-F238E27FC236}">
                  <a16:creationId xmlns:a16="http://schemas.microsoft.com/office/drawing/2014/main" id="{00000000-0008-0000-0000-00008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171</xdr:row>
          <xdr:rowOff>0</xdr:rowOff>
        </xdr:from>
        <xdr:to>
          <xdr:col>14</xdr:col>
          <xdr:colOff>438150</xdr:colOff>
          <xdr:row>172</xdr:row>
          <xdr:rowOff>57150</xdr:rowOff>
        </xdr:to>
        <xdr:sp macro="" textlink="">
          <xdr:nvSpPr>
            <xdr:cNvPr id="8842" name="Check Box 2698" hidden="1">
              <a:extLst>
                <a:ext uri="{63B3BB69-23CF-44E3-9099-C40C66FF867C}">
                  <a14:compatExt spid="_x0000_s8842"/>
                </a:ext>
                <a:ext uri="{FF2B5EF4-FFF2-40B4-BE49-F238E27FC236}">
                  <a16:creationId xmlns:a16="http://schemas.microsoft.com/office/drawing/2014/main" id="{00000000-0008-0000-0000-00008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172</xdr:row>
          <xdr:rowOff>0</xdr:rowOff>
        </xdr:from>
        <xdr:to>
          <xdr:col>14</xdr:col>
          <xdr:colOff>438150</xdr:colOff>
          <xdr:row>173</xdr:row>
          <xdr:rowOff>57150</xdr:rowOff>
        </xdr:to>
        <xdr:sp macro="" textlink="">
          <xdr:nvSpPr>
            <xdr:cNvPr id="8843" name="Check Box 2699" hidden="1">
              <a:extLst>
                <a:ext uri="{63B3BB69-23CF-44E3-9099-C40C66FF867C}">
                  <a14:compatExt spid="_x0000_s8843"/>
                </a:ext>
                <a:ext uri="{FF2B5EF4-FFF2-40B4-BE49-F238E27FC236}">
                  <a16:creationId xmlns:a16="http://schemas.microsoft.com/office/drawing/2014/main" id="{00000000-0008-0000-0000-00008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173</xdr:row>
          <xdr:rowOff>0</xdr:rowOff>
        </xdr:from>
        <xdr:to>
          <xdr:col>14</xdr:col>
          <xdr:colOff>438150</xdr:colOff>
          <xdr:row>174</xdr:row>
          <xdr:rowOff>57150</xdr:rowOff>
        </xdr:to>
        <xdr:sp macro="" textlink="">
          <xdr:nvSpPr>
            <xdr:cNvPr id="8844" name="Check Box 2700" hidden="1">
              <a:extLst>
                <a:ext uri="{63B3BB69-23CF-44E3-9099-C40C66FF867C}">
                  <a14:compatExt spid="_x0000_s8844"/>
                </a:ext>
                <a:ext uri="{FF2B5EF4-FFF2-40B4-BE49-F238E27FC236}">
                  <a16:creationId xmlns:a16="http://schemas.microsoft.com/office/drawing/2014/main" id="{00000000-0008-0000-0000-00008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174</xdr:row>
          <xdr:rowOff>0</xdr:rowOff>
        </xdr:from>
        <xdr:to>
          <xdr:col>14</xdr:col>
          <xdr:colOff>438150</xdr:colOff>
          <xdr:row>175</xdr:row>
          <xdr:rowOff>57150</xdr:rowOff>
        </xdr:to>
        <xdr:sp macro="" textlink="">
          <xdr:nvSpPr>
            <xdr:cNvPr id="8845" name="Check Box 2701" hidden="1">
              <a:extLst>
                <a:ext uri="{63B3BB69-23CF-44E3-9099-C40C66FF867C}">
                  <a14:compatExt spid="_x0000_s8845"/>
                </a:ext>
                <a:ext uri="{FF2B5EF4-FFF2-40B4-BE49-F238E27FC236}">
                  <a16:creationId xmlns:a16="http://schemas.microsoft.com/office/drawing/2014/main" id="{00000000-0008-0000-0000-00008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175</xdr:row>
          <xdr:rowOff>0</xdr:rowOff>
        </xdr:from>
        <xdr:to>
          <xdr:col>14</xdr:col>
          <xdr:colOff>438150</xdr:colOff>
          <xdr:row>176</xdr:row>
          <xdr:rowOff>57150</xdr:rowOff>
        </xdr:to>
        <xdr:sp macro="" textlink="">
          <xdr:nvSpPr>
            <xdr:cNvPr id="8846" name="Check Box 2702" hidden="1">
              <a:extLst>
                <a:ext uri="{63B3BB69-23CF-44E3-9099-C40C66FF867C}">
                  <a14:compatExt spid="_x0000_s8846"/>
                </a:ext>
                <a:ext uri="{FF2B5EF4-FFF2-40B4-BE49-F238E27FC236}">
                  <a16:creationId xmlns:a16="http://schemas.microsoft.com/office/drawing/2014/main" id="{00000000-0008-0000-0000-00008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176</xdr:row>
          <xdr:rowOff>0</xdr:rowOff>
        </xdr:from>
        <xdr:to>
          <xdr:col>14</xdr:col>
          <xdr:colOff>438150</xdr:colOff>
          <xdr:row>177</xdr:row>
          <xdr:rowOff>57150</xdr:rowOff>
        </xdr:to>
        <xdr:sp macro="" textlink="">
          <xdr:nvSpPr>
            <xdr:cNvPr id="8847" name="Check Box 2703" hidden="1">
              <a:extLst>
                <a:ext uri="{63B3BB69-23CF-44E3-9099-C40C66FF867C}">
                  <a14:compatExt spid="_x0000_s8847"/>
                </a:ext>
                <a:ext uri="{FF2B5EF4-FFF2-40B4-BE49-F238E27FC236}">
                  <a16:creationId xmlns:a16="http://schemas.microsoft.com/office/drawing/2014/main" id="{00000000-0008-0000-0000-00008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177</xdr:row>
          <xdr:rowOff>0</xdr:rowOff>
        </xdr:from>
        <xdr:to>
          <xdr:col>14</xdr:col>
          <xdr:colOff>438150</xdr:colOff>
          <xdr:row>178</xdr:row>
          <xdr:rowOff>57150</xdr:rowOff>
        </xdr:to>
        <xdr:sp macro="" textlink="">
          <xdr:nvSpPr>
            <xdr:cNvPr id="8848" name="Check Box 2704" hidden="1">
              <a:extLst>
                <a:ext uri="{63B3BB69-23CF-44E3-9099-C40C66FF867C}">
                  <a14:compatExt spid="_x0000_s8848"/>
                </a:ext>
                <a:ext uri="{FF2B5EF4-FFF2-40B4-BE49-F238E27FC236}">
                  <a16:creationId xmlns:a16="http://schemas.microsoft.com/office/drawing/2014/main" id="{00000000-0008-0000-0000-00009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178</xdr:row>
          <xdr:rowOff>0</xdr:rowOff>
        </xdr:from>
        <xdr:to>
          <xdr:col>14</xdr:col>
          <xdr:colOff>438150</xdr:colOff>
          <xdr:row>179</xdr:row>
          <xdr:rowOff>57150</xdr:rowOff>
        </xdr:to>
        <xdr:sp macro="" textlink="">
          <xdr:nvSpPr>
            <xdr:cNvPr id="8849" name="Check Box 2705" hidden="1">
              <a:extLst>
                <a:ext uri="{63B3BB69-23CF-44E3-9099-C40C66FF867C}">
                  <a14:compatExt spid="_x0000_s8849"/>
                </a:ext>
                <a:ext uri="{FF2B5EF4-FFF2-40B4-BE49-F238E27FC236}">
                  <a16:creationId xmlns:a16="http://schemas.microsoft.com/office/drawing/2014/main" id="{00000000-0008-0000-0000-00009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179</xdr:row>
          <xdr:rowOff>0</xdr:rowOff>
        </xdr:from>
        <xdr:to>
          <xdr:col>14</xdr:col>
          <xdr:colOff>438150</xdr:colOff>
          <xdr:row>180</xdr:row>
          <xdr:rowOff>57150</xdr:rowOff>
        </xdr:to>
        <xdr:sp macro="" textlink="">
          <xdr:nvSpPr>
            <xdr:cNvPr id="8850" name="Check Box 2706" hidden="1">
              <a:extLst>
                <a:ext uri="{63B3BB69-23CF-44E3-9099-C40C66FF867C}">
                  <a14:compatExt spid="_x0000_s8850"/>
                </a:ext>
                <a:ext uri="{FF2B5EF4-FFF2-40B4-BE49-F238E27FC236}">
                  <a16:creationId xmlns:a16="http://schemas.microsoft.com/office/drawing/2014/main" id="{00000000-0008-0000-0000-00009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180</xdr:row>
          <xdr:rowOff>0</xdr:rowOff>
        </xdr:from>
        <xdr:to>
          <xdr:col>14</xdr:col>
          <xdr:colOff>438150</xdr:colOff>
          <xdr:row>181</xdr:row>
          <xdr:rowOff>57150</xdr:rowOff>
        </xdr:to>
        <xdr:sp macro="" textlink="">
          <xdr:nvSpPr>
            <xdr:cNvPr id="8851" name="Check Box 2707" hidden="1">
              <a:extLst>
                <a:ext uri="{63B3BB69-23CF-44E3-9099-C40C66FF867C}">
                  <a14:compatExt spid="_x0000_s8851"/>
                </a:ext>
                <a:ext uri="{FF2B5EF4-FFF2-40B4-BE49-F238E27FC236}">
                  <a16:creationId xmlns:a16="http://schemas.microsoft.com/office/drawing/2014/main" id="{00000000-0008-0000-0000-00009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181</xdr:row>
          <xdr:rowOff>0</xdr:rowOff>
        </xdr:from>
        <xdr:to>
          <xdr:col>14</xdr:col>
          <xdr:colOff>438150</xdr:colOff>
          <xdr:row>182</xdr:row>
          <xdr:rowOff>57150</xdr:rowOff>
        </xdr:to>
        <xdr:sp macro="" textlink="">
          <xdr:nvSpPr>
            <xdr:cNvPr id="8852" name="Check Box 2708" hidden="1">
              <a:extLst>
                <a:ext uri="{63B3BB69-23CF-44E3-9099-C40C66FF867C}">
                  <a14:compatExt spid="_x0000_s8852"/>
                </a:ext>
                <a:ext uri="{FF2B5EF4-FFF2-40B4-BE49-F238E27FC236}">
                  <a16:creationId xmlns:a16="http://schemas.microsoft.com/office/drawing/2014/main" id="{00000000-0008-0000-0000-00009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182</xdr:row>
          <xdr:rowOff>0</xdr:rowOff>
        </xdr:from>
        <xdr:to>
          <xdr:col>14</xdr:col>
          <xdr:colOff>438150</xdr:colOff>
          <xdr:row>183</xdr:row>
          <xdr:rowOff>57150</xdr:rowOff>
        </xdr:to>
        <xdr:sp macro="" textlink="">
          <xdr:nvSpPr>
            <xdr:cNvPr id="8853" name="Check Box 2709" hidden="1">
              <a:extLst>
                <a:ext uri="{63B3BB69-23CF-44E3-9099-C40C66FF867C}">
                  <a14:compatExt spid="_x0000_s8853"/>
                </a:ext>
                <a:ext uri="{FF2B5EF4-FFF2-40B4-BE49-F238E27FC236}">
                  <a16:creationId xmlns:a16="http://schemas.microsoft.com/office/drawing/2014/main" id="{00000000-0008-0000-0000-00009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183</xdr:row>
          <xdr:rowOff>0</xdr:rowOff>
        </xdr:from>
        <xdr:to>
          <xdr:col>14</xdr:col>
          <xdr:colOff>438150</xdr:colOff>
          <xdr:row>184</xdr:row>
          <xdr:rowOff>57150</xdr:rowOff>
        </xdr:to>
        <xdr:sp macro="" textlink="">
          <xdr:nvSpPr>
            <xdr:cNvPr id="8854" name="Check Box 2710" hidden="1">
              <a:extLst>
                <a:ext uri="{63B3BB69-23CF-44E3-9099-C40C66FF867C}">
                  <a14:compatExt spid="_x0000_s8854"/>
                </a:ext>
                <a:ext uri="{FF2B5EF4-FFF2-40B4-BE49-F238E27FC236}">
                  <a16:creationId xmlns:a16="http://schemas.microsoft.com/office/drawing/2014/main" id="{00000000-0008-0000-0000-00009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184</xdr:row>
          <xdr:rowOff>0</xdr:rowOff>
        </xdr:from>
        <xdr:to>
          <xdr:col>14</xdr:col>
          <xdr:colOff>438150</xdr:colOff>
          <xdr:row>185</xdr:row>
          <xdr:rowOff>57150</xdr:rowOff>
        </xdr:to>
        <xdr:sp macro="" textlink="">
          <xdr:nvSpPr>
            <xdr:cNvPr id="8855" name="Check Box 2711" hidden="1">
              <a:extLst>
                <a:ext uri="{63B3BB69-23CF-44E3-9099-C40C66FF867C}">
                  <a14:compatExt spid="_x0000_s8855"/>
                </a:ext>
                <a:ext uri="{FF2B5EF4-FFF2-40B4-BE49-F238E27FC236}">
                  <a16:creationId xmlns:a16="http://schemas.microsoft.com/office/drawing/2014/main" id="{00000000-0008-0000-0000-00009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185</xdr:row>
          <xdr:rowOff>0</xdr:rowOff>
        </xdr:from>
        <xdr:to>
          <xdr:col>14</xdr:col>
          <xdr:colOff>438150</xdr:colOff>
          <xdr:row>186</xdr:row>
          <xdr:rowOff>57150</xdr:rowOff>
        </xdr:to>
        <xdr:sp macro="" textlink="">
          <xdr:nvSpPr>
            <xdr:cNvPr id="8856" name="Check Box 2712" hidden="1">
              <a:extLst>
                <a:ext uri="{63B3BB69-23CF-44E3-9099-C40C66FF867C}">
                  <a14:compatExt spid="_x0000_s8856"/>
                </a:ext>
                <a:ext uri="{FF2B5EF4-FFF2-40B4-BE49-F238E27FC236}">
                  <a16:creationId xmlns:a16="http://schemas.microsoft.com/office/drawing/2014/main" id="{00000000-0008-0000-0000-00009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186</xdr:row>
          <xdr:rowOff>0</xdr:rowOff>
        </xdr:from>
        <xdr:to>
          <xdr:col>14</xdr:col>
          <xdr:colOff>438150</xdr:colOff>
          <xdr:row>187</xdr:row>
          <xdr:rowOff>57150</xdr:rowOff>
        </xdr:to>
        <xdr:sp macro="" textlink="">
          <xdr:nvSpPr>
            <xdr:cNvPr id="8857" name="Check Box 2713" hidden="1">
              <a:extLst>
                <a:ext uri="{63B3BB69-23CF-44E3-9099-C40C66FF867C}">
                  <a14:compatExt spid="_x0000_s8857"/>
                </a:ext>
                <a:ext uri="{FF2B5EF4-FFF2-40B4-BE49-F238E27FC236}">
                  <a16:creationId xmlns:a16="http://schemas.microsoft.com/office/drawing/2014/main" id="{00000000-0008-0000-0000-00009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187</xdr:row>
          <xdr:rowOff>0</xdr:rowOff>
        </xdr:from>
        <xdr:to>
          <xdr:col>14</xdr:col>
          <xdr:colOff>438150</xdr:colOff>
          <xdr:row>188</xdr:row>
          <xdr:rowOff>57150</xdr:rowOff>
        </xdr:to>
        <xdr:sp macro="" textlink="">
          <xdr:nvSpPr>
            <xdr:cNvPr id="8858" name="Check Box 2714" hidden="1">
              <a:extLst>
                <a:ext uri="{63B3BB69-23CF-44E3-9099-C40C66FF867C}">
                  <a14:compatExt spid="_x0000_s8858"/>
                </a:ext>
                <a:ext uri="{FF2B5EF4-FFF2-40B4-BE49-F238E27FC236}">
                  <a16:creationId xmlns:a16="http://schemas.microsoft.com/office/drawing/2014/main" id="{00000000-0008-0000-0000-00009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188</xdr:row>
          <xdr:rowOff>0</xdr:rowOff>
        </xdr:from>
        <xdr:to>
          <xdr:col>14</xdr:col>
          <xdr:colOff>438150</xdr:colOff>
          <xdr:row>189</xdr:row>
          <xdr:rowOff>57150</xdr:rowOff>
        </xdr:to>
        <xdr:sp macro="" textlink="">
          <xdr:nvSpPr>
            <xdr:cNvPr id="8859" name="Check Box 2715" hidden="1">
              <a:extLst>
                <a:ext uri="{63B3BB69-23CF-44E3-9099-C40C66FF867C}">
                  <a14:compatExt spid="_x0000_s8859"/>
                </a:ext>
                <a:ext uri="{FF2B5EF4-FFF2-40B4-BE49-F238E27FC236}">
                  <a16:creationId xmlns:a16="http://schemas.microsoft.com/office/drawing/2014/main" id="{00000000-0008-0000-0000-00009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189</xdr:row>
          <xdr:rowOff>0</xdr:rowOff>
        </xdr:from>
        <xdr:to>
          <xdr:col>14</xdr:col>
          <xdr:colOff>438150</xdr:colOff>
          <xdr:row>190</xdr:row>
          <xdr:rowOff>57150</xdr:rowOff>
        </xdr:to>
        <xdr:sp macro="" textlink="">
          <xdr:nvSpPr>
            <xdr:cNvPr id="8860" name="Check Box 2716" hidden="1">
              <a:extLst>
                <a:ext uri="{63B3BB69-23CF-44E3-9099-C40C66FF867C}">
                  <a14:compatExt spid="_x0000_s8860"/>
                </a:ext>
                <a:ext uri="{FF2B5EF4-FFF2-40B4-BE49-F238E27FC236}">
                  <a16:creationId xmlns:a16="http://schemas.microsoft.com/office/drawing/2014/main" id="{00000000-0008-0000-0000-00009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190</xdr:row>
          <xdr:rowOff>0</xdr:rowOff>
        </xdr:from>
        <xdr:to>
          <xdr:col>14</xdr:col>
          <xdr:colOff>438150</xdr:colOff>
          <xdr:row>191</xdr:row>
          <xdr:rowOff>57150</xdr:rowOff>
        </xdr:to>
        <xdr:sp macro="" textlink="">
          <xdr:nvSpPr>
            <xdr:cNvPr id="8861" name="Check Box 2717" hidden="1">
              <a:extLst>
                <a:ext uri="{63B3BB69-23CF-44E3-9099-C40C66FF867C}">
                  <a14:compatExt spid="_x0000_s8861"/>
                </a:ext>
                <a:ext uri="{FF2B5EF4-FFF2-40B4-BE49-F238E27FC236}">
                  <a16:creationId xmlns:a16="http://schemas.microsoft.com/office/drawing/2014/main" id="{00000000-0008-0000-0000-00009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191</xdr:row>
          <xdr:rowOff>0</xdr:rowOff>
        </xdr:from>
        <xdr:to>
          <xdr:col>14</xdr:col>
          <xdr:colOff>438150</xdr:colOff>
          <xdr:row>192</xdr:row>
          <xdr:rowOff>57150</xdr:rowOff>
        </xdr:to>
        <xdr:sp macro="" textlink="">
          <xdr:nvSpPr>
            <xdr:cNvPr id="8862" name="Check Box 2718" hidden="1">
              <a:extLst>
                <a:ext uri="{63B3BB69-23CF-44E3-9099-C40C66FF867C}">
                  <a14:compatExt spid="_x0000_s8862"/>
                </a:ext>
                <a:ext uri="{FF2B5EF4-FFF2-40B4-BE49-F238E27FC236}">
                  <a16:creationId xmlns:a16="http://schemas.microsoft.com/office/drawing/2014/main" id="{00000000-0008-0000-0000-00009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192</xdr:row>
          <xdr:rowOff>0</xdr:rowOff>
        </xdr:from>
        <xdr:to>
          <xdr:col>14</xdr:col>
          <xdr:colOff>438150</xdr:colOff>
          <xdr:row>193</xdr:row>
          <xdr:rowOff>57150</xdr:rowOff>
        </xdr:to>
        <xdr:sp macro="" textlink="">
          <xdr:nvSpPr>
            <xdr:cNvPr id="8863" name="Check Box 2719" hidden="1">
              <a:extLst>
                <a:ext uri="{63B3BB69-23CF-44E3-9099-C40C66FF867C}">
                  <a14:compatExt spid="_x0000_s8863"/>
                </a:ext>
                <a:ext uri="{FF2B5EF4-FFF2-40B4-BE49-F238E27FC236}">
                  <a16:creationId xmlns:a16="http://schemas.microsoft.com/office/drawing/2014/main" id="{00000000-0008-0000-0000-00009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193</xdr:row>
          <xdr:rowOff>0</xdr:rowOff>
        </xdr:from>
        <xdr:to>
          <xdr:col>14</xdr:col>
          <xdr:colOff>438150</xdr:colOff>
          <xdr:row>194</xdr:row>
          <xdr:rowOff>57150</xdr:rowOff>
        </xdr:to>
        <xdr:sp macro="" textlink="">
          <xdr:nvSpPr>
            <xdr:cNvPr id="8864" name="Check Box 2720" hidden="1">
              <a:extLst>
                <a:ext uri="{63B3BB69-23CF-44E3-9099-C40C66FF867C}">
                  <a14:compatExt spid="_x0000_s8864"/>
                </a:ext>
                <a:ext uri="{FF2B5EF4-FFF2-40B4-BE49-F238E27FC236}">
                  <a16:creationId xmlns:a16="http://schemas.microsoft.com/office/drawing/2014/main" id="{00000000-0008-0000-0000-0000A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194</xdr:row>
          <xdr:rowOff>0</xdr:rowOff>
        </xdr:from>
        <xdr:to>
          <xdr:col>14</xdr:col>
          <xdr:colOff>438150</xdr:colOff>
          <xdr:row>195</xdr:row>
          <xdr:rowOff>57150</xdr:rowOff>
        </xdr:to>
        <xdr:sp macro="" textlink="">
          <xdr:nvSpPr>
            <xdr:cNvPr id="8865" name="Check Box 2721" hidden="1">
              <a:extLst>
                <a:ext uri="{63B3BB69-23CF-44E3-9099-C40C66FF867C}">
                  <a14:compatExt spid="_x0000_s8865"/>
                </a:ext>
                <a:ext uri="{FF2B5EF4-FFF2-40B4-BE49-F238E27FC236}">
                  <a16:creationId xmlns:a16="http://schemas.microsoft.com/office/drawing/2014/main" id="{00000000-0008-0000-0000-0000A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195</xdr:row>
          <xdr:rowOff>0</xdr:rowOff>
        </xdr:from>
        <xdr:to>
          <xdr:col>14</xdr:col>
          <xdr:colOff>438150</xdr:colOff>
          <xdr:row>196</xdr:row>
          <xdr:rowOff>57150</xdr:rowOff>
        </xdr:to>
        <xdr:sp macro="" textlink="">
          <xdr:nvSpPr>
            <xdr:cNvPr id="8866" name="Check Box 2722" hidden="1">
              <a:extLst>
                <a:ext uri="{63B3BB69-23CF-44E3-9099-C40C66FF867C}">
                  <a14:compatExt spid="_x0000_s8866"/>
                </a:ext>
                <a:ext uri="{FF2B5EF4-FFF2-40B4-BE49-F238E27FC236}">
                  <a16:creationId xmlns:a16="http://schemas.microsoft.com/office/drawing/2014/main" id="{00000000-0008-0000-0000-0000A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197</xdr:row>
          <xdr:rowOff>0</xdr:rowOff>
        </xdr:from>
        <xdr:to>
          <xdr:col>14</xdr:col>
          <xdr:colOff>438150</xdr:colOff>
          <xdr:row>198</xdr:row>
          <xdr:rowOff>57150</xdr:rowOff>
        </xdr:to>
        <xdr:sp macro="" textlink="">
          <xdr:nvSpPr>
            <xdr:cNvPr id="8867" name="Check Box 2723" hidden="1">
              <a:extLst>
                <a:ext uri="{63B3BB69-23CF-44E3-9099-C40C66FF867C}">
                  <a14:compatExt spid="_x0000_s8867"/>
                </a:ext>
                <a:ext uri="{FF2B5EF4-FFF2-40B4-BE49-F238E27FC236}">
                  <a16:creationId xmlns:a16="http://schemas.microsoft.com/office/drawing/2014/main" id="{00000000-0008-0000-0000-0000A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198</xdr:row>
          <xdr:rowOff>0</xdr:rowOff>
        </xdr:from>
        <xdr:to>
          <xdr:col>14</xdr:col>
          <xdr:colOff>438150</xdr:colOff>
          <xdr:row>199</xdr:row>
          <xdr:rowOff>57150</xdr:rowOff>
        </xdr:to>
        <xdr:sp macro="" textlink="">
          <xdr:nvSpPr>
            <xdr:cNvPr id="8868" name="Check Box 2724" hidden="1">
              <a:extLst>
                <a:ext uri="{63B3BB69-23CF-44E3-9099-C40C66FF867C}">
                  <a14:compatExt spid="_x0000_s8868"/>
                </a:ext>
                <a:ext uri="{FF2B5EF4-FFF2-40B4-BE49-F238E27FC236}">
                  <a16:creationId xmlns:a16="http://schemas.microsoft.com/office/drawing/2014/main" id="{00000000-0008-0000-0000-0000A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199</xdr:row>
          <xdr:rowOff>0</xdr:rowOff>
        </xdr:from>
        <xdr:to>
          <xdr:col>14</xdr:col>
          <xdr:colOff>438150</xdr:colOff>
          <xdr:row>200</xdr:row>
          <xdr:rowOff>57150</xdr:rowOff>
        </xdr:to>
        <xdr:sp macro="" textlink="">
          <xdr:nvSpPr>
            <xdr:cNvPr id="8869" name="Check Box 2725" hidden="1">
              <a:extLst>
                <a:ext uri="{63B3BB69-23CF-44E3-9099-C40C66FF867C}">
                  <a14:compatExt spid="_x0000_s8869"/>
                </a:ext>
                <a:ext uri="{FF2B5EF4-FFF2-40B4-BE49-F238E27FC236}">
                  <a16:creationId xmlns:a16="http://schemas.microsoft.com/office/drawing/2014/main" id="{00000000-0008-0000-0000-0000A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200</xdr:row>
          <xdr:rowOff>0</xdr:rowOff>
        </xdr:from>
        <xdr:to>
          <xdr:col>14</xdr:col>
          <xdr:colOff>438150</xdr:colOff>
          <xdr:row>201</xdr:row>
          <xdr:rowOff>57150</xdr:rowOff>
        </xdr:to>
        <xdr:sp macro="" textlink="">
          <xdr:nvSpPr>
            <xdr:cNvPr id="8870" name="Check Box 2726" hidden="1">
              <a:extLst>
                <a:ext uri="{63B3BB69-23CF-44E3-9099-C40C66FF867C}">
                  <a14:compatExt spid="_x0000_s8870"/>
                </a:ext>
                <a:ext uri="{FF2B5EF4-FFF2-40B4-BE49-F238E27FC236}">
                  <a16:creationId xmlns:a16="http://schemas.microsoft.com/office/drawing/2014/main" id="{00000000-0008-0000-0000-0000A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201</xdr:row>
          <xdr:rowOff>0</xdr:rowOff>
        </xdr:from>
        <xdr:to>
          <xdr:col>14</xdr:col>
          <xdr:colOff>438150</xdr:colOff>
          <xdr:row>202</xdr:row>
          <xdr:rowOff>66675</xdr:rowOff>
        </xdr:to>
        <xdr:sp macro="" textlink="">
          <xdr:nvSpPr>
            <xdr:cNvPr id="8871" name="Check Box 2727" hidden="1">
              <a:extLst>
                <a:ext uri="{63B3BB69-23CF-44E3-9099-C40C66FF867C}">
                  <a14:compatExt spid="_x0000_s8871"/>
                </a:ext>
                <a:ext uri="{FF2B5EF4-FFF2-40B4-BE49-F238E27FC236}">
                  <a16:creationId xmlns:a16="http://schemas.microsoft.com/office/drawing/2014/main" id="{00000000-0008-0000-0000-0000A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202</xdr:row>
          <xdr:rowOff>0</xdr:rowOff>
        </xdr:from>
        <xdr:to>
          <xdr:col>14</xdr:col>
          <xdr:colOff>438150</xdr:colOff>
          <xdr:row>203</xdr:row>
          <xdr:rowOff>57150</xdr:rowOff>
        </xdr:to>
        <xdr:sp macro="" textlink="">
          <xdr:nvSpPr>
            <xdr:cNvPr id="8872" name="Check Box 2728" hidden="1">
              <a:extLst>
                <a:ext uri="{63B3BB69-23CF-44E3-9099-C40C66FF867C}">
                  <a14:compatExt spid="_x0000_s8872"/>
                </a:ext>
                <a:ext uri="{FF2B5EF4-FFF2-40B4-BE49-F238E27FC236}">
                  <a16:creationId xmlns:a16="http://schemas.microsoft.com/office/drawing/2014/main" id="{00000000-0008-0000-0000-0000A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203</xdr:row>
          <xdr:rowOff>0</xdr:rowOff>
        </xdr:from>
        <xdr:to>
          <xdr:col>14</xdr:col>
          <xdr:colOff>438150</xdr:colOff>
          <xdr:row>204</xdr:row>
          <xdr:rowOff>57150</xdr:rowOff>
        </xdr:to>
        <xdr:sp macro="" textlink="">
          <xdr:nvSpPr>
            <xdr:cNvPr id="8873" name="Check Box 2729" hidden="1">
              <a:extLst>
                <a:ext uri="{63B3BB69-23CF-44E3-9099-C40C66FF867C}">
                  <a14:compatExt spid="_x0000_s8873"/>
                </a:ext>
                <a:ext uri="{FF2B5EF4-FFF2-40B4-BE49-F238E27FC236}">
                  <a16:creationId xmlns:a16="http://schemas.microsoft.com/office/drawing/2014/main" id="{00000000-0008-0000-0000-0000A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204</xdr:row>
          <xdr:rowOff>0</xdr:rowOff>
        </xdr:from>
        <xdr:to>
          <xdr:col>14</xdr:col>
          <xdr:colOff>438150</xdr:colOff>
          <xdr:row>205</xdr:row>
          <xdr:rowOff>57150</xdr:rowOff>
        </xdr:to>
        <xdr:sp macro="" textlink="">
          <xdr:nvSpPr>
            <xdr:cNvPr id="8874" name="Check Box 2730" hidden="1">
              <a:extLst>
                <a:ext uri="{63B3BB69-23CF-44E3-9099-C40C66FF867C}">
                  <a14:compatExt spid="_x0000_s8874"/>
                </a:ext>
                <a:ext uri="{FF2B5EF4-FFF2-40B4-BE49-F238E27FC236}">
                  <a16:creationId xmlns:a16="http://schemas.microsoft.com/office/drawing/2014/main" id="{00000000-0008-0000-0000-0000A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207</xdr:row>
          <xdr:rowOff>0</xdr:rowOff>
        </xdr:from>
        <xdr:to>
          <xdr:col>14</xdr:col>
          <xdr:colOff>438150</xdr:colOff>
          <xdr:row>208</xdr:row>
          <xdr:rowOff>57150</xdr:rowOff>
        </xdr:to>
        <xdr:sp macro="" textlink="">
          <xdr:nvSpPr>
            <xdr:cNvPr id="8875" name="Check Box 2731" hidden="1">
              <a:extLst>
                <a:ext uri="{63B3BB69-23CF-44E3-9099-C40C66FF867C}">
                  <a14:compatExt spid="_x0000_s8875"/>
                </a:ext>
                <a:ext uri="{FF2B5EF4-FFF2-40B4-BE49-F238E27FC236}">
                  <a16:creationId xmlns:a16="http://schemas.microsoft.com/office/drawing/2014/main" id="{00000000-0008-0000-0000-0000A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2076450</xdr:colOff>
          <xdr:row>1</xdr:row>
          <xdr:rowOff>114300</xdr:rowOff>
        </xdr:from>
        <xdr:to>
          <xdr:col>26</xdr:col>
          <xdr:colOff>9525</xdr:colOff>
          <xdr:row>2</xdr:row>
          <xdr:rowOff>0</xdr:rowOff>
        </xdr:to>
        <xdr:sp macro="" textlink="">
          <xdr:nvSpPr>
            <xdr:cNvPr id="8877" name="Check Box 2733" hidden="1">
              <a:extLst>
                <a:ext uri="{63B3BB69-23CF-44E3-9099-C40C66FF867C}">
                  <a14:compatExt spid="_x0000_s8877"/>
                </a:ext>
                <a:ext uri="{FF2B5EF4-FFF2-40B4-BE49-F238E27FC236}">
                  <a16:creationId xmlns:a16="http://schemas.microsoft.com/office/drawing/2014/main" id="{00000000-0008-0000-0000-0000A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xdr:row>
          <xdr:rowOff>304800</xdr:rowOff>
        </xdr:from>
        <xdr:to>
          <xdr:col>26</xdr:col>
          <xdr:colOff>0</xdr:colOff>
          <xdr:row>3</xdr:row>
          <xdr:rowOff>28575</xdr:rowOff>
        </xdr:to>
        <xdr:sp macro="" textlink="">
          <xdr:nvSpPr>
            <xdr:cNvPr id="8878" name="Check Box 2734" hidden="1">
              <a:extLst>
                <a:ext uri="{63B3BB69-23CF-44E3-9099-C40C66FF867C}">
                  <a14:compatExt spid="_x0000_s8878"/>
                </a:ext>
                <a:ext uri="{FF2B5EF4-FFF2-40B4-BE49-F238E27FC236}">
                  <a16:creationId xmlns:a16="http://schemas.microsoft.com/office/drawing/2014/main" id="{00000000-0008-0000-0000-0000A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3</xdr:row>
          <xdr:rowOff>95250</xdr:rowOff>
        </xdr:from>
        <xdr:to>
          <xdr:col>25</xdr:col>
          <xdr:colOff>2362200</xdr:colOff>
          <xdr:row>3</xdr:row>
          <xdr:rowOff>314325</xdr:rowOff>
        </xdr:to>
        <xdr:sp macro="" textlink="">
          <xdr:nvSpPr>
            <xdr:cNvPr id="8879" name="Check Box 2735" hidden="1">
              <a:extLst>
                <a:ext uri="{63B3BB69-23CF-44E3-9099-C40C66FF867C}">
                  <a14:compatExt spid="_x0000_s8879"/>
                </a:ext>
                <a:ext uri="{FF2B5EF4-FFF2-40B4-BE49-F238E27FC236}">
                  <a16:creationId xmlns:a16="http://schemas.microsoft.com/office/drawing/2014/main" id="{00000000-0008-0000-0000-0000A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4</xdr:row>
          <xdr:rowOff>0</xdr:rowOff>
        </xdr:from>
        <xdr:to>
          <xdr:col>26</xdr:col>
          <xdr:colOff>0</xdr:colOff>
          <xdr:row>5</xdr:row>
          <xdr:rowOff>19050</xdr:rowOff>
        </xdr:to>
        <xdr:sp macro="" textlink="">
          <xdr:nvSpPr>
            <xdr:cNvPr id="8880" name="Check Box 2736" hidden="1">
              <a:extLst>
                <a:ext uri="{63B3BB69-23CF-44E3-9099-C40C66FF867C}">
                  <a14:compatExt spid="_x0000_s8880"/>
                </a:ext>
                <a:ext uri="{FF2B5EF4-FFF2-40B4-BE49-F238E27FC236}">
                  <a16:creationId xmlns:a16="http://schemas.microsoft.com/office/drawing/2014/main" id="{00000000-0008-0000-0000-0000B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6</xdr:row>
          <xdr:rowOff>0</xdr:rowOff>
        </xdr:from>
        <xdr:to>
          <xdr:col>26</xdr:col>
          <xdr:colOff>0</xdr:colOff>
          <xdr:row>7</xdr:row>
          <xdr:rowOff>19050</xdr:rowOff>
        </xdr:to>
        <xdr:sp macro="" textlink="">
          <xdr:nvSpPr>
            <xdr:cNvPr id="8881" name="Check Box 2737" hidden="1">
              <a:extLst>
                <a:ext uri="{63B3BB69-23CF-44E3-9099-C40C66FF867C}">
                  <a14:compatExt spid="_x0000_s8881"/>
                </a:ext>
                <a:ext uri="{FF2B5EF4-FFF2-40B4-BE49-F238E27FC236}">
                  <a16:creationId xmlns:a16="http://schemas.microsoft.com/office/drawing/2014/main" id="{00000000-0008-0000-0000-0000B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4</xdr:row>
          <xdr:rowOff>190500</xdr:rowOff>
        </xdr:from>
        <xdr:to>
          <xdr:col>26</xdr:col>
          <xdr:colOff>0</xdr:colOff>
          <xdr:row>6</xdr:row>
          <xdr:rowOff>9525</xdr:rowOff>
        </xdr:to>
        <xdr:sp macro="" textlink="">
          <xdr:nvSpPr>
            <xdr:cNvPr id="8882" name="Check Box 2738" hidden="1">
              <a:extLst>
                <a:ext uri="{63B3BB69-23CF-44E3-9099-C40C66FF867C}">
                  <a14:compatExt spid="_x0000_s8882"/>
                </a:ext>
                <a:ext uri="{FF2B5EF4-FFF2-40B4-BE49-F238E27FC236}">
                  <a16:creationId xmlns:a16="http://schemas.microsoft.com/office/drawing/2014/main" id="{00000000-0008-0000-0000-0000B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6</xdr:row>
          <xdr:rowOff>190500</xdr:rowOff>
        </xdr:from>
        <xdr:to>
          <xdr:col>26</xdr:col>
          <xdr:colOff>0</xdr:colOff>
          <xdr:row>8</xdr:row>
          <xdr:rowOff>9525</xdr:rowOff>
        </xdr:to>
        <xdr:sp macro="" textlink="">
          <xdr:nvSpPr>
            <xdr:cNvPr id="8883" name="Check Box 2739" hidden="1">
              <a:extLst>
                <a:ext uri="{63B3BB69-23CF-44E3-9099-C40C66FF867C}">
                  <a14:compatExt spid="_x0000_s8883"/>
                </a:ext>
                <a:ext uri="{FF2B5EF4-FFF2-40B4-BE49-F238E27FC236}">
                  <a16:creationId xmlns:a16="http://schemas.microsoft.com/office/drawing/2014/main" id="{00000000-0008-0000-0000-0000B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7</xdr:row>
          <xdr:rowOff>190500</xdr:rowOff>
        </xdr:from>
        <xdr:to>
          <xdr:col>26</xdr:col>
          <xdr:colOff>0</xdr:colOff>
          <xdr:row>9</xdr:row>
          <xdr:rowOff>9525</xdr:rowOff>
        </xdr:to>
        <xdr:sp macro="" textlink="">
          <xdr:nvSpPr>
            <xdr:cNvPr id="8884" name="Check Box 2740" hidden="1">
              <a:extLst>
                <a:ext uri="{63B3BB69-23CF-44E3-9099-C40C66FF867C}">
                  <a14:compatExt spid="_x0000_s8884"/>
                </a:ext>
                <a:ext uri="{FF2B5EF4-FFF2-40B4-BE49-F238E27FC236}">
                  <a16:creationId xmlns:a16="http://schemas.microsoft.com/office/drawing/2014/main" id="{00000000-0008-0000-0000-0000B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8</xdr:row>
          <xdr:rowOff>171450</xdr:rowOff>
        </xdr:from>
        <xdr:to>
          <xdr:col>25</xdr:col>
          <xdr:colOff>2362200</xdr:colOff>
          <xdr:row>9</xdr:row>
          <xdr:rowOff>190500</xdr:rowOff>
        </xdr:to>
        <xdr:sp macro="" textlink="">
          <xdr:nvSpPr>
            <xdr:cNvPr id="8885" name="Check Box 2741" hidden="1">
              <a:extLst>
                <a:ext uri="{63B3BB69-23CF-44E3-9099-C40C66FF867C}">
                  <a14:compatExt spid="_x0000_s8885"/>
                </a:ext>
                <a:ext uri="{FF2B5EF4-FFF2-40B4-BE49-F238E27FC236}">
                  <a16:creationId xmlns:a16="http://schemas.microsoft.com/office/drawing/2014/main" id="{00000000-0008-0000-0000-0000B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9</xdr:row>
          <xdr:rowOff>180975</xdr:rowOff>
        </xdr:from>
        <xdr:to>
          <xdr:col>25</xdr:col>
          <xdr:colOff>2362200</xdr:colOff>
          <xdr:row>11</xdr:row>
          <xdr:rowOff>0</xdr:rowOff>
        </xdr:to>
        <xdr:sp macro="" textlink="">
          <xdr:nvSpPr>
            <xdr:cNvPr id="8886" name="Check Box 2742" hidden="1">
              <a:extLst>
                <a:ext uri="{63B3BB69-23CF-44E3-9099-C40C66FF867C}">
                  <a14:compatExt spid="_x0000_s8886"/>
                </a:ext>
                <a:ext uri="{FF2B5EF4-FFF2-40B4-BE49-F238E27FC236}">
                  <a16:creationId xmlns:a16="http://schemas.microsoft.com/office/drawing/2014/main" id="{00000000-0008-0000-0000-0000B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11</xdr:row>
          <xdr:rowOff>9525</xdr:rowOff>
        </xdr:from>
        <xdr:to>
          <xdr:col>26</xdr:col>
          <xdr:colOff>0</xdr:colOff>
          <xdr:row>12</xdr:row>
          <xdr:rowOff>19050</xdr:rowOff>
        </xdr:to>
        <xdr:sp macro="" textlink="">
          <xdr:nvSpPr>
            <xdr:cNvPr id="8887" name="Check Box 2743" hidden="1">
              <a:extLst>
                <a:ext uri="{63B3BB69-23CF-44E3-9099-C40C66FF867C}">
                  <a14:compatExt spid="_x0000_s8887"/>
                </a:ext>
                <a:ext uri="{FF2B5EF4-FFF2-40B4-BE49-F238E27FC236}">
                  <a16:creationId xmlns:a16="http://schemas.microsoft.com/office/drawing/2014/main" id="{00000000-0008-0000-0000-0000B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12</xdr:row>
          <xdr:rowOff>9525</xdr:rowOff>
        </xdr:from>
        <xdr:to>
          <xdr:col>26</xdr:col>
          <xdr:colOff>0</xdr:colOff>
          <xdr:row>12</xdr:row>
          <xdr:rowOff>228600</xdr:rowOff>
        </xdr:to>
        <xdr:sp macro="" textlink="">
          <xdr:nvSpPr>
            <xdr:cNvPr id="8888" name="Check Box 2744" hidden="1">
              <a:extLst>
                <a:ext uri="{63B3BB69-23CF-44E3-9099-C40C66FF867C}">
                  <a14:compatExt spid="_x0000_s8888"/>
                </a:ext>
                <a:ext uri="{FF2B5EF4-FFF2-40B4-BE49-F238E27FC236}">
                  <a16:creationId xmlns:a16="http://schemas.microsoft.com/office/drawing/2014/main" id="{00000000-0008-0000-0000-0000B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12</xdr:row>
          <xdr:rowOff>476250</xdr:rowOff>
        </xdr:from>
        <xdr:to>
          <xdr:col>26</xdr:col>
          <xdr:colOff>0</xdr:colOff>
          <xdr:row>14</xdr:row>
          <xdr:rowOff>9525</xdr:rowOff>
        </xdr:to>
        <xdr:sp macro="" textlink="">
          <xdr:nvSpPr>
            <xdr:cNvPr id="8889" name="Check Box 2745" hidden="1">
              <a:extLst>
                <a:ext uri="{63B3BB69-23CF-44E3-9099-C40C66FF867C}">
                  <a14:compatExt spid="_x0000_s8889"/>
                </a:ext>
                <a:ext uri="{FF2B5EF4-FFF2-40B4-BE49-F238E27FC236}">
                  <a16:creationId xmlns:a16="http://schemas.microsoft.com/office/drawing/2014/main" id="{00000000-0008-0000-0000-0000B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13</xdr:row>
          <xdr:rowOff>152400</xdr:rowOff>
        </xdr:from>
        <xdr:to>
          <xdr:col>26</xdr:col>
          <xdr:colOff>0</xdr:colOff>
          <xdr:row>15</xdr:row>
          <xdr:rowOff>47625</xdr:rowOff>
        </xdr:to>
        <xdr:sp macro="" textlink="">
          <xdr:nvSpPr>
            <xdr:cNvPr id="8890" name="Check Box 2746" hidden="1">
              <a:extLst>
                <a:ext uri="{63B3BB69-23CF-44E3-9099-C40C66FF867C}">
                  <a14:compatExt spid="_x0000_s8890"/>
                </a:ext>
                <a:ext uri="{FF2B5EF4-FFF2-40B4-BE49-F238E27FC236}">
                  <a16:creationId xmlns:a16="http://schemas.microsoft.com/office/drawing/2014/main" id="{00000000-0008-0000-0000-0000B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14</xdr:row>
          <xdr:rowOff>133350</xdr:rowOff>
        </xdr:from>
        <xdr:to>
          <xdr:col>26</xdr:col>
          <xdr:colOff>0</xdr:colOff>
          <xdr:row>16</xdr:row>
          <xdr:rowOff>28575</xdr:rowOff>
        </xdr:to>
        <xdr:sp macro="" textlink="">
          <xdr:nvSpPr>
            <xdr:cNvPr id="8891" name="Check Box 2747" hidden="1">
              <a:extLst>
                <a:ext uri="{63B3BB69-23CF-44E3-9099-C40C66FF867C}">
                  <a14:compatExt spid="_x0000_s8891"/>
                </a:ext>
                <a:ext uri="{FF2B5EF4-FFF2-40B4-BE49-F238E27FC236}">
                  <a16:creationId xmlns:a16="http://schemas.microsoft.com/office/drawing/2014/main" id="{00000000-0008-0000-0000-0000B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15</xdr:row>
          <xdr:rowOff>133350</xdr:rowOff>
        </xdr:from>
        <xdr:to>
          <xdr:col>25</xdr:col>
          <xdr:colOff>2362200</xdr:colOff>
          <xdr:row>17</xdr:row>
          <xdr:rowOff>28575</xdr:rowOff>
        </xdr:to>
        <xdr:sp macro="" textlink="">
          <xdr:nvSpPr>
            <xdr:cNvPr id="8892" name="Check Box 2748" hidden="1">
              <a:extLst>
                <a:ext uri="{63B3BB69-23CF-44E3-9099-C40C66FF867C}">
                  <a14:compatExt spid="_x0000_s8892"/>
                </a:ext>
                <a:ext uri="{FF2B5EF4-FFF2-40B4-BE49-F238E27FC236}">
                  <a16:creationId xmlns:a16="http://schemas.microsoft.com/office/drawing/2014/main" id="{00000000-0008-0000-0000-0000B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16</xdr:row>
          <xdr:rowOff>114300</xdr:rowOff>
        </xdr:from>
        <xdr:to>
          <xdr:col>25</xdr:col>
          <xdr:colOff>2362200</xdr:colOff>
          <xdr:row>18</xdr:row>
          <xdr:rowOff>9525</xdr:rowOff>
        </xdr:to>
        <xdr:sp macro="" textlink="">
          <xdr:nvSpPr>
            <xdr:cNvPr id="8893" name="Check Box 2749" hidden="1">
              <a:extLst>
                <a:ext uri="{63B3BB69-23CF-44E3-9099-C40C66FF867C}">
                  <a14:compatExt spid="_x0000_s8893"/>
                </a:ext>
                <a:ext uri="{FF2B5EF4-FFF2-40B4-BE49-F238E27FC236}">
                  <a16:creationId xmlns:a16="http://schemas.microsoft.com/office/drawing/2014/main" id="{00000000-0008-0000-0000-0000B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2047875</xdr:colOff>
          <xdr:row>17</xdr:row>
          <xdr:rowOff>123825</xdr:rowOff>
        </xdr:from>
        <xdr:to>
          <xdr:col>25</xdr:col>
          <xdr:colOff>2352675</xdr:colOff>
          <xdr:row>19</xdr:row>
          <xdr:rowOff>19050</xdr:rowOff>
        </xdr:to>
        <xdr:sp macro="" textlink="">
          <xdr:nvSpPr>
            <xdr:cNvPr id="8894" name="Check Box 2750" hidden="1">
              <a:extLst>
                <a:ext uri="{63B3BB69-23CF-44E3-9099-C40C66FF867C}">
                  <a14:compatExt spid="_x0000_s8894"/>
                </a:ext>
                <a:ext uri="{FF2B5EF4-FFF2-40B4-BE49-F238E27FC236}">
                  <a16:creationId xmlns:a16="http://schemas.microsoft.com/office/drawing/2014/main" id="{00000000-0008-0000-0000-0000B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2047875</xdr:colOff>
          <xdr:row>18</xdr:row>
          <xdr:rowOff>142875</xdr:rowOff>
        </xdr:from>
        <xdr:to>
          <xdr:col>25</xdr:col>
          <xdr:colOff>2352675</xdr:colOff>
          <xdr:row>20</xdr:row>
          <xdr:rowOff>38100</xdr:rowOff>
        </xdr:to>
        <xdr:sp macro="" textlink="">
          <xdr:nvSpPr>
            <xdr:cNvPr id="8895" name="Check Box 2751" hidden="1">
              <a:extLst>
                <a:ext uri="{63B3BB69-23CF-44E3-9099-C40C66FF867C}">
                  <a14:compatExt spid="_x0000_s8895"/>
                </a:ext>
                <a:ext uri="{FF2B5EF4-FFF2-40B4-BE49-F238E27FC236}">
                  <a16:creationId xmlns:a16="http://schemas.microsoft.com/office/drawing/2014/main" id="{00000000-0008-0000-0000-0000B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2038350</xdr:colOff>
          <xdr:row>19</xdr:row>
          <xdr:rowOff>142875</xdr:rowOff>
        </xdr:from>
        <xdr:to>
          <xdr:col>25</xdr:col>
          <xdr:colOff>2343150</xdr:colOff>
          <xdr:row>21</xdr:row>
          <xdr:rowOff>28575</xdr:rowOff>
        </xdr:to>
        <xdr:sp macro="" textlink="">
          <xdr:nvSpPr>
            <xdr:cNvPr id="8896" name="Check Box 2752" hidden="1">
              <a:extLst>
                <a:ext uri="{63B3BB69-23CF-44E3-9099-C40C66FF867C}">
                  <a14:compatExt spid="_x0000_s8896"/>
                </a:ext>
                <a:ext uri="{FF2B5EF4-FFF2-40B4-BE49-F238E27FC236}">
                  <a16:creationId xmlns:a16="http://schemas.microsoft.com/office/drawing/2014/main" id="{00000000-0008-0000-0000-0000C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2047875</xdr:colOff>
          <xdr:row>21</xdr:row>
          <xdr:rowOff>0</xdr:rowOff>
        </xdr:from>
        <xdr:to>
          <xdr:col>25</xdr:col>
          <xdr:colOff>2352675</xdr:colOff>
          <xdr:row>22</xdr:row>
          <xdr:rowOff>19050</xdr:rowOff>
        </xdr:to>
        <xdr:sp macro="" textlink="">
          <xdr:nvSpPr>
            <xdr:cNvPr id="8897" name="Check Box 2753" hidden="1">
              <a:extLst>
                <a:ext uri="{63B3BB69-23CF-44E3-9099-C40C66FF867C}">
                  <a14:compatExt spid="_x0000_s8897"/>
                </a:ext>
                <a:ext uri="{FF2B5EF4-FFF2-40B4-BE49-F238E27FC236}">
                  <a16:creationId xmlns:a16="http://schemas.microsoft.com/office/drawing/2014/main" id="{00000000-0008-0000-0000-0000C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2047875</xdr:colOff>
          <xdr:row>21</xdr:row>
          <xdr:rowOff>171450</xdr:rowOff>
        </xdr:from>
        <xdr:to>
          <xdr:col>25</xdr:col>
          <xdr:colOff>2352675</xdr:colOff>
          <xdr:row>23</xdr:row>
          <xdr:rowOff>28575</xdr:rowOff>
        </xdr:to>
        <xdr:sp macro="" textlink="">
          <xdr:nvSpPr>
            <xdr:cNvPr id="8898" name="Check Box 2754" hidden="1">
              <a:extLst>
                <a:ext uri="{63B3BB69-23CF-44E3-9099-C40C66FF867C}">
                  <a14:compatExt spid="_x0000_s8898"/>
                </a:ext>
                <a:ext uri="{FF2B5EF4-FFF2-40B4-BE49-F238E27FC236}">
                  <a16:creationId xmlns:a16="http://schemas.microsoft.com/office/drawing/2014/main" id="{00000000-0008-0000-0000-0000C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2028825</xdr:colOff>
          <xdr:row>23</xdr:row>
          <xdr:rowOff>9525</xdr:rowOff>
        </xdr:from>
        <xdr:to>
          <xdr:col>25</xdr:col>
          <xdr:colOff>2333625</xdr:colOff>
          <xdr:row>23</xdr:row>
          <xdr:rowOff>228600</xdr:rowOff>
        </xdr:to>
        <xdr:sp macro="" textlink="">
          <xdr:nvSpPr>
            <xdr:cNvPr id="8899" name="Check Box 2755" hidden="1">
              <a:extLst>
                <a:ext uri="{63B3BB69-23CF-44E3-9099-C40C66FF867C}">
                  <a14:compatExt spid="_x0000_s8899"/>
                </a:ext>
                <a:ext uri="{FF2B5EF4-FFF2-40B4-BE49-F238E27FC236}">
                  <a16:creationId xmlns:a16="http://schemas.microsoft.com/office/drawing/2014/main" id="{00000000-0008-0000-0000-0000C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2038350</xdr:colOff>
          <xdr:row>23</xdr:row>
          <xdr:rowOff>285750</xdr:rowOff>
        </xdr:from>
        <xdr:to>
          <xdr:col>25</xdr:col>
          <xdr:colOff>2343150</xdr:colOff>
          <xdr:row>25</xdr:row>
          <xdr:rowOff>19050</xdr:rowOff>
        </xdr:to>
        <xdr:sp macro="" textlink="">
          <xdr:nvSpPr>
            <xdr:cNvPr id="8900" name="Check Box 2756" hidden="1">
              <a:extLst>
                <a:ext uri="{63B3BB69-23CF-44E3-9099-C40C66FF867C}">
                  <a14:compatExt spid="_x0000_s8900"/>
                </a:ext>
                <a:ext uri="{FF2B5EF4-FFF2-40B4-BE49-F238E27FC236}">
                  <a16:creationId xmlns:a16="http://schemas.microsoft.com/office/drawing/2014/main" id="{00000000-0008-0000-0000-0000C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2019300</xdr:colOff>
          <xdr:row>24</xdr:row>
          <xdr:rowOff>133350</xdr:rowOff>
        </xdr:from>
        <xdr:to>
          <xdr:col>25</xdr:col>
          <xdr:colOff>2324100</xdr:colOff>
          <xdr:row>26</xdr:row>
          <xdr:rowOff>28575</xdr:rowOff>
        </xdr:to>
        <xdr:sp macro="" textlink="">
          <xdr:nvSpPr>
            <xdr:cNvPr id="8901" name="Check Box 2757" hidden="1">
              <a:extLst>
                <a:ext uri="{63B3BB69-23CF-44E3-9099-C40C66FF867C}">
                  <a14:compatExt spid="_x0000_s8901"/>
                </a:ext>
                <a:ext uri="{FF2B5EF4-FFF2-40B4-BE49-F238E27FC236}">
                  <a16:creationId xmlns:a16="http://schemas.microsoft.com/office/drawing/2014/main" id="{00000000-0008-0000-0000-0000C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2019300</xdr:colOff>
          <xdr:row>25</xdr:row>
          <xdr:rowOff>152400</xdr:rowOff>
        </xdr:from>
        <xdr:to>
          <xdr:col>25</xdr:col>
          <xdr:colOff>2324100</xdr:colOff>
          <xdr:row>27</xdr:row>
          <xdr:rowOff>47625</xdr:rowOff>
        </xdr:to>
        <xdr:sp macro="" textlink="">
          <xdr:nvSpPr>
            <xdr:cNvPr id="8902" name="Check Box 2758" hidden="1">
              <a:extLst>
                <a:ext uri="{63B3BB69-23CF-44E3-9099-C40C66FF867C}">
                  <a14:compatExt spid="_x0000_s8902"/>
                </a:ext>
                <a:ext uri="{FF2B5EF4-FFF2-40B4-BE49-F238E27FC236}">
                  <a16:creationId xmlns:a16="http://schemas.microsoft.com/office/drawing/2014/main" id="{00000000-0008-0000-0000-0000C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2019300</xdr:colOff>
          <xdr:row>26</xdr:row>
          <xdr:rowOff>142875</xdr:rowOff>
        </xdr:from>
        <xdr:to>
          <xdr:col>25</xdr:col>
          <xdr:colOff>2324100</xdr:colOff>
          <xdr:row>28</xdr:row>
          <xdr:rowOff>38100</xdr:rowOff>
        </xdr:to>
        <xdr:sp macro="" textlink="">
          <xdr:nvSpPr>
            <xdr:cNvPr id="8903" name="Check Box 2759" hidden="1">
              <a:extLst>
                <a:ext uri="{63B3BB69-23CF-44E3-9099-C40C66FF867C}">
                  <a14:compatExt spid="_x0000_s8903"/>
                </a:ext>
                <a:ext uri="{FF2B5EF4-FFF2-40B4-BE49-F238E27FC236}">
                  <a16:creationId xmlns:a16="http://schemas.microsoft.com/office/drawing/2014/main" id="{00000000-0008-0000-0000-0000C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2009775</xdr:colOff>
          <xdr:row>27</xdr:row>
          <xdr:rowOff>133350</xdr:rowOff>
        </xdr:from>
        <xdr:to>
          <xdr:col>25</xdr:col>
          <xdr:colOff>2314575</xdr:colOff>
          <xdr:row>29</xdr:row>
          <xdr:rowOff>28575</xdr:rowOff>
        </xdr:to>
        <xdr:sp macro="" textlink="">
          <xdr:nvSpPr>
            <xdr:cNvPr id="8904" name="Check Box 2760" hidden="1">
              <a:extLst>
                <a:ext uri="{63B3BB69-23CF-44E3-9099-C40C66FF867C}">
                  <a14:compatExt spid="_x0000_s8904"/>
                </a:ext>
                <a:ext uri="{FF2B5EF4-FFF2-40B4-BE49-F238E27FC236}">
                  <a16:creationId xmlns:a16="http://schemas.microsoft.com/office/drawing/2014/main" id="{00000000-0008-0000-0000-0000C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2009775</xdr:colOff>
          <xdr:row>28</xdr:row>
          <xdr:rowOff>152400</xdr:rowOff>
        </xdr:from>
        <xdr:to>
          <xdr:col>25</xdr:col>
          <xdr:colOff>2314575</xdr:colOff>
          <xdr:row>30</xdr:row>
          <xdr:rowOff>38100</xdr:rowOff>
        </xdr:to>
        <xdr:sp macro="" textlink="">
          <xdr:nvSpPr>
            <xdr:cNvPr id="8905" name="Check Box 2761" hidden="1">
              <a:extLst>
                <a:ext uri="{63B3BB69-23CF-44E3-9099-C40C66FF867C}">
                  <a14:compatExt spid="_x0000_s8905"/>
                </a:ext>
                <a:ext uri="{FF2B5EF4-FFF2-40B4-BE49-F238E27FC236}">
                  <a16:creationId xmlns:a16="http://schemas.microsoft.com/office/drawing/2014/main" id="{00000000-0008-0000-0000-0000C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2028825</xdr:colOff>
          <xdr:row>29</xdr:row>
          <xdr:rowOff>152400</xdr:rowOff>
        </xdr:from>
        <xdr:to>
          <xdr:col>25</xdr:col>
          <xdr:colOff>2343150</xdr:colOff>
          <xdr:row>31</xdr:row>
          <xdr:rowOff>38100</xdr:rowOff>
        </xdr:to>
        <xdr:sp macro="" textlink="">
          <xdr:nvSpPr>
            <xdr:cNvPr id="8906" name="Check Box 2762" hidden="1">
              <a:extLst>
                <a:ext uri="{63B3BB69-23CF-44E3-9099-C40C66FF867C}">
                  <a14:compatExt spid="_x0000_s8906"/>
                </a:ext>
                <a:ext uri="{FF2B5EF4-FFF2-40B4-BE49-F238E27FC236}">
                  <a16:creationId xmlns:a16="http://schemas.microsoft.com/office/drawing/2014/main" id="{00000000-0008-0000-0000-0000C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2028825</xdr:colOff>
          <xdr:row>30</xdr:row>
          <xdr:rowOff>142875</xdr:rowOff>
        </xdr:from>
        <xdr:to>
          <xdr:col>25</xdr:col>
          <xdr:colOff>2343150</xdr:colOff>
          <xdr:row>32</xdr:row>
          <xdr:rowOff>38100</xdr:rowOff>
        </xdr:to>
        <xdr:sp macro="" textlink="">
          <xdr:nvSpPr>
            <xdr:cNvPr id="8907" name="Check Box 2763" hidden="1">
              <a:extLst>
                <a:ext uri="{63B3BB69-23CF-44E3-9099-C40C66FF867C}">
                  <a14:compatExt spid="_x0000_s8907"/>
                </a:ext>
                <a:ext uri="{FF2B5EF4-FFF2-40B4-BE49-F238E27FC236}">
                  <a16:creationId xmlns:a16="http://schemas.microsoft.com/office/drawing/2014/main" id="{00000000-0008-0000-0000-0000C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2047875</xdr:colOff>
          <xdr:row>31</xdr:row>
          <xdr:rowOff>152400</xdr:rowOff>
        </xdr:from>
        <xdr:to>
          <xdr:col>25</xdr:col>
          <xdr:colOff>2352675</xdr:colOff>
          <xdr:row>33</xdr:row>
          <xdr:rowOff>57150</xdr:rowOff>
        </xdr:to>
        <xdr:sp macro="" textlink="">
          <xdr:nvSpPr>
            <xdr:cNvPr id="8908" name="Check Box 2764" hidden="1">
              <a:extLst>
                <a:ext uri="{63B3BB69-23CF-44E3-9099-C40C66FF867C}">
                  <a14:compatExt spid="_x0000_s8908"/>
                </a:ext>
                <a:ext uri="{FF2B5EF4-FFF2-40B4-BE49-F238E27FC236}">
                  <a16:creationId xmlns:a16="http://schemas.microsoft.com/office/drawing/2014/main" id="{00000000-0008-0000-0000-0000C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32</xdr:row>
          <xdr:rowOff>152400</xdr:rowOff>
        </xdr:from>
        <xdr:to>
          <xdr:col>26</xdr:col>
          <xdr:colOff>0</xdr:colOff>
          <xdr:row>34</xdr:row>
          <xdr:rowOff>57150</xdr:rowOff>
        </xdr:to>
        <xdr:sp macro="" textlink="">
          <xdr:nvSpPr>
            <xdr:cNvPr id="8909" name="Check Box 2765" hidden="1">
              <a:extLst>
                <a:ext uri="{63B3BB69-23CF-44E3-9099-C40C66FF867C}">
                  <a14:compatExt spid="_x0000_s8909"/>
                </a:ext>
                <a:ext uri="{FF2B5EF4-FFF2-40B4-BE49-F238E27FC236}">
                  <a16:creationId xmlns:a16="http://schemas.microsoft.com/office/drawing/2014/main" id="{00000000-0008-0000-0000-0000C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33</xdr:row>
          <xdr:rowOff>133350</xdr:rowOff>
        </xdr:from>
        <xdr:to>
          <xdr:col>26</xdr:col>
          <xdr:colOff>0</xdr:colOff>
          <xdr:row>35</xdr:row>
          <xdr:rowOff>28575</xdr:rowOff>
        </xdr:to>
        <xdr:sp macro="" textlink="">
          <xdr:nvSpPr>
            <xdr:cNvPr id="8910" name="Check Box 2766" hidden="1">
              <a:extLst>
                <a:ext uri="{63B3BB69-23CF-44E3-9099-C40C66FF867C}">
                  <a14:compatExt spid="_x0000_s8910"/>
                </a:ext>
                <a:ext uri="{FF2B5EF4-FFF2-40B4-BE49-F238E27FC236}">
                  <a16:creationId xmlns:a16="http://schemas.microsoft.com/office/drawing/2014/main" id="{00000000-0008-0000-0000-0000C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34</xdr:row>
          <xdr:rowOff>142875</xdr:rowOff>
        </xdr:from>
        <xdr:to>
          <xdr:col>26</xdr:col>
          <xdr:colOff>0</xdr:colOff>
          <xdr:row>36</xdr:row>
          <xdr:rowOff>38100</xdr:rowOff>
        </xdr:to>
        <xdr:sp macro="" textlink="">
          <xdr:nvSpPr>
            <xdr:cNvPr id="8911" name="Check Box 2767" hidden="1">
              <a:extLst>
                <a:ext uri="{63B3BB69-23CF-44E3-9099-C40C66FF867C}">
                  <a14:compatExt spid="_x0000_s8911"/>
                </a:ext>
                <a:ext uri="{FF2B5EF4-FFF2-40B4-BE49-F238E27FC236}">
                  <a16:creationId xmlns:a16="http://schemas.microsoft.com/office/drawing/2014/main" id="{00000000-0008-0000-0000-0000C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35</xdr:row>
          <xdr:rowOff>142875</xdr:rowOff>
        </xdr:from>
        <xdr:to>
          <xdr:col>26</xdr:col>
          <xdr:colOff>0</xdr:colOff>
          <xdr:row>37</xdr:row>
          <xdr:rowOff>38100</xdr:rowOff>
        </xdr:to>
        <xdr:sp macro="" textlink="">
          <xdr:nvSpPr>
            <xdr:cNvPr id="8912" name="Check Box 2768" hidden="1">
              <a:extLst>
                <a:ext uri="{63B3BB69-23CF-44E3-9099-C40C66FF867C}">
                  <a14:compatExt spid="_x0000_s8912"/>
                </a:ext>
                <a:ext uri="{FF2B5EF4-FFF2-40B4-BE49-F238E27FC236}">
                  <a16:creationId xmlns:a16="http://schemas.microsoft.com/office/drawing/2014/main" id="{00000000-0008-0000-0000-0000D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36</xdr:row>
          <xdr:rowOff>133350</xdr:rowOff>
        </xdr:from>
        <xdr:to>
          <xdr:col>26</xdr:col>
          <xdr:colOff>0</xdr:colOff>
          <xdr:row>38</xdr:row>
          <xdr:rowOff>28575</xdr:rowOff>
        </xdr:to>
        <xdr:sp macro="" textlink="">
          <xdr:nvSpPr>
            <xdr:cNvPr id="8913" name="Check Box 2769" hidden="1">
              <a:extLst>
                <a:ext uri="{63B3BB69-23CF-44E3-9099-C40C66FF867C}">
                  <a14:compatExt spid="_x0000_s8913"/>
                </a:ext>
                <a:ext uri="{FF2B5EF4-FFF2-40B4-BE49-F238E27FC236}">
                  <a16:creationId xmlns:a16="http://schemas.microsoft.com/office/drawing/2014/main" id="{00000000-0008-0000-0000-0000D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37</xdr:row>
          <xdr:rowOff>142875</xdr:rowOff>
        </xdr:from>
        <xdr:to>
          <xdr:col>26</xdr:col>
          <xdr:colOff>0</xdr:colOff>
          <xdr:row>39</xdr:row>
          <xdr:rowOff>38100</xdr:rowOff>
        </xdr:to>
        <xdr:sp macro="" textlink="">
          <xdr:nvSpPr>
            <xdr:cNvPr id="8914" name="Check Box 2770" hidden="1">
              <a:extLst>
                <a:ext uri="{63B3BB69-23CF-44E3-9099-C40C66FF867C}">
                  <a14:compatExt spid="_x0000_s8914"/>
                </a:ext>
                <a:ext uri="{FF2B5EF4-FFF2-40B4-BE49-F238E27FC236}">
                  <a16:creationId xmlns:a16="http://schemas.microsoft.com/office/drawing/2014/main" id="{00000000-0008-0000-0000-0000D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38</xdr:row>
          <xdr:rowOff>152400</xdr:rowOff>
        </xdr:from>
        <xdr:to>
          <xdr:col>26</xdr:col>
          <xdr:colOff>0</xdr:colOff>
          <xdr:row>40</xdr:row>
          <xdr:rowOff>38100</xdr:rowOff>
        </xdr:to>
        <xdr:sp macro="" textlink="">
          <xdr:nvSpPr>
            <xdr:cNvPr id="8915" name="Check Box 2771" hidden="1">
              <a:extLst>
                <a:ext uri="{63B3BB69-23CF-44E3-9099-C40C66FF867C}">
                  <a14:compatExt spid="_x0000_s8915"/>
                </a:ext>
                <a:ext uri="{FF2B5EF4-FFF2-40B4-BE49-F238E27FC236}">
                  <a16:creationId xmlns:a16="http://schemas.microsoft.com/office/drawing/2014/main" id="{00000000-0008-0000-0000-0000D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39</xdr:row>
          <xdr:rowOff>142875</xdr:rowOff>
        </xdr:from>
        <xdr:to>
          <xdr:col>26</xdr:col>
          <xdr:colOff>0</xdr:colOff>
          <xdr:row>41</xdr:row>
          <xdr:rowOff>28575</xdr:rowOff>
        </xdr:to>
        <xdr:sp macro="" textlink="">
          <xdr:nvSpPr>
            <xdr:cNvPr id="8916" name="Check Box 2772" hidden="1">
              <a:extLst>
                <a:ext uri="{63B3BB69-23CF-44E3-9099-C40C66FF867C}">
                  <a14:compatExt spid="_x0000_s8916"/>
                </a:ext>
                <a:ext uri="{FF2B5EF4-FFF2-40B4-BE49-F238E27FC236}">
                  <a16:creationId xmlns:a16="http://schemas.microsoft.com/office/drawing/2014/main" id="{00000000-0008-0000-0000-0000D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40</xdr:row>
          <xdr:rowOff>133350</xdr:rowOff>
        </xdr:from>
        <xdr:to>
          <xdr:col>25</xdr:col>
          <xdr:colOff>2362200</xdr:colOff>
          <xdr:row>42</xdr:row>
          <xdr:rowOff>28575</xdr:rowOff>
        </xdr:to>
        <xdr:sp macro="" textlink="">
          <xdr:nvSpPr>
            <xdr:cNvPr id="8917" name="Check Box 2773" hidden="1">
              <a:extLst>
                <a:ext uri="{63B3BB69-23CF-44E3-9099-C40C66FF867C}">
                  <a14:compatExt spid="_x0000_s8917"/>
                </a:ext>
                <a:ext uri="{FF2B5EF4-FFF2-40B4-BE49-F238E27FC236}">
                  <a16:creationId xmlns:a16="http://schemas.microsoft.com/office/drawing/2014/main" id="{00000000-0008-0000-0000-0000D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2047875</xdr:colOff>
          <xdr:row>41</xdr:row>
          <xdr:rowOff>133350</xdr:rowOff>
        </xdr:from>
        <xdr:to>
          <xdr:col>25</xdr:col>
          <xdr:colOff>2352675</xdr:colOff>
          <xdr:row>43</xdr:row>
          <xdr:rowOff>19050</xdr:rowOff>
        </xdr:to>
        <xdr:sp macro="" textlink="">
          <xdr:nvSpPr>
            <xdr:cNvPr id="8918" name="Check Box 2774" hidden="1">
              <a:extLst>
                <a:ext uri="{63B3BB69-23CF-44E3-9099-C40C66FF867C}">
                  <a14:compatExt spid="_x0000_s8918"/>
                </a:ext>
                <a:ext uri="{FF2B5EF4-FFF2-40B4-BE49-F238E27FC236}">
                  <a16:creationId xmlns:a16="http://schemas.microsoft.com/office/drawing/2014/main" id="{00000000-0008-0000-0000-0000D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2038350</xdr:colOff>
          <xdr:row>43</xdr:row>
          <xdr:rowOff>123825</xdr:rowOff>
        </xdr:from>
        <xdr:to>
          <xdr:col>25</xdr:col>
          <xdr:colOff>2343150</xdr:colOff>
          <xdr:row>45</xdr:row>
          <xdr:rowOff>19050</xdr:rowOff>
        </xdr:to>
        <xdr:sp macro="" textlink="">
          <xdr:nvSpPr>
            <xdr:cNvPr id="8920" name="Check Box 2776" hidden="1">
              <a:extLst>
                <a:ext uri="{63B3BB69-23CF-44E3-9099-C40C66FF867C}">
                  <a14:compatExt spid="_x0000_s8920"/>
                </a:ext>
                <a:ext uri="{FF2B5EF4-FFF2-40B4-BE49-F238E27FC236}">
                  <a16:creationId xmlns:a16="http://schemas.microsoft.com/office/drawing/2014/main" id="{00000000-0008-0000-0000-0000D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2038350</xdr:colOff>
          <xdr:row>44</xdr:row>
          <xdr:rowOff>114300</xdr:rowOff>
        </xdr:from>
        <xdr:to>
          <xdr:col>25</xdr:col>
          <xdr:colOff>2343150</xdr:colOff>
          <xdr:row>46</xdr:row>
          <xdr:rowOff>9525</xdr:rowOff>
        </xdr:to>
        <xdr:sp macro="" textlink="">
          <xdr:nvSpPr>
            <xdr:cNvPr id="8921" name="Check Box 2777" hidden="1">
              <a:extLst>
                <a:ext uri="{63B3BB69-23CF-44E3-9099-C40C66FF867C}">
                  <a14:compatExt spid="_x0000_s8921"/>
                </a:ext>
                <a:ext uri="{FF2B5EF4-FFF2-40B4-BE49-F238E27FC236}">
                  <a16:creationId xmlns:a16="http://schemas.microsoft.com/office/drawing/2014/main" id="{00000000-0008-0000-0000-0000D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45</xdr:row>
          <xdr:rowOff>142875</xdr:rowOff>
        </xdr:from>
        <xdr:to>
          <xdr:col>26</xdr:col>
          <xdr:colOff>0</xdr:colOff>
          <xdr:row>47</xdr:row>
          <xdr:rowOff>38100</xdr:rowOff>
        </xdr:to>
        <xdr:sp macro="" textlink="">
          <xdr:nvSpPr>
            <xdr:cNvPr id="8922" name="Check Box 2778" hidden="1">
              <a:extLst>
                <a:ext uri="{63B3BB69-23CF-44E3-9099-C40C66FF867C}">
                  <a14:compatExt spid="_x0000_s8922"/>
                </a:ext>
                <a:ext uri="{FF2B5EF4-FFF2-40B4-BE49-F238E27FC236}">
                  <a16:creationId xmlns:a16="http://schemas.microsoft.com/office/drawing/2014/main" id="{00000000-0008-0000-0000-0000D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46</xdr:row>
          <xdr:rowOff>123825</xdr:rowOff>
        </xdr:from>
        <xdr:to>
          <xdr:col>26</xdr:col>
          <xdr:colOff>0</xdr:colOff>
          <xdr:row>48</xdr:row>
          <xdr:rowOff>19050</xdr:rowOff>
        </xdr:to>
        <xdr:sp macro="" textlink="">
          <xdr:nvSpPr>
            <xdr:cNvPr id="8923" name="Check Box 2779" hidden="1">
              <a:extLst>
                <a:ext uri="{63B3BB69-23CF-44E3-9099-C40C66FF867C}">
                  <a14:compatExt spid="_x0000_s8923"/>
                </a:ext>
                <a:ext uri="{FF2B5EF4-FFF2-40B4-BE49-F238E27FC236}">
                  <a16:creationId xmlns:a16="http://schemas.microsoft.com/office/drawing/2014/main" id="{00000000-0008-0000-0000-0000D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47</xdr:row>
          <xdr:rowOff>133350</xdr:rowOff>
        </xdr:from>
        <xdr:to>
          <xdr:col>26</xdr:col>
          <xdr:colOff>0</xdr:colOff>
          <xdr:row>49</xdr:row>
          <xdr:rowOff>28575</xdr:rowOff>
        </xdr:to>
        <xdr:sp macro="" textlink="">
          <xdr:nvSpPr>
            <xdr:cNvPr id="8924" name="Check Box 2780" hidden="1">
              <a:extLst>
                <a:ext uri="{63B3BB69-23CF-44E3-9099-C40C66FF867C}">
                  <a14:compatExt spid="_x0000_s8924"/>
                </a:ext>
                <a:ext uri="{FF2B5EF4-FFF2-40B4-BE49-F238E27FC236}">
                  <a16:creationId xmlns:a16="http://schemas.microsoft.com/office/drawing/2014/main" id="{00000000-0008-0000-0000-0000D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48</xdr:row>
          <xdr:rowOff>123825</xdr:rowOff>
        </xdr:from>
        <xdr:to>
          <xdr:col>26</xdr:col>
          <xdr:colOff>0</xdr:colOff>
          <xdr:row>50</xdr:row>
          <xdr:rowOff>19050</xdr:rowOff>
        </xdr:to>
        <xdr:sp macro="" textlink="">
          <xdr:nvSpPr>
            <xdr:cNvPr id="8925" name="Check Box 2781" hidden="1">
              <a:extLst>
                <a:ext uri="{63B3BB69-23CF-44E3-9099-C40C66FF867C}">
                  <a14:compatExt spid="_x0000_s8925"/>
                </a:ext>
                <a:ext uri="{FF2B5EF4-FFF2-40B4-BE49-F238E27FC236}">
                  <a16:creationId xmlns:a16="http://schemas.microsoft.com/office/drawing/2014/main" id="{00000000-0008-0000-0000-0000D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49</xdr:row>
          <xdr:rowOff>114300</xdr:rowOff>
        </xdr:from>
        <xdr:to>
          <xdr:col>26</xdr:col>
          <xdr:colOff>0</xdr:colOff>
          <xdr:row>51</xdr:row>
          <xdr:rowOff>9525</xdr:rowOff>
        </xdr:to>
        <xdr:sp macro="" textlink="">
          <xdr:nvSpPr>
            <xdr:cNvPr id="8926" name="Check Box 2782" hidden="1">
              <a:extLst>
                <a:ext uri="{63B3BB69-23CF-44E3-9099-C40C66FF867C}">
                  <a14:compatExt spid="_x0000_s8926"/>
                </a:ext>
                <a:ext uri="{FF2B5EF4-FFF2-40B4-BE49-F238E27FC236}">
                  <a16:creationId xmlns:a16="http://schemas.microsoft.com/office/drawing/2014/main" id="{00000000-0008-0000-0000-0000D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50</xdr:row>
          <xdr:rowOff>114300</xdr:rowOff>
        </xdr:from>
        <xdr:to>
          <xdr:col>26</xdr:col>
          <xdr:colOff>0</xdr:colOff>
          <xdr:row>52</xdr:row>
          <xdr:rowOff>9525</xdr:rowOff>
        </xdr:to>
        <xdr:sp macro="" textlink="">
          <xdr:nvSpPr>
            <xdr:cNvPr id="8928" name="Check Box 2784" hidden="1">
              <a:extLst>
                <a:ext uri="{63B3BB69-23CF-44E3-9099-C40C66FF867C}">
                  <a14:compatExt spid="_x0000_s8928"/>
                </a:ext>
                <a:ext uri="{FF2B5EF4-FFF2-40B4-BE49-F238E27FC236}">
                  <a16:creationId xmlns:a16="http://schemas.microsoft.com/office/drawing/2014/main" id="{00000000-0008-0000-0000-0000E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2076450</xdr:colOff>
          <xdr:row>51</xdr:row>
          <xdr:rowOff>114300</xdr:rowOff>
        </xdr:from>
        <xdr:to>
          <xdr:col>26</xdr:col>
          <xdr:colOff>9525</xdr:colOff>
          <xdr:row>53</xdr:row>
          <xdr:rowOff>9525</xdr:rowOff>
        </xdr:to>
        <xdr:sp macro="" textlink="">
          <xdr:nvSpPr>
            <xdr:cNvPr id="8929" name="Check Box 2785" hidden="1">
              <a:extLst>
                <a:ext uri="{63B3BB69-23CF-44E3-9099-C40C66FF867C}">
                  <a14:compatExt spid="_x0000_s8929"/>
                </a:ext>
                <a:ext uri="{FF2B5EF4-FFF2-40B4-BE49-F238E27FC236}">
                  <a16:creationId xmlns:a16="http://schemas.microsoft.com/office/drawing/2014/main" id="{00000000-0008-0000-0000-0000E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52</xdr:row>
          <xdr:rowOff>104775</xdr:rowOff>
        </xdr:from>
        <xdr:to>
          <xdr:col>26</xdr:col>
          <xdr:colOff>0</xdr:colOff>
          <xdr:row>54</xdr:row>
          <xdr:rowOff>0</xdr:rowOff>
        </xdr:to>
        <xdr:sp macro="" textlink="">
          <xdr:nvSpPr>
            <xdr:cNvPr id="8930" name="Check Box 2786" hidden="1">
              <a:extLst>
                <a:ext uri="{63B3BB69-23CF-44E3-9099-C40C66FF867C}">
                  <a14:compatExt spid="_x0000_s8930"/>
                </a:ext>
                <a:ext uri="{FF2B5EF4-FFF2-40B4-BE49-F238E27FC236}">
                  <a16:creationId xmlns:a16="http://schemas.microsoft.com/office/drawing/2014/main" id="{00000000-0008-0000-0000-0000E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53</xdr:row>
          <xdr:rowOff>133350</xdr:rowOff>
        </xdr:from>
        <xdr:to>
          <xdr:col>26</xdr:col>
          <xdr:colOff>0</xdr:colOff>
          <xdr:row>55</xdr:row>
          <xdr:rowOff>28575</xdr:rowOff>
        </xdr:to>
        <xdr:sp macro="" textlink="">
          <xdr:nvSpPr>
            <xdr:cNvPr id="8931" name="Check Box 2787" hidden="1">
              <a:extLst>
                <a:ext uri="{63B3BB69-23CF-44E3-9099-C40C66FF867C}">
                  <a14:compatExt spid="_x0000_s8931"/>
                </a:ext>
                <a:ext uri="{FF2B5EF4-FFF2-40B4-BE49-F238E27FC236}">
                  <a16:creationId xmlns:a16="http://schemas.microsoft.com/office/drawing/2014/main" id="{00000000-0008-0000-0000-0000E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54</xdr:row>
          <xdr:rowOff>123825</xdr:rowOff>
        </xdr:from>
        <xdr:to>
          <xdr:col>26</xdr:col>
          <xdr:colOff>0</xdr:colOff>
          <xdr:row>56</xdr:row>
          <xdr:rowOff>19050</xdr:rowOff>
        </xdr:to>
        <xdr:sp macro="" textlink="">
          <xdr:nvSpPr>
            <xdr:cNvPr id="8932" name="Check Box 2788" hidden="1">
              <a:extLst>
                <a:ext uri="{63B3BB69-23CF-44E3-9099-C40C66FF867C}">
                  <a14:compatExt spid="_x0000_s8932"/>
                </a:ext>
                <a:ext uri="{FF2B5EF4-FFF2-40B4-BE49-F238E27FC236}">
                  <a16:creationId xmlns:a16="http://schemas.microsoft.com/office/drawing/2014/main" id="{00000000-0008-0000-0000-0000E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2085975</xdr:colOff>
          <xdr:row>55</xdr:row>
          <xdr:rowOff>133350</xdr:rowOff>
        </xdr:from>
        <xdr:to>
          <xdr:col>26</xdr:col>
          <xdr:colOff>19050</xdr:colOff>
          <xdr:row>57</xdr:row>
          <xdr:rowOff>28575</xdr:rowOff>
        </xdr:to>
        <xdr:sp macro="" textlink="">
          <xdr:nvSpPr>
            <xdr:cNvPr id="8933" name="Check Box 2789" hidden="1">
              <a:extLst>
                <a:ext uri="{63B3BB69-23CF-44E3-9099-C40C66FF867C}">
                  <a14:compatExt spid="_x0000_s8933"/>
                </a:ext>
                <a:ext uri="{FF2B5EF4-FFF2-40B4-BE49-F238E27FC236}">
                  <a16:creationId xmlns:a16="http://schemas.microsoft.com/office/drawing/2014/main" id="{00000000-0008-0000-0000-0000E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2085975</xdr:colOff>
          <xdr:row>56</xdr:row>
          <xdr:rowOff>133350</xdr:rowOff>
        </xdr:from>
        <xdr:to>
          <xdr:col>26</xdr:col>
          <xdr:colOff>19050</xdr:colOff>
          <xdr:row>58</xdr:row>
          <xdr:rowOff>28575</xdr:rowOff>
        </xdr:to>
        <xdr:sp macro="" textlink="">
          <xdr:nvSpPr>
            <xdr:cNvPr id="8934" name="Check Box 2790" hidden="1">
              <a:extLst>
                <a:ext uri="{63B3BB69-23CF-44E3-9099-C40C66FF867C}">
                  <a14:compatExt spid="_x0000_s8934"/>
                </a:ext>
                <a:ext uri="{FF2B5EF4-FFF2-40B4-BE49-F238E27FC236}">
                  <a16:creationId xmlns:a16="http://schemas.microsoft.com/office/drawing/2014/main" id="{00000000-0008-0000-0000-0000E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2085975</xdr:colOff>
          <xdr:row>57</xdr:row>
          <xdr:rowOff>114300</xdr:rowOff>
        </xdr:from>
        <xdr:to>
          <xdr:col>26</xdr:col>
          <xdr:colOff>19050</xdr:colOff>
          <xdr:row>59</xdr:row>
          <xdr:rowOff>9525</xdr:rowOff>
        </xdr:to>
        <xdr:sp macro="" textlink="">
          <xdr:nvSpPr>
            <xdr:cNvPr id="8935" name="Check Box 2791" hidden="1">
              <a:extLst>
                <a:ext uri="{63B3BB69-23CF-44E3-9099-C40C66FF867C}">
                  <a14:compatExt spid="_x0000_s8935"/>
                </a:ext>
                <a:ext uri="{FF2B5EF4-FFF2-40B4-BE49-F238E27FC236}">
                  <a16:creationId xmlns:a16="http://schemas.microsoft.com/office/drawing/2014/main" id="{00000000-0008-0000-0000-0000E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2095500</xdr:colOff>
          <xdr:row>58</xdr:row>
          <xdr:rowOff>133350</xdr:rowOff>
        </xdr:from>
        <xdr:to>
          <xdr:col>26</xdr:col>
          <xdr:colOff>28575</xdr:colOff>
          <xdr:row>60</xdr:row>
          <xdr:rowOff>28575</xdr:rowOff>
        </xdr:to>
        <xdr:sp macro="" textlink="">
          <xdr:nvSpPr>
            <xdr:cNvPr id="8936" name="Check Box 2792" hidden="1">
              <a:extLst>
                <a:ext uri="{63B3BB69-23CF-44E3-9099-C40C66FF867C}">
                  <a14:compatExt spid="_x0000_s8936"/>
                </a:ext>
                <a:ext uri="{FF2B5EF4-FFF2-40B4-BE49-F238E27FC236}">
                  <a16:creationId xmlns:a16="http://schemas.microsoft.com/office/drawing/2014/main" id="{00000000-0008-0000-0000-0000E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2095500</xdr:colOff>
          <xdr:row>59</xdr:row>
          <xdr:rowOff>123825</xdr:rowOff>
        </xdr:from>
        <xdr:to>
          <xdr:col>26</xdr:col>
          <xdr:colOff>28575</xdr:colOff>
          <xdr:row>61</xdr:row>
          <xdr:rowOff>19050</xdr:rowOff>
        </xdr:to>
        <xdr:sp macro="" textlink="">
          <xdr:nvSpPr>
            <xdr:cNvPr id="8937" name="Check Box 2793" hidden="1">
              <a:extLst>
                <a:ext uri="{63B3BB69-23CF-44E3-9099-C40C66FF867C}">
                  <a14:compatExt spid="_x0000_s8937"/>
                </a:ext>
                <a:ext uri="{FF2B5EF4-FFF2-40B4-BE49-F238E27FC236}">
                  <a16:creationId xmlns:a16="http://schemas.microsoft.com/office/drawing/2014/main" id="{00000000-0008-0000-0000-0000E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2105025</xdr:colOff>
          <xdr:row>60</xdr:row>
          <xdr:rowOff>142875</xdr:rowOff>
        </xdr:from>
        <xdr:to>
          <xdr:col>26</xdr:col>
          <xdr:colOff>38100</xdr:colOff>
          <xdr:row>62</xdr:row>
          <xdr:rowOff>38100</xdr:rowOff>
        </xdr:to>
        <xdr:sp macro="" textlink="">
          <xdr:nvSpPr>
            <xdr:cNvPr id="8938" name="Check Box 2794" hidden="1">
              <a:extLst>
                <a:ext uri="{63B3BB69-23CF-44E3-9099-C40C66FF867C}">
                  <a14:compatExt spid="_x0000_s8938"/>
                </a:ext>
                <a:ext uri="{FF2B5EF4-FFF2-40B4-BE49-F238E27FC236}">
                  <a16:creationId xmlns:a16="http://schemas.microsoft.com/office/drawing/2014/main" id="{00000000-0008-0000-0000-0000E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2095500</xdr:colOff>
          <xdr:row>61</xdr:row>
          <xdr:rowOff>123825</xdr:rowOff>
        </xdr:from>
        <xdr:to>
          <xdr:col>26</xdr:col>
          <xdr:colOff>28575</xdr:colOff>
          <xdr:row>63</xdr:row>
          <xdr:rowOff>19050</xdr:rowOff>
        </xdr:to>
        <xdr:sp macro="" textlink="">
          <xdr:nvSpPr>
            <xdr:cNvPr id="8939" name="Check Box 2795" hidden="1">
              <a:extLst>
                <a:ext uri="{63B3BB69-23CF-44E3-9099-C40C66FF867C}">
                  <a14:compatExt spid="_x0000_s8939"/>
                </a:ext>
                <a:ext uri="{FF2B5EF4-FFF2-40B4-BE49-F238E27FC236}">
                  <a16:creationId xmlns:a16="http://schemas.microsoft.com/office/drawing/2014/main" id="{00000000-0008-0000-0000-0000E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2085975</xdr:colOff>
          <xdr:row>62</xdr:row>
          <xdr:rowOff>123825</xdr:rowOff>
        </xdr:from>
        <xdr:to>
          <xdr:col>26</xdr:col>
          <xdr:colOff>19050</xdr:colOff>
          <xdr:row>64</xdr:row>
          <xdr:rowOff>19050</xdr:rowOff>
        </xdr:to>
        <xdr:sp macro="" textlink="">
          <xdr:nvSpPr>
            <xdr:cNvPr id="8940" name="Check Box 2796" hidden="1">
              <a:extLst>
                <a:ext uri="{63B3BB69-23CF-44E3-9099-C40C66FF867C}">
                  <a14:compatExt spid="_x0000_s8940"/>
                </a:ext>
                <a:ext uri="{FF2B5EF4-FFF2-40B4-BE49-F238E27FC236}">
                  <a16:creationId xmlns:a16="http://schemas.microsoft.com/office/drawing/2014/main" id="{00000000-0008-0000-0000-0000E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2085975</xdr:colOff>
          <xdr:row>64</xdr:row>
          <xdr:rowOff>0</xdr:rowOff>
        </xdr:from>
        <xdr:to>
          <xdr:col>26</xdr:col>
          <xdr:colOff>19050</xdr:colOff>
          <xdr:row>65</xdr:row>
          <xdr:rowOff>57150</xdr:rowOff>
        </xdr:to>
        <xdr:sp macro="" textlink="">
          <xdr:nvSpPr>
            <xdr:cNvPr id="8941" name="Check Box 2797" hidden="1">
              <a:extLst>
                <a:ext uri="{63B3BB69-23CF-44E3-9099-C40C66FF867C}">
                  <a14:compatExt spid="_x0000_s8941"/>
                </a:ext>
                <a:ext uri="{FF2B5EF4-FFF2-40B4-BE49-F238E27FC236}">
                  <a16:creationId xmlns:a16="http://schemas.microsoft.com/office/drawing/2014/main" id="{00000000-0008-0000-0000-0000E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64</xdr:row>
          <xdr:rowOff>190500</xdr:rowOff>
        </xdr:from>
        <xdr:to>
          <xdr:col>26</xdr:col>
          <xdr:colOff>0</xdr:colOff>
          <xdr:row>66</xdr:row>
          <xdr:rowOff>66675</xdr:rowOff>
        </xdr:to>
        <xdr:sp macro="" textlink="">
          <xdr:nvSpPr>
            <xdr:cNvPr id="8942" name="Check Box 2798" hidden="1">
              <a:extLst>
                <a:ext uri="{63B3BB69-23CF-44E3-9099-C40C66FF867C}">
                  <a14:compatExt spid="_x0000_s8942"/>
                </a:ext>
                <a:ext uri="{FF2B5EF4-FFF2-40B4-BE49-F238E27FC236}">
                  <a16:creationId xmlns:a16="http://schemas.microsoft.com/office/drawing/2014/main" id="{00000000-0008-0000-0000-0000E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65</xdr:row>
          <xdr:rowOff>142875</xdr:rowOff>
        </xdr:from>
        <xdr:to>
          <xdr:col>26</xdr:col>
          <xdr:colOff>0</xdr:colOff>
          <xdr:row>67</xdr:row>
          <xdr:rowOff>38100</xdr:rowOff>
        </xdr:to>
        <xdr:sp macro="" textlink="">
          <xdr:nvSpPr>
            <xdr:cNvPr id="8943" name="Check Box 2799" hidden="1">
              <a:extLst>
                <a:ext uri="{63B3BB69-23CF-44E3-9099-C40C66FF867C}">
                  <a14:compatExt spid="_x0000_s8943"/>
                </a:ext>
                <a:ext uri="{FF2B5EF4-FFF2-40B4-BE49-F238E27FC236}">
                  <a16:creationId xmlns:a16="http://schemas.microsoft.com/office/drawing/2014/main" id="{00000000-0008-0000-0000-0000E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2076450</xdr:colOff>
          <xdr:row>66</xdr:row>
          <xdr:rowOff>142875</xdr:rowOff>
        </xdr:from>
        <xdr:to>
          <xdr:col>26</xdr:col>
          <xdr:colOff>9525</xdr:colOff>
          <xdr:row>68</xdr:row>
          <xdr:rowOff>38100</xdr:rowOff>
        </xdr:to>
        <xdr:sp macro="" textlink="">
          <xdr:nvSpPr>
            <xdr:cNvPr id="8944" name="Check Box 2800" hidden="1">
              <a:extLst>
                <a:ext uri="{63B3BB69-23CF-44E3-9099-C40C66FF867C}">
                  <a14:compatExt spid="_x0000_s8944"/>
                </a:ext>
                <a:ext uri="{FF2B5EF4-FFF2-40B4-BE49-F238E27FC236}">
                  <a16:creationId xmlns:a16="http://schemas.microsoft.com/office/drawing/2014/main" id="{00000000-0008-0000-0000-0000F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2085975</xdr:colOff>
          <xdr:row>68</xdr:row>
          <xdr:rowOff>0</xdr:rowOff>
        </xdr:from>
        <xdr:to>
          <xdr:col>26</xdr:col>
          <xdr:colOff>19050</xdr:colOff>
          <xdr:row>69</xdr:row>
          <xdr:rowOff>38100</xdr:rowOff>
        </xdr:to>
        <xdr:sp macro="" textlink="">
          <xdr:nvSpPr>
            <xdr:cNvPr id="8945" name="Check Box 2801" hidden="1">
              <a:extLst>
                <a:ext uri="{63B3BB69-23CF-44E3-9099-C40C66FF867C}">
                  <a14:compatExt spid="_x0000_s8945"/>
                </a:ext>
                <a:ext uri="{FF2B5EF4-FFF2-40B4-BE49-F238E27FC236}">
                  <a16:creationId xmlns:a16="http://schemas.microsoft.com/office/drawing/2014/main" id="{00000000-0008-0000-0000-0000F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68</xdr:row>
          <xdr:rowOff>152400</xdr:rowOff>
        </xdr:from>
        <xdr:to>
          <xdr:col>26</xdr:col>
          <xdr:colOff>0</xdr:colOff>
          <xdr:row>70</xdr:row>
          <xdr:rowOff>28575</xdr:rowOff>
        </xdr:to>
        <xdr:sp macro="" textlink="">
          <xdr:nvSpPr>
            <xdr:cNvPr id="8946" name="Check Box 2802" hidden="1">
              <a:extLst>
                <a:ext uri="{63B3BB69-23CF-44E3-9099-C40C66FF867C}">
                  <a14:compatExt spid="_x0000_s8946"/>
                </a:ext>
                <a:ext uri="{FF2B5EF4-FFF2-40B4-BE49-F238E27FC236}">
                  <a16:creationId xmlns:a16="http://schemas.microsoft.com/office/drawing/2014/main" id="{00000000-0008-0000-0000-0000F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2076450</xdr:colOff>
          <xdr:row>69</xdr:row>
          <xdr:rowOff>152400</xdr:rowOff>
        </xdr:from>
        <xdr:to>
          <xdr:col>26</xdr:col>
          <xdr:colOff>9525</xdr:colOff>
          <xdr:row>71</xdr:row>
          <xdr:rowOff>57150</xdr:rowOff>
        </xdr:to>
        <xdr:sp macro="" textlink="">
          <xdr:nvSpPr>
            <xdr:cNvPr id="8947" name="Check Box 2803" hidden="1">
              <a:extLst>
                <a:ext uri="{63B3BB69-23CF-44E3-9099-C40C66FF867C}">
                  <a14:compatExt spid="_x0000_s8947"/>
                </a:ext>
                <a:ext uri="{FF2B5EF4-FFF2-40B4-BE49-F238E27FC236}">
                  <a16:creationId xmlns:a16="http://schemas.microsoft.com/office/drawing/2014/main" id="{00000000-0008-0000-0000-0000F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2076450</xdr:colOff>
          <xdr:row>70</xdr:row>
          <xdr:rowOff>142875</xdr:rowOff>
        </xdr:from>
        <xdr:to>
          <xdr:col>26</xdr:col>
          <xdr:colOff>9525</xdr:colOff>
          <xdr:row>72</xdr:row>
          <xdr:rowOff>38100</xdr:rowOff>
        </xdr:to>
        <xdr:sp macro="" textlink="">
          <xdr:nvSpPr>
            <xdr:cNvPr id="8948" name="Check Box 2804" hidden="1">
              <a:extLst>
                <a:ext uri="{63B3BB69-23CF-44E3-9099-C40C66FF867C}">
                  <a14:compatExt spid="_x0000_s8948"/>
                </a:ext>
                <a:ext uri="{FF2B5EF4-FFF2-40B4-BE49-F238E27FC236}">
                  <a16:creationId xmlns:a16="http://schemas.microsoft.com/office/drawing/2014/main" id="{00000000-0008-0000-0000-0000F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71</xdr:row>
          <xdr:rowOff>142875</xdr:rowOff>
        </xdr:from>
        <xdr:to>
          <xdr:col>26</xdr:col>
          <xdr:colOff>0</xdr:colOff>
          <xdr:row>73</xdr:row>
          <xdr:rowOff>38100</xdr:rowOff>
        </xdr:to>
        <xdr:sp macro="" textlink="">
          <xdr:nvSpPr>
            <xdr:cNvPr id="8949" name="Check Box 2805" hidden="1">
              <a:extLst>
                <a:ext uri="{63B3BB69-23CF-44E3-9099-C40C66FF867C}">
                  <a14:compatExt spid="_x0000_s8949"/>
                </a:ext>
                <a:ext uri="{FF2B5EF4-FFF2-40B4-BE49-F238E27FC236}">
                  <a16:creationId xmlns:a16="http://schemas.microsoft.com/office/drawing/2014/main" id="{00000000-0008-0000-0000-0000F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72</xdr:row>
          <xdr:rowOff>142875</xdr:rowOff>
        </xdr:from>
        <xdr:to>
          <xdr:col>26</xdr:col>
          <xdr:colOff>0</xdr:colOff>
          <xdr:row>74</xdr:row>
          <xdr:rowOff>38100</xdr:rowOff>
        </xdr:to>
        <xdr:sp macro="" textlink="">
          <xdr:nvSpPr>
            <xdr:cNvPr id="8950" name="Check Box 2806" hidden="1">
              <a:extLst>
                <a:ext uri="{63B3BB69-23CF-44E3-9099-C40C66FF867C}">
                  <a14:compatExt spid="_x0000_s8950"/>
                </a:ext>
                <a:ext uri="{FF2B5EF4-FFF2-40B4-BE49-F238E27FC236}">
                  <a16:creationId xmlns:a16="http://schemas.microsoft.com/office/drawing/2014/main" id="{00000000-0008-0000-0000-0000F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73</xdr:row>
          <xdr:rowOff>142875</xdr:rowOff>
        </xdr:from>
        <xdr:to>
          <xdr:col>26</xdr:col>
          <xdr:colOff>0</xdr:colOff>
          <xdr:row>75</xdr:row>
          <xdr:rowOff>0</xdr:rowOff>
        </xdr:to>
        <xdr:sp macro="" textlink="">
          <xdr:nvSpPr>
            <xdr:cNvPr id="8951" name="Check Box 2807" hidden="1">
              <a:extLst>
                <a:ext uri="{63B3BB69-23CF-44E3-9099-C40C66FF867C}">
                  <a14:compatExt spid="_x0000_s8951"/>
                </a:ext>
                <a:ext uri="{FF2B5EF4-FFF2-40B4-BE49-F238E27FC236}">
                  <a16:creationId xmlns:a16="http://schemas.microsoft.com/office/drawing/2014/main" id="{00000000-0008-0000-0000-0000F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2085975</xdr:colOff>
          <xdr:row>74</xdr:row>
          <xdr:rowOff>142875</xdr:rowOff>
        </xdr:from>
        <xdr:to>
          <xdr:col>26</xdr:col>
          <xdr:colOff>19050</xdr:colOff>
          <xdr:row>76</xdr:row>
          <xdr:rowOff>0</xdr:rowOff>
        </xdr:to>
        <xdr:sp macro="" textlink="">
          <xdr:nvSpPr>
            <xdr:cNvPr id="8952" name="Check Box 2808" hidden="1">
              <a:extLst>
                <a:ext uri="{63B3BB69-23CF-44E3-9099-C40C66FF867C}">
                  <a14:compatExt spid="_x0000_s8952"/>
                </a:ext>
                <a:ext uri="{FF2B5EF4-FFF2-40B4-BE49-F238E27FC236}">
                  <a16:creationId xmlns:a16="http://schemas.microsoft.com/office/drawing/2014/main" id="{00000000-0008-0000-0000-0000F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2076450</xdr:colOff>
          <xdr:row>75</xdr:row>
          <xdr:rowOff>114300</xdr:rowOff>
        </xdr:from>
        <xdr:to>
          <xdr:col>26</xdr:col>
          <xdr:colOff>9525</xdr:colOff>
          <xdr:row>77</xdr:row>
          <xdr:rowOff>9525</xdr:rowOff>
        </xdr:to>
        <xdr:sp macro="" textlink="">
          <xdr:nvSpPr>
            <xdr:cNvPr id="8953" name="Check Box 2809" hidden="1">
              <a:extLst>
                <a:ext uri="{63B3BB69-23CF-44E3-9099-C40C66FF867C}">
                  <a14:compatExt spid="_x0000_s8953"/>
                </a:ext>
                <a:ext uri="{FF2B5EF4-FFF2-40B4-BE49-F238E27FC236}">
                  <a16:creationId xmlns:a16="http://schemas.microsoft.com/office/drawing/2014/main" id="{00000000-0008-0000-0000-0000F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76</xdr:row>
          <xdr:rowOff>152400</xdr:rowOff>
        </xdr:from>
        <xdr:to>
          <xdr:col>26</xdr:col>
          <xdr:colOff>0</xdr:colOff>
          <xdr:row>78</xdr:row>
          <xdr:rowOff>38100</xdr:rowOff>
        </xdr:to>
        <xdr:sp macro="" textlink="">
          <xdr:nvSpPr>
            <xdr:cNvPr id="8954" name="Check Box 2810" hidden="1">
              <a:extLst>
                <a:ext uri="{63B3BB69-23CF-44E3-9099-C40C66FF867C}">
                  <a14:compatExt spid="_x0000_s8954"/>
                </a:ext>
                <a:ext uri="{FF2B5EF4-FFF2-40B4-BE49-F238E27FC236}">
                  <a16:creationId xmlns:a16="http://schemas.microsoft.com/office/drawing/2014/main" id="{00000000-0008-0000-0000-0000F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2076450</xdr:colOff>
          <xdr:row>77</xdr:row>
          <xdr:rowOff>142875</xdr:rowOff>
        </xdr:from>
        <xdr:to>
          <xdr:col>26</xdr:col>
          <xdr:colOff>9525</xdr:colOff>
          <xdr:row>79</xdr:row>
          <xdr:rowOff>28575</xdr:rowOff>
        </xdr:to>
        <xdr:sp macro="" textlink="">
          <xdr:nvSpPr>
            <xdr:cNvPr id="8955" name="Check Box 2811" hidden="1">
              <a:extLst>
                <a:ext uri="{63B3BB69-23CF-44E3-9099-C40C66FF867C}">
                  <a14:compatExt spid="_x0000_s8955"/>
                </a:ext>
                <a:ext uri="{FF2B5EF4-FFF2-40B4-BE49-F238E27FC236}">
                  <a16:creationId xmlns:a16="http://schemas.microsoft.com/office/drawing/2014/main" id="{00000000-0008-0000-0000-0000F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78</xdr:row>
          <xdr:rowOff>114300</xdr:rowOff>
        </xdr:from>
        <xdr:to>
          <xdr:col>26</xdr:col>
          <xdr:colOff>0</xdr:colOff>
          <xdr:row>80</xdr:row>
          <xdr:rowOff>9525</xdr:rowOff>
        </xdr:to>
        <xdr:sp macro="" textlink="">
          <xdr:nvSpPr>
            <xdr:cNvPr id="8956" name="Check Box 2812" hidden="1">
              <a:extLst>
                <a:ext uri="{63B3BB69-23CF-44E3-9099-C40C66FF867C}">
                  <a14:compatExt spid="_x0000_s8956"/>
                </a:ext>
                <a:ext uri="{FF2B5EF4-FFF2-40B4-BE49-F238E27FC236}">
                  <a16:creationId xmlns:a16="http://schemas.microsoft.com/office/drawing/2014/main" id="{00000000-0008-0000-0000-0000F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79</xdr:row>
          <xdr:rowOff>142875</xdr:rowOff>
        </xdr:from>
        <xdr:to>
          <xdr:col>25</xdr:col>
          <xdr:colOff>2362200</xdr:colOff>
          <xdr:row>81</xdr:row>
          <xdr:rowOff>38100</xdr:rowOff>
        </xdr:to>
        <xdr:sp macro="" textlink="">
          <xdr:nvSpPr>
            <xdr:cNvPr id="8957" name="Check Box 2813" hidden="1">
              <a:extLst>
                <a:ext uri="{63B3BB69-23CF-44E3-9099-C40C66FF867C}">
                  <a14:compatExt spid="_x0000_s8957"/>
                </a:ext>
                <a:ext uri="{FF2B5EF4-FFF2-40B4-BE49-F238E27FC236}">
                  <a16:creationId xmlns:a16="http://schemas.microsoft.com/office/drawing/2014/main" id="{00000000-0008-0000-0000-0000F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80</xdr:row>
          <xdr:rowOff>114300</xdr:rowOff>
        </xdr:from>
        <xdr:to>
          <xdr:col>25</xdr:col>
          <xdr:colOff>2362200</xdr:colOff>
          <xdr:row>82</xdr:row>
          <xdr:rowOff>9525</xdr:rowOff>
        </xdr:to>
        <xdr:sp macro="" textlink="">
          <xdr:nvSpPr>
            <xdr:cNvPr id="8958" name="Check Box 2814" hidden="1">
              <a:extLst>
                <a:ext uri="{63B3BB69-23CF-44E3-9099-C40C66FF867C}">
                  <a14:compatExt spid="_x0000_s8958"/>
                </a:ext>
                <a:ext uri="{FF2B5EF4-FFF2-40B4-BE49-F238E27FC236}">
                  <a16:creationId xmlns:a16="http://schemas.microsoft.com/office/drawing/2014/main" id="{00000000-0008-0000-0000-0000F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2076450</xdr:colOff>
          <xdr:row>81</xdr:row>
          <xdr:rowOff>104775</xdr:rowOff>
        </xdr:from>
        <xdr:to>
          <xdr:col>26</xdr:col>
          <xdr:colOff>9525</xdr:colOff>
          <xdr:row>83</xdr:row>
          <xdr:rowOff>0</xdr:rowOff>
        </xdr:to>
        <xdr:sp macro="" textlink="">
          <xdr:nvSpPr>
            <xdr:cNvPr id="8959" name="Check Box 2815" hidden="1">
              <a:extLst>
                <a:ext uri="{63B3BB69-23CF-44E3-9099-C40C66FF867C}">
                  <a14:compatExt spid="_x0000_s8959"/>
                </a:ext>
                <a:ext uri="{FF2B5EF4-FFF2-40B4-BE49-F238E27FC236}">
                  <a16:creationId xmlns:a16="http://schemas.microsoft.com/office/drawing/2014/main" id="{00000000-0008-0000-0000-0000F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82</xdr:row>
          <xdr:rowOff>142875</xdr:rowOff>
        </xdr:from>
        <xdr:to>
          <xdr:col>26</xdr:col>
          <xdr:colOff>0</xdr:colOff>
          <xdr:row>84</xdr:row>
          <xdr:rowOff>38100</xdr:rowOff>
        </xdr:to>
        <xdr:sp macro="" textlink="">
          <xdr:nvSpPr>
            <xdr:cNvPr id="8960" name="Check Box 2816" hidden="1">
              <a:extLst>
                <a:ext uri="{63B3BB69-23CF-44E3-9099-C40C66FF867C}">
                  <a14:compatExt spid="_x0000_s8960"/>
                </a:ext>
                <a:ext uri="{FF2B5EF4-FFF2-40B4-BE49-F238E27FC236}">
                  <a16:creationId xmlns:a16="http://schemas.microsoft.com/office/drawing/2014/main" id="{00000000-0008-0000-0000-00000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84</xdr:row>
          <xdr:rowOff>123825</xdr:rowOff>
        </xdr:from>
        <xdr:to>
          <xdr:col>26</xdr:col>
          <xdr:colOff>0</xdr:colOff>
          <xdr:row>86</xdr:row>
          <xdr:rowOff>19050</xdr:rowOff>
        </xdr:to>
        <xdr:sp macro="" textlink="">
          <xdr:nvSpPr>
            <xdr:cNvPr id="8962" name="Check Box 2818" hidden="1">
              <a:extLst>
                <a:ext uri="{63B3BB69-23CF-44E3-9099-C40C66FF867C}">
                  <a14:compatExt spid="_x0000_s8962"/>
                </a:ext>
                <a:ext uri="{FF2B5EF4-FFF2-40B4-BE49-F238E27FC236}">
                  <a16:creationId xmlns:a16="http://schemas.microsoft.com/office/drawing/2014/main" id="{00000000-0008-0000-0000-00000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2076450</xdr:colOff>
          <xdr:row>85</xdr:row>
          <xdr:rowOff>133350</xdr:rowOff>
        </xdr:from>
        <xdr:to>
          <xdr:col>26</xdr:col>
          <xdr:colOff>9525</xdr:colOff>
          <xdr:row>87</xdr:row>
          <xdr:rowOff>28575</xdr:rowOff>
        </xdr:to>
        <xdr:sp macro="" textlink="">
          <xdr:nvSpPr>
            <xdr:cNvPr id="8963" name="Check Box 2819" hidden="1">
              <a:extLst>
                <a:ext uri="{63B3BB69-23CF-44E3-9099-C40C66FF867C}">
                  <a14:compatExt spid="_x0000_s8963"/>
                </a:ext>
                <a:ext uri="{FF2B5EF4-FFF2-40B4-BE49-F238E27FC236}">
                  <a16:creationId xmlns:a16="http://schemas.microsoft.com/office/drawing/2014/main" id="{00000000-0008-0000-0000-00000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2076450</xdr:colOff>
          <xdr:row>86</xdr:row>
          <xdr:rowOff>104775</xdr:rowOff>
        </xdr:from>
        <xdr:to>
          <xdr:col>26</xdr:col>
          <xdr:colOff>9525</xdr:colOff>
          <xdr:row>88</xdr:row>
          <xdr:rowOff>0</xdr:rowOff>
        </xdr:to>
        <xdr:sp macro="" textlink="">
          <xdr:nvSpPr>
            <xdr:cNvPr id="8964" name="Check Box 2820" hidden="1">
              <a:extLst>
                <a:ext uri="{63B3BB69-23CF-44E3-9099-C40C66FF867C}">
                  <a14:compatExt spid="_x0000_s8964"/>
                </a:ext>
                <a:ext uri="{FF2B5EF4-FFF2-40B4-BE49-F238E27FC236}">
                  <a16:creationId xmlns:a16="http://schemas.microsoft.com/office/drawing/2014/main" id="{00000000-0008-0000-0000-00000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87</xdr:row>
          <xdr:rowOff>133350</xdr:rowOff>
        </xdr:from>
        <xdr:to>
          <xdr:col>26</xdr:col>
          <xdr:colOff>0</xdr:colOff>
          <xdr:row>89</xdr:row>
          <xdr:rowOff>28575</xdr:rowOff>
        </xdr:to>
        <xdr:sp macro="" textlink="">
          <xdr:nvSpPr>
            <xdr:cNvPr id="8965" name="Check Box 2821" hidden="1">
              <a:extLst>
                <a:ext uri="{63B3BB69-23CF-44E3-9099-C40C66FF867C}">
                  <a14:compatExt spid="_x0000_s8965"/>
                </a:ext>
                <a:ext uri="{FF2B5EF4-FFF2-40B4-BE49-F238E27FC236}">
                  <a16:creationId xmlns:a16="http://schemas.microsoft.com/office/drawing/2014/main" id="{00000000-0008-0000-0000-00000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88</xdr:row>
          <xdr:rowOff>123825</xdr:rowOff>
        </xdr:from>
        <xdr:to>
          <xdr:col>26</xdr:col>
          <xdr:colOff>0</xdr:colOff>
          <xdr:row>90</xdr:row>
          <xdr:rowOff>19050</xdr:rowOff>
        </xdr:to>
        <xdr:sp macro="" textlink="">
          <xdr:nvSpPr>
            <xdr:cNvPr id="8966" name="Check Box 2822" hidden="1">
              <a:extLst>
                <a:ext uri="{63B3BB69-23CF-44E3-9099-C40C66FF867C}">
                  <a14:compatExt spid="_x0000_s8966"/>
                </a:ext>
                <a:ext uri="{FF2B5EF4-FFF2-40B4-BE49-F238E27FC236}">
                  <a16:creationId xmlns:a16="http://schemas.microsoft.com/office/drawing/2014/main" id="{00000000-0008-0000-0000-00000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89</xdr:row>
          <xdr:rowOff>142875</xdr:rowOff>
        </xdr:from>
        <xdr:to>
          <xdr:col>26</xdr:col>
          <xdr:colOff>0</xdr:colOff>
          <xdr:row>91</xdr:row>
          <xdr:rowOff>38100</xdr:rowOff>
        </xdr:to>
        <xdr:sp macro="" textlink="">
          <xdr:nvSpPr>
            <xdr:cNvPr id="8967" name="Check Box 2823" hidden="1">
              <a:extLst>
                <a:ext uri="{63B3BB69-23CF-44E3-9099-C40C66FF867C}">
                  <a14:compatExt spid="_x0000_s8967"/>
                </a:ext>
                <a:ext uri="{FF2B5EF4-FFF2-40B4-BE49-F238E27FC236}">
                  <a16:creationId xmlns:a16="http://schemas.microsoft.com/office/drawing/2014/main" id="{00000000-0008-0000-0000-00000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90</xdr:row>
          <xdr:rowOff>133350</xdr:rowOff>
        </xdr:from>
        <xdr:to>
          <xdr:col>26</xdr:col>
          <xdr:colOff>0</xdr:colOff>
          <xdr:row>92</xdr:row>
          <xdr:rowOff>28575</xdr:rowOff>
        </xdr:to>
        <xdr:sp macro="" textlink="">
          <xdr:nvSpPr>
            <xdr:cNvPr id="8968" name="Check Box 2824" hidden="1">
              <a:extLst>
                <a:ext uri="{63B3BB69-23CF-44E3-9099-C40C66FF867C}">
                  <a14:compatExt spid="_x0000_s8968"/>
                </a:ext>
                <a:ext uri="{FF2B5EF4-FFF2-40B4-BE49-F238E27FC236}">
                  <a16:creationId xmlns:a16="http://schemas.microsoft.com/office/drawing/2014/main" id="{00000000-0008-0000-0000-00000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91</xdr:row>
          <xdr:rowOff>142875</xdr:rowOff>
        </xdr:from>
        <xdr:to>
          <xdr:col>26</xdr:col>
          <xdr:colOff>0</xdr:colOff>
          <xdr:row>93</xdr:row>
          <xdr:rowOff>38100</xdr:rowOff>
        </xdr:to>
        <xdr:sp macro="" textlink="">
          <xdr:nvSpPr>
            <xdr:cNvPr id="8969" name="Check Box 2825" hidden="1">
              <a:extLst>
                <a:ext uri="{63B3BB69-23CF-44E3-9099-C40C66FF867C}">
                  <a14:compatExt spid="_x0000_s8969"/>
                </a:ext>
                <a:ext uri="{FF2B5EF4-FFF2-40B4-BE49-F238E27FC236}">
                  <a16:creationId xmlns:a16="http://schemas.microsoft.com/office/drawing/2014/main" id="{00000000-0008-0000-0000-00000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92</xdr:row>
          <xdr:rowOff>133350</xdr:rowOff>
        </xdr:from>
        <xdr:to>
          <xdr:col>26</xdr:col>
          <xdr:colOff>0</xdr:colOff>
          <xdr:row>94</xdr:row>
          <xdr:rowOff>28575</xdr:rowOff>
        </xdr:to>
        <xdr:sp macro="" textlink="">
          <xdr:nvSpPr>
            <xdr:cNvPr id="8970" name="Check Box 2826" hidden="1">
              <a:extLst>
                <a:ext uri="{63B3BB69-23CF-44E3-9099-C40C66FF867C}">
                  <a14:compatExt spid="_x0000_s8970"/>
                </a:ext>
                <a:ext uri="{FF2B5EF4-FFF2-40B4-BE49-F238E27FC236}">
                  <a16:creationId xmlns:a16="http://schemas.microsoft.com/office/drawing/2014/main" id="{00000000-0008-0000-0000-00000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93</xdr:row>
          <xdr:rowOff>123825</xdr:rowOff>
        </xdr:from>
        <xdr:to>
          <xdr:col>26</xdr:col>
          <xdr:colOff>0</xdr:colOff>
          <xdr:row>95</xdr:row>
          <xdr:rowOff>19050</xdr:rowOff>
        </xdr:to>
        <xdr:sp macro="" textlink="">
          <xdr:nvSpPr>
            <xdr:cNvPr id="8971" name="Check Box 2827" hidden="1">
              <a:extLst>
                <a:ext uri="{63B3BB69-23CF-44E3-9099-C40C66FF867C}">
                  <a14:compatExt spid="_x0000_s8971"/>
                </a:ext>
                <a:ext uri="{FF2B5EF4-FFF2-40B4-BE49-F238E27FC236}">
                  <a16:creationId xmlns:a16="http://schemas.microsoft.com/office/drawing/2014/main" id="{00000000-0008-0000-0000-00000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94</xdr:row>
          <xdr:rowOff>142875</xdr:rowOff>
        </xdr:from>
        <xdr:to>
          <xdr:col>26</xdr:col>
          <xdr:colOff>0</xdr:colOff>
          <xdr:row>96</xdr:row>
          <xdr:rowOff>38100</xdr:rowOff>
        </xdr:to>
        <xdr:sp macro="" textlink="">
          <xdr:nvSpPr>
            <xdr:cNvPr id="8972" name="Check Box 2828" hidden="1">
              <a:extLst>
                <a:ext uri="{63B3BB69-23CF-44E3-9099-C40C66FF867C}">
                  <a14:compatExt spid="_x0000_s8972"/>
                </a:ext>
                <a:ext uri="{FF2B5EF4-FFF2-40B4-BE49-F238E27FC236}">
                  <a16:creationId xmlns:a16="http://schemas.microsoft.com/office/drawing/2014/main" id="{00000000-0008-0000-0000-00000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95</xdr:row>
          <xdr:rowOff>114300</xdr:rowOff>
        </xdr:from>
        <xdr:to>
          <xdr:col>25</xdr:col>
          <xdr:colOff>2362200</xdr:colOff>
          <xdr:row>97</xdr:row>
          <xdr:rowOff>9525</xdr:rowOff>
        </xdr:to>
        <xdr:sp macro="" textlink="">
          <xdr:nvSpPr>
            <xdr:cNvPr id="8973" name="Check Box 2829" hidden="1">
              <a:extLst>
                <a:ext uri="{63B3BB69-23CF-44E3-9099-C40C66FF867C}">
                  <a14:compatExt spid="_x0000_s8973"/>
                </a:ext>
                <a:ext uri="{FF2B5EF4-FFF2-40B4-BE49-F238E27FC236}">
                  <a16:creationId xmlns:a16="http://schemas.microsoft.com/office/drawing/2014/main" id="{00000000-0008-0000-0000-00000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96</xdr:row>
          <xdr:rowOff>133350</xdr:rowOff>
        </xdr:from>
        <xdr:to>
          <xdr:col>26</xdr:col>
          <xdr:colOff>0</xdr:colOff>
          <xdr:row>98</xdr:row>
          <xdr:rowOff>28575</xdr:rowOff>
        </xdr:to>
        <xdr:sp macro="" textlink="">
          <xdr:nvSpPr>
            <xdr:cNvPr id="8974" name="Check Box 2830" hidden="1">
              <a:extLst>
                <a:ext uri="{63B3BB69-23CF-44E3-9099-C40C66FF867C}">
                  <a14:compatExt spid="_x0000_s8974"/>
                </a:ext>
                <a:ext uri="{FF2B5EF4-FFF2-40B4-BE49-F238E27FC236}">
                  <a16:creationId xmlns:a16="http://schemas.microsoft.com/office/drawing/2014/main" id="{00000000-0008-0000-0000-00000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97</xdr:row>
          <xdr:rowOff>133350</xdr:rowOff>
        </xdr:from>
        <xdr:to>
          <xdr:col>26</xdr:col>
          <xdr:colOff>0</xdr:colOff>
          <xdr:row>99</xdr:row>
          <xdr:rowOff>28575</xdr:rowOff>
        </xdr:to>
        <xdr:sp macro="" textlink="">
          <xdr:nvSpPr>
            <xdr:cNvPr id="8975" name="Check Box 2831" hidden="1">
              <a:extLst>
                <a:ext uri="{63B3BB69-23CF-44E3-9099-C40C66FF867C}">
                  <a14:compatExt spid="_x0000_s8975"/>
                </a:ext>
                <a:ext uri="{FF2B5EF4-FFF2-40B4-BE49-F238E27FC236}">
                  <a16:creationId xmlns:a16="http://schemas.microsoft.com/office/drawing/2014/main" id="{00000000-0008-0000-0000-00000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98</xdr:row>
          <xdr:rowOff>133350</xdr:rowOff>
        </xdr:from>
        <xdr:to>
          <xdr:col>26</xdr:col>
          <xdr:colOff>0</xdr:colOff>
          <xdr:row>100</xdr:row>
          <xdr:rowOff>28575</xdr:rowOff>
        </xdr:to>
        <xdr:sp macro="" textlink="">
          <xdr:nvSpPr>
            <xdr:cNvPr id="8976" name="Check Box 2832" hidden="1">
              <a:extLst>
                <a:ext uri="{63B3BB69-23CF-44E3-9099-C40C66FF867C}">
                  <a14:compatExt spid="_x0000_s8976"/>
                </a:ext>
                <a:ext uri="{FF2B5EF4-FFF2-40B4-BE49-F238E27FC236}">
                  <a16:creationId xmlns:a16="http://schemas.microsoft.com/office/drawing/2014/main" id="{00000000-0008-0000-0000-00001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99</xdr:row>
          <xdr:rowOff>123825</xdr:rowOff>
        </xdr:from>
        <xdr:to>
          <xdr:col>26</xdr:col>
          <xdr:colOff>0</xdr:colOff>
          <xdr:row>101</xdr:row>
          <xdr:rowOff>19050</xdr:rowOff>
        </xdr:to>
        <xdr:sp macro="" textlink="">
          <xdr:nvSpPr>
            <xdr:cNvPr id="8977" name="Check Box 2833" hidden="1">
              <a:extLst>
                <a:ext uri="{63B3BB69-23CF-44E3-9099-C40C66FF867C}">
                  <a14:compatExt spid="_x0000_s8977"/>
                </a:ext>
                <a:ext uri="{FF2B5EF4-FFF2-40B4-BE49-F238E27FC236}">
                  <a16:creationId xmlns:a16="http://schemas.microsoft.com/office/drawing/2014/main" id="{00000000-0008-0000-0000-00001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100</xdr:row>
          <xdr:rowOff>123825</xdr:rowOff>
        </xdr:from>
        <xdr:to>
          <xdr:col>26</xdr:col>
          <xdr:colOff>0</xdr:colOff>
          <xdr:row>102</xdr:row>
          <xdr:rowOff>19050</xdr:rowOff>
        </xdr:to>
        <xdr:sp macro="" textlink="">
          <xdr:nvSpPr>
            <xdr:cNvPr id="8978" name="Check Box 2834" hidden="1">
              <a:extLst>
                <a:ext uri="{63B3BB69-23CF-44E3-9099-C40C66FF867C}">
                  <a14:compatExt spid="_x0000_s8978"/>
                </a:ext>
                <a:ext uri="{FF2B5EF4-FFF2-40B4-BE49-F238E27FC236}">
                  <a16:creationId xmlns:a16="http://schemas.microsoft.com/office/drawing/2014/main" id="{00000000-0008-0000-0000-00001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101</xdr:row>
          <xdr:rowOff>123825</xdr:rowOff>
        </xdr:from>
        <xdr:to>
          <xdr:col>26</xdr:col>
          <xdr:colOff>0</xdr:colOff>
          <xdr:row>103</xdr:row>
          <xdr:rowOff>19050</xdr:rowOff>
        </xdr:to>
        <xdr:sp macro="" textlink="">
          <xdr:nvSpPr>
            <xdr:cNvPr id="8979" name="Check Box 2835" hidden="1">
              <a:extLst>
                <a:ext uri="{63B3BB69-23CF-44E3-9099-C40C66FF867C}">
                  <a14:compatExt spid="_x0000_s8979"/>
                </a:ext>
                <a:ext uri="{FF2B5EF4-FFF2-40B4-BE49-F238E27FC236}">
                  <a16:creationId xmlns:a16="http://schemas.microsoft.com/office/drawing/2014/main" id="{00000000-0008-0000-0000-00001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102</xdr:row>
          <xdr:rowOff>133350</xdr:rowOff>
        </xdr:from>
        <xdr:to>
          <xdr:col>25</xdr:col>
          <xdr:colOff>2362200</xdr:colOff>
          <xdr:row>104</xdr:row>
          <xdr:rowOff>28575</xdr:rowOff>
        </xdr:to>
        <xdr:sp macro="" textlink="">
          <xdr:nvSpPr>
            <xdr:cNvPr id="8980" name="Check Box 2836" hidden="1">
              <a:extLst>
                <a:ext uri="{63B3BB69-23CF-44E3-9099-C40C66FF867C}">
                  <a14:compatExt spid="_x0000_s8980"/>
                </a:ext>
                <a:ext uri="{FF2B5EF4-FFF2-40B4-BE49-F238E27FC236}">
                  <a16:creationId xmlns:a16="http://schemas.microsoft.com/office/drawing/2014/main" id="{00000000-0008-0000-0000-00001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2047875</xdr:colOff>
          <xdr:row>103</xdr:row>
          <xdr:rowOff>114300</xdr:rowOff>
        </xdr:from>
        <xdr:to>
          <xdr:col>25</xdr:col>
          <xdr:colOff>2352675</xdr:colOff>
          <xdr:row>105</xdr:row>
          <xdr:rowOff>9525</xdr:rowOff>
        </xdr:to>
        <xdr:sp macro="" textlink="">
          <xdr:nvSpPr>
            <xdr:cNvPr id="8981" name="Check Box 2837" hidden="1">
              <a:extLst>
                <a:ext uri="{63B3BB69-23CF-44E3-9099-C40C66FF867C}">
                  <a14:compatExt spid="_x0000_s8981"/>
                </a:ext>
                <a:ext uri="{FF2B5EF4-FFF2-40B4-BE49-F238E27FC236}">
                  <a16:creationId xmlns:a16="http://schemas.microsoft.com/office/drawing/2014/main" id="{00000000-0008-0000-0000-00001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104</xdr:row>
          <xdr:rowOff>133350</xdr:rowOff>
        </xdr:from>
        <xdr:to>
          <xdr:col>26</xdr:col>
          <xdr:colOff>0</xdr:colOff>
          <xdr:row>106</xdr:row>
          <xdr:rowOff>28575</xdr:rowOff>
        </xdr:to>
        <xdr:sp macro="" textlink="">
          <xdr:nvSpPr>
            <xdr:cNvPr id="8982" name="Check Box 2838" hidden="1">
              <a:extLst>
                <a:ext uri="{63B3BB69-23CF-44E3-9099-C40C66FF867C}">
                  <a14:compatExt spid="_x0000_s8982"/>
                </a:ext>
                <a:ext uri="{FF2B5EF4-FFF2-40B4-BE49-F238E27FC236}">
                  <a16:creationId xmlns:a16="http://schemas.microsoft.com/office/drawing/2014/main" id="{00000000-0008-0000-0000-00001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105</xdr:row>
          <xdr:rowOff>114300</xdr:rowOff>
        </xdr:from>
        <xdr:to>
          <xdr:col>25</xdr:col>
          <xdr:colOff>2362200</xdr:colOff>
          <xdr:row>107</xdr:row>
          <xdr:rowOff>9525</xdr:rowOff>
        </xdr:to>
        <xdr:sp macro="" textlink="">
          <xdr:nvSpPr>
            <xdr:cNvPr id="8983" name="Check Box 2839" hidden="1">
              <a:extLst>
                <a:ext uri="{63B3BB69-23CF-44E3-9099-C40C66FF867C}">
                  <a14:compatExt spid="_x0000_s8983"/>
                </a:ext>
                <a:ext uri="{FF2B5EF4-FFF2-40B4-BE49-F238E27FC236}">
                  <a16:creationId xmlns:a16="http://schemas.microsoft.com/office/drawing/2014/main" id="{00000000-0008-0000-0000-00001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106</xdr:row>
          <xdr:rowOff>123825</xdr:rowOff>
        </xdr:from>
        <xdr:to>
          <xdr:col>25</xdr:col>
          <xdr:colOff>2362200</xdr:colOff>
          <xdr:row>108</xdr:row>
          <xdr:rowOff>19050</xdr:rowOff>
        </xdr:to>
        <xdr:sp macro="" textlink="">
          <xdr:nvSpPr>
            <xdr:cNvPr id="8984" name="Check Box 2840" hidden="1">
              <a:extLst>
                <a:ext uri="{63B3BB69-23CF-44E3-9099-C40C66FF867C}">
                  <a14:compatExt spid="_x0000_s8984"/>
                </a:ext>
                <a:ext uri="{FF2B5EF4-FFF2-40B4-BE49-F238E27FC236}">
                  <a16:creationId xmlns:a16="http://schemas.microsoft.com/office/drawing/2014/main" id="{00000000-0008-0000-0000-00001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107</xdr:row>
          <xdr:rowOff>133350</xdr:rowOff>
        </xdr:from>
        <xdr:to>
          <xdr:col>25</xdr:col>
          <xdr:colOff>2362200</xdr:colOff>
          <xdr:row>109</xdr:row>
          <xdr:rowOff>28575</xdr:rowOff>
        </xdr:to>
        <xdr:sp macro="" textlink="">
          <xdr:nvSpPr>
            <xdr:cNvPr id="8985" name="Check Box 2841" hidden="1">
              <a:extLst>
                <a:ext uri="{63B3BB69-23CF-44E3-9099-C40C66FF867C}">
                  <a14:compatExt spid="_x0000_s8985"/>
                </a:ext>
                <a:ext uri="{FF2B5EF4-FFF2-40B4-BE49-F238E27FC236}">
                  <a16:creationId xmlns:a16="http://schemas.microsoft.com/office/drawing/2014/main" id="{00000000-0008-0000-0000-00001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108</xdr:row>
          <xdr:rowOff>123825</xdr:rowOff>
        </xdr:from>
        <xdr:to>
          <xdr:col>26</xdr:col>
          <xdr:colOff>0</xdr:colOff>
          <xdr:row>110</xdr:row>
          <xdr:rowOff>19050</xdr:rowOff>
        </xdr:to>
        <xdr:sp macro="" textlink="">
          <xdr:nvSpPr>
            <xdr:cNvPr id="8986" name="Check Box 2842" hidden="1">
              <a:extLst>
                <a:ext uri="{63B3BB69-23CF-44E3-9099-C40C66FF867C}">
                  <a14:compatExt spid="_x0000_s8986"/>
                </a:ext>
                <a:ext uri="{FF2B5EF4-FFF2-40B4-BE49-F238E27FC236}">
                  <a16:creationId xmlns:a16="http://schemas.microsoft.com/office/drawing/2014/main" id="{00000000-0008-0000-0000-00001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109</xdr:row>
          <xdr:rowOff>142875</xdr:rowOff>
        </xdr:from>
        <xdr:to>
          <xdr:col>25</xdr:col>
          <xdr:colOff>2362200</xdr:colOff>
          <xdr:row>111</xdr:row>
          <xdr:rowOff>38100</xdr:rowOff>
        </xdr:to>
        <xdr:sp macro="" textlink="">
          <xdr:nvSpPr>
            <xdr:cNvPr id="8987" name="Check Box 2843" hidden="1">
              <a:extLst>
                <a:ext uri="{63B3BB69-23CF-44E3-9099-C40C66FF867C}">
                  <a14:compatExt spid="_x0000_s8987"/>
                </a:ext>
                <a:ext uri="{FF2B5EF4-FFF2-40B4-BE49-F238E27FC236}">
                  <a16:creationId xmlns:a16="http://schemas.microsoft.com/office/drawing/2014/main" id="{00000000-0008-0000-0000-00001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2038350</xdr:colOff>
          <xdr:row>110</xdr:row>
          <xdr:rowOff>133350</xdr:rowOff>
        </xdr:from>
        <xdr:to>
          <xdr:col>25</xdr:col>
          <xdr:colOff>2343150</xdr:colOff>
          <xdr:row>112</xdr:row>
          <xdr:rowOff>28575</xdr:rowOff>
        </xdr:to>
        <xdr:sp macro="" textlink="">
          <xdr:nvSpPr>
            <xdr:cNvPr id="8988" name="Check Box 2844" hidden="1">
              <a:extLst>
                <a:ext uri="{63B3BB69-23CF-44E3-9099-C40C66FF867C}">
                  <a14:compatExt spid="_x0000_s8988"/>
                </a:ext>
                <a:ext uri="{FF2B5EF4-FFF2-40B4-BE49-F238E27FC236}">
                  <a16:creationId xmlns:a16="http://schemas.microsoft.com/office/drawing/2014/main" id="{00000000-0008-0000-0000-00001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111</xdr:row>
          <xdr:rowOff>152400</xdr:rowOff>
        </xdr:from>
        <xdr:to>
          <xdr:col>26</xdr:col>
          <xdr:colOff>0</xdr:colOff>
          <xdr:row>113</xdr:row>
          <xdr:rowOff>57150</xdr:rowOff>
        </xdr:to>
        <xdr:sp macro="" textlink="">
          <xdr:nvSpPr>
            <xdr:cNvPr id="8989" name="Check Box 2845" hidden="1">
              <a:extLst>
                <a:ext uri="{63B3BB69-23CF-44E3-9099-C40C66FF867C}">
                  <a14:compatExt spid="_x0000_s8989"/>
                </a:ext>
                <a:ext uri="{FF2B5EF4-FFF2-40B4-BE49-F238E27FC236}">
                  <a16:creationId xmlns:a16="http://schemas.microsoft.com/office/drawing/2014/main" id="{00000000-0008-0000-0000-00001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112</xdr:row>
          <xdr:rowOff>152400</xdr:rowOff>
        </xdr:from>
        <xdr:to>
          <xdr:col>26</xdr:col>
          <xdr:colOff>0</xdr:colOff>
          <xdr:row>114</xdr:row>
          <xdr:rowOff>57150</xdr:rowOff>
        </xdr:to>
        <xdr:sp macro="" textlink="">
          <xdr:nvSpPr>
            <xdr:cNvPr id="8990" name="Check Box 2846" hidden="1">
              <a:extLst>
                <a:ext uri="{63B3BB69-23CF-44E3-9099-C40C66FF867C}">
                  <a14:compatExt spid="_x0000_s8990"/>
                </a:ext>
                <a:ext uri="{FF2B5EF4-FFF2-40B4-BE49-F238E27FC236}">
                  <a16:creationId xmlns:a16="http://schemas.microsoft.com/office/drawing/2014/main" id="{00000000-0008-0000-0000-00001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113</xdr:row>
          <xdr:rowOff>133350</xdr:rowOff>
        </xdr:from>
        <xdr:to>
          <xdr:col>26</xdr:col>
          <xdr:colOff>0</xdr:colOff>
          <xdr:row>115</xdr:row>
          <xdr:rowOff>28575</xdr:rowOff>
        </xdr:to>
        <xdr:sp macro="" textlink="">
          <xdr:nvSpPr>
            <xdr:cNvPr id="8991" name="Check Box 2847" hidden="1">
              <a:extLst>
                <a:ext uri="{63B3BB69-23CF-44E3-9099-C40C66FF867C}">
                  <a14:compatExt spid="_x0000_s8991"/>
                </a:ext>
                <a:ext uri="{FF2B5EF4-FFF2-40B4-BE49-F238E27FC236}">
                  <a16:creationId xmlns:a16="http://schemas.microsoft.com/office/drawing/2014/main" id="{00000000-0008-0000-0000-00001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114</xdr:row>
          <xdr:rowOff>152400</xdr:rowOff>
        </xdr:from>
        <xdr:to>
          <xdr:col>26</xdr:col>
          <xdr:colOff>0</xdr:colOff>
          <xdr:row>116</xdr:row>
          <xdr:rowOff>57150</xdr:rowOff>
        </xdr:to>
        <xdr:sp macro="" textlink="">
          <xdr:nvSpPr>
            <xdr:cNvPr id="8992" name="Check Box 2848" hidden="1">
              <a:extLst>
                <a:ext uri="{63B3BB69-23CF-44E3-9099-C40C66FF867C}">
                  <a14:compatExt spid="_x0000_s8992"/>
                </a:ext>
                <a:ext uri="{FF2B5EF4-FFF2-40B4-BE49-F238E27FC236}">
                  <a16:creationId xmlns:a16="http://schemas.microsoft.com/office/drawing/2014/main" id="{00000000-0008-0000-0000-00002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115</xdr:row>
          <xdr:rowOff>123825</xdr:rowOff>
        </xdr:from>
        <xdr:to>
          <xdr:col>26</xdr:col>
          <xdr:colOff>0</xdr:colOff>
          <xdr:row>117</xdr:row>
          <xdr:rowOff>19050</xdr:rowOff>
        </xdr:to>
        <xdr:sp macro="" textlink="">
          <xdr:nvSpPr>
            <xdr:cNvPr id="8993" name="Check Box 2849" hidden="1">
              <a:extLst>
                <a:ext uri="{63B3BB69-23CF-44E3-9099-C40C66FF867C}">
                  <a14:compatExt spid="_x0000_s8993"/>
                </a:ext>
                <a:ext uri="{FF2B5EF4-FFF2-40B4-BE49-F238E27FC236}">
                  <a16:creationId xmlns:a16="http://schemas.microsoft.com/office/drawing/2014/main" id="{00000000-0008-0000-0000-00002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116</xdr:row>
          <xdr:rowOff>133350</xdr:rowOff>
        </xdr:from>
        <xdr:to>
          <xdr:col>26</xdr:col>
          <xdr:colOff>0</xdr:colOff>
          <xdr:row>118</xdr:row>
          <xdr:rowOff>28575</xdr:rowOff>
        </xdr:to>
        <xdr:sp macro="" textlink="">
          <xdr:nvSpPr>
            <xdr:cNvPr id="8994" name="Check Box 2850" hidden="1">
              <a:extLst>
                <a:ext uri="{63B3BB69-23CF-44E3-9099-C40C66FF867C}">
                  <a14:compatExt spid="_x0000_s8994"/>
                </a:ext>
                <a:ext uri="{FF2B5EF4-FFF2-40B4-BE49-F238E27FC236}">
                  <a16:creationId xmlns:a16="http://schemas.microsoft.com/office/drawing/2014/main" id="{00000000-0008-0000-0000-00002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117</xdr:row>
          <xdr:rowOff>123825</xdr:rowOff>
        </xdr:from>
        <xdr:to>
          <xdr:col>26</xdr:col>
          <xdr:colOff>0</xdr:colOff>
          <xdr:row>119</xdr:row>
          <xdr:rowOff>19050</xdr:rowOff>
        </xdr:to>
        <xdr:sp macro="" textlink="">
          <xdr:nvSpPr>
            <xdr:cNvPr id="8995" name="Check Box 2851" hidden="1">
              <a:extLst>
                <a:ext uri="{63B3BB69-23CF-44E3-9099-C40C66FF867C}">
                  <a14:compatExt spid="_x0000_s8995"/>
                </a:ext>
                <a:ext uri="{FF2B5EF4-FFF2-40B4-BE49-F238E27FC236}">
                  <a16:creationId xmlns:a16="http://schemas.microsoft.com/office/drawing/2014/main" id="{00000000-0008-0000-0000-00002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122</xdr:row>
          <xdr:rowOff>142875</xdr:rowOff>
        </xdr:from>
        <xdr:to>
          <xdr:col>26</xdr:col>
          <xdr:colOff>0</xdr:colOff>
          <xdr:row>124</xdr:row>
          <xdr:rowOff>38100</xdr:rowOff>
        </xdr:to>
        <xdr:sp macro="" textlink="">
          <xdr:nvSpPr>
            <xdr:cNvPr id="8996" name="Check Box 2852" hidden="1">
              <a:extLst>
                <a:ext uri="{63B3BB69-23CF-44E3-9099-C40C66FF867C}">
                  <a14:compatExt spid="_x0000_s8996"/>
                </a:ext>
                <a:ext uri="{FF2B5EF4-FFF2-40B4-BE49-F238E27FC236}">
                  <a16:creationId xmlns:a16="http://schemas.microsoft.com/office/drawing/2014/main" id="{00000000-0008-0000-0000-00002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123</xdr:row>
          <xdr:rowOff>133350</xdr:rowOff>
        </xdr:from>
        <xdr:to>
          <xdr:col>26</xdr:col>
          <xdr:colOff>0</xdr:colOff>
          <xdr:row>125</xdr:row>
          <xdr:rowOff>28575</xdr:rowOff>
        </xdr:to>
        <xdr:sp macro="" textlink="">
          <xdr:nvSpPr>
            <xdr:cNvPr id="8997" name="Check Box 2853" hidden="1">
              <a:extLst>
                <a:ext uri="{63B3BB69-23CF-44E3-9099-C40C66FF867C}">
                  <a14:compatExt spid="_x0000_s8997"/>
                </a:ext>
                <a:ext uri="{FF2B5EF4-FFF2-40B4-BE49-F238E27FC236}">
                  <a16:creationId xmlns:a16="http://schemas.microsoft.com/office/drawing/2014/main" id="{00000000-0008-0000-0000-00002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124</xdr:row>
          <xdr:rowOff>123825</xdr:rowOff>
        </xdr:from>
        <xdr:to>
          <xdr:col>26</xdr:col>
          <xdr:colOff>0</xdr:colOff>
          <xdr:row>126</xdr:row>
          <xdr:rowOff>19050</xdr:rowOff>
        </xdr:to>
        <xdr:sp macro="" textlink="">
          <xdr:nvSpPr>
            <xdr:cNvPr id="8998" name="Check Box 2854" hidden="1">
              <a:extLst>
                <a:ext uri="{63B3BB69-23CF-44E3-9099-C40C66FF867C}">
                  <a14:compatExt spid="_x0000_s8998"/>
                </a:ext>
                <a:ext uri="{FF2B5EF4-FFF2-40B4-BE49-F238E27FC236}">
                  <a16:creationId xmlns:a16="http://schemas.microsoft.com/office/drawing/2014/main" id="{00000000-0008-0000-0000-00002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125</xdr:row>
          <xdr:rowOff>142875</xdr:rowOff>
        </xdr:from>
        <xdr:to>
          <xdr:col>26</xdr:col>
          <xdr:colOff>0</xdr:colOff>
          <xdr:row>127</xdr:row>
          <xdr:rowOff>38100</xdr:rowOff>
        </xdr:to>
        <xdr:sp macro="" textlink="">
          <xdr:nvSpPr>
            <xdr:cNvPr id="8999" name="Check Box 2855" hidden="1">
              <a:extLst>
                <a:ext uri="{63B3BB69-23CF-44E3-9099-C40C66FF867C}">
                  <a14:compatExt spid="_x0000_s8999"/>
                </a:ext>
                <a:ext uri="{FF2B5EF4-FFF2-40B4-BE49-F238E27FC236}">
                  <a16:creationId xmlns:a16="http://schemas.microsoft.com/office/drawing/2014/main" id="{00000000-0008-0000-0000-00002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126</xdr:row>
          <xdr:rowOff>133350</xdr:rowOff>
        </xdr:from>
        <xdr:to>
          <xdr:col>25</xdr:col>
          <xdr:colOff>2362200</xdr:colOff>
          <xdr:row>128</xdr:row>
          <xdr:rowOff>28575</xdr:rowOff>
        </xdr:to>
        <xdr:sp macro="" textlink="">
          <xdr:nvSpPr>
            <xdr:cNvPr id="9000" name="Check Box 2856" hidden="1">
              <a:extLst>
                <a:ext uri="{63B3BB69-23CF-44E3-9099-C40C66FF867C}">
                  <a14:compatExt spid="_x0000_s9000"/>
                </a:ext>
                <a:ext uri="{FF2B5EF4-FFF2-40B4-BE49-F238E27FC236}">
                  <a16:creationId xmlns:a16="http://schemas.microsoft.com/office/drawing/2014/main" id="{00000000-0008-0000-0000-00002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127</xdr:row>
          <xdr:rowOff>104775</xdr:rowOff>
        </xdr:from>
        <xdr:to>
          <xdr:col>25</xdr:col>
          <xdr:colOff>2362200</xdr:colOff>
          <xdr:row>129</xdr:row>
          <xdr:rowOff>0</xdr:rowOff>
        </xdr:to>
        <xdr:sp macro="" textlink="">
          <xdr:nvSpPr>
            <xdr:cNvPr id="9001" name="Check Box 2857" hidden="1">
              <a:extLst>
                <a:ext uri="{63B3BB69-23CF-44E3-9099-C40C66FF867C}">
                  <a14:compatExt spid="_x0000_s9001"/>
                </a:ext>
                <a:ext uri="{FF2B5EF4-FFF2-40B4-BE49-F238E27FC236}">
                  <a16:creationId xmlns:a16="http://schemas.microsoft.com/office/drawing/2014/main" id="{00000000-0008-0000-0000-00002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128</xdr:row>
          <xdr:rowOff>142875</xdr:rowOff>
        </xdr:from>
        <xdr:to>
          <xdr:col>26</xdr:col>
          <xdr:colOff>0</xdr:colOff>
          <xdr:row>130</xdr:row>
          <xdr:rowOff>38100</xdr:rowOff>
        </xdr:to>
        <xdr:sp macro="" textlink="">
          <xdr:nvSpPr>
            <xdr:cNvPr id="9002" name="Check Box 2858" hidden="1">
              <a:extLst>
                <a:ext uri="{63B3BB69-23CF-44E3-9099-C40C66FF867C}">
                  <a14:compatExt spid="_x0000_s9002"/>
                </a:ext>
                <a:ext uri="{FF2B5EF4-FFF2-40B4-BE49-F238E27FC236}">
                  <a16:creationId xmlns:a16="http://schemas.microsoft.com/office/drawing/2014/main" id="{00000000-0008-0000-0000-00002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2085975</xdr:colOff>
          <xdr:row>129</xdr:row>
          <xdr:rowOff>123825</xdr:rowOff>
        </xdr:from>
        <xdr:to>
          <xdr:col>26</xdr:col>
          <xdr:colOff>19050</xdr:colOff>
          <xdr:row>131</xdr:row>
          <xdr:rowOff>19050</xdr:rowOff>
        </xdr:to>
        <xdr:sp macro="" textlink="">
          <xdr:nvSpPr>
            <xdr:cNvPr id="9003" name="Check Box 2859" hidden="1">
              <a:extLst>
                <a:ext uri="{63B3BB69-23CF-44E3-9099-C40C66FF867C}">
                  <a14:compatExt spid="_x0000_s9003"/>
                </a:ext>
                <a:ext uri="{FF2B5EF4-FFF2-40B4-BE49-F238E27FC236}">
                  <a16:creationId xmlns:a16="http://schemas.microsoft.com/office/drawing/2014/main" id="{00000000-0008-0000-0000-00002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130</xdr:row>
          <xdr:rowOff>133350</xdr:rowOff>
        </xdr:from>
        <xdr:to>
          <xdr:col>26</xdr:col>
          <xdr:colOff>0</xdr:colOff>
          <xdr:row>132</xdr:row>
          <xdr:rowOff>28575</xdr:rowOff>
        </xdr:to>
        <xdr:sp macro="" textlink="">
          <xdr:nvSpPr>
            <xdr:cNvPr id="9004" name="Check Box 2860" hidden="1">
              <a:extLst>
                <a:ext uri="{63B3BB69-23CF-44E3-9099-C40C66FF867C}">
                  <a14:compatExt spid="_x0000_s9004"/>
                </a:ext>
                <a:ext uri="{FF2B5EF4-FFF2-40B4-BE49-F238E27FC236}">
                  <a16:creationId xmlns:a16="http://schemas.microsoft.com/office/drawing/2014/main" id="{00000000-0008-0000-0000-00002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131</xdr:row>
          <xdr:rowOff>142875</xdr:rowOff>
        </xdr:from>
        <xdr:to>
          <xdr:col>26</xdr:col>
          <xdr:colOff>0</xdr:colOff>
          <xdr:row>133</xdr:row>
          <xdr:rowOff>38100</xdr:rowOff>
        </xdr:to>
        <xdr:sp macro="" textlink="">
          <xdr:nvSpPr>
            <xdr:cNvPr id="9005" name="Check Box 2861" hidden="1">
              <a:extLst>
                <a:ext uri="{63B3BB69-23CF-44E3-9099-C40C66FF867C}">
                  <a14:compatExt spid="_x0000_s9005"/>
                </a:ext>
                <a:ext uri="{FF2B5EF4-FFF2-40B4-BE49-F238E27FC236}">
                  <a16:creationId xmlns:a16="http://schemas.microsoft.com/office/drawing/2014/main" id="{00000000-0008-0000-0000-00002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132</xdr:row>
          <xdr:rowOff>123825</xdr:rowOff>
        </xdr:from>
        <xdr:to>
          <xdr:col>26</xdr:col>
          <xdr:colOff>0</xdr:colOff>
          <xdr:row>134</xdr:row>
          <xdr:rowOff>19050</xdr:rowOff>
        </xdr:to>
        <xdr:sp macro="" textlink="">
          <xdr:nvSpPr>
            <xdr:cNvPr id="9006" name="Check Box 2862" hidden="1">
              <a:extLst>
                <a:ext uri="{63B3BB69-23CF-44E3-9099-C40C66FF867C}">
                  <a14:compatExt spid="_x0000_s9006"/>
                </a:ext>
                <a:ext uri="{FF2B5EF4-FFF2-40B4-BE49-F238E27FC236}">
                  <a16:creationId xmlns:a16="http://schemas.microsoft.com/office/drawing/2014/main" id="{00000000-0008-0000-0000-00002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133</xdr:row>
          <xdr:rowOff>142875</xdr:rowOff>
        </xdr:from>
        <xdr:to>
          <xdr:col>25</xdr:col>
          <xdr:colOff>2362200</xdr:colOff>
          <xdr:row>135</xdr:row>
          <xdr:rowOff>38100</xdr:rowOff>
        </xdr:to>
        <xdr:sp macro="" textlink="">
          <xdr:nvSpPr>
            <xdr:cNvPr id="9007" name="Check Box 2863" hidden="1">
              <a:extLst>
                <a:ext uri="{63B3BB69-23CF-44E3-9099-C40C66FF867C}">
                  <a14:compatExt spid="_x0000_s9007"/>
                </a:ext>
                <a:ext uri="{FF2B5EF4-FFF2-40B4-BE49-F238E27FC236}">
                  <a16:creationId xmlns:a16="http://schemas.microsoft.com/office/drawing/2014/main" id="{00000000-0008-0000-0000-00002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134</xdr:row>
          <xdr:rowOff>123825</xdr:rowOff>
        </xdr:from>
        <xdr:to>
          <xdr:col>26</xdr:col>
          <xdr:colOff>0</xdr:colOff>
          <xdr:row>136</xdr:row>
          <xdr:rowOff>19050</xdr:rowOff>
        </xdr:to>
        <xdr:sp macro="" textlink="">
          <xdr:nvSpPr>
            <xdr:cNvPr id="9008" name="Check Box 2864" hidden="1">
              <a:extLst>
                <a:ext uri="{63B3BB69-23CF-44E3-9099-C40C66FF867C}">
                  <a14:compatExt spid="_x0000_s9008"/>
                </a:ext>
                <a:ext uri="{FF2B5EF4-FFF2-40B4-BE49-F238E27FC236}">
                  <a16:creationId xmlns:a16="http://schemas.microsoft.com/office/drawing/2014/main" id="{00000000-0008-0000-0000-00003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135</xdr:row>
          <xdr:rowOff>114300</xdr:rowOff>
        </xdr:from>
        <xdr:to>
          <xdr:col>25</xdr:col>
          <xdr:colOff>2362200</xdr:colOff>
          <xdr:row>137</xdr:row>
          <xdr:rowOff>9525</xdr:rowOff>
        </xdr:to>
        <xdr:sp macro="" textlink="">
          <xdr:nvSpPr>
            <xdr:cNvPr id="9009" name="Check Box 2865" hidden="1">
              <a:extLst>
                <a:ext uri="{63B3BB69-23CF-44E3-9099-C40C66FF867C}">
                  <a14:compatExt spid="_x0000_s9009"/>
                </a:ext>
                <a:ext uri="{FF2B5EF4-FFF2-40B4-BE49-F238E27FC236}">
                  <a16:creationId xmlns:a16="http://schemas.microsoft.com/office/drawing/2014/main" id="{00000000-0008-0000-0000-00003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136</xdr:row>
          <xdr:rowOff>123825</xdr:rowOff>
        </xdr:from>
        <xdr:to>
          <xdr:col>26</xdr:col>
          <xdr:colOff>0</xdr:colOff>
          <xdr:row>138</xdr:row>
          <xdr:rowOff>19050</xdr:rowOff>
        </xdr:to>
        <xdr:sp macro="" textlink="">
          <xdr:nvSpPr>
            <xdr:cNvPr id="9010" name="Check Box 2866" hidden="1">
              <a:extLst>
                <a:ext uri="{63B3BB69-23CF-44E3-9099-C40C66FF867C}">
                  <a14:compatExt spid="_x0000_s9010"/>
                </a:ext>
                <a:ext uri="{FF2B5EF4-FFF2-40B4-BE49-F238E27FC236}">
                  <a16:creationId xmlns:a16="http://schemas.microsoft.com/office/drawing/2014/main" id="{00000000-0008-0000-0000-00003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137</xdr:row>
          <xdr:rowOff>123825</xdr:rowOff>
        </xdr:from>
        <xdr:to>
          <xdr:col>26</xdr:col>
          <xdr:colOff>0</xdr:colOff>
          <xdr:row>139</xdr:row>
          <xdr:rowOff>19050</xdr:rowOff>
        </xdr:to>
        <xdr:sp macro="" textlink="">
          <xdr:nvSpPr>
            <xdr:cNvPr id="9011" name="Check Box 2867" hidden="1">
              <a:extLst>
                <a:ext uri="{63B3BB69-23CF-44E3-9099-C40C66FF867C}">
                  <a14:compatExt spid="_x0000_s9011"/>
                </a:ext>
                <a:ext uri="{FF2B5EF4-FFF2-40B4-BE49-F238E27FC236}">
                  <a16:creationId xmlns:a16="http://schemas.microsoft.com/office/drawing/2014/main" id="{00000000-0008-0000-0000-00003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138</xdr:row>
          <xdr:rowOff>133350</xdr:rowOff>
        </xdr:from>
        <xdr:to>
          <xdr:col>26</xdr:col>
          <xdr:colOff>0</xdr:colOff>
          <xdr:row>140</xdr:row>
          <xdr:rowOff>28575</xdr:rowOff>
        </xdr:to>
        <xdr:sp macro="" textlink="">
          <xdr:nvSpPr>
            <xdr:cNvPr id="9012" name="Check Box 2868" hidden="1">
              <a:extLst>
                <a:ext uri="{63B3BB69-23CF-44E3-9099-C40C66FF867C}">
                  <a14:compatExt spid="_x0000_s9012"/>
                </a:ext>
                <a:ext uri="{FF2B5EF4-FFF2-40B4-BE49-F238E27FC236}">
                  <a16:creationId xmlns:a16="http://schemas.microsoft.com/office/drawing/2014/main" id="{00000000-0008-0000-0000-00003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139</xdr:row>
          <xdr:rowOff>142875</xdr:rowOff>
        </xdr:from>
        <xdr:to>
          <xdr:col>26</xdr:col>
          <xdr:colOff>0</xdr:colOff>
          <xdr:row>141</xdr:row>
          <xdr:rowOff>38100</xdr:rowOff>
        </xdr:to>
        <xdr:sp macro="" textlink="">
          <xdr:nvSpPr>
            <xdr:cNvPr id="9013" name="Check Box 2869" hidden="1">
              <a:extLst>
                <a:ext uri="{63B3BB69-23CF-44E3-9099-C40C66FF867C}">
                  <a14:compatExt spid="_x0000_s9013"/>
                </a:ext>
                <a:ext uri="{FF2B5EF4-FFF2-40B4-BE49-F238E27FC236}">
                  <a16:creationId xmlns:a16="http://schemas.microsoft.com/office/drawing/2014/main" id="{00000000-0008-0000-0000-00003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140</xdr:row>
          <xdr:rowOff>123825</xdr:rowOff>
        </xdr:from>
        <xdr:to>
          <xdr:col>26</xdr:col>
          <xdr:colOff>0</xdr:colOff>
          <xdr:row>142</xdr:row>
          <xdr:rowOff>19050</xdr:rowOff>
        </xdr:to>
        <xdr:sp macro="" textlink="">
          <xdr:nvSpPr>
            <xdr:cNvPr id="9014" name="Check Box 2870" hidden="1">
              <a:extLst>
                <a:ext uri="{63B3BB69-23CF-44E3-9099-C40C66FF867C}">
                  <a14:compatExt spid="_x0000_s9014"/>
                </a:ext>
                <a:ext uri="{FF2B5EF4-FFF2-40B4-BE49-F238E27FC236}">
                  <a16:creationId xmlns:a16="http://schemas.microsoft.com/office/drawing/2014/main" id="{00000000-0008-0000-0000-00003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2076450</xdr:colOff>
          <xdr:row>141</xdr:row>
          <xdr:rowOff>142875</xdr:rowOff>
        </xdr:from>
        <xdr:to>
          <xdr:col>26</xdr:col>
          <xdr:colOff>9525</xdr:colOff>
          <xdr:row>143</xdr:row>
          <xdr:rowOff>38100</xdr:rowOff>
        </xdr:to>
        <xdr:sp macro="" textlink="">
          <xdr:nvSpPr>
            <xdr:cNvPr id="9015" name="Check Box 2871" hidden="1">
              <a:extLst>
                <a:ext uri="{63B3BB69-23CF-44E3-9099-C40C66FF867C}">
                  <a14:compatExt spid="_x0000_s9015"/>
                </a:ext>
                <a:ext uri="{FF2B5EF4-FFF2-40B4-BE49-F238E27FC236}">
                  <a16:creationId xmlns:a16="http://schemas.microsoft.com/office/drawing/2014/main" id="{00000000-0008-0000-0000-00003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142</xdr:row>
          <xdr:rowOff>133350</xdr:rowOff>
        </xdr:from>
        <xdr:to>
          <xdr:col>26</xdr:col>
          <xdr:colOff>0</xdr:colOff>
          <xdr:row>144</xdr:row>
          <xdr:rowOff>28575</xdr:rowOff>
        </xdr:to>
        <xdr:sp macro="" textlink="">
          <xdr:nvSpPr>
            <xdr:cNvPr id="9016" name="Check Box 2872" hidden="1">
              <a:extLst>
                <a:ext uri="{63B3BB69-23CF-44E3-9099-C40C66FF867C}">
                  <a14:compatExt spid="_x0000_s9016"/>
                </a:ext>
                <a:ext uri="{FF2B5EF4-FFF2-40B4-BE49-F238E27FC236}">
                  <a16:creationId xmlns:a16="http://schemas.microsoft.com/office/drawing/2014/main" id="{00000000-0008-0000-0000-00003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2057400</xdr:colOff>
          <xdr:row>143</xdr:row>
          <xdr:rowOff>133350</xdr:rowOff>
        </xdr:from>
        <xdr:to>
          <xdr:col>25</xdr:col>
          <xdr:colOff>2362200</xdr:colOff>
          <xdr:row>145</xdr:row>
          <xdr:rowOff>28575</xdr:rowOff>
        </xdr:to>
        <xdr:sp macro="" textlink="">
          <xdr:nvSpPr>
            <xdr:cNvPr id="9017" name="Check Box 2873" hidden="1">
              <a:extLst>
                <a:ext uri="{63B3BB69-23CF-44E3-9099-C40C66FF867C}">
                  <a14:compatExt spid="_x0000_s9017"/>
                </a:ext>
                <a:ext uri="{FF2B5EF4-FFF2-40B4-BE49-F238E27FC236}">
                  <a16:creationId xmlns:a16="http://schemas.microsoft.com/office/drawing/2014/main" id="{00000000-0008-0000-0000-00003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144</xdr:row>
          <xdr:rowOff>114300</xdr:rowOff>
        </xdr:from>
        <xdr:to>
          <xdr:col>26</xdr:col>
          <xdr:colOff>0</xdr:colOff>
          <xdr:row>146</xdr:row>
          <xdr:rowOff>9525</xdr:rowOff>
        </xdr:to>
        <xdr:sp macro="" textlink="">
          <xdr:nvSpPr>
            <xdr:cNvPr id="9018" name="Check Box 2874" hidden="1">
              <a:extLst>
                <a:ext uri="{63B3BB69-23CF-44E3-9099-C40C66FF867C}">
                  <a14:compatExt spid="_x0000_s9018"/>
                </a:ext>
                <a:ext uri="{FF2B5EF4-FFF2-40B4-BE49-F238E27FC236}">
                  <a16:creationId xmlns:a16="http://schemas.microsoft.com/office/drawing/2014/main" id="{00000000-0008-0000-0000-00003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145</xdr:row>
          <xdr:rowOff>133350</xdr:rowOff>
        </xdr:from>
        <xdr:to>
          <xdr:col>26</xdr:col>
          <xdr:colOff>0</xdr:colOff>
          <xdr:row>147</xdr:row>
          <xdr:rowOff>28575</xdr:rowOff>
        </xdr:to>
        <xdr:sp macro="" textlink="">
          <xdr:nvSpPr>
            <xdr:cNvPr id="9019" name="Check Box 2875" hidden="1">
              <a:extLst>
                <a:ext uri="{63B3BB69-23CF-44E3-9099-C40C66FF867C}">
                  <a14:compatExt spid="_x0000_s9019"/>
                </a:ext>
                <a:ext uri="{FF2B5EF4-FFF2-40B4-BE49-F238E27FC236}">
                  <a16:creationId xmlns:a16="http://schemas.microsoft.com/office/drawing/2014/main" id="{00000000-0008-0000-0000-00003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2124075</xdr:colOff>
          <xdr:row>75</xdr:row>
          <xdr:rowOff>142875</xdr:rowOff>
        </xdr:from>
        <xdr:to>
          <xdr:col>24</xdr:col>
          <xdr:colOff>28575</xdr:colOff>
          <xdr:row>77</xdr:row>
          <xdr:rowOff>38100</xdr:rowOff>
        </xdr:to>
        <xdr:sp macro="" textlink="">
          <xdr:nvSpPr>
            <xdr:cNvPr id="9102" name="Check Box 2958" hidden="1">
              <a:extLst>
                <a:ext uri="{63B3BB69-23CF-44E3-9099-C40C66FF867C}">
                  <a14:compatExt spid="_x0000_s9102"/>
                </a:ext>
                <a:ext uri="{FF2B5EF4-FFF2-40B4-BE49-F238E27FC236}">
                  <a16:creationId xmlns:a16="http://schemas.microsoft.com/office/drawing/2014/main" id="{00000000-0008-0000-0000-00008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2114550</xdr:colOff>
          <xdr:row>74</xdr:row>
          <xdr:rowOff>190500</xdr:rowOff>
        </xdr:from>
        <xdr:to>
          <xdr:col>24</xdr:col>
          <xdr:colOff>19050</xdr:colOff>
          <xdr:row>76</xdr:row>
          <xdr:rowOff>57150</xdr:rowOff>
        </xdr:to>
        <xdr:sp macro="" textlink="">
          <xdr:nvSpPr>
            <xdr:cNvPr id="9103" name="Check Box 2959" hidden="1">
              <a:extLst>
                <a:ext uri="{63B3BB69-23CF-44E3-9099-C40C66FF867C}">
                  <a14:compatExt spid="_x0000_s9103"/>
                </a:ext>
                <a:ext uri="{FF2B5EF4-FFF2-40B4-BE49-F238E27FC236}">
                  <a16:creationId xmlns:a16="http://schemas.microsoft.com/office/drawing/2014/main" id="{00000000-0008-0000-0000-00008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2133600</xdr:colOff>
          <xdr:row>76</xdr:row>
          <xdr:rowOff>123825</xdr:rowOff>
        </xdr:from>
        <xdr:to>
          <xdr:col>24</xdr:col>
          <xdr:colOff>38100</xdr:colOff>
          <xdr:row>78</xdr:row>
          <xdr:rowOff>9525</xdr:rowOff>
        </xdr:to>
        <xdr:sp macro="" textlink="">
          <xdr:nvSpPr>
            <xdr:cNvPr id="9104" name="Check Box 2960" hidden="1">
              <a:extLst>
                <a:ext uri="{63B3BB69-23CF-44E3-9099-C40C66FF867C}">
                  <a14:compatExt spid="_x0000_s9104"/>
                </a:ext>
                <a:ext uri="{FF2B5EF4-FFF2-40B4-BE49-F238E27FC236}">
                  <a16:creationId xmlns:a16="http://schemas.microsoft.com/office/drawing/2014/main" id="{00000000-0008-0000-0000-00009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2124075</xdr:colOff>
          <xdr:row>77</xdr:row>
          <xdr:rowOff>142875</xdr:rowOff>
        </xdr:from>
        <xdr:to>
          <xdr:col>24</xdr:col>
          <xdr:colOff>28575</xdr:colOff>
          <xdr:row>79</xdr:row>
          <xdr:rowOff>28575</xdr:rowOff>
        </xdr:to>
        <xdr:sp macro="" textlink="">
          <xdr:nvSpPr>
            <xdr:cNvPr id="9105" name="Check Box 2961" hidden="1">
              <a:extLst>
                <a:ext uri="{63B3BB69-23CF-44E3-9099-C40C66FF867C}">
                  <a14:compatExt spid="_x0000_s9105"/>
                </a:ext>
                <a:ext uri="{FF2B5EF4-FFF2-40B4-BE49-F238E27FC236}">
                  <a16:creationId xmlns:a16="http://schemas.microsoft.com/office/drawing/2014/main" id="{00000000-0008-0000-0000-00009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2095500</xdr:colOff>
          <xdr:row>78</xdr:row>
          <xdr:rowOff>133350</xdr:rowOff>
        </xdr:from>
        <xdr:to>
          <xdr:col>24</xdr:col>
          <xdr:colOff>0</xdr:colOff>
          <xdr:row>80</xdr:row>
          <xdr:rowOff>28575</xdr:rowOff>
        </xdr:to>
        <xdr:sp macro="" textlink="">
          <xdr:nvSpPr>
            <xdr:cNvPr id="9106" name="Check Box 2962" hidden="1">
              <a:extLst>
                <a:ext uri="{63B3BB69-23CF-44E3-9099-C40C66FF867C}">
                  <a14:compatExt spid="_x0000_s9106"/>
                </a:ext>
                <a:ext uri="{FF2B5EF4-FFF2-40B4-BE49-F238E27FC236}">
                  <a16:creationId xmlns:a16="http://schemas.microsoft.com/office/drawing/2014/main" id="{00000000-0008-0000-0000-00009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2105025</xdr:colOff>
          <xdr:row>79</xdr:row>
          <xdr:rowOff>133350</xdr:rowOff>
        </xdr:from>
        <xdr:to>
          <xdr:col>24</xdr:col>
          <xdr:colOff>9525</xdr:colOff>
          <xdr:row>81</xdr:row>
          <xdr:rowOff>28575</xdr:rowOff>
        </xdr:to>
        <xdr:sp macro="" textlink="">
          <xdr:nvSpPr>
            <xdr:cNvPr id="9107" name="Check Box 2963" hidden="1">
              <a:extLst>
                <a:ext uri="{63B3BB69-23CF-44E3-9099-C40C66FF867C}">
                  <a14:compatExt spid="_x0000_s9107"/>
                </a:ext>
                <a:ext uri="{FF2B5EF4-FFF2-40B4-BE49-F238E27FC236}">
                  <a16:creationId xmlns:a16="http://schemas.microsoft.com/office/drawing/2014/main" id="{00000000-0008-0000-0000-00009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2114550</xdr:colOff>
          <xdr:row>80</xdr:row>
          <xdr:rowOff>114300</xdr:rowOff>
        </xdr:from>
        <xdr:to>
          <xdr:col>24</xdr:col>
          <xdr:colOff>19050</xdr:colOff>
          <xdr:row>82</xdr:row>
          <xdr:rowOff>9525</xdr:rowOff>
        </xdr:to>
        <xdr:sp macro="" textlink="">
          <xdr:nvSpPr>
            <xdr:cNvPr id="9108" name="Check Box 2964" hidden="1">
              <a:extLst>
                <a:ext uri="{63B3BB69-23CF-44E3-9099-C40C66FF867C}">
                  <a14:compatExt spid="_x0000_s9108"/>
                </a:ext>
                <a:ext uri="{FF2B5EF4-FFF2-40B4-BE49-F238E27FC236}">
                  <a16:creationId xmlns:a16="http://schemas.microsoft.com/office/drawing/2014/main" id="{00000000-0008-0000-0000-00009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81</xdr:row>
          <xdr:rowOff>133350</xdr:rowOff>
        </xdr:from>
        <xdr:to>
          <xdr:col>23</xdr:col>
          <xdr:colOff>2381250</xdr:colOff>
          <xdr:row>83</xdr:row>
          <xdr:rowOff>28575</xdr:rowOff>
        </xdr:to>
        <xdr:sp macro="" textlink="">
          <xdr:nvSpPr>
            <xdr:cNvPr id="9109" name="Check Box 2965" hidden="1">
              <a:extLst>
                <a:ext uri="{63B3BB69-23CF-44E3-9099-C40C66FF867C}">
                  <a14:compatExt spid="_x0000_s9109"/>
                </a:ext>
                <a:ext uri="{FF2B5EF4-FFF2-40B4-BE49-F238E27FC236}">
                  <a16:creationId xmlns:a16="http://schemas.microsoft.com/office/drawing/2014/main" id="{00000000-0008-0000-0000-00009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2105025</xdr:colOff>
          <xdr:row>82</xdr:row>
          <xdr:rowOff>142875</xdr:rowOff>
        </xdr:from>
        <xdr:to>
          <xdr:col>24</xdr:col>
          <xdr:colOff>9525</xdr:colOff>
          <xdr:row>84</xdr:row>
          <xdr:rowOff>38100</xdr:rowOff>
        </xdr:to>
        <xdr:sp macro="" textlink="">
          <xdr:nvSpPr>
            <xdr:cNvPr id="9110" name="Check Box 2966" hidden="1">
              <a:extLst>
                <a:ext uri="{63B3BB69-23CF-44E3-9099-C40C66FF867C}">
                  <a14:compatExt spid="_x0000_s9110"/>
                </a:ext>
                <a:ext uri="{FF2B5EF4-FFF2-40B4-BE49-F238E27FC236}">
                  <a16:creationId xmlns:a16="http://schemas.microsoft.com/office/drawing/2014/main" id="{00000000-0008-0000-0000-00009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2124075</xdr:colOff>
          <xdr:row>83</xdr:row>
          <xdr:rowOff>152400</xdr:rowOff>
        </xdr:from>
        <xdr:to>
          <xdr:col>24</xdr:col>
          <xdr:colOff>28575</xdr:colOff>
          <xdr:row>85</xdr:row>
          <xdr:rowOff>57150</xdr:rowOff>
        </xdr:to>
        <xdr:sp macro="" textlink="">
          <xdr:nvSpPr>
            <xdr:cNvPr id="9111" name="Check Box 2967" hidden="1">
              <a:extLst>
                <a:ext uri="{63B3BB69-23CF-44E3-9099-C40C66FF867C}">
                  <a14:compatExt spid="_x0000_s9111"/>
                </a:ext>
                <a:ext uri="{FF2B5EF4-FFF2-40B4-BE49-F238E27FC236}">
                  <a16:creationId xmlns:a16="http://schemas.microsoft.com/office/drawing/2014/main" id="{00000000-0008-0000-0000-00009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84</xdr:row>
          <xdr:rowOff>142875</xdr:rowOff>
        </xdr:from>
        <xdr:to>
          <xdr:col>23</xdr:col>
          <xdr:colOff>2390775</xdr:colOff>
          <xdr:row>86</xdr:row>
          <xdr:rowOff>38100</xdr:rowOff>
        </xdr:to>
        <xdr:sp macro="" textlink="">
          <xdr:nvSpPr>
            <xdr:cNvPr id="9112" name="Check Box 2968" hidden="1">
              <a:extLst>
                <a:ext uri="{63B3BB69-23CF-44E3-9099-C40C66FF867C}">
                  <a14:compatExt spid="_x0000_s9112"/>
                </a:ext>
                <a:ext uri="{FF2B5EF4-FFF2-40B4-BE49-F238E27FC236}">
                  <a16:creationId xmlns:a16="http://schemas.microsoft.com/office/drawing/2014/main" id="{00000000-0008-0000-0000-00009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85</xdr:row>
          <xdr:rowOff>133350</xdr:rowOff>
        </xdr:from>
        <xdr:to>
          <xdr:col>23</xdr:col>
          <xdr:colOff>2390775</xdr:colOff>
          <xdr:row>87</xdr:row>
          <xdr:rowOff>28575</xdr:rowOff>
        </xdr:to>
        <xdr:sp macro="" textlink="">
          <xdr:nvSpPr>
            <xdr:cNvPr id="9113" name="Check Box 2969" hidden="1">
              <a:extLst>
                <a:ext uri="{63B3BB69-23CF-44E3-9099-C40C66FF867C}">
                  <a14:compatExt spid="_x0000_s9113"/>
                </a:ext>
                <a:ext uri="{FF2B5EF4-FFF2-40B4-BE49-F238E27FC236}">
                  <a16:creationId xmlns:a16="http://schemas.microsoft.com/office/drawing/2014/main" id="{00000000-0008-0000-0000-00009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86</xdr:row>
          <xdr:rowOff>142875</xdr:rowOff>
        </xdr:from>
        <xdr:to>
          <xdr:col>23</xdr:col>
          <xdr:colOff>2390775</xdr:colOff>
          <xdr:row>88</xdr:row>
          <xdr:rowOff>38100</xdr:rowOff>
        </xdr:to>
        <xdr:sp macro="" textlink="">
          <xdr:nvSpPr>
            <xdr:cNvPr id="9114" name="Check Box 2970" hidden="1">
              <a:extLst>
                <a:ext uri="{63B3BB69-23CF-44E3-9099-C40C66FF867C}">
                  <a14:compatExt spid="_x0000_s9114"/>
                </a:ext>
                <a:ext uri="{FF2B5EF4-FFF2-40B4-BE49-F238E27FC236}">
                  <a16:creationId xmlns:a16="http://schemas.microsoft.com/office/drawing/2014/main" id="{00000000-0008-0000-0000-00009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2114550</xdr:colOff>
          <xdr:row>87</xdr:row>
          <xdr:rowOff>114300</xdr:rowOff>
        </xdr:from>
        <xdr:to>
          <xdr:col>24</xdr:col>
          <xdr:colOff>19050</xdr:colOff>
          <xdr:row>89</xdr:row>
          <xdr:rowOff>9525</xdr:rowOff>
        </xdr:to>
        <xdr:sp macro="" textlink="">
          <xdr:nvSpPr>
            <xdr:cNvPr id="9115" name="Check Box 2971" hidden="1">
              <a:extLst>
                <a:ext uri="{63B3BB69-23CF-44E3-9099-C40C66FF867C}">
                  <a14:compatExt spid="_x0000_s9115"/>
                </a:ext>
                <a:ext uri="{FF2B5EF4-FFF2-40B4-BE49-F238E27FC236}">
                  <a16:creationId xmlns:a16="http://schemas.microsoft.com/office/drawing/2014/main" id="{00000000-0008-0000-0000-00009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88</xdr:row>
          <xdr:rowOff>133350</xdr:rowOff>
        </xdr:from>
        <xdr:to>
          <xdr:col>23</xdr:col>
          <xdr:colOff>2390775</xdr:colOff>
          <xdr:row>90</xdr:row>
          <xdr:rowOff>28575</xdr:rowOff>
        </xdr:to>
        <xdr:sp macro="" textlink="">
          <xdr:nvSpPr>
            <xdr:cNvPr id="9116" name="Check Box 2972" hidden="1">
              <a:extLst>
                <a:ext uri="{63B3BB69-23CF-44E3-9099-C40C66FF867C}">
                  <a14:compatExt spid="_x0000_s9116"/>
                </a:ext>
                <a:ext uri="{FF2B5EF4-FFF2-40B4-BE49-F238E27FC236}">
                  <a16:creationId xmlns:a16="http://schemas.microsoft.com/office/drawing/2014/main" id="{00000000-0008-0000-0000-00009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2095500</xdr:colOff>
          <xdr:row>89</xdr:row>
          <xdr:rowOff>133350</xdr:rowOff>
        </xdr:from>
        <xdr:to>
          <xdr:col>24</xdr:col>
          <xdr:colOff>0</xdr:colOff>
          <xdr:row>91</xdr:row>
          <xdr:rowOff>28575</xdr:rowOff>
        </xdr:to>
        <xdr:sp macro="" textlink="">
          <xdr:nvSpPr>
            <xdr:cNvPr id="9117" name="Check Box 2973" hidden="1">
              <a:extLst>
                <a:ext uri="{63B3BB69-23CF-44E3-9099-C40C66FF867C}">
                  <a14:compatExt spid="_x0000_s9117"/>
                </a:ext>
                <a:ext uri="{FF2B5EF4-FFF2-40B4-BE49-F238E27FC236}">
                  <a16:creationId xmlns:a16="http://schemas.microsoft.com/office/drawing/2014/main" id="{00000000-0008-0000-0000-00009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90</xdr:row>
          <xdr:rowOff>114300</xdr:rowOff>
        </xdr:from>
        <xdr:to>
          <xdr:col>23</xdr:col>
          <xdr:colOff>2390775</xdr:colOff>
          <xdr:row>92</xdr:row>
          <xdr:rowOff>9525</xdr:rowOff>
        </xdr:to>
        <xdr:sp macro="" textlink="">
          <xdr:nvSpPr>
            <xdr:cNvPr id="9118" name="Check Box 2974" hidden="1">
              <a:extLst>
                <a:ext uri="{63B3BB69-23CF-44E3-9099-C40C66FF867C}">
                  <a14:compatExt spid="_x0000_s9118"/>
                </a:ext>
                <a:ext uri="{FF2B5EF4-FFF2-40B4-BE49-F238E27FC236}">
                  <a16:creationId xmlns:a16="http://schemas.microsoft.com/office/drawing/2014/main" id="{00000000-0008-0000-0000-00009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2105025</xdr:colOff>
          <xdr:row>91</xdr:row>
          <xdr:rowOff>133350</xdr:rowOff>
        </xdr:from>
        <xdr:to>
          <xdr:col>24</xdr:col>
          <xdr:colOff>9525</xdr:colOff>
          <xdr:row>93</xdr:row>
          <xdr:rowOff>28575</xdr:rowOff>
        </xdr:to>
        <xdr:sp macro="" textlink="">
          <xdr:nvSpPr>
            <xdr:cNvPr id="9119" name="Check Box 2975" hidden="1">
              <a:extLst>
                <a:ext uri="{63B3BB69-23CF-44E3-9099-C40C66FF867C}">
                  <a14:compatExt spid="_x0000_s9119"/>
                </a:ext>
                <a:ext uri="{FF2B5EF4-FFF2-40B4-BE49-F238E27FC236}">
                  <a16:creationId xmlns:a16="http://schemas.microsoft.com/office/drawing/2014/main" id="{00000000-0008-0000-0000-00009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2057400</xdr:colOff>
          <xdr:row>92</xdr:row>
          <xdr:rowOff>133350</xdr:rowOff>
        </xdr:from>
        <xdr:to>
          <xdr:col>23</xdr:col>
          <xdr:colOff>2362200</xdr:colOff>
          <xdr:row>94</xdr:row>
          <xdr:rowOff>28575</xdr:rowOff>
        </xdr:to>
        <xdr:sp macro="" textlink="">
          <xdr:nvSpPr>
            <xdr:cNvPr id="9120" name="Check Box 2976" hidden="1">
              <a:extLst>
                <a:ext uri="{63B3BB69-23CF-44E3-9099-C40C66FF867C}">
                  <a14:compatExt spid="_x0000_s9120"/>
                </a:ext>
                <a:ext uri="{FF2B5EF4-FFF2-40B4-BE49-F238E27FC236}">
                  <a16:creationId xmlns:a16="http://schemas.microsoft.com/office/drawing/2014/main" id="{00000000-0008-0000-0000-0000A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2095500</xdr:colOff>
          <xdr:row>93</xdr:row>
          <xdr:rowOff>142875</xdr:rowOff>
        </xdr:from>
        <xdr:to>
          <xdr:col>24</xdr:col>
          <xdr:colOff>0</xdr:colOff>
          <xdr:row>95</xdr:row>
          <xdr:rowOff>38100</xdr:rowOff>
        </xdr:to>
        <xdr:sp macro="" textlink="">
          <xdr:nvSpPr>
            <xdr:cNvPr id="9121" name="Check Box 2977" hidden="1">
              <a:extLst>
                <a:ext uri="{63B3BB69-23CF-44E3-9099-C40C66FF867C}">
                  <a14:compatExt spid="_x0000_s9121"/>
                </a:ext>
                <a:ext uri="{FF2B5EF4-FFF2-40B4-BE49-F238E27FC236}">
                  <a16:creationId xmlns:a16="http://schemas.microsoft.com/office/drawing/2014/main" id="{00000000-0008-0000-0000-0000A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94</xdr:row>
          <xdr:rowOff>152400</xdr:rowOff>
        </xdr:from>
        <xdr:to>
          <xdr:col>23</xdr:col>
          <xdr:colOff>2390775</xdr:colOff>
          <xdr:row>96</xdr:row>
          <xdr:rowOff>57150</xdr:rowOff>
        </xdr:to>
        <xdr:sp macro="" textlink="">
          <xdr:nvSpPr>
            <xdr:cNvPr id="9122" name="Check Box 2978" hidden="1">
              <a:extLst>
                <a:ext uri="{63B3BB69-23CF-44E3-9099-C40C66FF867C}">
                  <a14:compatExt spid="_x0000_s9122"/>
                </a:ext>
                <a:ext uri="{FF2B5EF4-FFF2-40B4-BE49-F238E27FC236}">
                  <a16:creationId xmlns:a16="http://schemas.microsoft.com/office/drawing/2014/main" id="{00000000-0008-0000-0000-0000A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95</xdr:row>
          <xdr:rowOff>123825</xdr:rowOff>
        </xdr:from>
        <xdr:to>
          <xdr:col>23</xdr:col>
          <xdr:colOff>2390775</xdr:colOff>
          <xdr:row>97</xdr:row>
          <xdr:rowOff>19050</xdr:rowOff>
        </xdr:to>
        <xdr:sp macro="" textlink="">
          <xdr:nvSpPr>
            <xdr:cNvPr id="9123" name="Check Box 2979" hidden="1">
              <a:extLst>
                <a:ext uri="{63B3BB69-23CF-44E3-9099-C40C66FF867C}">
                  <a14:compatExt spid="_x0000_s9123"/>
                </a:ext>
                <a:ext uri="{FF2B5EF4-FFF2-40B4-BE49-F238E27FC236}">
                  <a16:creationId xmlns:a16="http://schemas.microsoft.com/office/drawing/2014/main" id="{00000000-0008-0000-0000-0000A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96</xdr:row>
          <xdr:rowOff>142875</xdr:rowOff>
        </xdr:from>
        <xdr:to>
          <xdr:col>23</xdr:col>
          <xdr:colOff>2390775</xdr:colOff>
          <xdr:row>98</xdr:row>
          <xdr:rowOff>38100</xdr:rowOff>
        </xdr:to>
        <xdr:sp macro="" textlink="">
          <xdr:nvSpPr>
            <xdr:cNvPr id="9124" name="Check Box 2980" hidden="1">
              <a:extLst>
                <a:ext uri="{63B3BB69-23CF-44E3-9099-C40C66FF867C}">
                  <a14:compatExt spid="_x0000_s9124"/>
                </a:ext>
                <a:ext uri="{FF2B5EF4-FFF2-40B4-BE49-F238E27FC236}">
                  <a16:creationId xmlns:a16="http://schemas.microsoft.com/office/drawing/2014/main" id="{00000000-0008-0000-0000-0000A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2095500</xdr:colOff>
          <xdr:row>97</xdr:row>
          <xdr:rowOff>142875</xdr:rowOff>
        </xdr:from>
        <xdr:to>
          <xdr:col>24</xdr:col>
          <xdr:colOff>0</xdr:colOff>
          <xdr:row>99</xdr:row>
          <xdr:rowOff>38100</xdr:rowOff>
        </xdr:to>
        <xdr:sp macro="" textlink="">
          <xdr:nvSpPr>
            <xdr:cNvPr id="9125" name="Check Box 2981" hidden="1">
              <a:extLst>
                <a:ext uri="{63B3BB69-23CF-44E3-9099-C40C66FF867C}">
                  <a14:compatExt spid="_x0000_s9125"/>
                </a:ext>
                <a:ext uri="{FF2B5EF4-FFF2-40B4-BE49-F238E27FC236}">
                  <a16:creationId xmlns:a16="http://schemas.microsoft.com/office/drawing/2014/main" id="{00000000-0008-0000-0000-0000A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98</xdr:row>
          <xdr:rowOff>133350</xdr:rowOff>
        </xdr:from>
        <xdr:to>
          <xdr:col>23</xdr:col>
          <xdr:colOff>2390775</xdr:colOff>
          <xdr:row>100</xdr:row>
          <xdr:rowOff>28575</xdr:rowOff>
        </xdr:to>
        <xdr:sp macro="" textlink="">
          <xdr:nvSpPr>
            <xdr:cNvPr id="9126" name="Check Box 2982" hidden="1">
              <a:extLst>
                <a:ext uri="{63B3BB69-23CF-44E3-9099-C40C66FF867C}">
                  <a14:compatExt spid="_x0000_s9126"/>
                </a:ext>
                <a:ext uri="{FF2B5EF4-FFF2-40B4-BE49-F238E27FC236}">
                  <a16:creationId xmlns:a16="http://schemas.microsoft.com/office/drawing/2014/main" id="{00000000-0008-0000-0000-0000A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2105025</xdr:colOff>
          <xdr:row>99</xdr:row>
          <xdr:rowOff>142875</xdr:rowOff>
        </xdr:from>
        <xdr:to>
          <xdr:col>24</xdr:col>
          <xdr:colOff>9525</xdr:colOff>
          <xdr:row>101</xdr:row>
          <xdr:rowOff>38100</xdr:rowOff>
        </xdr:to>
        <xdr:sp macro="" textlink="">
          <xdr:nvSpPr>
            <xdr:cNvPr id="9127" name="Check Box 2983" hidden="1">
              <a:extLst>
                <a:ext uri="{63B3BB69-23CF-44E3-9099-C40C66FF867C}">
                  <a14:compatExt spid="_x0000_s9127"/>
                </a:ext>
                <a:ext uri="{FF2B5EF4-FFF2-40B4-BE49-F238E27FC236}">
                  <a16:creationId xmlns:a16="http://schemas.microsoft.com/office/drawing/2014/main" id="{00000000-0008-0000-0000-0000A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2105025</xdr:colOff>
          <xdr:row>100</xdr:row>
          <xdr:rowOff>123825</xdr:rowOff>
        </xdr:from>
        <xdr:to>
          <xdr:col>24</xdr:col>
          <xdr:colOff>9525</xdr:colOff>
          <xdr:row>102</xdr:row>
          <xdr:rowOff>19050</xdr:rowOff>
        </xdr:to>
        <xdr:sp macro="" textlink="">
          <xdr:nvSpPr>
            <xdr:cNvPr id="9128" name="Check Box 2984" hidden="1">
              <a:extLst>
                <a:ext uri="{63B3BB69-23CF-44E3-9099-C40C66FF867C}">
                  <a14:compatExt spid="_x0000_s9128"/>
                </a:ext>
                <a:ext uri="{FF2B5EF4-FFF2-40B4-BE49-F238E27FC236}">
                  <a16:creationId xmlns:a16="http://schemas.microsoft.com/office/drawing/2014/main" id="{00000000-0008-0000-0000-0000A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101</xdr:row>
          <xdr:rowOff>114300</xdr:rowOff>
        </xdr:from>
        <xdr:to>
          <xdr:col>23</xdr:col>
          <xdr:colOff>2381250</xdr:colOff>
          <xdr:row>103</xdr:row>
          <xdr:rowOff>9525</xdr:rowOff>
        </xdr:to>
        <xdr:sp macro="" textlink="">
          <xdr:nvSpPr>
            <xdr:cNvPr id="9129" name="Check Box 2985" hidden="1">
              <a:extLst>
                <a:ext uri="{63B3BB69-23CF-44E3-9099-C40C66FF867C}">
                  <a14:compatExt spid="_x0000_s9129"/>
                </a:ext>
                <a:ext uri="{FF2B5EF4-FFF2-40B4-BE49-F238E27FC236}">
                  <a16:creationId xmlns:a16="http://schemas.microsoft.com/office/drawing/2014/main" id="{00000000-0008-0000-0000-0000A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102</xdr:row>
          <xdr:rowOff>142875</xdr:rowOff>
        </xdr:from>
        <xdr:to>
          <xdr:col>23</xdr:col>
          <xdr:colOff>2381250</xdr:colOff>
          <xdr:row>104</xdr:row>
          <xdr:rowOff>38100</xdr:rowOff>
        </xdr:to>
        <xdr:sp macro="" textlink="">
          <xdr:nvSpPr>
            <xdr:cNvPr id="9130" name="Check Box 2986" hidden="1">
              <a:extLst>
                <a:ext uri="{63B3BB69-23CF-44E3-9099-C40C66FF867C}">
                  <a14:compatExt spid="_x0000_s9130"/>
                </a:ext>
                <a:ext uri="{FF2B5EF4-FFF2-40B4-BE49-F238E27FC236}">
                  <a16:creationId xmlns:a16="http://schemas.microsoft.com/office/drawing/2014/main" id="{00000000-0008-0000-0000-0000A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103</xdr:row>
          <xdr:rowOff>114300</xdr:rowOff>
        </xdr:from>
        <xdr:to>
          <xdr:col>23</xdr:col>
          <xdr:colOff>2390775</xdr:colOff>
          <xdr:row>105</xdr:row>
          <xdr:rowOff>9525</xdr:rowOff>
        </xdr:to>
        <xdr:sp macro="" textlink="">
          <xdr:nvSpPr>
            <xdr:cNvPr id="9131" name="Check Box 2987" hidden="1">
              <a:extLst>
                <a:ext uri="{63B3BB69-23CF-44E3-9099-C40C66FF867C}">
                  <a14:compatExt spid="_x0000_s9131"/>
                </a:ext>
                <a:ext uri="{FF2B5EF4-FFF2-40B4-BE49-F238E27FC236}">
                  <a16:creationId xmlns:a16="http://schemas.microsoft.com/office/drawing/2014/main" id="{00000000-0008-0000-0000-0000A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104</xdr:row>
          <xdr:rowOff>142875</xdr:rowOff>
        </xdr:from>
        <xdr:to>
          <xdr:col>23</xdr:col>
          <xdr:colOff>2390775</xdr:colOff>
          <xdr:row>106</xdr:row>
          <xdr:rowOff>38100</xdr:rowOff>
        </xdr:to>
        <xdr:sp macro="" textlink="">
          <xdr:nvSpPr>
            <xdr:cNvPr id="9132" name="Check Box 2988" hidden="1">
              <a:extLst>
                <a:ext uri="{63B3BB69-23CF-44E3-9099-C40C66FF867C}">
                  <a14:compatExt spid="_x0000_s9132"/>
                </a:ext>
                <a:ext uri="{FF2B5EF4-FFF2-40B4-BE49-F238E27FC236}">
                  <a16:creationId xmlns:a16="http://schemas.microsoft.com/office/drawing/2014/main" id="{00000000-0008-0000-0000-0000A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2105025</xdr:colOff>
          <xdr:row>105</xdr:row>
          <xdr:rowOff>123825</xdr:rowOff>
        </xdr:from>
        <xdr:to>
          <xdr:col>24</xdr:col>
          <xdr:colOff>9525</xdr:colOff>
          <xdr:row>107</xdr:row>
          <xdr:rowOff>19050</xdr:rowOff>
        </xdr:to>
        <xdr:sp macro="" textlink="">
          <xdr:nvSpPr>
            <xdr:cNvPr id="9133" name="Check Box 2989" hidden="1">
              <a:extLst>
                <a:ext uri="{63B3BB69-23CF-44E3-9099-C40C66FF867C}">
                  <a14:compatExt spid="_x0000_s9133"/>
                </a:ext>
                <a:ext uri="{FF2B5EF4-FFF2-40B4-BE49-F238E27FC236}">
                  <a16:creationId xmlns:a16="http://schemas.microsoft.com/office/drawing/2014/main" id="{00000000-0008-0000-0000-0000A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2105025</xdr:colOff>
          <xdr:row>106</xdr:row>
          <xdr:rowOff>123825</xdr:rowOff>
        </xdr:from>
        <xdr:to>
          <xdr:col>24</xdr:col>
          <xdr:colOff>9525</xdr:colOff>
          <xdr:row>108</xdr:row>
          <xdr:rowOff>19050</xdr:rowOff>
        </xdr:to>
        <xdr:sp macro="" textlink="">
          <xdr:nvSpPr>
            <xdr:cNvPr id="9134" name="Check Box 2990" hidden="1">
              <a:extLst>
                <a:ext uri="{63B3BB69-23CF-44E3-9099-C40C66FF867C}">
                  <a14:compatExt spid="_x0000_s9134"/>
                </a:ext>
                <a:ext uri="{FF2B5EF4-FFF2-40B4-BE49-F238E27FC236}">
                  <a16:creationId xmlns:a16="http://schemas.microsoft.com/office/drawing/2014/main" id="{00000000-0008-0000-0000-0000A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107</xdr:row>
          <xdr:rowOff>133350</xdr:rowOff>
        </xdr:from>
        <xdr:to>
          <xdr:col>23</xdr:col>
          <xdr:colOff>2381250</xdr:colOff>
          <xdr:row>109</xdr:row>
          <xdr:rowOff>28575</xdr:rowOff>
        </xdr:to>
        <xdr:sp macro="" textlink="">
          <xdr:nvSpPr>
            <xdr:cNvPr id="9135" name="Check Box 2991" hidden="1">
              <a:extLst>
                <a:ext uri="{63B3BB69-23CF-44E3-9099-C40C66FF867C}">
                  <a14:compatExt spid="_x0000_s9135"/>
                </a:ext>
                <a:ext uri="{FF2B5EF4-FFF2-40B4-BE49-F238E27FC236}">
                  <a16:creationId xmlns:a16="http://schemas.microsoft.com/office/drawing/2014/main" id="{00000000-0008-0000-0000-0000A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2095500</xdr:colOff>
          <xdr:row>109</xdr:row>
          <xdr:rowOff>114300</xdr:rowOff>
        </xdr:from>
        <xdr:to>
          <xdr:col>24</xdr:col>
          <xdr:colOff>0</xdr:colOff>
          <xdr:row>111</xdr:row>
          <xdr:rowOff>9525</xdr:rowOff>
        </xdr:to>
        <xdr:sp macro="" textlink="">
          <xdr:nvSpPr>
            <xdr:cNvPr id="9136" name="Check Box 2992" hidden="1">
              <a:extLst>
                <a:ext uri="{63B3BB69-23CF-44E3-9099-C40C66FF867C}">
                  <a14:compatExt spid="_x0000_s9136"/>
                </a:ext>
                <a:ext uri="{FF2B5EF4-FFF2-40B4-BE49-F238E27FC236}">
                  <a16:creationId xmlns:a16="http://schemas.microsoft.com/office/drawing/2014/main" id="{00000000-0008-0000-0000-0000B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110</xdr:row>
          <xdr:rowOff>142875</xdr:rowOff>
        </xdr:from>
        <xdr:to>
          <xdr:col>23</xdr:col>
          <xdr:colOff>2390775</xdr:colOff>
          <xdr:row>112</xdr:row>
          <xdr:rowOff>38100</xdr:rowOff>
        </xdr:to>
        <xdr:sp macro="" textlink="">
          <xdr:nvSpPr>
            <xdr:cNvPr id="9137" name="Check Box 2993" hidden="1">
              <a:extLst>
                <a:ext uri="{63B3BB69-23CF-44E3-9099-C40C66FF867C}">
                  <a14:compatExt spid="_x0000_s9137"/>
                </a:ext>
                <a:ext uri="{FF2B5EF4-FFF2-40B4-BE49-F238E27FC236}">
                  <a16:creationId xmlns:a16="http://schemas.microsoft.com/office/drawing/2014/main" id="{00000000-0008-0000-0000-0000B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2095500</xdr:colOff>
          <xdr:row>111</xdr:row>
          <xdr:rowOff>133350</xdr:rowOff>
        </xdr:from>
        <xdr:to>
          <xdr:col>24</xdr:col>
          <xdr:colOff>0</xdr:colOff>
          <xdr:row>113</xdr:row>
          <xdr:rowOff>28575</xdr:rowOff>
        </xdr:to>
        <xdr:sp macro="" textlink="">
          <xdr:nvSpPr>
            <xdr:cNvPr id="9138" name="Check Box 2994" hidden="1">
              <a:extLst>
                <a:ext uri="{63B3BB69-23CF-44E3-9099-C40C66FF867C}">
                  <a14:compatExt spid="_x0000_s9138"/>
                </a:ext>
                <a:ext uri="{FF2B5EF4-FFF2-40B4-BE49-F238E27FC236}">
                  <a16:creationId xmlns:a16="http://schemas.microsoft.com/office/drawing/2014/main" id="{00000000-0008-0000-0000-0000B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2095500</xdr:colOff>
          <xdr:row>112</xdr:row>
          <xdr:rowOff>123825</xdr:rowOff>
        </xdr:from>
        <xdr:to>
          <xdr:col>24</xdr:col>
          <xdr:colOff>0</xdr:colOff>
          <xdr:row>114</xdr:row>
          <xdr:rowOff>19050</xdr:rowOff>
        </xdr:to>
        <xdr:sp macro="" textlink="">
          <xdr:nvSpPr>
            <xdr:cNvPr id="9139" name="Check Box 2995" hidden="1">
              <a:extLst>
                <a:ext uri="{63B3BB69-23CF-44E3-9099-C40C66FF867C}">
                  <a14:compatExt spid="_x0000_s9139"/>
                </a:ext>
                <a:ext uri="{FF2B5EF4-FFF2-40B4-BE49-F238E27FC236}">
                  <a16:creationId xmlns:a16="http://schemas.microsoft.com/office/drawing/2014/main" id="{00000000-0008-0000-0000-0000B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113</xdr:row>
          <xdr:rowOff>123825</xdr:rowOff>
        </xdr:from>
        <xdr:to>
          <xdr:col>23</xdr:col>
          <xdr:colOff>2381250</xdr:colOff>
          <xdr:row>115</xdr:row>
          <xdr:rowOff>19050</xdr:rowOff>
        </xdr:to>
        <xdr:sp macro="" textlink="">
          <xdr:nvSpPr>
            <xdr:cNvPr id="9140" name="Check Box 2996" hidden="1">
              <a:extLst>
                <a:ext uri="{63B3BB69-23CF-44E3-9099-C40C66FF867C}">
                  <a14:compatExt spid="_x0000_s9140"/>
                </a:ext>
                <a:ext uri="{FF2B5EF4-FFF2-40B4-BE49-F238E27FC236}">
                  <a16:creationId xmlns:a16="http://schemas.microsoft.com/office/drawing/2014/main" id="{00000000-0008-0000-0000-0000B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114</xdr:row>
          <xdr:rowOff>133350</xdr:rowOff>
        </xdr:from>
        <xdr:to>
          <xdr:col>23</xdr:col>
          <xdr:colOff>2381250</xdr:colOff>
          <xdr:row>116</xdr:row>
          <xdr:rowOff>28575</xdr:rowOff>
        </xdr:to>
        <xdr:sp macro="" textlink="">
          <xdr:nvSpPr>
            <xdr:cNvPr id="9141" name="Check Box 2997" hidden="1">
              <a:extLst>
                <a:ext uri="{63B3BB69-23CF-44E3-9099-C40C66FF867C}">
                  <a14:compatExt spid="_x0000_s9141"/>
                </a:ext>
                <a:ext uri="{FF2B5EF4-FFF2-40B4-BE49-F238E27FC236}">
                  <a16:creationId xmlns:a16="http://schemas.microsoft.com/office/drawing/2014/main" id="{00000000-0008-0000-0000-0000B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115</xdr:row>
          <xdr:rowOff>142875</xdr:rowOff>
        </xdr:from>
        <xdr:to>
          <xdr:col>23</xdr:col>
          <xdr:colOff>2390775</xdr:colOff>
          <xdr:row>117</xdr:row>
          <xdr:rowOff>38100</xdr:rowOff>
        </xdr:to>
        <xdr:sp macro="" textlink="">
          <xdr:nvSpPr>
            <xdr:cNvPr id="9142" name="Check Box 2998" hidden="1">
              <a:extLst>
                <a:ext uri="{63B3BB69-23CF-44E3-9099-C40C66FF867C}">
                  <a14:compatExt spid="_x0000_s9142"/>
                </a:ext>
                <a:ext uri="{FF2B5EF4-FFF2-40B4-BE49-F238E27FC236}">
                  <a16:creationId xmlns:a16="http://schemas.microsoft.com/office/drawing/2014/main" id="{00000000-0008-0000-0000-0000B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116</xdr:row>
          <xdr:rowOff>123825</xdr:rowOff>
        </xdr:from>
        <xdr:to>
          <xdr:col>23</xdr:col>
          <xdr:colOff>2371725</xdr:colOff>
          <xdr:row>118</xdr:row>
          <xdr:rowOff>19050</xdr:rowOff>
        </xdr:to>
        <xdr:sp macro="" textlink="">
          <xdr:nvSpPr>
            <xdr:cNvPr id="9143" name="Check Box 2999" hidden="1">
              <a:extLst>
                <a:ext uri="{63B3BB69-23CF-44E3-9099-C40C66FF867C}">
                  <a14:compatExt spid="_x0000_s9143"/>
                </a:ext>
                <a:ext uri="{FF2B5EF4-FFF2-40B4-BE49-F238E27FC236}">
                  <a16:creationId xmlns:a16="http://schemas.microsoft.com/office/drawing/2014/main" id="{00000000-0008-0000-0000-0000B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117</xdr:row>
          <xdr:rowOff>123825</xdr:rowOff>
        </xdr:from>
        <xdr:to>
          <xdr:col>23</xdr:col>
          <xdr:colOff>2371725</xdr:colOff>
          <xdr:row>119</xdr:row>
          <xdr:rowOff>19050</xdr:rowOff>
        </xdr:to>
        <xdr:sp macro="" textlink="">
          <xdr:nvSpPr>
            <xdr:cNvPr id="9144" name="Check Box 3000" hidden="1">
              <a:extLst>
                <a:ext uri="{63B3BB69-23CF-44E3-9099-C40C66FF867C}">
                  <a14:compatExt spid="_x0000_s9144"/>
                </a:ext>
                <a:ext uri="{FF2B5EF4-FFF2-40B4-BE49-F238E27FC236}">
                  <a16:creationId xmlns:a16="http://schemas.microsoft.com/office/drawing/2014/main" id="{00000000-0008-0000-0000-0000B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118</xdr:row>
          <xdr:rowOff>104775</xdr:rowOff>
        </xdr:from>
        <xdr:to>
          <xdr:col>23</xdr:col>
          <xdr:colOff>2371725</xdr:colOff>
          <xdr:row>120</xdr:row>
          <xdr:rowOff>0</xdr:rowOff>
        </xdr:to>
        <xdr:sp macro="" textlink="">
          <xdr:nvSpPr>
            <xdr:cNvPr id="9145" name="Check Box 3001" hidden="1">
              <a:extLst>
                <a:ext uri="{63B3BB69-23CF-44E3-9099-C40C66FF867C}">
                  <a14:compatExt spid="_x0000_s9145"/>
                </a:ext>
                <a:ext uri="{FF2B5EF4-FFF2-40B4-BE49-F238E27FC236}">
                  <a16:creationId xmlns:a16="http://schemas.microsoft.com/office/drawing/2014/main" id="{00000000-0008-0000-0000-0000B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119</xdr:row>
          <xdr:rowOff>114300</xdr:rowOff>
        </xdr:from>
        <xdr:to>
          <xdr:col>23</xdr:col>
          <xdr:colOff>2371725</xdr:colOff>
          <xdr:row>121</xdr:row>
          <xdr:rowOff>9525</xdr:rowOff>
        </xdr:to>
        <xdr:sp macro="" textlink="">
          <xdr:nvSpPr>
            <xdr:cNvPr id="9146" name="Check Box 3002" hidden="1">
              <a:extLst>
                <a:ext uri="{63B3BB69-23CF-44E3-9099-C40C66FF867C}">
                  <a14:compatExt spid="_x0000_s9146"/>
                </a:ext>
                <a:ext uri="{FF2B5EF4-FFF2-40B4-BE49-F238E27FC236}">
                  <a16:creationId xmlns:a16="http://schemas.microsoft.com/office/drawing/2014/main" id="{00000000-0008-0000-0000-0000B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120</xdr:row>
          <xdr:rowOff>133350</xdr:rowOff>
        </xdr:from>
        <xdr:to>
          <xdr:col>23</xdr:col>
          <xdr:colOff>2381250</xdr:colOff>
          <xdr:row>122</xdr:row>
          <xdr:rowOff>28575</xdr:rowOff>
        </xdr:to>
        <xdr:sp macro="" textlink="">
          <xdr:nvSpPr>
            <xdr:cNvPr id="9147" name="Check Box 3003" hidden="1">
              <a:extLst>
                <a:ext uri="{63B3BB69-23CF-44E3-9099-C40C66FF867C}">
                  <a14:compatExt spid="_x0000_s9147"/>
                </a:ext>
                <a:ext uri="{FF2B5EF4-FFF2-40B4-BE49-F238E27FC236}">
                  <a16:creationId xmlns:a16="http://schemas.microsoft.com/office/drawing/2014/main" id="{00000000-0008-0000-0000-0000B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121</xdr:row>
          <xdr:rowOff>104775</xdr:rowOff>
        </xdr:from>
        <xdr:to>
          <xdr:col>23</xdr:col>
          <xdr:colOff>2390775</xdr:colOff>
          <xdr:row>123</xdr:row>
          <xdr:rowOff>0</xdr:rowOff>
        </xdr:to>
        <xdr:sp macro="" textlink="">
          <xdr:nvSpPr>
            <xdr:cNvPr id="9148" name="Check Box 3004" hidden="1">
              <a:extLst>
                <a:ext uri="{63B3BB69-23CF-44E3-9099-C40C66FF867C}">
                  <a14:compatExt spid="_x0000_s9148"/>
                </a:ext>
                <a:ext uri="{FF2B5EF4-FFF2-40B4-BE49-F238E27FC236}">
                  <a16:creationId xmlns:a16="http://schemas.microsoft.com/office/drawing/2014/main" id="{00000000-0008-0000-0000-0000B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122</xdr:row>
          <xdr:rowOff>152400</xdr:rowOff>
        </xdr:from>
        <xdr:to>
          <xdr:col>23</xdr:col>
          <xdr:colOff>2390775</xdr:colOff>
          <xdr:row>124</xdr:row>
          <xdr:rowOff>57150</xdr:rowOff>
        </xdr:to>
        <xdr:sp macro="" textlink="">
          <xdr:nvSpPr>
            <xdr:cNvPr id="9149" name="Check Box 3005" hidden="1">
              <a:extLst>
                <a:ext uri="{63B3BB69-23CF-44E3-9099-C40C66FF867C}">
                  <a14:compatExt spid="_x0000_s9149"/>
                </a:ext>
                <a:ext uri="{FF2B5EF4-FFF2-40B4-BE49-F238E27FC236}">
                  <a16:creationId xmlns:a16="http://schemas.microsoft.com/office/drawing/2014/main" id="{00000000-0008-0000-0000-0000B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123</xdr:row>
          <xdr:rowOff>133350</xdr:rowOff>
        </xdr:from>
        <xdr:to>
          <xdr:col>23</xdr:col>
          <xdr:colOff>2381250</xdr:colOff>
          <xdr:row>125</xdr:row>
          <xdr:rowOff>28575</xdr:rowOff>
        </xdr:to>
        <xdr:sp macro="" textlink="">
          <xdr:nvSpPr>
            <xdr:cNvPr id="9150" name="Check Box 3006" hidden="1">
              <a:extLst>
                <a:ext uri="{63B3BB69-23CF-44E3-9099-C40C66FF867C}">
                  <a14:compatExt spid="_x0000_s9150"/>
                </a:ext>
                <a:ext uri="{FF2B5EF4-FFF2-40B4-BE49-F238E27FC236}">
                  <a16:creationId xmlns:a16="http://schemas.microsoft.com/office/drawing/2014/main" id="{00000000-0008-0000-0000-0000B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124</xdr:row>
          <xdr:rowOff>123825</xdr:rowOff>
        </xdr:from>
        <xdr:to>
          <xdr:col>23</xdr:col>
          <xdr:colOff>2371725</xdr:colOff>
          <xdr:row>126</xdr:row>
          <xdr:rowOff>19050</xdr:rowOff>
        </xdr:to>
        <xdr:sp macro="" textlink="">
          <xdr:nvSpPr>
            <xdr:cNvPr id="9151" name="Check Box 3007" hidden="1">
              <a:extLst>
                <a:ext uri="{63B3BB69-23CF-44E3-9099-C40C66FF867C}">
                  <a14:compatExt spid="_x0000_s9151"/>
                </a:ext>
                <a:ext uri="{FF2B5EF4-FFF2-40B4-BE49-F238E27FC236}">
                  <a16:creationId xmlns:a16="http://schemas.microsoft.com/office/drawing/2014/main" id="{00000000-0008-0000-0000-0000B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125</xdr:row>
          <xdr:rowOff>114300</xdr:rowOff>
        </xdr:from>
        <xdr:to>
          <xdr:col>23</xdr:col>
          <xdr:colOff>2390775</xdr:colOff>
          <xdr:row>127</xdr:row>
          <xdr:rowOff>9525</xdr:rowOff>
        </xdr:to>
        <xdr:sp macro="" textlink="">
          <xdr:nvSpPr>
            <xdr:cNvPr id="9152" name="Check Box 3008" hidden="1">
              <a:extLst>
                <a:ext uri="{63B3BB69-23CF-44E3-9099-C40C66FF867C}">
                  <a14:compatExt spid="_x0000_s9152"/>
                </a:ext>
                <a:ext uri="{FF2B5EF4-FFF2-40B4-BE49-F238E27FC236}">
                  <a16:creationId xmlns:a16="http://schemas.microsoft.com/office/drawing/2014/main" id="{00000000-0008-0000-0000-0000C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2095500</xdr:colOff>
          <xdr:row>126</xdr:row>
          <xdr:rowOff>123825</xdr:rowOff>
        </xdr:from>
        <xdr:to>
          <xdr:col>24</xdr:col>
          <xdr:colOff>0</xdr:colOff>
          <xdr:row>128</xdr:row>
          <xdr:rowOff>19050</xdr:rowOff>
        </xdr:to>
        <xdr:sp macro="" textlink="">
          <xdr:nvSpPr>
            <xdr:cNvPr id="9153" name="Check Box 3009" hidden="1">
              <a:extLst>
                <a:ext uri="{63B3BB69-23CF-44E3-9099-C40C66FF867C}">
                  <a14:compatExt spid="_x0000_s9153"/>
                </a:ext>
                <a:ext uri="{FF2B5EF4-FFF2-40B4-BE49-F238E27FC236}">
                  <a16:creationId xmlns:a16="http://schemas.microsoft.com/office/drawing/2014/main" id="{00000000-0008-0000-0000-0000C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127</xdr:row>
          <xdr:rowOff>114300</xdr:rowOff>
        </xdr:from>
        <xdr:to>
          <xdr:col>23</xdr:col>
          <xdr:colOff>2390775</xdr:colOff>
          <xdr:row>129</xdr:row>
          <xdr:rowOff>9525</xdr:rowOff>
        </xdr:to>
        <xdr:sp macro="" textlink="">
          <xdr:nvSpPr>
            <xdr:cNvPr id="9154" name="Check Box 3010" hidden="1">
              <a:extLst>
                <a:ext uri="{63B3BB69-23CF-44E3-9099-C40C66FF867C}">
                  <a14:compatExt spid="_x0000_s9154"/>
                </a:ext>
                <a:ext uri="{FF2B5EF4-FFF2-40B4-BE49-F238E27FC236}">
                  <a16:creationId xmlns:a16="http://schemas.microsoft.com/office/drawing/2014/main" id="{00000000-0008-0000-0000-0000C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128</xdr:row>
          <xdr:rowOff>123825</xdr:rowOff>
        </xdr:from>
        <xdr:to>
          <xdr:col>23</xdr:col>
          <xdr:colOff>2390775</xdr:colOff>
          <xdr:row>130</xdr:row>
          <xdr:rowOff>19050</xdr:rowOff>
        </xdr:to>
        <xdr:sp macro="" textlink="">
          <xdr:nvSpPr>
            <xdr:cNvPr id="9155" name="Check Box 3011" hidden="1">
              <a:extLst>
                <a:ext uri="{63B3BB69-23CF-44E3-9099-C40C66FF867C}">
                  <a14:compatExt spid="_x0000_s9155"/>
                </a:ext>
                <a:ext uri="{FF2B5EF4-FFF2-40B4-BE49-F238E27FC236}">
                  <a16:creationId xmlns:a16="http://schemas.microsoft.com/office/drawing/2014/main" id="{00000000-0008-0000-0000-0000C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129</xdr:row>
          <xdr:rowOff>133350</xdr:rowOff>
        </xdr:from>
        <xdr:to>
          <xdr:col>23</xdr:col>
          <xdr:colOff>2390775</xdr:colOff>
          <xdr:row>131</xdr:row>
          <xdr:rowOff>28575</xdr:rowOff>
        </xdr:to>
        <xdr:sp macro="" textlink="">
          <xdr:nvSpPr>
            <xdr:cNvPr id="9156" name="Check Box 3012" hidden="1">
              <a:extLst>
                <a:ext uri="{63B3BB69-23CF-44E3-9099-C40C66FF867C}">
                  <a14:compatExt spid="_x0000_s9156"/>
                </a:ext>
                <a:ext uri="{FF2B5EF4-FFF2-40B4-BE49-F238E27FC236}">
                  <a16:creationId xmlns:a16="http://schemas.microsoft.com/office/drawing/2014/main" id="{00000000-0008-0000-0000-0000C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130</xdr:row>
          <xdr:rowOff>152400</xdr:rowOff>
        </xdr:from>
        <xdr:to>
          <xdr:col>23</xdr:col>
          <xdr:colOff>2390775</xdr:colOff>
          <xdr:row>132</xdr:row>
          <xdr:rowOff>57150</xdr:rowOff>
        </xdr:to>
        <xdr:sp macro="" textlink="">
          <xdr:nvSpPr>
            <xdr:cNvPr id="9157" name="Check Box 3013" hidden="1">
              <a:extLst>
                <a:ext uri="{63B3BB69-23CF-44E3-9099-C40C66FF867C}">
                  <a14:compatExt spid="_x0000_s9157"/>
                </a:ext>
                <a:ext uri="{FF2B5EF4-FFF2-40B4-BE49-F238E27FC236}">
                  <a16:creationId xmlns:a16="http://schemas.microsoft.com/office/drawing/2014/main" id="{00000000-0008-0000-0000-0000C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131</xdr:row>
          <xdr:rowOff>123825</xdr:rowOff>
        </xdr:from>
        <xdr:to>
          <xdr:col>23</xdr:col>
          <xdr:colOff>2390775</xdr:colOff>
          <xdr:row>133</xdr:row>
          <xdr:rowOff>19050</xdr:rowOff>
        </xdr:to>
        <xdr:sp macro="" textlink="">
          <xdr:nvSpPr>
            <xdr:cNvPr id="9158" name="Check Box 3014" hidden="1">
              <a:extLst>
                <a:ext uri="{63B3BB69-23CF-44E3-9099-C40C66FF867C}">
                  <a14:compatExt spid="_x0000_s9158"/>
                </a:ext>
                <a:ext uri="{FF2B5EF4-FFF2-40B4-BE49-F238E27FC236}">
                  <a16:creationId xmlns:a16="http://schemas.microsoft.com/office/drawing/2014/main" id="{00000000-0008-0000-0000-0000C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133</xdr:row>
          <xdr:rowOff>0</xdr:rowOff>
        </xdr:from>
        <xdr:to>
          <xdr:col>23</xdr:col>
          <xdr:colOff>2381250</xdr:colOff>
          <xdr:row>134</xdr:row>
          <xdr:rowOff>57150</xdr:rowOff>
        </xdr:to>
        <xdr:sp macro="" textlink="">
          <xdr:nvSpPr>
            <xdr:cNvPr id="9159" name="Check Box 3015" hidden="1">
              <a:extLst>
                <a:ext uri="{63B3BB69-23CF-44E3-9099-C40C66FF867C}">
                  <a14:compatExt spid="_x0000_s9159"/>
                </a:ext>
                <a:ext uri="{FF2B5EF4-FFF2-40B4-BE49-F238E27FC236}">
                  <a16:creationId xmlns:a16="http://schemas.microsoft.com/office/drawing/2014/main" id="{00000000-0008-0000-0000-0000C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2095500</xdr:colOff>
          <xdr:row>133</xdr:row>
          <xdr:rowOff>152400</xdr:rowOff>
        </xdr:from>
        <xdr:to>
          <xdr:col>24</xdr:col>
          <xdr:colOff>0</xdr:colOff>
          <xdr:row>135</xdr:row>
          <xdr:rowOff>57150</xdr:rowOff>
        </xdr:to>
        <xdr:sp macro="" textlink="">
          <xdr:nvSpPr>
            <xdr:cNvPr id="9160" name="Check Box 3016" hidden="1">
              <a:extLst>
                <a:ext uri="{63B3BB69-23CF-44E3-9099-C40C66FF867C}">
                  <a14:compatExt spid="_x0000_s9160"/>
                </a:ext>
                <a:ext uri="{FF2B5EF4-FFF2-40B4-BE49-F238E27FC236}">
                  <a16:creationId xmlns:a16="http://schemas.microsoft.com/office/drawing/2014/main" id="{00000000-0008-0000-0000-0000C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2095500</xdr:colOff>
          <xdr:row>134</xdr:row>
          <xdr:rowOff>142875</xdr:rowOff>
        </xdr:from>
        <xdr:to>
          <xdr:col>24</xdr:col>
          <xdr:colOff>0</xdr:colOff>
          <xdr:row>136</xdr:row>
          <xdr:rowOff>38100</xdr:rowOff>
        </xdr:to>
        <xdr:sp macro="" textlink="">
          <xdr:nvSpPr>
            <xdr:cNvPr id="9161" name="Check Box 3017" hidden="1">
              <a:extLst>
                <a:ext uri="{63B3BB69-23CF-44E3-9099-C40C66FF867C}">
                  <a14:compatExt spid="_x0000_s9161"/>
                </a:ext>
                <a:ext uri="{FF2B5EF4-FFF2-40B4-BE49-F238E27FC236}">
                  <a16:creationId xmlns:a16="http://schemas.microsoft.com/office/drawing/2014/main" id="{00000000-0008-0000-0000-0000C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2105025</xdr:colOff>
          <xdr:row>135</xdr:row>
          <xdr:rowOff>104775</xdr:rowOff>
        </xdr:from>
        <xdr:to>
          <xdr:col>24</xdr:col>
          <xdr:colOff>9525</xdr:colOff>
          <xdr:row>137</xdr:row>
          <xdr:rowOff>0</xdr:rowOff>
        </xdr:to>
        <xdr:sp macro="" textlink="">
          <xdr:nvSpPr>
            <xdr:cNvPr id="9162" name="Check Box 3018" hidden="1">
              <a:extLst>
                <a:ext uri="{63B3BB69-23CF-44E3-9099-C40C66FF867C}">
                  <a14:compatExt spid="_x0000_s9162"/>
                </a:ext>
                <a:ext uri="{FF2B5EF4-FFF2-40B4-BE49-F238E27FC236}">
                  <a16:creationId xmlns:a16="http://schemas.microsoft.com/office/drawing/2014/main" id="{00000000-0008-0000-0000-0000C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136</xdr:row>
          <xdr:rowOff>114300</xdr:rowOff>
        </xdr:from>
        <xdr:to>
          <xdr:col>23</xdr:col>
          <xdr:colOff>2381250</xdr:colOff>
          <xdr:row>138</xdr:row>
          <xdr:rowOff>9525</xdr:rowOff>
        </xdr:to>
        <xdr:sp macro="" textlink="">
          <xdr:nvSpPr>
            <xdr:cNvPr id="9163" name="Check Box 3019" hidden="1">
              <a:extLst>
                <a:ext uri="{63B3BB69-23CF-44E3-9099-C40C66FF867C}">
                  <a14:compatExt spid="_x0000_s9163"/>
                </a:ext>
                <a:ext uri="{FF2B5EF4-FFF2-40B4-BE49-F238E27FC236}">
                  <a16:creationId xmlns:a16="http://schemas.microsoft.com/office/drawing/2014/main" id="{00000000-0008-0000-0000-0000C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137</xdr:row>
          <xdr:rowOff>104775</xdr:rowOff>
        </xdr:from>
        <xdr:to>
          <xdr:col>23</xdr:col>
          <xdr:colOff>2381250</xdr:colOff>
          <xdr:row>139</xdr:row>
          <xdr:rowOff>0</xdr:rowOff>
        </xdr:to>
        <xdr:sp macro="" textlink="">
          <xdr:nvSpPr>
            <xdr:cNvPr id="9164" name="Check Box 3020" hidden="1">
              <a:extLst>
                <a:ext uri="{63B3BB69-23CF-44E3-9099-C40C66FF867C}">
                  <a14:compatExt spid="_x0000_s9164"/>
                </a:ext>
                <a:ext uri="{FF2B5EF4-FFF2-40B4-BE49-F238E27FC236}">
                  <a16:creationId xmlns:a16="http://schemas.microsoft.com/office/drawing/2014/main" id="{00000000-0008-0000-0000-0000C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138</xdr:row>
          <xdr:rowOff>133350</xdr:rowOff>
        </xdr:from>
        <xdr:to>
          <xdr:col>23</xdr:col>
          <xdr:colOff>2390775</xdr:colOff>
          <xdr:row>140</xdr:row>
          <xdr:rowOff>28575</xdr:rowOff>
        </xdr:to>
        <xdr:sp macro="" textlink="">
          <xdr:nvSpPr>
            <xdr:cNvPr id="9165" name="Check Box 3021" hidden="1">
              <a:extLst>
                <a:ext uri="{63B3BB69-23CF-44E3-9099-C40C66FF867C}">
                  <a14:compatExt spid="_x0000_s9165"/>
                </a:ext>
                <a:ext uri="{FF2B5EF4-FFF2-40B4-BE49-F238E27FC236}">
                  <a16:creationId xmlns:a16="http://schemas.microsoft.com/office/drawing/2014/main" id="{00000000-0008-0000-0000-0000C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139</xdr:row>
          <xdr:rowOff>133350</xdr:rowOff>
        </xdr:from>
        <xdr:to>
          <xdr:col>23</xdr:col>
          <xdr:colOff>2381250</xdr:colOff>
          <xdr:row>141</xdr:row>
          <xdr:rowOff>28575</xdr:rowOff>
        </xdr:to>
        <xdr:sp macro="" textlink="">
          <xdr:nvSpPr>
            <xdr:cNvPr id="9166" name="Check Box 3022" hidden="1">
              <a:extLst>
                <a:ext uri="{63B3BB69-23CF-44E3-9099-C40C66FF867C}">
                  <a14:compatExt spid="_x0000_s9166"/>
                </a:ext>
                <a:ext uri="{FF2B5EF4-FFF2-40B4-BE49-F238E27FC236}">
                  <a16:creationId xmlns:a16="http://schemas.microsoft.com/office/drawing/2014/main" id="{00000000-0008-0000-0000-0000C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140</xdr:row>
          <xdr:rowOff>133350</xdr:rowOff>
        </xdr:from>
        <xdr:to>
          <xdr:col>23</xdr:col>
          <xdr:colOff>2371725</xdr:colOff>
          <xdr:row>142</xdr:row>
          <xdr:rowOff>28575</xdr:rowOff>
        </xdr:to>
        <xdr:sp macro="" textlink="">
          <xdr:nvSpPr>
            <xdr:cNvPr id="9167" name="Check Box 3023" hidden="1">
              <a:extLst>
                <a:ext uri="{63B3BB69-23CF-44E3-9099-C40C66FF867C}">
                  <a14:compatExt spid="_x0000_s9167"/>
                </a:ext>
                <a:ext uri="{FF2B5EF4-FFF2-40B4-BE49-F238E27FC236}">
                  <a16:creationId xmlns:a16="http://schemas.microsoft.com/office/drawing/2014/main" id="{00000000-0008-0000-0000-0000C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141</xdr:row>
          <xdr:rowOff>133350</xdr:rowOff>
        </xdr:from>
        <xdr:to>
          <xdr:col>23</xdr:col>
          <xdr:colOff>2371725</xdr:colOff>
          <xdr:row>143</xdr:row>
          <xdr:rowOff>28575</xdr:rowOff>
        </xdr:to>
        <xdr:sp macro="" textlink="">
          <xdr:nvSpPr>
            <xdr:cNvPr id="9168" name="Check Box 3024" hidden="1">
              <a:extLst>
                <a:ext uri="{63B3BB69-23CF-44E3-9099-C40C66FF867C}">
                  <a14:compatExt spid="_x0000_s9168"/>
                </a:ext>
                <a:ext uri="{FF2B5EF4-FFF2-40B4-BE49-F238E27FC236}">
                  <a16:creationId xmlns:a16="http://schemas.microsoft.com/office/drawing/2014/main" id="{00000000-0008-0000-0000-0000D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2047875</xdr:colOff>
          <xdr:row>142</xdr:row>
          <xdr:rowOff>133350</xdr:rowOff>
        </xdr:from>
        <xdr:to>
          <xdr:col>23</xdr:col>
          <xdr:colOff>2352675</xdr:colOff>
          <xdr:row>144</xdr:row>
          <xdr:rowOff>28575</xdr:rowOff>
        </xdr:to>
        <xdr:sp macro="" textlink="">
          <xdr:nvSpPr>
            <xdr:cNvPr id="9169" name="Check Box 3025" hidden="1">
              <a:extLst>
                <a:ext uri="{63B3BB69-23CF-44E3-9099-C40C66FF867C}">
                  <a14:compatExt spid="_x0000_s9169"/>
                </a:ext>
                <a:ext uri="{FF2B5EF4-FFF2-40B4-BE49-F238E27FC236}">
                  <a16:creationId xmlns:a16="http://schemas.microsoft.com/office/drawing/2014/main" id="{00000000-0008-0000-0000-0000D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2057400</xdr:colOff>
          <xdr:row>143</xdr:row>
          <xdr:rowOff>114300</xdr:rowOff>
        </xdr:from>
        <xdr:to>
          <xdr:col>23</xdr:col>
          <xdr:colOff>2362200</xdr:colOff>
          <xdr:row>145</xdr:row>
          <xdr:rowOff>9525</xdr:rowOff>
        </xdr:to>
        <xdr:sp macro="" textlink="">
          <xdr:nvSpPr>
            <xdr:cNvPr id="9170" name="Check Box 3026" hidden="1">
              <a:extLst>
                <a:ext uri="{63B3BB69-23CF-44E3-9099-C40C66FF867C}">
                  <a14:compatExt spid="_x0000_s9170"/>
                </a:ext>
                <a:ext uri="{FF2B5EF4-FFF2-40B4-BE49-F238E27FC236}">
                  <a16:creationId xmlns:a16="http://schemas.microsoft.com/office/drawing/2014/main" id="{00000000-0008-0000-0000-0000D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2047875</xdr:colOff>
          <xdr:row>144</xdr:row>
          <xdr:rowOff>123825</xdr:rowOff>
        </xdr:from>
        <xdr:to>
          <xdr:col>23</xdr:col>
          <xdr:colOff>2352675</xdr:colOff>
          <xdr:row>146</xdr:row>
          <xdr:rowOff>19050</xdr:rowOff>
        </xdr:to>
        <xdr:sp macro="" textlink="">
          <xdr:nvSpPr>
            <xdr:cNvPr id="9171" name="Check Box 3027" hidden="1">
              <a:extLst>
                <a:ext uri="{63B3BB69-23CF-44E3-9099-C40C66FF867C}">
                  <a14:compatExt spid="_x0000_s9171"/>
                </a:ext>
                <a:ext uri="{FF2B5EF4-FFF2-40B4-BE49-F238E27FC236}">
                  <a16:creationId xmlns:a16="http://schemas.microsoft.com/office/drawing/2014/main" id="{00000000-0008-0000-0000-0000D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145</xdr:row>
          <xdr:rowOff>123825</xdr:rowOff>
        </xdr:from>
        <xdr:to>
          <xdr:col>23</xdr:col>
          <xdr:colOff>2371725</xdr:colOff>
          <xdr:row>147</xdr:row>
          <xdr:rowOff>19050</xdr:rowOff>
        </xdr:to>
        <xdr:sp macro="" textlink="">
          <xdr:nvSpPr>
            <xdr:cNvPr id="9172" name="Check Box 3028" hidden="1">
              <a:extLst>
                <a:ext uri="{63B3BB69-23CF-44E3-9099-C40C66FF867C}">
                  <a14:compatExt spid="_x0000_s9172"/>
                </a:ext>
                <a:ext uri="{FF2B5EF4-FFF2-40B4-BE49-F238E27FC236}">
                  <a16:creationId xmlns:a16="http://schemas.microsoft.com/office/drawing/2014/main" id="{00000000-0008-0000-0000-0000D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146</xdr:row>
          <xdr:rowOff>133350</xdr:rowOff>
        </xdr:from>
        <xdr:to>
          <xdr:col>23</xdr:col>
          <xdr:colOff>2371725</xdr:colOff>
          <xdr:row>148</xdr:row>
          <xdr:rowOff>28575</xdr:rowOff>
        </xdr:to>
        <xdr:sp macro="" textlink="">
          <xdr:nvSpPr>
            <xdr:cNvPr id="9173" name="Check Box 3029" hidden="1">
              <a:extLst>
                <a:ext uri="{63B3BB69-23CF-44E3-9099-C40C66FF867C}">
                  <a14:compatExt spid="_x0000_s9173"/>
                </a:ext>
                <a:ext uri="{FF2B5EF4-FFF2-40B4-BE49-F238E27FC236}">
                  <a16:creationId xmlns:a16="http://schemas.microsoft.com/office/drawing/2014/main" id="{00000000-0008-0000-0000-0000D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2047875</xdr:colOff>
          <xdr:row>147</xdr:row>
          <xdr:rowOff>133350</xdr:rowOff>
        </xdr:from>
        <xdr:to>
          <xdr:col>23</xdr:col>
          <xdr:colOff>2352675</xdr:colOff>
          <xdr:row>149</xdr:row>
          <xdr:rowOff>28575</xdr:rowOff>
        </xdr:to>
        <xdr:sp macro="" textlink="">
          <xdr:nvSpPr>
            <xdr:cNvPr id="9174" name="Check Box 3030" hidden="1">
              <a:extLst>
                <a:ext uri="{63B3BB69-23CF-44E3-9099-C40C66FF867C}">
                  <a14:compatExt spid="_x0000_s9174"/>
                </a:ext>
                <a:ext uri="{FF2B5EF4-FFF2-40B4-BE49-F238E27FC236}">
                  <a16:creationId xmlns:a16="http://schemas.microsoft.com/office/drawing/2014/main" id="{00000000-0008-0000-0000-0000D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2038350</xdr:colOff>
          <xdr:row>148</xdr:row>
          <xdr:rowOff>123825</xdr:rowOff>
        </xdr:from>
        <xdr:to>
          <xdr:col>23</xdr:col>
          <xdr:colOff>2343150</xdr:colOff>
          <xdr:row>150</xdr:row>
          <xdr:rowOff>19050</xdr:rowOff>
        </xdr:to>
        <xdr:sp macro="" textlink="">
          <xdr:nvSpPr>
            <xdr:cNvPr id="9175" name="Check Box 3031" hidden="1">
              <a:extLst>
                <a:ext uri="{63B3BB69-23CF-44E3-9099-C40C66FF867C}">
                  <a14:compatExt spid="_x0000_s9175"/>
                </a:ext>
                <a:ext uri="{FF2B5EF4-FFF2-40B4-BE49-F238E27FC236}">
                  <a16:creationId xmlns:a16="http://schemas.microsoft.com/office/drawing/2014/main" id="{00000000-0008-0000-0000-0000D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2057400</xdr:colOff>
          <xdr:row>149</xdr:row>
          <xdr:rowOff>133350</xdr:rowOff>
        </xdr:from>
        <xdr:to>
          <xdr:col>23</xdr:col>
          <xdr:colOff>2362200</xdr:colOff>
          <xdr:row>151</xdr:row>
          <xdr:rowOff>28575</xdr:rowOff>
        </xdr:to>
        <xdr:sp macro="" textlink="">
          <xdr:nvSpPr>
            <xdr:cNvPr id="9176" name="Check Box 3032" hidden="1">
              <a:extLst>
                <a:ext uri="{63B3BB69-23CF-44E3-9099-C40C66FF867C}">
                  <a14:compatExt spid="_x0000_s9176"/>
                </a:ext>
                <a:ext uri="{FF2B5EF4-FFF2-40B4-BE49-F238E27FC236}">
                  <a16:creationId xmlns:a16="http://schemas.microsoft.com/office/drawing/2014/main" id="{00000000-0008-0000-0000-0000D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2038350</xdr:colOff>
          <xdr:row>150</xdr:row>
          <xdr:rowOff>123825</xdr:rowOff>
        </xdr:from>
        <xdr:to>
          <xdr:col>23</xdr:col>
          <xdr:colOff>2343150</xdr:colOff>
          <xdr:row>152</xdr:row>
          <xdr:rowOff>19050</xdr:rowOff>
        </xdr:to>
        <xdr:sp macro="" textlink="">
          <xdr:nvSpPr>
            <xdr:cNvPr id="9177" name="Check Box 3033" hidden="1">
              <a:extLst>
                <a:ext uri="{63B3BB69-23CF-44E3-9099-C40C66FF867C}">
                  <a14:compatExt spid="_x0000_s9177"/>
                </a:ext>
                <a:ext uri="{FF2B5EF4-FFF2-40B4-BE49-F238E27FC236}">
                  <a16:creationId xmlns:a16="http://schemas.microsoft.com/office/drawing/2014/main" id="{00000000-0008-0000-0000-0000D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2047875</xdr:colOff>
          <xdr:row>151</xdr:row>
          <xdr:rowOff>104775</xdr:rowOff>
        </xdr:from>
        <xdr:to>
          <xdr:col>23</xdr:col>
          <xdr:colOff>2352675</xdr:colOff>
          <xdr:row>153</xdr:row>
          <xdr:rowOff>0</xdr:rowOff>
        </xdr:to>
        <xdr:sp macro="" textlink="">
          <xdr:nvSpPr>
            <xdr:cNvPr id="9178" name="Check Box 3034" hidden="1">
              <a:extLst>
                <a:ext uri="{63B3BB69-23CF-44E3-9099-C40C66FF867C}">
                  <a14:compatExt spid="_x0000_s9178"/>
                </a:ext>
                <a:ext uri="{FF2B5EF4-FFF2-40B4-BE49-F238E27FC236}">
                  <a16:creationId xmlns:a16="http://schemas.microsoft.com/office/drawing/2014/main" id="{00000000-0008-0000-0000-0000D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152</xdr:row>
          <xdr:rowOff>123825</xdr:rowOff>
        </xdr:from>
        <xdr:to>
          <xdr:col>23</xdr:col>
          <xdr:colOff>2371725</xdr:colOff>
          <xdr:row>154</xdr:row>
          <xdr:rowOff>19050</xdr:rowOff>
        </xdr:to>
        <xdr:sp macro="" textlink="">
          <xdr:nvSpPr>
            <xdr:cNvPr id="9179" name="Check Box 3035" hidden="1">
              <a:extLst>
                <a:ext uri="{63B3BB69-23CF-44E3-9099-C40C66FF867C}">
                  <a14:compatExt spid="_x0000_s9179"/>
                </a:ext>
                <a:ext uri="{FF2B5EF4-FFF2-40B4-BE49-F238E27FC236}">
                  <a16:creationId xmlns:a16="http://schemas.microsoft.com/office/drawing/2014/main" id="{00000000-0008-0000-0000-0000D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2047875</xdr:colOff>
          <xdr:row>153</xdr:row>
          <xdr:rowOff>133350</xdr:rowOff>
        </xdr:from>
        <xdr:to>
          <xdr:col>23</xdr:col>
          <xdr:colOff>2352675</xdr:colOff>
          <xdr:row>155</xdr:row>
          <xdr:rowOff>28575</xdr:rowOff>
        </xdr:to>
        <xdr:sp macro="" textlink="">
          <xdr:nvSpPr>
            <xdr:cNvPr id="9180" name="Check Box 3036" hidden="1">
              <a:extLst>
                <a:ext uri="{63B3BB69-23CF-44E3-9099-C40C66FF867C}">
                  <a14:compatExt spid="_x0000_s9180"/>
                </a:ext>
                <a:ext uri="{FF2B5EF4-FFF2-40B4-BE49-F238E27FC236}">
                  <a16:creationId xmlns:a16="http://schemas.microsoft.com/office/drawing/2014/main" id="{00000000-0008-0000-0000-0000D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2057400</xdr:colOff>
          <xdr:row>154</xdr:row>
          <xdr:rowOff>123825</xdr:rowOff>
        </xdr:from>
        <xdr:to>
          <xdr:col>23</xdr:col>
          <xdr:colOff>2362200</xdr:colOff>
          <xdr:row>156</xdr:row>
          <xdr:rowOff>19050</xdr:rowOff>
        </xdr:to>
        <xdr:sp macro="" textlink="">
          <xdr:nvSpPr>
            <xdr:cNvPr id="9181" name="Check Box 3037" hidden="1">
              <a:extLst>
                <a:ext uri="{63B3BB69-23CF-44E3-9099-C40C66FF867C}">
                  <a14:compatExt spid="_x0000_s9181"/>
                </a:ext>
                <a:ext uri="{FF2B5EF4-FFF2-40B4-BE49-F238E27FC236}">
                  <a16:creationId xmlns:a16="http://schemas.microsoft.com/office/drawing/2014/main" id="{00000000-0008-0000-0000-0000D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155</xdr:row>
          <xdr:rowOff>133350</xdr:rowOff>
        </xdr:from>
        <xdr:to>
          <xdr:col>23</xdr:col>
          <xdr:colOff>2381250</xdr:colOff>
          <xdr:row>157</xdr:row>
          <xdr:rowOff>28575</xdr:rowOff>
        </xdr:to>
        <xdr:sp macro="" textlink="">
          <xdr:nvSpPr>
            <xdr:cNvPr id="9182" name="Check Box 3038" hidden="1">
              <a:extLst>
                <a:ext uri="{63B3BB69-23CF-44E3-9099-C40C66FF867C}">
                  <a14:compatExt spid="_x0000_s9182"/>
                </a:ext>
                <a:ext uri="{FF2B5EF4-FFF2-40B4-BE49-F238E27FC236}">
                  <a16:creationId xmlns:a16="http://schemas.microsoft.com/office/drawing/2014/main" id="{00000000-0008-0000-0000-0000D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2095500</xdr:colOff>
          <xdr:row>156</xdr:row>
          <xdr:rowOff>114300</xdr:rowOff>
        </xdr:from>
        <xdr:to>
          <xdr:col>24</xdr:col>
          <xdr:colOff>0</xdr:colOff>
          <xdr:row>158</xdr:row>
          <xdr:rowOff>9525</xdr:rowOff>
        </xdr:to>
        <xdr:sp macro="" textlink="">
          <xdr:nvSpPr>
            <xdr:cNvPr id="9183" name="Check Box 3039" hidden="1">
              <a:extLst>
                <a:ext uri="{63B3BB69-23CF-44E3-9099-C40C66FF867C}">
                  <a14:compatExt spid="_x0000_s9183"/>
                </a:ext>
                <a:ext uri="{FF2B5EF4-FFF2-40B4-BE49-F238E27FC236}">
                  <a16:creationId xmlns:a16="http://schemas.microsoft.com/office/drawing/2014/main" id="{00000000-0008-0000-0000-0000D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2095500</xdr:colOff>
          <xdr:row>157</xdr:row>
          <xdr:rowOff>95250</xdr:rowOff>
        </xdr:from>
        <xdr:to>
          <xdr:col>24</xdr:col>
          <xdr:colOff>0</xdr:colOff>
          <xdr:row>158</xdr:row>
          <xdr:rowOff>152400</xdr:rowOff>
        </xdr:to>
        <xdr:sp macro="" textlink="">
          <xdr:nvSpPr>
            <xdr:cNvPr id="9184" name="Check Box 3040" hidden="1">
              <a:extLst>
                <a:ext uri="{63B3BB69-23CF-44E3-9099-C40C66FF867C}">
                  <a14:compatExt spid="_x0000_s9184"/>
                </a:ext>
                <a:ext uri="{FF2B5EF4-FFF2-40B4-BE49-F238E27FC236}">
                  <a16:creationId xmlns:a16="http://schemas.microsoft.com/office/drawing/2014/main" id="{00000000-0008-0000-0000-0000E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158</xdr:row>
          <xdr:rowOff>104775</xdr:rowOff>
        </xdr:from>
        <xdr:to>
          <xdr:col>23</xdr:col>
          <xdr:colOff>2381250</xdr:colOff>
          <xdr:row>160</xdr:row>
          <xdr:rowOff>0</xdr:rowOff>
        </xdr:to>
        <xdr:sp macro="" textlink="">
          <xdr:nvSpPr>
            <xdr:cNvPr id="9185" name="Check Box 3041" hidden="1">
              <a:extLst>
                <a:ext uri="{63B3BB69-23CF-44E3-9099-C40C66FF867C}">
                  <a14:compatExt spid="_x0000_s9185"/>
                </a:ext>
                <a:ext uri="{FF2B5EF4-FFF2-40B4-BE49-F238E27FC236}">
                  <a16:creationId xmlns:a16="http://schemas.microsoft.com/office/drawing/2014/main" id="{00000000-0008-0000-0000-0000E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2047875</xdr:colOff>
          <xdr:row>159</xdr:row>
          <xdr:rowOff>142875</xdr:rowOff>
        </xdr:from>
        <xdr:to>
          <xdr:col>23</xdr:col>
          <xdr:colOff>2352675</xdr:colOff>
          <xdr:row>161</xdr:row>
          <xdr:rowOff>38100</xdr:rowOff>
        </xdr:to>
        <xdr:sp macro="" textlink="">
          <xdr:nvSpPr>
            <xdr:cNvPr id="9186" name="Check Box 3042" hidden="1">
              <a:extLst>
                <a:ext uri="{63B3BB69-23CF-44E3-9099-C40C66FF867C}">
                  <a14:compatExt spid="_x0000_s9186"/>
                </a:ext>
                <a:ext uri="{FF2B5EF4-FFF2-40B4-BE49-F238E27FC236}">
                  <a16:creationId xmlns:a16="http://schemas.microsoft.com/office/drawing/2014/main" id="{00000000-0008-0000-0000-0000E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2057400</xdr:colOff>
          <xdr:row>160</xdr:row>
          <xdr:rowOff>133350</xdr:rowOff>
        </xdr:from>
        <xdr:to>
          <xdr:col>23</xdr:col>
          <xdr:colOff>2362200</xdr:colOff>
          <xdr:row>162</xdr:row>
          <xdr:rowOff>28575</xdr:rowOff>
        </xdr:to>
        <xdr:sp macro="" textlink="">
          <xdr:nvSpPr>
            <xdr:cNvPr id="9187" name="Check Box 3043" hidden="1">
              <a:extLst>
                <a:ext uri="{63B3BB69-23CF-44E3-9099-C40C66FF867C}">
                  <a14:compatExt spid="_x0000_s9187"/>
                </a:ext>
                <a:ext uri="{FF2B5EF4-FFF2-40B4-BE49-F238E27FC236}">
                  <a16:creationId xmlns:a16="http://schemas.microsoft.com/office/drawing/2014/main" id="{00000000-0008-0000-0000-0000E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2057400</xdr:colOff>
          <xdr:row>161</xdr:row>
          <xdr:rowOff>133350</xdr:rowOff>
        </xdr:from>
        <xdr:to>
          <xdr:col>23</xdr:col>
          <xdr:colOff>2362200</xdr:colOff>
          <xdr:row>163</xdr:row>
          <xdr:rowOff>28575</xdr:rowOff>
        </xdr:to>
        <xdr:sp macro="" textlink="">
          <xdr:nvSpPr>
            <xdr:cNvPr id="9188" name="Check Box 3044" hidden="1">
              <a:extLst>
                <a:ext uri="{63B3BB69-23CF-44E3-9099-C40C66FF867C}">
                  <a14:compatExt spid="_x0000_s9188"/>
                </a:ext>
                <a:ext uri="{FF2B5EF4-FFF2-40B4-BE49-F238E27FC236}">
                  <a16:creationId xmlns:a16="http://schemas.microsoft.com/office/drawing/2014/main" id="{00000000-0008-0000-0000-0000E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162</xdr:row>
          <xdr:rowOff>123825</xdr:rowOff>
        </xdr:from>
        <xdr:to>
          <xdr:col>23</xdr:col>
          <xdr:colOff>2371725</xdr:colOff>
          <xdr:row>164</xdr:row>
          <xdr:rowOff>19050</xdr:rowOff>
        </xdr:to>
        <xdr:sp macro="" textlink="">
          <xdr:nvSpPr>
            <xdr:cNvPr id="9189" name="Check Box 3045" hidden="1">
              <a:extLst>
                <a:ext uri="{63B3BB69-23CF-44E3-9099-C40C66FF867C}">
                  <a14:compatExt spid="_x0000_s9189"/>
                </a:ext>
                <a:ext uri="{FF2B5EF4-FFF2-40B4-BE49-F238E27FC236}">
                  <a16:creationId xmlns:a16="http://schemas.microsoft.com/office/drawing/2014/main" id="{00000000-0008-0000-0000-0000E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2047875</xdr:colOff>
          <xdr:row>163</xdr:row>
          <xdr:rowOff>123825</xdr:rowOff>
        </xdr:from>
        <xdr:to>
          <xdr:col>23</xdr:col>
          <xdr:colOff>2352675</xdr:colOff>
          <xdr:row>165</xdr:row>
          <xdr:rowOff>19050</xdr:rowOff>
        </xdr:to>
        <xdr:sp macro="" textlink="">
          <xdr:nvSpPr>
            <xdr:cNvPr id="9190" name="Check Box 3046" hidden="1">
              <a:extLst>
                <a:ext uri="{63B3BB69-23CF-44E3-9099-C40C66FF867C}">
                  <a14:compatExt spid="_x0000_s9190"/>
                </a:ext>
                <a:ext uri="{FF2B5EF4-FFF2-40B4-BE49-F238E27FC236}">
                  <a16:creationId xmlns:a16="http://schemas.microsoft.com/office/drawing/2014/main" id="{00000000-0008-0000-0000-0000E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2038350</xdr:colOff>
          <xdr:row>164</xdr:row>
          <xdr:rowOff>133350</xdr:rowOff>
        </xdr:from>
        <xdr:to>
          <xdr:col>23</xdr:col>
          <xdr:colOff>2343150</xdr:colOff>
          <xdr:row>166</xdr:row>
          <xdr:rowOff>28575</xdr:rowOff>
        </xdr:to>
        <xdr:sp macro="" textlink="">
          <xdr:nvSpPr>
            <xdr:cNvPr id="9191" name="Check Box 3047" hidden="1">
              <a:extLst>
                <a:ext uri="{63B3BB69-23CF-44E3-9099-C40C66FF867C}">
                  <a14:compatExt spid="_x0000_s9191"/>
                </a:ext>
                <a:ext uri="{FF2B5EF4-FFF2-40B4-BE49-F238E27FC236}">
                  <a16:creationId xmlns:a16="http://schemas.microsoft.com/office/drawing/2014/main" id="{00000000-0008-0000-0000-0000E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165</xdr:row>
          <xdr:rowOff>133350</xdr:rowOff>
        </xdr:from>
        <xdr:to>
          <xdr:col>23</xdr:col>
          <xdr:colOff>2371725</xdr:colOff>
          <xdr:row>167</xdr:row>
          <xdr:rowOff>28575</xdr:rowOff>
        </xdr:to>
        <xdr:sp macro="" textlink="">
          <xdr:nvSpPr>
            <xdr:cNvPr id="9192" name="Check Box 3048" hidden="1">
              <a:extLst>
                <a:ext uri="{63B3BB69-23CF-44E3-9099-C40C66FF867C}">
                  <a14:compatExt spid="_x0000_s9192"/>
                </a:ext>
                <a:ext uri="{FF2B5EF4-FFF2-40B4-BE49-F238E27FC236}">
                  <a16:creationId xmlns:a16="http://schemas.microsoft.com/office/drawing/2014/main" id="{00000000-0008-0000-0000-0000E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2057400</xdr:colOff>
          <xdr:row>166</xdr:row>
          <xdr:rowOff>114300</xdr:rowOff>
        </xdr:from>
        <xdr:to>
          <xdr:col>23</xdr:col>
          <xdr:colOff>2362200</xdr:colOff>
          <xdr:row>168</xdr:row>
          <xdr:rowOff>9525</xdr:rowOff>
        </xdr:to>
        <xdr:sp macro="" textlink="">
          <xdr:nvSpPr>
            <xdr:cNvPr id="9193" name="Check Box 3049" hidden="1">
              <a:extLst>
                <a:ext uri="{63B3BB69-23CF-44E3-9099-C40C66FF867C}">
                  <a14:compatExt spid="_x0000_s9193"/>
                </a:ext>
                <a:ext uri="{FF2B5EF4-FFF2-40B4-BE49-F238E27FC236}">
                  <a16:creationId xmlns:a16="http://schemas.microsoft.com/office/drawing/2014/main" id="{00000000-0008-0000-0000-0000E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2038350</xdr:colOff>
          <xdr:row>167</xdr:row>
          <xdr:rowOff>104775</xdr:rowOff>
        </xdr:from>
        <xdr:to>
          <xdr:col>23</xdr:col>
          <xdr:colOff>2343150</xdr:colOff>
          <xdr:row>169</xdr:row>
          <xdr:rowOff>0</xdr:rowOff>
        </xdr:to>
        <xdr:sp macro="" textlink="">
          <xdr:nvSpPr>
            <xdr:cNvPr id="9194" name="Check Box 3050" hidden="1">
              <a:extLst>
                <a:ext uri="{63B3BB69-23CF-44E3-9099-C40C66FF867C}">
                  <a14:compatExt spid="_x0000_s9194"/>
                </a:ext>
                <a:ext uri="{FF2B5EF4-FFF2-40B4-BE49-F238E27FC236}">
                  <a16:creationId xmlns:a16="http://schemas.microsoft.com/office/drawing/2014/main" id="{00000000-0008-0000-0000-0000E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168</xdr:row>
          <xdr:rowOff>133350</xdr:rowOff>
        </xdr:from>
        <xdr:to>
          <xdr:col>23</xdr:col>
          <xdr:colOff>2381250</xdr:colOff>
          <xdr:row>170</xdr:row>
          <xdr:rowOff>28575</xdr:rowOff>
        </xdr:to>
        <xdr:sp macro="" textlink="">
          <xdr:nvSpPr>
            <xdr:cNvPr id="9195" name="Check Box 3051" hidden="1">
              <a:extLst>
                <a:ext uri="{63B3BB69-23CF-44E3-9099-C40C66FF867C}">
                  <a14:compatExt spid="_x0000_s9195"/>
                </a:ext>
                <a:ext uri="{FF2B5EF4-FFF2-40B4-BE49-F238E27FC236}">
                  <a16:creationId xmlns:a16="http://schemas.microsoft.com/office/drawing/2014/main" id="{00000000-0008-0000-0000-0000E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169</xdr:row>
          <xdr:rowOff>142875</xdr:rowOff>
        </xdr:from>
        <xdr:to>
          <xdr:col>23</xdr:col>
          <xdr:colOff>2381250</xdr:colOff>
          <xdr:row>171</xdr:row>
          <xdr:rowOff>38100</xdr:rowOff>
        </xdr:to>
        <xdr:sp macro="" textlink="">
          <xdr:nvSpPr>
            <xdr:cNvPr id="9196" name="Check Box 3052" hidden="1">
              <a:extLst>
                <a:ext uri="{63B3BB69-23CF-44E3-9099-C40C66FF867C}">
                  <a14:compatExt spid="_x0000_s9196"/>
                </a:ext>
                <a:ext uri="{FF2B5EF4-FFF2-40B4-BE49-F238E27FC236}">
                  <a16:creationId xmlns:a16="http://schemas.microsoft.com/office/drawing/2014/main" id="{00000000-0008-0000-0000-0000E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170</xdr:row>
          <xdr:rowOff>133350</xdr:rowOff>
        </xdr:from>
        <xdr:to>
          <xdr:col>23</xdr:col>
          <xdr:colOff>2381250</xdr:colOff>
          <xdr:row>172</xdr:row>
          <xdr:rowOff>28575</xdr:rowOff>
        </xdr:to>
        <xdr:sp macro="" textlink="">
          <xdr:nvSpPr>
            <xdr:cNvPr id="9197" name="Check Box 3053" hidden="1">
              <a:extLst>
                <a:ext uri="{63B3BB69-23CF-44E3-9099-C40C66FF867C}">
                  <a14:compatExt spid="_x0000_s9197"/>
                </a:ext>
                <a:ext uri="{FF2B5EF4-FFF2-40B4-BE49-F238E27FC236}">
                  <a16:creationId xmlns:a16="http://schemas.microsoft.com/office/drawing/2014/main" id="{00000000-0008-0000-0000-0000E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171</xdr:row>
          <xdr:rowOff>142875</xdr:rowOff>
        </xdr:from>
        <xdr:to>
          <xdr:col>23</xdr:col>
          <xdr:colOff>2381250</xdr:colOff>
          <xdr:row>173</xdr:row>
          <xdr:rowOff>38100</xdr:rowOff>
        </xdr:to>
        <xdr:sp macro="" textlink="">
          <xdr:nvSpPr>
            <xdr:cNvPr id="9198" name="Check Box 3054" hidden="1">
              <a:extLst>
                <a:ext uri="{63B3BB69-23CF-44E3-9099-C40C66FF867C}">
                  <a14:compatExt spid="_x0000_s9198"/>
                </a:ext>
                <a:ext uri="{FF2B5EF4-FFF2-40B4-BE49-F238E27FC236}">
                  <a16:creationId xmlns:a16="http://schemas.microsoft.com/office/drawing/2014/main" id="{00000000-0008-0000-0000-0000E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2057400</xdr:colOff>
          <xdr:row>172</xdr:row>
          <xdr:rowOff>142875</xdr:rowOff>
        </xdr:from>
        <xdr:to>
          <xdr:col>23</xdr:col>
          <xdr:colOff>2362200</xdr:colOff>
          <xdr:row>174</xdr:row>
          <xdr:rowOff>38100</xdr:rowOff>
        </xdr:to>
        <xdr:sp macro="" textlink="">
          <xdr:nvSpPr>
            <xdr:cNvPr id="9199" name="Check Box 3055" hidden="1">
              <a:extLst>
                <a:ext uri="{63B3BB69-23CF-44E3-9099-C40C66FF867C}">
                  <a14:compatExt spid="_x0000_s9199"/>
                </a:ext>
                <a:ext uri="{FF2B5EF4-FFF2-40B4-BE49-F238E27FC236}">
                  <a16:creationId xmlns:a16="http://schemas.microsoft.com/office/drawing/2014/main" id="{00000000-0008-0000-0000-0000E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2038350</xdr:colOff>
          <xdr:row>173</xdr:row>
          <xdr:rowOff>123825</xdr:rowOff>
        </xdr:from>
        <xdr:to>
          <xdr:col>23</xdr:col>
          <xdr:colOff>2343150</xdr:colOff>
          <xdr:row>175</xdr:row>
          <xdr:rowOff>19050</xdr:rowOff>
        </xdr:to>
        <xdr:sp macro="" textlink="">
          <xdr:nvSpPr>
            <xdr:cNvPr id="9200" name="Check Box 3056" hidden="1">
              <a:extLst>
                <a:ext uri="{63B3BB69-23CF-44E3-9099-C40C66FF867C}">
                  <a14:compatExt spid="_x0000_s9200"/>
                </a:ext>
                <a:ext uri="{FF2B5EF4-FFF2-40B4-BE49-F238E27FC236}">
                  <a16:creationId xmlns:a16="http://schemas.microsoft.com/office/drawing/2014/main" id="{00000000-0008-0000-0000-0000F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2038350</xdr:colOff>
          <xdr:row>174</xdr:row>
          <xdr:rowOff>142875</xdr:rowOff>
        </xdr:from>
        <xdr:to>
          <xdr:col>23</xdr:col>
          <xdr:colOff>2343150</xdr:colOff>
          <xdr:row>176</xdr:row>
          <xdr:rowOff>38100</xdr:rowOff>
        </xdr:to>
        <xdr:sp macro="" textlink="">
          <xdr:nvSpPr>
            <xdr:cNvPr id="9201" name="Check Box 3057" hidden="1">
              <a:extLst>
                <a:ext uri="{63B3BB69-23CF-44E3-9099-C40C66FF867C}">
                  <a14:compatExt spid="_x0000_s9201"/>
                </a:ext>
                <a:ext uri="{FF2B5EF4-FFF2-40B4-BE49-F238E27FC236}">
                  <a16:creationId xmlns:a16="http://schemas.microsoft.com/office/drawing/2014/main" id="{00000000-0008-0000-0000-0000F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2047875</xdr:colOff>
          <xdr:row>175</xdr:row>
          <xdr:rowOff>114300</xdr:rowOff>
        </xdr:from>
        <xdr:to>
          <xdr:col>23</xdr:col>
          <xdr:colOff>2352675</xdr:colOff>
          <xdr:row>177</xdr:row>
          <xdr:rowOff>9525</xdr:rowOff>
        </xdr:to>
        <xdr:sp macro="" textlink="">
          <xdr:nvSpPr>
            <xdr:cNvPr id="9202" name="Check Box 3058" hidden="1">
              <a:extLst>
                <a:ext uri="{63B3BB69-23CF-44E3-9099-C40C66FF867C}">
                  <a14:compatExt spid="_x0000_s9202"/>
                </a:ext>
                <a:ext uri="{FF2B5EF4-FFF2-40B4-BE49-F238E27FC236}">
                  <a16:creationId xmlns:a16="http://schemas.microsoft.com/office/drawing/2014/main" id="{00000000-0008-0000-0000-0000F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2047875</xdr:colOff>
          <xdr:row>176</xdr:row>
          <xdr:rowOff>133350</xdr:rowOff>
        </xdr:from>
        <xdr:to>
          <xdr:col>23</xdr:col>
          <xdr:colOff>2352675</xdr:colOff>
          <xdr:row>178</xdr:row>
          <xdr:rowOff>28575</xdr:rowOff>
        </xdr:to>
        <xdr:sp macro="" textlink="">
          <xdr:nvSpPr>
            <xdr:cNvPr id="9203" name="Check Box 3059" hidden="1">
              <a:extLst>
                <a:ext uri="{63B3BB69-23CF-44E3-9099-C40C66FF867C}">
                  <a14:compatExt spid="_x0000_s9203"/>
                </a:ext>
                <a:ext uri="{FF2B5EF4-FFF2-40B4-BE49-F238E27FC236}">
                  <a16:creationId xmlns:a16="http://schemas.microsoft.com/office/drawing/2014/main" id="{00000000-0008-0000-0000-0000F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177</xdr:row>
          <xdr:rowOff>152400</xdr:rowOff>
        </xdr:from>
        <xdr:to>
          <xdr:col>23</xdr:col>
          <xdr:colOff>2381250</xdr:colOff>
          <xdr:row>179</xdr:row>
          <xdr:rowOff>57150</xdr:rowOff>
        </xdr:to>
        <xdr:sp macro="" textlink="">
          <xdr:nvSpPr>
            <xdr:cNvPr id="9204" name="Check Box 3060" hidden="1">
              <a:extLst>
                <a:ext uri="{63B3BB69-23CF-44E3-9099-C40C66FF867C}">
                  <a14:compatExt spid="_x0000_s9204"/>
                </a:ext>
                <a:ext uri="{FF2B5EF4-FFF2-40B4-BE49-F238E27FC236}">
                  <a16:creationId xmlns:a16="http://schemas.microsoft.com/office/drawing/2014/main" id="{00000000-0008-0000-0000-0000F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2057400</xdr:colOff>
          <xdr:row>178</xdr:row>
          <xdr:rowOff>123825</xdr:rowOff>
        </xdr:from>
        <xdr:to>
          <xdr:col>23</xdr:col>
          <xdr:colOff>2362200</xdr:colOff>
          <xdr:row>180</xdr:row>
          <xdr:rowOff>19050</xdr:rowOff>
        </xdr:to>
        <xdr:sp macro="" textlink="">
          <xdr:nvSpPr>
            <xdr:cNvPr id="9205" name="Check Box 3061" hidden="1">
              <a:extLst>
                <a:ext uri="{63B3BB69-23CF-44E3-9099-C40C66FF867C}">
                  <a14:compatExt spid="_x0000_s9205"/>
                </a:ext>
                <a:ext uri="{FF2B5EF4-FFF2-40B4-BE49-F238E27FC236}">
                  <a16:creationId xmlns:a16="http://schemas.microsoft.com/office/drawing/2014/main" id="{00000000-0008-0000-0000-0000F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179</xdr:row>
          <xdr:rowOff>142875</xdr:rowOff>
        </xdr:from>
        <xdr:to>
          <xdr:col>23</xdr:col>
          <xdr:colOff>2390775</xdr:colOff>
          <xdr:row>181</xdr:row>
          <xdr:rowOff>38100</xdr:rowOff>
        </xdr:to>
        <xdr:sp macro="" textlink="">
          <xdr:nvSpPr>
            <xdr:cNvPr id="9206" name="Check Box 3062" hidden="1">
              <a:extLst>
                <a:ext uri="{63B3BB69-23CF-44E3-9099-C40C66FF867C}">
                  <a14:compatExt spid="_x0000_s9206"/>
                </a:ext>
                <a:ext uri="{FF2B5EF4-FFF2-40B4-BE49-F238E27FC236}">
                  <a16:creationId xmlns:a16="http://schemas.microsoft.com/office/drawing/2014/main" id="{00000000-0008-0000-0000-0000F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180</xdr:row>
          <xdr:rowOff>133350</xdr:rowOff>
        </xdr:from>
        <xdr:to>
          <xdr:col>23</xdr:col>
          <xdr:colOff>2390775</xdr:colOff>
          <xdr:row>182</xdr:row>
          <xdr:rowOff>28575</xdr:rowOff>
        </xdr:to>
        <xdr:sp macro="" textlink="">
          <xdr:nvSpPr>
            <xdr:cNvPr id="9207" name="Check Box 3063" hidden="1">
              <a:extLst>
                <a:ext uri="{63B3BB69-23CF-44E3-9099-C40C66FF867C}">
                  <a14:compatExt spid="_x0000_s9207"/>
                </a:ext>
                <a:ext uri="{FF2B5EF4-FFF2-40B4-BE49-F238E27FC236}">
                  <a16:creationId xmlns:a16="http://schemas.microsoft.com/office/drawing/2014/main" id="{00000000-0008-0000-0000-0000F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181</xdr:row>
          <xdr:rowOff>123825</xdr:rowOff>
        </xdr:from>
        <xdr:to>
          <xdr:col>23</xdr:col>
          <xdr:colOff>2390775</xdr:colOff>
          <xdr:row>183</xdr:row>
          <xdr:rowOff>19050</xdr:rowOff>
        </xdr:to>
        <xdr:sp macro="" textlink="">
          <xdr:nvSpPr>
            <xdr:cNvPr id="9208" name="Check Box 3064" hidden="1">
              <a:extLst>
                <a:ext uri="{63B3BB69-23CF-44E3-9099-C40C66FF867C}">
                  <a14:compatExt spid="_x0000_s9208"/>
                </a:ext>
                <a:ext uri="{FF2B5EF4-FFF2-40B4-BE49-F238E27FC236}">
                  <a16:creationId xmlns:a16="http://schemas.microsoft.com/office/drawing/2014/main" id="{00000000-0008-0000-0000-0000F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182</xdr:row>
          <xdr:rowOff>123825</xdr:rowOff>
        </xdr:from>
        <xdr:to>
          <xdr:col>23</xdr:col>
          <xdr:colOff>2371725</xdr:colOff>
          <xdr:row>184</xdr:row>
          <xdr:rowOff>19050</xdr:rowOff>
        </xdr:to>
        <xdr:sp macro="" textlink="">
          <xdr:nvSpPr>
            <xdr:cNvPr id="9209" name="Check Box 3065" hidden="1">
              <a:extLst>
                <a:ext uri="{63B3BB69-23CF-44E3-9099-C40C66FF867C}">
                  <a14:compatExt spid="_x0000_s9209"/>
                </a:ext>
                <a:ext uri="{FF2B5EF4-FFF2-40B4-BE49-F238E27FC236}">
                  <a16:creationId xmlns:a16="http://schemas.microsoft.com/office/drawing/2014/main" id="{00000000-0008-0000-0000-0000F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183</xdr:row>
          <xdr:rowOff>133350</xdr:rowOff>
        </xdr:from>
        <xdr:to>
          <xdr:col>23</xdr:col>
          <xdr:colOff>2381250</xdr:colOff>
          <xdr:row>185</xdr:row>
          <xdr:rowOff>28575</xdr:rowOff>
        </xdr:to>
        <xdr:sp macro="" textlink="">
          <xdr:nvSpPr>
            <xdr:cNvPr id="9210" name="Check Box 3066" hidden="1">
              <a:extLst>
                <a:ext uri="{63B3BB69-23CF-44E3-9099-C40C66FF867C}">
                  <a14:compatExt spid="_x0000_s9210"/>
                </a:ext>
                <a:ext uri="{FF2B5EF4-FFF2-40B4-BE49-F238E27FC236}">
                  <a16:creationId xmlns:a16="http://schemas.microsoft.com/office/drawing/2014/main" id="{00000000-0008-0000-0000-0000F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2057400</xdr:colOff>
          <xdr:row>184</xdr:row>
          <xdr:rowOff>152400</xdr:rowOff>
        </xdr:from>
        <xdr:to>
          <xdr:col>23</xdr:col>
          <xdr:colOff>2362200</xdr:colOff>
          <xdr:row>186</xdr:row>
          <xdr:rowOff>57150</xdr:rowOff>
        </xdr:to>
        <xdr:sp macro="" textlink="">
          <xdr:nvSpPr>
            <xdr:cNvPr id="9211" name="Check Box 3067" hidden="1">
              <a:extLst>
                <a:ext uri="{63B3BB69-23CF-44E3-9099-C40C66FF867C}">
                  <a14:compatExt spid="_x0000_s9211"/>
                </a:ext>
                <a:ext uri="{FF2B5EF4-FFF2-40B4-BE49-F238E27FC236}">
                  <a16:creationId xmlns:a16="http://schemas.microsoft.com/office/drawing/2014/main" id="{00000000-0008-0000-0000-0000F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185</xdr:row>
          <xdr:rowOff>152400</xdr:rowOff>
        </xdr:from>
        <xdr:to>
          <xdr:col>23</xdr:col>
          <xdr:colOff>2371725</xdr:colOff>
          <xdr:row>187</xdr:row>
          <xdr:rowOff>57150</xdr:rowOff>
        </xdr:to>
        <xdr:sp macro="" textlink="">
          <xdr:nvSpPr>
            <xdr:cNvPr id="9212" name="Check Box 3068" hidden="1">
              <a:extLst>
                <a:ext uri="{63B3BB69-23CF-44E3-9099-C40C66FF867C}">
                  <a14:compatExt spid="_x0000_s9212"/>
                </a:ext>
                <a:ext uri="{FF2B5EF4-FFF2-40B4-BE49-F238E27FC236}">
                  <a16:creationId xmlns:a16="http://schemas.microsoft.com/office/drawing/2014/main" id="{00000000-0008-0000-0000-0000F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2076450</xdr:colOff>
          <xdr:row>186</xdr:row>
          <xdr:rowOff>152400</xdr:rowOff>
        </xdr:from>
        <xdr:to>
          <xdr:col>23</xdr:col>
          <xdr:colOff>2381250</xdr:colOff>
          <xdr:row>188</xdr:row>
          <xdr:rowOff>57150</xdr:rowOff>
        </xdr:to>
        <xdr:sp macro="" textlink="">
          <xdr:nvSpPr>
            <xdr:cNvPr id="9213" name="Check Box 3069" hidden="1">
              <a:extLst>
                <a:ext uri="{63B3BB69-23CF-44E3-9099-C40C66FF867C}">
                  <a14:compatExt spid="_x0000_s9213"/>
                </a:ext>
                <a:ext uri="{FF2B5EF4-FFF2-40B4-BE49-F238E27FC236}">
                  <a16:creationId xmlns:a16="http://schemas.microsoft.com/office/drawing/2014/main" id="{00000000-0008-0000-0000-0000F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187</xdr:row>
          <xdr:rowOff>133350</xdr:rowOff>
        </xdr:from>
        <xdr:to>
          <xdr:col>23</xdr:col>
          <xdr:colOff>2390775</xdr:colOff>
          <xdr:row>189</xdr:row>
          <xdr:rowOff>28575</xdr:rowOff>
        </xdr:to>
        <xdr:sp macro="" textlink="">
          <xdr:nvSpPr>
            <xdr:cNvPr id="9214" name="Check Box 3070" hidden="1">
              <a:extLst>
                <a:ext uri="{63B3BB69-23CF-44E3-9099-C40C66FF867C}">
                  <a14:compatExt spid="_x0000_s9214"/>
                </a:ext>
                <a:ext uri="{FF2B5EF4-FFF2-40B4-BE49-F238E27FC236}">
                  <a16:creationId xmlns:a16="http://schemas.microsoft.com/office/drawing/2014/main" id="{00000000-0008-0000-0000-0000F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2085975</xdr:colOff>
          <xdr:row>188</xdr:row>
          <xdr:rowOff>133350</xdr:rowOff>
        </xdr:from>
        <xdr:to>
          <xdr:col>23</xdr:col>
          <xdr:colOff>2390775</xdr:colOff>
          <xdr:row>190</xdr:row>
          <xdr:rowOff>28575</xdr:rowOff>
        </xdr:to>
        <xdr:sp macro="" textlink="">
          <xdr:nvSpPr>
            <xdr:cNvPr id="9215" name="Check Box 3071" hidden="1">
              <a:extLst>
                <a:ext uri="{63B3BB69-23CF-44E3-9099-C40C66FF867C}">
                  <a14:compatExt spid="_x0000_s9215"/>
                </a:ext>
                <a:ext uri="{FF2B5EF4-FFF2-40B4-BE49-F238E27FC236}">
                  <a16:creationId xmlns:a16="http://schemas.microsoft.com/office/drawing/2014/main" id="{00000000-0008-0000-0000-0000F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2066925</xdr:colOff>
          <xdr:row>189</xdr:row>
          <xdr:rowOff>114300</xdr:rowOff>
        </xdr:from>
        <xdr:to>
          <xdr:col>23</xdr:col>
          <xdr:colOff>2371725</xdr:colOff>
          <xdr:row>191</xdr:row>
          <xdr:rowOff>9525</xdr:rowOff>
        </xdr:to>
        <xdr:sp macro="" textlink="">
          <xdr:nvSpPr>
            <xdr:cNvPr id="9216" name="Check Box 3072" hidden="1">
              <a:extLst>
                <a:ext uri="{63B3BB69-23CF-44E3-9099-C40C66FF867C}">
                  <a14:compatExt spid="_x0000_s9216"/>
                </a:ext>
                <a:ext uri="{FF2B5EF4-FFF2-40B4-BE49-F238E27FC236}">
                  <a16:creationId xmlns:a16="http://schemas.microsoft.com/office/drawing/2014/main" id="{00000000-0008-0000-0000-00000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2057400</xdr:colOff>
          <xdr:row>190</xdr:row>
          <xdr:rowOff>123825</xdr:rowOff>
        </xdr:from>
        <xdr:to>
          <xdr:col>23</xdr:col>
          <xdr:colOff>2362200</xdr:colOff>
          <xdr:row>192</xdr:row>
          <xdr:rowOff>19050</xdr:rowOff>
        </xdr:to>
        <xdr:sp macro="" textlink="">
          <xdr:nvSpPr>
            <xdr:cNvPr id="9217" name="Check Box 3073"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118</xdr:row>
          <xdr:rowOff>123825</xdr:rowOff>
        </xdr:from>
        <xdr:to>
          <xdr:col>26</xdr:col>
          <xdr:colOff>0</xdr:colOff>
          <xdr:row>120</xdr:row>
          <xdr:rowOff>19050</xdr:rowOff>
        </xdr:to>
        <xdr:sp macro="" textlink="">
          <xdr:nvSpPr>
            <xdr:cNvPr id="9218" name="Check Box 3074"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119</xdr:row>
          <xdr:rowOff>123825</xdr:rowOff>
        </xdr:from>
        <xdr:to>
          <xdr:col>26</xdr:col>
          <xdr:colOff>0</xdr:colOff>
          <xdr:row>121</xdr:row>
          <xdr:rowOff>19050</xdr:rowOff>
        </xdr:to>
        <xdr:sp macro="" textlink="">
          <xdr:nvSpPr>
            <xdr:cNvPr id="9220" name="Check Box 3076"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120</xdr:row>
          <xdr:rowOff>123825</xdr:rowOff>
        </xdr:from>
        <xdr:to>
          <xdr:col>26</xdr:col>
          <xdr:colOff>0</xdr:colOff>
          <xdr:row>122</xdr:row>
          <xdr:rowOff>19050</xdr:rowOff>
        </xdr:to>
        <xdr:sp macro="" textlink="">
          <xdr:nvSpPr>
            <xdr:cNvPr id="9222" name="Check Box 3078" hidden="1">
              <a:extLst>
                <a:ext uri="{63B3BB69-23CF-44E3-9099-C40C66FF867C}">
                  <a14:compatExt spid="_x0000_s9222"/>
                </a:ext>
                <a:ext uri="{FF2B5EF4-FFF2-40B4-BE49-F238E27FC236}">
                  <a16:creationId xmlns:a16="http://schemas.microsoft.com/office/drawing/2014/main" id="{00000000-0008-0000-00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2066925</xdr:colOff>
          <xdr:row>121</xdr:row>
          <xdr:rowOff>123825</xdr:rowOff>
        </xdr:from>
        <xdr:to>
          <xdr:col>26</xdr:col>
          <xdr:colOff>0</xdr:colOff>
          <xdr:row>123</xdr:row>
          <xdr:rowOff>19050</xdr:rowOff>
        </xdr:to>
        <xdr:sp macro="" textlink="">
          <xdr:nvSpPr>
            <xdr:cNvPr id="9224" name="Check Box 3080" hidden="1">
              <a:extLst>
                <a:ext uri="{63B3BB69-23CF-44E3-9099-C40C66FF867C}">
                  <a14:compatExt spid="_x0000_s9224"/>
                </a:ext>
                <a:ext uri="{FF2B5EF4-FFF2-40B4-BE49-F238E27FC236}">
                  <a16:creationId xmlns:a16="http://schemas.microsoft.com/office/drawing/2014/main" id="{00000000-0008-0000-00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2076450</xdr:colOff>
          <xdr:row>146</xdr:row>
          <xdr:rowOff>152400</xdr:rowOff>
        </xdr:from>
        <xdr:to>
          <xdr:col>26</xdr:col>
          <xdr:colOff>9525</xdr:colOff>
          <xdr:row>148</xdr:row>
          <xdr:rowOff>57150</xdr:rowOff>
        </xdr:to>
        <xdr:sp macro="" textlink="">
          <xdr:nvSpPr>
            <xdr:cNvPr id="9226" name="Check Box 3082" hidden="1">
              <a:extLst>
                <a:ext uri="{63B3BB69-23CF-44E3-9099-C40C66FF867C}">
                  <a14:compatExt spid="_x0000_s9226"/>
                </a:ext>
                <a:ext uri="{FF2B5EF4-FFF2-40B4-BE49-F238E27FC236}">
                  <a16:creationId xmlns:a16="http://schemas.microsoft.com/office/drawing/2014/main" id="{00000000-0008-0000-00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207</xdr:row>
          <xdr:rowOff>0</xdr:rowOff>
        </xdr:from>
        <xdr:to>
          <xdr:col>14</xdr:col>
          <xdr:colOff>447675</xdr:colOff>
          <xdr:row>208</xdr:row>
          <xdr:rowOff>66675</xdr:rowOff>
        </xdr:to>
        <xdr:sp macro="" textlink="">
          <xdr:nvSpPr>
            <xdr:cNvPr id="9230" name="Check Box 3086" hidden="1">
              <a:extLst>
                <a:ext uri="{63B3BB69-23CF-44E3-9099-C40C66FF867C}">
                  <a14:compatExt spid="_x0000_s9230"/>
                </a:ext>
                <a:ext uri="{FF2B5EF4-FFF2-40B4-BE49-F238E27FC236}">
                  <a16:creationId xmlns:a16="http://schemas.microsoft.com/office/drawing/2014/main" id="{00000000-0008-0000-00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35</xdr:row>
          <xdr:rowOff>142875</xdr:rowOff>
        </xdr:from>
        <xdr:to>
          <xdr:col>1</xdr:col>
          <xdr:colOff>466725</xdr:colOff>
          <xdr:row>37</xdr:row>
          <xdr:rowOff>38100</xdr:rowOff>
        </xdr:to>
        <xdr:sp macro="" textlink="">
          <xdr:nvSpPr>
            <xdr:cNvPr id="9232" name="Check Box 3088" hidden="1">
              <a:extLst>
                <a:ext uri="{63B3BB69-23CF-44E3-9099-C40C66FF867C}">
                  <a14:compatExt spid="_x0000_s9232"/>
                </a:ext>
                <a:ext uri="{FF2B5EF4-FFF2-40B4-BE49-F238E27FC236}">
                  <a16:creationId xmlns:a16="http://schemas.microsoft.com/office/drawing/2014/main" id="{00000000-0008-0000-00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36</xdr:row>
          <xdr:rowOff>133350</xdr:rowOff>
        </xdr:from>
        <xdr:to>
          <xdr:col>1</xdr:col>
          <xdr:colOff>466725</xdr:colOff>
          <xdr:row>38</xdr:row>
          <xdr:rowOff>28575</xdr:rowOff>
        </xdr:to>
        <xdr:sp macro="" textlink="">
          <xdr:nvSpPr>
            <xdr:cNvPr id="9233" name="Check Box 3089" hidden="1">
              <a:extLst>
                <a:ext uri="{63B3BB69-23CF-44E3-9099-C40C66FF867C}">
                  <a14:compatExt spid="_x0000_s9233"/>
                </a:ext>
                <a:ext uri="{FF2B5EF4-FFF2-40B4-BE49-F238E27FC236}">
                  <a16:creationId xmlns:a16="http://schemas.microsoft.com/office/drawing/2014/main" id="{00000000-0008-0000-00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42</xdr:row>
          <xdr:rowOff>152400</xdr:rowOff>
        </xdr:from>
        <xdr:to>
          <xdr:col>1</xdr:col>
          <xdr:colOff>457200</xdr:colOff>
          <xdr:row>44</xdr:row>
          <xdr:rowOff>38100</xdr:rowOff>
        </xdr:to>
        <xdr:sp macro="" textlink="">
          <xdr:nvSpPr>
            <xdr:cNvPr id="9238" name="Check Box 3094" hidden="1">
              <a:extLst>
                <a:ext uri="{63B3BB69-23CF-44E3-9099-C40C66FF867C}">
                  <a14:compatExt spid="_x0000_s9238"/>
                </a:ext>
                <a:ext uri="{FF2B5EF4-FFF2-40B4-BE49-F238E27FC236}">
                  <a16:creationId xmlns:a16="http://schemas.microsoft.com/office/drawing/2014/main" id="{00000000-0008-0000-00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41</xdr:row>
          <xdr:rowOff>152400</xdr:rowOff>
        </xdr:from>
        <xdr:to>
          <xdr:col>1</xdr:col>
          <xdr:colOff>457200</xdr:colOff>
          <xdr:row>43</xdr:row>
          <xdr:rowOff>38100</xdr:rowOff>
        </xdr:to>
        <xdr:sp macro="" textlink="">
          <xdr:nvSpPr>
            <xdr:cNvPr id="9239" name="Check Box 3095" hidden="1">
              <a:extLst>
                <a:ext uri="{63B3BB69-23CF-44E3-9099-C40C66FF867C}">
                  <a14:compatExt spid="_x0000_s9239"/>
                </a:ext>
                <a:ext uri="{FF2B5EF4-FFF2-40B4-BE49-F238E27FC236}">
                  <a16:creationId xmlns:a16="http://schemas.microsoft.com/office/drawing/2014/main" id="{00000000-0008-0000-00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43</xdr:row>
          <xdr:rowOff>152400</xdr:rowOff>
        </xdr:from>
        <xdr:to>
          <xdr:col>1</xdr:col>
          <xdr:colOff>457200</xdr:colOff>
          <xdr:row>45</xdr:row>
          <xdr:rowOff>57150</xdr:rowOff>
        </xdr:to>
        <xdr:sp macro="" textlink="">
          <xdr:nvSpPr>
            <xdr:cNvPr id="9240" name="Check Box 3096" hidden="1">
              <a:extLst>
                <a:ext uri="{63B3BB69-23CF-44E3-9099-C40C66FF867C}">
                  <a14:compatExt spid="_x0000_s9240"/>
                </a:ext>
                <a:ext uri="{FF2B5EF4-FFF2-40B4-BE49-F238E27FC236}">
                  <a16:creationId xmlns:a16="http://schemas.microsoft.com/office/drawing/2014/main" id="{00000000-0008-0000-00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44</xdr:row>
          <xdr:rowOff>152400</xdr:rowOff>
        </xdr:from>
        <xdr:to>
          <xdr:col>1</xdr:col>
          <xdr:colOff>457200</xdr:colOff>
          <xdr:row>46</xdr:row>
          <xdr:rowOff>57150</xdr:rowOff>
        </xdr:to>
        <xdr:sp macro="" textlink="">
          <xdr:nvSpPr>
            <xdr:cNvPr id="9241" name="Check Box 3097" hidden="1">
              <a:extLst>
                <a:ext uri="{63B3BB69-23CF-44E3-9099-C40C66FF867C}">
                  <a14:compatExt spid="_x0000_s9241"/>
                </a:ext>
                <a:ext uri="{FF2B5EF4-FFF2-40B4-BE49-F238E27FC236}">
                  <a16:creationId xmlns:a16="http://schemas.microsoft.com/office/drawing/2014/main" id="{00000000-0008-0000-00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45</xdr:row>
          <xdr:rowOff>152400</xdr:rowOff>
        </xdr:from>
        <xdr:to>
          <xdr:col>1</xdr:col>
          <xdr:colOff>457200</xdr:colOff>
          <xdr:row>47</xdr:row>
          <xdr:rowOff>57150</xdr:rowOff>
        </xdr:to>
        <xdr:sp macro="" textlink="">
          <xdr:nvSpPr>
            <xdr:cNvPr id="9242" name="Check Box 3098" hidden="1">
              <a:extLst>
                <a:ext uri="{63B3BB69-23CF-44E3-9099-C40C66FF867C}">
                  <a14:compatExt spid="_x0000_s9242"/>
                </a:ext>
                <a:ext uri="{FF2B5EF4-FFF2-40B4-BE49-F238E27FC236}">
                  <a16:creationId xmlns:a16="http://schemas.microsoft.com/office/drawing/2014/main" id="{00000000-0008-0000-00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46</xdr:row>
          <xdr:rowOff>152400</xdr:rowOff>
        </xdr:from>
        <xdr:to>
          <xdr:col>1</xdr:col>
          <xdr:colOff>457200</xdr:colOff>
          <xdr:row>48</xdr:row>
          <xdr:rowOff>57150</xdr:rowOff>
        </xdr:to>
        <xdr:sp macro="" textlink="">
          <xdr:nvSpPr>
            <xdr:cNvPr id="9243" name="Check Box 3099" hidden="1">
              <a:extLst>
                <a:ext uri="{63B3BB69-23CF-44E3-9099-C40C66FF867C}">
                  <a14:compatExt spid="_x0000_s9243"/>
                </a:ext>
                <a:ext uri="{FF2B5EF4-FFF2-40B4-BE49-F238E27FC236}">
                  <a16:creationId xmlns:a16="http://schemas.microsoft.com/office/drawing/2014/main" id="{00000000-0008-0000-00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47</xdr:row>
          <xdr:rowOff>152400</xdr:rowOff>
        </xdr:from>
        <xdr:to>
          <xdr:col>1</xdr:col>
          <xdr:colOff>457200</xdr:colOff>
          <xdr:row>49</xdr:row>
          <xdr:rowOff>57150</xdr:rowOff>
        </xdr:to>
        <xdr:sp macro="" textlink="">
          <xdr:nvSpPr>
            <xdr:cNvPr id="9244" name="Check Box 3100" hidden="1">
              <a:extLst>
                <a:ext uri="{63B3BB69-23CF-44E3-9099-C40C66FF867C}">
                  <a14:compatExt spid="_x0000_s9244"/>
                </a:ext>
                <a:ext uri="{FF2B5EF4-FFF2-40B4-BE49-F238E27FC236}">
                  <a16:creationId xmlns:a16="http://schemas.microsoft.com/office/drawing/2014/main" id="{00000000-0008-0000-00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48</xdr:row>
          <xdr:rowOff>152400</xdr:rowOff>
        </xdr:from>
        <xdr:to>
          <xdr:col>1</xdr:col>
          <xdr:colOff>457200</xdr:colOff>
          <xdr:row>50</xdr:row>
          <xdr:rowOff>57150</xdr:rowOff>
        </xdr:to>
        <xdr:sp macro="" textlink="">
          <xdr:nvSpPr>
            <xdr:cNvPr id="9245" name="Check Box 3101" hidden="1">
              <a:extLst>
                <a:ext uri="{63B3BB69-23CF-44E3-9099-C40C66FF867C}">
                  <a14:compatExt spid="_x0000_s9245"/>
                </a:ext>
                <a:ext uri="{FF2B5EF4-FFF2-40B4-BE49-F238E27FC236}">
                  <a16:creationId xmlns:a16="http://schemas.microsoft.com/office/drawing/2014/main" id="{00000000-0008-0000-00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49</xdr:row>
          <xdr:rowOff>152400</xdr:rowOff>
        </xdr:from>
        <xdr:to>
          <xdr:col>1</xdr:col>
          <xdr:colOff>457200</xdr:colOff>
          <xdr:row>51</xdr:row>
          <xdr:rowOff>57150</xdr:rowOff>
        </xdr:to>
        <xdr:sp macro="" textlink="">
          <xdr:nvSpPr>
            <xdr:cNvPr id="9246" name="Check Box 3102" hidden="1">
              <a:extLst>
                <a:ext uri="{63B3BB69-23CF-44E3-9099-C40C66FF867C}">
                  <a14:compatExt spid="_x0000_s9246"/>
                </a:ext>
                <a:ext uri="{FF2B5EF4-FFF2-40B4-BE49-F238E27FC236}">
                  <a16:creationId xmlns:a16="http://schemas.microsoft.com/office/drawing/2014/main" id="{00000000-0008-0000-00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50</xdr:row>
          <xdr:rowOff>152400</xdr:rowOff>
        </xdr:from>
        <xdr:to>
          <xdr:col>1</xdr:col>
          <xdr:colOff>457200</xdr:colOff>
          <xdr:row>52</xdr:row>
          <xdr:rowOff>57150</xdr:rowOff>
        </xdr:to>
        <xdr:sp macro="" textlink="">
          <xdr:nvSpPr>
            <xdr:cNvPr id="9247" name="Check Box 3103" hidden="1">
              <a:extLst>
                <a:ext uri="{63B3BB69-23CF-44E3-9099-C40C66FF867C}">
                  <a14:compatExt spid="_x0000_s9247"/>
                </a:ext>
                <a:ext uri="{FF2B5EF4-FFF2-40B4-BE49-F238E27FC236}">
                  <a16:creationId xmlns:a16="http://schemas.microsoft.com/office/drawing/2014/main" id="{00000000-0008-0000-00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51</xdr:row>
          <xdr:rowOff>152400</xdr:rowOff>
        </xdr:from>
        <xdr:to>
          <xdr:col>1</xdr:col>
          <xdr:colOff>457200</xdr:colOff>
          <xdr:row>53</xdr:row>
          <xdr:rowOff>57150</xdr:rowOff>
        </xdr:to>
        <xdr:sp macro="" textlink="">
          <xdr:nvSpPr>
            <xdr:cNvPr id="9248" name="Check Box 3104" hidden="1">
              <a:extLst>
                <a:ext uri="{63B3BB69-23CF-44E3-9099-C40C66FF867C}">
                  <a14:compatExt spid="_x0000_s9248"/>
                </a:ext>
                <a:ext uri="{FF2B5EF4-FFF2-40B4-BE49-F238E27FC236}">
                  <a16:creationId xmlns:a16="http://schemas.microsoft.com/office/drawing/2014/main" id="{00000000-0008-0000-00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52</xdr:row>
          <xdr:rowOff>152400</xdr:rowOff>
        </xdr:from>
        <xdr:to>
          <xdr:col>1</xdr:col>
          <xdr:colOff>457200</xdr:colOff>
          <xdr:row>54</xdr:row>
          <xdr:rowOff>57150</xdr:rowOff>
        </xdr:to>
        <xdr:sp macro="" textlink="">
          <xdr:nvSpPr>
            <xdr:cNvPr id="9249" name="Check Box 3105" hidden="1">
              <a:extLst>
                <a:ext uri="{63B3BB69-23CF-44E3-9099-C40C66FF867C}">
                  <a14:compatExt spid="_x0000_s9249"/>
                </a:ext>
                <a:ext uri="{FF2B5EF4-FFF2-40B4-BE49-F238E27FC236}">
                  <a16:creationId xmlns:a16="http://schemas.microsoft.com/office/drawing/2014/main" id="{00000000-0008-0000-00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53</xdr:row>
          <xdr:rowOff>152400</xdr:rowOff>
        </xdr:from>
        <xdr:to>
          <xdr:col>1</xdr:col>
          <xdr:colOff>457200</xdr:colOff>
          <xdr:row>55</xdr:row>
          <xdr:rowOff>57150</xdr:rowOff>
        </xdr:to>
        <xdr:sp macro="" textlink="">
          <xdr:nvSpPr>
            <xdr:cNvPr id="9250" name="Check Box 3106" hidden="1">
              <a:extLst>
                <a:ext uri="{63B3BB69-23CF-44E3-9099-C40C66FF867C}">
                  <a14:compatExt spid="_x0000_s9250"/>
                </a:ext>
                <a:ext uri="{FF2B5EF4-FFF2-40B4-BE49-F238E27FC236}">
                  <a16:creationId xmlns:a16="http://schemas.microsoft.com/office/drawing/2014/main" id="{00000000-0008-0000-00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54</xdr:row>
          <xdr:rowOff>152400</xdr:rowOff>
        </xdr:from>
        <xdr:to>
          <xdr:col>1</xdr:col>
          <xdr:colOff>457200</xdr:colOff>
          <xdr:row>56</xdr:row>
          <xdr:rowOff>57150</xdr:rowOff>
        </xdr:to>
        <xdr:sp macro="" textlink="">
          <xdr:nvSpPr>
            <xdr:cNvPr id="9251" name="Check Box 3107" hidden="1">
              <a:extLst>
                <a:ext uri="{63B3BB69-23CF-44E3-9099-C40C66FF867C}">
                  <a14:compatExt spid="_x0000_s9251"/>
                </a:ext>
                <a:ext uri="{FF2B5EF4-FFF2-40B4-BE49-F238E27FC236}">
                  <a16:creationId xmlns:a16="http://schemas.microsoft.com/office/drawing/2014/main" id="{00000000-0008-0000-00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55</xdr:row>
          <xdr:rowOff>152400</xdr:rowOff>
        </xdr:from>
        <xdr:to>
          <xdr:col>1</xdr:col>
          <xdr:colOff>457200</xdr:colOff>
          <xdr:row>57</xdr:row>
          <xdr:rowOff>57150</xdr:rowOff>
        </xdr:to>
        <xdr:sp macro="" textlink="">
          <xdr:nvSpPr>
            <xdr:cNvPr id="9252" name="Check Box 3108" hidden="1">
              <a:extLst>
                <a:ext uri="{63B3BB69-23CF-44E3-9099-C40C66FF867C}">
                  <a14:compatExt spid="_x0000_s9252"/>
                </a:ext>
                <a:ext uri="{FF2B5EF4-FFF2-40B4-BE49-F238E27FC236}">
                  <a16:creationId xmlns:a16="http://schemas.microsoft.com/office/drawing/2014/main" id="{00000000-0008-0000-00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56</xdr:row>
          <xdr:rowOff>152400</xdr:rowOff>
        </xdr:from>
        <xdr:to>
          <xdr:col>1</xdr:col>
          <xdr:colOff>457200</xdr:colOff>
          <xdr:row>58</xdr:row>
          <xdr:rowOff>57150</xdr:rowOff>
        </xdr:to>
        <xdr:sp macro="" textlink="">
          <xdr:nvSpPr>
            <xdr:cNvPr id="9253" name="Check Box 3109" hidden="1">
              <a:extLst>
                <a:ext uri="{63B3BB69-23CF-44E3-9099-C40C66FF867C}">
                  <a14:compatExt spid="_x0000_s9253"/>
                </a:ext>
                <a:ext uri="{FF2B5EF4-FFF2-40B4-BE49-F238E27FC236}">
                  <a16:creationId xmlns:a16="http://schemas.microsoft.com/office/drawing/2014/main" id="{00000000-0008-0000-00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57</xdr:row>
          <xdr:rowOff>152400</xdr:rowOff>
        </xdr:from>
        <xdr:to>
          <xdr:col>1</xdr:col>
          <xdr:colOff>457200</xdr:colOff>
          <xdr:row>59</xdr:row>
          <xdr:rowOff>57150</xdr:rowOff>
        </xdr:to>
        <xdr:sp macro="" textlink="">
          <xdr:nvSpPr>
            <xdr:cNvPr id="9254" name="Check Box 3110" hidden="1">
              <a:extLst>
                <a:ext uri="{63B3BB69-23CF-44E3-9099-C40C66FF867C}">
                  <a14:compatExt spid="_x0000_s9254"/>
                </a:ext>
                <a:ext uri="{FF2B5EF4-FFF2-40B4-BE49-F238E27FC236}">
                  <a16:creationId xmlns:a16="http://schemas.microsoft.com/office/drawing/2014/main" id="{00000000-0008-0000-00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58</xdr:row>
          <xdr:rowOff>152400</xdr:rowOff>
        </xdr:from>
        <xdr:to>
          <xdr:col>1</xdr:col>
          <xdr:colOff>457200</xdr:colOff>
          <xdr:row>60</xdr:row>
          <xdr:rowOff>57150</xdr:rowOff>
        </xdr:to>
        <xdr:sp macro="" textlink="">
          <xdr:nvSpPr>
            <xdr:cNvPr id="9255" name="Check Box 3111" hidden="1">
              <a:extLst>
                <a:ext uri="{63B3BB69-23CF-44E3-9099-C40C66FF867C}">
                  <a14:compatExt spid="_x0000_s9255"/>
                </a:ext>
                <a:ext uri="{FF2B5EF4-FFF2-40B4-BE49-F238E27FC236}">
                  <a16:creationId xmlns:a16="http://schemas.microsoft.com/office/drawing/2014/main" id="{00000000-0008-0000-00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59</xdr:row>
          <xdr:rowOff>152400</xdr:rowOff>
        </xdr:from>
        <xdr:to>
          <xdr:col>1</xdr:col>
          <xdr:colOff>457200</xdr:colOff>
          <xdr:row>61</xdr:row>
          <xdr:rowOff>57150</xdr:rowOff>
        </xdr:to>
        <xdr:sp macro="" textlink="">
          <xdr:nvSpPr>
            <xdr:cNvPr id="9256" name="Check Box 3112" hidden="1">
              <a:extLst>
                <a:ext uri="{63B3BB69-23CF-44E3-9099-C40C66FF867C}">
                  <a14:compatExt spid="_x0000_s9256"/>
                </a:ext>
                <a:ext uri="{FF2B5EF4-FFF2-40B4-BE49-F238E27FC236}">
                  <a16:creationId xmlns:a16="http://schemas.microsoft.com/office/drawing/2014/main" id="{00000000-0008-0000-00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60</xdr:row>
          <xdr:rowOff>152400</xdr:rowOff>
        </xdr:from>
        <xdr:to>
          <xdr:col>1</xdr:col>
          <xdr:colOff>457200</xdr:colOff>
          <xdr:row>62</xdr:row>
          <xdr:rowOff>57150</xdr:rowOff>
        </xdr:to>
        <xdr:sp macro="" textlink="">
          <xdr:nvSpPr>
            <xdr:cNvPr id="9257" name="Check Box 3113" hidden="1">
              <a:extLst>
                <a:ext uri="{63B3BB69-23CF-44E3-9099-C40C66FF867C}">
                  <a14:compatExt spid="_x0000_s9257"/>
                </a:ext>
                <a:ext uri="{FF2B5EF4-FFF2-40B4-BE49-F238E27FC236}">
                  <a16:creationId xmlns:a16="http://schemas.microsoft.com/office/drawing/2014/main" id="{00000000-0008-0000-00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61</xdr:row>
          <xdr:rowOff>152400</xdr:rowOff>
        </xdr:from>
        <xdr:to>
          <xdr:col>1</xdr:col>
          <xdr:colOff>457200</xdr:colOff>
          <xdr:row>63</xdr:row>
          <xdr:rowOff>57150</xdr:rowOff>
        </xdr:to>
        <xdr:sp macro="" textlink="">
          <xdr:nvSpPr>
            <xdr:cNvPr id="9258" name="Check Box 3114" hidden="1">
              <a:extLst>
                <a:ext uri="{63B3BB69-23CF-44E3-9099-C40C66FF867C}">
                  <a14:compatExt spid="_x0000_s9258"/>
                </a:ext>
                <a:ext uri="{FF2B5EF4-FFF2-40B4-BE49-F238E27FC236}">
                  <a16:creationId xmlns:a16="http://schemas.microsoft.com/office/drawing/2014/main" id="{00000000-0008-0000-00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62</xdr:row>
          <xdr:rowOff>152400</xdr:rowOff>
        </xdr:from>
        <xdr:to>
          <xdr:col>1</xdr:col>
          <xdr:colOff>457200</xdr:colOff>
          <xdr:row>64</xdr:row>
          <xdr:rowOff>57150</xdr:rowOff>
        </xdr:to>
        <xdr:sp macro="" textlink="">
          <xdr:nvSpPr>
            <xdr:cNvPr id="9259" name="Check Box 3115" hidden="1">
              <a:extLst>
                <a:ext uri="{63B3BB69-23CF-44E3-9099-C40C66FF867C}">
                  <a14:compatExt spid="_x0000_s9259"/>
                </a:ext>
                <a:ext uri="{FF2B5EF4-FFF2-40B4-BE49-F238E27FC236}">
                  <a16:creationId xmlns:a16="http://schemas.microsoft.com/office/drawing/2014/main" id="{00000000-0008-0000-00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63</xdr:row>
          <xdr:rowOff>152400</xdr:rowOff>
        </xdr:from>
        <xdr:to>
          <xdr:col>1</xdr:col>
          <xdr:colOff>457200</xdr:colOff>
          <xdr:row>65</xdr:row>
          <xdr:rowOff>47625</xdr:rowOff>
        </xdr:to>
        <xdr:sp macro="" textlink="">
          <xdr:nvSpPr>
            <xdr:cNvPr id="9260" name="Check Box 3116" hidden="1">
              <a:extLst>
                <a:ext uri="{63B3BB69-23CF-44E3-9099-C40C66FF867C}">
                  <a14:compatExt spid="_x0000_s9260"/>
                </a:ext>
                <a:ext uri="{FF2B5EF4-FFF2-40B4-BE49-F238E27FC236}">
                  <a16:creationId xmlns:a16="http://schemas.microsoft.com/office/drawing/2014/main" id="{00000000-0008-0000-00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64</xdr:row>
          <xdr:rowOff>152400</xdr:rowOff>
        </xdr:from>
        <xdr:to>
          <xdr:col>1</xdr:col>
          <xdr:colOff>457200</xdr:colOff>
          <xdr:row>66</xdr:row>
          <xdr:rowOff>47625</xdr:rowOff>
        </xdr:to>
        <xdr:sp macro="" textlink="">
          <xdr:nvSpPr>
            <xdr:cNvPr id="9261" name="Check Box 3117" hidden="1">
              <a:extLst>
                <a:ext uri="{63B3BB69-23CF-44E3-9099-C40C66FF867C}">
                  <a14:compatExt spid="_x0000_s9261"/>
                </a:ext>
                <a:ext uri="{FF2B5EF4-FFF2-40B4-BE49-F238E27FC236}">
                  <a16:creationId xmlns:a16="http://schemas.microsoft.com/office/drawing/2014/main" id="{00000000-0008-0000-00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65</xdr:row>
          <xdr:rowOff>152400</xdr:rowOff>
        </xdr:from>
        <xdr:to>
          <xdr:col>1</xdr:col>
          <xdr:colOff>457200</xdr:colOff>
          <xdr:row>67</xdr:row>
          <xdr:rowOff>57150</xdr:rowOff>
        </xdr:to>
        <xdr:sp macro="" textlink="">
          <xdr:nvSpPr>
            <xdr:cNvPr id="9262" name="Check Box 3118" hidden="1">
              <a:extLst>
                <a:ext uri="{63B3BB69-23CF-44E3-9099-C40C66FF867C}">
                  <a14:compatExt spid="_x0000_s9262"/>
                </a:ext>
                <a:ext uri="{FF2B5EF4-FFF2-40B4-BE49-F238E27FC236}">
                  <a16:creationId xmlns:a16="http://schemas.microsoft.com/office/drawing/2014/main" id="{00000000-0008-0000-00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66</xdr:row>
          <xdr:rowOff>152400</xdr:rowOff>
        </xdr:from>
        <xdr:to>
          <xdr:col>1</xdr:col>
          <xdr:colOff>457200</xdr:colOff>
          <xdr:row>68</xdr:row>
          <xdr:rowOff>57150</xdr:rowOff>
        </xdr:to>
        <xdr:sp macro="" textlink="">
          <xdr:nvSpPr>
            <xdr:cNvPr id="9263" name="Check Box 3119" hidden="1">
              <a:extLst>
                <a:ext uri="{63B3BB69-23CF-44E3-9099-C40C66FF867C}">
                  <a14:compatExt spid="_x0000_s9263"/>
                </a:ext>
                <a:ext uri="{FF2B5EF4-FFF2-40B4-BE49-F238E27FC236}">
                  <a16:creationId xmlns:a16="http://schemas.microsoft.com/office/drawing/2014/main" id="{00000000-0008-0000-00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67</xdr:row>
          <xdr:rowOff>152400</xdr:rowOff>
        </xdr:from>
        <xdr:to>
          <xdr:col>1</xdr:col>
          <xdr:colOff>457200</xdr:colOff>
          <xdr:row>69</xdr:row>
          <xdr:rowOff>28575</xdr:rowOff>
        </xdr:to>
        <xdr:sp macro="" textlink="">
          <xdr:nvSpPr>
            <xdr:cNvPr id="9264" name="Check Box 3120" hidden="1">
              <a:extLst>
                <a:ext uri="{63B3BB69-23CF-44E3-9099-C40C66FF867C}">
                  <a14:compatExt spid="_x0000_s9264"/>
                </a:ext>
                <a:ext uri="{FF2B5EF4-FFF2-40B4-BE49-F238E27FC236}">
                  <a16:creationId xmlns:a16="http://schemas.microsoft.com/office/drawing/2014/main" id="{00000000-0008-0000-00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68</xdr:row>
          <xdr:rowOff>152400</xdr:rowOff>
        </xdr:from>
        <xdr:to>
          <xdr:col>1</xdr:col>
          <xdr:colOff>457200</xdr:colOff>
          <xdr:row>70</xdr:row>
          <xdr:rowOff>28575</xdr:rowOff>
        </xdr:to>
        <xdr:sp macro="" textlink="">
          <xdr:nvSpPr>
            <xdr:cNvPr id="9265" name="Check Box 3121" hidden="1">
              <a:extLst>
                <a:ext uri="{63B3BB69-23CF-44E3-9099-C40C66FF867C}">
                  <a14:compatExt spid="_x0000_s9265"/>
                </a:ext>
                <a:ext uri="{FF2B5EF4-FFF2-40B4-BE49-F238E27FC236}">
                  <a16:creationId xmlns:a16="http://schemas.microsoft.com/office/drawing/2014/main" id="{00000000-0008-0000-00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69</xdr:row>
          <xdr:rowOff>152400</xdr:rowOff>
        </xdr:from>
        <xdr:to>
          <xdr:col>1</xdr:col>
          <xdr:colOff>457200</xdr:colOff>
          <xdr:row>71</xdr:row>
          <xdr:rowOff>57150</xdr:rowOff>
        </xdr:to>
        <xdr:sp macro="" textlink="">
          <xdr:nvSpPr>
            <xdr:cNvPr id="9266" name="Check Box 3122" hidden="1">
              <a:extLst>
                <a:ext uri="{63B3BB69-23CF-44E3-9099-C40C66FF867C}">
                  <a14:compatExt spid="_x0000_s9266"/>
                </a:ext>
                <a:ext uri="{FF2B5EF4-FFF2-40B4-BE49-F238E27FC236}">
                  <a16:creationId xmlns:a16="http://schemas.microsoft.com/office/drawing/2014/main" id="{00000000-0008-0000-00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70</xdr:row>
          <xdr:rowOff>152400</xdr:rowOff>
        </xdr:from>
        <xdr:to>
          <xdr:col>1</xdr:col>
          <xdr:colOff>457200</xdr:colOff>
          <xdr:row>72</xdr:row>
          <xdr:rowOff>57150</xdr:rowOff>
        </xdr:to>
        <xdr:sp macro="" textlink="">
          <xdr:nvSpPr>
            <xdr:cNvPr id="9267" name="Check Box 3123" hidden="1">
              <a:extLst>
                <a:ext uri="{63B3BB69-23CF-44E3-9099-C40C66FF867C}">
                  <a14:compatExt spid="_x0000_s9267"/>
                </a:ext>
                <a:ext uri="{FF2B5EF4-FFF2-40B4-BE49-F238E27FC236}">
                  <a16:creationId xmlns:a16="http://schemas.microsoft.com/office/drawing/2014/main" id="{00000000-0008-0000-00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71</xdr:row>
          <xdr:rowOff>152400</xdr:rowOff>
        </xdr:from>
        <xdr:to>
          <xdr:col>1</xdr:col>
          <xdr:colOff>457200</xdr:colOff>
          <xdr:row>73</xdr:row>
          <xdr:rowOff>57150</xdr:rowOff>
        </xdr:to>
        <xdr:sp macro="" textlink="">
          <xdr:nvSpPr>
            <xdr:cNvPr id="9268" name="Check Box 3124" hidden="1">
              <a:extLst>
                <a:ext uri="{63B3BB69-23CF-44E3-9099-C40C66FF867C}">
                  <a14:compatExt spid="_x0000_s9268"/>
                </a:ext>
                <a:ext uri="{FF2B5EF4-FFF2-40B4-BE49-F238E27FC236}">
                  <a16:creationId xmlns:a16="http://schemas.microsoft.com/office/drawing/2014/main" id="{00000000-0008-0000-00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72</xdr:row>
          <xdr:rowOff>152400</xdr:rowOff>
        </xdr:from>
        <xdr:to>
          <xdr:col>1</xdr:col>
          <xdr:colOff>457200</xdr:colOff>
          <xdr:row>74</xdr:row>
          <xdr:rowOff>57150</xdr:rowOff>
        </xdr:to>
        <xdr:sp macro="" textlink="">
          <xdr:nvSpPr>
            <xdr:cNvPr id="9269" name="Check Box 3125" hidden="1">
              <a:extLst>
                <a:ext uri="{63B3BB69-23CF-44E3-9099-C40C66FF867C}">
                  <a14:compatExt spid="_x0000_s9269"/>
                </a:ext>
                <a:ext uri="{FF2B5EF4-FFF2-40B4-BE49-F238E27FC236}">
                  <a16:creationId xmlns:a16="http://schemas.microsoft.com/office/drawing/2014/main" id="{00000000-0008-0000-00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73</xdr:row>
          <xdr:rowOff>152400</xdr:rowOff>
        </xdr:from>
        <xdr:to>
          <xdr:col>1</xdr:col>
          <xdr:colOff>457200</xdr:colOff>
          <xdr:row>75</xdr:row>
          <xdr:rowOff>9525</xdr:rowOff>
        </xdr:to>
        <xdr:sp macro="" textlink="">
          <xdr:nvSpPr>
            <xdr:cNvPr id="9270" name="Check Box 3126" hidden="1">
              <a:extLst>
                <a:ext uri="{63B3BB69-23CF-44E3-9099-C40C66FF867C}">
                  <a14:compatExt spid="_x0000_s9270"/>
                </a:ext>
                <a:ext uri="{FF2B5EF4-FFF2-40B4-BE49-F238E27FC236}">
                  <a16:creationId xmlns:a16="http://schemas.microsoft.com/office/drawing/2014/main" id="{00000000-0008-0000-00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74</xdr:row>
          <xdr:rowOff>152400</xdr:rowOff>
        </xdr:from>
        <xdr:to>
          <xdr:col>1</xdr:col>
          <xdr:colOff>457200</xdr:colOff>
          <xdr:row>76</xdr:row>
          <xdr:rowOff>9525</xdr:rowOff>
        </xdr:to>
        <xdr:sp macro="" textlink="">
          <xdr:nvSpPr>
            <xdr:cNvPr id="9271" name="Check Box 3127" hidden="1">
              <a:extLst>
                <a:ext uri="{63B3BB69-23CF-44E3-9099-C40C66FF867C}">
                  <a14:compatExt spid="_x0000_s9271"/>
                </a:ext>
                <a:ext uri="{FF2B5EF4-FFF2-40B4-BE49-F238E27FC236}">
                  <a16:creationId xmlns:a16="http://schemas.microsoft.com/office/drawing/2014/main" id="{00000000-0008-0000-00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75</xdr:row>
          <xdr:rowOff>152400</xdr:rowOff>
        </xdr:from>
        <xdr:to>
          <xdr:col>1</xdr:col>
          <xdr:colOff>457200</xdr:colOff>
          <xdr:row>77</xdr:row>
          <xdr:rowOff>57150</xdr:rowOff>
        </xdr:to>
        <xdr:sp macro="" textlink="">
          <xdr:nvSpPr>
            <xdr:cNvPr id="9272" name="Check Box 3128" hidden="1">
              <a:extLst>
                <a:ext uri="{63B3BB69-23CF-44E3-9099-C40C66FF867C}">
                  <a14:compatExt spid="_x0000_s9272"/>
                </a:ext>
                <a:ext uri="{FF2B5EF4-FFF2-40B4-BE49-F238E27FC236}">
                  <a16:creationId xmlns:a16="http://schemas.microsoft.com/office/drawing/2014/main" id="{00000000-0008-0000-00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76</xdr:row>
          <xdr:rowOff>152400</xdr:rowOff>
        </xdr:from>
        <xdr:to>
          <xdr:col>1</xdr:col>
          <xdr:colOff>457200</xdr:colOff>
          <xdr:row>78</xdr:row>
          <xdr:rowOff>38100</xdr:rowOff>
        </xdr:to>
        <xdr:sp macro="" textlink="">
          <xdr:nvSpPr>
            <xdr:cNvPr id="9273" name="Check Box 3129" hidden="1">
              <a:extLst>
                <a:ext uri="{63B3BB69-23CF-44E3-9099-C40C66FF867C}">
                  <a14:compatExt spid="_x0000_s9273"/>
                </a:ext>
                <a:ext uri="{FF2B5EF4-FFF2-40B4-BE49-F238E27FC236}">
                  <a16:creationId xmlns:a16="http://schemas.microsoft.com/office/drawing/2014/main" id="{00000000-0008-0000-00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77</xdr:row>
          <xdr:rowOff>152400</xdr:rowOff>
        </xdr:from>
        <xdr:to>
          <xdr:col>1</xdr:col>
          <xdr:colOff>457200</xdr:colOff>
          <xdr:row>79</xdr:row>
          <xdr:rowOff>38100</xdr:rowOff>
        </xdr:to>
        <xdr:sp macro="" textlink="">
          <xdr:nvSpPr>
            <xdr:cNvPr id="9274" name="Check Box 3130" hidden="1">
              <a:extLst>
                <a:ext uri="{63B3BB69-23CF-44E3-9099-C40C66FF867C}">
                  <a14:compatExt spid="_x0000_s9274"/>
                </a:ext>
                <a:ext uri="{FF2B5EF4-FFF2-40B4-BE49-F238E27FC236}">
                  <a16:creationId xmlns:a16="http://schemas.microsoft.com/office/drawing/2014/main" id="{00000000-0008-0000-00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78</xdr:row>
          <xdr:rowOff>152400</xdr:rowOff>
        </xdr:from>
        <xdr:to>
          <xdr:col>1</xdr:col>
          <xdr:colOff>457200</xdr:colOff>
          <xdr:row>80</xdr:row>
          <xdr:rowOff>57150</xdr:rowOff>
        </xdr:to>
        <xdr:sp macro="" textlink="">
          <xdr:nvSpPr>
            <xdr:cNvPr id="9275" name="Check Box 3131" hidden="1">
              <a:extLst>
                <a:ext uri="{63B3BB69-23CF-44E3-9099-C40C66FF867C}">
                  <a14:compatExt spid="_x0000_s9275"/>
                </a:ext>
                <a:ext uri="{FF2B5EF4-FFF2-40B4-BE49-F238E27FC236}">
                  <a16:creationId xmlns:a16="http://schemas.microsoft.com/office/drawing/2014/main" id="{00000000-0008-0000-00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79</xdr:row>
          <xdr:rowOff>152400</xdr:rowOff>
        </xdr:from>
        <xdr:to>
          <xdr:col>1</xdr:col>
          <xdr:colOff>457200</xdr:colOff>
          <xdr:row>81</xdr:row>
          <xdr:rowOff>57150</xdr:rowOff>
        </xdr:to>
        <xdr:sp macro="" textlink="">
          <xdr:nvSpPr>
            <xdr:cNvPr id="9276" name="Check Box 3132" hidden="1">
              <a:extLst>
                <a:ext uri="{63B3BB69-23CF-44E3-9099-C40C66FF867C}">
                  <a14:compatExt spid="_x0000_s9276"/>
                </a:ext>
                <a:ext uri="{FF2B5EF4-FFF2-40B4-BE49-F238E27FC236}">
                  <a16:creationId xmlns:a16="http://schemas.microsoft.com/office/drawing/2014/main" id="{00000000-0008-0000-00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80</xdr:row>
          <xdr:rowOff>152400</xdr:rowOff>
        </xdr:from>
        <xdr:to>
          <xdr:col>1</xdr:col>
          <xdr:colOff>457200</xdr:colOff>
          <xdr:row>82</xdr:row>
          <xdr:rowOff>57150</xdr:rowOff>
        </xdr:to>
        <xdr:sp macro="" textlink="">
          <xdr:nvSpPr>
            <xdr:cNvPr id="9277" name="Check Box 3133" hidden="1">
              <a:extLst>
                <a:ext uri="{63B3BB69-23CF-44E3-9099-C40C66FF867C}">
                  <a14:compatExt spid="_x0000_s9277"/>
                </a:ext>
                <a:ext uri="{FF2B5EF4-FFF2-40B4-BE49-F238E27FC236}">
                  <a16:creationId xmlns:a16="http://schemas.microsoft.com/office/drawing/2014/main" id="{00000000-0008-0000-00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81</xdr:row>
          <xdr:rowOff>152400</xdr:rowOff>
        </xdr:from>
        <xdr:to>
          <xdr:col>1</xdr:col>
          <xdr:colOff>457200</xdr:colOff>
          <xdr:row>83</xdr:row>
          <xdr:rowOff>57150</xdr:rowOff>
        </xdr:to>
        <xdr:sp macro="" textlink="">
          <xdr:nvSpPr>
            <xdr:cNvPr id="9278" name="Check Box 3134" hidden="1">
              <a:extLst>
                <a:ext uri="{63B3BB69-23CF-44E3-9099-C40C66FF867C}">
                  <a14:compatExt spid="_x0000_s9278"/>
                </a:ext>
                <a:ext uri="{FF2B5EF4-FFF2-40B4-BE49-F238E27FC236}">
                  <a16:creationId xmlns:a16="http://schemas.microsoft.com/office/drawing/2014/main" id="{00000000-0008-0000-00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82</xdr:row>
          <xdr:rowOff>152400</xdr:rowOff>
        </xdr:from>
        <xdr:to>
          <xdr:col>1</xdr:col>
          <xdr:colOff>457200</xdr:colOff>
          <xdr:row>84</xdr:row>
          <xdr:rowOff>57150</xdr:rowOff>
        </xdr:to>
        <xdr:sp macro="" textlink="">
          <xdr:nvSpPr>
            <xdr:cNvPr id="9279" name="Check Box 3135" hidden="1">
              <a:extLst>
                <a:ext uri="{63B3BB69-23CF-44E3-9099-C40C66FF867C}">
                  <a14:compatExt spid="_x0000_s9279"/>
                </a:ext>
                <a:ext uri="{FF2B5EF4-FFF2-40B4-BE49-F238E27FC236}">
                  <a16:creationId xmlns:a16="http://schemas.microsoft.com/office/drawing/2014/main" id="{00000000-0008-0000-00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83</xdr:row>
          <xdr:rowOff>152400</xdr:rowOff>
        </xdr:from>
        <xdr:to>
          <xdr:col>1</xdr:col>
          <xdr:colOff>457200</xdr:colOff>
          <xdr:row>85</xdr:row>
          <xdr:rowOff>57150</xdr:rowOff>
        </xdr:to>
        <xdr:sp macro="" textlink="">
          <xdr:nvSpPr>
            <xdr:cNvPr id="9280" name="Check Box 3136" hidden="1">
              <a:extLst>
                <a:ext uri="{63B3BB69-23CF-44E3-9099-C40C66FF867C}">
                  <a14:compatExt spid="_x0000_s9280"/>
                </a:ext>
                <a:ext uri="{FF2B5EF4-FFF2-40B4-BE49-F238E27FC236}">
                  <a16:creationId xmlns:a16="http://schemas.microsoft.com/office/drawing/2014/main" id="{00000000-0008-0000-00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84</xdr:row>
          <xdr:rowOff>152400</xdr:rowOff>
        </xdr:from>
        <xdr:to>
          <xdr:col>1</xdr:col>
          <xdr:colOff>457200</xdr:colOff>
          <xdr:row>86</xdr:row>
          <xdr:rowOff>57150</xdr:rowOff>
        </xdr:to>
        <xdr:sp macro="" textlink="">
          <xdr:nvSpPr>
            <xdr:cNvPr id="9281" name="Check Box 3137" hidden="1">
              <a:extLst>
                <a:ext uri="{63B3BB69-23CF-44E3-9099-C40C66FF867C}">
                  <a14:compatExt spid="_x0000_s9281"/>
                </a:ext>
                <a:ext uri="{FF2B5EF4-FFF2-40B4-BE49-F238E27FC236}">
                  <a16:creationId xmlns:a16="http://schemas.microsoft.com/office/drawing/2014/main" id="{00000000-0008-0000-00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85</xdr:row>
          <xdr:rowOff>152400</xdr:rowOff>
        </xdr:from>
        <xdr:to>
          <xdr:col>1</xdr:col>
          <xdr:colOff>457200</xdr:colOff>
          <xdr:row>87</xdr:row>
          <xdr:rowOff>57150</xdr:rowOff>
        </xdr:to>
        <xdr:sp macro="" textlink="">
          <xdr:nvSpPr>
            <xdr:cNvPr id="9282" name="Check Box 3138" hidden="1">
              <a:extLst>
                <a:ext uri="{63B3BB69-23CF-44E3-9099-C40C66FF867C}">
                  <a14:compatExt spid="_x0000_s9282"/>
                </a:ext>
                <a:ext uri="{FF2B5EF4-FFF2-40B4-BE49-F238E27FC236}">
                  <a16:creationId xmlns:a16="http://schemas.microsoft.com/office/drawing/2014/main" id="{00000000-0008-0000-00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86</xdr:row>
          <xdr:rowOff>152400</xdr:rowOff>
        </xdr:from>
        <xdr:to>
          <xdr:col>1</xdr:col>
          <xdr:colOff>457200</xdr:colOff>
          <xdr:row>88</xdr:row>
          <xdr:rowOff>57150</xdr:rowOff>
        </xdr:to>
        <xdr:sp macro="" textlink="">
          <xdr:nvSpPr>
            <xdr:cNvPr id="9283" name="Check Box 3139" hidden="1">
              <a:extLst>
                <a:ext uri="{63B3BB69-23CF-44E3-9099-C40C66FF867C}">
                  <a14:compatExt spid="_x0000_s9283"/>
                </a:ext>
                <a:ext uri="{FF2B5EF4-FFF2-40B4-BE49-F238E27FC236}">
                  <a16:creationId xmlns:a16="http://schemas.microsoft.com/office/drawing/2014/main" id="{00000000-0008-0000-00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87</xdr:row>
          <xdr:rowOff>152400</xdr:rowOff>
        </xdr:from>
        <xdr:to>
          <xdr:col>1</xdr:col>
          <xdr:colOff>457200</xdr:colOff>
          <xdr:row>89</xdr:row>
          <xdr:rowOff>57150</xdr:rowOff>
        </xdr:to>
        <xdr:sp macro="" textlink="">
          <xdr:nvSpPr>
            <xdr:cNvPr id="9284" name="Check Box 3140" hidden="1">
              <a:extLst>
                <a:ext uri="{63B3BB69-23CF-44E3-9099-C40C66FF867C}">
                  <a14:compatExt spid="_x0000_s9284"/>
                </a:ext>
                <a:ext uri="{FF2B5EF4-FFF2-40B4-BE49-F238E27FC236}">
                  <a16:creationId xmlns:a16="http://schemas.microsoft.com/office/drawing/2014/main" id="{00000000-0008-0000-00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88</xdr:row>
          <xdr:rowOff>152400</xdr:rowOff>
        </xdr:from>
        <xdr:to>
          <xdr:col>1</xdr:col>
          <xdr:colOff>457200</xdr:colOff>
          <xdr:row>90</xdr:row>
          <xdr:rowOff>57150</xdr:rowOff>
        </xdr:to>
        <xdr:sp macro="" textlink="">
          <xdr:nvSpPr>
            <xdr:cNvPr id="9285" name="Check Box 3141" hidden="1">
              <a:extLst>
                <a:ext uri="{63B3BB69-23CF-44E3-9099-C40C66FF867C}">
                  <a14:compatExt spid="_x0000_s9285"/>
                </a:ext>
                <a:ext uri="{FF2B5EF4-FFF2-40B4-BE49-F238E27FC236}">
                  <a16:creationId xmlns:a16="http://schemas.microsoft.com/office/drawing/2014/main" id="{00000000-0008-0000-00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89</xdr:row>
          <xdr:rowOff>152400</xdr:rowOff>
        </xdr:from>
        <xdr:to>
          <xdr:col>1</xdr:col>
          <xdr:colOff>457200</xdr:colOff>
          <xdr:row>91</xdr:row>
          <xdr:rowOff>57150</xdr:rowOff>
        </xdr:to>
        <xdr:sp macro="" textlink="">
          <xdr:nvSpPr>
            <xdr:cNvPr id="9286" name="Check Box 3142" hidden="1">
              <a:extLst>
                <a:ext uri="{63B3BB69-23CF-44E3-9099-C40C66FF867C}">
                  <a14:compatExt spid="_x0000_s9286"/>
                </a:ext>
                <a:ext uri="{FF2B5EF4-FFF2-40B4-BE49-F238E27FC236}">
                  <a16:creationId xmlns:a16="http://schemas.microsoft.com/office/drawing/2014/main" id="{00000000-0008-0000-00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90</xdr:row>
          <xdr:rowOff>152400</xdr:rowOff>
        </xdr:from>
        <xdr:to>
          <xdr:col>1</xdr:col>
          <xdr:colOff>457200</xdr:colOff>
          <xdr:row>92</xdr:row>
          <xdr:rowOff>57150</xdr:rowOff>
        </xdr:to>
        <xdr:sp macro="" textlink="">
          <xdr:nvSpPr>
            <xdr:cNvPr id="9287" name="Check Box 3143" hidden="1">
              <a:extLst>
                <a:ext uri="{63B3BB69-23CF-44E3-9099-C40C66FF867C}">
                  <a14:compatExt spid="_x0000_s9287"/>
                </a:ext>
                <a:ext uri="{FF2B5EF4-FFF2-40B4-BE49-F238E27FC236}">
                  <a16:creationId xmlns:a16="http://schemas.microsoft.com/office/drawing/2014/main" id="{00000000-0008-0000-00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91</xdr:row>
          <xdr:rowOff>152400</xdr:rowOff>
        </xdr:from>
        <xdr:to>
          <xdr:col>1</xdr:col>
          <xdr:colOff>457200</xdr:colOff>
          <xdr:row>93</xdr:row>
          <xdr:rowOff>57150</xdr:rowOff>
        </xdr:to>
        <xdr:sp macro="" textlink="">
          <xdr:nvSpPr>
            <xdr:cNvPr id="9288" name="Check Box 3144" hidden="1">
              <a:extLst>
                <a:ext uri="{63B3BB69-23CF-44E3-9099-C40C66FF867C}">
                  <a14:compatExt spid="_x0000_s9288"/>
                </a:ext>
                <a:ext uri="{FF2B5EF4-FFF2-40B4-BE49-F238E27FC236}">
                  <a16:creationId xmlns:a16="http://schemas.microsoft.com/office/drawing/2014/main" id="{00000000-0008-0000-00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92</xdr:row>
          <xdr:rowOff>152400</xdr:rowOff>
        </xdr:from>
        <xdr:to>
          <xdr:col>1</xdr:col>
          <xdr:colOff>457200</xdr:colOff>
          <xdr:row>94</xdr:row>
          <xdr:rowOff>57150</xdr:rowOff>
        </xdr:to>
        <xdr:sp macro="" textlink="">
          <xdr:nvSpPr>
            <xdr:cNvPr id="9289" name="Check Box 3145" hidden="1">
              <a:extLst>
                <a:ext uri="{63B3BB69-23CF-44E3-9099-C40C66FF867C}">
                  <a14:compatExt spid="_x0000_s9289"/>
                </a:ext>
                <a:ext uri="{FF2B5EF4-FFF2-40B4-BE49-F238E27FC236}">
                  <a16:creationId xmlns:a16="http://schemas.microsoft.com/office/drawing/2014/main" id="{00000000-0008-0000-00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93</xdr:row>
          <xdr:rowOff>152400</xdr:rowOff>
        </xdr:from>
        <xdr:to>
          <xdr:col>1</xdr:col>
          <xdr:colOff>457200</xdr:colOff>
          <xdr:row>95</xdr:row>
          <xdr:rowOff>57150</xdr:rowOff>
        </xdr:to>
        <xdr:sp macro="" textlink="">
          <xdr:nvSpPr>
            <xdr:cNvPr id="9290" name="Check Box 3146" hidden="1">
              <a:extLst>
                <a:ext uri="{63B3BB69-23CF-44E3-9099-C40C66FF867C}">
                  <a14:compatExt spid="_x0000_s9290"/>
                </a:ext>
                <a:ext uri="{FF2B5EF4-FFF2-40B4-BE49-F238E27FC236}">
                  <a16:creationId xmlns:a16="http://schemas.microsoft.com/office/drawing/2014/main" id="{00000000-0008-0000-00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94</xdr:row>
          <xdr:rowOff>152400</xdr:rowOff>
        </xdr:from>
        <xdr:to>
          <xdr:col>1</xdr:col>
          <xdr:colOff>457200</xdr:colOff>
          <xdr:row>96</xdr:row>
          <xdr:rowOff>57150</xdr:rowOff>
        </xdr:to>
        <xdr:sp macro="" textlink="">
          <xdr:nvSpPr>
            <xdr:cNvPr id="9291" name="Check Box 3147" hidden="1">
              <a:extLst>
                <a:ext uri="{63B3BB69-23CF-44E3-9099-C40C66FF867C}">
                  <a14:compatExt spid="_x0000_s9291"/>
                </a:ext>
                <a:ext uri="{FF2B5EF4-FFF2-40B4-BE49-F238E27FC236}">
                  <a16:creationId xmlns:a16="http://schemas.microsoft.com/office/drawing/2014/main" id="{00000000-0008-0000-00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95</xdr:row>
          <xdr:rowOff>152400</xdr:rowOff>
        </xdr:from>
        <xdr:to>
          <xdr:col>1</xdr:col>
          <xdr:colOff>457200</xdr:colOff>
          <xdr:row>97</xdr:row>
          <xdr:rowOff>57150</xdr:rowOff>
        </xdr:to>
        <xdr:sp macro="" textlink="">
          <xdr:nvSpPr>
            <xdr:cNvPr id="9292" name="Check Box 3148" hidden="1">
              <a:extLst>
                <a:ext uri="{63B3BB69-23CF-44E3-9099-C40C66FF867C}">
                  <a14:compatExt spid="_x0000_s9292"/>
                </a:ext>
                <a:ext uri="{FF2B5EF4-FFF2-40B4-BE49-F238E27FC236}">
                  <a16:creationId xmlns:a16="http://schemas.microsoft.com/office/drawing/2014/main" id="{00000000-0008-0000-00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96</xdr:row>
          <xdr:rowOff>152400</xdr:rowOff>
        </xdr:from>
        <xdr:to>
          <xdr:col>1</xdr:col>
          <xdr:colOff>457200</xdr:colOff>
          <xdr:row>98</xdr:row>
          <xdr:rowOff>57150</xdr:rowOff>
        </xdr:to>
        <xdr:sp macro="" textlink="">
          <xdr:nvSpPr>
            <xdr:cNvPr id="9293" name="Check Box 3149" hidden="1">
              <a:extLst>
                <a:ext uri="{63B3BB69-23CF-44E3-9099-C40C66FF867C}">
                  <a14:compatExt spid="_x0000_s9293"/>
                </a:ext>
                <a:ext uri="{FF2B5EF4-FFF2-40B4-BE49-F238E27FC236}">
                  <a16:creationId xmlns:a16="http://schemas.microsoft.com/office/drawing/2014/main" id="{00000000-0008-0000-00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97</xdr:row>
          <xdr:rowOff>152400</xdr:rowOff>
        </xdr:from>
        <xdr:to>
          <xdr:col>1</xdr:col>
          <xdr:colOff>457200</xdr:colOff>
          <xdr:row>99</xdr:row>
          <xdr:rowOff>57150</xdr:rowOff>
        </xdr:to>
        <xdr:sp macro="" textlink="">
          <xdr:nvSpPr>
            <xdr:cNvPr id="9294" name="Check Box 3150" hidden="1">
              <a:extLst>
                <a:ext uri="{63B3BB69-23CF-44E3-9099-C40C66FF867C}">
                  <a14:compatExt spid="_x0000_s9294"/>
                </a:ext>
                <a:ext uri="{FF2B5EF4-FFF2-40B4-BE49-F238E27FC236}">
                  <a16:creationId xmlns:a16="http://schemas.microsoft.com/office/drawing/2014/main" id="{00000000-0008-0000-00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98</xdr:row>
          <xdr:rowOff>152400</xdr:rowOff>
        </xdr:from>
        <xdr:to>
          <xdr:col>1</xdr:col>
          <xdr:colOff>457200</xdr:colOff>
          <xdr:row>100</xdr:row>
          <xdr:rowOff>57150</xdr:rowOff>
        </xdr:to>
        <xdr:sp macro="" textlink="">
          <xdr:nvSpPr>
            <xdr:cNvPr id="9295" name="Check Box 3151" hidden="1">
              <a:extLst>
                <a:ext uri="{63B3BB69-23CF-44E3-9099-C40C66FF867C}">
                  <a14:compatExt spid="_x0000_s9295"/>
                </a:ext>
                <a:ext uri="{FF2B5EF4-FFF2-40B4-BE49-F238E27FC236}">
                  <a16:creationId xmlns:a16="http://schemas.microsoft.com/office/drawing/2014/main" id="{00000000-0008-0000-00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99</xdr:row>
          <xdr:rowOff>152400</xdr:rowOff>
        </xdr:from>
        <xdr:to>
          <xdr:col>1</xdr:col>
          <xdr:colOff>457200</xdr:colOff>
          <xdr:row>101</xdr:row>
          <xdr:rowOff>57150</xdr:rowOff>
        </xdr:to>
        <xdr:sp macro="" textlink="">
          <xdr:nvSpPr>
            <xdr:cNvPr id="9296" name="Check Box 3152" hidden="1">
              <a:extLst>
                <a:ext uri="{63B3BB69-23CF-44E3-9099-C40C66FF867C}">
                  <a14:compatExt spid="_x0000_s9296"/>
                </a:ext>
                <a:ext uri="{FF2B5EF4-FFF2-40B4-BE49-F238E27FC236}">
                  <a16:creationId xmlns:a16="http://schemas.microsoft.com/office/drawing/2014/main" id="{00000000-0008-0000-00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100</xdr:row>
          <xdr:rowOff>152400</xdr:rowOff>
        </xdr:from>
        <xdr:to>
          <xdr:col>1</xdr:col>
          <xdr:colOff>457200</xdr:colOff>
          <xdr:row>102</xdr:row>
          <xdr:rowOff>57150</xdr:rowOff>
        </xdr:to>
        <xdr:sp macro="" textlink="">
          <xdr:nvSpPr>
            <xdr:cNvPr id="9297" name="Check Box 3153" hidden="1">
              <a:extLst>
                <a:ext uri="{63B3BB69-23CF-44E3-9099-C40C66FF867C}">
                  <a14:compatExt spid="_x0000_s9297"/>
                </a:ext>
                <a:ext uri="{FF2B5EF4-FFF2-40B4-BE49-F238E27FC236}">
                  <a16:creationId xmlns:a16="http://schemas.microsoft.com/office/drawing/2014/main" id="{00000000-0008-0000-00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101</xdr:row>
          <xdr:rowOff>152400</xdr:rowOff>
        </xdr:from>
        <xdr:to>
          <xdr:col>1</xdr:col>
          <xdr:colOff>457200</xdr:colOff>
          <xdr:row>103</xdr:row>
          <xdr:rowOff>57150</xdr:rowOff>
        </xdr:to>
        <xdr:sp macro="" textlink="">
          <xdr:nvSpPr>
            <xdr:cNvPr id="9298" name="Check Box 3154" hidden="1">
              <a:extLst>
                <a:ext uri="{63B3BB69-23CF-44E3-9099-C40C66FF867C}">
                  <a14:compatExt spid="_x0000_s9298"/>
                </a:ext>
                <a:ext uri="{FF2B5EF4-FFF2-40B4-BE49-F238E27FC236}">
                  <a16:creationId xmlns:a16="http://schemas.microsoft.com/office/drawing/2014/main" id="{00000000-0008-0000-00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102</xdr:row>
          <xdr:rowOff>152400</xdr:rowOff>
        </xdr:from>
        <xdr:to>
          <xdr:col>1</xdr:col>
          <xdr:colOff>457200</xdr:colOff>
          <xdr:row>104</xdr:row>
          <xdr:rowOff>57150</xdr:rowOff>
        </xdr:to>
        <xdr:sp macro="" textlink="">
          <xdr:nvSpPr>
            <xdr:cNvPr id="9299" name="Check Box 3155" hidden="1">
              <a:extLst>
                <a:ext uri="{63B3BB69-23CF-44E3-9099-C40C66FF867C}">
                  <a14:compatExt spid="_x0000_s9299"/>
                </a:ext>
                <a:ext uri="{FF2B5EF4-FFF2-40B4-BE49-F238E27FC236}">
                  <a16:creationId xmlns:a16="http://schemas.microsoft.com/office/drawing/2014/main" id="{00000000-0008-0000-00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103</xdr:row>
          <xdr:rowOff>152400</xdr:rowOff>
        </xdr:from>
        <xdr:to>
          <xdr:col>1</xdr:col>
          <xdr:colOff>457200</xdr:colOff>
          <xdr:row>105</xdr:row>
          <xdr:rowOff>57150</xdr:rowOff>
        </xdr:to>
        <xdr:sp macro="" textlink="">
          <xdr:nvSpPr>
            <xdr:cNvPr id="9300" name="Check Box 3156" hidden="1">
              <a:extLst>
                <a:ext uri="{63B3BB69-23CF-44E3-9099-C40C66FF867C}">
                  <a14:compatExt spid="_x0000_s9300"/>
                </a:ext>
                <a:ext uri="{FF2B5EF4-FFF2-40B4-BE49-F238E27FC236}">
                  <a16:creationId xmlns:a16="http://schemas.microsoft.com/office/drawing/2014/main" id="{00000000-0008-0000-00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104</xdr:row>
          <xdr:rowOff>152400</xdr:rowOff>
        </xdr:from>
        <xdr:to>
          <xdr:col>1</xdr:col>
          <xdr:colOff>457200</xdr:colOff>
          <xdr:row>106</xdr:row>
          <xdr:rowOff>57150</xdr:rowOff>
        </xdr:to>
        <xdr:sp macro="" textlink="">
          <xdr:nvSpPr>
            <xdr:cNvPr id="9301" name="Check Box 3157" hidden="1">
              <a:extLst>
                <a:ext uri="{63B3BB69-23CF-44E3-9099-C40C66FF867C}">
                  <a14:compatExt spid="_x0000_s9301"/>
                </a:ext>
                <a:ext uri="{FF2B5EF4-FFF2-40B4-BE49-F238E27FC236}">
                  <a16:creationId xmlns:a16="http://schemas.microsoft.com/office/drawing/2014/main" id="{00000000-0008-0000-00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105</xdr:row>
          <xdr:rowOff>152400</xdr:rowOff>
        </xdr:from>
        <xdr:to>
          <xdr:col>1</xdr:col>
          <xdr:colOff>457200</xdr:colOff>
          <xdr:row>107</xdr:row>
          <xdr:rowOff>57150</xdr:rowOff>
        </xdr:to>
        <xdr:sp macro="" textlink="">
          <xdr:nvSpPr>
            <xdr:cNvPr id="9302" name="Check Box 3158" hidden="1">
              <a:extLst>
                <a:ext uri="{63B3BB69-23CF-44E3-9099-C40C66FF867C}">
                  <a14:compatExt spid="_x0000_s9302"/>
                </a:ext>
                <a:ext uri="{FF2B5EF4-FFF2-40B4-BE49-F238E27FC236}">
                  <a16:creationId xmlns:a16="http://schemas.microsoft.com/office/drawing/2014/main" id="{00000000-0008-0000-00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106</xdr:row>
          <xdr:rowOff>152400</xdr:rowOff>
        </xdr:from>
        <xdr:to>
          <xdr:col>1</xdr:col>
          <xdr:colOff>457200</xdr:colOff>
          <xdr:row>108</xdr:row>
          <xdr:rowOff>57150</xdr:rowOff>
        </xdr:to>
        <xdr:sp macro="" textlink="">
          <xdr:nvSpPr>
            <xdr:cNvPr id="9303" name="Check Box 3159" hidden="1">
              <a:extLst>
                <a:ext uri="{63B3BB69-23CF-44E3-9099-C40C66FF867C}">
                  <a14:compatExt spid="_x0000_s9303"/>
                </a:ext>
                <a:ext uri="{FF2B5EF4-FFF2-40B4-BE49-F238E27FC236}">
                  <a16:creationId xmlns:a16="http://schemas.microsoft.com/office/drawing/2014/main" id="{00000000-0008-0000-00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107</xdr:row>
          <xdr:rowOff>152400</xdr:rowOff>
        </xdr:from>
        <xdr:to>
          <xdr:col>1</xdr:col>
          <xdr:colOff>457200</xdr:colOff>
          <xdr:row>109</xdr:row>
          <xdr:rowOff>57150</xdr:rowOff>
        </xdr:to>
        <xdr:sp macro="" textlink="">
          <xdr:nvSpPr>
            <xdr:cNvPr id="9304" name="Check Box 3160" hidden="1">
              <a:extLst>
                <a:ext uri="{63B3BB69-23CF-44E3-9099-C40C66FF867C}">
                  <a14:compatExt spid="_x0000_s9304"/>
                </a:ext>
                <a:ext uri="{FF2B5EF4-FFF2-40B4-BE49-F238E27FC236}">
                  <a16:creationId xmlns:a16="http://schemas.microsoft.com/office/drawing/2014/main" id="{00000000-0008-0000-00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108</xdr:row>
          <xdr:rowOff>152400</xdr:rowOff>
        </xdr:from>
        <xdr:to>
          <xdr:col>1</xdr:col>
          <xdr:colOff>457200</xdr:colOff>
          <xdr:row>110</xdr:row>
          <xdr:rowOff>57150</xdr:rowOff>
        </xdr:to>
        <xdr:sp macro="" textlink="">
          <xdr:nvSpPr>
            <xdr:cNvPr id="9305" name="Check Box 3161" hidden="1">
              <a:extLst>
                <a:ext uri="{63B3BB69-23CF-44E3-9099-C40C66FF867C}">
                  <a14:compatExt spid="_x0000_s9305"/>
                </a:ext>
                <a:ext uri="{FF2B5EF4-FFF2-40B4-BE49-F238E27FC236}">
                  <a16:creationId xmlns:a16="http://schemas.microsoft.com/office/drawing/2014/main" id="{00000000-0008-0000-00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109</xdr:row>
          <xdr:rowOff>152400</xdr:rowOff>
        </xdr:from>
        <xdr:to>
          <xdr:col>1</xdr:col>
          <xdr:colOff>457200</xdr:colOff>
          <xdr:row>111</xdr:row>
          <xdr:rowOff>57150</xdr:rowOff>
        </xdr:to>
        <xdr:sp macro="" textlink="">
          <xdr:nvSpPr>
            <xdr:cNvPr id="9306" name="Check Box 3162" hidden="1">
              <a:extLst>
                <a:ext uri="{63B3BB69-23CF-44E3-9099-C40C66FF867C}">
                  <a14:compatExt spid="_x0000_s9306"/>
                </a:ext>
                <a:ext uri="{FF2B5EF4-FFF2-40B4-BE49-F238E27FC236}">
                  <a16:creationId xmlns:a16="http://schemas.microsoft.com/office/drawing/2014/main" id="{00000000-0008-0000-00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110</xdr:row>
          <xdr:rowOff>152400</xdr:rowOff>
        </xdr:from>
        <xdr:to>
          <xdr:col>1</xdr:col>
          <xdr:colOff>457200</xdr:colOff>
          <xdr:row>112</xdr:row>
          <xdr:rowOff>57150</xdr:rowOff>
        </xdr:to>
        <xdr:sp macro="" textlink="">
          <xdr:nvSpPr>
            <xdr:cNvPr id="9307" name="Check Box 3163" hidden="1">
              <a:extLst>
                <a:ext uri="{63B3BB69-23CF-44E3-9099-C40C66FF867C}">
                  <a14:compatExt spid="_x0000_s9307"/>
                </a:ext>
                <a:ext uri="{FF2B5EF4-FFF2-40B4-BE49-F238E27FC236}">
                  <a16:creationId xmlns:a16="http://schemas.microsoft.com/office/drawing/2014/main" id="{00000000-0008-0000-00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111</xdr:row>
          <xdr:rowOff>152400</xdr:rowOff>
        </xdr:from>
        <xdr:to>
          <xdr:col>1</xdr:col>
          <xdr:colOff>457200</xdr:colOff>
          <xdr:row>113</xdr:row>
          <xdr:rowOff>57150</xdr:rowOff>
        </xdr:to>
        <xdr:sp macro="" textlink="">
          <xdr:nvSpPr>
            <xdr:cNvPr id="9308" name="Check Box 3164" hidden="1">
              <a:extLst>
                <a:ext uri="{63B3BB69-23CF-44E3-9099-C40C66FF867C}">
                  <a14:compatExt spid="_x0000_s9308"/>
                </a:ext>
                <a:ext uri="{FF2B5EF4-FFF2-40B4-BE49-F238E27FC236}">
                  <a16:creationId xmlns:a16="http://schemas.microsoft.com/office/drawing/2014/main" id="{00000000-0008-0000-00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112</xdr:row>
          <xdr:rowOff>152400</xdr:rowOff>
        </xdr:from>
        <xdr:to>
          <xdr:col>1</xdr:col>
          <xdr:colOff>457200</xdr:colOff>
          <xdr:row>114</xdr:row>
          <xdr:rowOff>57150</xdr:rowOff>
        </xdr:to>
        <xdr:sp macro="" textlink="">
          <xdr:nvSpPr>
            <xdr:cNvPr id="9309" name="Check Box 3165" hidden="1">
              <a:extLst>
                <a:ext uri="{63B3BB69-23CF-44E3-9099-C40C66FF867C}">
                  <a14:compatExt spid="_x0000_s9309"/>
                </a:ext>
                <a:ext uri="{FF2B5EF4-FFF2-40B4-BE49-F238E27FC236}">
                  <a16:creationId xmlns:a16="http://schemas.microsoft.com/office/drawing/2014/main" id="{00000000-0008-0000-00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113</xdr:row>
          <xdr:rowOff>152400</xdr:rowOff>
        </xdr:from>
        <xdr:to>
          <xdr:col>1</xdr:col>
          <xdr:colOff>457200</xdr:colOff>
          <xdr:row>115</xdr:row>
          <xdr:rowOff>57150</xdr:rowOff>
        </xdr:to>
        <xdr:sp macro="" textlink="">
          <xdr:nvSpPr>
            <xdr:cNvPr id="9310" name="Check Box 3166" hidden="1">
              <a:extLst>
                <a:ext uri="{63B3BB69-23CF-44E3-9099-C40C66FF867C}">
                  <a14:compatExt spid="_x0000_s9310"/>
                </a:ext>
                <a:ext uri="{FF2B5EF4-FFF2-40B4-BE49-F238E27FC236}">
                  <a16:creationId xmlns:a16="http://schemas.microsoft.com/office/drawing/2014/main" id="{00000000-0008-0000-00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114</xdr:row>
          <xdr:rowOff>152400</xdr:rowOff>
        </xdr:from>
        <xdr:to>
          <xdr:col>1</xdr:col>
          <xdr:colOff>457200</xdr:colOff>
          <xdr:row>116</xdr:row>
          <xdr:rowOff>57150</xdr:rowOff>
        </xdr:to>
        <xdr:sp macro="" textlink="">
          <xdr:nvSpPr>
            <xdr:cNvPr id="9311" name="Check Box 3167" hidden="1">
              <a:extLst>
                <a:ext uri="{63B3BB69-23CF-44E3-9099-C40C66FF867C}">
                  <a14:compatExt spid="_x0000_s9311"/>
                </a:ext>
                <a:ext uri="{FF2B5EF4-FFF2-40B4-BE49-F238E27FC236}">
                  <a16:creationId xmlns:a16="http://schemas.microsoft.com/office/drawing/2014/main" id="{00000000-0008-0000-00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115</xdr:row>
          <xdr:rowOff>152400</xdr:rowOff>
        </xdr:from>
        <xdr:to>
          <xdr:col>1</xdr:col>
          <xdr:colOff>457200</xdr:colOff>
          <xdr:row>117</xdr:row>
          <xdr:rowOff>57150</xdr:rowOff>
        </xdr:to>
        <xdr:sp macro="" textlink="">
          <xdr:nvSpPr>
            <xdr:cNvPr id="9312" name="Check Box 3168" hidden="1">
              <a:extLst>
                <a:ext uri="{63B3BB69-23CF-44E3-9099-C40C66FF867C}">
                  <a14:compatExt spid="_x0000_s9312"/>
                </a:ext>
                <a:ext uri="{FF2B5EF4-FFF2-40B4-BE49-F238E27FC236}">
                  <a16:creationId xmlns:a16="http://schemas.microsoft.com/office/drawing/2014/main" id="{00000000-0008-0000-00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116</xdr:row>
          <xdr:rowOff>152400</xdr:rowOff>
        </xdr:from>
        <xdr:to>
          <xdr:col>1</xdr:col>
          <xdr:colOff>457200</xdr:colOff>
          <xdr:row>118</xdr:row>
          <xdr:rowOff>57150</xdr:rowOff>
        </xdr:to>
        <xdr:sp macro="" textlink="">
          <xdr:nvSpPr>
            <xdr:cNvPr id="9313" name="Check Box 3169" hidden="1">
              <a:extLst>
                <a:ext uri="{63B3BB69-23CF-44E3-9099-C40C66FF867C}">
                  <a14:compatExt spid="_x0000_s9313"/>
                </a:ext>
                <a:ext uri="{FF2B5EF4-FFF2-40B4-BE49-F238E27FC236}">
                  <a16:creationId xmlns:a16="http://schemas.microsoft.com/office/drawing/2014/main" id="{00000000-0008-0000-00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117</xdr:row>
          <xdr:rowOff>152400</xdr:rowOff>
        </xdr:from>
        <xdr:to>
          <xdr:col>1</xdr:col>
          <xdr:colOff>457200</xdr:colOff>
          <xdr:row>119</xdr:row>
          <xdr:rowOff>57150</xdr:rowOff>
        </xdr:to>
        <xdr:sp macro="" textlink="">
          <xdr:nvSpPr>
            <xdr:cNvPr id="9314" name="Check Box 3170" hidden="1">
              <a:extLst>
                <a:ext uri="{63B3BB69-23CF-44E3-9099-C40C66FF867C}">
                  <a14:compatExt spid="_x0000_s9314"/>
                </a:ext>
                <a:ext uri="{FF2B5EF4-FFF2-40B4-BE49-F238E27FC236}">
                  <a16:creationId xmlns:a16="http://schemas.microsoft.com/office/drawing/2014/main" id="{00000000-0008-0000-00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118</xdr:row>
          <xdr:rowOff>152400</xdr:rowOff>
        </xdr:from>
        <xdr:to>
          <xdr:col>1</xdr:col>
          <xdr:colOff>457200</xdr:colOff>
          <xdr:row>120</xdr:row>
          <xdr:rowOff>57150</xdr:rowOff>
        </xdr:to>
        <xdr:sp macro="" textlink="">
          <xdr:nvSpPr>
            <xdr:cNvPr id="9315" name="Check Box 3171" hidden="1">
              <a:extLst>
                <a:ext uri="{63B3BB69-23CF-44E3-9099-C40C66FF867C}">
                  <a14:compatExt spid="_x0000_s9315"/>
                </a:ext>
                <a:ext uri="{FF2B5EF4-FFF2-40B4-BE49-F238E27FC236}">
                  <a16:creationId xmlns:a16="http://schemas.microsoft.com/office/drawing/2014/main" id="{00000000-0008-0000-00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119</xdr:row>
          <xdr:rowOff>152400</xdr:rowOff>
        </xdr:from>
        <xdr:to>
          <xdr:col>1</xdr:col>
          <xdr:colOff>457200</xdr:colOff>
          <xdr:row>121</xdr:row>
          <xdr:rowOff>57150</xdr:rowOff>
        </xdr:to>
        <xdr:sp macro="" textlink="">
          <xdr:nvSpPr>
            <xdr:cNvPr id="9316" name="Check Box 3172" hidden="1">
              <a:extLst>
                <a:ext uri="{63B3BB69-23CF-44E3-9099-C40C66FF867C}">
                  <a14:compatExt spid="_x0000_s9316"/>
                </a:ext>
                <a:ext uri="{FF2B5EF4-FFF2-40B4-BE49-F238E27FC236}">
                  <a16:creationId xmlns:a16="http://schemas.microsoft.com/office/drawing/2014/main" id="{00000000-0008-0000-00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37</xdr:row>
          <xdr:rowOff>152400</xdr:rowOff>
        </xdr:from>
        <xdr:to>
          <xdr:col>1</xdr:col>
          <xdr:colOff>457200</xdr:colOff>
          <xdr:row>39</xdr:row>
          <xdr:rowOff>57150</xdr:rowOff>
        </xdr:to>
        <xdr:sp macro="" textlink="">
          <xdr:nvSpPr>
            <xdr:cNvPr id="9317" name="Check Box 3173" hidden="1">
              <a:extLst>
                <a:ext uri="{63B3BB69-23CF-44E3-9099-C40C66FF867C}">
                  <a14:compatExt spid="_x0000_s9317"/>
                </a:ext>
                <a:ext uri="{FF2B5EF4-FFF2-40B4-BE49-F238E27FC236}">
                  <a16:creationId xmlns:a16="http://schemas.microsoft.com/office/drawing/2014/main" id="{00000000-0008-0000-00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38</xdr:row>
          <xdr:rowOff>152400</xdr:rowOff>
        </xdr:from>
        <xdr:to>
          <xdr:col>1</xdr:col>
          <xdr:colOff>457200</xdr:colOff>
          <xdr:row>40</xdr:row>
          <xdr:rowOff>38100</xdr:rowOff>
        </xdr:to>
        <xdr:sp macro="" textlink="">
          <xdr:nvSpPr>
            <xdr:cNvPr id="9318" name="Check Box 3174" hidden="1">
              <a:extLst>
                <a:ext uri="{63B3BB69-23CF-44E3-9099-C40C66FF867C}">
                  <a14:compatExt spid="_x0000_s9318"/>
                </a:ext>
                <a:ext uri="{FF2B5EF4-FFF2-40B4-BE49-F238E27FC236}">
                  <a16:creationId xmlns:a16="http://schemas.microsoft.com/office/drawing/2014/main" id="{00000000-0008-0000-00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39</xdr:row>
          <xdr:rowOff>152400</xdr:rowOff>
        </xdr:from>
        <xdr:to>
          <xdr:col>1</xdr:col>
          <xdr:colOff>457200</xdr:colOff>
          <xdr:row>41</xdr:row>
          <xdr:rowOff>38100</xdr:rowOff>
        </xdr:to>
        <xdr:sp macro="" textlink="">
          <xdr:nvSpPr>
            <xdr:cNvPr id="9319" name="Check Box 3175" hidden="1">
              <a:extLst>
                <a:ext uri="{63B3BB69-23CF-44E3-9099-C40C66FF867C}">
                  <a14:compatExt spid="_x0000_s9319"/>
                </a:ext>
                <a:ext uri="{FF2B5EF4-FFF2-40B4-BE49-F238E27FC236}">
                  <a16:creationId xmlns:a16="http://schemas.microsoft.com/office/drawing/2014/main" id="{00000000-0008-0000-00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40</xdr:row>
          <xdr:rowOff>152400</xdr:rowOff>
        </xdr:from>
        <xdr:to>
          <xdr:col>1</xdr:col>
          <xdr:colOff>457200</xdr:colOff>
          <xdr:row>42</xdr:row>
          <xdr:rowOff>57150</xdr:rowOff>
        </xdr:to>
        <xdr:sp macro="" textlink="">
          <xdr:nvSpPr>
            <xdr:cNvPr id="9320" name="Check Box 3176" hidden="1">
              <a:extLst>
                <a:ext uri="{63B3BB69-23CF-44E3-9099-C40C66FF867C}">
                  <a14:compatExt spid="_x0000_s9320"/>
                </a:ext>
                <a:ext uri="{FF2B5EF4-FFF2-40B4-BE49-F238E27FC236}">
                  <a16:creationId xmlns:a16="http://schemas.microsoft.com/office/drawing/2014/main" id="{00000000-0008-0000-00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404</xdr:row>
          <xdr:rowOff>0</xdr:rowOff>
        </xdr:from>
        <xdr:to>
          <xdr:col>8</xdr:col>
          <xdr:colOff>876300</xdr:colOff>
          <xdr:row>407</xdr:row>
          <xdr:rowOff>28575</xdr:rowOff>
        </xdr:to>
        <xdr:sp macro="" textlink="">
          <xdr:nvSpPr>
            <xdr:cNvPr id="9561" name="Object 3417" hidden="1">
              <a:extLst>
                <a:ext uri="{63B3BB69-23CF-44E3-9099-C40C66FF867C}">
                  <a14:compatExt spid="_x0000_s9561"/>
                </a:ext>
                <a:ext uri="{FF2B5EF4-FFF2-40B4-BE49-F238E27FC236}">
                  <a16:creationId xmlns:a16="http://schemas.microsoft.com/office/drawing/2014/main" id="{00000000-0008-0000-0000-0000592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406</xdr:row>
          <xdr:rowOff>0</xdr:rowOff>
        </xdr:from>
        <xdr:to>
          <xdr:col>2</xdr:col>
          <xdr:colOff>104775</xdr:colOff>
          <xdr:row>409</xdr:row>
          <xdr:rowOff>28575</xdr:rowOff>
        </xdr:to>
        <xdr:sp macro="" textlink="">
          <xdr:nvSpPr>
            <xdr:cNvPr id="9562" name="Object 3418" hidden="1">
              <a:extLst>
                <a:ext uri="{63B3BB69-23CF-44E3-9099-C40C66FF867C}">
                  <a14:compatExt spid="_x0000_s9562"/>
                </a:ext>
                <a:ext uri="{FF2B5EF4-FFF2-40B4-BE49-F238E27FC236}">
                  <a16:creationId xmlns:a16="http://schemas.microsoft.com/office/drawing/2014/main" id="{00000000-0008-0000-0000-00005A2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406</xdr:row>
          <xdr:rowOff>0</xdr:rowOff>
        </xdr:from>
        <xdr:to>
          <xdr:col>5</xdr:col>
          <xdr:colOff>876300</xdr:colOff>
          <xdr:row>409</xdr:row>
          <xdr:rowOff>28575</xdr:rowOff>
        </xdr:to>
        <xdr:sp macro="" textlink="">
          <xdr:nvSpPr>
            <xdr:cNvPr id="9563" name="Object 3419" hidden="1">
              <a:extLst>
                <a:ext uri="{63B3BB69-23CF-44E3-9099-C40C66FF867C}">
                  <a14:compatExt spid="_x0000_s9563"/>
                </a:ext>
                <a:ext uri="{FF2B5EF4-FFF2-40B4-BE49-F238E27FC236}">
                  <a16:creationId xmlns:a16="http://schemas.microsoft.com/office/drawing/2014/main" id="{00000000-0008-0000-0000-00005B2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396</xdr:row>
          <xdr:rowOff>0</xdr:rowOff>
        </xdr:from>
        <xdr:to>
          <xdr:col>1</xdr:col>
          <xdr:colOff>600075</xdr:colOff>
          <xdr:row>399</xdr:row>
          <xdr:rowOff>28575</xdr:rowOff>
        </xdr:to>
        <xdr:sp macro="" textlink="">
          <xdr:nvSpPr>
            <xdr:cNvPr id="9564" name="Object 3420" hidden="1">
              <a:extLst>
                <a:ext uri="{63B3BB69-23CF-44E3-9099-C40C66FF867C}">
                  <a14:compatExt spid="_x0000_s9564"/>
                </a:ext>
                <a:ext uri="{FF2B5EF4-FFF2-40B4-BE49-F238E27FC236}">
                  <a16:creationId xmlns:a16="http://schemas.microsoft.com/office/drawing/2014/main" id="{00000000-0008-0000-0000-00005C2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396</xdr:row>
          <xdr:rowOff>0</xdr:rowOff>
        </xdr:from>
        <xdr:to>
          <xdr:col>3</xdr:col>
          <xdr:colOff>600075</xdr:colOff>
          <xdr:row>399</xdr:row>
          <xdr:rowOff>28575</xdr:rowOff>
        </xdr:to>
        <xdr:sp macro="" textlink="">
          <xdr:nvSpPr>
            <xdr:cNvPr id="9565" name="Object 3421" hidden="1">
              <a:extLst>
                <a:ext uri="{63B3BB69-23CF-44E3-9099-C40C66FF867C}">
                  <a14:compatExt spid="_x0000_s9565"/>
                </a:ext>
                <a:ext uri="{FF2B5EF4-FFF2-40B4-BE49-F238E27FC236}">
                  <a16:creationId xmlns:a16="http://schemas.microsoft.com/office/drawing/2014/main" id="{00000000-0008-0000-0000-00005D2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395</xdr:row>
          <xdr:rowOff>0</xdr:rowOff>
        </xdr:from>
        <xdr:to>
          <xdr:col>5</xdr:col>
          <xdr:colOff>685800</xdr:colOff>
          <xdr:row>398</xdr:row>
          <xdr:rowOff>28575</xdr:rowOff>
        </xdr:to>
        <xdr:sp macro="" textlink="">
          <xdr:nvSpPr>
            <xdr:cNvPr id="9566" name="Object 3422" hidden="1">
              <a:extLst>
                <a:ext uri="{63B3BB69-23CF-44E3-9099-C40C66FF867C}">
                  <a14:compatExt spid="_x0000_s9566"/>
                </a:ext>
                <a:ext uri="{FF2B5EF4-FFF2-40B4-BE49-F238E27FC236}">
                  <a16:creationId xmlns:a16="http://schemas.microsoft.com/office/drawing/2014/main" id="{00000000-0008-0000-0000-00005E2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394</xdr:row>
          <xdr:rowOff>0</xdr:rowOff>
        </xdr:from>
        <xdr:to>
          <xdr:col>6</xdr:col>
          <xdr:colOff>600075</xdr:colOff>
          <xdr:row>397</xdr:row>
          <xdr:rowOff>28575</xdr:rowOff>
        </xdr:to>
        <xdr:sp macro="" textlink="">
          <xdr:nvSpPr>
            <xdr:cNvPr id="9567" name="Object 3423" hidden="1">
              <a:extLst>
                <a:ext uri="{63B3BB69-23CF-44E3-9099-C40C66FF867C}">
                  <a14:compatExt spid="_x0000_s9567"/>
                </a:ext>
                <a:ext uri="{FF2B5EF4-FFF2-40B4-BE49-F238E27FC236}">
                  <a16:creationId xmlns:a16="http://schemas.microsoft.com/office/drawing/2014/main" id="{00000000-0008-0000-0000-00005F2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200</xdr:row>
          <xdr:rowOff>0</xdr:rowOff>
        </xdr:from>
        <xdr:to>
          <xdr:col>14</xdr:col>
          <xdr:colOff>438150</xdr:colOff>
          <xdr:row>201</xdr:row>
          <xdr:rowOff>57150</xdr:rowOff>
        </xdr:to>
        <xdr:sp macro="" textlink="">
          <xdr:nvSpPr>
            <xdr:cNvPr id="9570" name="Check Box 3426" hidden="1">
              <a:extLst>
                <a:ext uri="{63B3BB69-23CF-44E3-9099-C40C66FF867C}">
                  <a14:compatExt spid="_x0000_s9570"/>
                </a:ext>
                <a:ext uri="{FF2B5EF4-FFF2-40B4-BE49-F238E27FC236}">
                  <a16:creationId xmlns:a16="http://schemas.microsoft.com/office/drawing/2014/main" id="{00000000-0008-0000-0000-00006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201</xdr:row>
          <xdr:rowOff>0</xdr:rowOff>
        </xdr:from>
        <xdr:to>
          <xdr:col>14</xdr:col>
          <xdr:colOff>438150</xdr:colOff>
          <xdr:row>202</xdr:row>
          <xdr:rowOff>66675</xdr:rowOff>
        </xdr:to>
        <xdr:sp macro="" textlink="">
          <xdr:nvSpPr>
            <xdr:cNvPr id="9571" name="Check Box 3427" hidden="1">
              <a:extLst>
                <a:ext uri="{63B3BB69-23CF-44E3-9099-C40C66FF867C}">
                  <a14:compatExt spid="_x0000_s9571"/>
                </a:ext>
                <a:ext uri="{FF2B5EF4-FFF2-40B4-BE49-F238E27FC236}">
                  <a16:creationId xmlns:a16="http://schemas.microsoft.com/office/drawing/2014/main" id="{00000000-0008-0000-0000-00006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195</xdr:row>
          <xdr:rowOff>0</xdr:rowOff>
        </xdr:from>
        <xdr:to>
          <xdr:col>14</xdr:col>
          <xdr:colOff>438150</xdr:colOff>
          <xdr:row>196</xdr:row>
          <xdr:rowOff>57150</xdr:rowOff>
        </xdr:to>
        <xdr:sp macro="" textlink="">
          <xdr:nvSpPr>
            <xdr:cNvPr id="9572" name="Check Box 3428" hidden="1">
              <a:extLst>
                <a:ext uri="{63B3BB69-23CF-44E3-9099-C40C66FF867C}">
                  <a14:compatExt spid="_x0000_s9572"/>
                </a:ext>
                <a:ext uri="{FF2B5EF4-FFF2-40B4-BE49-F238E27FC236}">
                  <a16:creationId xmlns:a16="http://schemas.microsoft.com/office/drawing/2014/main" id="{00000000-0008-0000-0000-00006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196</xdr:row>
          <xdr:rowOff>0</xdr:rowOff>
        </xdr:from>
        <xdr:to>
          <xdr:col>14</xdr:col>
          <xdr:colOff>438150</xdr:colOff>
          <xdr:row>197</xdr:row>
          <xdr:rowOff>57150</xdr:rowOff>
        </xdr:to>
        <xdr:sp macro="" textlink="">
          <xdr:nvSpPr>
            <xdr:cNvPr id="9573" name="Check Box 3429" hidden="1">
              <a:extLst>
                <a:ext uri="{63B3BB69-23CF-44E3-9099-C40C66FF867C}">
                  <a14:compatExt spid="_x0000_s9573"/>
                </a:ext>
                <a:ext uri="{FF2B5EF4-FFF2-40B4-BE49-F238E27FC236}">
                  <a16:creationId xmlns:a16="http://schemas.microsoft.com/office/drawing/2014/main" id="{00000000-0008-0000-0000-00006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205</xdr:row>
          <xdr:rowOff>0</xdr:rowOff>
        </xdr:from>
        <xdr:to>
          <xdr:col>14</xdr:col>
          <xdr:colOff>438150</xdr:colOff>
          <xdr:row>206</xdr:row>
          <xdr:rowOff>57150</xdr:rowOff>
        </xdr:to>
        <xdr:sp macro="" textlink="">
          <xdr:nvSpPr>
            <xdr:cNvPr id="9574" name="Check Box 3430" hidden="1">
              <a:extLst>
                <a:ext uri="{63B3BB69-23CF-44E3-9099-C40C66FF867C}">
                  <a14:compatExt spid="_x0000_s9574"/>
                </a:ext>
                <a:ext uri="{FF2B5EF4-FFF2-40B4-BE49-F238E27FC236}">
                  <a16:creationId xmlns:a16="http://schemas.microsoft.com/office/drawing/2014/main" id="{00000000-0008-0000-0000-00006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206</xdr:row>
          <xdr:rowOff>0</xdr:rowOff>
        </xdr:from>
        <xdr:to>
          <xdr:col>14</xdr:col>
          <xdr:colOff>438150</xdr:colOff>
          <xdr:row>207</xdr:row>
          <xdr:rowOff>57150</xdr:rowOff>
        </xdr:to>
        <xdr:sp macro="" textlink="">
          <xdr:nvSpPr>
            <xdr:cNvPr id="9575" name="Check Box 3431" hidden="1">
              <a:extLst>
                <a:ext uri="{63B3BB69-23CF-44E3-9099-C40C66FF867C}">
                  <a14:compatExt spid="_x0000_s9575"/>
                </a:ext>
                <a:ext uri="{FF2B5EF4-FFF2-40B4-BE49-F238E27FC236}">
                  <a16:creationId xmlns:a16="http://schemas.microsoft.com/office/drawing/2014/main" id="{00000000-0008-0000-0000-00006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206</xdr:row>
          <xdr:rowOff>0</xdr:rowOff>
        </xdr:from>
        <xdr:to>
          <xdr:col>14</xdr:col>
          <xdr:colOff>438150</xdr:colOff>
          <xdr:row>207</xdr:row>
          <xdr:rowOff>57150</xdr:rowOff>
        </xdr:to>
        <xdr:sp macro="" textlink="">
          <xdr:nvSpPr>
            <xdr:cNvPr id="9576" name="Check Box 3432" hidden="1">
              <a:extLst>
                <a:ext uri="{63B3BB69-23CF-44E3-9099-C40C66FF867C}">
                  <a14:compatExt spid="_x0000_s9576"/>
                </a:ext>
                <a:ext uri="{FF2B5EF4-FFF2-40B4-BE49-F238E27FC236}">
                  <a16:creationId xmlns:a16="http://schemas.microsoft.com/office/drawing/2014/main" id="{00000000-0008-0000-0000-00006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195</xdr:row>
          <xdr:rowOff>0</xdr:rowOff>
        </xdr:from>
        <xdr:to>
          <xdr:col>14</xdr:col>
          <xdr:colOff>438150</xdr:colOff>
          <xdr:row>196</xdr:row>
          <xdr:rowOff>57150</xdr:rowOff>
        </xdr:to>
        <xdr:sp macro="" textlink="">
          <xdr:nvSpPr>
            <xdr:cNvPr id="9577" name="Check Box 3433" hidden="1">
              <a:extLst>
                <a:ext uri="{63B3BB69-23CF-44E3-9099-C40C66FF867C}">
                  <a14:compatExt spid="_x0000_s9577"/>
                </a:ext>
                <a:ext uri="{FF2B5EF4-FFF2-40B4-BE49-F238E27FC236}">
                  <a16:creationId xmlns:a16="http://schemas.microsoft.com/office/drawing/2014/main" id="{00000000-0008-0000-0000-00006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196</xdr:row>
          <xdr:rowOff>0</xdr:rowOff>
        </xdr:from>
        <xdr:to>
          <xdr:col>14</xdr:col>
          <xdr:colOff>438150</xdr:colOff>
          <xdr:row>197</xdr:row>
          <xdr:rowOff>57150</xdr:rowOff>
        </xdr:to>
        <xdr:sp macro="" textlink="">
          <xdr:nvSpPr>
            <xdr:cNvPr id="9578" name="Check Box 3434" hidden="1">
              <a:extLst>
                <a:ext uri="{63B3BB69-23CF-44E3-9099-C40C66FF867C}">
                  <a14:compatExt spid="_x0000_s9578"/>
                </a:ext>
                <a:ext uri="{FF2B5EF4-FFF2-40B4-BE49-F238E27FC236}">
                  <a16:creationId xmlns:a16="http://schemas.microsoft.com/office/drawing/2014/main" id="{00000000-0008-0000-0000-00006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76200</xdr:rowOff>
    </xdr:from>
    <xdr:to>
      <xdr:col>1</xdr:col>
      <xdr:colOff>723900</xdr:colOff>
      <xdr:row>8</xdr:row>
      <xdr:rowOff>123825</xdr:rowOff>
    </xdr:to>
    <xdr:sp macro="" textlink="">
      <xdr:nvSpPr>
        <xdr:cNvPr id="6145" name="Text Box 1">
          <a:extLst>
            <a:ext uri="{FF2B5EF4-FFF2-40B4-BE49-F238E27FC236}">
              <a16:creationId xmlns:a16="http://schemas.microsoft.com/office/drawing/2014/main" id="{85451824-78EF-000B-D5E5-3C79D2E5A294}"/>
            </a:ext>
          </a:extLst>
        </xdr:cNvPr>
        <xdr:cNvSpPr txBox="1">
          <a:spLocks noChangeArrowheads="1"/>
        </xdr:cNvSpPr>
      </xdr:nvSpPr>
      <xdr:spPr bwMode="auto">
        <a:xfrm>
          <a:off x="0" y="76200"/>
          <a:ext cx="1485900" cy="14763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ES" sz="1200" b="0" i="0" u="none" strike="noStrike" baseline="0">
              <a:solidFill>
                <a:srgbClr val="000000"/>
              </a:solidFill>
              <a:latin typeface="Times New Roman"/>
              <a:cs typeface="Times New Roman"/>
            </a:rPr>
            <a:t>T-80</a:t>
          </a:r>
        </a:p>
        <a:p>
          <a:pPr algn="l" rtl="0">
            <a:defRPr sz="1000"/>
          </a:pPr>
          <a:r>
            <a:rPr lang="es-ES" sz="1000" b="0" i="0" u="none" strike="noStrike" baseline="0">
              <a:solidFill>
                <a:srgbClr val="000000"/>
              </a:solidFill>
              <a:latin typeface="Times New Roman"/>
              <a:cs typeface="Times New Roman"/>
            </a:rPr>
            <a:t>Máx. asalto 30</a:t>
          </a:r>
        </a:p>
        <a:p>
          <a:pPr algn="l" rtl="0">
            <a:defRPr sz="1000"/>
          </a:pPr>
          <a:r>
            <a:rPr lang="es-ES" sz="1000" b="0" i="0" u="none" strike="noStrike" baseline="0">
              <a:solidFill>
                <a:srgbClr val="000000"/>
              </a:solidFill>
              <a:latin typeface="Times New Roman"/>
              <a:cs typeface="Times New Roman"/>
            </a:rPr>
            <a:t>Carretera 30 Km. hora</a:t>
          </a:r>
        </a:p>
        <a:p>
          <a:pPr algn="l" rtl="0">
            <a:defRPr sz="1000"/>
          </a:pPr>
          <a:r>
            <a:rPr lang="es-ES" sz="1000" b="0" i="0" u="none" strike="noStrike" baseline="0">
              <a:solidFill>
                <a:srgbClr val="000000"/>
              </a:solidFill>
              <a:latin typeface="Times New Roman"/>
              <a:cs typeface="Times New Roman"/>
            </a:rPr>
            <a:t>Campo 20 Km. hora</a:t>
          </a:r>
        </a:p>
        <a:p>
          <a:pPr algn="l" rtl="0">
            <a:defRPr sz="1000"/>
          </a:pPr>
          <a:r>
            <a:rPr lang="es-ES" sz="1000" b="0" i="0" u="none" strike="noStrike" baseline="0">
              <a:solidFill>
                <a:srgbClr val="000000"/>
              </a:solidFill>
              <a:latin typeface="Times New Roman"/>
              <a:cs typeface="Times New Roman"/>
            </a:rPr>
            <a:t>Carga 500 Km..</a:t>
          </a:r>
        </a:p>
        <a:p>
          <a:pPr algn="l" rtl="0">
            <a:defRPr sz="1000"/>
          </a:pPr>
          <a:r>
            <a:rPr lang="es-ES" sz="1000" b="0" i="0" u="none" strike="noStrike" baseline="0">
              <a:solidFill>
                <a:srgbClr val="000000"/>
              </a:solidFill>
              <a:latin typeface="Times New Roman"/>
              <a:cs typeface="Times New Roman"/>
            </a:rPr>
            <a:t>Consumo  70 litros hora</a:t>
          </a:r>
        </a:p>
        <a:p>
          <a:pPr algn="l" rtl="0">
            <a:defRPr sz="1000"/>
          </a:pPr>
          <a:r>
            <a:rPr lang="es-ES" sz="1000" b="0" i="0" u="none" strike="noStrike" baseline="0">
              <a:solidFill>
                <a:srgbClr val="000000"/>
              </a:solidFill>
              <a:latin typeface="Times New Roman"/>
              <a:cs typeface="Times New Roman"/>
            </a:rPr>
            <a:t>Peso 40 toneladas</a:t>
          </a:r>
        </a:p>
        <a:p>
          <a:pPr algn="l" rtl="0">
            <a:defRPr sz="1000"/>
          </a:pPr>
          <a:r>
            <a:rPr lang="es-ES" sz="1000" b="0" i="0" u="none" strike="noStrike" baseline="0">
              <a:solidFill>
                <a:srgbClr val="000000"/>
              </a:solidFill>
              <a:latin typeface="Times New Roman"/>
              <a:cs typeface="Times New Roman"/>
            </a:rPr>
            <a:t>Condición</a:t>
          </a:r>
        </a:p>
        <a:p>
          <a:pPr algn="l" rtl="0">
            <a:defRPr sz="1000"/>
          </a:pPr>
          <a:endParaRPr lang="es-ES" sz="1000" b="0" i="0" u="none" strike="noStrike" baseline="0">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76200</xdr:rowOff>
    </xdr:from>
    <xdr:to>
      <xdr:col>1</xdr:col>
      <xdr:colOff>723900</xdr:colOff>
      <xdr:row>8</xdr:row>
      <xdr:rowOff>123825</xdr:rowOff>
    </xdr:to>
    <xdr:sp macro="" textlink="">
      <xdr:nvSpPr>
        <xdr:cNvPr id="7169" name="Text Box 1">
          <a:extLst>
            <a:ext uri="{FF2B5EF4-FFF2-40B4-BE49-F238E27FC236}">
              <a16:creationId xmlns:a16="http://schemas.microsoft.com/office/drawing/2014/main" id="{42C11FDF-7ED1-2788-86B6-50CDF6C098D0}"/>
            </a:ext>
          </a:extLst>
        </xdr:cNvPr>
        <xdr:cNvSpPr txBox="1">
          <a:spLocks noChangeArrowheads="1"/>
        </xdr:cNvSpPr>
      </xdr:nvSpPr>
      <xdr:spPr bwMode="auto">
        <a:xfrm>
          <a:off x="0" y="76200"/>
          <a:ext cx="1485900" cy="14763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ES" sz="1200" b="0" i="0" u="none" strike="noStrike" baseline="0">
              <a:solidFill>
                <a:srgbClr val="000000"/>
              </a:solidFill>
              <a:latin typeface="Times New Roman"/>
              <a:cs typeface="Times New Roman"/>
            </a:rPr>
            <a:t>T-80</a:t>
          </a:r>
        </a:p>
        <a:p>
          <a:pPr algn="l" rtl="0">
            <a:defRPr sz="1000"/>
          </a:pPr>
          <a:r>
            <a:rPr lang="es-ES" sz="1000" b="0" i="0" u="none" strike="noStrike" baseline="0">
              <a:solidFill>
                <a:srgbClr val="000000"/>
              </a:solidFill>
              <a:latin typeface="Times New Roman"/>
              <a:cs typeface="Times New Roman"/>
            </a:rPr>
            <a:t>Máx. asalto 30</a:t>
          </a:r>
        </a:p>
        <a:p>
          <a:pPr algn="l" rtl="0">
            <a:defRPr sz="1000"/>
          </a:pPr>
          <a:r>
            <a:rPr lang="es-ES" sz="1000" b="0" i="0" u="none" strike="noStrike" baseline="0">
              <a:solidFill>
                <a:srgbClr val="000000"/>
              </a:solidFill>
              <a:latin typeface="Times New Roman"/>
              <a:cs typeface="Times New Roman"/>
            </a:rPr>
            <a:t>Carretera 30 Km. hora</a:t>
          </a:r>
        </a:p>
        <a:p>
          <a:pPr algn="l" rtl="0">
            <a:defRPr sz="1000"/>
          </a:pPr>
          <a:r>
            <a:rPr lang="es-ES" sz="1000" b="0" i="0" u="none" strike="noStrike" baseline="0">
              <a:solidFill>
                <a:srgbClr val="000000"/>
              </a:solidFill>
              <a:latin typeface="Times New Roman"/>
              <a:cs typeface="Times New Roman"/>
            </a:rPr>
            <a:t>Campo 20 Km. hora</a:t>
          </a:r>
        </a:p>
        <a:p>
          <a:pPr algn="l" rtl="0">
            <a:defRPr sz="1000"/>
          </a:pPr>
          <a:r>
            <a:rPr lang="es-ES" sz="1000" b="0" i="0" u="none" strike="noStrike" baseline="0">
              <a:solidFill>
                <a:srgbClr val="000000"/>
              </a:solidFill>
              <a:latin typeface="Times New Roman"/>
              <a:cs typeface="Times New Roman"/>
            </a:rPr>
            <a:t>Carga 500 Km..</a:t>
          </a:r>
        </a:p>
        <a:p>
          <a:pPr algn="l" rtl="0">
            <a:defRPr sz="1000"/>
          </a:pPr>
          <a:r>
            <a:rPr lang="es-ES" sz="1000" b="0" i="0" u="none" strike="noStrike" baseline="0">
              <a:solidFill>
                <a:srgbClr val="000000"/>
              </a:solidFill>
              <a:latin typeface="Times New Roman"/>
              <a:cs typeface="Times New Roman"/>
            </a:rPr>
            <a:t>Consumo  70 litros hora</a:t>
          </a:r>
        </a:p>
        <a:p>
          <a:pPr algn="l" rtl="0">
            <a:defRPr sz="1000"/>
          </a:pPr>
          <a:r>
            <a:rPr lang="es-ES" sz="1000" b="0" i="0" u="none" strike="noStrike" baseline="0">
              <a:solidFill>
                <a:srgbClr val="000000"/>
              </a:solidFill>
              <a:latin typeface="Times New Roman"/>
              <a:cs typeface="Times New Roman"/>
            </a:rPr>
            <a:t>Peso 40 toneladas</a:t>
          </a:r>
        </a:p>
        <a:p>
          <a:pPr algn="l" rtl="0">
            <a:defRPr sz="1000"/>
          </a:pPr>
          <a:r>
            <a:rPr lang="es-ES" sz="1000" b="0" i="0" u="none" strike="noStrike" baseline="0">
              <a:solidFill>
                <a:srgbClr val="000000"/>
              </a:solidFill>
              <a:latin typeface="Times New Roman"/>
              <a:cs typeface="Times New Roman"/>
            </a:rPr>
            <a:t>Condición</a:t>
          </a:r>
        </a:p>
        <a:p>
          <a:pPr algn="l" rtl="0">
            <a:defRPr sz="1000"/>
          </a:pPr>
          <a:endParaRPr lang="es-ES" sz="1000" b="0" i="0" u="none" strike="noStrike" baseline="0">
            <a:solidFill>
              <a:srgbClr val="000000"/>
            </a:solidFill>
            <a:latin typeface="Times New Roman"/>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80</xdr:row>
      <xdr:rowOff>0</xdr:rowOff>
    </xdr:from>
    <xdr:to>
      <xdr:col>1</xdr:col>
      <xdr:colOff>0</xdr:colOff>
      <xdr:row>80</xdr:row>
      <xdr:rowOff>0</xdr:rowOff>
    </xdr:to>
    <xdr:pic>
      <xdr:nvPicPr>
        <xdr:cNvPr id="6115" name="Picture 1">
          <a:extLst>
            <a:ext uri="{FF2B5EF4-FFF2-40B4-BE49-F238E27FC236}">
              <a16:creationId xmlns:a16="http://schemas.microsoft.com/office/drawing/2014/main" id="{05D80A6F-2143-B991-B513-BE350C6B1A67}"/>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xdr:col>
      <xdr:colOff>0</xdr:colOff>
      <xdr:row>0</xdr:row>
      <xdr:rowOff>0</xdr:rowOff>
    </xdr:to>
    <xdr:pic>
      <xdr:nvPicPr>
        <xdr:cNvPr id="6116" name="Picture 2" descr="M21 OICW">
          <a:extLst>
            <a:ext uri="{FF2B5EF4-FFF2-40B4-BE49-F238E27FC236}">
              <a16:creationId xmlns:a16="http://schemas.microsoft.com/office/drawing/2014/main" id="{D55AD409-5896-7D32-F81A-EE60D003F4B8}"/>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0"/>
          <a:ext cx="1838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162</xdr:col>
      <xdr:colOff>0</xdr:colOff>
      <xdr:row>56</xdr:row>
      <xdr:rowOff>0</xdr:rowOff>
    </xdr:from>
    <xdr:to>
      <xdr:col>163</xdr:col>
      <xdr:colOff>304800</xdr:colOff>
      <xdr:row>56</xdr:row>
      <xdr:rowOff>0</xdr:rowOff>
    </xdr:to>
    <xdr:sp macro="" textlink="">
      <xdr:nvSpPr>
        <xdr:cNvPr id="6117" name="AutoShape 3" descr="Airburst">
          <a:extLst>
            <a:ext uri="{FF2B5EF4-FFF2-40B4-BE49-F238E27FC236}">
              <a16:creationId xmlns:a16="http://schemas.microsoft.com/office/drawing/2014/main" id="{61DEB12D-82A7-1675-149F-FD973A7BB30E}"/>
            </a:ext>
          </a:extLst>
        </xdr:cNvPr>
        <xdr:cNvSpPr>
          <a:spLocks noChangeAspect="1" noChangeArrowheads="1"/>
        </xdr:cNvSpPr>
      </xdr:nvSpPr>
      <xdr:spPr bwMode="auto">
        <a:xfrm>
          <a:off x="173802675" y="30746700"/>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80</xdr:row>
      <xdr:rowOff>0</xdr:rowOff>
    </xdr:from>
    <xdr:to>
      <xdr:col>1</xdr:col>
      <xdr:colOff>0</xdr:colOff>
      <xdr:row>80</xdr:row>
      <xdr:rowOff>0</xdr:rowOff>
    </xdr:to>
    <xdr:pic>
      <xdr:nvPicPr>
        <xdr:cNvPr id="6118" name="Picture 4">
          <a:extLst>
            <a:ext uri="{FF2B5EF4-FFF2-40B4-BE49-F238E27FC236}">
              <a16:creationId xmlns:a16="http://schemas.microsoft.com/office/drawing/2014/main" id="{19B7AC6E-D0BB-87B7-D978-7F59E11EF610}"/>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126</xdr:row>
      <xdr:rowOff>47625</xdr:rowOff>
    </xdr:from>
    <xdr:to>
      <xdr:col>1</xdr:col>
      <xdr:colOff>0</xdr:colOff>
      <xdr:row>126</xdr:row>
      <xdr:rowOff>47625</xdr:rowOff>
    </xdr:to>
    <xdr:pic>
      <xdr:nvPicPr>
        <xdr:cNvPr id="6119" name="Picture 5">
          <a:extLst>
            <a:ext uri="{FF2B5EF4-FFF2-40B4-BE49-F238E27FC236}">
              <a16:creationId xmlns:a16="http://schemas.microsoft.com/office/drawing/2014/main" id="{C6532B57-8D0C-A0D4-C7E0-C66C9EBCEC4F}"/>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5542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98</xdr:row>
      <xdr:rowOff>66675</xdr:rowOff>
    </xdr:from>
    <xdr:to>
      <xdr:col>1</xdr:col>
      <xdr:colOff>0</xdr:colOff>
      <xdr:row>98</xdr:row>
      <xdr:rowOff>66675</xdr:rowOff>
    </xdr:to>
    <xdr:pic>
      <xdr:nvPicPr>
        <xdr:cNvPr id="6120" name="Picture 6">
          <a:extLst>
            <a:ext uri="{FF2B5EF4-FFF2-40B4-BE49-F238E27FC236}">
              <a16:creationId xmlns:a16="http://schemas.microsoft.com/office/drawing/2014/main" id="{A17B05FB-419A-CBEF-3C62-13255A95C628}"/>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46024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237</xdr:row>
      <xdr:rowOff>47625</xdr:rowOff>
    </xdr:from>
    <xdr:to>
      <xdr:col>1</xdr:col>
      <xdr:colOff>0</xdr:colOff>
      <xdr:row>237</xdr:row>
      <xdr:rowOff>47625</xdr:rowOff>
    </xdr:to>
    <xdr:pic>
      <xdr:nvPicPr>
        <xdr:cNvPr id="6121" name="Picture 7">
          <a:extLst>
            <a:ext uri="{FF2B5EF4-FFF2-40B4-BE49-F238E27FC236}">
              <a16:creationId xmlns:a16="http://schemas.microsoft.com/office/drawing/2014/main" id="{380C08AC-2EC3-36EF-91AE-7F4EE2441817}"/>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6925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244</xdr:row>
      <xdr:rowOff>76200</xdr:rowOff>
    </xdr:from>
    <xdr:to>
      <xdr:col>1</xdr:col>
      <xdr:colOff>0</xdr:colOff>
      <xdr:row>244</xdr:row>
      <xdr:rowOff>76200</xdr:rowOff>
    </xdr:to>
    <xdr:pic>
      <xdr:nvPicPr>
        <xdr:cNvPr id="6122" name="Picture 8">
          <a:extLst>
            <a:ext uri="{FF2B5EF4-FFF2-40B4-BE49-F238E27FC236}">
              <a16:creationId xmlns:a16="http://schemas.microsoft.com/office/drawing/2014/main" id="{1C3E529E-7B9D-C5EA-3815-956D3E027ADF}"/>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9144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261</xdr:row>
      <xdr:rowOff>28575</xdr:rowOff>
    </xdr:from>
    <xdr:to>
      <xdr:col>1</xdr:col>
      <xdr:colOff>0</xdr:colOff>
      <xdr:row>261</xdr:row>
      <xdr:rowOff>28575</xdr:rowOff>
    </xdr:to>
    <xdr:pic>
      <xdr:nvPicPr>
        <xdr:cNvPr id="6123" name="Picture 9">
          <a:extLst>
            <a:ext uri="{FF2B5EF4-FFF2-40B4-BE49-F238E27FC236}">
              <a16:creationId xmlns:a16="http://schemas.microsoft.com/office/drawing/2014/main" id="{2D419A27-885B-BC57-5236-A468CDD602D5}"/>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250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297</xdr:row>
      <xdr:rowOff>0</xdr:rowOff>
    </xdr:from>
    <xdr:to>
      <xdr:col>1</xdr:col>
      <xdr:colOff>0</xdr:colOff>
      <xdr:row>297</xdr:row>
      <xdr:rowOff>0</xdr:rowOff>
    </xdr:to>
    <xdr:pic>
      <xdr:nvPicPr>
        <xdr:cNvPr id="6124" name="Picture 10">
          <a:extLst>
            <a:ext uri="{FF2B5EF4-FFF2-40B4-BE49-F238E27FC236}">
              <a16:creationId xmlns:a16="http://schemas.microsoft.com/office/drawing/2014/main" id="{888FA3A3-0887-AB60-1C4A-A37D477D610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8840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130</xdr:col>
      <xdr:colOff>76200</xdr:colOff>
      <xdr:row>63</xdr:row>
      <xdr:rowOff>352425</xdr:rowOff>
    </xdr:from>
    <xdr:to>
      <xdr:col>130</xdr:col>
      <xdr:colOff>76200</xdr:colOff>
      <xdr:row>63</xdr:row>
      <xdr:rowOff>352425</xdr:rowOff>
    </xdr:to>
    <xdr:pic>
      <xdr:nvPicPr>
        <xdr:cNvPr id="6125" name="Picture 11">
          <a:extLst>
            <a:ext uri="{FF2B5EF4-FFF2-40B4-BE49-F238E27FC236}">
              <a16:creationId xmlns:a16="http://schemas.microsoft.com/office/drawing/2014/main" id="{C4C3869B-1C7A-7249-7798-58DE6C857BCF}"/>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45551525" y="331565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304</xdr:row>
      <xdr:rowOff>0</xdr:rowOff>
    </xdr:from>
    <xdr:to>
      <xdr:col>1</xdr:col>
      <xdr:colOff>0</xdr:colOff>
      <xdr:row>304</xdr:row>
      <xdr:rowOff>0</xdr:rowOff>
    </xdr:to>
    <xdr:pic>
      <xdr:nvPicPr>
        <xdr:cNvPr id="6126" name="Picture 12">
          <a:extLst>
            <a:ext uri="{FF2B5EF4-FFF2-40B4-BE49-F238E27FC236}">
              <a16:creationId xmlns:a16="http://schemas.microsoft.com/office/drawing/2014/main" id="{68818796-7F6C-2836-3362-B2AFD439E69B}"/>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9744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170</xdr:row>
      <xdr:rowOff>533400</xdr:rowOff>
    </xdr:from>
    <xdr:to>
      <xdr:col>1</xdr:col>
      <xdr:colOff>0</xdr:colOff>
      <xdr:row>170</xdr:row>
      <xdr:rowOff>533400</xdr:rowOff>
    </xdr:to>
    <xdr:pic>
      <xdr:nvPicPr>
        <xdr:cNvPr id="6127" name="Picture 13">
          <a:extLst>
            <a:ext uri="{FF2B5EF4-FFF2-40B4-BE49-F238E27FC236}">
              <a16:creationId xmlns:a16="http://schemas.microsoft.com/office/drawing/2014/main" id="{96B0980A-4936-85A0-657B-E0BD48008F6C}"/>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69094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299</xdr:row>
      <xdr:rowOff>0</xdr:rowOff>
    </xdr:from>
    <xdr:to>
      <xdr:col>1</xdr:col>
      <xdr:colOff>0</xdr:colOff>
      <xdr:row>299</xdr:row>
      <xdr:rowOff>0</xdr:rowOff>
    </xdr:to>
    <xdr:pic>
      <xdr:nvPicPr>
        <xdr:cNvPr id="6128" name="Picture 14">
          <a:extLst>
            <a:ext uri="{FF2B5EF4-FFF2-40B4-BE49-F238E27FC236}">
              <a16:creationId xmlns:a16="http://schemas.microsoft.com/office/drawing/2014/main" id="{D10F193B-EE13-8157-4E3E-BE02305B15BE}"/>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1647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350</xdr:row>
      <xdr:rowOff>104775</xdr:rowOff>
    </xdr:from>
    <xdr:to>
      <xdr:col>1</xdr:col>
      <xdr:colOff>0</xdr:colOff>
      <xdr:row>350</xdr:row>
      <xdr:rowOff>104775</xdr:rowOff>
    </xdr:to>
    <xdr:pic>
      <xdr:nvPicPr>
        <xdr:cNvPr id="6129" name="Picture 15">
          <a:extLst>
            <a:ext uri="{FF2B5EF4-FFF2-40B4-BE49-F238E27FC236}">
              <a16:creationId xmlns:a16="http://schemas.microsoft.com/office/drawing/2014/main" id="{F30ED211-AD5A-BD91-5989-73D04DA8AF05}"/>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752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362</xdr:row>
      <xdr:rowOff>0</xdr:rowOff>
    </xdr:from>
    <xdr:to>
      <xdr:col>1</xdr:col>
      <xdr:colOff>0</xdr:colOff>
      <xdr:row>362</xdr:row>
      <xdr:rowOff>0</xdr:rowOff>
    </xdr:to>
    <xdr:pic>
      <xdr:nvPicPr>
        <xdr:cNvPr id="6130" name="Picture 16">
          <a:extLst>
            <a:ext uri="{FF2B5EF4-FFF2-40B4-BE49-F238E27FC236}">
              <a16:creationId xmlns:a16="http://schemas.microsoft.com/office/drawing/2014/main" id="{042DDE40-C43C-4B51-9FB3-236DA7A19143}"/>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93660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371</xdr:row>
      <xdr:rowOff>0</xdr:rowOff>
    </xdr:from>
    <xdr:to>
      <xdr:col>1</xdr:col>
      <xdr:colOff>0</xdr:colOff>
      <xdr:row>371</xdr:row>
      <xdr:rowOff>0</xdr:rowOff>
    </xdr:to>
    <xdr:pic>
      <xdr:nvPicPr>
        <xdr:cNvPr id="6131" name="Picture 17">
          <a:extLst>
            <a:ext uri="{FF2B5EF4-FFF2-40B4-BE49-F238E27FC236}">
              <a16:creationId xmlns:a16="http://schemas.microsoft.com/office/drawing/2014/main" id="{9A95A654-B300-8405-2EE6-2C1588307CC0}"/>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82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373</xdr:row>
      <xdr:rowOff>0</xdr:rowOff>
    </xdr:from>
    <xdr:to>
      <xdr:col>1</xdr:col>
      <xdr:colOff>0</xdr:colOff>
      <xdr:row>373</xdr:row>
      <xdr:rowOff>0</xdr:rowOff>
    </xdr:to>
    <xdr:pic>
      <xdr:nvPicPr>
        <xdr:cNvPr id="6132" name="Picture 18">
          <a:extLst>
            <a:ext uri="{FF2B5EF4-FFF2-40B4-BE49-F238E27FC236}">
              <a16:creationId xmlns:a16="http://schemas.microsoft.com/office/drawing/2014/main" id="{9A6E162B-16C3-D128-9848-8452DD657AF3}"/>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1147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366</xdr:row>
      <xdr:rowOff>0</xdr:rowOff>
    </xdr:from>
    <xdr:to>
      <xdr:col>1</xdr:col>
      <xdr:colOff>0</xdr:colOff>
      <xdr:row>366</xdr:row>
      <xdr:rowOff>0</xdr:rowOff>
    </xdr:to>
    <xdr:pic>
      <xdr:nvPicPr>
        <xdr:cNvPr id="6133" name="Picture 19">
          <a:extLst>
            <a:ext uri="{FF2B5EF4-FFF2-40B4-BE49-F238E27FC236}">
              <a16:creationId xmlns:a16="http://schemas.microsoft.com/office/drawing/2014/main" id="{D341A355-EA4E-EB08-6723-6BA7D5DE6F8C}"/>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0137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383</xdr:row>
      <xdr:rowOff>0</xdr:rowOff>
    </xdr:from>
    <xdr:to>
      <xdr:col>1</xdr:col>
      <xdr:colOff>0</xdr:colOff>
      <xdr:row>383</xdr:row>
      <xdr:rowOff>0</xdr:rowOff>
    </xdr:to>
    <xdr:pic>
      <xdr:nvPicPr>
        <xdr:cNvPr id="6134" name="Picture 20">
          <a:extLst>
            <a:ext uri="{FF2B5EF4-FFF2-40B4-BE49-F238E27FC236}">
              <a16:creationId xmlns:a16="http://schemas.microsoft.com/office/drawing/2014/main" id="{53CE4EAA-608E-4FE8-5C19-7B827972083B}"/>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2766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390</xdr:row>
      <xdr:rowOff>0</xdr:rowOff>
    </xdr:from>
    <xdr:to>
      <xdr:col>1</xdr:col>
      <xdr:colOff>0</xdr:colOff>
      <xdr:row>390</xdr:row>
      <xdr:rowOff>0</xdr:rowOff>
    </xdr:to>
    <xdr:pic>
      <xdr:nvPicPr>
        <xdr:cNvPr id="6135" name="Picture 21">
          <a:extLst>
            <a:ext uri="{FF2B5EF4-FFF2-40B4-BE49-F238E27FC236}">
              <a16:creationId xmlns:a16="http://schemas.microsoft.com/office/drawing/2014/main" id="{AA01D6BA-296C-2432-A938-5F0F049F3633}"/>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38999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407</xdr:row>
      <xdr:rowOff>0</xdr:rowOff>
    </xdr:from>
    <xdr:to>
      <xdr:col>1</xdr:col>
      <xdr:colOff>381000</xdr:colOff>
      <xdr:row>407</xdr:row>
      <xdr:rowOff>0</xdr:rowOff>
    </xdr:to>
    <xdr:pic>
      <xdr:nvPicPr>
        <xdr:cNvPr id="6136" name="Picture 22">
          <a:extLst>
            <a:ext uri="{FF2B5EF4-FFF2-40B4-BE49-F238E27FC236}">
              <a16:creationId xmlns:a16="http://schemas.microsoft.com/office/drawing/2014/main" id="{63DC0E33-773E-8104-09A7-BEDB16771881}"/>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6652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410</xdr:row>
      <xdr:rowOff>104775</xdr:rowOff>
    </xdr:from>
    <xdr:to>
      <xdr:col>1</xdr:col>
      <xdr:colOff>381000</xdr:colOff>
      <xdr:row>410</xdr:row>
      <xdr:rowOff>104775</xdr:rowOff>
    </xdr:to>
    <xdr:pic>
      <xdr:nvPicPr>
        <xdr:cNvPr id="6137" name="Picture 23">
          <a:extLst>
            <a:ext uri="{FF2B5EF4-FFF2-40B4-BE49-F238E27FC236}">
              <a16:creationId xmlns:a16="http://schemas.microsoft.com/office/drawing/2014/main" id="{C91D36D2-8DD0-6E56-3878-016FB159FB1E}"/>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72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416</xdr:row>
      <xdr:rowOff>0</xdr:rowOff>
    </xdr:from>
    <xdr:to>
      <xdr:col>1</xdr:col>
      <xdr:colOff>381000</xdr:colOff>
      <xdr:row>416</xdr:row>
      <xdr:rowOff>0</xdr:rowOff>
    </xdr:to>
    <xdr:pic>
      <xdr:nvPicPr>
        <xdr:cNvPr id="6138" name="Picture 24">
          <a:extLst>
            <a:ext uri="{FF2B5EF4-FFF2-40B4-BE49-F238E27FC236}">
              <a16:creationId xmlns:a16="http://schemas.microsoft.com/office/drawing/2014/main" id="{51FCEEFB-848B-76AF-3A31-927C3AA5B091}"/>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8110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80</xdr:row>
      <xdr:rowOff>0</xdr:rowOff>
    </xdr:from>
    <xdr:to>
      <xdr:col>1</xdr:col>
      <xdr:colOff>0</xdr:colOff>
      <xdr:row>80</xdr:row>
      <xdr:rowOff>0</xdr:rowOff>
    </xdr:to>
    <xdr:pic>
      <xdr:nvPicPr>
        <xdr:cNvPr id="6139" name="Picture 95">
          <a:extLst>
            <a:ext uri="{FF2B5EF4-FFF2-40B4-BE49-F238E27FC236}">
              <a16:creationId xmlns:a16="http://schemas.microsoft.com/office/drawing/2014/main" id="{70F11F0D-2A92-32A1-72AB-8F69A7242C47}"/>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xdr:col>
      <xdr:colOff>0</xdr:colOff>
      <xdr:row>0</xdr:row>
      <xdr:rowOff>0</xdr:rowOff>
    </xdr:to>
    <xdr:pic>
      <xdr:nvPicPr>
        <xdr:cNvPr id="6140" name="Picture 96" descr="M21 OICW">
          <a:extLst>
            <a:ext uri="{FF2B5EF4-FFF2-40B4-BE49-F238E27FC236}">
              <a16:creationId xmlns:a16="http://schemas.microsoft.com/office/drawing/2014/main" id="{EC6370D1-CDE3-0A34-304A-F45DBCB477B9}"/>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0"/>
          <a:ext cx="1838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167</xdr:col>
      <xdr:colOff>0</xdr:colOff>
      <xdr:row>56</xdr:row>
      <xdr:rowOff>0</xdr:rowOff>
    </xdr:from>
    <xdr:to>
      <xdr:col>168</xdr:col>
      <xdr:colOff>304800</xdr:colOff>
      <xdr:row>56</xdr:row>
      <xdr:rowOff>0</xdr:rowOff>
    </xdr:to>
    <xdr:sp macro="" textlink="">
      <xdr:nvSpPr>
        <xdr:cNvPr id="6141" name="AutoShape 97" descr="Airburst">
          <a:extLst>
            <a:ext uri="{FF2B5EF4-FFF2-40B4-BE49-F238E27FC236}">
              <a16:creationId xmlns:a16="http://schemas.microsoft.com/office/drawing/2014/main" id="{1B30F9D5-A262-910E-A311-68614E045927}"/>
            </a:ext>
          </a:extLst>
        </xdr:cNvPr>
        <xdr:cNvSpPr>
          <a:spLocks noChangeAspect="1" noChangeArrowheads="1"/>
        </xdr:cNvSpPr>
      </xdr:nvSpPr>
      <xdr:spPr bwMode="auto">
        <a:xfrm>
          <a:off x="176812575" y="30746700"/>
          <a:ext cx="454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80</xdr:row>
      <xdr:rowOff>0</xdr:rowOff>
    </xdr:from>
    <xdr:to>
      <xdr:col>1</xdr:col>
      <xdr:colOff>0</xdr:colOff>
      <xdr:row>80</xdr:row>
      <xdr:rowOff>0</xdr:rowOff>
    </xdr:to>
    <xdr:pic>
      <xdr:nvPicPr>
        <xdr:cNvPr id="6142" name="Picture 98">
          <a:extLst>
            <a:ext uri="{FF2B5EF4-FFF2-40B4-BE49-F238E27FC236}">
              <a16:creationId xmlns:a16="http://schemas.microsoft.com/office/drawing/2014/main" id="{719DC37A-8EB3-53E1-D659-2A4EFD1A7CAF}"/>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126</xdr:row>
      <xdr:rowOff>47625</xdr:rowOff>
    </xdr:from>
    <xdr:to>
      <xdr:col>1</xdr:col>
      <xdr:colOff>0</xdr:colOff>
      <xdr:row>126</xdr:row>
      <xdr:rowOff>47625</xdr:rowOff>
    </xdr:to>
    <xdr:pic>
      <xdr:nvPicPr>
        <xdr:cNvPr id="6143" name="Picture 99">
          <a:extLst>
            <a:ext uri="{FF2B5EF4-FFF2-40B4-BE49-F238E27FC236}">
              <a16:creationId xmlns:a16="http://schemas.microsoft.com/office/drawing/2014/main" id="{F390AFA4-E900-8051-B200-13E8EA3C8F4E}"/>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5542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98</xdr:row>
      <xdr:rowOff>66675</xdr:rowOff>
    </xdr:from>
    <xdr:to>
      <xdr:col>1</xdr:col>
      <xdr:colOff>0</xdr:colOff>
      <xdr:row>98</xdr:row>
      <xdr:rowOff>66675</xdr:rowOff>
    </xdr:to>
    <xdr:pic>
      <xdr:nvPicPr>
        <xdr:cNvPr id="10240" name="Picture 100">
          <a:extLst>
            <a:ext uri="{FF2B5EF4-FFF2-40B4-BE49-F238E27FC236}">
              <a16:creationId xmlns:a16="http://schemas.microsoft.com/office/drawing/2014/main" id="{2F626936-1167-A852-41DA-4F329811D2C7}"/>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46024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237</xdr:row>
      <xdr:rowOff>47625</xdr:rowOff>
    </xdr:from>
    <xdr:to>
      <xdr:col>1</xdr:col>
      <xdr:colOff>0</xdr:colOff>
      <xdr:row>237</xdr:row>
      <xdr:rowOff>47625</xdr:rowOff>
    </xdr:to>
    <xdr:pic>
      <xdr:nvPicPr>
        <xdr:cNvPr id="10241" name="Picture 101">
          <a:extLst>
            <a:ext uri="{FF2B5EF4-FFF2-40B4-BE49-F238E27FC236}">
              <a16:creationId xmlns:a16="http://schemas.microsoft.com/office/drawing/2014/main" id="{28C578C9-0EDD-F0FB-C871-DC938A661C9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6925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244</xdr:row>
      <xdr:rowOff>76200</xdr:rowOff>
    </xdr:from>
    <xdr:to>
      <xdr:col>1</xdr:col>
      <xdr:colOff>0</xdr:colOff>
      <xdr:row>244</xdr:row>
      <xdr:rowOff>76200</xdr:rowOff>
    </xdr:to>
    <xdr:pic>
      <xdr:nvPicPr>
        <xdr:cNvPr id="10242" name="Picture 102">
          <a:extLst>
            <a:ext uri="{FF2B5EF4-FFF2-40B4-BE49-F238E27FC236}">
              <a16:creationId xmlns:a16="http://schemas.microsoft.com/office/drawing/2014/main" id="{ADEA39DB-A08C-932F-9AC6-24C1C69B4E9F}"/>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9144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261</xdr:row>
      <xdr:rowOff>28575</xdr:rowOff>
    </xdr:from>
    <xdr:to>
      <xdr:col>1</xdr:col>
      <xdr:colOff>0</xdr:colOff>
      <xdr:row>261</xdr:row>
      <xdr:rowOff>28575</xdr:rowOff>
    </xdr:to>
    <xdr:pic>
      <xdr:nvPicPr>
        <xdr:cNvPr id="10243" name="Picture 103">
          <a:extLst>
            <a:ext uri="{FF2B5EF4-FFF2-40B4-BE49-F238E27FC236}">
              <a16:creationId xmlns:a16="http://schemas.microsoft.com/office/drawing/2014/main" id="{AB7D5A52-687E-D12C-1C81-341614BE31A1}"/>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250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297</xdr:row>
      <xdr:rowOff>0</xdr:rowOff>
    </xdr:from>
    <xdr:to>
      <xdr:col>1</xdr:col>
      <xdr:colOff>0</xdr:colOff>
      <xdr:row>297</xdr:row>
      <xdr:rowOff>0</xdr:rowOff>
    </xdr:to>
    <xdr:pic>
      <xdr:nvPicPr>
        <xdr:cNvPr id="10244" name="Picture 104">
          <a:extLst>
            <a:ext uri="{FF2B5EF4-FFF2-40B4-BE49-F238E27FC236}">
              <a16:creationId xmlns:a16="http://schemas.microsoft.com/office/drawing/2014/main" id="{F19F935E-9AD2-EDE6-889C-C723AFDF99ED}"/>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8840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135</xdr:col>
      <xdr:colOff>76200</xdr:colOff>
      <xdr:row>63</xdr:row>
      <xdr:rowOff>533400</xdr:rowOff>
    </xdr:from>
    <xdr:to>
      <xdr:col>135</xdr:col>
      <xdr:colOff>76200</xdr:colOff>
      <xdr:row>63</xdr:row>
      <xdr:rowOff>533400</xdr:rowOff>
    </xdr:to>
    <xdr:pic>
      <xdr:nvPicPr>
        <xdr:cNvPr id="10245" name="Picture 105">
          <a:extLst>
            <a:ext uri="{FF2B5EF4-FFF2-40B4-BE49-F238E27FC236}">
              <a16:creationId xmlns:a16="http://schemas.microsoft.com/office/drawing/2014/main" id="{131AF73A-549A-FF11-5238-D165674D4262}"/>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49580600" y="331565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304</xdr:row>
      <xdr:rowOff>0</xdr:rowOff>
    </xdr:from>
    <xdr:to>
      <xdr:col>1</xdr:col>
      <xdr:colOff>0</xdr:colOff>
      <xdr:row>304</xdr:row>
      <xdr:rowOff>0</xdr:rowOff>
    </xdr:to>
    <xdr:pic>
      <xdr:nvPicPr>
        <xdr:cNvPr id="10246" name="Picture 106">
          <a:extLst>
            <a:ext uri="{FF2B5EF4-FFF2-40B4-BE49-F238E27FC236}">
              <a16:creationId xmlns:a16="http://schemas.microsoft.com/office/drawing/2014/main" id="{FC56AB96-FCBB-F5AE-10F4-D8AAA717802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9744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170</xdr:row>
      <xdr:rowOff>533400</xdr:rowOff>
    </xdr:from>
    <xdr:to>
      <xdr:col>1</xdr:col>
      <xdr:colOff>0</xdr:colOff>
      <xdr:row>170</xdr:row>
      <xdr:rowOff>533400</xdr:rowOff>
    </xdr:to>
    <xdr:pic>
      <xdr:nvPicPr>
        <xdr:cNvPr id="10247" name="Picture 107">
          <a:extLst>
            <a:ext uri="{FF2B5EF4-FFF2-40B4-BE49-F238E27FC236}">
              <a16:creationId xmlns:a16="http://schemas.microsoft.com/office/drawing/2014/main" id="{D272E863-1AA2-98E0-CDF1-2B88E7B3D9A8}"/>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69094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299</xdr:row>
      <xdr:rowOff>0</xdr:rowOff>
    </xdr:from>
    <xdr:to>
      <xdr:col>1</xdr:col>
      <xdr:colOff>0</xdr:colOff>
      <xdr:row>299</xdr:row>
      <xdr:rowOff>0</xdr:rowOff>
    </xdr:to>
    <xdr:pic>
      <xdr:nvPicPr>
        <xdr:cNvPr id="10248" name="Picture 108">
          <a:extLst>
            <a:ext uri="{FF2B5EF4-FFF2-40B4-BE49-F238E27FC236}">
              <a16:creationId xmlns:a16="http://schemas.microsoft.com/office/drawing/2014/main" id="{2D50DEC3-4618-850B-EC76-FB95C5F5298B}"/>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1647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350</xdr:row>
      <xdr:rowOff>104775</xdr:rowOff>
    </xdr:from>
    <xdr:to>
      <xdr:col>1</xdr:col>
      <xdr:colOff>0</xdr:colOff>
      <xdr:row>350</xdr:row>
      <xdr:rowOff>104775</xdr:rowOff>
    </xdr:to>
    <xdr:pic>
      <xdr:nvPicPr>
        <xdr:cNvPr id="10249" name="Picture 109">
          <a:extLst>
            <a:ext uri="{FF2B5EF4-FFF2-40B4-BE49-F238E27FC236}">
              <a16:creationId xmlns:a16="http://schemas.microsoft.com/office/drawing/2014/main" id="{7AAA537C-601A-BC8A-157E-77AB7639DD8B}"/>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752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362</xdr:row>
      <xdr:rowOff>0</xdr:rowOff>
    </xdr:from>
    <xdr:to>
      <xdr:col>1</xdr:col>
      <xdr:colOff>0</xdr:colOff>
      <xdr:row>362</xdr:row>
      <xdr:rowOff>0</xdr:rowOff>
    </xdr:to>
    <xdr:pic>
      <xdr:nvPicPr>
        <xdr:cNvPr id="10250" name="Picture 110">
          <a:extLst>
            <a:ext uri="{FF2B5EF4-FFF2-40B4-BE49-F238E27FC236}">
              <a16:creationId xmlns:a16="http://schemas.microsoft.com/office/drawing/2014/main" id="{AE6317DA-C2FC-D73F-86E0-AC48F48B9E3E}"/>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93660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371</xdr:row>
      <xdr:rowOff>0</xdr:rowOff>
    </xdr:from>
    <xdr:to>
      <xdr:col>1</xdr:col>
      <xdr:colOff>0</xdr:colOff>
      <xdr:row>371</xdr:row>
      <xdr:rowOff>0</xdr:rowOff>
    </xdr:to>
    <xdr:pic>
      <xdr:nvPicPr>
        <xdr:cNvPr id="10251" name="Picture 111">
          <a:extLst>
            <a:ext uri="{FF2B5EF4-FFF2-40B4-BE49-F238E27FC236}">
              <a16:creationId xmlns:a16="http://schemas.microsoft.com/office/drawing/2014/main" id="{E10BF73E-4005-3304-BAB2-A7BCB73B0AFB}"/>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82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373</xdr:row>
      <xdr:rowOff>0</xdr:rowOff>
    </xdr:from>
    <xdr:to>
      <xdr:col>1</xdr:col>
      <xdr:colOff>0</xdr:colOff>
      <xdr:row>373</xdr:row>
      <xdr:rowOff>0</xdr:rowOff>
    </xdr:to>
    <xdr:pic>
      <xdr:nvPicPr>
        <xdr:cNvPr id="10252" name="Picture 112">
          <a:extLst>
            <a:ext uri="{FF2B5EF4-FFF2-40B4-BE49-F238E27FC236}">
              <a16:creationId xmlns:a16="http://schemas.microsoft.com/office/drawing/2014/main" id="{45B9CDA8-2CBB-2071-BBAF-29C49FDB6D88}"/>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1147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366</xdr:row>
      <xdr:rowOff>0</xdr:rowOff>
    </xdr:from>
    <xdr:to>
      <xdr:col>1</xdr:col>
      <xdr:colOff>0</xdr:colOff>
      <xdr:row>366</xdr:row>
      <xdr:rowOff>0</xdr:rowOff>
    </xdr:to>
    <xdr:pic>
      <xdr:nvPicPr>
        <xdr:cNvPr id="10253" name="Picture 113">
          <a:extLst>
            <a:ext uri="{FF2B5EF4-FFF2-40B4-BE49-F238E27FC236}">
              <a16:creationId xmlns:a16="http://schemas.microsoft.com/office/drawing/2014/main" id="{84990206-D889-1A73-65AD-29495B843635}"/>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0137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383</xdr:row>
      <xdr:rowOff>0</xdr:rowOff>
    </xdr:from>
    <xdr:to>
      <xdr:col>1</xdr:col>
      <xdr:colOff>0</xdr:colOff>
      <xdr:row>383</xdr:row>
      <xdr:rowOff>0</xdr:rowOff>
    </xdr:to>
    <xdr:pic>
      <xdr:nvPicPr>
        <xdr:cNvPr id="10254" name="Picture 114">
          <a:extLst>
            <a:ext uri="{FF2B5EF4-FFF2-40B4-BE49-F238E27FC236}">
              <a16:creationId xmlns:a16="http://schemas.microsoft.com/office/drawing/2014/main" id="{C9C97F2A-1A23-7C4C-B771-9E1DB9BCC46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2766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390</xdr:row>
      <xdr:rowOff>0</xdr:rowOff>
    </xdr:from>
    <xdr:to>
      <xdr:col>1</xdr:col>
      <xdr:colOff>0</xdr:colOff>
      <xdr:row>390</xdr:row>
      <xdr:rowOff>0</xdr:rowOff>
    </xdr:to>
    <xdr:pic>
      <xdr:nvPicPr>
        <xdr:cNvPr id="10255" name="Picture 115">
          <a:extLst>
            <a:ext uri="{FF2B5EF4-FFF2-40B4-BE49-F238E27FC236}">
              <a16:creationId xmlns:a16="http://schemas.microsoft.com/office/drawing/2014/main" id="{87980D0C-082E-6F5A-7CD3-8B6AECF17EB3}"/>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38999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407</xdr:row>
      <xdr:rowOff>0</xdr:rowOff>
    </xdr:from>
    <xdr:to>
      <xdr:col>1</xdr:col>
      <xdr:colOff>381000</xdr:colOff>
      <xdr:row>407</xdr:row>
      <xdr:rowOff>0</xdr:rowOff>
    </xdr:to>
    <xdr:pic>
      <xdr:nvPicPr>
        <xdr:cNvPr id="10256" name="Picture 116">
          <a:extLst>
            <a:ext uri="{FF2B5EF4-FFF2-40B4-BE49-F238E27FC236}">
              <a16:creationId xmlns:a16="http://schemas.microsoft.com/office/drawing/2014/main" id="{04625A0D-4A8C-D04D-42C0-0C4E81D97D1C}"/>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6652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410</xdr:row>
      <xdr:rowOff>104775</xdr:rowOff>
    </xdr:from>
    <xdr:to>
      <xdr:col>1</xdr:col>
      <xdr:colOff>381000</xdr:colOff>
      <xdr:row>410</xdr:row>
      <xdr:rowOff>104775</xdr:rowOff>
    </xdr:to>
    <xdr:pic>
      <xdr:nvPicPr>
        <xdr:cNvPr id="10257" name="Picture 117">
          <a:extLst>
            <a:ext uri="{FF2B5EF4-FFF2-40B4-BE49-F238E27FC236}">
              <a16:creationId xmlns:a16="http://schemas.microsoft.com/office/drawing/2014/main" id="{0A0C6236-AA16-326D-BF41-E9F77299777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72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416</xdr:row>
      <xdr:rowOff>0</xdr:rowOff>
    </xdr:from>
    <xdr:to>
      <xdr:col>1</xdr:col>
      <xdr:colOff>381000</xdr:colOff>
      <xdr:row>416</xdr:row>
      <xdr:rowOff>0</xdr:rowOff>
    </xdr:to>
    <xdr:pic>
      <xdr:nvPicPr>
        <xdr:cNvPr id="10258" name="Picture 118">
          <a:extLst>
            <a:ext uri="{FF2B5EF4-FFF2-40B4-BE49-F238E27FC236}">
              <a16:creationId xmlns:a16="http://schemas.microsoft.com/office/drawing/2014/main" id="{41135FD8-D73F-8AC8-5660-0140ED47AADD}"/>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8110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80</xdr:row>
      <xdr:rowOff>0</xdr:rowOff>
    </xdr:from>
    <xdr:to>
      <xdr:col>1</xdr:col>
      <xdr:colOff>0</xdr:colOff>
      <xdr:row>80</xdr:row>
      <xdr:rowOff>0</xdr:rowOff>
    </xdr:to>
    <xdr:pic>
      <xdr:nvPicPr>
        <xdr:cNvPr id="10259" name="Picture 189">
          <a:extLst>
            <a:ext uri="{FF2B5EF4-FFF2-40B4-BE49-F238E27FC236}">
              <a16:creationId xmlns:a16="http://schemas.microsoft.com/office/drawing/2014/main" id="{DD19DD3D-0C77-F5E4-97D4-09918537AF8C}"/>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xdr:col>
      <xdr:colOff>0</xdr:colOff>
      <xdr:row>0</xdr:row>
      <xdr:rowOff>0</xdr:rowOff>
    </xdr:to>
    <xdr:pic>
      <xdr:nvPicPr>
        <xdr:cNvPr id="10260" name="Picture 190" descr="M21 OICW">
          <a:extLst>
            <a:ext uri="{FF2B5EF4-FFF2-40B4-BE49-F238E27FC236}">
              <a16:creationId xmlns:a16="http://schemas.microsoft.com/office/drawing/2014/main" id="{B6C3EA2F-C877-38B2-4FCF-729270B2D077}"/>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0"/>
          <a:ext cx="1838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167</xdr:col>
      <xdr:colOff>0</xdr:colOff>
      <xdr:row>56</xdr:row>
      <xdr:rowOff>0</xdr:rowOff>
    </xdr:from>
    <xdr:to>
      <xdr:col>168</xdr:col>
      <xdr:colOff>304800</xdr:colOff>
      <xdr:row>56</xdr:row>
      <xdr:rowOff>0</xdr:rowOff>
    </xdr:to>
    <xdr:sp macro="" textlink="">
      <xdr:nvSpPr>
        <xdr:cNvPr id="10261" name="AutoShape 191" descr="Airburst">
          <a:extLst>
            <a:ext uri="{FF2B5EF4-FFF2-40B4-BE49-F238E27FC236}">
              <a16:creationId xmlns:a16="http://schemas.microsoft.com/office/drawing/2014/main" id="{1B5C9E34-383C-591E-985A-1CF9385E5DAF}"/>
            </a:ext>
          </a:extLst>
        </xdr:cNvPr>
        <xdr:cNvSpPr>
          <a:spLocks noChangeAspect="1" noChangeArrowheads="1"/>
        </xdr:cNvSpPr>
      </xdr:nvSpPr>
      <xdr:spPr bwMode="auto">
        <a:xfrm>
          <a:off x="176812575" y="30746700"/>
          <a:ext cx="454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80</xdr:row>
      <xdr:rowOff>0</xdr:rowOff>
    </xdr:from>
    <xdr:to>
      <xdr:col>1</xdr:col>
      <xdr:colOff>0</xdr:colOff>
      <xdr:row>80</xdr:row>
      <xdr:rowOff>0</xdr:rowOff>
    </xdr:to>
    <xdr:pic>
      <xdr:nvPicPr>
        <xdr:cNvPr id="10262" name="Picture 192">
          <a:extLst>
            <a:ext uri="{FF2B5EF4-FFF2-40B4-BE49-F238E27FC236}">
              <a16:creationId xmlns:a16="http://schemas.microsoft.com/office/drawing/2014/main" id="{CB8D27ED-6BD7-7FD0-E086-9059F6A7F7A8}"/>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126</xdr:row>
      <xdr:rowOff>47625</xdr:rowOff>
    </xdr:from>
    <xdr:to>
      <xdr:col>1</xdr:col>
      <xdr:colOff>0</xdr:colOff>
      <xdr:row>126</xdr:row>
      <xdr:rowOff>47625</xdr:rowOff>
    </xdr:to>
    <xdr:pic>
      <xdr:nvPicPr>
        <xdr:cNvPr id="10263" name="Picture 193">
          <a:extLst>
            <a:ext uri="{FF2B5EF4-FFF2-40B4-BE49-F238E27FC236}">
              <a16:creationId xmlns:a16="http://schemas.microsoft.com/office/drawing/2014/main" id="{65C24990-2A78-00B2-00D9-2C53DC2B6F1D}"/>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5542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98</xdr:row>
      <xdr:rowOff>66675</xdr:rowOff>
    </xdr:from>
    <xdr:to>
      <xdr:col>1</xdr:col>
      <xdr:colOff>0</xdr:colOff>
      <xdr:row>98</xdr:row>
      <xdr:rowOff>66675</xdr:rowOff>
    </xdr:to>
    <xdr:pic>
      <xdr:nvPicPr>
        <xdr:cNvPr id="10264" name="Picture 194">
          <a:extLst>
            <a:ext uri="{FF2B5EF4-FFF2-40B4-BE49-F238E27FC236}">
              <a16:creationId xmlns:a16="http://schemas.microsoft.com/office/drawing/2014/main" id="{496183DC-4ECC-9AFB-4012-5027735870D9}"/>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46024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237</xdr:row>
      <xdr:rowOff>47625</xdr:rowOff>
    </xdr:from>
    <xdr:to>
      <xdr:col>1</xdr:col>
      <xdr:colOff>0</xdr:colOff>
      <xdr:row>237</xdr:row>
      <xdr:rowOff>47625</xdr:rowOff>
    </xdr:to>
    <xdr:pic>
      <xdr:nvPicPr>
        <xdr:cNvPr id="10265" name="Picture 195">
          <a:extLst>
            <a:ext uri="{FF2B5EF4-FFF2-40B4-BE49-F238E27FC236}">
              <a16:creationId xmlns:a16="http://schemas.microsoft.com/office/drawing/2014/main" id="{262A8066-7752-B2BB-794F-49AD0ABB1FB0}"/>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6925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244</xdr:row>
      <xdr:rowOff>76200</xdr:rowOff>
    </xdr:from>
    <xdr:to>
      <xdr:col>1</xdr:col>
      <xdr:colOff>0</xdr:colOff>
      <xdr:row>244</xdr:row>
      <xdr:rowOff>76200</xdr:rowOff>
    </xdr:to>
    <xdr:pic>
      <xdr:nvPicPr>
        <xdr:cNvPr id="10266" name="Picture 196">
          <a:extLst>
            <a:ext uri="{FF2B5EF4-FFF2-40B4-BE49-F238E27FC236}">
              <a16:creationId xmlns:a16="http://schemas.microsoft.com/office/drawing/2014/main" id="{A6E2FDB5-46E8-3FE0-AF5F-A020199EA60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9144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261</xdr:row>
      <xdr:rowOff>28575</xdr:rowOff>
    </xdr:from>
    <xdr:to>
      <xdr:col>1</xdr:col>
      <xdr:colOff>0</xdr:colOff>
      <xdr:row>261</xdr:row>
      <xdr:rowOff>28575</xdr:rowOff>
    </xdr:to>
    <xdr:pic>
      <xdr:nvPicPr>
        <xdr:cNvPr id="10267" name="Picture 197">
          <a:extLst>
            <a:ext uri="{FF2B5EF4-FFF2-40B4-BE49-F238E27FC236}">
              <a16:creationId xmlns:a16="http://schemas.microsoft.com/office/drawing/2014/main" id="{9D0722AF-2A61-844F-D8F4-9810EE59AC97}"/>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250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297</xdr:row>
      <xdr:rowOff>0</xdr:rowOff>
    </xdr:from>
    <xdr:to>
      <xdr:col>1</xdr:col>
      <xdr:colOff>0</xdr:colOff>
      <xdr:row>297</xdr:row>
      <xdr:rowOff>0</xdr:rowOff>
    </xdr:to>
    <xdr:pic>
      <xdr:nvPicPr>
        <xdr:cNvPr id="10268" name="Picture 198">
          <a:extLst>
            <a:ext uri="{FF2B5EF4-FFF2-40B4-BE49-F238E27FC236}">
              <a16:creationId xmlns:a16="http://schemas.microsoft.com/office/drawing/2014/main" id="{9F9A3C01-824B-7CD9-3CA8-2842BC73C4CB}"/>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8840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135</xdr:col>
      <xdr:colOff>76200</xdr:colOff>
      <xdr:row>63</xdr:row>
      <xdr:rowOff>533400</xdr:rowOff>
    </xdr:from>
    <xdr:to>
      <xdr:col>135</xdr:col>
      <xdr:colOff>76200</xdr:colOff>
      <xdr:row>63</xdr:row>
      <xdr:rowOff>533400</xdr:rowOff>
    </xdr:to>
    <xdr:pic>
      <xdr:nvPicPr>
        <xdr:cNvPr id="10269" name="Picture 199">
          <a:extLst>
            <a:ext uri="{FF2B5EF4-FFF2-40B4-BE49-F238E27FC236}">
              <a16:creationId xmlns:a16="http://schemas.microsoft.com/office/drawing/2014/main" id="{5B879352-F6B4-F0C7-3558-8C3C459F8290}"/>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49580600" y="331565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304</xdr:row>
      <xdr:rowOff>0</xdr:rowOff>
    </xdr:from>
    <xdr:to>
      <xdr:col>1</xdr:col>
      <xdr:colOff>0</xdr:colOff>
      <xdr:row>304</xdr:row>
      <xdr:rowOff>0</xdr:rowOff>
    </xdr:to>
    <xdr:pic>
      <xdr:nvPicPr>
        <xdr:cNvPr id="10270" name="Picture 200">
          <a:extLst>
            <a:ext uri="{FF2B5EF4-FFF2-40B4-BE49-F238E27FC236}">
              <a16:creationId xmlns:a16="http://schemas.microsoft.com/office/drawing/2014/main" id="{5B938406-75D1-FDFE-EB09-16B4DB7A0D82}"/>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9744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170</xdr:row>
      <xdr:rowOff>533400</xdr:rowOff>
    </xdr:from>
    <xdr:to>
      <xdr:col>1</xdr:col>
      <xdr:colOff>0</xdr:colOff>
      <xdr:row>170</xdr:row>
      <xdr:rowOff>533400</xdr:rowOff>
    </xdr:to>
    <xdr:pic>
      <xdr:nvPicPr>
        <xdr:cNvPr id="10271" name="Picture 201">
          <a:extLst>
            <a:ext uri="{FF2B5EF4-FFF2-40B4-BE49-F238E27FC236}">
              <a16:creationId xmlns:a16="http://schemas.microsoft.com/office/drawing/2014/main" id="{9646CEEB-DF2C-3ABD-2F5D-4B2D6CD867A9}"/>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69094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299</xdr:row>
      <xdr:rowOff>0</xdr:rowOff>
    </xdr:from>
    <xdr:to>
      <xdr:col>1</xdr:col>
      <xdr:colOff>0</xdr:colOff>
      <xdr:row>299</xdr:row>
      <xdr:rowOff>0</xdr:rowOff>
    </xdr:to>
    <xdr:pic>
      <xdr:nvPicPr>
        <xdr:cNvPr id="10272" name="Picture 202">
          <a:extLst>
            <a:ext uri="{FF2B5EF4-FFF2-40B4-BE49-F238E27FC236}">
              <a16:creationId xmlns:a16="http://schemas.microsoft.com/office/drawing/2014/main" id="{45E11E21-ABCC-825F-0F98-D918313000E3}"/>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1647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350</xdr:row>
      <xdr:rowOff>104775</xdr:rowOff>
    </xdr:from>
    <xdr:to>
      <xdr:col>1</xdr:col>
      <xdr:colOff>0</xdr:colOff>
      <xdr:row>350</xdr:row>
      <xdr:rowOff>104775</xdr:rowOff>
    </xdr:to>
    <xdr:pic>
      <xdr:nvPicPr>
        <xdr:cNvPr id="10273" name="Picture 203">
          <a:extLst>
            <a:ext uri="{FF2B5EF4-FFF2-40B4-BE49-F238E27FC236}">
              <a16:creationId xmlns:a16="http://schemas.microsoft.com/office/drawing/2014/main" id="{1A0A16DA-4CEB-2EE3-5001-DA97EB423359}"/>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752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362</xdr:row>
      <xdr:rowOff>0</xdr:rowOff>
    </xdr:from>
    <xdr:to>
      <xdr:col>1</xdr:col>
      <xdr:colOff>0</xdr:colOff>
      <xdr:row>362</xdr:row>
      <xdr:rowOff>0</xdr:rowOff>
    </xdr:to>
    <xdr:pic>
      <xdr:nvPicPr>
        <xdr:cNvPr id="10274" name="Picture 204">
          <a:extLst>
            <a:ext uri="{FF2B5EF4-FFF2-40B4-BE49-F238E27FC236}">
              <a16:creationId xmlns:a16="http://schemas.microsoft.com/office/drawing/2014/main" id="{DFF9D0CA-6EAF-1090-B7AF-6F18CF6A875F}"/>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93660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371</xdr:row>
      <xdr:rowOff>0</xdr:rowOff>
    </xdr:from>
    <xdr:to>
      <xdr:col>1</xdr:col>
      <xdr:colOff>0</xdr:colOff>
      <xdr:row>371</xdr:row>
      <xdr:rowOff>0</xdr:rowOff>
    </xdr:to>
    <xdr:pic>
      <xdr:nvPicPr>
        <xdr:cNvPr id="10275" name="Picture 205">
          <a:extLst>
            <a:ext uri="{FF2B5EF4-FFF2-40B4-BE49-F238E27FC236}">
              <a16:creationId xmlns:a16="http://schemas.microsoft.com/office/drawing/2014/main" id="{48CC3355-41F3-2E3F-3110-DA562C6A94DC}"/>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82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373</xdr:row>
      <xdr:rowOff>0</xdr:rowOff>
    </xdr:from>
    <xdr:to>
      <xdr:col>1</xdr:col>
      <xdr:colOff>0</xdr:colOff>
      <xdr:row>373</xdr:row>
      <xdr:rowOff>0</xdr:rowOff>
    </xdr:to>
    <xdr:pic>
      <xdr:nvPicPr>
        <xdr:cNvPr id="10276" name="Picture 206">
          <a:extLst>
            <a:ext uri="{FF2B5EF4-FFF2-40B4-BE49-F238E27FC236}">
              <a16:creationId xmlns:a16="http://schemas.microsoft.com/office/drawing/2014/main" id="{D7F8E4C8-755F-D7D2-49E8-3DDA07219590}"/>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1147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366</xdr:row>
      <xdr:rowOff>0</xdr:rowOff>
    </xdr:from>
    <xdr:to>
      <xdr:col>1</xdr:col>
      <xdr:colOff>0</xdr:colOff>
      <xdr:row>366</xdr:row>
      <xdr:rowOff>0</xdr:rowOff>
    </xdr:to>
    <xdr:pic>
      <xdr:nvPicPr>
        <xdr:cNvPr id="10277" name="Picture 207">
          <a:extLst>
            <a:ext uri="{FF2B5EF4-FFF2-40B4-BE49-F238E27FC236}">
              <a16:creationId xmlns:a16="http://schemas.microsoft.com/office/drawing/2014/main" id="{C8DCA1E7-3535-68B2-FE2D-18ED12151A0E}"/>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0137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383</xdr:row>
      <xdr:rowOff>0</xdr:rowOff>
    </xdr:from>
    <xdr:to>
      <xdr:col>1</xdr:col>
      <xdr:colOff>0</xdr:colOff>
      <xdr:row>383</xdr:row>
      <xdr:rowOff>0</xdr:rowOff>
    </xdr:to>
    <xdr:pic>
      <xdr:nvPicPr>
        <xdr:cNvPr id="10278" name="Picture 208">
          <a:extLst>
            <a:ext uri="{FF2B5EF4-FFF2-40B4-BE49-F238E27FC236}">
              <a16:creationId xmlns:a16="http://schemas.microsoft.com/office/drawing/2014/main" id="{170C0618-020F-20A6-0BDE-988EFA0D685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2766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390</xdr:row>
      <xdr:rowOff>0</xdr:rowOff>
    </xdr:from>
    <xdr:to>
      <xdr:col>1</xdr:col>
      <xdr:colOff>0</xdr:colOff>
      <xdr:row>390</xdr:row>
      <xdr:rowOff>0</xdr:rowOff>
    </xdr:to>
    <xdr:pic>
      <xdr:nvPicPr>
        <xdr:cNvPr id="10279" name="Picture 209">
          <a:extLst>
            <a:ext uri="{FF2B5EF4-FFF2-40B4-BE49-F238E27FC236}">
              <a16:creationId xmlns:a16="http://schemas.microsoft.com/office/drawing/2014/main" id="{723D8200-DA41-F2A4-557F-3E951CA256D4}"/>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38999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407</xdr:row>
      <xdr:rowOff>0</xdr:rowOff>
    </xdr:from>
    <xdr:to>
      <xdr:col>1</xdr:col>
      <xdr:colOff>381000</xdr:colOff>
      <xdr:row>407</xdr:row>
      <xdr:rowOff>0</xdr:rowOff>
    </xdr:to>
    <xdr:pic>
      <xdr:nvPicPr>
        <xdr:cNvPr id="10280" name="Picture 210">
          <a:extLst>
            <a:ext uri="{FF2B5EF4-FFF2-40B4-BE49-F238E27FC236}">
              <a16:creationId xmlns:a16="http://schemas.microsoft.com/office/drawing/2014/main" id="{5FE6C2B9-342D-B981-6D32-53BEAA7C87B9}"/>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6652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410</xdr:row>
      <xdr:rowOff>104775</xdr:rowOff>
    </xdr:from>
    <xdr:to>
      <xdr:col>1</xdr:col>
      <xdr:colOff>381000</xdr:colOff>
      <xdr:row>410</xdr:row>
      <xdr:rowOff>104775</xdr:rowOff>
    </xdr:to>
    <xdr:pic>
      <xdr:nvPicPr>
        <xdr:cNvPr id="10281" name="Picture 211">
          <a:extLst>
            <a:ext uri="{FF2B5EF4-FFF2-40B4-BE49-F238E27FC236}">
              <a16:creationId xmlns:a16="http://schemas.microsoft.com/office/drawing/2014/main" id="{BCA2C81A-F28A-03CB-90D4-F6982591BA0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72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416</xdr:row>
      <xdr:rowOff>0</xdr:rowOff>
    </xdr:from>
    <xdr:to>
      <xdr:col>1</xdr:col>
      <xdr:colOff>381000</xdr:colOff>
      <xdr:row>416</xdr:row>
      <xdr:rowOff>0</xdr:rowOff>
    </xdr:to>
    <xdr:pic>
      <xdr:nvPicPr>
        <xdr:cNvPr id="10282" name="Picture 212">
          <a:extLst>
            <a:ext uri="{FF2B5EF4-FFF2-40B4-BE49-F238E27FC236}">
              <a16:creationId xmlns:a16="http://schemas.microsoft.com/office/drawing/2014/main" id="{47D14731-80F1-0CD3-24AD-D04D5A0FABF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8110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80</xdr:row>
      <xdr:rowOff>0</xdr:rowOff>
    </xdr:from>
    <xdr:to>
      <xdr:col>1</xdr:col>
      <xdr:colOff>0</xdr:colOff>
      <xdr:row>80</xdr:row>
      <xdr:rowOff>0</xdr:rowOff>
    </xdr:to>
    <xdr:pic>
      <xdr:nvPicPr>
        <xdr:cNvPr id="10283" name="Picture 283">
          <a:extLst>
            <a:ext uri="{FF2B5EF4-FFF2-40B4-BE49-F238E27FC236}">
              <a16:creationId xmlns:a16="http://schemas.microsoft.com/office/drawing/2014/main" id="{46E33432-6CF4-2829-E511-9B550D163D0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xdr:col>
      <xdr:colOff>0</xdr:colOff>
      <xdr:row>0</xdr:row>
      <xdr:rowOff>0</xdr:rowOff>
    </xdr:to>
    <xdr:pic>
      <xdr:nvPicPr>
        <xdr:cNvPr id="10284" name="Picture 284" descr="M21 OICW">
          <a:extLst>
            <a:ext uri="{FF2B5EF4-FFF2-40B4-BE49-F238E27FC236}">
              <a16:creationId xmlns:a16="http://schemas.microsoft.com/office/drawing/2014/main" id="{2EA8C319-80AF-9624-87A7-C7FED774B1F6}"/>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0"/>
          <a:ext cx="1838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173</xdr:col>
      <xdr:colOff>0</xdr:colOff>
      <xdr:row>56</xdr:row>
      <xdr:rowOff>0</xdr:rowOff>
    </xdr:from>
    <xdr:to>
      <xdr:col>174</xdr:col>
      <xdr:colOff>304800</xdr:colOff>
      <xdr:row>56</xdr:row>
      <xdr:rowOff>0</xdr:rowOff>
    </xdr:to>
    <xdr:sp macro="" textlink="">
      <xdr:nvSpPr>
        <xdr:cNvPr id="10285" name="AutoShape 285" descr="Airburst">
          <a:extLst>
            <a:ext uri="{FF2B5EF4-FFF2-40B4-BE49-F238E27FC236}">
              <a16:creationId xmlns:a16="http://schemas.microsoft.com/office/drawing/2014/main" id="{BAF75D90-1EEE-C6E6-F867-A902B4663443}"/>
            </a:ext>
          </a:extLst>
        </xdr:cNvPr>
        <xdr:cNvSpPr>
          <a:spLocks noChangeAspect="1" noChangeArrowheads="1"/>
        </xdr:cNvSpPr>
      </xdr:nvSpPr>
      <xdr:spPr bwMode="auto">
        <a:xfrm>
          <a:off x="184527825" y="30746700"/>
          <a:ext cx="3219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80</xdr:row>
      <xdr:rowOff>0</xdr:rowOff>
    </xdr:from>
    <xdr:to>
      <xdr:col>1</xdr:col>
      <xdr:colOff>0</xdr:colOff>
      <xdr:row>80</xdr:row>
      <xdr:rowOff>0</xdr:rowOff>
    </xdr:to>
    <xdr:pic>
      <xdr:nvPicPr>
        <xdr:cNvPr id="10286" name="Picture 286">
          <a:extLst>
            <a:ext uri="{FF2B5EF4-FFF2-40B4-BE49-F238E27FC236}">
              <a16:creationId xmlns:a16="http://schemas.microsoft.com/office/drawing/2014/main" id="{97089E73-912E-CBF1-FCA5-8C06A52D5F4B}"/>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126</xdr:row>
      <xdr:rowOff>47625</xdr:rowOff>
    </xdr:from>
    <xdr:to>
      <xdr:col>1</xdr:col>
      <xdr:colOff>0</xdr:colOff>
      <xdr:row>126</xdr:row>
      <xdr:rowOff>47625</xdr:rowOff>
    </xdr:to>
    <xdr:pic>
      <xdr:nvPicPr>
        <xdr:cNvPr id="10287" name="Picture 287">
          <a:extLst>
            <a:ext uri="{FF2B5EF4-FFF2-40B4-BE49-F238E27FC236}">
              <a16:creationId xmlns:a16="http://schemas.microsoft.com/office/drawing/2014/main" id="{C5CAAD13-2003-9D62-3DE8-36BF8B68FAF9}"/>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5542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98</xdr:row>
      <xdr:rowOff>28575</xdr:rowOff>
    </xdr:from>
    <xdr:to>
      <xdr:col>1</xdr:col>
      <xdr:colOff>0</xdr:colOff>
      <xdr:row>98</xdr:row>
      <xdr:rowOff>28575</xdr:rowOff>
    </xdr:to>
    <xdr:pic>
      <xdr:nvPicPr>
        <xdr:cNvPr id="10288" name="Picture 288">
          <a:extLst>
            <a:ext uri="{FF2B5EF4-FFF2-40B4-BE49-F238E27FC236}">
              <a16:creationId xmlns:a16="http://schemas.microsoft.com/office/drawing/2014/main" id="{005A3FF8-2BB9-A212-2A37-6C09EABA9A14}"/>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45986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237</xdr:row>
      <xdr:rowOff>47625</xdr:rowOff>
    </xdr:from>
    <xdr:to>
      <xdr:col>1</xdr:col>
      <xdr:colOff>0</xdr:colOff>
      <xdr:row>237</xdr:row>
      <xdr:rowOff>47625</xdr:rowOff>
    </xdr:to>
    <xdr:pic>
      <xdr:nvPicPr>
        <xdr:cNvPr id="10289" name="Picture 289">
          <a:extLst>
            <a:ext uri="{FF2B5EF4-FFF2-40B4-BE49-F238E27FC236}">
              <a16:creationId xmlns:a16="http://schemas.microsoft.com/office/drawing/2014/main" id="{DEA6EAB0-D006-95DF-9F9B-173A0BE968DE}"/>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6925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244</xdr:row>
      <xdr:rowOff>76200</xdr:rowOff>
    </xdr:from>
    <xdr:to>
      <xdr:col>1</xdr:col>
      <xdr:colOff>0</xdr:colOff>
      <xdr:row>244</xdr:row>
      <xdr:rowOff>76200</xdr:rowOff>
    </xdr:to>
    <xdr:pic>
      <xdr:nvPicPr>
        <xdr:cNvPr id="10290" name="Picture 290">
          <a:extLst>
            <a:ext uri="{FF2B5EF4-FFF2-40B4-BE49-F238E27FC236}">
              <a16:creationId xmlns:a16="http://schemas.microsoft.com/office/drawing/2014/main" id="{C3E3D15F-37D2-43E4-78BE-36B101F9889D}"/>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9144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261</xdr:row>
      <xdr:rowOff>28575</xdr:rowOff>
    </xdr:from>
    <xdr:to>
      <xdr:col>1</xdr:col>
      <xdr:colOff>0</xdr:colOff>
      <xdr:row>261</xdr:row>
      <xdr:rowOff>28575</xdr:rowOff>
    </xdr:to>
    <xdr:pic>
      <xdr:nvPicPr>
        <xdr:cNvPr id="10291" name="Picture 291">
          <a:extLst>
            <a:ext uri="{FF2B5EF4-FFF2-40B4-BE49-F238E27FC236}">
              <a16:creationId xmlns:a16="http://schemas.microsoft.com/office/drawing/2014/main" id="{96F176EA-E1B7-9E9B-848D-8B8B15A27F99}"/>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250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297</xdr:row>
      <xdr:rowOff>0</xdr:rowOff>
    </xdr:from>
    <xdr:to>
      <xdr:col>1</xdr:col>
      <xdr:colOff>0</xdr:colOff>
      <xdr:row>297</xdr:row>
      <xdr:rowOff>0</xdr:rowOff>
    </xdr:to>
    <xdr:pic>
      <xdr:nvPicPr>
        <xdr:cNvPr id="10292" name="Picture 292">
          <a:extLst>
            <a:ext uri="{FF2B5EF4-FFF2-40B4-BE49-F238E27FC236}">
              <a16:creationId xmlns:a16="http://schemas.microsoft.com/office/drawing/2014/main" id="{D873556E-16CC-0166-9C21-9ED77F74454E}"/>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8840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141</xdr:col>
      <xdr:colOff>76200</xdr:colOff>
      <xdr:row>63</xdr:row>
      <xdr:rowOff>533400</xdr:rowOff>
    </xdr:from>
    <xdr:to>
      <xdr:col>141</xdr:col>
      <xdr:colOff>76200</xdr:colOff>
      <xdr:row>63</xdr:row>
      <xdr:rowOff>533400</xdr:rowOff>
    </xdr:to>
    <xdr:pic>
      <xdr:nvPicPr>
        <xdr:cNvPr id="10293" name="Picture 293">
          <a:extLst>
            <a:ext uri="{FF2B5EF4-FFF2-40B4-BE49-F238E27FC236}">
              <a16:creationId xmlns:a16="http://schemas.microsoft.com/office/drawing/2014/main" id="{0F5E8DCE-4DD4-C416-C8CA-DECBA4145221}"/>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55514675" y="331565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304</xdr:row>
      <xdr:rowOff>0</xdr:rowOff>
    </xdr:from>
    <xdr:to>
      <xdr:col>1</xdr:col>
      <xdr:colOff>0</xdr:colOff>
      <xdr:row>304</xdr:row>
      <xdr:rowOff>0</xdr:rowOff>
    </xdr:to>
    <xdr:pic>
      <xdr:nvPicPr>
        <xdr:cNvPr id="10294" name="Picture 294">
          <a:extLst>
            <a:ext uri="{FF2B5EF4-FFF2-40B4-BE49-F238E27FC236}">
              <a16:creationId xmlns:a16="http://schemas.microsoft.com/office/drawing/2014/main" id="{C7BB6155-A245-0A13-1E59-0C40D9F163F4}"/>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9744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170</xdr:row>
      <xdr:rowOff>533400</xdr:rowOff>
    </xdr:from>
    <xdr:to>
      <xdr:col>1</xdr:col>
      <xdr:colOff>0</xdr:colOff>
      <xdr:row>170</xdr:row>
      <xdr:rowOff>533400</xdr:rowOff>
    </xdr:to>
    <xdr:pic>
      <xdr:nvPicPr>
        <xdr:cNvPr id="10295" name="Picture 295">
          <a:extLst>
            <a:ext uri="{FF2B5EF4-FFF2-40B4-BE49-F238E27FC236}">
              <a16:creationId xmlns:a16="http://schemas.microsoft.com/office/drawing/2014/main" id="{2F15F721-8765-6407-A11E-BF00D5500B17}"/>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69094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299</xdr:row>
      <xdr:rowOff>0</xdr:rowOff>
    </xdr:from>
    <xdr:to>
      <xdr:col>1</xdr:col>
      <xdr:colOff>0</xdr:colOff>
      <xdr:row>299</xdr:row>
      <xdr:rowOff>0</xdr:rowOff>
    </xdr:to>
    <xdr:pic>
      <xdr:nvPicPr>
        <xdr:cNvPr id="10296" name="Picture 296">
          <a:extLst>
            <a:ext uri="{FF2B5EF4-FFF2-40B4-BE49-F238E27FC236}">
              <a16:creationId xmlns:a16="http://schemas.microsoft.com/office/drawing/2014/main" id="{B9C044D2-C5F4-A888-75C9-9488B99B4E38}"/>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1647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350</xdr:row>
      <xdr:rowOff>104775</xdr:rowOff>
    </xdr:from>
    <xdr:to>
      <xdr:col>1</xdr:col>
      <xdr:colOff>0</xdr:colOff>
      <xdr:row>350</xdr:row>
      <xdr:rowOff>104775</xdr:rowOff>
    </xdr:to>
    <xdr:pic>
      <xdr:nvPicPr>
        <xdr:cNvPr id="10297" name="Picture 297">
          <a:extLst>
            <a:ext uri="{FF2B5EF4-FFF2-40B4-BE49-F238E27FC236}">
              <a16:creationId xmlns:a16="http://schemas.microsoft.com/office/drawing/2014/main" id="{3FED2858-C2C9-4A21-730D-0C7EB07856EE}"/>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752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362</xdr:row>
      <xdr:rowOff>0</xdr:rowOff>
    </xdr:from>
    <xdr:to>
      <xdr:col>1</xdr:col>
      <xdr:colOff>0</xdr:colOff>
      <xdr:row>362</xdr:row>
      <xdr:rowOff>0</xdr:rowOff>
    </xdr:to>
    <xdr:pic>
      <xdr:nvPicPr>
        <xdr:cNvPr id="10298" name="Picture 298">
          <a:extLst>
            <a:ext uri="{FF2B5EF4-FFF2-40B4-BE49-F238E27FC236}">
              <a16:creationId xmlns:a16="http://schemas.microsoft.com/office/drawing/2014/main" id="{34D0E9FA-A458-861F-483B-2395C8C58583}"/>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93660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371</xdr:row>
      <xdr:rowOff>0</xdr:rowOff>
    </xdr:from>
    <xdr:to>
      <xdr:col>1</xdr:col>
      <xdr:colOff>0</xdr:colOff>
      <xdr:row>371</xdr:row>
      <xdr:rowOff>0</xdr:rowOff>
    </xdr:to>
    <xdr:pic>
      <xdr:nvPicPr>
        <xdr:cNvPr id="10299" name="Picture 299">
          <a:extLst>
            <a:ext uri="{FF2B5EF4-FFF2-40B4-BE49-F238E27FC236}">
              <a16:creationId xmlns:a16="http://schemas.microsoft.com/office/drawing/2014/main" id="{828593FA-1861-9C0B-D43C-CDCE534895E5}"/>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82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373</xdr:row>
      <xdr:rowOff>0</xdr:rowOff>
    </xdr:from>
    <xdr:to>
      <xdr:col>1</xdr:col>
      <xdr:colOff>0</xdr:colOff>
      <xdr:row>373</xdr:row>
      <xdr:rowOff>0</xdr:rowOff>
    </xdr:to>
    <xdr:pic>
      <xdr:nvPicPr>
        <xdr:cNvPr id="10300" name="Picture 300">
          <a:extLst>
            <a:ext uri="{FF2B5EF4-FFF2-40B4-BE49-F238E27FC236}">
              <a16:creationId xmlns:a16="http://schemas.microsoft.com/office/drawing/2014/main" id="{B2F63078-EA33-A4B2-8467-EF4C39E2DCAC}"/>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1147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366</xdr:row>
      <xdr:rowOff>0</xdr:rowOff>
    </xdr:from>
    <xdr:to>
      <xdr:col>1</xdr:col>
      <xdr:colOff>0</xdr:colOff>
      <xdr:row>366</xdr:row>
      <xdr:rowOff>0</xdr:rowOff>
    </xdr:to>
    <xdr:pic>
      <xdr:nvPicPr>
        <xdr:cNvPr id="10301" name="Picture 301">
          <a:extLst>
            <a:ext uri="{FF2B5EF4-FFF2-40B4-BE49-F238E27FC236}">
              <a16:creationId xmlns:a16="http://schemas.microsoft.com/office/drawing/2014/main" id="{18668E07-743C-E0E6-79BE-AAA4A09DACCC}"/>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0137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383</xdr:row>
      <xdr:rowOff>0</xdr:rowOff>
    </xdr:from>
    <xdr:to>
      <xdr:col>1</xdr:col>
      <xdr:colOff>0</xdr:colOff>
      <xdr:row>383</xdr:row>
      <xdr:rowOff>0</xdr:rowOff>
    </xdr:to>
    <xdr:pic>
      <xdr:nvPicPr>
        <xdr:cNvPr id="10302" name="Picture 302">
          <a:extLst>
            <a:ext uri="{FF2B5EF4-FFF2-40B4-BE49-F238E27FC236}">
              <a16:creationId xmlns:a16="http://schemas.microsoft.com/office/drawing/2014/main" id="{DB93A6C4-B8C8-2D85-ABBC-68CBC2571769}"/>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2766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390</xdr:row>
      <xdr:rowOff>0</xdr:rowOff>
    </xdr:from>
    <xdr:to>
      <xdr:col>1</xdr:col>
      <xdr:colOff>0</xdr:colOff>
      <xdr:row>390</xdr:row>
      <xdr:rowOff>0</xdr:rowOff>
    </xdr:to>
    <xdr:pic>
      <xdr:nvPicPr>
        <xdr:cNvPr id="10303" name="Picture 303">
          <a:extLst>
            <a:ext uri="{FF2B5EF4-FFF2-40B4-BE49-F238E27FC236}">
              <a16:creationId xmlns:a16="http://schemas.microsoft.com/office/drawing/2014/main" id="{188D0196-F2D7-ED7C-7EAA-8ED87E6446D1}"/>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38999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407</xdr:row>
      <xdr:rowOff>0</xdr:rowOff>
    </xdr:from>
    <xdr:to>
      <xdr:col>1</xdr:col>
      <xdr:colOff>381000</xdr:colOff>
      <xdr:row>407</xdr:row>
      <xdr:rowOff>0</xdr:rowOff>
    </xdr:to>
    <xdr:pic>
      <xdr:nvPicPr>
        <xdr:cNvPr id="10304" name="Picture 304">
          <a:extLst>
            <a:ext uri="{FF2B5EF4-FFF2-40B4-BE49-F238E27FC236}">
              <a16:creationId xmlns:a16="http://schemas.microsoft.com/office/drawing/2014/main" id="{FB5FE91D-762B-77F5-975C-C8500E992FD9}"/>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6652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410</xdr:row>
      <xdr:rowOff>104775</xdr:rowOff>
    </xdr:from>
    <xdr:to>
      <xdr:col>1</xdr:col>
      <xdr:colOff>381000</xdr:colOff>
      <xdr:row>410</xdr:row>
      <xdr:rowOff>104775</xdr:rowOff>
    </xdr:to>
    <xdr:pic>
      <xdr:nvPicPr>
        <xdr:cNvPr id="10305" name="Picture 305">
          <a:extLst>
            <a:ext uri="{FF2B5EF4-FFF2-40B4-BE49-F238E27FC236}">
              <a16:creationId xmlns:a16="http://schemas.microsoft.com/office/drawing/2014/main" id="{FC05D314-1C0E-007A-A9F1-6034B90997DF}"/>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72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416</xdr:row>
      <xdr:rowOff>0</xdr:rowOff>
    </xdr:from>
    <xdr:to>
      <xdr:col>1</xdr:col>
      <xdr:colOff>381000</xdr:colOff>
      <xdr:row>416</xdr:row>
      <xdr:rowOff>0</xdr:rowOff>
    </xdr:to>
    <xdr:pic>
      <xdr:nvPicPr>
        <xdr:cNvPr id="10306" name="Picture 306">
          <a:extLst>
            <a:ext uri="{FF2B5EF4-FFF2-40B4-BE49-F238E27FC236}">
              <a16:creationId xmlns:a16="http://schemas.microsoft.com/office/drawing/2014/main" id="{D07C6669-8437-B4F9-0E79-9EF4B1856D3E}"/>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8110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80</xdr:row>
      <xdr:rowOff>0</xdr:rowOff>
    </xdr:from>
    <xdr:to>
      <xdr:col>1</xdr:col>
      <xdr:colOff>0</xdr:colOff>
      <xdr:row>80</xdr:row>
      <xdr:rowOff>0</xdr:rowOff>
    </xdr:to>
    <xdr:pic>
      <xdr:nvPicPr>
        <xdr:cNvPr id="10307" name="Picture 377">
          <a:extLst>
            <a:ext uri="{FF2B5EF4-FFF2-40B4-BE49-F238E27FC236}">
              <a16:creationId xmlns:a16="http://schemas.microsoft.com/office/drawing/2014/main" id="{63FC8FCD-6B87-F303-CC9A-BAF595689E2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xdr:col>
      <xdr:colOff>0</xdr:colOff>
      <xdr:row>0</xdr:row>
      <xdr:rowOff>0</xdr:rowOff>
    </xdr:to>
    <xdr:pic>
      <xdr:nvPicPr>
        <xdr:cNvPr id="10308" name="Picture 378" descr="M21 OICW">
          <a:extLst>
            <a:ext uri="{FF2B5EF4-FFF2-40B4-BE49-F238E27FC236}">
              <a16:creationId xmlns:a16="http://schemas.microsoft.com/office/drawing/2014/main" id="{597E93B3-16FC-8DE7-C68A-8F656394CA1D}"/>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0"/>
          <a:ext cx="1838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173</xdr:col>
      <xdr:colOff>0</xdr:colOff>
      <xdr:row>56</xdr:row>
      <xdr:rowOff>0</xdr:rowOff>
    </xdr:from>
    <xdr:to>
      <xdr:col>174</xdr:col>
      <xdr:colOff>304800</xdr:colOff>
      <xdr:row>56</xdr:row>
      <xdr:rowOff>0</xdr:rowOff>
    </xdr:to>
    <xdr:sp macro="" textlink="">
      <xdr:nvSpPr>
        <xdr:cNvPr id="10309" name="AutoShape 379" descr="Airburst">
          <a:extLst>
            <a:ext uri="{FF2B5EF4-FFF2-40B4-BE49-F238E27FC236}">
              <a16:creationId xmlns:a16="http://schemas.microsoft.com/office/drawing/2014/main" id="{E01BA007-806B-B6CF-62C3-E82102BDFB17}"/>
            </a:ext>
          </a:extLst>
        </xdr:cNvPr>
        <xdr:cNvSpPr>
          <a:spLocks noChangeAspect="1" noChangeArrowheads="1"/>
        </xdr:cNvSpPr>
      </xdr:nvSpPr>
      <xdr:spPr bwMode="auto">
        <a:xfrm>
          <a:off x="184527825" y="30746700"/>
          <a:ext cx="3219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80</xdr:row>
      <xdr:rowOff>0</xdr:rowOff>
    </xdr:from>
    <xdr:to>
      <xdr:col>1</xdr:col>
      <xdr:colOff>0</xdr:colOff>
      <xdr:row>80</xdr:row>
      <xdr:rowOff>0</xdr:rowOff>
    </xdr:to>
    <xdr:pic>
      <xdr:nvPicPr>
        <xdr:cNvPr id="10310" name="Picture 380">
          <a:extLst>
            <a:ext uri="{FF2B5EF4-FFF2-40B4-BE49-F238E27FC236}">
              <a16:creationId xmlns:a16="http://schemas.microsoft.com/office/drawing/2014/main" id="{3B855C7F-454E-4D3D-0010-27EF2224D270}"/>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126</xdr:row>
      <xdr:rowOff>47625</xdr:rowOff>
    </xdr:from>
    <xdr:to>
      <xdr:col>1</xdr:col>
      <xdr:colOff>0</xdr:colOff>
      <xdr:row>126</xdr:row>
      <xdr:rowOff>47625</xdr:rowOff>
    </xdr:to>
    <xdr:pic>
      <xdr:nvPicPr>
        <xdr:cNvPr id="10311" name="Picture 381">
          <a:extLst>
            <a:ext uri="{FF2B5EF4-FFF2-40B4-BE49-F238E27FC236}">
              <a16:creationId xmlns:a16="http://schemas.microsoft.com/office/drawing/2014/main" id="{1C7F9456-608B-E7F9-B3BA-191B65A80E1A}"/>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5542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98</xdr:row>
      <xdr:rowOff>28575</xdr:rowOff>
    </xdr:from>
    <xdr:to>
      <xdr:col>1</xdr:col>
      <xdr:colOff>0</xdr:colOff>
      <xdr:row>98</xdr:row>
      <xdr:rowOff>28575</xdr:rowOff>
    </xdr:to>
    <xdr:pic>
      <xdr:nvPicPr>
        <xdr:cNvPr id="10312" name="Picture 382">
          <a:extLst>
            <a:ext uri="{FF2B5EF4-FFF2-40B4-BE49-F238E27FC236}">
              <a16:creationId xmlns:a16="http://schemas.microsoft.com/office/drawing/2014/main" id="{1BA9D301-A2CD-D447-6509-C81E96BFE75D}"/>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45986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237</xdr:row>
      <xdr:rowOff>47625</xdr:rowOff>
    </xdr:from>
    <xdr:to>
      <xdr:col>1</xdr:col>
      <xdr:colOff>0</xdr:colOff>
      <xdr:row>237</xdr:row>
      <xdr:rowOff>47625</xdr:rowOff>
    </xdr:to>
    <xdr:pic>
      <xdr:nvPicPr>
        <xdr:cNvPr id="10313" name="Picture 383">
          <a:extLst>
            <a:ext uri="{FF2B5EF4-FFF2-40B4-BE49-F238E27FC236}">
              <a16:creationId xmlns:a16="http://schemas.microsoft.com/office/drawing/2014/main" id="{A0407F97-4147-C7F2-B5D8-366CD67FE0AA}"/>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6925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244</xdr:row>
      <xdr:rowOff>76200</xdr:rowOff>
    </xdr:from>
    <xdr:to>
      <xdr:col>1</xdr:col>
      <xdr:colOff>0</xdr:colOff>
      <xdr:row>244</xdr:row>
      <xdr:rowOff>76200</xdr:rowOff>
    </xdr:to>
    <xdr:pic>
      <xdr:nvPicPr>
        <xdr:cNvPr id="10314" name="Picture 384">
          <a:extLst>
            <a:ext uri="{FF2B5EF4-FFF2-40B4-BE49-F238E27FC236}">
              <a16:creationId xmlns:a16="http://schemas.microsoft.com/office/drawing/2014/main" id="{875AFDEE-6D6E-F390-00BB-4A12163AB3F1}"/>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9144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261</xdr:row>
      <xdr:rowOff>28575</xdr:rowOff>
    </xdr:from>
    <xdr:to>
      <xdr:col>1</xdr:col>
      <xdr:colOff>0</xdr:colOff>
      <xdr:row>261</xdr:row>
      <xdr:rowOff>28575</xdr:rowOff>
    </xdr:to>
    <xdr:pic>
      <xdr:nvPicPr>
        <xdr:cNvPr id="10315" name="Picture 385">
          <a:extLst>
            <a:ext uri="{FF2B5EF4-FFF2-40B4-BE49-F238E27FC236}">
              <a16:creationId xmlns:a16="http://schemas.microsoft.com/office/drawing/2014/main" id="{86615CA4-CD34-098F-B203-446C1CB71854}"/>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250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297</xdr:row>
      <xdr:rowOff>0</xdr:rowOff>
    </xdr:from>
    <xdr:to>
      <xdr:col>1</xdr:col>
      <xdr:colOff>0</xdr:colOff>
      <xdr:row>297</xdr:row>
      <xdr:rowOff>0</xdr:rowOff>
    </xdr:to>
    <xdr:pic>
      <xdr:nvPicPr>
        <xdr:cNvPr id="10316" name="Picture 386">
          <a:extLst>
            <a:ext uri="{FF2B5EF4-FFF2-40B4-BE49-F238E27FC236}">
              <a16:creationId xmlns:a16="http://schemas.microsoft.com/office/drawing/2014/main" id="{8E1E7E10-6AA4-2811-9350-28C6E8DF966F}"/>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8840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141</xdr:col>
      <xdr:colOff>76200</xdr:colOff>
      <xdr:row>63</xdr:row>
      <xdr:rowOff>533400</xdr:rowOff>
    </xdr:from>
    <xdr:to>
      <xdr:col>141</xdr:col>
      <xdr:colOff>76200</xdr:colOff>
      <xdr:row>63</xdr:row>
      <xdr:rowOff>533400</xdr:rowOff>
    </xdr:to>
    <xdr:pic>
      <xdr:nvPicPr>
        <xdr:cNvPr id="10317" name="Picture 387">
          <a:extLst>
            <a:ext uri="{FF2B5EF4-FFF2-40B4-BE49-F238E27FC236}">
              <a16:creationId xmlns:a16="http://schemas.microsoft.com/office/drawing/2014/main" id="{750EA248-102C-05D7-F7E5-D963D13EB9EA}"/>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55514675" y="331565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304</xdr:row>
      <xdr:rowOff>0</xdr:rowOff>
    </xdr:from>
    <xdr:to>
      <xdr:col>1</xdr:col>
      <xdr:colOff>0</xdr:colOff>
      <xdr:row>304</xdr:row>
      <xdr:rowOff>0</xdr:rowOff>
    </xdr:to>
    <xdr:pic>
      <xdr:nvPicPr>
        <xdr:cNvPr id="10318" name="Picture 388">
          <a:extLst>
            <a:ext uri="{FF2B5EF4-FFF2-40B4-BE49-F238E27FC236}">
              <a16:creationId xmlns:a16="http://schemas.microsoft.com/office/drawing/2014/main" id="{B14C8A42-AD39-FE18-84EB-F2022924540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9744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170</xdr:row>
      <xdr:rowOff>533400</xdr:rowOff>
    </xdr:from>
    <xdr:to>
      <xdr:col>1</xdr:col>
      <xdr:colOff>0</xdr:colOff>
      <xdr:row>170</xdr:row>
      <xdr:rowOff>533400</xdr:rowOff>
    </xdr:to>
    <xdr:pic>
      <xdr:nvPicPr>
        <xdr:cNvPr id="10319" name="Picture 389">
          <a:extLst>
            <a:ext uri="{FF2B5EF4-FFF2-40B4-BE49-F238E27FC236}">
              <a16:creationId xmlns:a16="http://schemas.microsoft.com/office/drawing/2014/main" id="{AC6B59A9-1777-FA93-EA1A-85EAF8CFF7C3}"/>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69094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299</xdr:row>
      <xdr:rowOff>0</xdr:rowOff>
    </xdr:from>
    <xdr:to>
      <xdr:col>1</xdr:col>
      <xdr:colOff>0</xdr:colOff>
      <xdr:row>299</xdr:row>
      <xdr:rowOff>0</xdr:rowOff>
    </xdr:to>
    <xdr:pic>
      <xdr:nvPicPr>
        <xdr:cNvPr id="10320" name="Picture 390">
          <a:extLst>
            <a:ext uri="{FF2B5EF4-FFF2-40B4-BE49-F238E27FC236}">
              <a16:creationId xmlns:a16="http://schemas.microsoft.com/office/drawing/2014/main" id="{9D7743B6-12F2-F17F-8F02-F6C6B719D50A}"/>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1647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350</xdr:row>
      <xdr:rowOff>104775</xdr:rowOff>
    </xdr:from>
    <xdr:to>
      <xdr:col>1</xdr:col>
      <xdr:colOff>0</xdr:colOff>
      <xdr:row>350</xdr:row>
      <xdr:rowOff>104775</xdr:rowOff>
    </xdr:to>
    <xdr:pic>
      <xdr:nvPicPr>
        <xdr:cNvPr id="10321" name="Picture 391">
          <a:extLst>
            <a:ext uri="{FF2B5EF4-FFF2-40B4-BE49-F238E27FC236}">
              <a16:creationId xmlns:a16="http://schemas.microsoft.com/office/drawing/2014/main" id="{00242C6D-AB3F-43C3-959C-39BF20479E14}"/>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752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362</xdr:row>
      <xdr:rowOff>0</xdr:rowOff>
    </xdr:from>
    <xdr:to>
      <xdr:col>1</xdr:col>
      <xdr:colOff>0</xdr:colOff>
      <xdr:row>362</xdr:row>
      <xdr:rowOff>0</xdr:rowOff>
    </xdr:to>
    <xdr:pic>
      <xdr:nvPicPr>
        <xdr:cNvPr id="10322" name="Picture 392">
          <a:extLst>
            <a:ext uri="{FF2B5EF4-FFF2-40B4-BE49-F238E27FC236}">
              <a16:creationId xmlns:a16="http://schemas.microsoft.com/office/drawing/2014/main" id="{ADAA7409-44DF-DE9B-54F5-47D1F70E9AF0}"/>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93660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371</xdr:row>
      <xdr:rowOff>0</xdr:rowOff>
    </xdr:from>
    <xdr:to>
      <xdr:col>1</xdr:col>
      <xdr:colOff>0</xdr:colOff>
      <xdr:row>371</xdr:row>
      <xdr:rowOff>0</xdr:rowOff>
    </xdr:to>
    <xdr:pic>
      <xdr:nvPicPr>
        <xdr:cNvPr id="10323" name="Picture 393">
          <a:extLst>
            <a:ext uri="{FF2B5EF4-FFF2-40B4-BE49-F238E27FC236}">
              <a16:creationId xmlns:a16="http://schemas.microsoft.com/office/drawing/2014/main" id="{013729D8-5BB2-DC8D-DE59-011DE2A12B02}"/>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82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373</xdr:row>
      <xdr:rowOff>0</xdr:rowOff>
    </xdr:from>
    <xdr:to>
      <xdr:col>1</xdr:col>
      <xdr:colOff>0</xdr:colOff>
      <xdr:row>373</xdr:row>
      <xdr:rowOff>0</xdr:rowOff>
    </xdr:to>
    <xdr:pic>
      <xdr:nvPicPr>
        <xdr:cNvPr id="10324" name="Picture 394">
          <a:extLst>
            <a:ext uri="{FF2B5EF4-FFF2-40B4-BE49-F238E27FC236}">
              <a16:creationId xmlns:a16="http://schemas.microsoft.com/office/drawing/2014/main" id="{CC55A79C-1FF3-7104-578C-6729EF5F7ED8}"/>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1147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366</xdr:row>
      <xdr:rowOff>0</xdr:rowOff>
    </xdr:from>
    <xdr:to>
      <xdr:col>1</xdr:col>
      <xdr:colOff>0</xdr:colOff>
      <xdr:row>366</xdr:row>
      <xdr:rowOff>0</xdr:rowOff>
    </xdr:to>
    <xdr:pic>
      <xdr:nvPicPr>
        <xdr:cNvPr id="10325" name="Picture 395">
          <a:extLst>
            <a:ext uri="{FF2B5EF4-FFF2-40B4-BE49-F238E27FC236}">
              <a16:creationId xmlns:a16="http://schemas.microsoft.com/office/drawing/2014/main" id="{44D69EF4-55FA-034D-3E88-C0AC2EE1F544}"/>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0137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383</xdr:row>
      <xdr:rowOff>0</xdr:rowOff>
    </xdr:from>
    <xdr:to>
      <xdr:col>1</xdr:col>
      <xdr:colOff>0</xdr:colOff>
      <xdr:row>383</xdr:row>
      <xdr:rowOff>0</xdr:rowOff>
    </xdr:to>
    <xdr:pic>
      <xdr:nvPicPr>
        <xdr:cNvPr id="10326" name="Picture 396">
          <a:extLst>
            <a:ext uri="{FF2B5EF4-FFF2-40B4-BE49-F238E27FC236}">
              <a16:creationId xmlns:a16="http://schemas.microsoft.com/office/drawing/2014/main" id="{555B0498-A666-27F6-782B-E25DB95D38DD}"/>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2766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390</xdr:row>
      <xdr:rowOff>0</xdr:rowOff>
    </xdr:from>
    <xdr:to>
      <xdr:col>1</xdr:col>
      <xdr:colOff>0</xdr:colOff>
      <xdr:row>390</xdr:row>
      <xdr:rowOff>0</xdr:rowOff>
    </xdr:to>
    <xdr:pic>
      <xdr:nvPicPr>
        <xdr:cNvPr id="10327" name="Picture 397">
          <a:extLst>
            <a:ext uri="{FF2B5EF4-FFF2-40B4-BE49-F238E27FC236}">
              <a16:creationId xmlns:a16="http://schemas.microsoft.com/office/drawing/2014/main" id="{A2EB7A9C-9523-EE60-C8F1-F941D69810D0}"/>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38999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407</xdr:row>
      <xdr:rowOff>0</xdr:rowOff>
    </xdr:from>
    <xdr:to>
      <xdr:col>1</xdr:col>
      <xdr:colOff>381000</xdr:colOff>
      <xdr:row>407</xdr:row>
      <xdr:rowOff>0</xdr:rowOff>
    </xdr:to>
    <xdr:pic>
      <xdr:nvPicPr>
        <xdr:cNvPr id="10328" name="Picture 398">
          <a:extLst>
            <a:ext uri="{FF2B5EF4-FFF2-40B4-BE49-F238E27FC236}">
              <a16:creationId xmlns:a16="http://schemas.microsoft.com/office/drawing/2014/main" id="{CD90A591-1B97-C83A-3D95-648D9F924520}"/>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6652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410</xdr:row>
      <xdr:rowOff>104775</xdr:rowOff>
    </xdr:from>
    <xdr:to>
      <xdr:col>1</xdr:col>
      <xdr:colOff>381000</xdr:colOff>
      <xdr:row>410</xdr:row>
      <xdr:rowOff>104775</xdr:rowOff>
    </xdr:to>
    <xdr:pic>
      <xdr:nvPicPr>
        <xdr:cNvPr id="10329" name="Picture 399">
          <a:extLst>
            <a:ext uri="{FF2B5EF4-FFF2-40B4-BE49-F238E27FC236}">
              <a16:creationId xmlns:a16="http://schemas.microsoft.com/office/drawing/2014/main" id="{5620BE1F-DC12-61B4-B1D5-1F72AF34AC3A}"/>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72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416</xdr:row>
      <xdr:rowOff>0</xdr:rowOff>
    </xdr:from>
    <xdr:to>
      <xdr:col>1</xdr:col>
      <xdr:colOff>381000</xdr:colOff>
      <xdr:row>416</xdr:row>
      <xdr:rowOff>0</xdr:rowOff>
    </xdr:to>
    <xdr:pic>
      <xdr:nvPicPr>
        <xdr:cNvPr id="10330" name="Picture 400">
          <a:extLst>
            <a:ext uri="{FF2B5EF4-FFF2-40B4-BE49-F238E27FC236}">
              <a16:creationId xmlns:a16="http://schemas.microsoft.com/office/drawing/2014/main" id="{BA011B67-2955-1BBA-D195-6DD8FD053AB1}"/>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8110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80</xdr:row>
      <xdr:rowOff>0</xdr:rowOff>
    </xdr:from>
    <xdr:to>
      <xdr:col>1</xdr:col>
      <xdr:colOff>0</xdr:colOff>
      <xdr:row>80</xdr:row>
      <xdr:rowOff>0</xdr:rowOff>
    </xdr:to>
    <xdr:pic>
      <xdr:nvPicPr>
        <xdr:cNvPr id="10331" name="Picture 471">
          <a:extLst>
            <a:ext uri="{FF2B5EF4-FFF2-40B4-BE49-F238E27FC236}">
              <a16:creationId xmlns:a16="http://schemas.microsoft.com/office/drawing/2014/main" id="{BDAAD835-1974-A9DA-56E0-1E3977E8E797}"/>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xdr:col>
      <xdr:colOff>0</xdr:colOff>
      <xdr:row>0</xdr:row>
      <xdr:rowOff>0</xdr:rowOff>
    </xdr:to>
    <xdr:pic>
      <xdr:nvPicPr>
        <xdr:cNvPr id="10332" name="Picture 472" descr="M21 OICW">
          <a:extLst>
            <a:ext uri="{FF2B5EF4-FFF2-40B4-BE49-F238E27FC236}">
              <a16:creationId xmlns:a16="http://schemas.microsoft.com/office/drawing/2014/main" id="{BD7C279F-8E9A-A601-A1A4-24C995F9A945}"/>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0"/>
          <a:ext cx="1838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173</xdr:col>
      <xdr:colOff>0</xdr:colOff>
      <xdr:row>56</xdr:row>
      <xdr:rowOff>0</xdr:rowOff>
    </xdr:from>
    <xdr:to>
      <xdr:col>174</xdr:col>
      <xdr:colOff>304800</xdr:colOff>
      <xdr:row>56</xdr:row>
      <xdr:rowOff>0</xdr:rowOff>
    </xdr:to>
    <xdr:sp macro="" textlink="">
      <xdr:nvSpPr>
        <xdr:cNvPr id="10333" name="AutoShape 473" descr="Airburst">
          <a:extLst>
            <a:ext uri="{FF2B5EF4-FFF2-40B4-BE49-F238E27FC236}">
              <a16:creationId xmlns:a16="http://schemas.microsoft.com/office/drawing/2014/main" id="{5683D8D5-ED38-0E1B-DDC2-F10F9A5D3052}"/>
            </a:ext>
          </a:extLst>
        </xdr:cNvPr>
        <xdr:cNvSpPr>
          <a:spLocks noChangeAspect="1" noChangeArrowheads="1"/>
        </xdr:cNvSpPr>
      </xdr:nvSpPr>
      <xdr:spPr bwMode="auto">
        <a:xfrm>
          <a:off x="184527825" y="30746700"/>
          <a:ext cx="3219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80</xdr:row>
      <xdr:rowOff>0</xdr:rowOff>
    </xdr:from>
    <xdr:to>
      <xdr:col>1</xdr:col>
      <xdr:colOff>0</xdr:colOff>
      <xdr:row>80</xdr:row>
      <xdr:rowOff>0</xdr:rowOff>
    </xdr:to>
    <xdr:pic>
      <xdr:nvPicPr>
        <xdr:cNvPr id="10334" name="Picture 474">
          <a:extLst>
            <a:ext uri="{FF2B5EF4-FFF2-40B4-BE49-F238E27FC236}">
              <a16:creationId xmlns:a16="http://schemas.microsoft.com/office/drawing/2014/main" id="{5DB64410-0974-5537-C33F-6AF692EA569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126</xdr:row>
      <xdr:rowOff>47625</xdr:rowOff>
    </xdr:from>
    <xdr:to>
      <xdr:col>1</xdr:col>
      <xdr:colOff>0</xdr:colOff>
      <xdr:row>126</xdr:row>
      <xdr:rowOff>47625</xdr:rowOff>
    </xdr:to>
    <xdr:pic>
      <xdr:nvPicPr>
        <xdr:cNvPr id="10335" name="Picture 475">
          <a:extLst>
            <a:ext uri="{FF2B5EF4-FFF2-40B4-BE49-F238E27FC236}">
              <a16:creationId xmlns:a16="http://schemas.microsoft.com/office/drawing/2014/main" id="{7784016A-3179-E1C8-423B-929F7738C8D0}"/>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5542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98</xdr:row>
      <xdr:rowOff>28575</xdr:rowOff>
    </xdr:from>
    <xdr:to>
      <xdr:col>1</xdr:col>
      <xdr:colOff>0</xdr:colOff>
      <xdr:row>98</xdr:row>
      <xdr:rowOff>28575</xdr:rowOff>
    </xdr:to>
    <xdr:pic>
      <xdr:nvPicPr>
        <xdr:cNvPr id="10336" name="Picture 476">
          <a:extLst>
            <a:ext uri="{FF2B5EF4-FFF2-40B4-BE49-F238E27FC236}">
              <a16:creationId xmlns:a16="http://schemas.microsoft.com/office/drawing/2014/main" id="{9D1AFBF6-511B-15F9-31DE-0D81C1BAC16A}"/>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45986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237</xdr:row>
      <xdr:rowOff>47625</xdr:rowOff>
    </xdr:from>
    <xdr:to>
      <xdr:col>1</xdr:col>
      <xdr:colOff>0</xdr:colOff>
      <xdr:row>237</xdr:row>
      <xdr:rowOff>47625</xdr:rowOff>
    </xdr:to>
    <xdr:pic>
      <xdr:nvPicPr>
        <xdr:cNvPr id="10337" name="Picture 477">
          <a:extLst>
            <a:ext uri="{FF2B5EF4-FFF2-40B4-BE49-F238E27FC236}">
              <a16:creationId xmlns:a16="http://schemas.microsoft.com/office/drawing/2014/main" id="{4F33ED98-95EF-50CF-5C54-4EE19FF6AEA7}"/>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6925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244</xdr:row>
      <xdr:rowOff>76200</xdr:rowOff>
    </xdr:from>
    <xdr:to>
      <xdr:col>1</xdr:col>
      <xdr:colOff>0</xdr:colOff>
      <xdr:row>244</xdr:row>
      <xdr:rowOff>76200</xdr:rowOff>
    </xdr:to>
    <xdr:pic>
      <xdr:nvPicPr>
        <xdr:cNvPr id="10338" name="Picture 478">
          <a:extLst>
            <a:ext uri="{FF2B5EF4-FFF2-40B4-BE49-F238E27FC236}">
              <a16:creationId xmlns:a16="http://schemas.microsoft.com/office/drawing/2014/main" id="{0FAA4E7D-813D-83C3-9502-43009CAF823D}"/>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9144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261</xdr:row>
      <xdr:rowOff>28575</xdr:rowOff>
    </xdr:from>
    <xdr:to>
      <xdr:col>1</xdr:col>
      <xdr:colOff>0</xdr:colOff>
      <xdr:row>261</xdr:row>
      <xdr:rowOff>28575</xdr:rowOff>
    </xdr:to>
    <xdr:pic>
      <xdr:nvPicPr>
        <xdr:cNvPr id="10339" name="Picture 479">
          <a:extLst>
            <a:ext uri="{FF2B5EF4-FFF2-40B4-BE49-F238E27FC236}">
              <a16:creationId xmlns:a16="http://schemas.microsoft.com/office/drawing/2014/main" id="{B21CAEC7-B3F4-24FF-7FD1-F9EB91F3A340}"/>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250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297</xdr:row>
      <xdr:rowOff>0</xdr:rowOff>
    </xdr:from>
    <xdr:to>
      <xdr:col>1</xdr:col>
      <xdr:colOff>0</xdr:colOff>
      <xdr:row>297</xdr:row>
      <xdr:rowOff>0</xdr:rowOff>
    </xdr:to>
    <xdr:pic>
      <xdr:nvPicPr>
        <xdr:cNvPr id="10340" name="Picture 480">
          <a:extLst>
            <a:ext uri="{FF2B5EF4-FFF2-40B4-BE49-F238E27FC236}">
              <a16:creationId xmlns:a16="http://schemas.microsoft.com/office/drawing/2014/main" id="{C368A650-0CE7-30D5-0F89-2EA8CC94120D}"/>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8840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141</xdr:col>
      <xdr:colOff>76200</xdr:colOff>
      <xdr:row>63</xdr:row>
      <xdr:rowOff>533400</xdr:rowOff>
    </xdr:from>
    <xdr:to>
      <xdr:col>141</xdr:col>
      <xdr:colOff>76200</xdr:colOff>
      <xdr:row>63</xdr:row>
      <xdr:rowOff>533400</xdr:rowOff>
    </xdr:to>
    <xdr:pic>
      <xdr:nvPicPr>
        <xdr:cNvPr id="10341" name="Picture 481">
          <a:extLst>
            <a:ext uri="{FF2B5EF4-FFF2-40B4-BE49-F238E27FC236}">
              <a16:creationId xmlns:a16="http://schemas.microsoft.com/office/drawing/2014/main" id="{A8DA5920-EAFD-8DFE-B2A8-50B7E8AC9655}"/>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55514675" y="331565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304</xdr:row>
      <xdr:rowOff>0</xdr:rowOff>
    </xdr:from>
    <xdr:to>
      <xdr:col>1</xdr:col>
      <xdr:colOff>0</xdr:colOff>
      <xdr:row>304</xdr:row>
      <xdr:rowOff>0</xdr:rowOff>
    </xdr:to>
    <xdr:pic>
      <xdr:nvPicPr>
        <xdr:cNvPr id="10342" name="Picture 482">
          <a:extLst>
            <a:ext uri="{FF2B5EF4-FFF2-40B4-BE49-F238E27FC236}">
              <a16:creationId xmlns:a16="http://schemas.microsoft.com/office/drawing/2014/main" id="{40C21920-4D43-8CCC-8CF8-780F0B490E14}"/>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9744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170</xdr:row>
      <xdr:rowOff>533400</xdr:rowOff>
    </xdr:from>
    <xdr:to>
      <xdr:col>1</xdr:col>
      <xdr:colOff>0</xdr:colOff>
      <xdr:row>170</xdr:row>
      <xdr:rowOff>533400</xdr:rowOff>
    </xdr:to>
    <xdr:pic>
      <xdr:nvPicPr>
        <xdr:cNvPr id="10343" name="Picture 483">
          <a:extLst>
            <a:ext uri="{FF2B5EF4-FFF2-40B4-BE49-F238E27FC236}">
              <a16:creationId xmlns:a16="http://schemas.microsoft.com/office/drawing/2014/main" id="{799CB91A-AC5F-3D53-9075-612037E7C16C}"/>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69094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299</xdr:row>
      <xdr:rowOff>0</xdr:rowOff>
    </xdr:from>
    <xdr:to>
      <xdr:col>1</xdr:col>
      <xdr:colOff>0</xdr:colOff>
      <xdr:row>299</xdr:row>
      <xdr:rowOff>0</xdr:rowOff>
    </xdr:to>
    <xdr:pic>
      <xdr:nvPicPr>
        <xdr:cNvPr id="10344" name="Picture 484">
          <a:extLst>
            <a:ext uri="{FF2B5EF4-FFF2-40B4-BE49-F238E27FC236}">
              <a16:creationId xmlns:a16="http://schemas.microsoft.com/office/drawing/2014/main" id="{974904D9-AAE2-2134-C998-D84F5A10C72B}"/>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1647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350</xdr:row>
      <xdr:rowOff>104775</xdr:rowOff>
    </xdr:from>
    <xdr:to>
      <xdr:col>1</xdr:col>
      <xdr:colOff>0</xdr:colOff>
      <xdr:row>350</xdr:row>
      <xdr:rowOff>104775</xdr:rowOff>
    </xdr:to>
    <xdr:pic>
      <xdr:nvPicPr>
        <xdr:cNvPr id="10345" name="Picture 485">
          <a:extLst>
            <a:ext uri="{FF2B5EF4-FFF2-40B4-BE49-F238E27FC236}">
              <a16:creationId xmlns:a16="http://schemas.microsoft.com/office/drawing/2014/main" id="{E17FEFBC-4E26-756C-BC36-EF98C9E2CFB5}"/>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752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362</xdr:row>
      <xdr:rowOff>0</xdr:rowOff>
    </xdr:from>
    <xdr:to>
      <xdr:col>1</xdr:col>
      <xdr:colOff>0</xdr:colOff>
      <xdr:row>362</xdr:row>
      <xdr:rowOff>0</xdr:rowOff>
    </xdr:to>
    <xdr:pic>
      <xdr:nvPicPr>
        <xdr:cNvPr id="10346" name="Picture 486">
          <a:extLst>
            <a:ext uri="{FF2B5EF4-FFF2-40B4-BE49-F238E27FC236}">
              <a16:creationId xmlns:a16="http://schemas.microsoft.com/office/drawing/2014/main" id="{69474D47-7B97-0811-DCDD-B1EC1910EC4D}"/>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93660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371</xdr:row>
      <xdr:rowOff>0</xdr:rowOff>
    </xdr:from>
    <xdr:to>
      <xdr:col>1</xdr:col>
      <xdr:colOff>0</xdr:colOff>
      <xdr:row>371</xdr:row>
      <xdr:rowOff>0</xdr:rowOff>
    </xdr:to>
    <xdr:pic>
      <xdr:nvPicPr>
        <xdr:cNvPr id="10347" name="Picture 487">
          <a:extLst>
            <a:ext uri="{FF2B5EF4-FFF2-40B4-BE49-F238E27FC236}">
              <a16:creationId xmlns:a16="http://schemas.microsoft.com/office/drawing/2014/main" id="{FE0509AA-4065-D94A-6D59-EC54B70ED0FA}"/>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82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373</xdr:row>
      <xdr:rowOff>0</xdr:rowOff>
    </xdr:from>
    <xdr:to>
      <xdr:col>1</xdr:col>
      <xdr:colOff>0</xdr:colOff>
      <xdr:row>373</xdr:row>
      <xdr:rowOff>0</xdr:rowOff>
    </xdr:to>
    <xdr:pic>
      <xdr:nvPicPr>
        <xdr:cNvPr id="10348" name="Picture 488">
          <a:extLst>
            <a:ext uri="{FF2B5EF4-FFF2-40B4-BE49-F238E27FC236}">
              <a16:creationId xmlns:a16="http://schemas.microsoft.com/office/drawing/2014/main" id="{1644D18F-8A1D-82A4-79D0-A3E1CA2FA649}"/>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1147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366</xdr:row>
      <xdr:rowOff>0</xdr:rowOff>
    </xdr:from>
    <xdr:to>
      <xdr:col>1</xdr:col>
      <xdr:colOff>0</xdr:colOff>
      <xdr:row>366</xdr:row>
      <xdr:rowOff>0</xdr:rowOff>
    </xdr:to>
    <xdr:pic>
      <xdr:nvPicPr>
        <xdr:cNvPr id="10349" name="Picture 489">
          <a:extLst>
            <a:ext uri="{FF2B5EF4-FFF2-40B4-BE49-F238E27FC236}">
              <a16:creationId xmlns:a16="http://schemas.microsoft.com/office/drawing/2014/main" id="{FBDE30F5-6BAC-34D6-0ED4-6F59DE054882}"/>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0137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383</xdr:row>
      <xdr:rowOff>0</xdr:rowOff>
    </xdr:from>
    <xdr:to>
      <xdr:col>1</xdr:col>
      <xdr:colOff>0</xdr:colOff>
      <xdr:row>383</xdr:row>
      <xdr:rowOff>0</xdr:rowOff>
    </xdr:to>
    <xdr:pic>
      <xdr:nvPicPr>
        <xdr:cNvPr id="10350" name="Picture 490">
          <a:extLst>
            <a:ext uri="{FF2B5EF4-FFF2-40B4-BE49-F238E27FC236}">
              <a16:creationId xmlns:a16="http://schemas.microsoft.com/office/drawing/2014/main" id="{D217219A-4292-8FF7-F537-B8A6942D0DCD}"/>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2766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390</xdr:row>
      <xdr:rowOff>0</xdr:rowOff>
    </xdr:from>
    <xdr:to>
      <xdr:col>1</xdr:col>
      <xdr:colOff>0</xdr:colOff>
      <xdr:row>390</xdr:row>
      <xdr:rowOff>0</xdr:rowOff>
    </xdr:to>
    <xdr:pic>
      <xdr:nvPicPr>
        <xdr:cNvPr id="10351" name="Picture 491">
          <a:extLst>
            <a:ext uri="{FF2B5EF4-FFF2-40B4-BE49-F238E27FC236}">
              <a16:creationId xmlns:a16="http://schemas.microsoft.com/office/drawing/2014/main" id="{9B0CCCB3-604F-332B-5357-D1075AB500B7}"/>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38999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407</xdr:row>
      <xdr:rowOff>0</xdr:rowOff>
    </xdr:from>
    <xdr:to>
      <xdr:col>1</xdr:col>
      <xdr:colOff>381000</xdr:colOff>
      <xdr:row>407</xdr:row>
      <xdr:rowOff>0</xdr:rowOff>
    </xdr:to>
    <xdr:pic>
      <xdr:nvPicPr>
        <xdr:cNvPr id="10352" name="Picture 492">
          <a:extLst>
            <a:ext uri="{FF2B5EF4-FFF2-40B4-BE49-F238E27FC236}">
              <a16:creationId xmlns:a16="http://schemas.microsoft.com/office/drawing/2014/main" id="{01DFB4C4-DA60-7B24-94FA-8F1471C606CB}"/>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6652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410</xdr:row>
      <xdr:rowOff>104775</xdr:rowOff>
    </xdr:from>
    <xdr:to>
      <xdr:col>1</xdr:col>
      <xdr:colOff>381000</xdr:colOff>
      <xdr:row>410</xdr:row>
      <xdr:rowOff>104775</xdr:rowOff>
    </xdr:to>
    <xdr:pic>
      <xdr:nvPicPr>
        <xdr:cNvPr id="10353" name="Picture 493">
          <a:extLst>
            <a:ext uri="{FF2B5EF4-FFF2-40B4-BE49-F238E27FC236}">
              <a16:creationId xmlns:a16="http://schemas.microsoft.com/office/drawing/2014/main" id="{04397902-357B-1E87-54F9-EA1B39FF552C}"/>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72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416</xdr:row>
      <xdr:rowOff>0</xdr:rowOff>
    </xdr:from>
    <xdr:to>
      <xdr:col>1</xdr:col>
      <xdr:colOff>381000</xdr:colOff>
      <xdr:row>416</xdr:row>
      <xdr:rowOff>0</xdr:rowOff>
    </xdr:to>
    <xdr:pic>
      <xdr:nvPicPr>
        <xdr:cNvPr id="10354" name="Picture 494">
          <a:extLst>
            <a:ext uri="{FF2B5EF4-FFF2-40B4-BE49-F238E27FC236}">
              <a16:creationId xmlns:a16="http://schemas.microsoft.com/office/drawing/2014/main" id="{FFDDEC3C-19E3-0F44-2A12-CAD74B7508F3}"/>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8110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80</xdr:row>
      <xdr:rowOff>0</xdr:rowOff>
    </xdr:from>
    <xdr:to>
      <xdr:col>1</xdr:col>
      <xdr:colOff>0</xdr:colOff>
      <xdr:row>80</xdr:row>
      <xdr:rowOff>0</xdr:rowOff>
    </xdr:to>
    <xdr:pic>
      <xdr:nvPicPr>
        <xdr:cNvPr id="10355" name="Picture 565">
          <a:extLst>
            <a:ext uri="{FF2B5EF4-FFF2-40B4-BE49-F238E27FC236}">
              <a16:creationId xmlns:a16="http://schemas.microsoft.com/office/drawing/2014/main" id="{97ECD942-5C25-F715-590E-985BB477BF06}"/>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xdr:col>
      <xdr:colOff>0</xdr:colOff>
      <xdr:row>0</xdr:row>
      <xdr:rowOff>0</xdr:rowOff>
    </xdr:to>
    <xdr:pic>
      <xdr:nvPicPr>
        <xdr:cNvPr id="10356" name="Picture 566" descr="M21 OICW">
          <a:extLst>
            <a:ext uri="{FF2B5EF4-FFF2-40B4-BE49-F238E27FC236}">
              <a16:creationId xmlns:a16="http://schemas.microsoft.com/office/drawing/2014/main" id="{1982DECA-2B4A-04EA-69A6-F62B236E6A47}"/>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0"/>
          <a:ext cx="1838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173</xdr:col>
      <xdr:colOff>0</xdr:colOff>
      <xdr:row>56</xdr:row>
      <xdr:rowOff>0</xdr:rowOff>
    </xdr:from>
    <xdr:to>
      <xdr:col>174</xdr:col>
      <xdr:colOff>304800</xdr:colOff>
      <xdr:row>56</xdr:row>
      <xdr:rowOff>0</xdr:rowOff>
    </xdr:to>
    <xdr:sp macro="" textlink="">
      <xdr:nvSpPr>
        <xdr:cNvPr id="10357" name="AutoShape 567" descr="Airburst">
          <a:extLst>
            <a:ext uri="{FF2B5EF4-FFF2-40B4-BE49-F238E27FC236}">
              <a16:creationId xmlns:a16="http://schemas.microsoft.com/office/drawing/2014/main" id="{44673F88-FAF6-E5F2-3042-42D15952A3DD}"/>
            </a:ext>
          </a:extLst>
        </xdr:cNvPr>
        <xdr:cNvSpPr>
          <a:spLocks noChangeAspect="1" noChangeArrowheads="1"/>
        </xdr:cNvSpPr>
      </xdr:nvSpPr>
      <xdr:spPr bwMode="auto">
        <a:xfrm>
          <a:off x="184527825" y="30746700"/>
          <a:ext cx="3219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80</xdr:row>
      <xdr:rowOff>0</xdr:rowOff>
    </xdr:from>
    <xdr:to>
      <xdr:col>1</xdr:col>
      <xdr:colOff>0</xdr:colOff>
      <xdr:row>80</xdr:row>
      <xdr:rowOff>0</xdr:rowOff>
    </xdr:to>
    <xdr:pic>
      <xdr:nvPicPr>
        <xdr:cNvPr id="10358" name="Picture 568">
          <a:extLst>
            <a:ext uri="{FF2B5EF4-FFF2-40B4-BE49-F238E27FC236}">
              <a16:creationId xmlns:a16="http://schemas.microsoft.com/office/drawing/2014/main" id="{D26BF01F-464E-3092-7B3F-EF1A08F1B8AB}"/>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37747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126</xdr:row>
      <xdr:rowOff>47625</xdr:rowOff>
    </xdr:from>
    <xdr:to>
      <xdr:col>1</xdr:col>
      <xdr:colOff>0</xdr:colOff>
      <xdr:row>126</xdr:row>
      <xdr:rowOff>47625</xdr:rowOff>
    </xdr:to>
    <xdr:pic>
      <xdr:nvPicPr>
        <xdr:cNvPr id="10359" name="Picture 569">
          <a:extLst>
            <a:ext uri="{FF2B5EF4-FFF2-40B4-BE49-F238E27FC236}">
              <a16:creationId xmlns:a16="http://schemas.microsoft.com/office/drawing/2014/main" id="{4B04DDDB-809B-856C-005F-5EF10013EEF2}"/>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5542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98</xdr:row>
      <xdr:rowOff>28575</xdr:rowOff>
    </xdr:from>
    <xdr:to>
      <xdr:col>1</xdr:col>
      <xdr:colOff>0</xdr:colOff>
      <xdr:row>98</xdr:row>
      <xdr:rowOff>28575</xdr:rowOff>
    </xdr:to>
    <xdr:pic>
      <xdr:nvPicPr>
        <xdr:cNvPr id="10360" name="Picture 570">
          <a:extLst>
            <a:ext uri="{FF2B5EF4-FFF2-40B4-BE49-F238E27FC236}">
              <a16:creationId xmlns:a16="http://schemas.microsoft.com/office/drawing/2014/main" id="{196172DA-1150-8FD3-A47A-3A5400F101F8}"/>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45986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237</xdr:row>
      <xdr:rowOff>47625</xdr:rowOff>
    </xdr:from>
    <xdr:to>
      <xdr:col>1</xdr:col>
      <xdr:colOff>0</xdr:colOff>
      <xdr:row>237</xdr:row>
      <xdr:rowOff>47625</xdr:rowOff>
    </xdr:to>
    <xdr:pic>
      <xdr:nvPicPr>
        <xdr:cNvPr id="10361" name="Picture 571">
          <a:extLst>
            <a:ext uri="{FF2B5EF4-FFF2-40B4-BE49-F238E27FC236}">
              <a16:creationId xmlns:a16="http://schemas.microsoft.com/office/drawing/2014/main" id="{66B18BA5-03B3-E424-ABAB-B8514BF100D9}"/>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6925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244</xdr:row>
      <xdr:rowOff>76200</xdr:rowOff>
    </xdr:from>
    <xdr:to>
      <xdr:col>1</xdr:col>
      <xdr:colOff>0</xdr:colOff>
      <xdr:row>244</xdr:row>
      <xdr:rowOff>76200</xdr:rowOff>
    </xdr:to>
    <xdr:pic>
      <xdr:nvPicPr>
        <xdr:cNvPr id="10362" name="Picture 572">
          <a:extLst>
            <a:ext uri="{FF2B5EF4-FFF2-40B4-BE49-F238E27FC236}">
              <a16:creationId xmlns:a16="http://schemas.microsoft.com/office/drawing/2014/main" id="{8CC1DFE9-4BB3-33A6-89FE-C318F36BD89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89144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261</xdr:row>
      <xdr:rowOff>28575</xdr:rowOff>
    </xdr:from>
    <xdr:to>
      <xdr:col>1</xdr:col>
      <xdr:colOff>0</xdr:colOff>
      <xdr:row>261</xdr:row>
      <xdr:rowOff>28575</xdr:rowOff>
    </xdr:to>
    <xdr:pic>
      <xdr:nvPicPr>
        <xdr:cNvPr id="10363" name="Picture 573">
          <a:extLst>
            <a:ext uri="{FF2B5EF4-FFF2-40B4-BE49-F238E27FC236}">
              <a16:creationId xmlns:a16="http://schemas.microsoft.com/office/drawing/2014/main" id="{3145B79D-D894-73E4-4A91-60339ADE484A}"/>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250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297</xdr:row>
      <xdr:rowOff>0</xdr:rowOff>
    </xdr:from>
    <xdr:to>
      <xdr:col>1</xdr:col>
      <xdr:colOff>0</xdr:colOff>
      <xdr:row>297</xdr:row>
      <xdr:rowOff>0</xdr:rowOff>
    </xdr:to>
    <xdr:pic>
      <xdr:nvPicPr>
        <xdr:cNvPr id="10364" name="Picture 574">
          <a:extLst>
            <a:ext uri="{FF2B5EF4-FFF2-40B4-BE49-F238E27FC236}">
              <a16:creationId xmlns:a16="http://schemas.microsoft.com/office/drawing/2014/main" id="{AB5AFFBD-9186-51F6-BF06-875F6ADF30D8}"/>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88409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141</xdr:col>
      <xdr:colOff>76200</xdr:colOff>
      <xdr:row>63</xdr:row>
      <xdr:rowOff>533400</xdr:rowOff>
    </xdr:from>
    <xdr:to>
      <xdr:col>141</xdr:col>
      <xdr:colOff>76200</xdr:colOff>
      <xdr:row>63</xdr:row>
      <xdr:rowOff>533400</xdr:rowOff>
    </xdr:to>
    <xdr:pic>
      <xdr:nvPicPr>
        <xdr:cNvPr id="10365" name="Picture 575">
          <a:extLst>
            <a:ext uri="{FF2B5EF4-FFF2-40B4-BE49-F238E27FC236}">
              <a16:creationId xmlns:a16="http://schemas.microsoft.com/office/drawing/2014/main" id="{AABCFA00-872B-7B74-5025-F76C640F54DE}"/>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55514675" y="331565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304</xdr:row>
      <xdr:rowOff>0</xdr:rowOff>
    </xdr:from>
    <xdr:to>
      <xdr:col>1</xdr:col>
      <xdr:colOff>0</xdr:colOff>
      <xdr:row>304</xdr:row>
      <xdr:rowOff>0</xdr:rowOff>
    </xdr:to>
    <xdr:pic>
      <xdr:nvPicPr>
        <xdr:cNvPr id="10366" name="Picture 576">
          <a:extLst>
            <a:ext uri="{FF2B5EF4-FFF2-40B4-BE49-F238E27FC236}">
              <a16:creationId xmlns:a16="http://schemas.microsoft.com/office/drawing/2014/main" id="{42E34AFB-019E-F5D7-3E42-C89226A2922D}"/>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9744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170</xdr:row>
      <xdr:rowOff>533400</xdr:rowOff>
    </xdr:from>
    <xdr:to>
      <xdr:col>1</xdr:col>
      <xdr:colOff>0</xdr:colOff>
      <xdr:row>170</xdr:row>
      <xdr:rowOff>533400</xdr:rowOff>
    </xdr:to>
    <xdr:pic>
      <xdr:nvPicPr>
        <xdr:cNvPr id="10367" name="Picture 577">
          <a:extLst>
            <a:ext uri="{FF2B5EF4-FFF2-40B4-BE49-F238E27FC236}">
              <a16:creationId xmlns:a16="http://schemas.microsoft.com/office/drawing/2014/main" id="{758E4F89-9F99-569A-8CA2-85666205EAFE}"/>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69094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299</xdr:row>
      <xdr:rowOff>0</xdr:rowOff>
    </xdr:from>
    <xdr:to>
      <xdr:col>1</xdr:col>
      <xdr:colOff>0</xdr:colOff>
      <xdr:row>299</xdr:row>
      <xdr:rowOff>0</xdr:rowOff>
    </xdr:to>
    <xdr:pic>
      <xdr:nvPicPr>
        <xdr:cNvPr id="10368" name="Picture 578">
          <a:extLst>
            <a:ext uri="{FF2B5EF4-FFF2-40B4-BE49-F238E27FC236}">
              <a16:creationId xmlns:a16="http://schemas.microsoft.com/office/drawing/2014/main" id="{64CB0D6F-ADEC-071E-93DF-AE908D87838B}"/>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991647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350</xdr:row>
      <xdr:rowOff>104775</xdr:rowOff>
    </xdr:from>
    <xdr:to>
      <xdr:col>1</xdr:col>
      <xdr:colOff>0</xdr:colOff>
      <xdr:row>350</xdr:row>
      <xdr:rowOff>104775</xdr:rowOff>
    </xdr:to>
    <xdr:pic>
      <xdr:nvPicPr>
        <xdr:cNvPr id="10369" name="Picture 579">
          <a:extLst>
            <a:ext uri="{FF2B5EF4-FFF2-40B4-BE49-F238E27FC236}">
              <a16:creationId xmlns:a16="http://schemas.microsoft.com/office/drawing/2014/main" id="{1F4415FB-92B5-C875-A294-47D137A90D94}"/>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752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362</xdr:row>
      <xdr:rowOff>0</xdr:rowOff>
    </xdr:from>
    <xdr:to>
      <xdr:col>1</xdr:col>
      <xdr:colOff>0</xdr:colOff>
      <xdr:row>362</xdr:row>
      <xdr:rowOff>0</xdr:rowOff>
    </xdr:to>
    <xdr:pic>
      <xdr:nvPicPr>
        <xdr:cNvPr id="10370" name="Picture 580">
          <a:extLst>
            <a:ext uri="{FF2B5EF4-FFF2-40B4-BE49-F238E27FC236}">
              <a16:creationId xmlns:a16="http://schemas.microsoft.com/office/drawing/2014/main" id="{79A8959A-40E8-6D3F-3037-D9EF51C4924B}"/>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093660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371</xdr:row>
      <xdr:rowOff>0</xdr:rowOff>
    </xdr:from>
    <xdr:to>
      <xdr:col>1</xdr:col>
      <xdr:colOff>0</xdr:colOff>
      <xdr:row>371</xdr:row>
      <xdr:rowOff>0</xdr:rowOff>
    </xdr:to>
    <xdr:pic>
      <xdr:nvPicPr>
        <xdr:cNvPr id="10371" name="Picture 581">
          <a:extLst>
            <a:ext uri="{FF2B5EF4-FFF2-40B4-BE49-F238E27FC236}">
              <a16:creationId xmlns:a16="http://schemas.microsoft.com/office/drawing/2014/main" id="{46540A04-057A-5B26-7D8F-4084BB932789}"/>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82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373</xdr:row>
      <xdr:rowOff>0</xdr:rowOff>
    </xdr:from>
    <xdr:to>
      <xdr:col>1</xdr:col>
      <xdr:colOff>0</xdr:colOff>
      <xdr:row>373</xdr:row>
      <xdr:rowOff>0</xdr:rowOff>
    </xdr:to>
    <xdr:pic>
      <xdr:nvPicPr>
        <xdr:cNvPr id="10372" name="Picture 582">
          <a:extLst>
            <a:ext uri="{FF2B5EF4-FFF2-40B4-BE49-F238E27FC236}">
              <a16:creationId xmlns:a16="http://schemas.microsoft.com/office/drawing/2014/main" id="{C96913DF-242D-4EFD-F158-ADFB40CA5273}"/>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1147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366</xdr:row>
      <xdr:rowOff>0</xdr:rowOff>
    </xdr:from>
    <xdr:to>
      <xdr:col>1</xdr:col>
      <xdr:colOff>0</xdr:colOff>
      <xdr:row>366</xdr:row>
      <xdr:rowOff>0</xdr:rowOff>
    </xdr:to>
    <xdr:pic>
      <xdr:nvPicPr>
        <xdr:cNvPr id="10373" name="Picture 583">
          <a:extLst>
            <a:ext uri="{FF2B5EF4-FFF2-40B4-BE49-F238E27FC236}">
              <a16:creationId xmlns:a16="http://schemas.microsoft.com/office/drawing/2014/main" id="{D6B9A0B6-C303-3492-E949-E22E2A5E4645}"/>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00137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383</xdr:row>
      <xdr:rowOff>0</xdr:rowOff>
    </xdr:from>
    <xdr:to>
      <xdr:col>1</xdr:col>
      <xdr:colOff>0</xdr:colOff>
      <xdr:row>383</xdr:row>
      <xdr:rowOff>0</xdr:rowOff>
    </xdr:to>
    <xdr:pic>
      <xdr:nvPicPr>
        <xdr:cNvPr id="10374" name="Picture 584">
          <a:extLst>
            <a:ext uri="{FF2B5EF4-FFF2-40B4-BE49-F238E27FC236}">
              <a16:creationId xmlns:a16="http://schemas.microsoft.com/office/drawing/2014/main" id="{A50EB4A6-8AF3-7E98-2B7E-07ED20426225}"/>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2766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390</xdr:row>
      <xdr:rowOff>0</xdr:rowOff>
    </xdr:from>
    <xdr:to>
      <xdr:col>1</xdr:col>
      <xdr:colOff>0</xdr:colOff>
      <xdr:row>390</xdr:row>
      <xdr:rowOff>0</xdr:rowOff>
    </xdr:to>
    <xdr:pic>
      <xdr:nvPicPr>
        <xdr:cNvPr id="10375" name="Picture 585">
          <a:extLst>
            <a:ext uri="{FF2B5EF4-FFF2-40B4-BE49-F238E27FC236}">
              <a16:creationId xmlns:a16="http://schemas.microsoft.com/office/drawing/2014/main" id="{71BC5EEF-91D3-4490-F2EE-A4746A269DE4}"/>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1838325" y="1138999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407</xdr:row>
      <xdr:rowOff>0</xdr:rowOff>
    </xdr:from>
    <xdr:to>
      <xdr:col>1</xdr:col>
      <xdr:colOff>381000</xdr:colOff>
      <xdr:row>407</xdr:row>
      <xdr:rowOff>0</xdr:rowOff>
    </xdr:to>
    <xdr:pic>
      <xdr:nvPicPr>
        <xdr:cNvPr id="10376" name="Picture 586">
          <a:extLst>
            <a:ext uri="{FF2B5EF4-FFF2-40B4-BE49-F238E27FC236}">
              <a16:creationId xmlns:a16="http://schemas.microsoft.com/office/drawing/2014/main" id="{E387AA63-604A-1CEF-B54B-A01F0FCD9ED6}"/>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66526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410</xdr:row>
      <xdr:rowOff>104775</xdr:rowOff>
    </xdr:from>
    <xdr:to>
      <xdr:col>1</xdr:col>
      <xdr:colOff>381000</xdr:colOff>
      <xdr:row>410</xdr:row>
      <xdr:rowOff>104775</xdr:rowOff>
    </xdr:to>
    <xdr:pic>
      <xdr:nvPicPr>
        <xdr:cNvPr id="10377" name="Picture 587">
          <a:extLst>
            <a:ext uri="{FF2B5EF4-FFF2-40B4-BE49-F238E27FC236}">
              <a16:creationId xmlns:a16="http://schemas.microsoft.com/office/drawing/2014/main" id="{AC3A27DE-A204-8758-66F0-208745DE8D62}"/>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72432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416</xdr:row>
      <xdr:rowOff>0</xdr:rowOff>
    </xdr:from>
    <xdr:to>
      <xdr:col>1</xdr:col>
      <xdr:colOff>381000</xdr:colOff>
      <xdr:row>416</xdr:row>
      <xdr:rowOff>0</xdr:rowOff>
    </xdr:to>
    <xdr:pic>
      <xdr:nvPicPr>
        <xdr:cNvPr id="10378" name="Picture 588">
          <a:extLst>
            <a:ext uri="{FF2B5EF4-FFF2-40B4-BE49-F238E27FC236}">
              <a16:creationId xmlns:a16="http://schemas.microsoft.com/office/drawing/2014/main" id="{1D2C0A5C-F3BE-5868-B5BB-DA20E9ED8BDA}"/>
            </a:ext>
          </a:extLst>
        </xdr:cNvPr>
        <xdr:cNvPicPr>
          <a:picLocks noChangeAspect="1" noChangeArrowheads="1"/>
        </xdr:cNvPicPr>
      </xdr:nvPicPr>
      <xdr:blipFill>
        <a:blip xmlns:r="http://schemas.openxmlformats.org/officeDocument/2006/relationships" r:embed="rId5" r:link="rId2">
          <a:extLst>
            <a:ext uri="{28A0092B-C50C-407E-A947-70E740481C1C}">
              <a14:useLocalDpi xmlns:a14="http://schemas.microsoft.com/office/drawing/2010/main" val="0"/>
            </a:ext>
          </a:extLst>
        </a:blip>
        <a:srcRect/>
        <a:stretch>
          <a:fillRect/>
        </a:stretch>
      </xdr:blipFill>
      <xdr:spPr bwMode="auto">
        <a:xfrm>
          <a:off x="2305050" y="118110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00.xml"/><Relationship Id="rId671" Type="http://schemas.openxmlformats.org/officeDocument/2006/relationships/ctrlProp" Target="../ctrlProps/ctrlProp654.xml"/><Relationship Id="rId769" Type="http://schemas.openxmlformats.org/officeDocument/2006/relationships/ctrlProp" Target="../ctrlProps/ctrlProp752.xml"/><Relationship Id="rId21" Type="http://schemas.openxmlformats.org/officeDocument/2006/relationships/ctrlProp" Target="../ctrlProps/ctrlProp4.xml"/><Relationship Id="rId324" Type="http://schemas.openxmlformats.org/officeDocument/2006/relationships/ctrlProp" Target="../ctrlProps/ctrlProp307.xml"/><Relationship Id="rId531" Type="http://schemas.openxmlformats.org/officeDocument/2006/relationships/ctrlProp" Target="../ctrlProps/ctrlProp514.xml"/><Relationship Id="rId629" Type="http://schemas.openxmlformats.org/officeDocument/2006/relationships/ctrlProp" Target="../ctrlProps/ctrlProp612.xml"/><Relationship Id="rId170" Type="http://schemas.openxmlformats.org/officeDocument/2006/relationships/ctrlProp" Target="../ctrlProps/ctrlProp153.xml"/><Relationship Id="rId836" Type="http://schemas.openxmlformats.org/officeDocument/2006/relationships/ctrlProp" Target="../ctrlProps/ctrlProp819.xml"/><Relationship Id="rId268" Type="http://schemas.openxmlformats.org/officeDocument/2006/relationships/ctrlProp" Target="../ctrlProps/ctrlProp251.xml"/><Relationship Id="rId475" Type="http://schemas.openxmlformats.org/officeDocument/2006/relationships/ctrlProp" Target="../ctrlProps/ctrlProp458.xml"/><Relationship Id="rId682" Type="http://schemas.openxmlformats.org/officeDocument/2006/relationships/ctrlProp" Target="../ctrlProps/ctrlProp665.xml"/><Relationship Id="rId32" Type="http://schemas.openxmlformats.org/officeDocument/2006/relationships/ctrlProp" Target="../ctrlProps/ctrlProp15.xml"/><Relationship Id="rId128" Type="http://schemas.openxmlformats.org/officeDocument/2006/relationships/ctrlProp" Target="../ctrlProps/ctrlProp111.xml"/><Relationship Id="rId335" Type="http://schemas.openxmlformats.org/officeDocument/2006/relationships/ctrlProp" Target="../ctrlProps/ctrlProp318.xml"/><Relationship Id="rId542" Type="http://schemas.openxmlformats.org/officeDocument/2006/relationships/ctrlProp" Target="../ctrlProps/ctrlProp525.xml"/><Relationship Id="rId181" Type="http://schemas.openxmlformats.org/officeDocument/2006/relationships/ctrlProp" Target="../ctrlProps/ctrlProp164.xml"/><Relationship Id="rId402" Type="http://schemas.openxmlformats.org/officeDocument/2006/relationships/ctrlProp" Target="../ctrlProps/ctrlProp385.xml"/><Relationship Id="rId847" Type="http://schemas.openxmlformats.org/officeDocument/2006/relationships/ctrlProp" Target="../ctrlProps/ctrlProp830.xml"/><Relationship Id="rId279" Type="http://schemas.openxmlformats.org/officeDocument/2006/relationships/ctrlProp" Target="../ctrlProps/ctrlProp262.xml"/><Relationship Id="rId486" Type="http://schemas.openxmlformats.org/officeDocument/2006/relationships/ctrlProp" Target="../ctrlProps/ctrlProp469.xml"/><Relationship Id="rId693" Type="http://schemas.openxmlformats.org/officeDocument/2006/relationships/ctrlProp" Target="../ctrlProps/ctrlProp676.xml"/><Relationship Id="rId707" Type="http://schemas.openxmlformats.org/officeDocument/2006/relationships/ctrlProp" Target="../ctrlProps/ctrlProp690.xml"/><Relationship Id="rId43" Type="http://schemas.openxmlformats.org/officeDocument/2006/relationships/ctrlProp" Target="../ctrlProps/ctrlProp26.xml"/><Relationship Id="rId139" Type="http://schemas.openxmlformats.org/officeDocument/2006/relationships/ctrlProp" Target="../ctrlProps/ctrlProp122.xml"/><Relationship Id="rId346" Type="http://schemas.openxmlformats.org/officeDocument/2006/relationships/ctrlProp" Target="../ctrlProps/ctrlProp329.xml"/><Relationship Id="rId553" Type="http://schemas.openxmlformats.org/officeDocument/2006/relationships/ctrlProp" Target="../ctrlProps/ctrlProp536.xml"/><Relationship Id="rId760" Type="http://schemas.openxmlformats.org/officeDocument/2006/relationships/ctrlProp" Target="../ctrlProps/ctrlProp743.xml"/><Relationship Id="rId192" Type="http://schemas.openxmlformats.org/officeDocument/2006/relationships/ctrlProp" Target="../ctrlProps/ctrlProp175.xml"/><Relationship Id="rId206" Type="http://schemas.openxmlformats.org/officeDocument/2006/relationships/ctrlProp" Target="../ctrlProps/ctrlProp189.xml"/><Relationship Id="rId413" Type="http://schemas.openxmlformats.org/officeDocument/2006/relationships/ctrlProp" Target="../ctrlProps/ctrlProp396.xml"/><Relationship Id="rId858" Type="http://schemas.openxmlformats.org/officeDocument/2006/relationships/ctrlProp" Target="../ctrlProps/ctrlProp841.xml"/><Relationship Id="rId497" Type="http://schemas.openxmlformats.org/officeDocument/2006/relationships/ctrlProp" Target="../ctrlProps/ctrlProp480.xml"/><Relationship Id="rId620" Type="http://schemas.openxmlformats.org/officeDocument/2006/relationships/ctrlProp" Target="../ctrlProps/ctrlProp603.xml"/><Relationship Id="rId718" Type="http://schemas.openxmlformats.org/officeDocument/2006/relationships/ctrlProp" Target="../ctrlProps/ctrlProp701.xml"/><Relationship Id="rId357" Type="http://schemas.openxmlformats.org/officeDocument/2006/relationships/ctrlProp" Target="../ctrlProps/ctrlProp340.xml"/><Relationship Id="rId54" Type="http://schemas.openxmlformats.org/officeDocument/2006/relationships/ctrlProp" Target="../ctrlProps/ctrlProp37.xml"/><Relationship Id="rId217" Type="http://schemas.openxmlformats.org/officeDocument/2006/relationships/ctrlProp" Target="../ctrlProps/ctrlProp200.xml"/><Relationship Id="rId564" Type="http://schemas.openxmlformats.org/officeDocument/2006/relationships/ctrlProp" Target="../ctrlProps/ctrlProp547.xml"/><Relationship Id="rId771" Type="http://schemas.openxmlformats.org/officeDocument/2006/relationships/ctrlProp" Target="../ctrlProps/ctrlProp754.xml"/><Relationship Id="rId424" Type="http://schemas.openxmlformats.org/officeDocument/2006/relationships/ctrlProp" Target="../ctrlProps/ctrlProp407.xml"/><Relationship Id="rId631" Type="http://schemas.openxmlformats.org/officeDocument/2006/relationships/ctrlProp" Target="../ctrlProps/ctrlProp614.xml"/><Relationship Id="rId729" Type="http://schemas.openxmlformats.org/officeDocument/2006/relationships/ctrlProp" Target="../ctrlProps/ctrlProp712.xml"/><Relationship Id="rId270" Type="http://schemas.openxmlformats.org/officeDocument/2006/relationships/ctrlProp" Target="../ctrlProps/ctrlProp253.xml"/><Relationship Id="rId65" Type="http://schemas.openxmlformats.org/officeDocument/2006/relationships/ctrlProp" Target="../ctrlProps/ctrlProp48.xml"/><Relationship Id="rId130" Type="http://schemas.openxmlformats.org/officeDocument/2006/relationships/ctrlProp" Target="../ctrlProps/ctrlProp113.xml"/><Relationship Id="rId368" Type="http://schemas.openxmlformats.org/officeDocument/2006/relationships/ctrlProp" Target="../ctrlProps/ctrlProp351.xml"/><Relationship Id="rId575" Type="http://schemas.openxmlformats.org/officeDocument/2006/relationships/ctrlProp" Target="../ctrlProps/ctrlProp558.xml"/><Relationship Id="rId782" Type="http://schemas.openxmlformats.org/officeDocument/2006/relationships/ctrlProp" Target="../ctrlProps/ctrlProp765.xml"/><Relationship Id="rId228" Type="http://schemas.openxmlformats.org/officeDocument/2006/relationships/ctrlProp" Target="../ctrlProps/ctrlProp211.xml"/><Relationship Id="rId435" Type="http://schemas.openxmlformats.org/officeDocument/2006/relationships/ctrlProp" Target="../ctrlProps/ctrlProp418.xml"/><Relationship Id="rId642" Type="http://schemas.openxmlformats.org/officeDocument/2006/relationships/ctrlProp" Target="../ctrlProps/ctrlProp625.xml"/><Relationship Id="rId281" Type="http://schemas.openxmlformats.org/officeDocument/2006/relationships/ctrlProp" Target="../ctrlProps/ctrlProp264.xml"/><Relationship Id="rId502" Type="http://schemas.openxmlformats.org/officeDocument/2006/relationships/ctrlProp" Target="../ctrlProps/ctrlProp485.xml"/><Relationship Id="rId76" Type="http://schemas.openxmlformats.org/officeDocument/2006/relationships/ctrlProp" Target="../ctrlProps/ctrlProp59.xml"/><Relationship Id="rId141" Type="http://schemas.openxmlformats.org/officeDocument/2006/relationships/ctrlProp" Target="../ctrlProps/ctrlProp124.xml"/><Relationship Id="rId379" Type="http://schemas.openxmlformats.org/officeDocument/2006/relationships/ctrlProp" Target="../ctrlProps/ctrlProp362.xml"/><Relationship Id="rId586" Type="http://schemas.openxmlformats.org/officeDocument/2006/relationships/ctrlProp" Target="../ctrlProps/ctrlProp569.xml"/><Relationship Id="rId793" Type="http://schemas.openxmlformats.org/officeDocument/2006/relationships/ctrlProp" Target="../ctrlProps/ctrlProp776.xml"/><Relationship Id="rId807" Type="http://schemas.openxmlformats.org/officeDocument/2006/relationships/ctrlProp" Target="../ctrlProps/ctrlProp790.xml"/><Relationship Id="rId7" Type="http://schemas.openxmlformats.org/officeDocument/2006/relationships/image" Target="../media/image2.emf"/><Relationship Id="rId239" Type="http://schemas.openxmlformats.org/officeDocument/2006/relationships/ctrlProp" Target="../ctrlProps/ctrlProp222.xml"/><Relationship Id="rId446" Type="http://schemas.openxmlformats.org/officeDocument/2006/relationships/ctrlProp" Target="../ctrlProps/ctrlProp429.xml"/><Relationship Id="rId653" Type="http://schemas.openxmlformats.org/officeDocument/2006/relationships/ctrlProp" Target="../ctrlProps/ctrlProp636.xml"/><Relationship Id="rId292" Type="http://schemas.openxmlformats.org/officeDocument/2006/relationships/ctrlProp" Target="../ctrlProps/ctrlProp275.xml"/><Relationship Id="rId306" Type="http://schemas.openxmlformats.org/officeDocument/2006/relationships/ctrlProp" Target="../ctrlProps/ctrlProp289.xml"/><Relationship Id="rId860" Type="http://schemas.openxmlformats.org/officeDocument/2006/relationships/ctrlProp" Target="../ctrlProps/ctrlProp843.xml"/><Relationship Id="rId87" Type="http://schemas.openxmlformats.org/officeDocument/2006/relationships/ctrlProp" Target="../ctrlProps/ctrlProp70.xml"/><Relationship Id="rId513" Type="http://schemas.openxmlformats.org/officeDocument/2006/relationships/ctrlProp" Target="../ctrlProps/ctrlProp496.xml"/><Relationship Id="rId597" Type="http://schemas.openxmlformats.org/officeDocument/2006/relationships/ctrlProp" Target="../ctrlProps/ctrlProp580.xml"/><Relationship Id="rId720" Type="http://schemas.openxmlformats.org/officeDocument/2006/relationships/ctrlProp" Target="../ctrlProps/ctrlProp703.xml"/><Relationship Id="rId818" Type="http://schemas.openxmlformats.org/officeDocument/2006/relationships/ctrlProp" Target="../ctrlProps/ctrlProp801.xml"/><Relationship Id="rId152" Type="http://schemas.openxmlformats.org/officeDocument/2006/relationships/ctrlProp" Target="../ctrlProps/ctrlProp135.xml"/><Relationship Id="rId457" Type="http://schemas.openxmlformats.org/officeDocument/2006/relationships/ctrlProp" Target="../ctrlProps/ctrlProp440.xml"/><Relationship Id="rId664" Type="http://schemas.openxmlformats.org/officeDocument/2006/relationships/ctrlProp" Target="../ctrlProps/ctrlProp647.xml"/><Relationship Id="rId14" Type="http://schemas.openxmlformats.org/officeDocument/2006/relationships/oleObject" Target="../embeddings/oleObject6.bin"/><Relationship Id="rId317" Type="http://schemas.openxmlformats.org/officeDocument/2006/relationships/ctrlProp" Target="../ctrlProps/ctrlProp300.xml"/><Relationship Id="rId524" Type="http://schemas.openxmlformats.org/officeDocument/2006/relationships/ctrlProp" Target="../ctrlProps/ctrlProp507.xml"/><Relationship Id="rId731" Type="http://schemas.openxmlformats.org/officeDocument/2006/relationships/ctrlProp" Target="../ctrlProps/ctrlProp714.xml"/><Relationship Id="rId98" Type="http://schemas.openxmlformats.org/officeDocument/2006/relationships/ctrlProp" Target="../ctrlProps/ctrlProp81.xml"/><Relationship Id="rId163" Type="http://schemas.openxmlformats.org/officeDocument/2006/relationships/ctrlProp" Target="../ctrlProps/ctrlProp146.xml"/><Relationship Id="rId370" Type="http://schemas.openxmlformats.org/officeDocument/2006/relationships/ctrlProp" Target="../ctrlProps/ctrlProp353.xml"/><Relationship Id="rId829" Type="http://schemas.openxmlformats.org/officeDocument/2006/relationships/ctrlProp" Target="../ctrlProps/ctrlProp812.xml"/><Relationship Id="rId230" Type="http://schemas.openxmlformats.org/officeDocument/2006/relationships/ctrlProp" Target="../ctrlProps/ctrlProp213.xml"/><Relationship Id="rId468" Type="http://schemas.openxmlformats.org/officeDocument/2006/relationships/ctrlProp" Target="../ctrlProps/ctrlProp451.xml"/><Relationship Id="rId675" Type="http://schemas.openxmlformats.org/officeDocument/2006/relationships/ctrlProp" Target="../ctrlProps/ctrlProp658.xml"/><Relationship Id="rId25" Type="http://schemas.openxmlformats.org/officeDocument/2006/relationships/ctrlProp" Target="../ctrlProps/ctrlProp8.xml"/><Relationship Id="rId328" Type="http://schemas.openxmlformats.org/officeDocument/2006/relationships/ctrlProp" Target="../ctrlProps/ctrlProp311.xml"/><Relationship Id="rId535" Type="http://schemas.openxmlformats.org/officeDocument/2006/relationships/ctrlProp" Target="../ctrlProps/ctrlProp518.xml"/><Relationship Id="rId742" Type="http://schemas.openxmlformats.org/officeDocument/2006/relationships/ctrlProp" Target="../ctrlProps/ctrlProp725.xml"/><Relationship Id="rId174" Type="http://schemas.openxmlformats.org/officeDocument/2006/relationships/ctrlProp" Target="../ctrlProps/ctrlProp157.xml"/><Relationship Id="rId381" Type="http://schemas.openxmlformats.org/officeDocument/2006/relationships/ctrlProp" Target="../ctrlProps/ctrlProp364.xml"/><Relationship Id="rId602" Type="http://schemas.openxmlformats.org/officeDocument/2006/relationships/ctrlProp" Target="../ctrlProps/ctrlProp585.xml"/><Relationship Id="rId241" Type="http://schemas.openxmlformats.org/officeDocument/2006/relationships/ctrlProp" Target="../ctrlProps/ctrlProp224.xml"/><Relationship Id="rId479" Type="http://schemas.openxmlformats.org/officeDocument/2006/relationships/ctrlProp" Target="../ctrlProps/ctrlProp462.xml"/><Relationship Id="rId686" Type="http://schemas.openxmlformats.org/officeDocument/2006/relationships/ctrlProp" Target="../ctrlProps/ctrlProp669.xml"/><Relationship Id="rId36" Type="http://schemas.openxmlformats.org/officeDocument/2006/relationships/ctrlProp" Target="../ctrlProps/ctrlProp19.xml"/><Relationship Id="rId339" Type="http://schemas.openxmlformats.org/officeDocument/2006/relationships/ctrlProp" Target="../ctrlProps/ctrlProp322.xml"/><Relationship Id="rId546" Type="http://schemas.openxmlformats.org/officeDocument/2006/relationships/ctrlProp" Target="../ctrlProps/ctrlProp529.xml"/><Relationship Id="rId753" Type="http://schemas.openxmlformats.org/officeDocument/2006/relationships/ctrlProp" Target="../ctrlProps/ctrlProp736.xml"/><Relationship Id="rId101" Type="http://schemas.openxmlformats.org/officeDocument/2006/relationships/ctrlProp" Target="../ctrlProps/ctrlProp84.xml"/><Relationship Id="rId185" Type="http://schemas.openxmlformats.org/officeDocument/2006/relationships/ctrlProp" Target="../ctrlProps/ctrlProp168.xml"/><Relationship Id="rId406" Type="http://schemas.openxmlformats.org/officeDocument/2006/relationships/ctrlProp" Target="../ctrlProps/ctrlProp389.xml"/><Relationship Id="rId392" Type="http://schemas.openxmlformats.org/officeDocument/2006/relationships/ctrlProp" Target="../ctrlProps/ctrlProp375.xml"/><Relationship Id="rId613" Type="http://schemas.openxmlformats.org/officeDocument/2006/relationships/ctrlProp" Target="../ctrlProps/ctrlProp596.xml"/><Relationship Id="rId697" Type="http://schemas.openxmlformats.org/officeDocument/2006/relationships/ctrlProp" Target="../ctrlProps/ctrlProp680.xml"/><Relationship Id="rId820" Type="http://schemas.openxmlformats.org/officeDocument/2006/relationships/ctrlProp" Target="../ctrlProps/ctrlProp803.xml"/><Relationship Id="rId252" Type="http://schemas.openxmlformats.org/officeDocument/2006/relationships/ctrlProp" Target="../ctrlProps/ctrlProp235.xml"/><Relationship Id="rId47" Type="http://schemas.openxmlformats.org/officeDocument/2006/relationships/ctrlProp" Target="../ctrlProps/ctrlProp30.xml"/><Relationship Id="rId112" Type="http://schemas.openxmlformats.org/officeDocument/2006/relationships/ctrlProp" Target="../ctrlProps/ctrlProp95.xml"/><Relationship Id="rId557" Type="http://schemas.openxmlformats.org/officeDocument/2006/relationships/ctrlProp" Target="../ctrlProps/ctrlProp540.xml"/><Relationship Id="rId764" Type="http://schemas.openxmlformats.org/officeDocument/2006/relationships/ctrlProp" Target="../ctrlProps/ctrlProp747.xml"/><Relationship Id="rId196" Type="http://schemas.openxmlformats.org/officeDocument/2006/relationships/ctrlProp" Target="../ctrlProps/ctrlProp179.xml"/><Relationship Id="rId417" Type="http://schemas.openxmlformats.org/officeDocument/2006/relationships/ctrlProp" Target="../ctrlProps/ctrlProp400.xml"/><Relationship Id="rId624" Type="http://schemas.openxmlformats.org/officeDocument/2006/relationships/ctrlProp" Target="../ctrlProps/ctrlProp607.xml"/><Relationship Id="rId831" Type="http://schemas.openxmlformats.org/officeDocument/2006/relationships/ctrlProp" Target="../ctrlProps/ctrlProp814.xml"/><Relationship Id="rId263" Type="http://schemas.openxmlformats.org/officeDocument/2006/relationships/ctrlProp" Target="../ctrlProps/ctrlProp246.xml"/><Relationship Id="rId470" Type="http://schemas.openxmlformats.org/officeDocument/2006/relationships/ctrlProp" Target="../ctrlProps/ctrlProp453.xml"/><Relationship Id="rId58" Type="http://schemas.openxmlformats.org/officeDocument/2006/relationships/ctrlProp" Target="../ctrlProps/ctrlProp41.xml"/><Relationship Id="rId123" Type="http://schemas.openxmlformats.org/officeDocument/2006/relationships/ctrlProp" Target="../ctrlProps/ctrlProp106.xml"/><Relationship Id="rId330" Type="http://schemas.openxmlformats.org/officeDocument/2006/relationships/ctrlProp" Target="../ctrlProps/ctrlProp313.xml"/><Relationship Id="rId568" Type="http://schemas.openxmlformats.org/officeDocument/2006/relationships/ctrlProp" Target="../ctrlProps/ctrlProp551.xml"/><Relationship Id="rId775" Type="http://schemas.openxmlformats.org/officeDocument/2006/relationships/ctrlProp" Target="../ctrlProps/ctrlProp758.xml"/><Relationship Id="rId428" Type="http://schemas.openxmlformats.org/officeDocument/2006/relationships/ctrlProp" Target="../ctrlProps/ctrlProp411.xml"/><Relationship Id="rId635" Type="http://schemas.openxmlformats.org/officeDocument/2006/relationships/ctrlProp" Target="../ctrlProps/ctrlProp618.xml"/><Relationship Id="rId842" Type="http://schemas.openxmlformats.org/officeDocument/2006/relationships/ctrlProp" Target="../ctrlProps/ctrlProp825.xml"/><Relationship Id="rId274" Type="http://schemas.openxmlformats.org/officeDocument/2006/relationships/ctrlProp" Target="../ctrlProps/ctrlProp257.xml"/><Relationship Id="rId481" Type="http://schemas.openxmlformats.org/officeDocument/2006/relationships/ctrlProp" Target="../ctrlProps/ctrlProp464.xml"/><Relationship Id="rId702" Type="http://schemas.openxmlformats.org/officeDocument/2006/relationships/ctrlProp" Target="../ctrlProps/ctrlProp685.xml"/><Relationship Id="rId69" Type="http://schemas.openxmlformats.org/officeDocument/2006/relationships/ctrlProp" Target="../ctrlProps/ctrlProp52.xml"/><Relationship Id="rId134" Type="http://schemas.openxmlformats.org/officeDocument/2006/relationships/ctrlProp" Target="../ctrlProps/ctrlProp117.xml"/><Relationship Id="rId579" Type="http://schemas.openxmlformats.org/officeDocument/2006/relationships/ctrlProp" Target="../ctrlProps/ctrlProp562.xml"/><Relationship Id="rId786" Type="http://schemas.openxmlformats.org/officeDocument/2006/relationships/ctrlProp" Target="../ctrlProps/ctrlProp769.xml"/><Relationship Id="rId341" Type="http://schemas.openxmlformats.org/officeDocument/2006/relationships/ctrlProp" Target="../ctrlProps/ctrlProp324.xml"/><Relationship Id="rId439" Type="http://schemas.openxmlformats.org/officeDocument/2006/relationships/ctrlProp" Target="../ctrlProps/ctrlProp422.xml"/><Relationship Id="rId646" Type="http://schemas.openxmlformats.org/officeDocument/2006/relationships/ctrlProp" Target="../ctrlProps/ctrlProp629.xml"/><Relationship Id="rId201" Type="http://schemas.openxmlformats.org/officeDocument/2006/relationships/ctrlProp" Target="../ctrlProps/ctrlProp184.xml"/><Relationship Id="rId285" Type="http://schemas.openxmlformats.org/officeDocument/2006/relationships/ctrlProp" Target="../ctrlProps/ctrlProp268.xml"/><Relationship Id="rId506" Type="http://schemas.openxmlformats.org/officeDocument/2006/relationships/ctrlProp" Target="../ctrlProps/ctrlProp489.xml"/><Relationship Id="rId853" Type="http://schemas.openxmlformats.org/officeDocument/2006/relationships/ctrlProp" Target="../ctrlProps/ctrlProp836.xml"/><Relationship Id="rId492" Type="http://schemas.openxmlformats.org/officeDocument/2006/relationships/ctrlProp" Target="../ctrlProps/ctrlProp475.xml"/><Relationship Id="rId713" Type="http://schemas.openxmlformats.org/officeDocument/2006/relationships/ctrlProp" Target="../ctrlProps/ctrlProp696.xml"/><Relationship Id="rId797" Type="http://schemas.openxmlformats.org/officeDocument/2006/relationships/ctrlProp" Target="../ctrlProps/ctrlProp780.xml"/><Relationship Id="rId145" Type="http://schemas.openxmlformats.org/officeDocument/2006/relationships/ctrlProp" Target="../ctrlProps/ctrlProp128.xml"/><Relationship Id="rId352" Type="http://schemas.openxmlformats.org/officeDocument/2006/relationships/ctrlProp" Target="../ctrlProps/ctrlProp335.xml"/><Relationship Id="rId212" Type="http://schemas.openxmlformats.org/officeDocument/2006/relationships/ctrlProp" Target="../ctrlProps/ctrlProp195.xml"/><Relationship Id="rId657" Type="http://schemas.openxmlformats.org/officeDocument/2006/relationships/ctrlProp" Target="../ctrlProps/ctrlProp640.xml"/><Relationship Id="rId864" Type="http://schemas.openxmlformats.org/officeDocument/2006/relationships/ctrlProp" Target="../ctrlProps/ctrlProp847.xml"/><Relationship Id="rId296" Type="http://schemas.openxmlformats.org/officeDocument/2006/relationships/ctrlProp" Target="../ctrlProps/ctrlProp279.xml"/><Relationship Id="rId517" Type="http://schemas.openxmlformats.org/officeDocument/2006/relationships/ctrlProp" Target="../ctrlProps/ctrlProp500.xml"/><Relationship Id="rId724" Type="http://schemas.openxmlformats.org/officeDocument/2006/relationships/ctrlProp" Target="../ctrlProps/ctrlProp707.xml"/><Relationship Id="rId60" Type="http://schemas.openxmlformats.org/officeDocument/2006/relationships/ctrlProp" Target="../ctrlProps/ctrlProp43.xml"/><Relationship Id="rId156" Type="http://schemas.openxmlformats.org/officeDocument/2006/relationships/ctrlProp" Target="../ctrlProps/ctrlProp139.xml"/><Relationship Id="rId363" Type="http://schemas.openxmlformats.org/officeDocument/2006/relationships/ctrlProp" Target="../ctrlProps/ctrlProp346.xml"/><Relationship Id="rId570" Type="http://schemas.openxmlformats.org/officeDocument/2006/relationships/ctrlProp" Target="../ctrlProps/ctrlProp553.xml"/><Relationship Id="rId223" Type="http://schemas.openxmlformats.org/officeDocument/2006/relationships/ctrlProp" Target="../ctrlProps/ctrlProp206.xml"/><Relationship Id="rId430" Type="http://schemas.openxmlformats.org/officeDocument/2006/relationships/ctrlProp" Target="../ctrlProps/ctrlProp413.xml"/><Relationship Id="rId668" Type="http://schemas.openxmlformats.org/officeDocument/2006/relationships/ctrlProp" Target="../ctrlProps/ctrlProp651.xml"/><Relationship Id="rId18" Type="http://schemas.openxmlformats.org/officeDocument/2006/relationships/ctrlProp" Target="../ctrlProps/ctrlProp1.xml"/><Relationship Id="rId528" Type="http://schemas.openxmlformats.org/officeDocument/2006/relationships/ctrlProp" Target="../ctrlProps/ctrlProp511.xml"/><Relationship Id="rId735" Type="http://schemas.openxmlformats.org/officeDocument/2006/relationships/ctrlProp" Target="../ctrlProps/ctrlProp718.xml"/><Relationship Id="rId167" Type="http://schemas.openxmlformats.org/officeDocument/2006/relationships/ctrlProp" Target="../ctrlProps/ctrlProp150.xml"/><Relationship Id="rId374" Type="http://schemas.openxmlformats.org/officeDocument/2006/relationships/ctrlProp" Target="../ctrlProps/ctrlProp357.xml"/><Relationship Id="rId581" Type="http://schemas.openxmlformats.org/officeDocument/2006/relationships/ctrlProp" Target="../ctrlProps/ctrlProp564.xml"/><Relationship Id="rId71" Type="http://schemas.openxmlformats.org/officeDocument/2006/relationships/ctrlProp" Target="../ctrlProps/ctrlProp54.xml"/><Relationship Id="rId234" Type="http://schemas.openxmlformats.org/officeDocument/2006/relationships/ctrlProp" Target="../ctrlProps/ctrlProp217.xml"/><Relationship Id="rId679" Type="http://schemas.openxmlformats.org/officeDocument/2006/relationships/ctrlProp" Target="../ctrlProps/ctrlProp662.xml"/><Relationship Id="rId802" Type="http://schemas.openxmlformats.org/officeDocument/2006/relationships/ctrlProp" Target="../ctrlProps/ctrlProp785.xml"/><Relationship Id="rId2" Type="http://schemas.openxmlformats.org/officeDocument/2006/relationships/drawing" Target="../drawings/drawing1.xml"/><Relationship Id="rId29" Type="http://schemas.openxmlformats.org/officeDocument/2006/relationships/ctrlProp" Target="../ctrlProps/ctrlProp12.xml"/><Relationship Id="rId441" Type="http://schemas.openxmlformats.org/officeDocument/2006/relationships/ctrlProp" Target="../ctrlProps/ctrlProp424.xml"/><Relationship Id="rId539" Type="http://schemas.openxmlformats.org/officeDocument/2006/relationships/ctrlProp" Target="../ctrlProps/ctrlProp522.xml"/><Relationship Id="rId746" Type="http://schemas.openxmlformats.org/officeDocument/2006/relationships/ctrlProp" Target="../ctrlProps/ctrlProp729.xml"/><Relationship Id="rId178" Type="http://schemas.openxmlformats.org/officeDocument/2006/relationships/ctrlProp" Target="../ctrlProps/ctrlProp161.xml"/><Relationship Id="rId301" Type="http://schemas.openxmlformats.org/officeDocument/2006/relationships/ctrlProp" Target="../ctrlProps/ctrlProp284.xml"/><Relationship Id="rId82" Type="http://schemas.openxmlformats.org/officeDocument/2006/relationships/ctrlProp" Target="../ctrlProps/ctrlProp65.xml"/><Relationship Id="rId385" Type="http://schemas.openxmlformats.org/officeDocument/2006/relationships/ctrlProp" Target="../ctrlProps/ctrlProp368.xml"/><Relationship Id="rId592" Type="http://schemas.openxmlformats.org/officeDocument/2006/relationships/ctrlProp" Target="../ctrlProps/ctrlProp575.xml"/><Relationship Id="rId606" Type="http://schemas.openxmlformats.org/officeDocument/2006/relationships/ctrlProp" Target="../ctrlProps/ctrlProp589.xml"/><Relationship Id="rId813" Type="http://schemas.openxmlformats.org/officeDocument/2006/relationships/ctrlProp" Target="../ctrlProps/ctrlProp796.xml"/><Relationship Id="rId245" Type="http://schemas.openxmlformats.org/officeDocument/2006/relationships/ctrlProp" Target="../ctrlProps/ctrlProp228.xml"/><Relationship Id="rId452" Type="http://schemas.openxmlformats.org/officeDocument/2006/relationships/ctrlProp" Target="../ctrlProps/ctrlProp435.xml"/><Relationship Id="rId105" Type="http://schemas.openxmlformats.org/officeDocument/2006/relationships/ctrlProp" Target="../ctrlProps/ctrlProp88.xml"/><Relationship Id="rId312" Type="http://schemas.openxmlformats.org/officeDocument/2006/relationships/ctrlProp" Target="../ctrlProps/ctrlProp295.xml"/><Relationship Id="rId757" Type="http://schemas.openxmlformats.org/officeDocument/2006/relationships/ctrlProp" Target="../ctrlProps/ctrlProp740.xml"/><Relationship Id="rId93" Type="http://schemas.openxmlformats.org/officeDocument/2006/relationships/ctrlProp" Target="../ctrlProps/ctrlProp76.xml"/><Relationship Id="rId189" Type="http://schemas.openxmlformats.org/officeDocument/2006/relationships/ctrlProp" Target="../ctrlProps/ctrlProp172.xml"/><Relationship Id="rId396" Type="http://schemas.openxmlformats.org/officeDocument/2006/relationships/ctrlProp" Target="../ctrlProps/ctrlProp379.xml"/><Relationship Id="rId617" Type="http://schemas.openxmlformats.org/officeDocument/2006/relationships/ctrlProp" Target="../ctrlProps/ctrlProp600.xml"/><Relationship Id="rId824" Type="http://schemas.openxmlformats.org/officeDocument/2006/relationships/ctrlProp" Target="../ctrlProps/ctrlProp807.xml"/><Relationship Id="rId256" Type="http://schemas.openxmlformats.org/officeDocument/2006/relationships/ctrlProp" Target="../ctrlProps/ctrlProp239.xml"/><Relationship Id="rId463" Type="http://schemas.openxmlformats.org/officeDocument/2006/relationships/ctrlProp" Target="../ctrlProps/ctrlProp446.xml"/><Relationship Id="rId670" Type="http://schemas.openxmlformats.org/officeDocument/2006/relationships/ctrlProp" Target="../ctrlProps/ctrlProp653.xml"/><Relationship Id="rId116" Type="http://schemas.openxmlformats.org/officeDocument/2006/relationships/ctrlProp" Target="../ctrlProps/ctrlProp99.xml"/><Relationship Id="rId323" Type="http://schemas.openxmlformats.org/officeDocument/2006/relationships/ctrlProp" Target="../ctrlProps/ctrlProp306.xml"/><Relationship Id="rId530" Type="http://schemas.openxmlformats.org/officeDocument/2006/relationships/ctrlProp" Target="../ctrlProps/ctrlProp513.xml"/><Relationship Id="rId768" Type="http://schemas.openxmlformats.org/officeDocument/2006/relationships/ctrlProp" Target="../ctrlProps/ctrlProp751.xml"/><Relationship Id="rId20" Type="http://schemas.openxmlformats.org/officeDocument/2006/relationships/ctrlProp" Target="../ctrlProps/ctrlProp3.xml"/><Relationship Id="rId628" Type="http://schemas.openxmlformats.org/officeDocument/2006/relationships/ctrlProp" Target="../ctrlProps/ctrlProp611.xml"/><Relationship Id="rId835" Type="http://schemas.openxmlformats.org/officeDocument/2006/relationships/ctrlProp" Target="../ctrlProps/ctrlProp818.xml"/><Relationship Id="rId267" Type="http://schemas.openxmlformats.org/officeDocument/2006/relationships/ctrlProp" Target="../ctrlProps/ctrlProp250.xml"/><Relationship Id="rId474" Type="http://schemas.openxmlformats.org/officeDocument/2006/relationships/ctrlProp" Target="../ctrlProps/ctrlProp457.xml"/><Relationship Id="rId127" Type="http://schemas.openxmlformats.org/officeDocument/2006/relationships/ctrlProp" Target="../ctrlProps/ctrlProp110.xml"/><Relationship Id="rId681" Type="http://schemas.openxmlformats.org/officeDocument/2006/relationships/ctrlProp" Target="../ctrlProps/ctrlProp664.xml"/><Relationship Id="rId779" Type="http://schemas.openxmlformats.org/officeDocument/2006/relationships/ctrlProp" Target="../ctrlProps/ctrlProp762.xml"/><Relationship Id="rId31" Type="http://schemas.openxmlformats.org/officeDocument/2006/relationships/ctrlProp" Target="../ctrlProps/ctrlProp14.xml"/><Relationship Id="rId334" Type="http://schemas.openxmlformats.org/officeDocument/2006/relationships/ctrlProp" Target="../ctrlProps/ctrlProp317.xml"/><Relationship Id="rId541" Type="http://schemas.openxmlformats.org/officeDocument/2006/relationships/ctrlProp" Target="../ctrlProps/ctrlProp524.xml"/><Relationship Id="rId639" Type="http://schemas.openxmlformats.org/officeDocument/2006/relationships/ctrlProp" Target="../ctrlProps/ctrlProp622.xml"/><Relationship Id="rId180" Type="http://schemas.openxmlformats.org/officeDocument/2006/relationships/ctrlProp" Target="../ctrlProps/ctrlProp163.xml"/><Relationship Id="rId278" Type="http://schemas.openxmlformats.org/officeDocument/2006/relationships/ctrlProp" Target="../ctrlProps/ctrlProp261.xml"/><Relationship Id="rId401" Type="http://schemas.openxmlformats.org/officeDocument/2006/relationships/ctrlProp" Target="../ctrlProps/ctrlProp384.xml"/><Relationship Id="rId846" Type="http://schemas.openxmlformats.org/officeDocument/2006/relationships/ctrlProp" Target="../ctrlProps/ctrlProp829.xml"/><Relationship Id="rId485" Type="http://schemas.openxmlformats.org/officeDocument/2006/relationships/ctrlProp" Target="../ctrlProps/ctrlProp468.xml"/><Relationship Id="rId692" Type="http://schemas.openxmlformats.org/officeDocument/2006/relationships/ctrlProp" Target="../ctrlProps/ctrlProp675.xml"/><Relationship Id="rId706" Type="http://schemas.openxmlformats.org/officeDocument/2006/relationships/ctrlProp" Target="../ctrlProps/ctrlProp689.xml"/><Relationship Id="rId42" Type="http://schemas.openxmlformats.org/officeDocument/2006/relationships/ctrlProp" Target="../ctrlProps/ctrlProp25.xml"/><Relationship Id="rId138" Type="http://schemas.openxmlformats.org/officeDocument/2006/relationships/ctrlProp" Target="../ctrlProps/ctrlProp121.xml"/><Relationship Id="rId345" Type="http://schemas.openxmlformats.org/officeDocument/2006/relationships/ctrlProp" Target="../ctrlProps/ctrlProp328.xml"/><Relationship Id="rId552" Type="http://schemas.openxmlformats.org/officeDocument/2006/relationships/ctrlProp" Target="../ctrlProps/ctrlProp535.xml"/><Relationship Id="rId191" Type="http://schemas.openxmlformats.org/officeDocument/2006/relationships/ctrlProp" Target="../ctrlProps/ctrlProp174.xml"/><Relationship Id="rId205" Type="http://schemas.openxmlformats.org/officeDocument/2006/relationships/ctrlProp" Target="../ctrlProps/ctrlProp188.xml"/><Relationship Id="rId412" Type="http://schemas.openxmlformats.org/officeDocument/2006/relationships/ctrlProp" Target="../ctrlProps/ctrlProp395.xml"/><Relationship Id="rId857" Type="http://schemas.openxmlformats.org/officeDocument/2006/relationships/ctrlProp" Target="../ctrlProps/ctrlProp840.xml"/><Relationship Id="rId289" Type="http://schemas.openxmlformats.org/officeDocument/2006/relationships/ctrlProp" Target="../ctrlProps/ctrlProp272.xml"/><Relationship Id="rId496" Type="http://schemas.openxmlformats.org/officeDocument/2006/relationships/ctrlProp" Target="../ctrlProps/ctrlProp479.xml"/><Relationship Id="rId717" Type="http://schemas.openxmlformats.org/officeDocument/2006/relationships/ctrlProp" Target="../ctrlProps/ctrlProp700.xml"/><Relationship Id="rId53" Type="http://schemas.openxmlformats.org/officeDocument/2006/relationships/ctrlProp" Target="../ctrlProps/ctrlProp36.xml"/><Relationship Id="rId149" Type="http://schemas.openxmlformats.org/officeDocument/2006/relationships/ctrlProp" Target="../ctrlProps/ctrlProp132.xml"/><Relationship Id="rId356" Type="http://schemas.openxmlformats.org/officeDocument/2006/relationships/ctrlProp" Target="../ctrlProps/ctrlProp339.xml"/><Relationship Id="rId563" Type="http://schemas.openxmlformats.org/officeDocument/2006/relationships/ctrlProp" Target="../ctrlProps/ctrlProp546.xml"/><Relationship Id="rId770" Type="http://schemas.openxmlformats.org/officeDocument/2006/relationships/ctrlProp" Target="../ctrlProps/ctrlProp753.xml"/><Relationship Id="rId216" Type="http://schemas.openxmlformats.org/officeDocument/2006/relationships/ctrlProp" Target="../ctrlProps/ctrlProp199.xml"/><Relationship Id="rId423" Type="http://schemas.openxmlformats.org/officeDocument/2006/relationships/ctrlProp" Target="../ctrlProps/ctrlProp406.xml"/><Relationship Id="rId630" Type="http://schemas.openxmlformats.org/officeDocument/2006/relationships/ctrlProp" Target="../ctrlProps/ctrlProp613.xml"/><Relationship Id="rId728" Type="http://schemas.openxmlformats.org/officeDocument/2006/relationships/ctrlProp" Target="../ctrlProps/ctrlProp711.xml"/><Relationship Id="rId64" Type="http://schemas.openxmlformats.org/officeDocument/2006/relationships/ctrlProp" Target="../ctrlProps/ctrlProp47.xml"/><Relationship Id="rId367" Type="http://schemas.openxmlformats.org/officeDocument/2006/relationships/ctrlProp" Target="../ctrlProps/ctrlProp350.xml"/><Relationship Id="rId574" Type="http://schemas.openxmlformats.org/officeDocument/2006/relationships/ctrlProp" Target="../ctrlProps/ctrlProp557.xml"/><Relationship Id="rId227" Type="http://schemas.openxmlformats.org/officeDocument/2006/relationships/ctrlProp" Target="../ctrlProps/ctrlProp210.xml"/><Relationship Id="rId781" Type="http://schemas.openxmlformats.org/officeDocument/2006/relationships/ctrlProp" Target="../ctrlProps/ctrlProp764.xml"/><Relationship Id="rId434" Type="http://schemas.openxmlformats.org/officeDocument/2006/relationships/ctrlProp" Target="../ctrlProps/ctrlProp417.xml"/><Relationship Id="rId641" Type="http://schemas.openxmlformats.org/officeDocument/2006/relationships/ctrlProp" Target="../ctrlProps/ctrlProp624.xml"/><Relationship Id="rId739" Type="http://schemas.openxmlformats.org/officeDocument/2006/relationships/ctrlProp" Target="../ctrlProps/ctrlProp722.xml"/><Relationship Id="rId280" Type="http://schemas.openxmlformats.org/officeDocument/2006/relationships/ctrlProp" Target="../ctrlProps/ctrlProp263.xml"/><Relationship Id="rId501" Type="http://schemas.openxmlformats.org/officeDocument/2006/relationships/ctrlProp" Target="../ctrlProps/ctrlProp484.xml"/><Relationship Id="rId75" Type="http://schemas.openxmlformats.org/officeDocument/2006/relationships/ctrlProp" Target="../ctrlProps/ctrlProp58.xml"/><Relationship Id="rId140" Type="http://schemas.openxmlformats.org/officeDocument/2006/relationships/ctrlProp" Target="../ctrlProps/ctrlProp123.xml"/><Relationship Id="rId378" Type="http://schemas.openxmlformats.org/officeDocument/2006/relationships/ctrlProp" Target="../ctrlProps/ctrlProp361.xml"/><Relationship Id="rId585" Type="http://schemas.openxmlformats.org/officeDocument/2006/relationships/ctrlProp" Target="../ctrlProps/ctrlProp568.xml"/><Relationship Id="rId792" Type="http://schemas.openxmlformats.org/officeDocument/2006/relationships/ctrlProp" Target="../ctrlProps/ctrlProp775.xml"/><Relationship Id="rId806" Type="http://schemas.openxmlformats.org/officeDocument/2006/relationships/ctrlProp" Target="../ctrlProps/ctrlProp789.xml"/><Relationship Id="rId6" Type="http://schemas.openxmlformats.org/officeDocument/2006/relationships/oleObject" Target="../embeddings/oleObject2.bin"/><Relationship Id="rId238" Type="http://schemas.openxmlformats.org/officeDocument/2006/relationships/ctrlProp" Target="../ctrlProps/ctrlProp221.xml"/><Relationship Id="rId445" Type="http://schemas.openxmlformats.org/officeDocument/2006/relationships/ctrlProp" Target="../ctrlProps/ctrlProp428.xml"/><Relationship Id="rId652" Type="http://schemas.openxmlformats.org/officeDocument/2006/relationships/ctrlProp" Target="../ctrlProps/ctrlProp635.xml"/><Relationship Id="rId291" Type="http://schemas.openxmlformats.org/officeDocument/2006/relationships/ctrlProp" Target="../ctrlProps/ctrlProp274.xml"/><Relationship Id="rId305" Type="http://schemas.openxmlformats.org/officeDocument/2006/relationships/ctrlProp" Target="../ctrlProps/ctrlProp288.xml"/><Relationship Id="rId512" Type="http://schemas.openxmlformats.org/officeDocument/2006/relationships/ctrlProp" Target="../ctrlProps/ctrlProp495.xml"/><Relationship Id="rId86" Type="http://schemas.openxmlformats.org/officeDocument/2006/relationships/ctrlProp" Target="../ctrlProps/ctrlProp69.xml"/><Relationship Id="rId151" Type="http://schemas.openxmlformats.org/officeDocument/2006/relationships/ctrlProp" Target="../ctrlProps/ctrlProp134.xml"/><Relationship Id="rId389" Type="http://schemas.openxmlformats.org/officeDocument/2006/relationships/ctrlProp" Target="../ctrlProps/ctrlProp372.xml"/><Relationship Id="rId596" Type="http://schemas.openxmlformats.org/officeDocument/2006/relationships/ctrlProp" Target="../ctrlProps/ctrlProp579.xml"/><Relationship Id="rId817" Type="http://schemas.openxmlformats.org/officeDocument/2006/relationships/ctrlProp" Target="../ctrlProps/ctrlProp800.xml"/><Relationship Id="rId249" Type="http://schemas.openxmlformats.org/officeDocument/2006/relationships/ctrlProp" Target="../ctrlProps/ctrlProp232.xml"/><Relationship Id="rId456" Type="http://schemas.openxmlformats.org/officeDocument/2006/relationships/ctrlProp" Target="../ctrlProps/ctrlProp439.xml"/><Relationship Id="rId663" Type="http://schemas.openxmlformats.org/officeDocument/2006/relationships/ctrlProp" Target="../ctrlProps/ctrlProp646.xml"/><Relationship Id="rId13" Type="http://schemas.openxmlformats.org/officeDocument/2006/relationships/image" Target="../media/image5.emf"/><Relationship Id="rId109" Type="http://schemas.openxmlformats.org/officeDocument/2006/relationships/ctrlProp" Target="../ctrlProps/ctrlProp92.xml"/><Relationship Id="rId316" Type="http://schemas.openxmlformats.org/officeDocument/2006/relationships/ctrlProp" Target="../ctrlProps/ctrlProp299.xml"/><Relationship Id="rId523" Type="http://schemas.openxmlformats.org/officeDocument/2006/relationships/ctrlProp" Target="../ctrlProps/ctrlProp506.xml"/><Relationship Id="rId97" Type="http://schemas.openxmlformats.org/officeDocument/2006/relationships/ctrlProp" Target="../ctrlProps/ctrlProp80.xml"/><Relationship Id="rId730" Type="http://schemas.openxmlformats.org/officeDocument/2006/relationships/ctrlProp" Target="../ctrlProps/ctrlProp713.xml"/><Relationship Id="rId828" Type="http://schemas.openxmlformats.org/officeDocument/2006/relationships/ctrlProp" Target="../ctrlProps/ctrlProp811.xml"/><Relationship Id="rId162" Type="http://schemas.openxmlformats.org/officeDocument/2006/relationships/ctrlProp" Target="../ctrlProps/ctrlProp145.xml"/><Relationship Id="rId467" Type="http://schemas.openxmlformats.org/officeDocument/2006/relationships/ctrlProp" Target="../ctrlProps/ctrlProp450.xml"/><Relationship Id="rId674" Type="http://schemas.openxmlformats.org/officeDocument/2006/relationships/ctrlProp" Target="../ctrlProps/ctrlProp657.xml"/><Relationship Id="rId24" Type="http://schemas.openxmlformats.org/officeDocument/2006/relationships/ctrlProp" Target="../ctrlProps/ctrlProp7.xml"/><Relationship Id="rId327" Type="http://schemas.openxmlformats.org/officeDocument/2006/relationships/ctrlProp" Target="../ctrlProps/ctrlProp310.xml"/><Relationship Id="rId534" Type="http://schemas.openxmlformats.org/officeDocument/2006/relationships/ctrlProp" Target="../ctrlProps/ctrlProp517.xml"/><Relationship Id="rId741" Type="http://schemas.openxmlformats.org/officeDocument/2006/relationships/ctrlProp" Target="../ctrlProps/ctrlProp724.xml"/><Relationship Id="rId839" Type="http://schemas.openxmlformats.org/officeDocument/2006/relationships/ctrlProp" Target="../ctrlProps/ctrlProp822.xml"/><Relationship Id="rId173" Type="http://schemas.openxmlformats.org/officeDocument/2006/relationships/ctrlProp" Target="../ctrlProps/ctrlProp156.xml"/><Relationship Id="rId380" Type="http://schemas.openxmlformats.org/officeDocument/2006/relationships/ctrlProp" Target="../ctrlProps/ctrlProp363.xml"/><Relationship Id="rId601" Type="http://schemas.openxmlformats.org/officeDocument/2006/relationships/ctrlProp" Target="../ctrlProps/ctrlProp584.xml"/><Relationship Id="rId240" Type="http://schemas.openxmlformats.org/officeDocument/2006/relationships/ctrlProp" Target="../ctrlProps/ctrlProp223.xml"/><Relationship Id="rId478" Type="http://schemas.openxmlformats.org/officeDocument/2006/relationships/ctrlProp" Target="../ctrlProps/ctrlProp461.xml"/><Relationship Id="rId685" Type="http://schemas.openxmlformats.org/officeDocument/2006/relationships/ctrlProp" Target="../ctrlProps/ctrlProp668.xml"/><Relationship Id="rId35" Type="http://schemas.openxmlformats.org/officeDocument/2006/relationships/ctrlProp" Target="../ctrlProps/ctrlProp18.xml"/><Relationship Id="rId100" Type="http://schemas.openxmlformats.org/officeDocument/2006/relationships/ctrlProp" Target="../ctrlProps/ctrlProp83.xml"/><Relationship Id="rId338" Type="http://schemas.openxmlformats.org/officeDocument/2006/relationships/ctrlProp" Target="../ctrlProps/ctrlProp321.xml"/><Relationship Id="rId545" Type="http://schemas.openxmlformats.org/officeDocument/2006/relationships/ctrlProp" Target="../ctrlProps/ctrlProp528.xml"/><Relationship Id="rId752" Type="http://schemas.openxmlformats.org/officeDocument/2006/relationships/ctrlProp" Target="../ctrlProps/ctrlProp735.xml"/><Relationship Id="rId184" Type="http://schemas.openxmlformats.org/officeDocument/2006/relationships/ctrlProp" Target="../ctrlProps/ctrlProp167.xml"/><Relationship Id="rId391" Type="http://schemas.openxmlformats.org/officeDocument/2006/relationships/ctrlProp" Target="../ctrlProps/ctrlProp374.xml"/><Relationship Id="rId405" Type="http://schemas.openxmlformats.org/officeDocument/2006/relationships/ctrlProp" Target="../ctrlProps/ctrlProp388.xml"/><Relationship Id="rId612" Type="http://schemas.openxmlformats.org/officeDocument/2006/relationships/ctrlProp" Target="../ctrlProps/ctrlProp595.xml"/><Relationship Id="rId251" Type="http://schemas.openxmlformats.org/officeDocument/2006/relationships/ctrlProp" Target="../ctrlProps/ctrlProp234.xml"/><Relationship Id="rId489" Type="http://schemas.openxmlformats.org/officeDocument/2006/relationships/ctrlProp" Target="../ctrlProps/ctrlProp472.xml"/><Relationship Id="rId654" Type="http://schemas.openxmlformats.org/officeDocument/2006/relationships/ctrlProp" Target="../ctrlProps/ctrlProp637.xml"/><Relationship Id="rId696" Type="http://schemas.openxmlformats.org/officeDocument/2006/relationships/ctrlProp" Target="../ctrlProps/ctrlProp679.xml"/><Relationship Id="rId861" Type="http://schemas.openxmlformats.org/officeDocument/2006/relationships/ctrlProp" Target="../ctrlProps/ctrlProp844.xml"/><Relationship Id="rId46" Type="http://schemas.openxmlformats.org/officeDocument/2006/relationships/ctrlProp" Target="../ctrlProps/ctrlProp29.xml"/><Relationship Id="rId293" Type="http://schemas.openxmlformats.org/officeDocument/2006/relationships/ctrlProp" Target="../ctrlProps/ctrlProp276.xml"/><Relationship Id="rId307" Type="http://schemas.openxmlformats.org/officeDocument/2006/relationships/ctrlProp" Target="../ctrlProps/ctrlProp290.xml"/><Relationship Id="rId349" Type="http://schemas.openxmlformats.org/officeDocument/2006/relationships/ctrlProp" Target="../ctrlProps/ctrlProp332.xml"/><Relationship Id="rId514" Type="http://schemas.openxmlformats.org/officeDocument/2006/relationships/ctrlProp" Target="../ctrlProps/ctrlProp497.xml"/><Relationship Id="rId556" Type="http://schemas.openxmlformats.org/officeDocument/2006/relationships/ctrlProp" Target="../ctrlProps/ctrlProp539.xml"/><Relationship Id="rId721" Type="http://schemas.openxmlformats.org/officeDocument/2006/relationships/ctrlProp" Target="../ctrlProps/ctrlProp704.xml"/><Relationship Id="rId763" Type="http://schemas.openxmlformats.org/officeDocument/2006/relationships/ctrlProp" Target="../ctrlProps/ctrlProp746.xml"/><Relationship Id="rId88" Type="http://schemas.openxmlformats.org/officeDocument/2006/relationships/ctrlProp" Target="../ctrlProps/ctrlProp71.xml"/><Relationship Id="rId111" Type="http://schemas.openxmlformats.org/officeDocument/2006/relationships/ctrlProp" Target="../ctrlProps/ctrlProp94.xml"/><Relationship Id="rId153" Type="http://schemas.openxmlformats.org/officeDocument/2006/relationships/ctrlProp" Target="../ctrlProps/ctrlProp136.xml"/><Relationship Id="rId195" Type="http://schemas.openxmlformats.org/officeDocument/2006/relationships/ctrlProp" Target="../ctrlProps/ctrlProp178.xml"/><Relationship Id="rId209" Type="http://schemas.openxmlformats.org/officeDocument/2006/relationships/ctrlProp" Target="../ctrlProps/ctrlProp192.xml"/><Relationship Id="rId360" Type="http://schemas.openxmlformats.org/officeDocument/2006/relationships/ctrlProp" Target="../ctrlProps/ctrlProp343.xml"/><Relationship Id="rId416" Type="http://schemas.openxmlformats.org/officeDocument/2006/relationships/ctrlProp" Target="../ctrlProps/ctrlProp399.xml"/><Relationship Id="rId598" Type="http://schemas.openxmlformats.org/officeDocument/2006/relationships/ctrlProp" Target="../ctrlProps/ctrlProp581.xml"/><Relationship Id="rId819" Type="http://schemas.openxmlformats.org/officeDocument/2006/relationships/ctrlProp" Target="../ctrlProps/ctrlProp802.xml"/><Relationship Id="rId220" Type="http://schemas.openxmlformats.org/officeDocument/2006/relationships/ctrlProp" Target="../ctrlProps/ctrlProp203.xml"/><Relationship Id="rId458" Type="http://schemas.openxmlformats.org/officeDocument/2006/relationships/ctrlProp" Target="../ctrlProps/ctrlProp441.xml"/><Relationship Id="rId623" Type="http://schemas.openxmlformats.org/officeDocument/2006/relationships/ctrlProp" Target="../ctrlProps/ctrlProp606.xml"/><Relationship Id="rId665" Type="http://schemas.openxmlformats.org/officeDocument/2006/relationships/ctrlProp" Target="../ctrlProps/ctrlProp648.xml"/><Relationship Id="rId830" Type="http://schemas.openxmlformats.org/officeDocument/2006/relationships/ctrlProp" Target="../ctrlProps/ctrlProp813.xml"/><Relationship Id="rId15" Type="http://schemas.openxmlformats.org/officeDocument/2006/relationships/image" Target="../media/image6.emf"/><Relationship Id="rId57" Type="http://schemas.openxmlformats.org/officeDocument/2006/relationships/ctrlProp" Target="../ctrlProps/ctrlProp40.xml"/><Relationship Id="rId262" Type="http://schemas.openxmlformats.org/officeDocument/2006/relationships/ctrlProp" Target="../ctrlProps/ctrlProp245.xml"/><Relationship Id="rId318" Type="http://schemas.openxmlformats.org/officeDocument/2006/relationships/ctrlProp" Target="../ctrlProps/ctrlProp301.xml"/><Relationship Id="rId525" Type="http://schemas.openxmlformats.org/officeDocument/2006/relationships/ctrlProp" Target="../ctrlProps/ctrlProp508.xml"/><Relationship Id="rId567" Type="http://schemas.openxmlformats.org/officeDocument/2006/relationships/ctrlProp" Target="../ctrlProps/ctrlProp550.xml"/><Relationship Id="rId732" Type="http://schemas.openxmlformats.org/officeDocument/2006/relationships/ctrlProp" Target="../ctrlProps/ctrlProp715.xml"/><Relationship Id="rId99" Type="http://schemas.openxmlformats.org/officeDocument/2006/relationships/ctrlProp" Target="../ctrlProps/ctrlProp82.xml"/><Relationship Id="rId122" Type="http://schemas.openxmlformats.org/officeDocument/2006/relationships/ctrlProp" Target="../ctrlProps/ctrlProp105.xml"/><Relationship Id="rId164" Type="http://schemas.openxmlformats.org/officeDocument/2006/relationships/ctrlProp" Target="../ctrlProps/ctrlProp147.xml"/><Relationship Id="rId371" Type="http://schemas.openxmlformats.org/officeDocument/2006/relationships/ctrlProp" Target="../ctrlProps/ctrlProp354.xml"/><Relationship Id="rId774" Type="http://schemas.openxmlformats.org/officeDocument/2006/relationships/ctrlProp" Target="../ctrlProps/ctrlProp757.xml"/><Relationship Id="rId427" Type="http://schemas.openxmlformats.org/officeDocument/2006/relationships/ctrlProp" Target="../ctrlProps/ctrlProp410.xml"/><Relationship Id="rId469" Type="http://schemas.openxmlformats.org/officeDocument/2006/relationships/ctrlProp" Target="../ctrlProps/ctrlProp452.xml"/><Relationship Id="rId634" Type="http://schemas.openxmlformats.org/officeDocument/2006/relationships/ctrlProp" Target="../ctrlProps/ctrlProp617.xml"/><Relationship Id="rId676" Type="http://schemas.openxmlformats.org/officeDocument/2006/relationships/ctrlProp" Target="../ctrlProps/ctrlProp659.xml"/><Relationship Id="rId841" Type="http://schemas.openxmlformats.org/officeDocument/2006/relationships/ctrlProp" Target="../ctrlProps/ctrlProp824.xml"/><Relationship Id="rId26" Type="http://schemas.openxmlformats.org/officeDocument/2006/relationships/ctrlProp" Target="../ctrlProps/ctrlProp9.xml"/><Relationship Id="rId231" Type="http://schemas.openxmlformats.org/officeDocument/2006/relationships/ctrlProp" Target="../ctrlProps/ctrlProp214.xml"/><Relationship Id="rId273" Type="http://schemas.openxmlformats.org/officeDocument/2006/relationships/ctrlProp" Target="../ctrlProps/ctrlProp256.xml"/><Relationship Id="rId329" Type="http://schemas.openxmlformats.org/officeDocument/2006/relationships/ctrlProp" Target="../ctrlProps/ctrlProp312.xml"/><Relationship Id="rId480" Type="http://schemas.openxmlformats.org/officeDocument/2006/relationships/ctrlProp" Target="../ctrlProps/ctrlProp463.xml"/><Relationship Id="rId536" Type="http://schemas.openxmlformats.org/officeDocument/2006/relationships/ctrlProp" Target="../ctrlProps/ctrlProp519.xml"/><Relationship Id="rId701" Type="http://schemas.openxmlformats.org/officeDocument/2006/relationships/ctrlProp" Target="../ctrlProps/ctrlProp684.xml"/><Relationship Id="rId68" Type="http://schemas.openxmlformats.org/officeDocument/2006/relationships/ctrlProp" Target="../ctrlProps/ctrlProp51.xml"/><Relationship Id="rId133" Type="http://schemas.openxmlformats.org/officeDocument/2006/relationships/ctrlProp" Target="../ctrlProps/ctrlProp116.xml"/><Relationship Id="rId175" Type="http://schemas.openxmlformats.org/officeDocument/2006/relationships/ctrlProp" Target="../ctrlProps/ctrlProp158.xml"/><Relationship Id="rId340" Type="http://schemas.openxmlformats.org/officeDocument/2006/relationships/ctrlProp" Target="../ctrlProps/ctrlProp323.xml"/><Relationship Id="rId578" Type="http://schemas.openxmlformats.org/officeDocument/2006/relationships/ctrlProp" Target="../ctrlProps/ctrlProp561.xml"/><Relationship Id="rId743" Type="http://schemas.openxmlformats.org/officeDocument/2006/relationships/ctrlProp" Target="../ctrlProps/ctrlProp726.xml"/><Relationship Id="rId785" Type="http://schemas.openxmlformats.org/officeDocument/2006/relationships/ctrlProp" Target="../ctrlProps/ctrlProp768.xml"/><Relationship Id="rId200" Type="http://schemas.openxmlformats.org/officeDocument/2006/relationships/ctrlProp" Target="../ctrlProps/ctrlProp183.xml"/><Relationship Id="rId382" Type="http://schemas.openxmlformats.org/officeDocument/2006/relationships/ctrlProp" Target="../ctrlProps/ctrlProp365.xml"/><Relationship Id="rId438" Type="http://schemas.openxmlformats.org/officeDocument/2006/relationships/ctrlProp" Target="../ctrlProps/ctrlProp421.xml"/><Relationship Id="rId603" Type="http://schemas.openxmlformats.org/officeDocument/2006/relationships/ctrlProp" Target="../ctrlProps/ctrlProp586.xml"/><Relationship Id="rId645" Type="http://schemas.openxmlformats.org/officeDocument/2006/relationships/ctrlProp" Target="../ctrlProps/ctrlProp628.xml"/><Relationship Id="rId687" Type="http://schemas.openxmlformats.org/officeDocument/2006/relationships/ctrlProp" Target="../ctrlProps/ctrlProp670.xml"/><Relationship Id="rId810" Type="http://schemas.openxmlformats.org/officeDocument/2006/relationships/ctrlProp" Target="../ctrlProps/ctrlProp793.xml"/><Relationship Id="rId852" Type="http://schemas.openxmlformats.org/officeDocument/2006/relationships/ctrlProp" Target="../ctrlProps/ctrlProp835.xml"/><Relationship Id="rId242" Type="http://schemas.openxmlformats.org/officeDocument/2006/relationships/ctrlProp" Target="../ctrlProps/ctrlProp225.xml"/><Relationship Id="rId284" Type="http://schemas.openxmlformats.org/officeDocument/2006/relationships/ctrlProp" Target="../ctrlProps/ctrlProp267.xml"/><Relationship Id="rId491" Type="http://schemas.openxmlformats.org/officeDocument/2006/relationships/ctrlProp" Target="../ctrlProps/ctrlProp474.xml"/><Relationship Id="rId505" Type="http://schemas.openxmlformats.org/officeDocument/2006/relationships/ctrlProp" Target="../ctrlProps/ctrlProp488.xml"/><Relationship Id="rId712" Type="http://schemas.openxmlformats.org/officeDocument/2006/relationships/ctrlProp" Target="../ctrlProps/ctrlProp695.xml"/><Relationship Id="rId37" Type="http://schemas.openxmlformats.org/officeDocument/2006/relationships/ctrlProp" Target="../ctrlProps/ctrlProp20.xml"/><Relationship Id="rId79" Type="http://schemas.openxmlformats.org/officeDocument/2006/relationships/ctrlProp" Target="../ctrlProps/ctrlProp62.xml"/><Relationship Id="rId102" Type="http://schemas.openxmlformats.org/officeDocument/2006/relationships/ctrlProp" Target="../ctrlProps/ctrlProp85.xml"/><Relationship Id="rId144" Type="http://schemas.openxmlformats.org/officeDocument/2006/relationships/ctrlProp" Target="../ctrlProps/ctrlProp127.xml"/><Relationship Id="rId547" Type="http://schemas.openxmlformats.org/officeDocument/2006/relationships/ctrlProp" Target="../ctrlProps/ctrlProp530.xml"/><Relationship Id="rId589" Type="http://schemas.openxmlformats.org/officeDocument/2006/relationships/ctrlProp" Target="../ctrlProps/ctrlProp572.xml"/><Relationship Id="rId754" Type="http://schemas.openxmlformats.org/officeDocument/2006/relationships/ctrlProp" Target="../ctrlProps/ctrlProp737.xml"/><Relationship Id="rId796" Type="http://schemas.openxmlformats.org/officeDocument/2006/relationships/ctrlProp" Target="../ctrlProps/ctrlProp779.xml"/><Relationship Id="rId90" Type="http://schemas.openxmlformats.org/officeDocument/2006/relationships/ctrlProp" Target="../ctrlProps/ctrlProp73.xml"/><Relationship Id="rId186" Type="http://schemas.openxmlformats.org/officeDocument/2006/relationships/ctrlProp" Target="../ctrlProps/ctrlProp169.xml"/><Relationship Id="rId351" Type="http://schemas.openxmlformats.org/officeDocument/2006/relationships/ctrlProp" Target="../ctrlProps/ctrlProp334.xml"/><Relationship Id="rId393" Type="http://schemas.openxmlformats.org/officeDocument/2006/relationships/ctrlProp" Target="../ctrlProps/ctrlProp376.xml"/><Relationship Id="rId407" Type="http://schemas.openxmlformats.org/officeDocument/2006/relationships/ctrlProp" Target="../ctrlProps/ctrlProp390.xml"/><Relationship Id="rId449" Type="http://schemas.openxmlformats.org/officeDocument/2006/relationships/ctrlProp" Target="../ctrlProps/ctrlProp432.xml"/><Relationship Id="rId614" Type="http://schemas.openxmlformats.org/officeDocument/2006/relationships/ctrlProp" Target="../ctrlProps/ctrlProp597.xml"/><Relationship Id="rId656" Type="http://schemas.openxmlformats.org/officeDocument/2006/relationships/ctrlProp" Target="../ctrlProps/ctrlProp639.xml"/><Relationship Id="rId821" Type="http://schemas.openxmlformats.org/officeDocument/2006/relationships/ctrlProp" Target="../ctrlProps/ctrlProp804.xml"/><Relationship Id="rId863" Type="http://schemas.openxmlformats.org/officeDocument/2006/relationships/ctrlProp" Target="../ctrlProps/ctrlProp846.xml"/><Relationship Id="rId211" Type="http://schemas.openxmlformats.org/officeDocument/2006/relationships/ctrlProp" Target="../ctrlProps/ctrlProp194.xml"/><Relationship Id="rId253" Type="http://schemas.openxmlformats.org/officeDocument/2006/relationships/ctrlProp" Target="../ctrlProps/ctrlProp236.xml"/><Relationship Id="rId295" Type="http://schemas.openxmlformats.org/officeDocument/2006/relationships/ctrlProp" Target="../ctrlProps/ctrlProp278.xml"/><Relationship Id="rId309" Type="http://schemas.openxmlformats.org/officeDocument/2006/relationships/ctrlProp" Target="../ctrlProps/ctrlProp292.xml"/><Relationship Id="rId460" Type="http://schemas.openxmlformats.org/officeDocument/2006/relationships/ctrlProp" Target="../ctrlProps/ctrlProp443.xml"/><Relationship Id="rId516" Type="http://schemas.openxmlformats.org/officeDocument/2006/relationships/ctrlProp" Target="../ctrlProps/ctrlProp499.xml"/><Relationship Id="rId698" Type="http://schemas.openxmlformats.org/officeDocument/2006/relationships/ctrlProp" Target="../ctrlProps/ctrlProp681.xml"/><Relationship Id="rId48" Type="http://schemas.openxmlformats.org/officeDocument/2006/relationships/ctrlProp" Target="../ctrlProps/ctrlProp31.xml"/><Relationship Id="rId113" Type="http://schemas.openxmlformats.org/officeDocument/2006/relationships/ctrlProp" Target="../ctrlProps/ctrlProp96.xml"/><Relationship Id="rId320" Type="http://schemas.openxmlformats.org/officeDocument/2006/relationships/ctrlProp" Target="../ctrlProps/ctrlProp303.xml"/><Relationship Id="rId558" Type="http://schemas.openxmlformats.org/officeDocument/2006/relationships/ctrlProp" Target="../ctrlProps/ctrlProp541.xml"/><Relationship Id="rId723" Type="http://schemas.openxmlformats.org/officeDocument/2006/relationships/ctrlProp" Target="../ctrlProps/ctrlProp706.xml"/><Relationship Id="rId765" Type="http://schemas.openxmlformats.org/officeDocument/2006/relationships/ctrlProp" Target="../ctrlProps/ctrlProp748.xml"/><Relationship Id="rId155" Type="http://schemas.openxmlformats.org/officeDocument/2006/relationships/ctrlProp" Target="../ctrlProps/ctrlProp138.xml"/><Relationship Id="rId197" Type="http://schemas.openxmlformats.org/officeDocument/2006/relationships/ctrlProp" Target="../ctrlProps/ctrlProp180.xml"/><Relationship Id="rId362" Type="http://schemas.openxmlformats.org/officeDocument/2006/relationships/ctrlProp" Target="../ctrlProps/ctrlProp345.xml"/><Relationship Id="rId418" Type="http://schemas.openxmlformats.org/officeDocument/2006/relationships/ctrlProp" Target="../ctrlProps/ctrlProp401.xml"/><Relationship Id="rId625" Type="http://schemas.openxmlformats.org/officeDocument/2006/relationships/ctrlProp" Target="../ctrlProps/ctrlProp608.xml"/><Relationship Id="rId832" Type="http://schemas.openxmlformats.org/officeDocument/2006/relationships/ctrlProp" Target="../ctrlProps/ctrlProp815.xml"/><Relationship Id="rId222" Type="http://schemas.openxmlformats.org/officeDocument/2006/relationships/ctrlProp" Target="../ctrlProps/ctrlProp205.xml"/><Relationship Id="rId264" Type="http://schemas.openxmlformats.org/officeDocument/2006/relationships/ctrlProp" Target="../ctrlProps/ctrlProp247.xml"/><Relationship Id="rId471" Type="http://schemas.openxmlformats.org/officeDocument/2006/relationships/ctrlProp" Target="../ctrlProps/ctrlProp454.xml"/><Relationship Id="rId667" Type="http://schemas.openxmlformats.org/officeDocument/2006/relationships/ctrlProp" Target="../ctrlProps/ctrlProp650.xml"/><Relationship Id="rId17" Type="http://schemas.openxmlformats.org/officeDocument/2006/relationships/image" Target="../media/image7.emf"/><Relationship Id="rId59" Type="http://schemas.openxmlformats.org/officeDocument/2006/relationships/ctrlProp" Target="../ctrlProps/ctrlProp42.xml"/><Relationship Id="rId124" Type="http://schemas.openxmlformats.org/officeDocument/2006/relationships/ctrlProp" Target="../ctrlProps/ctrlProp107.xml"/><Relationship Id="rId527" Type="http://schemas.openxmlformats.org/officeDocument/2006/relationships/ctrlProp" Target="../ctrlProps/ctrlProp510.xml"/><Relationship Id="rId569" Type="http://schemas.openxmlformats.org/officeDocument/2006/relationships/ctrlProp" Target="../ctrlProps/ctrlProp552.xml"/><Relationship Id="rId734" Type="http://schemas.openxmlformats.org/officeDocument/2006/relationships/ctrlProp" Target="../ctrlProps/ctrlProp717.xml"/><Relationship Id="rId776" Type="http://schemas.openxmlformats.org/officeDocument/2006/relationships/ctrlProp" Target="../ctrlProps/ctrlProp759.xml"/><Relationship Id="rId70" Type="http://schemas.openxmlformats.org/officeDocument/2006/relationships/ctrlProp" Target="../ctrlProps/ctrlProp53.xml"/><Relationship Id="rId166" Type="http://schemas.openxmlformats.org/officeDocument/2006/relationships/ctrlProp" Target="../ctrlProps/ctrlProp149.xml"/><Relationship Id="rId331" Type="http://schemas.openxmlformats.org/officeDocument/2006/relationships/ctrlProp" Target="../ctrlProps/ctrlProp314.xml"/><Relationship Id="rId373" Type="http://schemas.openxmlformats.org/officeDocument/2006/relationships/ctrlProp" Target="../ctrlProps/ctrlProp356.xml"/><Relationship Id="rId429" Type="http://schemas.openxmlformats.org/officeDocument/2006/relationships/ctrlProp" Target="../ctrlProps/ctrlProp412.xml"/><Relationship Id="rId580" Type="http://schemas.openxmlformats.org/officeDocument/2006/relationships/ctrlProp" Target="../ctrlProps/ctrlProp563.xml"/><Relationship Id="rId636" Type="http://schemas.openxmlformats.org/officeDocument/2006/relationships/ctrlProp" Target="../ctrlProps/ctrlProp619.xml"/><Relationship Id="rId801" Type="http://schemas.openxmlformats.org/officeDocument/2006/relationships/ctrlProp" Target="../ctrlProps/ctrlProp784.xml"/><Relationship Id="rId1" Type="http://schemas.openxmlformats.org/officeDocument/2006/relationships/printerSettings" Target="../printerSettings/printerSettings1.bin"/><Relationship Id="rId233" Type="http://schemas.openxmlformats.org/officeDocument/2006/relationships/ctrlProp" Target="../ctrlProps/ctrlProp216.xml"/><Relationship Id="rId440" Type="http://schemas.openxmlformats.org/officeDocument/2006/relationships/ctrlProp" Target="../ctrlProps/ctrlProp423.xml"/><Relationship Id="rId678" Type="http://schemas.openxmlformats.org/officeDocument/2006/relationships/ctrlProp" Target="../ctrlProps/ctrlProp661.xml"/><Relationship Id="rId843" Type="http://schemas.openxmlformats.org/officeDocument/2006/relationships/ctrlProp" Target="../ctrlProps/ctrlProp826.xml"/><Relationship Id="rId28" Type="http://schemas.openxmlformats.org/officeDocument/2006/relationships/ctrlProp" Target="../ctrlProps/ctrlProp11.xml"/><Relationship Id="rId275" Type="http://schemas.openxmlformats.org/officeDocument/2006/relationships/ctrlProp" Target="../ctrlProps/ctrlProp258.xml"/><Relationship Id="rId300" Type="http://schemas.openxmlformats.org/officeDocument/2006/relationships/ctrlProp" Target="../ctrlProps/ctrlProp283.xml"/><Relationship Id="rId482" Type="http://schemas.openxmlformats.org/officeDocument/2006/relationships/ctrlProp" Target="../ctrlProps/ctrlProp465.xml"/><Relationship Id="rId538" Type="http://schemas.openxmlformats.org/officeDocument/2006/relationships/ctrlProp" Target="../ctrlProps/ctrlProp521.xml"/><Relationship Id="rId703" Type="http://schemas.openxmlformats.org/officeDocument/2006/relationships/ctrlProp" Target="../ctrlProps/ctrlProp686.xml"/><Relationship Id="rId745" Type="http://schemas.openxmlformats.org/officeDocument/2006/relationships/ctrlProp" Target="../ctrlProps/ctrlProp728.xml"/><Relationship Id="rId81" Type="http://schemas.openxmlformats.org/officeDocument/2006/relationships/ctrlProp" Target="../ctrlProps/ctrlProp64.xml"/><Relationship Id="rId135" Type="http://schemas.openxmlformats.org/officeDocument/2006/relationships/ctrlProp" Target="../ctrlProps/ctrlProp118.xml"/><Relationship Id="rId177" Type="http://schemas.openxmlformats.org/officeDocument/2006/relationships/ctrlProp" Target="../ctrlProps/ctrlProp160.xml"/><Relationship Id="rId342" Type="http://schemas.openxmlformats.org/officeDocument/2006/relationships/ctrlProp" Target="../ctrlProps/ctrlProp325.xml"/><Relationship Id="rId384" Type="http://schemas.openxmlformats.org/officeDocument/2006/relationships/ctrlProp" Target="../ctrlProps/ctrlProp367.xml"/><Relationship Id="rId591" Type="http://schemas.openxmlformats.org/officeDocument/2006/relationships/ctrlProp" Target="../ctrlProps/ctrlProp574.xml"/><Relationship Id="rId605" Type="http://schemas.openxmlformats.org/officeDocument/2006/relationships/ctrlProp" Target="../ctrlProps/ctrlProp588.xml"/><Relationship Id="rId787" Type="http://schemas.openxmlformats.org/officeDocument/2006/relationships/ctrlProp" Target="../ctrlProps/ctrlProp770.xml"/><Relationship Id="rId812" Type="http://schemas.openxmlformats.org/officeDocument/2006/relationships/ctrlProp" Target="../ctrlProps/ctrlProp795.xml"/><Relationship Id="rId202" Type="http://schemas.openxmlformats.org/officeDocument/2006/relationships/ctrlProp" Target="../ctrlProps/ctrlProp185.xml"/><Relationship Id="rId244" Type="http://schemas.openxmlformats.org/officeDocument/2006/relationships/ctrlProp" Target="../ctrlProps/ctrlProp227.xml"/><Relationship Id="rId647" Type="http://schemas.openxmlformats.org/officeDocument/2006/relationships/ctrlProp" Target="../ctrlProps/ctrlProp630.xml"/><Relationship Id="rId689" Type="http://schemas.openxmlformats.org/officeDocument/2006/relationships/ctrlProp" Target="../ctrlProps/ctrlProp672.xml"/><Relationship Id="rId854" Type="http://schemas.openxmlformats.org/officeDocument/2006/relationships/ctrlProp" Target="../ctrlProps/ctrlProp837.xml"/><Relationship Id="rId39" Type="http://schemas.openxmlformats.org/officeDocument/2006/relationships/ctrlProp" Target="../ctrlProps/ctrlProp22.xml"/><Relationship Id="rId286" Type="http://schemas.openxmlformats.org/officeDocument/2006/relationships/ctrlProp" Target="../ctrlProps/ctrlProp269.xml"/><Relationship Id="rId451" Type="http://schemas.openxmlformats.org/officeDocument/2006/relationships/ctrlProp" Target="../ctrlProps/ctrlProp434.xml"/><Relationship Id="rId493" Type="http://schemas.openxmlformats.org/officeDocument/2006/relationships/ctrlProp" Target="../ctrlProps/ctrlProp476.xml"/><Relationship Id="rId507" Type="http://schemas.openxmlformats.org/officeDocument/2006/relationships/ctrlProp" Target="../ctrlProps/ctrlProp490.xml"/><Relationship Id="rId549" Type="http://schemas.openxmlformats.org/officeDocument/2006/relationships/ctrlProp" Target="../ctrlProps/ctrlProp532.xml"/><Relationship Id="rId714" Type="http://schemas.openxmlformats.org/officeDocument/2006/relationships/ctrlProp" Target="../ctrlProps/ctrlProp697.xml"/><Relationship Id="rId756" Type="http://schemas.openxmlformats.org/officeDocument/2006/relationships/ctrlProp" Target="../ctrlProps/ctrlProp739.xml"/><Relationship Id="rId50" Type="http://schemas.openxmlformats.org/officeDocument/2006/relationships/ctrlProp" Target="../ctrlProps/ctrlProp33.xml"/><Relationship Id="rId104" Type="http://schemas.openxmlformats.org/officeDocument/2006/relationships/ctrlProp" Target="../ctrlProps/ctrlProp87.xml"/><Relationship Id="rId146" Type="http://schemas.openxmlformats.org/officeDocument/2006/relationships/ctrlProp" Target="../ctrlProps/ctrlProp129.xml"/><Relationship Id="rId188" Type="http://schemas.openxmlformats.org/officeDocument/2006/relationships/ctrlProp" Target="../ctrlProps/ctrlProp171.xml"/><Relationship Id="rId311" Type="http://schemas.openxmlformats.org/officeDocument/2006/relationships/ctrlProp" Target="../ctrlProps/ctrlProp294.xml"/><Relationship Id="rId353" Type="http://schemas.openxmlformats.org/officeDocument/2006/relationships/ctrlProp" Target="../ctrlProps/ctrlProp336.xml"/><Relationship Id="rId395" Type="http://schemas.openxmlformats.org/officeDocument/2006/relationships/ctrlProp" Target="../ctrlProps/ctrlProp378.xml"/><Relationship Id="rId409" Type="http://schemas.openxmlformats.org/officeDocument/2006/relationships/ctrlProp" Target="../ctrlProps/ctrlProp392.xml"/><Relationship Id="rId560" Type="http://schemas.openxmlformats.org/officeDocument/2006/relationships/ctrlProp" Target="../ctrlProps/ctrlProp543.xml"/><Relationship Id="rId798" Type="http://schemas.openxmlformats.org/officeDocument/2006/relationships/ctrlProp" Target="../ctrlProps/ctrlProp781.xml"/><Relationship Id="rId92" Type="http://schemas.openxmlformats.org/officeDocument/2006/relationships/ctrlProp" Target="../ctrlProps/ctrlProp75.xml"/><Relationship Id="rId213" Type="http://schemas.openxmlformats.org/officeDocument/2006/relationships/ctrlProp" Target="../ctrlProps/ctrlProp196.xml"/><Relationship Id="rId420" Type="http://schemas.openxmlformats.org/officeDocument/2006/relationships/ctrlProp" Target="../ctrlProps/ctrlProp403.xml"/><Relationship Id="rId616" Type="http://schemas.openxmlformats.org/officeDocument/2006/relationships/ctrlProp" Target="../ctrlProps/ctrlProp599.xml"/><Relationship Id="rId658" Type="http://schemas.openxmlformats.org/officeDocument/2006/relationships/ctrlProp" Target="../ctrlProps/ctrlProp641.xml"/><Relationship Id="rId823" Type="http://schemas.openxmlformats.org/officeDocument/2006/relationships/ctrlProp" Target="../ctrlProps/ctrlProp806.xml"/><Relationship Id="rId865" Type="http://schemas.openxmlformats.org/officeDocument/2006/relationships/ctrlProp" Target="../ctrlProps/ctrlProp848.xml"/><Relationship Id="rId255" Type="http://schemas.openxmlformats.org/officeDocument/2006/relationships/ctrlProp" Target="../ctrlProps/ctrlProp238.xml"/><Relationship Id="rId297" Type="http://schemas.openxmlformats.org/officeDocument/2006/relationships/ctrlProp" Target="../ctrlProps/ctrlProp280.xml"/><Relationship Id="rId462" Type="http://schemas.openxmlformats.org/officeDocument/2006/relationships/ctrlProp" Target="../ctrlProps/ctrlProp445.xml"/><Relationship Id="rId518" Type="http://schemas.openxmlformats.org/officeDocument/2006/relationships/ctrlProp" Target="../ctrlProps/ctrlProp501.xml"/><Relationship Id="rId725" Type="http://schemas.openxmlformats.org/officeDocument/2006/relationships/ctrlProp" Target="../ctrlProps/ctrlProp708.xml"/><Relationship Id="rId115" Type="http://schemas.openxmlformats.org/officeDocument/2006/relationships/ctrlProp" Target="../ctrlProps/ctrlProp98.xml"/><Relationship Id="rId157" Type="http://schemas.openxmlformats.org/officeDocument/2006/relationships/ctrlProp" Target="../ctrlProps/ctrlProp140.xml"/><Relationship Id="rId322" Type="http://schemas.openxmlformats.org/officeDocument/2006/relationships/ctrlProp" Target="../ctrlProps/ctrlProp305.xml"/><Relationship Id="rId364" Type="http://schemas.openxmlformats.org/officeDocument/2006/relationships/ctrlProp" Target="../ctrlProps/ctrlProp347.xml"/><Relationship Id="rId767" Type="http://schemas.openxmlformats.org/officeDocument/2006/relationships/ctrlProp" Target="../ctrlProps/ctrlProp750.xml"/><Relationship Id="rId61" Type="http://schemas.openxmlformats.org/officeDocument/2006/relationships/ctrlProp" Target="../ctrlProps/ctrlProp44.xml"/><Relationship Id="rId199" Type="http://schemas.openxmlformats.org/officeDocument/2006/relationships/ctrlProp" Target="../ctrlProps/ctrlProp182.xml"/><Relationship Id="rId571" Type="http://schemas.openxmlformats.org/officeDocument/2006/relationships/ctrlProp" Target="../ctrlProps/ctrlProp554.xml"/><Relationship Id="rId627" Type="http://schemas.openxmlformats.org/officeDocument/2006/relationships/ctrlProp" Target="../ctrlProps/ctrlProp610.xml"/><Relationship Id="rId669" Type="http://schemas.openxmlformats.org/officeDocument/2006/relationships/ctrlProp" Target="../ctrlProps/ctrlProp652.xml"/><Relationship Id="rId834" Type="http://schemas.openxmlformats.org/officeDocument/2006/relationships/ctrlProp" Target="../ctrlProps/ctrlProp817.xml"/><Relationship Id="rId19" Type="http://schemas.openxmlformats.org/officeDocument/2006/relationships/ctrlProp" Target="../ctrlProps/ctrlProp2.xml"/><Relationship Id="rId224" Type="http://schemas.openxmlformats.org/officeDocument/2006/relationships/ctrlProp" Target="../ctrlProps/ctrlProp207.xml"/><Relationship Id="rId266" Type="http://schemas.openxmlformats.org/officeDocument/2006/relationships/ctrlProp" Target="../ctrlProps/ctrlProp249.xml"/><Relationship Id="rId431" Type="http://schemas.openxmlformats.org/officeDocument/2006/relationships/ctrlProp" Target="../ctrlProps/ctrlProp414.xml"/><Relationship Id="rId473" Type="http://schemas.openxmlformats.org/officeDocument/2006/relationships/ctrlProp" Target="../ctrlProps/ctrlProp456.xml"/><Relationship Id="rId529" Type="http://schemas.openxmlformats.org/officeDocument/2006/relationships/ctrlProp" Target="../ctrlProps/ctrlProp512.xml"/><Relationship Id="rId680" Type="http://schemas.openxmlformats.org/officeDocument/2006/relationships/ctrlProp" Target="../ctrlProps/ctrlProp663.xml"/><Relationship Id="rId736" Type="http://schemas.openxmlformats.org/officeDocument/2006/relationships/ctrlProp" Target="../ctrlProps/ctrlProp719.xml"/><Relationship Id="rId30" Type="http://schemas.openxmlformats.org/officeDocument/2006/relationships/ctrlProp" Target="../ctrlProps/ctrlProp13.xml"/><Relationship Id="rId126" Type="http://schemas.openxmlformats.org/officeDocument/2006/relationships/ctrlProp" Target="../ctrlProps/ctrlProp109.xml"/><Relationship Id="rId168" Type="http://schemas.openxmlformats.org/officeDocument/2006/relationships/ctrlProp" Target="../ctrlProps/ctrlProp151.xml"/><Relationship Id="rId333" Type="http://schemas.openxmlformats.org/officeDocument/2006/relationships/ctrlProp" Target="../ctrlProps/ctrlProp316.xml"/><Relationship Id="rId540" Type="http://schemas.openxmlformats.org/officeDocument/2006/relationships/ctrlProp" Target="../ctrlProps/ctrlProp523.xml"/><Relationship Id="rId778" Type="http://schemas.openxmlformats.org/officeDocument/2006/relationships/ctrlProp" Target="../ctrlProps/ctrlProp761.xml"/><Relationship Id="rId72" Type="http://schemas.openxmlformats.org/officeDocument/2006/relationships/ctrlProp" Target="../ctrlProps/ctrlProp55.xml"/><Relationship Id="rId375" Type="http://schemas.openxmlformats.org/officeDocument/2006/relationships/ctrlProp" Target="../ctrlProps/ctrlProp358.xml"/><Relationship Id="rId582" Type="http://schemas.openxmlformats.org/officeDocument/2006/relationships/ctrlProp" Target="../ctrlProps/ctrlProp565.xml"/><Relationship Id="rId638" Type="http://schemas.openxmlformats.org/officeDocument/2006/relationships/ctrlProp" Target="../ctrlProps/ctrlProp621.xml"/><Relationship Id="rId803" Type="http://schemas.openxmlformats.org/officeDocument/2006/relationships/ctrlProp" Target="../ctrlProps/ctrlProp786.xml"/><Relationship Id="rId845" Type="http://schemas.openxmlformats.org/officeDocument/2006/relationships/ctrlProp" Target="../ctrlProps/ctrlProp828.xml"/><Relationship Id="rId3" Type="http://schemas.openxmlformats.org/officeDocument/2006/relationships/vmlDrawing" Target="../drawings/vmlDrawing1.vml"/><Relationship Id="rId235" Type="http://schemas.openxmlformats.org/officeDocument/2006/relationships/ctrlProp" Target="../ctrlProps/ctrlProp218.xml"/><Relationship Id="rId277" Type="http://schemas.openxmlformats.org/officeDocument/2006/relationships/ctrlProp" Target="../ctrlProps/ctrlProp260.xml"/><Relationship Id="rId400" Type="http://schemas.openxmlformats.org/officeDocument/2006/relationships/ctrlProp" Target="../ctrlProps/ctrlProp383.xml"/><Relationship Id="rId442" Type="http://schemas.openxmlformats.org/officeDocument/2006/relationships/ctrlProp" Target="../ctrlProps/ctrlProp425.xml"/><Relationship Id="rId484" Type="http://schemas.openxmlformats.org/officeDocument/2006/relationships/ctrlProp" Target="../ctrlProps/ctrlProp467.xml"/><Relationship Id="rId705" Type="http://schemas.openxmlformats.org/officeDocument/2006/relationships/ctrlProp" Target="../ctrlProps/ctrlProp688.xml"/><Relationship Id="rId137" Type="http://schemas.openxmlformats.org/officeDocument/2006/relationships/ctrlProp" Target="../ctrlProps/ctrlProp120.xml"/><Relationship Id="rId302" Type="http://schemas.openxmlformats.org/officeDocument/2006/relationships/ctrlProp" Target="../ctrlProps/ctrlProp285.xml"/><Relationship Id="rId344" Type="http://schemas.openxmlformats.org/officeDocument/2006/relationships/ctrlProp" Target="../ctrlProps/ctrlProp327.xml"/><Relationship Id="rId691" Type="http://schemas.openxmlformats.org/officeDocument/2006/relationships/ctrlProp" Target="../ctrlProps/ctrlProp674.xml"/><Relationship Id="rId747" Type="http://schemas.openxmlformats.org/officeDocument/2006/relationships/ctrlProp" Target="../ctrlProps/ctrlProp730.xml"/><Relationship Id="rId789" Type="http://schemas.openxmlformats.org/officeDocument/2006/relationships/ctrlProp" Target="../ctrlProps/ctrlProp772.xml"/><Relationship Id="rId41" Type="http://schemas.openxmlformats.org/officeDocument/2006/relationships/ctrlProp" Target="../ctrlProps/ctrlProp24.xml"/><Relationship Id="rId83" Type="http://schemas.openxmlformats.org/officeDocument/2006/relationships/ctrlProp" Target="../ctrlProps/ctrlProp66.xml"/><Relationship Id="rId179" Type="http://schemas.openxmlformats.org/officeDocument/2006/relationships/ctrlProp" Target="../ctrlProps/ctrlProp162.xml"/><Relationship Id="rId386" Type="http://schemas.openxmlformats.org/officeDocument/2006/relationships/ctrlProp" Target="../ctrlProps/ctrlProp369.xml"/><Relationship Id="rId551" Type="http://schemas.openxmlformats.org/officeDocument/2006/relationships/ctrlProp" Target="../ctrlProps/ctrlProp534.xml"/><Relationship Id="rId593" Type="http://schemas.openxmlformats.org/officeDocument/2006/relationships/ctrlProp" Target="../ctrlProps/ctrlProp576.xml"/><Relationship Id="rId607" Type="http://schemas.openxmlformats.org/officeDocument/2006/relationships/ctrlProp" Target="../ctrlProps/ctrlProp590.xml"/><Relationship Id="rId649" Type="http://schemas.openxmlformats.org/officeDocument/2006/relationships/ctrlProp" Target="../ctrlProps/ctrlProp632.xml"/><Relationship Id="rId814" Type="http://schemas.openxmlformats.org/officeDocument/2006/relationships/ctrlProp" Target="../ctrlProps/ctrlProp797.xml"/><Relationship Id="rId856" Type="http://schemas.openxmlformats.org/officeDocument/2006/relationships/ctrlProp" Target="../ctrlProps/ctrlProp839.xml"/><Relationship Id="rId190" Type="http://schemas.openxmlformats.org/officeDocument/2006/relationships/ctrlProp" Target="../ctrlProps/ctrlProp173.xml"/><Relationship Id="rId204" Type="http://schemas.openxmlformats.org/officeDocument/2006/relationships/ctrlProp" Target="../ctrlProps/ctrlProp187.xml"/><Relationship Id="rId246" Type="http://schemas.openxmlformats.org/officeDocument/2006/relationships/ctrlProp" Target="../ctrlProps/ctrlProp229.xml"/><Relationship Id="rId288" Type="http://schemas.openxmlformats.org/officeDocument/2006/relationships/ctrlProp" Target="../ctrlProps/ctrlProp271.xml"/><Relationship Id="rId411" Type="http://schemas.openxmlformats.org/officeDocument/2006/relationships/ctrlProp" Target="../ctrlProps/ctrlProp394.xml"/><Relationship Id="rId453" Type="http://schemas.openxmlformats.org/officeDocument/2006/relationships/ctrlProp" Target="../ctrlProps/ctrlProp436.xml"/><Relationship Id="rId509" Type="http://schemas.openxmlformats.org/officeDocument/2006/relationships/ctrlProp" Target="../ctrlProps/ctrlProp492.xml"/><Relationship Id="rId660" Type="http://schemas.openxmlformats.org/officeDocument/2006/relationships/ctrlProp" Target="../ctrlProps/ctrlProp643.xml"/><Relationship Id="rId106" Type="http://schemas.openxmlformats.org/officeDocument/2006/relationships/ctrlProp" Target="../ctrlProps/ctrlProp89.xml"/><Relationship Id="rId313" Type="http://schemas.openxmlformats.org/officeDocument/2006/relationships/ctrlProp" Target="../ctrlProps/ctrlProp296.xml"/><Relationship Id="rId495" Type="http://schemas.openxmlformats.org/officeDocument/2006/relationships/ctrlProp" Target="../ctrlProps/ctrlProp478.xml"/><Relationship Id="rId716" Type="http://schemas.openxmlformats.org/officeDocument/2006/relationships/ctrlProp" Target="../ctrlProps/ctrlProp699.xml"/><Relationship Id="rId758" Type="http://schemas.openxmlformats.org/officeDocument/2006/relationships/ctrlProp" Target="../ctrlProps/ctrlProp741.xml"/><Relationship Id="rId10" Type="http://schemas.openxmlformats.org/officeDocument/2006/relationships/oleObject" Target="../embeddings/oleObject4.bin"/><Relationship Id="rId52" Type="http://schemas.openxmlformats.org/officeDocument/2006/relationships/ctrlProp" Target="../ctrlProps/ctrlProp35.xml"/><Relationship Id="rId94" Type="http://schemas.openxmlformats.org/officeDocument/2006/relationships/ctrlProp" Target="../ctrlProps/ctrlProp77.xml"/><Relationship Id="rId148" Type="http://schemas.openxmlformats.org/officeDocument/2006/relationships/ctrlProp" Target="../ctrlProps/ctrlProp131.xml"/><Relationship Id="rId355" Type="http://schemas.openxmlformats.org/officeDocument/2006/relationships/ctrlProp" Target="../ctrlProps/ctrlProp338.xml"/><Relationship Id="rId397" Type="http://schemas.openxmlformats.org/officeDocument/2006/relationships/ctrlProp" Target="../ctrlProps/ctrlProp380.xml"/><Relationship Id="rId520" Type="http://schemas.openxmlformats.org/officeDocument/2006/relationships/ctrlProp" Target="../ctrlProps/ctrlProp503.xml"/><Relationship Id="rId562" Type="http://schemas.openxmlformats.org/officeDocument/2006/relationships/ctrlProp" Target="../ctrlProps/ctrlProp545.xml"/><Relationship Id="rId618" Type="http://schemas.openxmlformats.org/officeDocument/2006/relationships/ctrlProp" Target="../ctrlProps/ctrlProp601.xml"/><Relationship Id="rId825" Type="http://schemas.openxmlformats.org/officeDocument/2006/relationships/ctrlProp" Target="../ctrlProps/ctrlProp808.xml"/><Relationship Id="rId215" Type="http://schemas.openxmlformats.org/officeDocument/2006/relationships/ctrlProp" Target="../ctrlProps/ctrlProp198.xml"/><Relationship Id="rId257" Type="http://schemas.openxmlformats.org/officeDocument/2006/relationships/ctrlProp" Target="../ctrlProps/ctrlProp240.xml"/><Relationship Id="rId422" Type="http://schemas.openxmlformats.org/officeDocument/2006/relationships/ctrlProp" Target="../ctrlProps/ctrlProp405.xml"/><Relationship Id="rId464" Type="http://schemas.openxmlformats.org/officeDocument/2006/relationships/ctrlProp" Target="../ctrlProps/ctrlProp447.xml"/><Relationship Id="rId299" Type="http://schemas.openxmlformats.org/officeDocument/2006/relationships/ctrlProp" Target="../ctrlProps/ctrlProp282.xml"/><Relationship Id="rId727" Type="http://schemas.openxmlformats.org/officeDocument/2006/relationships/ctrlProp" Target="../ctrlProps/ctrlProp710.xml"/><Relationship Id="rId63" Type="http://schemas.openxmlformats.org/officeDocument/2006/relationships/ctrlProp" Target="../ctrlProps/ctrlProp46.xml"/><Relationship Id="rId159" Type="http://schemas.openxmlformats.org/officeDocument/2006/relationships/ctrlProp" Target="../ctrlProps/ctrlProp142.xml"/><Relationship Id="rId366" Type="http://schemas.openxmlformats.org/officeDocument/2006/relationships/ctrlProp" Target="../ctrlProps/ctrlProp349.xml"/><Relationship Id="rId573" Type="http://schemas.openxmlformats.org/officeDocument/2006/relationships/ctrlProp" Target="../ctrlProps/ctrlProp556.xml"/><Relationship Id="rId780" Type="http://schemas.openxmlformats.org/officeDocument/2006/relationships/ctrlProp" Target="../ctrlProps/ctrlProp763.xml"/><Relationship Id="rId226" Type="http://schemas.openxmlformats.org/officeDocument/2006/relationships/ctrlProp" Target="../ctrlProps/ctrlProp209.xml"/><Relationship Id="rId433" Type="http://schemas.openxmlformats.org/officeDocument/2006/relationships/ctrlProp" Target="../ctrlProps/ctrlProp416.xml"/><Relationship Id="rId640" Type="http://schemas.openxmlformats.org/officeDocument/2006/relationships/ctrlProp" Target="../ctrlProps/ctrlProp623.xml"/><Relationship Id="rId738" Type="http://schemas.openxmlformats.org/officeDocument/2006/relationships/ctrlProp" Target="../ctrlProps/ctrlProp721.xml"/><Relationship Id="rId74" Type="http://schemas.openxmlformats.org/officeDocument/2006/relationships/ctrlProp" Target="../ctrlProps/ctrlProp57.xml"/><Relationship Id="rId377" Type="http://schemas.openxmlformats.org/officeDocument/2006/relationships/ctrlProp" Target="../ctrlProps/ctrlProp360.xml"/><Relationship Id="rId500" Type="http://schemas.openxmlformats.org/officeDocument/2006/relationships/ctrlProp" Target="../ctrlProps/ctrlProp483.xml"/><Relationship Id="rId584" Type="http://schemas.openxmlformats.org/officeDocument/2006/relationships/ctrlProp" Target="../ctrlProps/ctrlProp567.xml"/><Relationship Id="rId805" Type="http://schemas.openxmlformats.org/officeDocument/2006/relationships/ctrlProp" Target="../ctrlProps/ctrlProp788.xml"/><Relationship Id="rId5" Type="http://schemas.openxmlformats.org/officeDocument/2006/relationships/image" Target="../media/image1.emf"/><Relationship Id="rId237" Type="http://schemas.openxmlformats.org/officeDocument/2006/relationships/ctrlProp" Target="../ctrlProps/ctrlProp220.xml"/><Relationship Id="rId791" Type="http://schemas.openxmlformats.org/officeDocument/2006/relationships/ctrlProp" Target="../ctrlProps/ctrlProp774.xml"/><Relationship Id="rId444" Type="http://schemas.openxmlformats.org/officeDocument/2006/relationships/ctrlProp" Target="../ctrlProps/ctrlProp427.xml"/><Relationship Id="rId651" Type="http://schemas.openxmlformats.org/officeDocument/2006/relationships/ctrlProp" Target="../ctrlProps/ctrlProp634.xml"/><Relationship Id="rId749" Type="http://schemas.openxmlformats.org/officeDocument/2006/relationships/ctrlProp" Target="../ctrlProps/ctrlProp732.xml"/><Relationship Id="rId290" Type="http://schemas.openxmlformats.org/officeDocument/2006/relationships/ctrlProp" Target="../ctrlProps/ctrlProp273.xml"/><Relationship Id="rId304" Type="http://schemas.openxmlformats.org/officeDocument/2006/relationships/ctrlProp" Target="../ctrlProps/ctrlProp287.xml"/><Relationship Id="rId388" Type="http://schemas.openxmlformats.org/officeDocument/2006/relationships/ctrlProp" Target="../ctrlProps/ctrlProp371.xml"/><Relationship Id="rId511" Type="http://schemas.openxmlformats.org/officeDocument/2006/relationships/ctrlProp" Target="../ctrlProps/ctrlProp494.xml"/><Relationship Id="rId609" Type="http://schemas.openxmlformats.org/officeDocument/2006/relationships/ctrlProp" Target="../ctrlProps/ctrlProp592.xml"/><Relationship Id="rId85" Type="http://schemas.openxmlformats.org/officeDocument/2006/relationships/ctrlProp" Target="../ctrlProps/ctrlProp68.xml"/><Relationship Id="rId150" Type="http://schemas.openxmlformats.org/officeDocument/2006/relationships/ctrlProp" Target="../ctrlProps/ctrlProp133.xml"/><Relationship Id="rId595" Type="http://schemas.openxmlformats.org/officeDocument/2006/relationships/ctrlProp" Target="../ctrlProps/ctrlProp578.xml"/><Relationship Id="rId816" Type="http://schemas.openxmlformats.org/officeDocument/2006/relationships/ctrlProp" Target="../ctrlProps/ctrlProp799.xml"/><Relationship Id="rId248" Type="http://schemas.openxmlformats.org/officeDocument/2006/relationships/ctrlProp" Target="../ctrlProps/ctrlProp231.xml"/><Relationship Id="rId455" Type="http://schemas.openxmlformats.org/officeDocument/2006/relationships/ctrlProp" Target="../ctrlProps/ctrlProp438.xml"/><Relationship Id="rId662" Type="http://schemas.openxmlformats.org/officeDocument/2006/relationships/ctrlProp" Target="../ctrlProps/ctrlProp645.xml"/><Relationship Id="rId12" Type="http://schemas.openxmlformats.org/officeDocument/2006/relationships/oleObject" Target="../embeddings/oleObject5.bin"/><Relationship Id="rId108" Type="http://schemas.openxmlformats.org/officeDocument/2006/relationships/ctrlProp" Target="../ctrlProps/ctrlProp91.xml"/><Relationship Id="rId315" Type="http://schemas.openxmlformats.org/officeDocument/2006/relationships/ctrlProp" Target="../ctrlProps/ctrlProp298.xml"/><Relationship Id="rId522" Type="http://schemas.openxmlformats.org/officeDocument/2006/relationships/ctrlProp" Target="../ctrlProps/ctrlProp505.xml"/><Relationship Id="rId96" Type="http://schemas.openxmlformats.org/officeDocument/2006/relationships/ctrlProp" Target="../ctrlProps/ctrlProp79.xml"/><Relationship Id="rId161" Type="http://schemas.openxmlformats.org/officeDocument/2006/relationships/ctrlProp" Target="../ctrlProps/ctrlProp144.xml"/><Relationship Id="rId399" Type="http://schemas.openxmlformats.org/officeDocument/2006/relationships/ctrlProp" Target="../ctrlProps/ctrlProp382.xml"/><Relationship Id="rId827" Type="http://schemas.openxmlformats.org/officeDocument/2006/relationships/ctrlProp" Target="../ctrlProps/ctrlProp810.xml"/><Relationship Id="rId259" Type="http://schemas.openxmlformats.org/officeDocument/2006/relationships/ctrlProp" Target="../ctrlProps/ctrlProp242.xml"/><Relationship Id="rId466" Type="http://schemas.openxmlformats.org/officeDocument/2006/relationships/ctrlProp" Target="../ctrlProps/ctrlProp449.xml"/><Relationship Id="rId673" Type="http://schemas.openxmlformats.org/officeDocument/2006/relationships/ctrlProp" Target="../ctrlProps/ctrlProp656.xml"/><Relationship Id="rId23" Type="http://schemas.openxmlformats.org/officeDocument/2006/relationships/ctrlProp" Target="../ctrlProps/ctrlProp6.xml"/><Relationship Id="rId119" Type="http://schemas.openxmlformats.org/officeDocument/2006/relationships/ctrlProp" Target="../ctrlProps/ctrlProp102.xml"/><Relationship Id="rId326" Type="http://schemas.openxmlformats.org/officeDocument/2006/relationships/ctrlProp" Target="../ctrlProps/ctrlProp309.xml"/><Relationship Id="rId533" Type="http://schemas.openxmlformats.org/officeDocument/2006/relationships/ctrlProp" Target="../ctrlProps/ctrlProp516.xml"/><Relationship Id="rId740" Type="http://schemas.openxmlformats.org/officeDocument/2006/relationships/ctrlProp" Target="../ctrlProps/ctrlProp723.xml"/><Relationship Id="rId838" Type="http://schemas.openxmlformats.org/officeDocument/2006/relationships/ctrlProp" Target="../ctrlProps/ctrlProp821.xml"/><Relationship Id="rId172" Type="http://schemas.openxmlformats.org/officeDocument/2006/relationships/ctrlProp" Target="../ctrlProps/ctrlProp155.xml"/><Relationship Id="rId477" Type="http://schemas.openxmlformats.org/officeDocument/2006/relationships/ctrlProp" Target="../ctrlProps/ctrlProp460.xml"/><Relationship Id="rId600" Type="http://schemas.openxmlformats.org/officeDocument/2006/relationships/ctrlProp" Target="../ctrlProps/ctrlProp583.xml"/><Relationship Id="rId684" Type="http://schemas.openxmlformats.org/officeDocument/2006/relationships/ctrlProp" Target="../ctrlProps/ctrlProp667.xml"/><Relationship Id="rId337" Type="http://schemas.openxmlformats.org/officeDocument/2006/relationships/ctrlProp" Target="../ctrlProps/ctrlProp320.xml"/><Relationship Id="rId34" Type="http://schemas.openxmlformats.org/officeDocument/2006/relationships/ctrlProp" Target="../ctrlProps/ctrlProp17.xml"/><Relationship Id="rId544" Type="http://schemas.openxmlformats.org/officeDocument/2006/relationships/ctrlProp" Target="../ctrlProps/ctrlProp527.xml"/><Relationship Id="rId751" Type="http://schemas.openxmlformats.org/officeDocument/2006/relationships/ctrlProp" Target="../ctrlProps/ctrlProp734.xml"/><Relationship Id="rId849" Type="http://schemas.openxmlformats.org/officeDocument/2006/relationships/ctrlProp" Target="../ctrlProps/ctrlProp832.xml"/><Relationship Id="rId183" Type="http://schemas.openxmlformats.org/officeDocument/2006/relationships/ctrlProp" Target="../ctrlProps/ctrlProp166.xml"/><Relationship Id="rId390" Type="http://schemas.openxmlformats.org/officeDocument/2006/relationships/ctrlProp" Target="../ctrlProps/ctrlProp373.xml"/><Relationship Id="rId404" Type="http://schemas.openxmlformats.org/officeDocument/2006/relationships/ctrlProp" Target="../ctrlProps/ctrlProp387.xml"/><Relationship Id="rId611" Type="http://schemas.openxmlformats.org/officeDocument/2006/relationships/ctrlProp" Target="../ctrlProps/ctrlProp594.xml"/><Relationship Id="rId250" Type="http://schemas.openxmlformats.org/officeDocument/2006/relationships/ctrlProp" Target="../ctrlProps/ctrlProp233.xml"/><Relationship Id="rId488" Type="http://schemas.openxmlformats.org/officeDocument/2006/relationships/ctrlProp" Target="../ctrlProps/ctrlProp471.xml"/><Relationship Id="rId695" Type="http://schemas.openxmlformats.org/officeDocument/2006/relationships/ctrlProp" Target="../ctrlProps/ctrlProp678.xml"/><Relationship Id="rId709" Type="http://schemas.openxmlformats.org/officeDocument/2006/relationships/ctrlProp" Target="../ctrlProps/ctrlProp692.xml"/><Relationship Id="rId45" Type="http://schemas.openxmlformats.org/officeDocument/2006/relationships/ctrlProp" Target="../ctrlProps/ctrlProp28.xml"/><Relationship Id="rId110" Type="http://schemas.openxmlformats.org/officeDocument/2006/relationships/ctrlProp" Target="../ctrlProps/ctrlProp93.xml"/><Relationship Id="rId348" Type="http://schemas.openxmlformats.org/officeDocument/2006/relationships/ctrlProp" Target="../ctrlProps/ctrlProp331.xml"/><Relationship Id="rId555" Type="http://schemas.openxmlformats.org/officeDocument/2006/relationships/ctrlProp" Target="../ctrlProps/ctrlProp538.xml"/><Relationship Id="rId762" Type="http://schemas.openxmlformats.org/officeDocument/2006/relationships/ctrlProp" Target="../ctrlProps/ctrlProp745.xml"/><Relationship Id="rId194" Type="http://schemas.openxmlformats.org/officeDocument/2006/relationships/ctrlProp" Target="../ctrlProps/ctrlProp177.xml"/><Relationship Id="rId208" Type="http://schemas.openxmlformats.org/officeDocument/2006/relationships/ctrlProp" Target="../ctrlProps/ctrlProp191.xml"/><Relationship Id="rId415" Type="http://schemas.openxmlformats.org/officeDocument/2006/relationships/ctrlProp" Target="../ctrlProps/ctrlProp398.xml"/><Relationship Id="rId622" Type="http://schemas.openxmlformats.org/officeDocument/2006/relationships/ctrlProp" Target="../ctrlProps/ctrlProp605.xml"/><Relationship Id="rId261" Type="http://schemas.openxmlformats.org/officeDocument/2006/relationships/ctrlProp" Target="../ctrlProps/ctrlProp244.xml"/><Relationship Id="rId499" Type="http://schemas.openxmlformats.org/officeDocument/2006/relationships/ctrlProp" Target="../ctrlProps/ctrlProp482.xml"/><Relationship Id="rId56" Type="http://schemas.openxmlformats.org/officeDocument/2006/relationships/ctrlProp" Target="../ctrlProps/ctrlProp39.xml"/><Relationship Id="rId359" Type="http://schemas.openxmlformats.org/officeDocument/2006/relationships/ctrlProp" Target="../ctrlProps/ctrlProp342.xml"/><Relationship Id="rId566" Type="http://schemas.openxmlformats.org/officeDocument/2006/relationships/ctrlProp" Target="../ctrlProps/ctrlProp549.xml"/><Relationship Id="rId773" Type="http://schemas.openxmlformats.org/officeDocument/2006/relationships/ctrlProp" Target="../ctrlProps/ctrlProp756.xml"/><Relationship Id="rId121" Type="http://schemas.openxmlformats.org/officeDocument/2006/relationships/ctrlProp" Target="../ctrlProps/ctrlProp104.xml"/><Relationship Id="rId219" Type="http://schemas.openxmlformats.org/officeDocument/2006/relationships/ctrlProp" Target="../ctrlProps/ctrlProp202.xml"/><Relationship Id="rId426" Type="http://schemas.openxmlformats.org/officeDocument/2006/relationships/ctrlProp" Target="../ctrlProps/ctrlProp409.xml"/><Relationship Id="rId633" Type="http://schemas.openxmlformats.org/officeDocument/2006/relationships/ctrlProp" Target="../ctrlProps/ctrlProp616.xml"/><Relationship Id="rId840" Type="http://schemas.openxmlformats.org/officeDocument/2006/relationships/ctrlProp" Target="../ctrlProps/ctrlProp823.xml"/><Relationship Id="rId67" Type="http://schemas.openxmlformats.org/officeDocument/2006/relationships/ctrlProp" Target="../ctrlProps/ctrlProp50.xml"/><Relationship Id="rId272" Type="http://schemas.openxmlformats.org/officeDocument/2006/relationships/ctrlProp" Target="../ctrlProps/ctrlProp255.xml"/><Relationship Id="rId577" Type="http://schemas.openxmlformats.org/officeDocument/2006/relationships/ctrlProp" Target="../ctrlProps/ctrlProp560.xml"/><Relationship Id="rId700" Type="http://schemas.openxmlformats.org/officeDocument/2006/relationships/ctrlProp" Target="../ctrlProps/ctrlProp683.xml"/><Relationship Id="rId132" Type="http://schemas.openxmlformats.org/officeDocument/2006/relationships/ctrlProp" Target="../ctrlProps/ctrlProp115.xml"/><Relationship Id="rId784" Type="http://schemas.openxmlformats.org/officeDocument/2006/relationships/ctrlProp" Target="../ctrlProps/ctrlProp767.xml"/><Relationship Id="rId437" Type="http://schemas.openxmlformats.org/officeDocument/2006/relationships/ctrlProp" Target="../ctrlProps/ctrlProp420.xml"/><Relationship Id="rId644" Type="http://schemas.openxmlformats.org/officeDocument/2006/relationships/ctrlProp" Target="../ctrlProps/ctrlProp627.xml"/><Relationship Id="rId851" Type="http://schemas.openxmlformats.org/officeDocument/2006/relationships/ctrlProp" Target="../ctrlProps/ctrlProp834.xml"/><Relationship Id="rId283" Type="http://schemas.openxmlformats.org/officeDocument/2006/relationships/ctrlProp" Target="../ctrlProps/ctrlProp266.xml"/><Relationship Id="rId490" Type="http://schemas.openxmlformats.org/officeDocument/2006/relationships/ctrlProp" Target="../ctrlProps/ctrlProp473.xml"/><Relationship Id="rId504" Type="http://schemas.openxmlformats.org/officeDocument/2006/relationships/ctrlProp" Target="../ctrlProps/ctrlProp487.xml"/><Relationship Id="rId711" Type="http://schemas.openxmlformats.org/officeDocument/2006/relationships/ctrlProp" Target="../ctrlProps/ctrlProp694.xml"/><Relationship Id="rId78" Type="http://schemas.openxmlformats.org/officeDocument/2006/relationships/ctrlProp" Target="../ctrlProps/ctrlProp61.xml"/><Relationship Id="rId143" Type="http://schemas.openxmlformats.org/officeDocument/2006/relationships/ctrlProp" Target="../ctrlProps/ctrlProp126.xml"/><Relationship Id="rId350" Type="http://schemas.openxmlformats.org/officeDocument/2006/relationships/ctrlProp" Target="../ctrlProps/ctrlProp333.xml"/><Relationship Id="rId588" Type="http://schemas.openxmlformats.org/officeDocument/2006/relationships/ctrlProp" Target="../ctrlProps/ctrlProp571.xml"/><Relationship Id="rId795" Type="http://schemas.openxmlformats.org/officeDocument/2006/relationships/ctrlProp" Target="../ctrlProps/ctrlProp778.xml"/><Relationship Id="rId809" Type="http://schemas.openxmlformats.org/officeDocument/2006/relationships/ctrlProp" Target="../ctrlProps/ctrlProp792.xml"/><Relationship Id="rId9" Type="http://schemas.openxmlformats.org/officeDocument/2006/relationships/image" Target="../media/image3.emf"/><Relationship Id="rId210" Type="http://schemas.openxmlformats.org/officeDocument/2006/relationships/ctrlProp" Target="../ctrlProps/ctrlProp193.xml"/><Relationship Id="rId448" Type="http://schemas.openxmlformats.org/officeDocument/2006/relationships/ctrlProp" Target="../ctrlProps/ctrlProp431.xml"/><Relationship Id="rId655" Type="http://schemas.openxmlformats.org/officeDocument/2006/relationships/ctrlProp" Target="../ctrlProps/ctrlProp638.xml"/><Relationship Id="rId862" Type="http://schemas.openxmlformats.org/officeDocument/2006/relationships/ctrlProp" Target="../ctrlProps/ctrlProp845.xml"/><Relationship Id="rId294" Type="http://schemas.openxmlformats.org/officeDocument/2006/relationships/ctrlProp" Target="../ctrlProps/ctrlProp277.xml"/><Relationship Id="rId308" Type="http://schemas.openxmlformats.org/officeDocument/2006/relationships/ctrlProp" Target="../ctrlProps/ctrlProp291.xml"/><Relationship Id="rId515" Type="http://schemas.openxmlformats.org/officeDocument/2006/relationships/ctrlProp" Target="../ctrlProps/ctrlProp498.xml"/><Relationship Id="rId722" Type="http://schemas.openxmlformats.org/officeDocument/2006/relationships/ctrlProp" Target="../ctrlProps/ctrlProp705.xml"/><Relationship Id="rId89" Type="http://schemas.openxmlformats.org/officeDocument/2006/relationships/ctrlProp" Target="../ctrlProps/ctrlProp72.xml"/><Relationship Id="rId154" Type="http://schemas.openxmlformats.org/officeDocument/2006/relationships/ctrlProp" Target="../ctrlProps/ctrlProp137.xml"/><Relationship Id="rId361" Type="http://schemas.openxmlformats.org/officeDocument/2006/relationships/ctrlProp" Target="../ctrlProps/ctrlProp344.xml"/><Relationship Id="rId599" Type="http://schemas.openxmlformats.org/officeDocument/2006/relationships/ctrlProp" Target="../ctrlProps/ctrlProp582.xml"/><Relationship Id="rId459" Type="http://schemas.openxmlformats.org/officeDocument/2006/relationships/ctrlProp" Target="../ctrlProps/ctrlProp442.xml"/><Relationship Id="rId666" Type="http://schemas.openxmlformats.org/officeDocument/2006/relationships/ctrlProp" Target="../ctrlProps/ctrlProp649.xml"/><Relationship Id="rId16" Type="http://schemas.openxmlformats.org/officeDocument/2006/relationships/oleObject" Target="../embeddings/oleObject7.bin"/><Relationship Id="rId221" Type="http://schemas.openxmlformats.org/officeDocument/2006/relationships/ctrlProp" Target="../ctrlProps/ctrlProp204.xml"/><Relationship Id="rId319" Type="http://schemas.openxmlformats.org/officeDocument/2006/relationships/ctrlProp" Target="../ctrlProps/ctrlProp302.xml"/><Relationship Id="rId526" Type="http://schemas.openxmlformats.org/officeDocument/2006/relationships/ctrlProp" Target="../ctrlProps/ctrlProp509.xml"/><Relationship Id="rId733" Type="http://schemas.openxmlformats.org/officeDocument/2006/relationships/ctrlProp" Target="../ctrlProps/ctrlProp716.xml"/><Relationship Id="rId165" Type="http://schemas.openxmlformats.org/officeDocument/2006/relationships/ctrlProp" Target="../ctrlProps/ctrlProp148.xml"/><Relationship Id="rId372" Type="http://schemas.openxmlformats.org/officeDocument/2006/relationships/ctrlProp" Target="../ctrlProps/ctrlProp355.xml"/><Relationship Id="rId677" Type="http://schemas.openxmlformats.org/officeDocument/2006/relationships/ctrlProp" Target="../ctrlProps/ctrlProp660.xml"/><Relationship Id="rId800" Type="http://schemas.openxmlformats.org/officeDocument/2006/relationships/ctrlProp" Target="../ctrlProps/ctrlProp783.xml"/><Relationship Id="rId232" Type="http://schemas.openxmlformats.org/officeDocument/2006/relationships/ctrlProp" Target="../ctrlProps/ctrlProp215.xml"/><Relationship Id="rId27" Type="http://schemas.openxmlformats.org/officeDocument/2006/relationships/ctrlProp" Target="../ctrlProps/ctrlProp10.xml"/><Relationship Id="rId537" Type="http://schemas.openxmlformats.org/officeDocument/2006/relationships/ctrlProp" Target="../ctrlProps/ctrlProp520.xml"/><Relationship Id="rId744" Type="http://schemas.openxmlformats.org/officeDocument/2006/relationships/ctrlProp" Target="../ctrlProps/ctrlProp727.xml"/><Relationship Id="rId80" Type="http://schemas.openxmlformats.org/officeDocument/2006/relationships/ctrlProp" Target="../ctrlProps/ctrlProp63.xml"/><Relationship Id="rId176" Type="http://schemas.openxmlformats.org/officeDocument/2006/relationships/ctrlProp" Target="../ctrlProps/ctrlProp159.xml"/><Relationship Id="rId383" Type="http://schemas.openxmlformats.org/officeDocument/2006/relationships/ctrlProp" Target="../ctrlProps/ctrlProp366.xml"/><Relationship Id="rId590" Type="http://schemas.openxmlformats.org/officeDocument/2006/relationships/ctrlProp" Target="../ctrlProps/ctrlProp573.xml"/><Relationship Id="rId604" Type="http://schemas.openxmlformats.org/officeDocument/2006/relationships/ctrlProp" Target="../ctrlProps/ctrlProp587.xml"/><Relationship Id="rId811" Type="http://schemas.openxmlformats.org/officeDocument/2006/relationships/ctrlProp" Target="../ctrlProps/ctrlProp794.xml"/><Relationship Id="rId243" Type="http://schemas.openxmlformats.org/officeDocument/2006/relationships/ctrlProp" Target="../ctrlProps/ctrlProp226.xml"/><Relationship Id="rId450" Type="http://schemas.openxmlformats.org/officeDocument/2006/relationships/ctrlProp" Target="../ctrlProps/ctrlProp433.xml"/><Relationship Id="rId688" Type="http://schemas.openxmlformats.org/officeDocument/2006/relationships/ctrlProp" Target="../ctrlProps/ctrlProp671.xml"/><Relationship Id="rId38" Type="http://schemas.openxmlformats.org/officeDocument/2006/relationships/ctrlProp" Target="../ctrlProps/ctrlProp21.xml"/><Relationship Id="rId103" Type="http://schemas.openxmlformats.org/officeDocument/2006/relationships/ctrlProp" Target="../ctrlProps/ctrlProp86.xml"/><Relationship Id="rId310" Type="http://schemas.openxmlformats.org/officeDocument/2006/relationships/ctrlProp" Target="../ctrlProps/ctrlProp293.xml"/><Relationship Id="rId548" Type="http://schemas.openxmlformats.org/officeDocument/2006/relationships/ctrlProp" Target="../ctrlProps/ctrlProp531.xml"/><Relationship Id="rId755" Type="http://schemas.openxmlformats.org/officeDocument/2006/relationships/ctrlProp" Target="../ctrlProps/ctrlProp738.xml"/><Relationship Id="rId91" Type="http://schemas.openxmlformats.org/officeDocument/2006/relationships/ctrlProp" Target="../ctrlProps/ctrlProp74.xml"/><Relationship Id="rId187" Type="http://schemas.openxmlformats.org/officeDocument/2006/relationships/ctrlProp" Target="../ctrlProps/ctrlProp170.xml"/><Relationship Id="rId394" Type="http://schemas.openxmlformats.org/officeDocument/2006/relationships/ctrlProp" Target="../ctrlProps/ctrlProp377.xml"/><Relationship Id="rId408" Type="http://schemas.openxmlformats.org/officeDocument/2006/relationships/ctrlProp" Target="../ctrlProps/ctrlProp391.xml"/><Relationship Id="rId615" Type="http://schemas.openxmlformats.org/officeDocument/2006/relationships/ctrlProp" Target="../ctrlProps/ctrlProp598.xml"/><Relationship Id="rId822" Type="http://schemas.openxmlformats.org/officeDocument/2006/relationships/ctrlProp" Target="../ctrlProps/ctrlProp805.xml"/><Relationship Id="rId254" Type="http://schemas.openxmlformats.org/officeDocument/2006/relationships/ctrlProp" Target="../ctrlProps/ctrlProp237.xml"/><Relationship Id="rId699" Type="http://schemas.openxmlformats.org/officeDocument/2006/relationships/ctrlProp" Target="../ctrlProps/ctrlProp682.xml"/><Relationship Id="rId49" Type="http://schemas.openxmlformats.org/officeDocument/2006/relationships/ctrlProp" Target="../ctrlProps/ctrlProp32.xml"/><Relationship Id="rId114" Type="http://schemas.openxmlformats.org/officeDocument/2006/relationships/ctrlProp" Target="../ctrlProps/ctrlProp97.xml"/><Relationship Id="rId461" Type="http://schemas.openxmlformats.org/officeDocument/2006/relationships/ctrlProp" Target="../ctrlProps/ctrlProp444.xml"/><Relationship Id="rId559" Type="http://schemas.openxmlformats.org/officeDocument/2006/relationships/ctrlProp" Target="../ctrlProps/ctrlProp542.xml"/><Relationship Id="rId766" Type="http://schemas.openxmlformats.org/officeDocument/2006/relationships/ctrlProp" Target="../ctrlProps/ctrlProp749.xml"/><Relationship Id="rId198" Type="http://schemas.openxmlformats.org/officeDocument/2006/relationships/ctrlProp" Target="../ctrlProps/ctrlProp181.xml"/><Relationship Id="rId321" Type="http://schemas.openxmlformats.org/officeDocument/2006/relationships/ctrlProp" Target="../ctrlProps/ctrlProp304.xml"/><Relationship Id="rId419" Type="http://schemas.openxmlformats.org/officeDocument/2006/relationships/ctrlProp" Target="../ctrlProps/ctrlProp402.xml"/><Relationship Id="rId626" Type="http://schemas.openxmlformats.org/officeDocument/2006/relationships/ctrlProp" Target="../ctrlProps/ctrlProp609.xml"/><Relationship Id="rId833" Type="http://schemas.openxmlformats.org/officeDocument/2006/relationships/ctrlProp" Target="../ctrlProps/ctrlProp816.xml"/><Relationship Id="rId265" Type="http://schemas.openxmlformats.org/officeDocument/2006/relationships/ctrlProp" Target="../ctrlProps/ctrlProp248.xml"/><Relationship Id="rId472" Type="http://schemas.openxmlformats.org/officeDocument/2006/relationships/ctrlProp" Target="../ctrlProps/ctrlProp455.xml"/><Relationship Id="rId125" Type="http://schemas.openxmlformats.org/officeDocument/2006/relationships/ctrlProp" Target="../ctrlProps/ctrlProp108.xml"/><Relationship Id="rId332" Type="http://schemas.openxmlformats.org/officeDocument/2006/relationships/ctrlProp" Target="../ctrlProps/ctrlProp315.xml"/><Relationship Id="rId777" Type="http://schemas.openxmlformats.org/officeDocument/2006/relationships/ctrlProp" Target="../ctrlProps/ctrlProp760.xml"/><Relationship Id="rId637" Type="http://schemas.openxmlformats.org/officeDocument/2006/relationships/ctrlProp" Target="../ctrlProps/ctrlProp620.xml"/><Relationship Id="rId844" Type="http://schemas.openxmlformats.org/officeDocument/2006/relationships/ctrlProp" Target="../ctrlProps/ctrlProp827.xml"/><Relationship Id="rId276" Type="http://schemas.openxmlformats.org/officeDocument/2006/relationships/ctrlProp" Target="../ctrlProps/ctrlProp259.xml"/><Relationship Id="rId483" Type="http://schemas.openxmlformats.org/officeDocument/2006/relationships/ctrlProp" Target="../ctrlProps/ctrlProp466.xml"/><Relationship Id="rId690" Type="http://schemas.openxmlformats.org/officeDocument/2006/relationships/ctrlProp" Target="../ctrlProps/ctrlProp673.xml"/><Relationship Id="rId704" Type="http://schemas.openxmlformats.org/officeDocument/2006/relationships/ctrlProp" Target="../ctrlProps/ctrlProp687.xml"/><Relationship Id="rId40" Type="http://schemas.openxmlformats.org/officeDocument/2006/relationships/ctrlProp" Target="../ctrlProps/ctrlProp23.xml"/><Relationship Id="rId136" Type="http://schemas.openxmlformats.org/officeDocument/2006/relationships/ctrlProp" Target="../ctrlProps/ctrlProp119.xml"/><Relationship Id="rId343" Type="http://schemas.openxmlformats.org/officeDocument/2006/relationships/ctrlProp" Target="../ctrlProps/ctrlProp326.xml"/><Relationship Id="rId550" Type="http://schemas.openxmlformats.org/officeDocument/2006/relationships/ctrlProp" Target="../ctrlProps/ctrlProp533.xml"/><Relationship Id="rId788" Type="http://schemas.openxmlformats.org/officeDocument/2006/relationships/ctrlProp" Target="../ctrlProps/ctrlProp771.xml"/><Relationship Id="rId203" Type="http://schemas.openxmlformats.org/officeDocument/2006/relationships/ctrlProp" Target="../ctrlProps/ctrlProp186.xml"/><Relationship Id="rId648" Type="http://schemas.openxmlformats.org/officeDocument/2006/relationships/ctrlProp" Target="../ctrlProps/ctrlProp631.xml"/><Relationship Id="rId855" Type="http://schemas.openxmlformats.org/officeDocument/2006/relationships/ctrlProp" Target="../ctrlProps/ctrlProp838.xml"/><Relationship Id="rId287" Type="http://schemas.openxmlformats.org/officeDocument/2006/relationships/ctrlProp" Target="../ctrlProps/ctrlProp270.xml"/><Relationship Id="rId410" Type="http://schemas.openxmlformats.org/officeDocument/2006/relationships/ctrlProp" Target="../ctrlProps/ctrlProp393.xml"/><Relationship Id="rId494" Type="http://schemas.openxmlformats.org/officeDocument/2006/relationships/ctrlProp" Target="../ctrlProps/ctrlProp477.xml"/><Relationship Id="rId508" Type="http://schemas.openxmlformats.org/officeDocument/2006/relationships/ctrlProp" Target="../ctrlProps/ctrlProp491.xml"/><Relationship Id="rId715" Type="http://schemas.openxmlformats.org/officeDocument/2006/relationships/ctrlProp" Target="../ctrlProps/ctrlProp698.xml"/><Relationship Id="rId147" Type="http://schemas.openxmlformats.org/officeDocument/2006/relationships/ctrlProp" Target="../ctrlProps/ctrlProp130.xml"/><Relationship Id="rId354" Type="http://schemas.openxmlformats.org/officeDocument/2006/relationships/ctrlProp" Target="../ctrlProps/ctrlProp337.xml"/><Relationship Id="rId799" Type="http://schemas.openxmlformats.org/officeDocument/2006/relationships/ctrlProp" Target="../ctrlProps/ctrlProp782.xml"/><Relationship Id="rId51" Type="http://schemas.openxmlformats.org/officeDocument/2006/relationships/ctrlProp" Target="../ctrlProps/ctrlProp34.xml"/><Relationship Id="rId561" Type="http://schemas.openxmlformats.org/officeDocument/2006/relationships/ctrlProp" Target="../ctrlProps/ctrlProp544.xml"/><Relationship Id="rId659" Type="http://schemas.openxmlformats.org/officeDocument/2006/relationships/ctrlProp" Target="../ctrlProps/ctrlProp642.xml"/><Relationship Id="rId866" Type="http://schemas.openxmlformats.org/officeDocument/2006/relationships/comments" Target="../comments1.xml"/><Relationship Id="rId214" Type="http://schemas.openxmlformats.org/officeDocument/2006/relationships/ctrlProp" Target="../ctrlProps/ctrlProp197.xml"/><Relationship Id="rId298" Type="http://schemas.openxmlformats.org/officeDocument/2006/relationships/ctrlProp" Target="../ctrlProps/ctrlProp281.xml"/><Relationship Id="rId421" Type="http://schemas.openxmlformats.org/officeDocument/2006/relationships/ctrlProp" Target="../ctrlProps/ctrlProp404.xml"/><Relationship Id="rId519" Type="http://schemas.openxmlformats.org/officeDocument/2006/relationships/ctrlProp" Target="../ctrlProps/ctrlProp502.xml"/><Relationship Id="rId158" Type="http://schemas.openxmlformats.org/officeDocument/2006/relationships/ctrlProp" Target="../ctrlProps/ctrlProp141.xml"/><Relationship Id="rId726" Type="http://schemas.openxmlformats.org/officeDocument/2006/relationships/ctrlProp" Target="../ctrlProps/ctrlProp709.xml"/><Relationship Id="rId62" Type="http://schemas.openxmlformats.org/officeDocument/2006/relationships/ctrlProp" Target="../ctrlProps/ctrlProp45.xml"/><Relationship Id="rId365" Type="http://schemas.openxmlformats.org/officeDocument/2006/relationships/ctrlProp" Target="../ctrlProps/ctrlProp348.xml"/><Relationship Id="rId572" Type="http://schemas.openxmlformats.org/officeDocument/2006/relationships/ctrlProp" Target="../ctrlProps/ctrlProp555.xml"/><Relationship Id="rId225" Type="http://schemas.openxmlformats.org/officeDocument/2006/relationships/ctrlProp" Target="../ctrlProps/ctrlProp208.xml"/><Relationship Id="rId432" Type="http://schemas.openxmlformats.org/officeDocument/2006/relationships/ctrlProp" Target="../ctrlProps/ctrlProp415.xml"/><Relationship Id="rId737" Type="http://schemas.openxmlformats.org/officeDocument/2006/relationships/ctrlProp" Target="../ctrlProps/ctrlProp720.xml"/><Relationship Id="rId73" Type="http://schemas.openxmlformats.org/officeDocument/2006/relationships/ctrlProp" Target="../ctrlProps/ctrlProp56.xml"/><Relationship Id="rId169" Type="http://schemas.openxmlformats.org/officeDocument/2006/relationships/ctrlProp" Target="../ctrlProps/ctrlProp152.xml"/><Relationship Id="rId376" Type="http://schemas.openxmlformats.org/officeDocument/2006/relationships/ctrlProp" Target="../ctrlProps/ctrlProp359.xml"/><Relationship Id="rId583" Type="http://schemas.openxmlformats.org/officeDocument/2006/relationships/ctrlProp" Target="../ctrlProps/ctrlProp566.xml"/><Relationship Id="rId790" Type="http://schemas.openxmlformats.org/officeDocument/2006/relationships/ctrlProp" Target="../ctrlProps/ctrlProp773.xml"/><Relationship Id="rId804" Type="http://schemas.openxmlformats.org/officeDocument/2006/relationships/ctrlProp" Target="../ctrlProps/ctrlProp787.xml"/><Relationship Id="rId4" Type="http://schemas.openxmlformats.org/officeDocument/2006/relationships/oleObject" Target="../embeddings/oleObject1.bin"/><Relationship Id="rId236" Type="http://schemas.openxmlformats.org/officeDocument/2006/relationships/ctrlProp" Target="../ctrlProps/ctrlProp219.xml"/><Relationship Id="rId443" Type="http://schemas.openxmlformats.org/officeDocument/2006/relationships/ctrlProp" Target="../ctrlProps/ctrlProp426.xml"/><Relationship Id="rId650" Type="http://schemas.openxmlformats.org/officeDocument/2006/relationships/ctrlProp" Target="../ctrlProps/ctrlProp633.xml"/><Relationship Id="rId303" Type="http://schemas.openxmlformats.org/officeDocument/2006/relationships/ctrlProp" Target="../ctrlProps/ctrlProp286.xml"/><Relationship Id="rId748" Type="http://schemas.openxmlformats.org/officeDocument/2006/relationships/ctrlProp" Target="../ctrlProps/ctrlProp731.xml"/><Relationship Id="rId84" Type="http://schemas.openxmlformats.org/officeDocument/2006/relationships/ctrlProp" Target="../ctrlProps/ctrlProp67.xml"/><Relationship Id="rId387" Type="http://schemas.openxmlformats.org/officeDocument/2006/relationships/ctrlProp" Target="../ctrlProps/ctrlProp370.xml"/><Relationship Id="rId510" Type="http://schemas.openxmlformats.org/officeDocument/2006/relationships/ctrlProp" Target="../ctrlProps/ctrlProp493.xml"/><Relationship Id="rId594" Type="http://schemas.openxmlformats.org/officeDocument/2006/relationships/ctrlProp" Target="../ctrlProps/ctrlProp577.xml"/><Relationship Id="rId608" Type="http://schemas.openxmlformats.org/officeDocument/2006/relationships/ctrlProp" Target="../ctrlProps/ctrlProp591.xml"/><Relationship Id="rId815" Type="http://schemas.openxmlformats.org/officeDocument/2006/relationships/ctrlProp" Target="../ctrlProps/ctrlProp798.xml"/><Relationship Id="rId247" Type="http://schemas.openxmlformats.org/officeDocument/2006/relationships/ctrlProp" Target="../ctrlProps/ctrlProp230.xml"/><Relationship Id="rId107" Type="http://schemas.openxmlformats.org/officeDocument/2006/relationships/ctrlProp" Target="../ctrlProps/ctrlProp90.xml"/><Relationship Id="rId454" Type="http://schemas.openxmlformats.org/officeDocument/2006/relationships/ctrlProp" Target="../ctrlProps/ctrlProp437.xml"/><Relationship Id="rId661" Type="http://schemas.openxmlformats.org/officeDocument/2006/relationships/ctrlProp" Target="../ctrlProps/ctrlProp644.xml"/><Relationship Id="rId759" Type="http://schemas.openxmlformats.org/officeDocument/2006/relationships/ctrlProp" Target="../ctrlProps/ctrlProp742.xml"/><Relationship Id="rId11" Type="http://schemas.openxmlformats.org/officeDocument/2006/relationships/image" Target="../media/image4.emf"/><Relationship Id="rId314" Type="http://schemas.openxmlformats.org/officeDocument/2006/relationships/ctrlProp" Target="../ctrlProps/ctrlProp297.xml"/><Relationship Id="rId398" Type="http://schemas.openxmlformats.org/officeDocument/2006/relationships/ctrlProp" Target="../ctrlProps/ctrlProp381.xml"/><Relationship Id="rId521" Type="http://schemas.openxmlformats.org/officeDocument/2006/relationships/ctrlProp" Target="../ctrlProps/ctrlProp504.xml"/><Relationship Id="rId619" Type="http://schemas.openxmlformats.org/officeDocument/2006/relationships/ctrlProp" Target="../ctrlProps/ctrlProp602.xml"/><Relationship Id="rId95" Type="http://schemas.openxmlformats.org/officeDocument/2006/relationships/ctrlProp" Target="../ctrlProps/ctrlProp78.xml"/><Relationship Id="rId160" Type="http://schemas.openxmlformats.org/officeDocument/2006/relationships/ctrlProp" Target="../ctrlProps/ctrlProp143.xml"/><Relationship Id="rId826" Type="http://schemas.openxmlformats.org/officeDocument/2006/relationships/ctrlProp" Target="../ctrlProps/ctrlProp809.xml"/><Relationship Id="rId258" Type="http://schemas.openxmlformats.org/officeDocument/2006/relationships/ctrlProp" Target="../ctrlProps/ctrlProp241.xml"/><Relationship Id="rId465" Type="http://schemas.openxmlformats.org/officeDocument/2006/relationships/ctrlProp" Target="../ctrlProps/ctrlProp448.xml"/><Relationship Id="rId672" Type="http://schemas.openxmlformats.org/officeDocument/2006/relationships/ctrlProp" Target="../ctrlProps/ctrlProp655.xml"/><Relationship Id="rId22" Type="http://schemas.openxmlformats.org/officeDocument/2006/relationships/ctrlProp" Target="../ctrlProps/ctrlProp5.xml"/><Relationship Id="rId118" Type="http://schemas.openxmlformats.org/officeDocument/2006/relationships/ctrlProp" Target="../ctrlProps/ctrlProp101.xml"/><Relationship Id="rId325" Type="http://schemas.openxmlformats.org/officeDocument/2006/relationships/ctrlProp" Target="../ctrlProps/ctrlProp308.xml"/><Relationship Id="rId532" Type="http://schemas.openxmlformats.org/officeDocument/2006/relationships/ctrlProp" Target="../ctrlProps/ctrlProp515.xml"/><Relationship Id="rId171" Type="http://schemas.openxmlformats.org/officeDocument/2006/relationships/ctrlProp" Target="../ctrlProps/ctrlProp154.xml"/><Relationship Id="rId837" Type="http://schemas.openxmlformats.org/officeDocument/2006/relationships/ctrlProp" Target="../ctrlProps/ctrlProp820.xml"/><Relationship Id="rId269" Type="http://schemas.openxmlformats.org/officeDocument/2006/relationships/ctrlProp" Target="../ctrlProps/ctrlProp252.xml"/><Relationship Id="rId476" Type="http://schemas.openxmlformats.org/officeDocument/2006/relationships/ctrlProp" Target="../ctrlProps/ctrlProp459.xml"/><Relationship Id="rId683" Type="http://schemas.openxmlformats.org/officeDocument/2006/relationships/ctrlProp" Target="../ctrlProps/ctrlProp666.xml"/><Relationship Id="rId33" Type="http://schemas.openxmlformats.org/officeDocument/2006/relationships/ctrlProp" Target="../ctrlProps/ctrlProp16.xml"/><Relationship Id="rId129" Type="http://schemas.openxmlformats.org/officeDocument/2006/relationships/ctrlProp" Target="../ctrlProps/ctrlProp112.xml"/><Relationship Id="rId336" Type="http://schemas.openxmlformats.org/officeDocument/2006/relationships/ctrlProp" Target="../ctrlProps/ctrlProp319.xml"/><Relationship Id="rId543" Type="http://schemas.openxmlformats.org/officeDocument/2006/relationships/ctrlProp" Target="../ctrlProps/ctrlProp526.xml"/><Relationship Id="rId182" Type="http://schemas.openxmlformats.org/officeDocument/2006/relationships/ctrlProp" Target="../ctrlProps/ctrlProp165.xml"/><Relationship Id="rId403" Type="http://schemas.openxmlformats.org/officeDocument/2006/relationships/ctrlProp" Target="../ctrlProps/ctrlProp386.xml"/><Relationship Id="rId750" Type="http://schemas.openxmlformats.org/officeDocument/2006/relationships/ctrlProp" Target="../ctrlProps/ctrlProp733.xml"/><Relationship Id="rId848" Type="http://schemas.openxmlformats.org/officeDocument/2006/relationships/ctrlProp" Target="../ctrlProps/ctrlProp831.xml"/><Relationship Id="rId487" Type="http://schemas.openxmlformats.org/officeDocument/2006/relationships/ctrlProp" Target="../ctrlProps/ctrlProp470.xml"/><Relationship Id="rId610" Type="http://schemas.openxmlformats.org/officeDocument/2006/relationships/ctrlProp" Target="../ctrlProps/ctrlProp593.xml"/><Relationship Id="rId694" Type="http://schemas.openxmlformats.org/officeDocument/2006/relationships/ctrlProp" Target="../ctrlProps/ctrlProp677.xml"/><Relationship Id="rId708" Type="http://schemas.openxmlformats.org/officeDocument/2006/relationships/ctrlProp" Target="../ctrlProps/ctrlProp691.xml"/><Relationship Id="rId347" Type="http://schemas.openxmlformats.org/officeDocument/2006/relationships/ctrlProp" Target="../ctrlProps/ctrlProp330.xml"/><Relationship Id="rId44" Type="http://schemas.openxmlformats.org/officeDocument/2006/relationships/ctrlProp" Target="../ctrlProps/ctrlProp27.xml"/><Relationship Id="rId554" Type="http://schemas.openxmlformats.org/officeDocument/2006/relationships/ctrlProp" Target="../ctrlProps/ctrlProp537.xml"/><Relationship Id="rId761" Type="http://schemas.openxmlformats.org/officeDocument/2006/relationships/ctrlProp" Target="../ctrlProps/ctrlProp744.xml"/><Relationship Id="rId859" Type="http://schemas.openxmlformats.org/officeDocument/2006/relationships/ctrlProp" Target="../ctrlProps/ctrlProp842.xml"/><Relationship Id="rId193" Type="http://schemas.openxmlformats.org/officeDocument/2006/relationships/ctrlProp" Target="../ctrlProps/ctrlProp176.xml"/><Relationship Id="rId207" Type="http://schemas.openxmlformats.org/officeDocument/2006/relationships/ctrlProp" Target="../ctrlProps/ctrlProp190.xml"/><Relationship Id="rId414" Type="http://schemas.openxmlformats.org/officeDocument/2006/relationships/ctrlProp" Target="../ctrlProps/ctrlProp397.xml"/><Relationship Id="rId498" Type="http://schemas.openxmlformats.org/officeDocument/2006/relationships/ctrlProp" Target="../ctrlProps/ctrlProp481.xml"/><Relationship Id="rId621" Type="http://schemas.openxmlformats.org/officeDocument/2006/relationships/ctrlProp" Target="../ctrlProps/ctrlProp604.xml"/><Relationship Id="rId260" Type="http://schemas.openxmlformats.org/officeDocument/2006/relationships/ctrlProp" Target="../ctrlProps/ctrlProp243.xml"/><Relationship Id="rId719" Type="http://schemas.openxmlformats.org/officeDocument/2006/relationships/ctrlProp" Target="../ctrlProps/ctrlProp702.xml"/><Relationship Id="rId55" Type="http://schemas.openxmlformats.org/officeDocument/2006/relationships/ctrlProp" Target="../ctrlProps/ctrlProp38.xml"/><Relationship Id="rId120" Type="http://schemas.openxmlformats.org/officeDocument/2006/relationships/ctrlProp" Target="../ctrlProps/ctrlProp103.xml"/><Relationship Id="rId358" Type="http://schemas.openxmlformats.org/officeDocument/2006/relationships/ctrlProp" Target="../ctrlProps/ctrlProp341.xml"/><Relationship Id="rId565" Type="http://schemas.openxmlformats.org/officeDocument/2006/relationships/ctrlProp" Target="../ctrlProps/ctrlProp548.xml"/><Relationship Id="rId772" Type="http://schemas.openxmlformats.org/officeDocument/2006/relationships/ctrlProp" Target="../ctrlProps/ctrlProp755.xml"/><Relationship Id="rId218" Type="http://schemas.openxmlformats.org/officeDocument/2006/relationships/ctrlProp" Target="../ctrlProps/ctrlProp201.xml"/><Relationship Id="rId425" Type="http://schemas.openxmlformats.org/officeDocument/2006/relationships/ctrlProp" Target="../ctrlProps/ctrlProp408.xml"/><Relationship Id="rId632" Type="http://schemas.openxmlformats.org/officeDocument/2006/relationships/ctrlProp" Target="../ctrlProps/ctrlProp615.xml"/><Relationship Id="rId271" Type="http://schemas.openxmlformats.org/officeDocument/2006/relationships/ctrlProp" Target="../ctrlProps/ctrlProp254.xml"/><Relationship Id="rId66" Type="http://schemas.openxmlformats.org/officeDocument/2006/relationships/ctrlProp" Target="../ctrlProps/ctrlProp49.xml"/><Relationship Id="rId131" Type="http://schemas.openxmlformats.org/officeDocument/2006/relationships/ctrlProp" Target="../ctrlProps/ctrlProp114.xml"/><Relationship Id="rId369" Type="http://schemas.openxmlformats.org/officeDocument/2006/relationships/ctrlProp" Target="../ctrlProps/ctrlProp352.xml"/><Relationship Id="rId576" Type="http://schemas.openxmlformats.org/officeDocument/2006/relationships/ctrlProp" Target="../ctrlProps/ctrlProp559.xml"/><Relationship Id="rId783" Type="http://schemas.openxmlformats.org/officeDocument/2006/relationships/ctrlProp" Target="../ctrlProps/ctrlProp766.xml"/><Relationship Id="rId229" Type="http://schemas.openxmlformats.org/officeDocument/2006/relationships/ctrlProp" Target="../ctrlProps/ctrlProp212.xml"/><Relationship Id="rId436" Type="http://schemas.openxmlformats.org/officeDocument/2006/relationships/ctrlProp" Target="../ctrlProps/ctrlProp419.xml"/><Relationship Id="rId643" Type="http://schemas.openxmlformats.org/officeDocument/2006/relationships/ctrlProp" Target="../ctrlProps/ctrlProp626.xml"/><Relationship Id="rId850" Type="http://schemas.openxmlformats.org/officeDocument/2006/relationships/ctrlProp" Target="../ctrlProps/ctrlProp833.xml"/><Relationship Id="rId77" Type="http://schemas.openxmlformats.org/officeDocument/2006/relationships/ctrlProp" Target="../ctrlProps/ctrlProp60.xml"/><Relationship Id="rId282" Type="http://schemas.openxmlformats.org/officeDocument/2006/relationships/ctrlProp" Target="../ctrlProps/ctrlProp265.xml"/><Relationship Id="rId503" Type="http://schemas.openxmlformats.org/officeDocument/2006/relationships/ctrlProp" Target="../ctrlProps/ctrlProp486.xml"/><Relationship Id="rId587" Type="http://schemas.openxmlformats.org/officeDocument/2006/relationships/ctrlProp" Target="../ctrlProps/ctrlProp570.xml"/><Relationship Id="rId710" Type="http://schemas.openxmlformats.org/officeDocument/2006/relationships/ctrlProp" Target="../ctrlProps/ctrlProp693.xml"/><Relationship Id="rId808" Type="http://schemas.openxmlformats.org/officeDocument/2006/relationships/ctrlProp" Target="../ctrlProps/ctrlProp791.xml"/><Relationship Id="rId8" Type="http://schemas.openxmlformats.org/officeDocument/2006/relationships/oleObject" Target="../embeddings/oleObject3.bin"/><Relationship Id="rId142" Type="http://schemas.openxmlformats.org/officeDocument/2006/relationships/ctrlProp" Target="../ctrlProps/ctrlProp125.xml"/><Relationship Id="rId447" Type="http://schemas.openxmlformats.org/officeDocument/2006/relationships/ctrlProp" Target="../ctrlProps/ctrlProp430.xml"/><Relationship Id="rId794" Type="http://schemas.openxmlformats.org/officeDocument/2006/relationships/ctrlProp" Target="../ctrlProps/ctrlProp77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E73AE-1EAF-47BB-9618-F464ED9FF71B}">
  <sheetPr codeName="Hoja1"/>
  <dimension ref="A1:GD3155"/>
  <sheetViews>
    <sheetView tabSelected="1" zoomScaleNormal="100" workbookViewId="0">
      <selection activeCell="I9" sqref="I9:I11"/>
    </sheetView>
  </sheetViews>
  <sheetFormatPr baseColWidth="10" defaultRowHeight="12.75"/>
  <cols>
    <col min="1" max="1" width="12.42578125" style="6" customWidth="1"/>
    <col min="2" max="2" width="11.5703125" style="6" bestFit="1" customWidth="1"/>
    <col min="3" max="3" width="12.7109375" style="6" bestFit="1" customWidth="1"/>
    <col min="4" max="4" width="18.28515625" style="6" bestFit="1" customWidth="1"/>
    <col min="5" max="5" width="8.5703125" style="6" bestFit="1" customWidth="1"/>
    <col min="6" max="6" width="14.140625" style="6" bestFit="1" customWidth="1"/>
    <col min="7" max="7" width="15" style="6" customWidth="1"/>
    <col min="8" max="8" width="14.85546875" style="6" customWidth="1"/>
    <col min="9" max="9" width="13.85546875" style="6" customWidth="1"/>
    <col min="10" max="10" width="9.7109375" style="6" customWidth="1"/>
    <col min="11" max="11" width="11.140625" style="6" customWidth="1"/>
    <col min="12" max="12" width="8.7109375" style="6" customWidth="1"/>
    <col min="13" max="13" width="10.42578125" style="6" customWidth="1"/>
    <col min="14" max="14" width="11.5703125" style="6" customWidth="1"/>
    <col min="15" max="15" width="11" style="6" customWidth="1"/>
    <col min="16" max="16" width="12.7109375" style="6" customWidth="1"/>
    <col min="17" max="17" width="11.7109375" style="6" customWidth="1"/>
    <col min="18" max="18" width="18" style="6" customWidth="1"/>
    <col min="19" max="19" width="10.42578125" style="6" customWidth="1"/>
    <col min="20" max="20" width="22.28515625" style="6" customWidth="1"/>
    <col min="21" max="21" width="6.28515625" style="6" bestFit="1" customWidth="1"/>
    <col min="22" max="22" width="8.7109375" style="6" bestFit="1" customWidth="1"/>
    <col min="23" max="23" width="18.140625" style="6" customWidth="1"/>
    <col min="24" max="24" width="36" style="6" customWidth="1"/>
    <col min="25" max="25" width="11.7109375" style="6" bestFit="1" customWidth="1"/>
    <col min="26" max="26" width="35.5703125" style="6" customWidth="1"/>
    <col min="27" max="29" width="11.140625" style="6" customWidth="1"/>
    <col min="30" max="30" width="15.140625" style="6" bestFit="1" customWidth="1"/>
    <col min="31" max="31" width="11.5703125" style="6" bestFit="1" customWidth="1"/>
    <col min="32" max="33" width="11.42578125" style="6"/>
    <col min="34" max="34" width="11.5703125" style="6" customWidth="1"/>
    <col min="35" max="39" width="11.42578125" style="6"/>
    <col min="40" max="40" width="10.5703125" style="6" customWidth="1"/>
    <col min="41" max="51" width="11.42578125" style="6"/>
    <col min="52" max="52" width="26.7109375" style="6" customWidth="1"/>
    <col min="53" max="53" width="33.28515625" style="6" customWidth="1"/>
    <col min="54" max="54" width="23" style="6" customWidth="1"/>
    <col min="55" max="55" width="26.85546875" style="6" customWidth="1"/>
    <col min="56" max="56" width="29.85546875" style="6" customWidth="1"/>
    <col min="57" max="77" width="11.42578125" style="6"/>
    <col min="78" max="78" width="15.42578125" style="6" customWidth="1"/>
    <col min="79" max="80" width="11.42578125" style="6"/>
    <col min="81" max="81" width="26.5703125" style="6" customWidth="1"/>
    <col min="82" max="82" width="27.42578125" style="6" customWidth="1"/>
    <col min="83" max="83" width="9.85546875" style="6" bestFit="1" customWidth="1"/>
    <col min="84" max="84" width="15.85546875" style="6" customWidth="1"/>
    <col min="85" max="85" width="14" style="6" customWidth="1"/>
    <col min="86" max="86" width="8.7109375" style="6" customWidth="1"/>
    <col min="87" max="87" width="11.5703125" style="6" bestFit="1" customWidth="1"/>
    <col min="88" max="90" width="11.42578125" style="6"/>
    <col min="91" max="91" width="20.140625" style="6" customWidth="1"/>
    <col min="92" max="92" width="15.85546875" style="6" customWidth="1"/>
    <col min="93" max="94" width="17.5703125" style="6" customWidth="1"/>
    <col min="95" max="95" width="11.28515625" style="6" customWidth="1"/>
    <col min="96" max="96" width="10.7109375" style="6" customWidth="1"/>
    <col min="97" max="97" width="14.85546875" style="6" bestFit="1" customWidth="1"/>
    <col min="98" max="98" width="5.5703125" style="6" bestFit="1" customWidth="1"/>
    <col min="99" max="16384" width="11.42578125" style="6"/>
  </cols>
  <sheetData>
    <row r="1" spans="1:186" ht="13.5" thickBot="1">
      <c r="D1" s="560" t="s">
        <v>1699</v>
      </c>
      <c r="E1" s="561"/>
      <c r="F1" s="562"/>
      <c r="G1" s="47" t="s">
        <v>2143</v>
      </c>
      <c r="H1" s="46"/>
      <c r="J1" s="104" t="s">
        <v>2652</v>
      </c>
      <c r="K1" s="104"/>
      <c r="L1" s="17"/>
      <c r="M1" s="60"/>
      <c r="N1" s="46" t="s">
        <v>553</v>
      </c>
      <c r="R1" s="449" t="s">
        <v>3324</v>
      </c>
      <c r="S1" s="478" t="s">
        <v>2060</v>
      </c>
      <c r="T1" s="475" t="s">
        <v>583</v>
      </c>
      <c r="U1" s="296" t="s">
        <v>2072</v>
      </c>
      <c r="V1" s="296" t="s">
        <v>803</v>
      </c>
      <c r="W1" s="6" t="s">
        <v>2238</v>
      </c>
      <c r="X1" s="326" t="s">
        <v>831</v>
      </c>
      <c r="Y1" s="40"/>
      <c r="Z1" s="510" t="s">
        <v>2728</v>
      </c>
      <c r="AA1" s="511"/>
      <c r="AG1" s="230"/>
      <c r="AH1" s="230"/>
    </row>
    <row r="2" spans="1:186" ht="26.25" thickBot="1">
      <c r="D2" s="563"/>
      <c r="E2" s="564"/>
      <c r="F2" s="565"/>
      <c r="G2" s="574" t="s">
        <v>2068</v>
      </c>
      <c r="H2" s="575"/>
      <c r="I2" s="261" t="b">
        <v>0</v>
      </c>
      <c r="J2" s="75" t="s">
        <v>2640</v>
      </c>
      <c r="K2" s="76" t="s">
        <v>2632</v>
      </c>
      <c r="L2" s="9" t="s">
        <v>2135</v>
      </c>
      <c r="M2" s="42"/>
      <c r="N2" s="413"/>
      <c r="O2" s="399" t="s">
        <v>2646</v>
      </c>
      <c r="P2" s="400" t="s">
        <v>800</v>
      </c>
      <c r="Q2" s="400" t="s">
        <v>801</v>
      </c>
      <c r="R2" s="479" t="s">
        <v>586</v>
      </c>
      <c r="S2" s="480">
        <f>0+CI255</f>
        <v>0</v>
      </c>
      <c r="T2" s="476" t="s">
        <v>269</v>
      </c>
      <c r="U2" s="101">
        <v>0</v>
      </c>
      <c r="V2" s="101">
        <f t="shared" ref="V2:V12" si="0">U2*W2</f>
        <v>0</v>
      </c>
      <c r="W2" s="282">
        <v>3.5000000000000003E-2</v>
      </c>
      <c r="X2" s="158" t="s">
        <v>809</v>
      </c>
      <c r="Y2" s="19"/>
      <c r="Z2" s="516" t="s">
        <v>2169</v>
      </c>
      <c r="AA2" s="513"/>
      <c r="FD2" s="30">
        <v>1</v>
      </c>
      <c r="FE2" s="40">
        <v>1</v>
      </c>
      <c r="FF2" s="31" t="s">
        <v>452</v>
      </c>
      <c r="FG2" s="91" t="s">
        <v>557</v>
      </c>
      <c r="FH2" s="92"/>
      <c r="FI2" s="30" t="str">
        <f>IF($FD$2=2,Listas!A3,"")</f>
        <v/>
      </c>
      <c r="FJ2" s="7" t="str">
        <f>IF(FE$2=2,Listas!$A3,"")</f>
        <v/>
      </c>
      <c r="FK2" s="7" t="str">
        <f>IF(FD$3=2,Listas!$A3,"")</f>
        <v/>
      </c>
      <c r="FL2" s="7" t="str">
        <f>IF(FE$3=2,Listas!$A3,"")</f>
        <v/>
      </c>
      <c r="FM2" s="7" t="str">
        <f>IF(FD$4=2,Listas!$A3,"")</f>
        <v/>
      </c>
      <c r="FN2" s="7" t="str">
        <f>IF(FE$4=2,Listas!$A3,"")</f>
        <v/>
      </c>
      <c r="FO2" s="7" t="str">
        <f>IF(FD$5=2,Listas!$A3,"")</f>
        <v/>
      </c>
      <c r="FP2" s="7" t="str">
        <f>IF(FE$5=2,Listas!$A3,"")</f>
        <v/>
      </c>
      <c r="FQ2" s="7" t="str">
        <f>IF(FD$6=2,Listas!$A3,"")</f>
        <v/>
      </c>
      <c r="FR2" s="7" t="str">
        <f>IF(FE$6=2,Listas!$A3,"")</f>
        <v/>
      </c>
      <c r="FS2" s="7" t="str">
        <f>IF(FD$7=2,Listas!$A3,"")</f>
        <v/>
      </c>
      <c r="FT2" s="7" t="str">
        <f>IF(FE$7=2,Listas!$A3,"")</f>
        <v/>
      </c>
      <c r="FU2" s="7" t="str">
        <f>IF(FD$8=2,Listas!$A3,"")</f>
        <v/>
      </c>
      <c r="FV2" s="7" t="str">
        <f>IF(FE$8=2,Listas!$A3,"")</f>
        <v/>
      </c>
      <c r="FW2" s="7" t="str">
        <f>IF(FD$9=2,Listas!$A3,"")</f>
        <v/>
      </c>
      <c r="FX2" s="7" t="str">
        <f>IF(FE$9=2,Listas!$A3,"")</f>
        <v/>
      </c>
      <c r="FY2" s="7" t="str">
        <f>IF(FD$10=2,Listas!$A3,"")</f>
        <v/>
      </c>
      <c r="FZ2" s="7" t="str">
        <f>IF(FE$10=2,Listas!$A3,"")</f>
        <v/>
      </c>
      <c r="GA2" s="7" t="str">
        <f>IF(FD$11=2,Listas!$A3,"")</f>
        <v/>
      </c>
      <c r="GB2" s="7" t="str">
        <f>IF(FE$11=2,Listas!$A3,"")</f>
        <v/>
      </c>
      <c r="GC2" s="15" t="str">
        <f>IF(FD$12=2,Listas!$A3,"")</f>
        <v/>
      </c>
      <c r="GD2" s="48" t="str">
        <f>IF(FE$12=2,Listas!$A3,"")</f>
        <v/>
      </c>
    </row>
    <row r="3" spans="1:186">
      <c r="A3" s="7" t="s">
        <v>442</v>
      </c>
      <c r="B3" s="9" t="s">
        <v>443</v>
      </c>
      <c r="C3" s="8" t="s">
        <v>1321</v>
      </c>
      <c r="D3" s="449" t="s">
        <v>782</v>
      </c>
      <c r="E3" s="8" t="s">
        <v>2139</v>
      </c>
      <c r="F3" s="8" t="s">
        <v>2148</v>
      </c>
      <c r="G3" s="115" t="s">
        <v>2630</v>
      </c>
      <c r="H3" s="509" t="str">
        <f>IF((H5+N7+O22+L4+G835+E850+J842+D866)&lt;0,(H5+N7+O22+L4+G835+E850+J842+D866),CONCATENATE("+",(H5+N7+O22+L4+G835+E850+J842+D866)))</f>
        <v>+0</v>
      </c>
      <c r="I3" s="262" t="b">
        <v>0</v>
      </c>
      <c r="J3" s="4">
        <f>0+(E9+E11)-N3</f>
        <v>100</v>
      </c>
      <c r="K3" s="78">
        <f>0+(IF(((F9+F11)-F11)-N3&gt;=0,((F9+F11)-F11-N3),0))</f>
        <v>50</v>
      </c>
      <c r="L3" s="4">
        <f>IF(K3&gt;0,I868+F11-(N7/10),(I868+(F11-N3)+F9-(N7/10)))</f>
        <v>50</v>
      </c>
      <c r="M3" s="6" t="s">
        <v>2638</v>
      </c>
      <c r="N3" s="6">
        <v>0</v>
      </c>
      <c r="O3" s="401">
        <v>0</v>
      </c>
      <c r="P3" s="311">
        <f>ROUNDDOWN(O3/1500,0)</f>
        <v>0</v>
      </c>
      <c r="Q3" s="329">
        <f>(O3+P8+G208+G210+AA183+Q9)/10</f>
        <v>60</v>
      </c>
      <c r="R3" s="481" t="s">
        <v>3224</v>
      </c>
      <c r="S3" s="482">
        <f>0+CI258</f>
        <v>0</v>
      </c>
      <c r="T3" s="476" t="s">
        <v>273</v>
      </c>
      <c r="U3" s="101">
        <v>0</v>
      </c>
      <c r="V3" s="101">
        <f t="shared" si="0"/>
        <v>0</v>
      </c>
      <c r="W3" s="282">
        <v>2.5000000000000001E-2</v>
      </c>
      <c r="X3" s="158" t="s">
        <v>810</v>
      </c>
      <c r="Y3" s="19"/>
      <c r="Z3" s="518" t="s">
        <v>2664</v>
      </c>
      <c r="AA3" s="513"/>
      <c r="FD3" s="32">
        <v>1</v>
      </c>
      <c r="FE3" s="6">
        <v>1</v>
      </c>
      <c r="FF3" s="33"/>
      <c r="FG3" s="6" t="e">
        <f>SUM(FI2:GD77)</f>
        <v>#REF!</v>
      </c>
      <c r="FH3" s="6" t="str">
        <f>IF($FD$2=3,Listas!A4,"")</f>
        <v/>
      </c>
      <c r="FI3" s="32" t="str">
        <f>IF($FD$2=3,Listas!A4,"")</f>
        <v/>
      </c>
      <c r="FJ3" s="15" t="str">
        <f>IF(FE$2=3,Listas!$A4,"")</f>
        <v/>
      </c>
      <c r="FK3" s="15" t="str">
        <f>IF(FD$3=3,Listas!$A4,"")</f>
        <v/>
      </c>
      <c r="FL3" s="15" t="str">
        <f>IF(FE$3=3,Listas!$A4,"")</f>
        <v/>
      </c>
      <c r="FM3" s="15" t="str">
        <f>IF(FD$4=3,Listas!$A4,"")</f>
        <v/>
      </c>
      <c r="FN3" s="15" t="str">
        <f>IF(FE$4=3,Listas!$A4,"")</f>
        <v/>
      </c>
      <c r="FO3" s="15" t="str">
        <f>IF(FD$5=3,Listas!$A4,"")</f>
        <v/>
      </c>
      <c r="FP3" s="15" t="str">
        <f>IF(FE$5=3,Listas!$A4,"")</f>
        <v/>
      </c>
      <c r="FQ3" s="15" t="str">
        <f>IF(FD$6=3,Listas!$A4,"")</f>
        <v/>
      </c>
      <c r="FR3" s="15" t="str">
        <f>IF(FE$6=3,Listas!$A4,"")</f>
        <v/>
      </c>
      <c r="FS3" s="15" t="str">
        <f>IF(FD$7=3,Listas!$A4,"")</f>
        <v/>
      </c>
      <c r="FT3" s="15" t="str">
        <f>IF(FE$7=3,Listas!$A4,"")</f>
        <v/>
      </c>
      <c r="FU3" s="15" t="str">
        <f>IF(FD$8=3,Listas!$A4,"")</f>
        <v/>
      </c>
      <c r="FV3" s="15" t="str">
        <f>IF(FE$8=3,Listas!$A4,"")</f>
        <v/>
      </c>
      <c r="FW3" s="15" t="str">
        <f>IF(FD$9=3,Listas!$A4,"")</f>
        <v/>
      </c>
      <c r="FX3" s="15" t="str">
        <f>IF(FE$9=3,Listas!$A4,"")</f>
        <v/>
      </c>
      <c r="FY3" s="15" t="str">
        <f>IF(FD$10=3,Listas!$A4,"")</f>
        <v/>
      </c>
      <c r="FZ3" s="15" t="str">
        <f>IF(FE$10=3,Listas!$A4,"")</f>
        <v/>
      </c>
      <c r="GA3" s="15" t="str">
        <f>IF(FD$11=3,Listas!$A4,"")</f>
        <v/>
      </c>
      <c r="GB3" s="15" t="str">
        <f>IF(FE$11=3,Listas!$A4,"")</f>
        <v/>
      </c>
      <c r="GC3" s="15" t="str">
        <f>IF(FD$12=3,Listas!$A4,"")</f>
        <v/>
      </c>
      <c r="GD3" s="58" t="str">
        <f>IF(FE$12=3,Listas!$A4,"")</f>
        <v/>
      </c>
    </row>
    <row r="4" spans="1:186" ht="26.25">
      <c r="A4" s="15">
        <v>0</v>
      </c>
      <c r="B4" s="270">
        <f>((100-F4)/400)*A4</f>
        <v>0</v>
      </c>
      <c r="C4" s="437"/>
      <c r="D4" s="213" t="s">
        <v>2752</v>
      </c>
      <c r="E4" s="5">
        <f>0+F4+I856-(F871+(H3/5))</f>
        <v>50</v>
      </c>
      <c r="F4" s="20">
        <v>50</v>
      </c>
      <c r="G4" s="103" t="s">
        <v>2631</v>
      </c>
      <c r="H4" s="152">
        <v>0</v>
      </c>
      <c r="I4" s="419" t="s">
        <v>2063</v>
      </c>
      <c r="J4" s="105" t="str">
        <f>IF(L3&lt;=0,"RIP","")</f>
        <v/>
      </c>
      <c r="K4" s="74" t="s">
        <v>2639</v>
      </c>
      <c r="L4" s="73">
        <f>IF(((E11-L3)+B15)&gt;=0,((E11-L3)+B15),0)</f>
        <v>0</v>
      </c>
      <c r="N4" s="93"/>
      <c r="O4" s="402" t="s">
        <v>2647</v>
      </c>
      <c r="P4" s="80" t="s">
        <v>2649</v>
      </c>
      <c r="Q4" s="98" t="s">
        <v>2648</v>
      </c>
      <c r="R4" s="479" t="s">
        <v>3225</v>
      </c>
      <c r="S4" s="480">
        <f>0+CI260</f>
        <v>0</v>
      </c>
      <c r="T4" s="476" t="s">
        <v>267</v>
      </c>
      <c r="U4" s="101"/>
      <c r="V4" s="101">
        <f t="shared" si="0"/>
        <v>0</v>
      </c>
      <c r="X4" s="158" t="s">
        <v>811</v>
      </c>
      <c r="Y4" s="19"/>
      <c r="Z4" s="518" t="s">
        <v>2659</v>
      </c>
      <c r="AA4" s="513"/>
      <c r="FD4" s="32">
        <v>1</v>
      </c>
      <c r="FE4" s="6">
        <v>1</v>
      </c>
      <c r="FF4" s="33"/>
      <c r="FH4" s="6" t="str">
        <f>IF($FD$2=2,Listas!A5,"")</f>
        <v/>
      </c>
      <c r="FI4" s="32" t="str">
        <f>IF($FD$2=4,Listas!A5,"")</f>
        <v/>
      </c>
      <c r="FJ4" s="15" t="str">
        <f>IF(FE$2=4,Listas!$A5,"")</f>
        <v/>
      </c>
      <c r="FK4" s="15" t="str">
        <f>IF(FD$3=4,Listas!$A5,"")</f>
        <v/>
      </c>
      <c r="FL4" s="15" t="str">
        <f>IF(FE$3=4,Listas!$A5,"")</f>
        <v/>
      </c>
      <c r="FM4" s="15" t="str">
        <f>IF(FD$4=4,Listas!$A5,"")</f>
        <v/>
      </c>
      <c r="FN4" s="15" t="str">
        <f>IF(FE$5=2,Listas!$A5,"")</f>
        <v/>
      </c>
      <c r="FO4" s="15" t="str">
        <f>IF(FD$5=4,Listas!$A5,"")</f>
        <v/>
      </c>
      <c r="FP4" s="15" t="str">
        <f>IF(FE$5=4,Listas!$A5,"")</f>
        <v/>
      </c>
      <c r="FQ4" s="15" t="str">
        <f>IF(FD$6=4,Listas!$A5,"")</f>
        <v/>
      </c>
      <c r="FR4" s="15" t="str">
        <f>IF(FE$6=4,Listas!$A5,"")</f>
        <v/>
      </c>
      <c r="FS4" s="15" t="str">
        <f>IF(FD$7=4,Listas!$A5,"")</f>
        <v/>
      </c>
      <c r="FT4" s="15" t="str">
        <f>IF(FE$7=4,Listas!$A5,"")</f>
        <v/>
      </c>
      <c r="FU4" s="15" t="str">
        <f>IF(FD$8=4,Listas!$A5,"")</f>
        <v/>
      </c>
      <c r="FV4" s="15" t="str">
        <f>IF(FE$8=4,Listas!$A5,"")</f>
        <v/>
      </c>
      <c r="FW4" s="15" t="str">
        <f>IF(FD$9=4,Listas!$A5,"")</f>
        <v/>
      </c>
      <c r="FX4" s="15" t="str">
        <f>IF(FE$9=4,Listas!$A5,"")</f>
        <v/>
      </c>
      <c r="FY4" s="15" t="str">
        <f>IF(FD$10=4,Listas!$A5,"")</f>
        <v/>
      </c>
      <c r="FZ4" s="15" t="str">
        <f>IF(FE$10=4,Listas!$A5,"")</f>
        <v/>
      </c>
      <c r="GA4" s="15" t="str">
        <f>IF(FD$11=4,Listas!$A5,"")</f>
        <v/>
      </c>
      <c r="GB4" s="15" t="str">
        <f>IF(FE$11=4,Listas!$A5,"")</f>
        <v/>
      </c>
      <c r="GC4" s="15" t="str">
        <f>IF(FD$12=4,Listas!$A5,"")</f>
        <v/>
      </c>
      <c r="GD4" s="58" t="str">
        <f>IF(FE$12=4,Listas!$A5,"")</f>
        <v/>
      </c>
    </row>
    <row r="5" spans="1:186" ht="15.75">
      <c r="A5" s="15">
        <v>0</v>
      </c>
      <c r="B5" s="270">
        <f>((100-F5)/400)*A5</f>
        <v>0</v>
      </c>
      <c r="C5" s="437"/>
      <c r="D5" s="213" t="s">
        <v>2753</v>
      </c>
      <c r="E5" s="5">
        <f>0+F5-(H3/5)+I857-F872</f>
        <v>50</v>
      </c>
      <c r="F5" s="20">
        <v>50</v>
      </c>
      <c r="G5" s="32" t="s">
        <v>3236</v>
      </c>
      <c r="H5" s="93"/>
      <c r="I5" s="53">
        <v>0</v>
      </c>
      <c r="J5" s="94" t="s">
        <v>2633</v>
      </c>
      <c r="K5" s="63"/>
      <c r="L5" s="63"/>
      <c r="M5" s="63"/>
      <c r="N5" s="63"/>
      <c r="O5" s="403"/>
      <c r="P5" s="44"/>
      <c r="Q5" s="43"/>
      <c r="R5" s="483" t="s">
        <v>584</v>
      </c>
      <c r="S5" s="482">
        <f>0+CI263</f>
        <v>0</v>
      </c>
      <c r="T5" s="476" t="s">
        <v>2236</v>
      </c>
      <c r="U5" s="101">
        <v>0</v>
      </c>
      <c r="V5" s="101">
        <f t="shared" si="0"/>
        <v>0</v>
      </c>
      <c r="W5" s="282">
        <v>0.01</v>
      </c>
      <c r="X5" s="158" t="s">
        <v>812</v>
      </c>
      <c r="Y5" s="19"/>
      <c r="Z5" s="518" t="s">
        <v>2020</v>
      </c>
      <c r="AA5" s="513"/>
      <c r="FD5" s="32">
        <v>1</v>
      </c>
      <c r="FE5" s="6">
        <v>1</v>
      </c>
      <c r="FF5" s="33"/>
      <c r="FH5" s="6" t="str">
        <f>IF($FD$2=2,Listas!A6,"")</f>
        <v/>
      </c>
      <c r="FI5" s="32" t="str">
        <f>IF($FD$2=5,Listas!A6,"")</f>
        <v/>
      </c>
      <c r="FJ5" s="15" t="str">
        <f>IF(FE$2=5,Listas!$A6,"")</f>
        <v/>
      </c>
      <c r="FK5" s="15" t="str">
        <f>IF(FD$3=5,Listas!$A6,"")</f>
        <v/>
      </c>
      <c r="FL5" s="15" t="str">
        <f>IF(FE$3=5,Listas!$A6,"")</f>
        <v/>
      </c>
      <c r="FM5" s="15" t="str">
        <f>IF(FD$4=5,Listas!$A6,"")</f>
        <v/>
      </c>
      <c r="FN5" s="15" t="str">
        <f>IF(FE$4=5,Listas!$A6,"")</f>
        <v/>
      </c>
      <c r="FO5" s="15" t="str">
        <f>IF(FD$5=5,Listas!$A6,"")</f>
        <v/>
      </c>
      <c r="FP5" s="15" t="str">
        <f>IF(FE$5=5,Listas!$A6,"")</f>
        <v/>
      </c>
      <c r="FQ5" s="15" t="str">
        <f>IF(FD$6=5,Listas!$A6,"")</f>
        <v/>
      </c>
      <c r="FR5" s="15" t="str">
        <f>IF(FE$6=5,Listas!$A6,"")</f>
        <v/>
      </c>
      <c r="FS5" s="15" t="str">
        <f>IF(FD$7=5,Listas!$A6,"")</f>
        <v/>
      </c>
      <c r="FT5" s="15" t="str">
        <f>IF(FE$7=5,Listas!$A6,"")</f>
        <v/>
      </c>
      <c r="FU5" s="15" t="str">
        <f>IF(FD$8=5,Listas!$A6,"")</f>
        <v/>
      </c>
      <c r="FV5" s="15" t="str">
        <f>IF(FE$8=5,Listas!$A6,"")</f>
        <v/>
      </c>
      <c r="FW5" s="15" t="str">
        <f>IF(FD$9=5,Listas!$A6,"")</f>
        <v/>
      </c>
      <c r="FX5" s="15" t="str">
        <f>IF(FE$9=5,Listas!$A6,"")</f>
        <v/>
      </c>
      <c r="FY5" s="15" t="str">
        <f>IF(FD$10=5,Listas!$A6,"")</f>
        <v/>
      </c>
      <c r="FZ5" s="15" t="str">
        <f>IF(FE$10=5,Listas!$A6,"")</f>
        <v/>
      </c>
      <c r="GA5" s="15" t="str">
        <f>IF(FD$11=5,Listas!$A6,"")</f>
        <v/>
      </c>
      <c r="GB5" s="15" t="str">
        <f>IF(FE$11=5,Listas!$A6,"")</f>
        <v/>
      </c>
      <c r="GC5" s="15" t="str">
        <f>IF(FD$12=5,Listas!$A6,"")</f>
        <v/>
      </c>
      <c r="GD5" s="58" t="str">
        <f>IF(FE$12=5,Listas!$A6,"")</f>
        <v/>
      </c>
    </row>
    <row r="6" spans="1:186" ht="15.75">
      <c r="A6" s="15"/>
      <c r="B6" s="270">
        <f>((100-F6)/400)*A6</f>
        <v>0</v>
      </c>
      <c r="C6" s="437"/>
      <c r="D6" s="213" t="s">
        <v>2132</v>
      </c>
      <c r="E6" s="5">
        <f>0+F6-B15-(H3/5)-G835-E850+J839+I858-D867-D868-F873+J844</f>
        <v>50</v>
      </c>
      <c r="F6" s="20">
        <v>50</v>
      </c>
      <c r="G6" s="578" t="s">
        <v>2627</v>
      </c>
      <c r="H6" s="579"/>
      <c r="I6" s="580"/>
      <c r="J6" s="591" t="s">
        <v>2644</v>
      </c>
      <c r="K6" s="591"/>
      <c r="L6" s="591"/>
      <c r="M6" s="72">
        <f>(F10+F11)/2</f>
        <v>50</v>
      </c>
      <c r="N6" s="63"/>
      <c r="O6" s="403"/>
      <c r="P6" s="44"/>
      <c r="Q6" s="43"/>
      <c r="R6" s="484" t="s">
        <v>591</v>
      </c>
      <c r="S6" s="480">
        <f>0+CI261</f>
        <v>0</v>
      </c>
      <c r="T6" s="476" t="s">
        <v>2468</v>
      </c>
      <c r="U6" s="101"/>
      <c r="V6" s="101">
        <f t="shared" si="0"/>
        <v>0</v>
      </c>
      <c r="W6" s="282">
        <v>6.6000000000000003E-2</v>
      </c>
      <c r="X6" s="158" t="s">
        <v>813</v>
      </c>
      <c r="Y6" s="19"/>
      <c r="Z6" s="518" t="s">
        <v>1369</v>
      </c>
      <c r="AA6" s="513"/>
      <c r="FD6" s="32">
        <v>1</v>
      </c>
      <c r="FE6" s="6">
        <v>1</v>
      </c>
      <c r="FF6" s="33"/>
      <c r="FH6" s="6" t="str">
        <f>IF($FD$2=2,Listas!A7,"")</f>
        <v/>
      </c>
      <c r="FI6" s="32" t="str">
        <f>IF($FD$2=6,Listas!A7,"")</f>
        <v/>
      </c>
      <c r="FJ6" s="15" t="str">
        <f>IF(FE$2=6,Listas!$A7,"")</f>
        <v/>
      </c>
      <c r="FK6" s="15" t="str">
        <f>IF(FD$3=6,Listas!$A7,"")</f>
        <v/>
      </c>
      <c r="FL6" s="15" t="str">
        <f>IF(FE$3=6,Listas!$A7,"")</f>
        <v/>
      </c>
      <c r="FM6" s="15" t="str">
        <f>IF(FD$4=6,Listas!$A7,"")</f>
        <v/>
      </c>
      <c r="FN6" s="15" t="str">
        <f>IF(FE$4=6,Listas!$A7,"")</f>
        <v/>
      </c>
      <c r="FO6" s="15" t="str">
        <f>IF(FD$5=6,Listas!$A7,"")</f>
        <v/>
      </c>
      <c r="FP6" s="15" t="str">
        <f>IF(FE$5=6,Listas!$A7,"")</f>
        <v/>
      </c>
      <c r="FQ6" s="15" t="str">
        <f>IF(FD$6=6,Listas!$A7,"")</f>
        <v/>
      </c>
      <c r="FR6" s="15" t="str">
        <f>IF(FE$6=6,Listas!$A7,"")</f>
        <v/>
      </c>
      <c r="FS6" s="15" t="str">
        <f>IF(FD$7=6,Listas!$A7,"")</f>
        <v/>
      </c>
      <c r="FT6" s="15" t="str">
        <f>IF(FE$7=6,Listas!$A7,"")</f>
        <v/>
      </c>
      <c r="FU6" s="15" t="str">
        <f>IF(FD$8=6,Listas!$A7,"")</f>
        <v/>
      </c>
      <c r="FV6" s="15" t="str">
        <f>IF(FE$8=6,Listas!$A7,"")</f>
        <v/>
      </c>
      <c r="FW6" s="15" t="str">
        <f>IF(FD$9=6,Listas!$A7,"")</f>
        <v/>
      </c>
      <c r="FX6" s="15" t="str">
        <f>IF(FE$9=6,Listas!$A7,"")</f>
        <v/>
      </c>
      <c r="FY6" s="15" t="str">
        <f>IF(FD$10=6,Listas!$A7,"")</f>
        <v/>
      </c>
      <c r="FZ6" s="15" t="str">
        <f>IF(FE$10=6,Listas!$A7,"")</f>
        <v/>
      </c>
      <c r="GA6" s="15" t="str">
        <f>IF(FD$11=6,Listas!$A7,"")</f>
        <v/>
      </c>
      <c r="GB6" s="15" t="str">
        <f>IF(FE$11=6,Listas!$A7,"")</f>
        <v/>
      </c>
      <c r="GC6" s="15" t="str">
        <f>IF(FD$12=6,Listas!$A7,"")</f>
        <v/>
      </c>
      <c r="GD6" s="58" t="str">
        <f>IF(FE$12=6,Listas!$A7,"")</f>
        <v/>
      </c>
    </row>
    <row r="7" spans="1:186" ht="15.75">
      <c r="A7" s="15"/>
      <c r="B7" s="270">
        <f>((100-F7)/100)*A7</f>
        <v>0</v>
      </c>
      <c r="C7" s="437"/>
      <c r="D7" s="213" t="s">
        <v>3280</v>
      </c>
      <c r="E7" s="5">
        <f>0+F7-(H3/5)-B15+I859-F874</f>
        <v>50</v>
      </c>
      <c r="F7" s="20">
        <v>50</v>
      </c>
      <c r="G7" s="32" t="s">
        <v>2626</v>
      </c>
      <c r="H7" s="5">
        <f>50+E11</f>
        <v>100</v>
      </c>
      <c r="I7" s="409" t="str">
        <f>IF($G$835&gt;0,"BORRACHO",  "")</f>
        <v/>
      </c>
      <c r="J7" s="65" t="s">
        <v>2633</v>
      </c>
      <c r="K7" s="66">
        <f>J11+L11</f>
        <v>0</v>
      </c>
      <c r="L7" s="64" t="s">
        <v>2641</v>
      </c>
      <c r="M7" s="65"/>
      <c r="N7" s="100">
        <f>IF(K7&lt;M6,0,K7-M6)</f>
        <v>0</v>
      </c>
      <c r="O7" s="592" t="s">
        <v>581</v>
      </c>
      <c r="P7" s="593"/>
      <c r="Q7" s="596"/>
      <c r="R7" s="481" t="s">
        <v>3228</v>
      </c>
      <c r="S7" s="482">
        <f>0+CI265</f>
        <v>0</v>
      </c>
      <c r="T7" s="476" t="s">
        <v>262</v>
      </c>
      <c r="U7" s="101"/>
      <c r="V7" s="101">
        <f t="shared" si="0"/>
        <v>0</v>
      </c>
      <c r="W7" s="282">
        <v>0.02</v>
      </c>
      <c r="X7" s="158" t="s">
        <v>814</v>
      </c>
      <c r="Y7" s="19"/>
      <c r="Z7" s="518" t="s">
        <v>2373</v>
      </c>
      <c r="AA7" s="513"/>
      <c r="FD7" s="32">
        <v>1</v>
      </c>
      <c r="FE7" s="6">
        <v>1</v>
      </c>
      <c r="FF7" s="33"/>
      <c r="FH7" s="6" t="str">
        <f>IF($FD$2=2,Listas!A8,"")</f>
        <v/>
      </c>
      <c r="FI7" s="32" t="str">
        <f>IF($FD$2=7,Listas!A8,"")</f>
        <v/>
      </c>
      <c r="FJ7" s="15" t="str">
        <f>IF(FE$2=7,Listas!$A8,"")</f>
        <v/>
      </c>
      <c r="FK7" s="15" t="str">
        <f>IF(FD$3=7,Listas!$A8,"")</f>
        <v/>
      </c>
      <c r="FL7" s="15" t="str">
        <f>IF(FE$3=7,Listas!$A8,"")</f>
        <v/>
      </c>
      <c r="FM7" s="15" t="str">
        <f>IF(FD$4=7,Listas!$A8,"")</f>
        <v/>
      </c>
      <c r="FN7" s="15" t="str">
        <f>IF(FE$4=7,Listas!$A8,"")</f>
        <v/>
      </c>
      <c r="FO7" s="15" t="str">
        <f>IF(FD$5=7,Listas!$A8,"")</f>
        <v/>
      </c>
      <c r="FP7" s="15" t="str">
        <f>IF(FE$5=7,Listas!$A8,"")</f>
        <v/>
      </c>
      <c r="FQ7" s="15" t="str">
        <f>IF(FD$6=7,Listas!$A8,"")</f>
        <v/>
      </c>
      <c r="FR7" s="15" t="str">
        <f>IF(FE$6=7,Listas!$A8,"")</f>
        <v/>
      </c>
      <c r="FS7" s="15" t="str">
        <f>IF(FD$7=7,Listas!$A8,"")</f>
        <v/>
      </c>
      <c r="FT7" s="15" t="str">
        <f>IF(FE$7=7,Listas!$A8,"")</f>
        <v/>
      </c>
      <c r="FU7" s="15" t="str">
        <f>IF(FD$8=7,Listas!$A8,"")</f>
        <v/>
      </c>
      <c r="FV7" s="15" t="str">
        <f>IF(FE$8=7,Listas!$A8,"")</f>
        <v/>
      </c>
      <c r="FW7" s="15" t="str">
        <f>IF(FD$9=7,Listas!$A8,"")</f>
        <v/>
      </c>
      <c r="FX7" s="15" t="str">
        <f>IF(FE$9=7,Listas!$A8,"")</f>
        <v/>
      </c>
      <c r="FY7" s="15" t="str">
        <f>IF(FD$10=7,Listas!$A8,"")</f>
        <v/>
      </c>
      <c r="FZ7" s="15" t="str">
        <f>IF(FE$10=7,Listas!$A8,"")</f>
        <v/>
      </c>
      <c r="GA7" s="15" t="str">
        <f>IF(FD$11=7,Listas!$A8,"")</f>
        <v/>
      </c>
      <c r="GB7" s="15" t="str">
        <f>IF(FE$11=7,Listas!$A8,"")</f>
        <v/>
      </c>
      <c r="GC7" s="15" t="str">
        <f>IF(FD$12=7,Listas!$A8,"")</f>
        <v/>
      </c>
      <c r="GD7" s="58" t="str">
        <f>IF(FE$12=7,Listas!$A8,"")</f>
        <v/>
      </c>
    </row>
    <row r="8" spans="1:186" ht="15.75">
      <c r="A8" s="15"/>
      <c r="B8" s="270">
        <f>((100-F8)/400)*A8</f>
        <v>0</v>
      </c>
      <c r="C8" s="437"/>
      <c r="D8" s="214" t="s">
        <v>3281</v>
      </c>
      <c r="E8" s="5">
        <f>0+F8-(H3/5)-B15-F875</f>
        <v>50</v>
      </c>
      <c r="F8" s="20">
        <v>50</v>
      </c>
      <c r="G8" s="32" t="s">
        <v>2628</v>
      </c>
      <c r="H8" s="5">
        <f>25+E11</f>
        <v>75</v>
      </c>
      <c r="I8" s="93"/>
      <c r="J8" s="61" t="s">
        <v>2642</v>
      </c>
      <c r="K8" s="67"/>
      <c r="L8" s="63" t="s">
        <v>2643</v>
      </c>
      <c r="M8" s="70"/>
      <c r="N8" s="150" t="s">
        <v>2084</v>
      </c>
      <c r="O8" s="594"/>
      <c r="P8" s="595"/>
      <c r="Q8" s="597"/>
      <c r="R8" s="485" t="s">
        <v>596</v>
      </c>
      <c r="S8" s="480">
        <f>0+CI267</f>
        <v>0</v>
      </c>
      <c r="T8" s="477" t="s">
        <v>2472</v>
      </c>
      <c r="U8" s="101"/>
      <c r="V8" s="101">
        <f t="shared" si="0"/>
        <v>0</v>
      </c>
      <c r="W8" s="284">
        <v>0.5</v>
      </c>
      <c r="X8" s="158" t="s">
        <v>815</v>
      </c>
      <c r="Y8" s="19"/>
      <c r="Z8" s="512" t="s">
        <v>3238</v>
      </c>
      <c r="AA8" s="513"/>
      <c r="FD8" s="32">
        <v>1</v>
      </c>
      <c r="FE8" s="6">
        <v>1</v>
      </c>
      <c r="FF8" s="33"/>
      <c r="FH8" s="6" t="str">
        <f>IF($FD$2=2,Listas!A9,"")</f>
        <v/>
      </c>
      <c r="FI8" s="32" t="str">
        <f>IF($FD$2=8,Listas!A9,"")</f>
        <v/>
      </c>
      <c r="FJ8" s="15" t="str">
        <f>IF(FE$2=8,Listas!$A9,"")</f>
        <v/>
      </c>
      <c r="FK8" s="15" t="str">
        <f>IF(FD$3=8,Listas!$A9,"")</f>
        <v/>
      </c>
      <c r="FL8" s="15" t="str">
        <f>IF(FE$3=8,Listas!$A9,"")</f>
        <v/>
      </c>
      <c r="FM8" s="15" t="str">
        <f>IF(FD$4=8,Listas!$A9,"")</f>
        <v/>
      </c>
      <c r="FN8" s="15" t="str">
        <f>IF(FE$4=8,Listas!$A9,"")</f>
        <v/>
      </c>
      <c r="FO8" s="15" t="str">
        <f>IF(FD$5=8,Listas!$A9,"")</f>
        <v/>
      </c>
      <c r="FP8" s="15" t="str">
        <f>IF(FE$5=8,Listas!$A9,"")</f>
        <v/>
      </c>
      <c r="FQ8" s="15" t="str">
        <f>IF(FD$6=8,Listas!$A9,"")</f>
        <v/>
      </c>
      <c r="FR8" s="15" t="str">
        <f>IF(FE$6=8,Listas!$A9,"")</f>
        <v/>
      </c>
      <c r="FS8" s="15" t="str">
        <f>IF(FD$7=8,Listas!$A9,"")</f>
        <v/>
      </c>
      <c r="FT8" s="15" t="str">
        <f>IF(FE$7=8,Listas!$A9,"")</f>
        <v/>
      </c>
      <c r="FU8" s="15" t="str">
        <f>IF(FD$8=8,Listas!$A9,"")</f>
        <v/>
      </c>
      <c r="FV8" s="15" t="str">
        <f>IF(FE$8=8,Listas!$A9,"")</f>
        <v/>
      </c>
      <c r="FW8" s="15" t="str">
        <f>IF(FD$9=8,Listas!$A9,"")</f>
        <v/>
      </c>
      <c r="FX8" s="15" t="str">
        <f>IF(FE$9=8,Listas!$A9,"")</f>
        <v/>
      </c>
      <c r="FY8" s="15" t="str">
        <f>IF(FD$10=8,Listas!$A9,"")</f>
        <v/>
      </c>
      <c r="FZ8" s="15" t="str">
        <f>IF(FE$10=8,Listas!$A9,"")</f>
        <v/>
      </c>
      <c r="GA8" s="15" t="str">
        <f>IF(FD$11=8,Listas!$A9,"")</f>
        <v/>
      </c>
      <c r="GB8" s="15" t="str">
        <f>IF(FE$11=8,Listas!$A9,"")</f>
        <v/>
      </c>
      <c r="GC8" s="15" t="str">
        <f>IF(FD$12=8,Listas!$A9,"")</f>
        <v/>
      </c>
      <c r="GD8" s="58" t="str">
        <f>IF(FE$12=8,Listas!$A9,"")</f>
        <v/>
      </c>
    </row>
    <row r="9" spans="1:186" ht="15.75">
      <c r="A9" s="15"/>
      <c r="B9" s="270">
        <f>((100-F9)/400)*A9</f>
        <v>0</v>
      </c>
      <c r="C9" s="437"/>
      <c r="D9" s="213" t="s">
        <v>3282</v>
      </c>
      <c r="E9" s="5">
        <f>F9-(B15/50)</f>
        <v>50</v>
      </c>
      <c r="F9" s="20">
        <v>50</v>
      </c>
      <c r="G9" s="95" t="s">
        <v>2629</v>
      </c>
      <c r="H9" s="3">
        <f>E11</f>
        <v>50</v>
      </c>
      <c r="I9" s="528" t="str">
        <f>IF(K7&lt;M6,"","Penaliza ción por hambre")</f>
        <v/>
      </c>
      <c r="J9" s="63"/>
      <c r="K9" s="69" t="s">
        <v>2645</v>
      </c>
      <c r="L9" s="71"/>
      <c r="M9" s="63"/>
      <c r="N9" s="153" t="s">
        <v>615</v>
      </c>
      <c r="O9" s="534" t="s">
        <v>2769</v>
      </c>
      <c r="P9" s="535"/>
      <c r="Q9" s="547"/>
      <c r="R9" s="483" t="s">
        <v>585</v>
      </c>
      <c r="S9" s="482">
        <f>0+CI269</f>
        <v>0</v>
      </c>
      <c r="T9" s="476" t="s">
        <v>257</v>
      </c>
      <c r="U9" s="101"/>
      <c r="V9" s="101">
        <f t="shared" si="0"/>
        <v>0</v>
      </c>
      <c r="W9" s="282">
        <v>0.01</v>
      </c>
      <c r="X9" s="158" t="s">
        <v>816</v>
      </c>
      <c r="Y9" s="19"/>
      <c r="Z9" s="516" t="s">
        <v>3565</v>
      </c>
      <c r="AA9" s="513"/>
      <c r="FD9" s="32">
        <v>1</v>
      </c>
      <c r="FE9" s="6">
        <v>1</v>
      </c>
      <c r="FF9" s="33"/>
      <c r="FH9" s="6" t="str">
        <f>IF($FD$2=2,Listas!A10,"")</f>
        <v/>
      </c>
      <c r="FI9" s="32" t="str">
        <f>IF($FD$2=9,Listas!A10,"")</f>
        <v/>
      </c>
      <c r="FJ9" s="15" t="str">
        <f>IF(FE$2=9,Listas!$A10,"")</f>
        <v/>
      </c>
      <c r="FK9" s="15" t="str">
        <f>IF(FD$3=9,Listas!$A10,"")</f>
        <v/>
      </c>
      <c r="FL9" s="15" t="str">
        <f>IF(FE$3=9,Listas!$A10,"")</f>
        <v/>
      </c>
      <c r="FM9" s="15" t="str">
        <f>IF(FD$4=9,Listas!$A10,"")</f>
        <v/>
      </c>
      <c r="FN9" s="15" t="str">
        <f>IF(FE$4=9,Listas!$A10,"")</f>
        <v/>
      </c>
      <c r="FO9" s="15" t="str">
        <f>IF(FD$5=9,Listas!$A10,"")</f>
        <v/>
      </c>
      <c r="FP9" s="15" t="str">
        <f>IF(FE$5=9,Listas!$A10,"")</f>
        <v/>
      </c>
      <c r="FQ9" s="15" t="str">
        <f>IF(FD$6=9,Listas!$A10,"")</f>
        <v/>
      </c>
      <c r="FR9" s="15" t="str">
        <f>IF(FE$6=9,Listas!$A10,"")</f>
        <v/>
      </c>
      <c r="FS9" s="15" t="str">
        <f>IF(FD$7=9,Listas!$A10,"")</f>
        <v/>
      </c>
      <c r="FT9" s="15" t="str">
        <f>IF(FE$7=9,Listas!$A10,"")</f>
        <v/>
      </c>
      <c r="FU9" s="15" t="str">
        <f>IF(FD$8=9,Listas!$A10,"")</f>
        <v/>
      </c>
      <c r="FV9" s="15" t="str">
        <f>IF(FE$8=9,Listas!$A10,"")</f>
        <v/>
      </c>
      <c r="FW9" s="15" t="str">
        <f>IF(FD$9=9,Listas!$A10,"")</f>
        <v/>
      </c>
      <c r="FX9" s="15" t="str">
        <f>IF(FE$9=9,Listas!$A10,"")</f>
        <v/>
      </c>
      <c r="FY9" s="15" t="str">
        <f>IF(FD$10=9,Listas!$A10,"")</f>
        <v/>
      </c>
      <c r="FZ9" s="15" t="str">
        <f>IF(FE$10=9,Listas!$A10,"")</f>
        <v/>
      </c>
      <c r="GA9" s="15" t="str">
        <f>IF(FD$11=9,Listas!$A10,"")</f>
        <v/>
      </c>
      <c r="GB9" s="15" t="str">
        <f>IF(FE$11=9,Listas!$A10,"")</f>
        <v/>
      </c>
      <c r="GC9" s="15" t="str">
        <f>IF(FD$12=9,Listas!$A10,"")</f>
        <v/>
      </c>
      <c r="GD9" s="58" t="str">
        <f>IF(FE$12=9,Listas!$A10,"")</f>
        <v/>
      </c>
    </row>
    <row r="10" spans="1:186" ht="15.75">
      <c r="A10" s="15"/>
      <c r="B10" s="270">
        <f>((100-F10)/400)*A10</f>
        <v>0</v>
      </c>
      <c r="C10" s="437"/>
      <c r="D10" s="213" t="s">
        <v>2134</v>
      </c>
      <c r="E10" s="5">
        <f>0+F10-B15-(N7/10)+J839-(J842/10)+I861-F876+J844</f>
        <v>50</v>
      </c>
      <c r="F10" s="20">
        <v>50</v>
      </c>
      <c r="G10" s="7" t="s">
        <v>2083</v>
      </c>
      <c r="H10" s="8"/>
      <c r="I10" s="529"/>
      <c r="J10" s="63"/>
      <c r="K10" s="62">
        <f>IF(E18-(N7/10)&lt;=(E18/2),E18/2,E18-(N7/10))</f>
        <v>55</v>
      </c>
      <c r="L10" s="71"/>
      <c r="M10" s="63"/>
      <c r="N10" s="165" t="s">
        <v>628</v>
      </c>
      <c r="O10" s="536"/>
      <c r="P10" s="537"/>
      <c r="Q10" s="548"/>
      <c r="R10" s="486" t="s">
        <v>2059</v>
      </c>
      <c r="S10" s="487">
        <f>0+CI271</f>
        <v>0</v>
      </c>
      <c r="T10" s="476" t="s">
        <v>796</v>
      </c>
      <c r="U10" s="101">
        <v>0</v>
      </c>
      <c r="V10" s="101">
        <f t="shared" si="0"/>
        <v>0</v>
      </c>
      <c r="W10" s="282">
        <v>0.125</v>
      </c>
      <c r="X10" s="158" t="s">
        <v>817</v>
      </c>
      <c r="Y10" s="19"/>
      <c r="Z10" s="518" t="s">
        <v>2205</v>
      </c>
      <c r="AA10" s="513"/>
      <c r="FD10" s="32">
        <v>1</v>
      </c>
      <c r="FE10" s="6">
        <v>1</v>
      </c>
      <c r="FF10" s="33"/>
      <c r="FH10" s="6" t="str">
        <f>IF($FD$2=2,Listas!A11,"")</f>
        <v/>
      </c>
      <c r="FI10" s="32" t="str">
        <f>IF($FD$2=10,Listas!A11,"")</f>
        <v/>
      </c>
      <c r="FJ10" s="15" t="str">
        <f>IF(FE$2=10,Listas!$A11,"")</f>
        <v/>
      </c>
      <c r="FK10" s="15" t="str">
        <f>IF(FD$3=10,Listas!$A11,"")</f>
        <v/>
      </c>
      <c r="FL10" s="15" t="str">
        <f>IF(FE$3=10,Listas!$A11,"")</f>
        <v/>
      </c>
      <c r="FM10" s="15" t="str">
        <f>IF(FD$4=10,Listas!$A11,"")</f>
        <v/>
      </c>
      <c r="FN10" s="15" t="str">
        <f>IF(FE$4=10,Listas!$A11,"")</f>
        <v/>
      </c>
      <c r="FO10" s="15" t="str">
        <f>IF(FD$5=10,Listas!$A11,"")</f>
        <v/>
      </c>
      <c r="FP10" s="15" t="str">
        <f>IF(FE$5=10,Listas!$A11,"")</f>
        <v/>
      </c>
      <c r="FQ10" s="15" t="str">
        <f>IF(FD$6=10,Listas!$A11,"")</f>
        <v/>
      </c>
      <c r="FR10" s="15" t="str">
        <f>IF(FE$6=10,Listas!$A11,"")</f>
        <v/>
      </c>
      <c r="FS10" s="15" t="str">
        <f>IF(FD$7=10,Listas!$A11,"")</f>
        <v/>
      </c>
      <c r="FT10" s="15" t="str">
        <f>IF(FE$7=10,Listas!$A11,"")</f>
        <v/>
      </c>
      <c r="FU10" s="15" t="str">
        <f>IF(FD$8=10,Listas!$A11,"")</f>
        <v/>
      </c>
      <c r="FV10" s="15" t="str">
        <f>IF(FE$8=10,Listas!$A11,"")</f>
        <v/>
      </c>
      <c r="FW10" s="15" t="str">
        <f>IF(FD$9=10,Listas!$A11,"")</f>
        <v/>
      </c>
      <c r="FX10" s="15" t="str">
        <f>IF(FE$9=10,Listas!$A11,"")</f>
        <v/>
      </c>
      <c r="FY10" s="15" t="str">
        <f>IF(FD$10=10,Listas!$A11,"")</f>
        <v/>
      </c>
      <c r="FZ10" s="15" t="str">
        <f>IF(FE$10=10,Listas!$A11,"")</f>
        <v/>
      </c>
      <c r="GA10" s="15" t="str">
        <f>IF(FD$11=10,Listas!$A11,"")</f>
        <v/>
      </c>
      <c r="GB10" s="15" t="str">
        <f>IF(FE$11=10,Listas!$A11,"")</f>
        <v/>
      </c>
      <c r="GC10" s="15" t="str">
        <f>IF(FD$12=10,Listas!$A11,"")</f>
        <v/>
      </c>
      <c r="GD10" s="58" t="str">
        <f>IF(FE$12=10,Listas!$A11,"")</f>
        <v/>
      </c>
    </row>
    <row r="11" spans="1:186" ht="15.75">
      <c r="A11" s="15"/>
      <c r="B11" s="270">
        <f>((100-F11)/400)*A11</f>
        <v>0</v>
      </c>
      <c r="C11" s="437"/>
      <c r="D11" s="214" t="s">
        <v>2135</v>
      </c>
      <c r="E11" s="5">
        <f>0+F11-(N7/10)-B15+I862+D864-F877</f>
        <v>50</v>
      </c>
      <c r="F11" s="20">
        <v>50</v>
      </c>
      <c r="G11" s="6" t="s">
        <v>808</v>
      </c>
      <c r="H11" s="151"/>
      <c r="I11" s="529"/>
      <c r="J11" s="65">
        <v>0</v>
      </c>
      <c r="K11" s="64"/>
      <c r="L11" s="68">
        <v>0</v>
      </c>
      <c r="M11" s="63"/>
      <c r="N11" s="196" t="s">
        <v>1244</v>
      </c>
      <c r="O11" s="526" t="str">
        <f>IF(N3&gt;E9,"El daño empieza a penalizarte y te desangras","")</f>
        <v/>
      </c>
      <c r="P11" s="526"/>
      <c r="Q11" s="526"/>
      <c r="R11" s="526"/>
      <c r="S11" s="527"/>
      <c r="T11" s="304" t="s">
        <v>2232</v>
      </c>
      <c r="U11" s="101"/>
      <c r="V11" s="101">
        <f t="shared" si="0"/>
        <v>0</v>
      </c>
      <c r="W11" s="282">
        <v>1.6E-2</v>
      </c>
      <c r="X11" s="158" t="s">
        <v>818</v>
      </c>
      <c r="Y11" s="19"/>
      <c r="Z11" s="518" t="s">
        <v>2131</v>
      </c>
      <c r="AA11" s="513"/>
      <c r="FD11" s="32">
        <v>1</v>
      </c>
      <c r="FE11" s="6">
        <v>1</v>
      </c>
      <c r="FF11" s="33"/>
      <c r="FH11" s="6" t="str">
        <f>IF($FD$2=2,Listas!A12,"")</f>
        <v/>
      </c>
      <c r="FI11" s="32" t="str">
        <f>IF($FD$2=11,Listas!A12,"")</f>
        <v/>
      </c>
      <c r="FJ11" s="15" t="str">
        <f>IF(FE$2=11,Listas!$A12,"")</f>
        <v/>
      </c>
      <c r="FK11" s="15" t="str">
        <f>IF(FD$3=11,Listas!$A12,"")</f>
        <v/>
      </c>
      <c r="FL11" s="15" t="str">
        <f>IF(FE$3=11,Listas!$A12,"")</f>
        <v/>
      </c>
      <c r="FM11" s="15" t="str">
        <f>IF(FD$4=11,Listas!$A12,"")</f>
        <v/>
      </c>
      <c r="FN11" s="15" t="str">
        <f>IF(FE$4=11,Listas!$A12,"")</f>
        <v/>
      </c>
      <c r="FO11" s="15" t="str">
        <f>IF(FD$5=11,Listas!$A12,"")</f>
        <v/>
      </c>
      <c r="FP11" s="15" t="str">
        <f>IF(FE$5=11,Listas!$A12,"")</f>
        <v/>
      </c>
      <c r="FQ11" s="15" t="str">
        <f>IF(FD$6=11,Listas!$A12,"")</f>
        <v/>
      </c>
      <c r="FR11" s="15" t="str">
        <f>IF(FE$6=11,Listas!$A12,"")</f>
        <v/>
      </c>
      <c r="FS11" s="15" t="str">
        <f>IF(FD$7=11,Listas!$A12,"")</f>
        <v/>
      </c>
      <c r="FT11" s="15" t="str">
        <f>IF(FE$7=11,Listas!$A12,"")</f>
        <v/>
      </c>
      <c r="FU11" s="15" t="str">
        <f>IF(FD$8=11,Listas!$A12,"")</f>
        <v/>
      </c>
      <c r="FV11" s="15" t="str">
        <f>IF(FE$8=11,Listas!$A12,"")</f>
        <v/>
      </c>
      <c r="FW11" s="15" t="str">
        <f>IF(FD$9=11,Listas!$A12,"")</f>
        <v/>
      </c>
      <c r="FX11" s="15" t="str">
        <f>IF(FE$9=11,Listas!$A12,"")</f>
        <v/>
      </c>
      <c r="FY11" s="15" t="str">
        <f>IF(FD$10=11,Listas!$A12,"")</f>
        <v/>
      </c>
      <c r="FZ11" s="15" t="str">
        <f>IF(FE$10=11,Listas!$A12,"")</f>
        <v/>
      </c>
      <c r="GA11" s="15" t="str">
        <f>IF(FD$11=11,Listas!$A12,"")</f>
        <v/>
      </c>
      <c r="GB11" s="15" t="str">
        <f>IF(FE$11=11,Listas!$A12,"")</f>
        <v/>
      </c>
      <c r="GC11" s="15" t="str">
        <f>IF(FD$12=11,Listas!$A12,"")</f>
        <v/>
      </c>
      <c r="GD11" s="58" t="str">
        <f>IF(FE$12=11,Listas!$A12,"")</f>
        <v/>
      </c>
    </row>
    <row r="12" spans="1:186" ht="16.5" thickBot="1">
      <c r="A12" s="10"/>
      <c r="B12" s="271">
        <f>((100-F12)/400)*A12</f>
        <v>0</v>
      </c>
      <c r="C12" s="438"/>
      <c r="D12" s="215" t="s">
        <v>2136</v>
      </c>
      <c r="E12" s="3">
        <f>0+F12-(H3/5)-(B15/3)+I864-(A17/4)-F878</f>
        <v>50</v>
      </c>
      <c r="F12" s="20">
        <v>50</v>
      </c>
      <c r="G12" s="102" t="s">
        <v>552</v>
      </c>
      <c r="H12" s="107">
        <f>0+I867+D865</f>
        <v>0</v>
      </c>
      <c r="I12" s="93"/>
      <c r="J12" s="327" t="s">
        <v>2453</v>
      </c>
      <c r="K12" s="328">
        <f>F9*50</f>
        <v>2500</v>
      </c>
      <c r="L12" s="530"/>
      <c r="M12" s="531"/>
      <c r="N12" s="390" t="s">
        <v>1237</v>
      </c>
      <c r="O12" s="526"/>
      <c r="P12" s="526"/>
      <c r="Q12" s="526"/>
      <c r="R12" s="526"/>
      <c r="S12" s="527"/>
      <c r="T12" s="304" t="s">
        <v>2234</v>
      </c>
      <c r="U12" s="101"/>
      <c r="V12" s="101">
        <f t="shared" si="0"/>
        <v>0</v>
      </c>
      <c r="W12" s="282">
        <v>0.3</v>
      </c>
      <c r="X12" s="158" t="s">
        <v>819</v>
      </c>
      <c r="Y12" s="19"/>
      <c r="Z12" s="518" t="s">
        <v>2177</v>
      </c>
      <c r="AA12" s="513"/>
      <c r="FD12" s="34">
        <v>1</v>
      </c>
      <c r="FE12" s="41">
        <v>1</v>
      </c>
      <c r="FF12" s="35"/>
      <c r="FH12" s="6" t="str">
        <f>IF($FD$2=2,Listas!A13,"")</f>
        <v/>
      </c>
      <c r="FI12" s="32" t="str">
        <f>IF($FD$2=12,Listas!A13,"")</f>
        <v/>
      </c>
      <c r="FJ12" s="15" t="str">
        <f>IF(FE$2=12,Listas!$A13,"")</f>
        <v/>
      </c>
      <c r="FK12" s="15" t="str">
        <f>IF(FD$3=12,Listas!$A13,"")</f>
        <v/>
      </c>
      <c r="FL12" s="15" t="str">
        <f>IF(FE$3=12,Listas!$A13,"")</f>
        <v/>
      </c>
      <c r="FM12" s="15" t="str">
        <f>IF(FD$4=12,Listas!$A13,"")</f>
        <v/>
      </c>
      <c r="FN12" s="15" t="str">
        <f>IF(FE$4=12,Listas!$A13,"")</f>
        <v/>
      </c>
      <c r="FO12" s="15" t="str">
        <f>IF(FD$5=12,Listas!$A13,"")</f>
        <v/>
      </c>
      <c r="FP12" s="15" t="str">
        <f>IF(FE$5=12,Listas!$A13,"")</f>
        <v/>
      </c>
      <c r="FQ12" s="15" t="str">
        <f>IF(FD$6=12,Listas!$A13,"")</f>
        <v/>
      </c>
      <c r="FR12" s="15" t="str">
        <f>IF(FE$6=12,Listas!$A13,"")</f>
        <v/>
      </c>
      <c r="FS12" s="15" t="str">
        <f>IF(FD$7=12,Listas!$A13,"")</f>
        <v/>
      </c>
      <c r="FT12" s="15" t="str">
        <f>IF(FE$7=12,Listas!$A13,"")</f>
        <v/>
      </c>
      <c r="FU12" s="15" t="str">
        <f>IF(FD$8=12,Listas!$A13,"")</f>
        <v/>
      </c>
      <c r="FV12" s="15" t="str">
        <f>IF(FE$8=12,Listas!$A13,"")</f>
        <v/>
      </c>
      <c r="FW12" s="15" t="str">
        <f>IF(FD$9=12,Listas!$A13,"")</f>
        <v/>
      </c>
      <c r="FX12" s="15" t="str">
        <f>IF(FE$9=12,Listas!$A13,"")</f>
        <v/>
      </c>
      <c r="FY12" s="15" t="str">
        <f>IF(FD$10=12,Listas!$A13,"")</f>
        <v/>
      </c>
      <c r="FZ12" s="15" t="str">
        <f>IF(FE$10=12,Listas!$A13,"")</f>
        <v/>
      </c>
      <c r="GA12" s="15" t="str">
        <f>IF(FD$11=12,Listas!$A13,"")</f>
        <v/>
      </c>
      <c r="GB12" s="15" t="str">
        <f>IF(FE$11=12,Listas!$A13,"")</f>
        <v/>
      </c>
      <c r="GC12" s="15" t="str">
        <f>IF(FD$12=12,Listas!$A13,"")</f>
        <v/>
      </c>
      <c r="GD12" s="58" t="str">
        <f>IF(FE$12=12,Listas!$A13,"")</f>
        <v/>
      </c>
    </row>
    <row r="13" spans="1:186" ht="41.25">
      <c r="A13" s="146" t="s">
        <v>2077</v>
      </c>
      <c r="B13" s="146" t="s">
        <v>2078</v>
      </c>
      <c r="C13" s="146"/>
      <c r="D13" s="38" t="s">
        <v>459</v>
      </c>
      <c r="E13" s="2">
        <f>E10/10</f>
        <v>5</v>
      </c>
      <c r="F13" s="229" t="str">
        <f>CONCATENATE("Daño cabezazo ",ROUNDUP(N222,0))</f>
        <v>Daño cabezazo 2</v>
      </c>
      <c r="G13" s="224" t="s">
        <v>1274</v>
      </c>
      <c r="H13" s="532" t="s">
        <v>2651</v>
      </c>
      <c r="I13" s="533"/>
      <c r="J13" s="187" t="s">
        <v>460</v>
      </c>
      <c r="K13" s="188" t="s">
        <v>458</v>
      </c>
      <c r="L13" s="189" t="s">
        <v>2671</v>
      </c>
      <c r="M13" s="188" t="s">
        <v>455</v>
      </c>
      <c r="N13" s="190" t="s">
        <v>454</v>
      </c>
      <c r="O13" s="188" t="s">
        <v>456</v>
      </c>
      <c r="P13" s="188" t="s">
        <v>457</v>
      </c>
      <c r="Q13" s="221" t="s">
        <v>3285</v>
      </c>
      <c r="R13" s="221" t="s">
        <v>3286</v>
      </c>
      <c r="S13" s="188" t="s">
        <v>3284</v>
      </c>
      <c r="T13" s="187" t="s">
        <v>2638</v>
      </c>
      <c r="U13" s="191" t="s">
        <v>582</v>
      </c>
      <c r="V13" s="186" t="s">
        <v>2237</v>
      </c>
      <c r="X13" s="158" t="s">
        <v>820</v>
      </c>
      <c r="Y13" s="19"/>
      <c r="Z13" s="518" t="s">
        <v>2790</v>
      </c>
      <c r="AA13" s="513"/>
      <c r="FD13" s="32">
        <v>1</v>
      </c>
      <c r="FE13" s="6">
        <v>1</v>
      </c>
      <c r="FF13" s="33" t="s">
        <v>453</v>
      </c>
      <c r="FH13" s="6" t="str">
        <f>IF($FD$2=2,Listas!A14,"")</f>
        <v/>
      </c>
      <c r="FI13" s="32" t="str">
        <f>IF($FD$2=13,Listas!A14,"")</f>
        <v/>
      </c>
      <c r="FJ13" s="15" t="str">
        <f>IF(FE$2=13,Listas!$A14,"")</f>
        <v/>
      </c>
      <c r="FK13" s="15" t="str">
        <f>IF(FD$3=13,Listas!$A14,"")</f>
        <v/>
      </c>
      <c r="FL13" s="15" t="str">
        <f>IF(FE$3=13,Listas!$A14,"")</f>
        <v/>
      </c>
      <c r="FM13" s="15" t="str">
        <f>IF(FD$4=13,Listas!$A14,"")</f>
        <v/>
      </c>
      <c r="FN13" s="15" t="str">
        <f>IF(FE$4=13,Listas!$A14,"")</f>
        <v/>
      </c>
      <c r="FO13" s="15" t="str">
        <f>IF(FD$5=13,Listas!$A14,"")</f>
        <v/>
      </c>
      <c r="FP13" s="15" t="str">
        <f>IF(FE$5=13,Listas!$A14,"")</f>
        <v/>
      </c>
      <c r="FQ13" s="15" t="str">
        <f>IF(FD$6=13,Listas!$A14,"")</f>
        <v/>
      </c>
      <c r="FR13" s="15" t="str">
        <f>IF(FE$6=13,Listas!$A14,"")</f>
        <v/>
      </c>
      <c r="FS13" s="15" t="str">
        <f>IF(FD$7=13,Listas!$A14,"")</f>
        <v/>
      </c>
      <c r="FT13" s="15" t="str">
        <f>IF(FE$7=13,Listas!$A14,"")</f>
        <v/>
      </c>
      <c r="FU13" s="15" t="str">
        <f>IF(FD$8=13,Listas!$A14,"")</f>
        <v/>
      </c>
      <c r="FV13" s="15" t="str">
        <f>IF(FE$8=13,Listas!$A14,"")</f>
        <v/>
      </c>
      <c r="FW13" s="15" t="str">
        <f>IF(FD$9=13,Listas!$A14,"")</f>
        <v/>
      </c>
      <c r="FX13" s="15" t="str">
        <f>IF(FE$9=13,Listas!$A14,"")</f>
        <v/>
      </c>
      <c r="FY13" s="15" t="str">
        <f>IF(FD$10=13,Listas!$A14,"")</f>
        <v/>
      </c>
      <c r="FZ13" s="15" t="str">
        <f>IF(FE$10=13,Listas!$A14,"")</f>
        <v/>
      </c>
      <c r="GA13" s="15" t="str">
        <f>IF(FD$11=13,Listas!$A14,"")</f>
        <v/>
      </c>
      <c r="GB13" s="15" t="str">
        <f>IF(FE$11=13,Listas!$A14,"")</f>
        <v/>
      </c>
      <c r="GC13" s="15" t="str">
        <f>IF(FD$12=13,Listas!$A14,"")</f>
        <v/>
      </c>
      <c r="GD13" s="58" t="str">
        <f>IF(FE$12=13,Listas!$A14,"")</f>
        <v/>
      </c>
    </row>
    <row r="14" spans="1:186">
      <c r="A14" s="6" t="s">
        <v>1257</v>
      </c>
      <c r="B14" s="6">
        <v>0</v>
      </c>
      <c r="D14" s="13" t="s">
        <v>2140</v>
      </c>
      <c r="E14" s="18">
        <f>E10/20</f>
        <v>2.5</v>
      </c>
      <c r="F14" s="17" t="s">
        <v>2621</v>
      </c>
      <c r="G14" s="4">
        <f>E10</f>
        <v>50</v>
      </c>
      <c r="H14" s="285"/>
      <c r="I14" s="286"/>
      <c r="J14" s="219"/>
      <c r="K14" s="219"/>
      <c r="L14" s="219"/>
      <c r="M14" s="219"/>
      <c r="N14" s="219"/>
      <c r="O14" s="219"/>
      <c r="P14" s="219"/>
      <c r="Q14" s="220"/>
      <c r="R14" s="219"/>
      <c r="S14" s="276"/>
      <c r="T14" s="276"/>
      <c r="U14" s="276"/>
      <c r="V14" s="292"/>
      <c r="X14" s="158" t="s">
        <v>821</v>
      </c>
      <c r="Y14" s="19"/>
      <c r="Z14" s="518" t="s">
        <v>2193</v>
      </c>
      <c r="AA14" s="513"/>
      <c r="AB14" s="5"/>
      <c r="AC14" s="5"/>
      <c r="AD14" s="5"/>
      <c r="AE14" s="5"/>
      <c r="FD14" s="32">
        <v>1</v>
      </c>
      <c r="FE14" s="6">
        <v>1</v>
      </c>
      <c r="FF14" s="33"/>
      <c r="FH14" s="6" t="str">
        <f>IF($FD$2=2,Listas!A15,"")</f>
        <v/>
      </c>
      <c r="FI14" s="32" t="str">
        <f>IF($FD$2=14,Listas!A15,"")</f>
        <v/>
      </c>
      <c r="FJ14" s="15" t="str">
        <f>IF(FE$2=14,Listas!$A15,"")</f>
        <v/>
      </c>
      <c r="FK14" s="15" t="str">
        <f>IF(FD$3=14,Listas!$A15,"")</f>
        <v/>
      </c>
      <c r="FL14" s="15" t="str">
        <f>IF(FE$3=14,Listas!$A15,"")</f>
        <v/>
      </c>
      <c r="FM14" s="15" t="str">
        <f>IF(FD$4=14,Listas!$A15,"")</f>
        <v/>
      </c>
      <c r="FN14" s="15" t="str">
        <f>IF(FE$4=14,Listas!$A15,"")</f>
        <v/>
      </c>
      <c r="FO14" s="15" t="str">
        <f>IF(FD$5=14,Listas!$A15,"")</f>
        <v/>
      </c>
      <c r="FP14" s="15" t="str">
        <f>IF(FE$5=14,Listas!$A15,"")</f>
        <v/>
      </c>
      <c r="FQ14" s="15" t="str">
        <f>IF(FD$6=14,Listas!$A15,"")</f>
        <v/>
      </c>
      <c r="FR14" s="15" t="str">
        <f>IF(FE$6=14,Listas!$A15,"")</f>
        <v/>
      </c>
      <c r="FS14" s="15" t="str">
        <f>IF(FD$7=14,Listas!$A15,"")</f>
        <v/>
      </c>
      <c r="FT14" s="15" t="str">
        <f>IF(FE$7=14,Listas!$A15,"")</f>
        <v/>
      </c>
      <c r="FU14" s="15" t="str">
        <f>IF(FD$8=14,Listas!$A15,"")</f>
        <v/>
      </c>
      <c r="FV14" s="15" t="str">
        <f>IF(FE$8=14,Listas!$A15,"")</f>
        <v/>
      </c>
      <c r="FW14" s="15" t="str">
        <f>IF(FD$9=14,Listas!$A15,"")</f>
        <v/>
      </c>
      <c r="FX14" s="15" t="str">
        <f>IF(FE$9=14,Listas!$A15,"")</f>
        <v/>
      </c>
      <c r="FY14" s="15" t="str">
        <f>IF(FD$10=14,Listas!$A15,"")</f>
        <v/>
      </c>
      <c r="FZ14" s="15" t="str">
        <f>IF(FE$10=14,Listas!$A15,"")</f>
        <v/>
      </c>
      <c r="GA14" s="15" t="str">
        <f>IF(FD$11=14,Listas!$A15,"")</f>
        <v/>
      </c>
      <c r="GB14" s="15" t="str">
        <f>IF(FE$11=14,Listas!$A15,"")</f>
        <v/>
      </c>
      <c r="GC14" s="15" t="str">
        <f>IF(FD$12=14,Listas!$A15,"")</f>
        <v/>
      </c>
      <c r="GD14" s="58" t="str">
        <f>IF(FE$12=14,Listas!$A15,"")</f>
        <v/>
      </c>
    </row>
    <row r="15" spans="1:186">
      <c r="A15" s="6" t="s">
        <v>1256</v>
      </c>
      <c r="B15" s="6">
        <f>B14+J856</f>
        <v>0</v>
      </c>
      <c r="D15" s="13" t="s">
        <v>2141</v>
      </c>
      <c r="E15" s="18">
        <f>Personaje!E9/10</f>
        <v>5</v>
      </c>
      <c r="F15" s="6" t="s">
        <v>2622</v>
      </c>
      <c r="G15" s="18">
        <f>E10*2</f>
        <v>100</v>
      </c>
      <c r="H15" s="287"/>
      <c r="I15" s="288"/>
      <c r="J15" s="50" t="s">
        <v>323</v>
      </c>
      <c r="K15" s="280"/>
      <c r="L15" s="54">
        <f>K43</f>
        <v>10</v>
      </c>
      <c r="M15" s="56">
        <f>J43</f>
        <v>5</v>
      </c>
      <c r="N15" s="56">
        <f>I43</f>
        <v>2.5</v>
      </c>
      <c r="O15" s="56">
        <f>H43</f>
        <v>1</v>
      </c>
      <c r="P15" s="56">
        <f>G43</f>
        <v>0.5</v>
      </c>
      <c r="Q15" s="56">
        <f t="shared" ref="Q15:Q20" si="1">IF(V15&lt;=$E$13,S15,S15-(V15/2))</f>
        <v>0</v>
      </c>
      <c r="R15" s="56">
        <f t="shared" ref="R15:R20" si="2">IF(V15&lt;=$E$14/2,S15,S15-(V15/2))</f>
        <v>0</v>
      </c>
      <c r="S15" s="277"/>
      <c r="T15" s="277"/>
      <c r="U15" s="277"/>
      <c r="V15" s="293"/>
      <c r="X15" s="158" t="s">
        <v>822</v>
      </c>
      <c r="Y15" s="19"/>
      <c r="Z15" s="518" t="s">
        <v>2679</v>
      </c>
      <c r="AA15" s="513"/>
      <c r="FD15" s="32">
        <v>1</v>
      </c>
      <c r="FE15" s="6">
        <v>1</v>
      </c>
      <c r="FF15" s="33"/>
      <c r="FH15" s="6" t="str">
        <f>IF($FD$2=2,Listas!A16,"")</f>
        <v/>
      </c>
      <c r="FI15" s="32" t="str">
        <f>IF($FD$2=15,Listas!A16,"")</f>
        <v/>
      </c>
      <c r="FJ15" s="15" t="str">
        <f>IF(FE$2=15,Listas!$A16,"")</f>
        <v/>
      </c>
      <c r="FK15" s="15" t="str">
        <f>IF(FD$3=15,Listas!$A16,"")</f>
        <v/>
      </c>
      <c r="FL15" s="15" t="str">
        <f>IF(FE$3=15,Listas!$A16,"")</f>
        <v/>
      </c>
      <c r="FM15" s="15" t="str">
        <f>IF(FD$4=15,Listas!$A16,"")</f>
        <v/>
      </c>
      <c r="FN15" s="15" t="str">
        <f>IF(FE$4=15,Listas!$A16,"")</f>
        <v/>
      </c>
      <c r="FO15" s="15" t="str">
        <f>IF(FD$5=15,Listas!$A16,"")</f>
        <v/>
      </c>
      <c r="FP15" s="15" t="str">
        <f>IF(FE$5=15,Listas!$A16,"")</f>
        <v/>
      </c>
      <c r="FQ15" s="15" t="str">
        <f>IF(FD$6=15,Listas!$A16,"")</f>
        <v/>
      </c>
      <c r="FR15" s="15" t="str">
        <f>IF(FE$6=15,Listas!$A16,"")</f>
        <v/>
      </c>
      <c r="FS15" s="15" t="str">
        <f>IF(FD$7=15,Listas!$A16,"")</f>
        <v/>
      </c>
      <c r="FT15" s="15" t="str">
        <f>IF(FE$7=15,Listas!$A16,"")</f>
        <v/>
      </c>
      <c r="FU15" s="15" t="str">
        <f>IF(FD$8=15,Listas!$A16,"")</f>
        <v/>
      </c>
      <c r="FV15" s="15" t="str">
        <f>IF(FE$8=15,Listas!$A16,"")</f>
        <v/>
      </c>
      <c r="FW15" s="15" t="str">
        <f>IF(FD$9=15,Listas!$A16,"")</f>
        <v/>
      </c>
      <c r="FX15" s="15" t="str">
        <f>IF(FE$9=15,Listas!$A16,"")</f>
        <v/>
      </c>
      <c r="FY15" s="15" t="str">
        <f>IF(FD$10=15,Listas!$A16,"")</f>
        <v/>
      </c>
      <c r="FZ15" s="15" t="str">
        <f>IF(FE$10=15,Listas!$A16,"")</f>
        <v/>
      </c>
      <c r="GA15" s="15" t="str">
        <f>IF(FD$11=15,Listas!$A16,"")</f>
        <v/>
      </c>
      <c r="GB15" s="15" t="str">
        <f>IF(FE$11=15,Listas!$A16,"")</f>
        <v/>
      </c>
      <c r="GC15" s="15" t="str">
        <f>IF(FD$12=15,Listas!$A16,"")</f>
        <v/>
      </c>
      <c r="GD15" s="58" t="str">
        <f>IF(FE$12=15,Listas!$A16,"")</f>
        <v/>
      </c>
    </row>
    <row r="16" spans="1:186">
      <c r="A16" s="6" t="s">
        <v>1263</v>
      </c>
      <c r="D16" s="12" t="s">
        <v>2142</v>
      </c>
      <c r="E16" s="4">
        <f>E9/10</f>
        <v>5</v>
      </c>
      <c r="F16" s="11" t="s">
        <v>2623</v>
      </c>
      <c r="G16" s="4">
        <f>G15+E10</f>
        <v>150</v>
      </c>
      <c r="H16" s="289"/>
      <c r="I16" s="288"/>
      <c r="J16" s="51" t="s">
        <v>323</v>
      </c>
      <c r="K16" s="280"/>
      <c r="L16" s="54">
        <f>K43</f>
        <v>10</v>
      </c>
      <c r="M16" s="56">
        <f>J43</f>
        <v>5</v>
      </c>
      <c r="N16" s="56">
        <f>I43</f>
        <v>2.5</v>
      </c>
      <c r="O16" s="56">
        <f>H43</f>
        <v>1</v>
      </c>
      <c r="P16" s="56">
        <f>G43</f>
        <v>0.5</v>
      </c>
      <c r="Q16" s="56">
        <f t="shared" si="1"/>
        <v>0</v>
      </c>
      <c r="R16" s="56">
        <f t="shared" si="2"/>
        <v>0</v>
      </c>
      <c r="S16" s="278"/>
      <c r="T16" s="278"/>
      <c r="U16" s="278"/>
      <c r="V16" s="294"/>
      <c r="X16" s="158" t="s">
        <v>823</v>
      </c>
      <c r="Y16" s="19"/>
      <c r="Z16" s="518" t="s">
        <v>2356</v>
      </c>
      <c r="AA16" s="513"/>
      <c r="FD16" s="32">
        <v>1</v>
      </c>
      <c r="FE16" s="6">
        <v>1</v>
      </c>
      <c r="FF16" s="33"/>
      <c r="FH16" s="6" t="str">
        <f>IF($FD$2=2,Listas!A17,"")</f>
        <v/>
      </c>
      <c r="FI16" s="32" t="str">
        <f>IF($FD$2=16,Listas!A17,"")</f>
        <v/>
      </c>
      <c r="FJ16" s="15" t="str">
        <f>IF(FE$2=16,Listas!$A17,"")</f>
        <v/>
      </c>
      <c r="FK16" s="15" t="str">
        <f>IF(FD$3=16,Listas!$A17,"")</f>
        <v/>
      </c>
      <c r="FL16" s="15" t="str">
        <f>IF(FE$3=16,Listas!$A17,"")</f>
        <v/>
      </c>
      <c r="FM16" s="15" t="str">
        <f>IF(FD$4=16,Listas!$A17,"")</f>
        <v/>
      </c>
      <c r="FN16" s="15" t="str">
        <f>IF(FE$4=16,Listas!$A17,"")</f>
        <v/>
      </c>
      <c r="FO16" s="15" t="str">
        <f>IF(FD$5=16,Listas!$A17,"")</f>
        <v/>
      </c>
      <c r="FP16" s="15" t="str">
        <f>IF(FE$5=16,Listas!$A17,"")</f>
        <v/>
      </c>
      <c r="FQ16" s="15" t="str">
        <f>IF(FD$6=16,Listas!$A17,"")</f>
        <v/>
      </c>
      <c r="FR16" s="15" t="str">
        <f>IF(FE$6=16,Listas!$A17,"")</f>
        <v/>
      </c>
      <c r="FS16" s="15" t="str">
        <f>IF(FD$7=16,Listas!$A17,"")</f>
        <v/>
      </c>
      <c r="FT16" s="15" t="str">
        <f>IF(FE$7=16,Listas!$A17,"")</f>
        <v/>
      </c>
      <c r="FU16" s="15" t="str">
        <f>IF(FD$8=16,Listas!$A17,"")</f>
        <v/>
      </c>
      <c r="FV16" s="15" t="str">
        <f>IF(FE$8=16,Listas!$A17,"")</f>
        <v/>
      </c>
      <c r="FW16" s="15" t="str">
        <f>IF(FD$9=16,Listas!$A17,"")</f>
        <v/>
      </c>
      <c r="FX16" s="15" t="str">
        <f>IF(FE$9=16,Listas!$A17,"")</f>
        <v/>
      </c>
      <c r="FY16" s="15" t="str">
        <f>IF(FD$10=16,Listas!$A17,"")</f>
        <v/>
      </c>
      <c r="FZ16" s="15" t="str">
        <f>IF(FE$10=16,Listas!$A17,"")</f>
        <v/>
      </c>
      <c r="GA16" s="15" t="str">
        <f>IF(FD$11=16,Listas!$A17,"")</f>
        <v/>
      </c>
      <c r="GB16" s="15" t="str">
        <f>IF(FE$11=16,Listas!$A17,"")</f>
        <v/>
      </c>
      <c r="GC16" s="15" t="str">
        <f>IF(FD$12=16,Listas!$A17,"")</f>
        <v/>
      </c>
      <c r="GD16" s="58" t="str">
        <f>IF(FE$12=16,Listas!$A17,"")</f>
        <v/>
      </c>
    </row>
    <row r="17" spans="1:186">
      <c r="A17" s="6">
        <v>0</v>
      </c>
      <c r="D17" s="16" t="s">
        <v>2144</v>
      </c>
      <c r="E17" s="9">
        <f>IF(I2=TRUE,(170+F9)-50,(160+F9)-50)</f>
        <v>160</v>
      </c>
      <c r="F17" s="7" t="s">
        <v>2624</v>
      </c>
      <c r="G17" s="2">
        <f>E8/25</f>
        <v>2</v>
      </c>
      <c r="H17" s="287"/>
      <c r="I17" s="288"/>
      <c r="J17" s="52" t="s">
        <v>550</v>
      </c>
      <c r="K17" s="280"/>
      <c r="L17" s="55">
        <f>K44</f>
        <v>10</v>
      </c>
      <c r="M17" s="57">
        <f>J44</f>
        <v>5</v>
      </c>
      <c r="N17" s="59">
        <f>I44</f>
        <v>2.5</v>
      </c>
      <c r="O17" s="59">
        <f>H44</f>
        <v>1</v>
      </c>
      <c r="P17" s="59">
        <f>G44</f>
        <v>0.5</v>
      </c>
      <c r="Q17" s="56">
        <f t="shared" si="1"/>
        <v>0</v>
      </c>
      <c r="R17" s="56">
        <f t="shared" si="2"/>
        <v>0</v>
      </c>
      <c r="S17" s="277"/>
      <c r="T17" s="277"/>
      <c r="U17" s="277"/>
      <c r="V17" s="293"/>
      <c r="X17" s="158" t="s">
        <v>30</v>
      </c>
      <c r="Y17" s="19"/>
      <c r="Z17" s="518" t="s">
        <v>1856</v>
      </c>
      <c r="AA17" s="513"/>
      <c r="FD17" s="32">
        <v>1</v>
      </c>
      <c r="FE17" s="6">
        <v>1</v>
      </c>
      <c r="FF17" s="33"/>
      <c r="FH17" s="6" t="str">
        <f>IF($FD$2=2,Listas!A18,"")</f>
        <v/>
      </c>
      <c r="FI17" s="32" t="str">
        <f>IF($FD$2=17,Listas!A18,"")</f>
        <v/>
      </c>
      <c r="FJ17" s="15" t="str">
        <f>IF(FE$2=18,Listas!$A18,"")</f>
        <v/>
      </c>
      <c r="FK17" s="15" t="str">
        <f>IF(FD$3=17,Listas!$A18,"")</f>
        <v/>
      </c>
      <c r="FL17" s="15" t="str">
        <f>IF(FE$3=17,Listas!$A18,"")</f>
        <v/>
      </c>
      <c r="FM17" s="15" t="str">
        <f>IF(FD$4=17,Listas!$A18,"")</f>
        <v/>
      </c>
      <c r="FN17" s="15" t="str">
        <f>IF(FE$4=17,Listas!$A18,"")</f>
        <v/>
      </c>
      <c r="FO17" s="15" t="str">
        <f>IF(FD$5=17,Listas!$A18,"")</f>
        <v/>
      </c>
      <c r="FP17" s="15" t="str">
        <f>IF(FE$5=17,Listas!$A18,"")</f>
        <v/>
      </c>
      <c r="FQ17" s="15" t="str">
        <f>IF(FD$6=17,Listas!$A18,"")</f>
        <v/>
      </c>
      <c r="FR17" s="15" t="str">
        <f>IF(FE$6=17,Listas!$A18,"")</f>
        <v/>
      </c>
      <c r="FS17" s="15" t="str">
        <f>IF(FD$7=17,Listas!$A18,"")</f>
        <v/>
      </c>
      <c r="FT17" s="15" t="str">
        <f>IF(FE$7=17,Listas!$A18,"")</f>
        <v/>
      </c>
      <c r="FU17" s="15" t="str">
        <f>IF(FD$8=17,Listas!$A18,"")</f>
        <v/>
      </c>
      <c r="FV17" s="15" t="str">
        <f>IF(FE$8=17,Listas!$A18,"")</f>
        <v/>
      </c>
      <c r="FW17" s="15" t="str">
        <f>IF(FD$9=17,Listas!$A18,"")</f>
        <v/>
      </c>
      <c r="FX17" s="15" t="str">
        <f>IF(FE$9=17,Listas!$A18,"")</f>
        <v/>
      </c>
      <c r="FY17" s="15" t="str">
        <f>IF(FD$10=17,Listas!$A18,"")</f>
        <v/>
      </c>
      <c r="FZ17" s="15" t="str">
        <f>IF(FE$10=17,Listas!$A18,"")</f>
        <v/>
      </c>
      <c r="GA17" s="15" t="str">
        <f>IF(FD$11=17,Listas!$A18,"")</f>
        <v/>
      </c>
      <c r="GB17" s="15" t="str">
        <f>IF(FE$11=17,Listas!$A18,"")</f>
        <v/>
      </c>
      <c r="GC17" s="15" t="str">
        <f>IF(FD$12=17,Listas!$A18,"")</f>
        <v/>
      </c>
      <c r="GD17" s="58" t="str">
        <f>IF(FE$12=17,Listas!$A18,"")</f>
        <v/>
      </c>
    </row>
    <row r="18" spans="1:186">
      <c r="D18" s="15" t="s">
        <v>2145</v>
      </c>
      <c r="E18" s="14">
        <f>E17-105</f>
        <v>55</v>
      </c>
      <c r="F18" s="15" t="s">
        <v>2625</v>
      </c>
      <c r="G18" s="4">
        <f>E8/50</f>
        <v>1</v>
      </c>
      <c r="H18" s="289"/>
      <c r="I18" s="288"/>
      <c r="J18" s="53" t="s">
        <v>550</v>
      </c>
      <c r="K18" s="280"/>
      <c r="L18" s="55">
        <f>K44</f>
        <v>10</v>
      </c>
      <c r="M18" s="57">
        <f>J44</f>
        <v>5</v>
      </c>
      <c r="N18" s="59">
        <f>I44</f>
        <v>2.5</v>
      </c>
      <c r="O18" s="59">
        <f>H44</f>
        <v>1</v>
      </c>
      <c r="P18" s="59">
        <f>G44</f>
        <v>0.5</v>
      </c>
      <c r="Q18" s="56">
        <f t="shared" si="1"/>
        <v>0</v>
      </c>
      <c r="R18" s="56">
        <f t="shared" si="2"/>
        <v>0</v>
      </c>
      <c r="S18" s="278"/>
      <c r="T18" s="278"/>
      <c r="U18" s="278"/>
      <c r="V18" s="294"/>
      <c r="X18" s="158" t="s">
        <v>824</v>
      </c>
      <c r="Y18" s="19"/>
      <c r="Z18" s="518" t="s">
        <v>1368</v>
      </c>
      <c r="AA18" s="513"/>
      <c r="FD18" s="32">
        <v>1</v>
      </c>
      <c r="FE18" s="6">
        <v>1</v>
      </c>
      <c r="FF18" s="33"/>
      <c r="FH18" s="6" t="str">
        <f>IF($FD$2=2,Listas!A19,"")</f>
        <v/>
      </c>
      <c r="FI18" s="32" t="str">
        <f>IF($FD$2=18,Listas!A19,"")</f>
        <v/>
      </c>
      <c r="FJ18" s="15" t="str">
        <f>IF(FE$2=19,Listas!$A19,"")</f>
        <v/>
      </c>
      <c r="FK18" s="15" t="str">
        <f>IF(FD$3=18,Listas!$A19,"")</f>
        <v/>
      </c>
      <c r="FL18" s="15" t="str">
        <f>IF(FE$3=18,Listas!$A19,"")</f>
        <v/>
      </c>
      <c r="FM18" s="15" t="str">
        <f>IF(FD$4=18,Listas!$A19,"")</f>
        <v/>
      </c>
      <c r="FN18" s="15" t="str">
        <f>IF(FE$4=18,Listas!$A19,"")</f>
        <v/>
      </c>
      <c r="FO18" s="15" t="str">
        <f>IF(FD$5=18,Listas!$A19,"")</f>
        <v/>
      </c>
      <c r="FP18" s="15" t="str">
        <f>IF(FE$5=18,Listas!$A19,"")</f>
        <v/>
      </c>
      <c r="FQ18" s="15" t="str">
        <f>IF(FD$6=18,Listas!$A19,"")</f>
        <v/>
      </c>
      <c r="FR18" s="15" t="str">
        <f>IF(FE$6=18,Listas!$A19,"")</f>
        <v/>
      </c>
      <c r="FS18" s="15" t="str">
        <f>IF(FD$7=18,Listas!$A19,"")</f>
        <v/>
      </c>
      <c r="FT18" s="15" t="str">
        <f>IF(FE$7=18,Listas!$A19,"")</f>
        <v/>
      </c>
      <c r="FU18" s="15" t="str">
        <f>IF(FD$8=18,Listas!$A19,"")</f>
        <v/>
      </c>
      <c r="FV18" s="15" t="str">
        <f>IF(FE$8=18,Listas!$A19,"")</f>
        <v/>
      </c>
      <c r="FW18" s="15" t="str">
        <f>IF(FD$9=18,Listas!$A19,"")</f>
        <v/>
      </c>
      <c r="FX18" s="15" t="str">
        <f>IF(FE$9=18,Listas!$A19,"")</f>
        <v/>
      </c>
      <c r="FY18" s="15" t="str">
        <f>IF(FD$10=18,Listas!$A19,"")</f>
        <v/>
      </c>
      <c r="FZ18" s="15" t="str">
        <f>IF(FE$10=18,Listas!$A19,"")</f>
        <v/>
      </c>
      <c r="GA18" s="15" t="str">
        <f>IF(FD$11=182,Listas!$A19,"")</f>
        <v/>
      </c>
      <c r="GB18" s="15" t="str">
        <f>IF(FE$11=18,Listas!$A19,"")</f>
        <v/>
      </c>
      <c r="GC18" s="15" t="str">
        <f>IF(FD$12=18,Listas!$A19,"")</f>
        <v/>
      </c>
      <c r="GD18" s="58" t="str">
        <f>IF(FE$12=18,Listas!$A19,"")</f>
        <v/>
      </c>
    </row>
    <row r="19" spans="1:186">
      <c r="A19" s="46" t="s">
        <v>121</v>
      </c>
      <c r="C19" s="6" t="s">
        <v>120</v>
      </c>
      <c r="D19" s="16" t="s">
        <v>2146</v>
      </c>
      <c r="E19" s="391">
        <v>1</v>
      </c>
      <c r="F19" s="2">
        <f>(E10/3)/E19</f>
        <v>16.666666666666668</v>
      </c>
      <c r="G19" s="508"/>
      <c r="H19" s="290"/>
      <c r="I19" s="288"/>
      <c r="J19" s="49" t="s">
        <v>461</v>
      </c>
      <c r="K19" s="49"/>
      <c r="L19" s="49"/>
      <c r="M19" s="49"/>
      <c r="N19" s="49"/>
      <c r="O19" s="49"/>
      <c r="P19" s="49"/>
      <c r="Q19" s="56">
        <f t="shared" si="1"/>
        <v>0</v>
      </c>
      <c r="R19" s="56">
        <f t="shared" si="2"/>
        <v>0</v>
      </c>
      <c r="S19" s="279"/>
      <c r="T19" s="279"/>
      <c r="U19" s="279"/>
      <c r="V19" s="99"/>
      <c r="X19" s="158" t="s">
        <v>825</v>
      </c>
      <c r="Y19" s="19"/>
      <c r="Z19" s="518" t="s">
        <v>2680</v>
      </c>
      <c r="AA19" s="513"/>
      <c r="FD19" s="32">
        <v>1</v>
      </c>
      <c r="FE19" s="6">
        <v>1</v>
      </c>
      <c r="FF19" s="33"/>
      <c r="FH19" s="6" t="str">
        <f>IF($FD$2=2,Listas!A20,"")</f>
        <v/>
      </c>
      <c r="FI19" s="32" t="str">
        <f>IF($FD$2=19,Listas!A20,"")</f>
        <v/>
      </c>
      <c r="FJ19" s="15" t="str">
        <f>IF(FE$2=20,Listas!$A20,"")</f>
        <v/>
      </c>
      <c r="FK19" s="15" t="str">
        <f>IF(FD$3=19,Listas!$A20,"")</f>
        <v/>
      </c>
      <c r="FL19" s="15" t="str">
        <f>IF(FE$3=19,Listas!$A20,"")</f>
        <v/>
      </c>
      <c r="FM19" s="15" t="str">
        <f>IF(FD$4=19,Listas!$A20,"")</f>
        <v/>
      </c>
      <c r="FN19" s="15" t="str">
        <f>IF(FE$4=19,Listas!$A20,"")</f>
        <v/>
      </c>
      <c r="FO19" s="15" t="str">
        <f>IF(FD$5=19,Listas!$A20,"")</f>
        <v/>
      </c>
      <c r="FP19" s="15" t="str">
        <f>IF(FE$5=19,Listas!$A20,"")</f>
        <v/>
      </c>
      <c r="FQ19" s="15" t="str">
        <f>IF(FD$6=19,Listas!$A20,"")</f>
        <v/>
      </c>
      <c r="FR19" s="15" t="str">
        <f>IF(FE$6=19,Listas!$A20,"")</f>
        <v/>
      </c>
      <c r="FS19" s="15" t="str">
        <f>IF(FD$7=19,Listas!$A20,"")</f>
        <v/>
      </c>
      <c r="FT19" s="15" t="str">
        <f>IF(FE$7=19,Listas!$A20,"")</f>
        <v/>
      </c>
      <c r="FU19" s="15" t="str">
        <f>IF(FD$8=19,Listas!$A20,"")</f>
        <v/>
      </c>
      <c r="FV19" s="15" t="str">
        <f>IF(FE$8=19,Listas!$A20,"")</f>
        <v/>
      </c>
      <c r="FW19" s="15" t="str">
        <f>IF(FD$9=19,Listas!$A20,"")</f>
        <v/>
      </c>
      <c r="FX19" s="15" t="str">
        <f>IF(FE$9=19,Listas!$A20,"")</f>
        <v/>
      </c>
      <c r="FY19" s="15" t="str">
        <f>IF(FD$10=19,Listas!$A20,"")</f>
        <v/>
      </c>
      <c r="FZ19" s="15" t="str">
        <f>IF(FE$10=19,Listas!$A20,"")</f>
        <v/>
      </c>
      <c r="GA19" s="15" t="str">
        <f>IF(FD$11=19,Listas!$A20,"")</f>
        <v/>
      </c>
      <c r="GB19" s="15" t="str">
        <f>IF(FE$11=19,Listas!$A20,"")</f>
        <v/>
      </c>
      <c r="GC19" s="15" t="str">
        <f>IF(FD$12=19,Listas!$A20,"")</f>
        <v/>
      </c>
      <c r="GD19" s="58" t="str">
        <f>IF(FE$12=19,Listas!$A20,"")</f>
        <v/>
      </c>
    </row>
    <row r="20" spans="1:186">
      <c r="A20" s="6" t="s">
        <v>3278</v>
      </c>
      <c r="B20" s="218">
        <f>(($F$4+$F$5)/10)/C20</f>
        <v>10</v>
      </c>
      <c r="C20" s="6">
        <v>1</v>
      </c>
      <c r="D20" s="393" t="s">
        <v>2709</v>
      </c>
      <c r="E20" s="414">
        <f>ROUNDUP((F9/4)+25,0)</f>
        <v>38</v>
      </c>
      <c r="F20" s="396" t="s">
        <v>2650</v>
      </c>
      <c r="G20" s="395">
        <f>$E$10*1.5</f>
        <v>75</v>
      </c>
      <c r="H20" s="291"/>
      <c r="I20" s="291"/>
      <c r="J20" s="317" t="s">
        <v>551</v>
      </c>
      <c r="K20" s="318"/>
      <c r="L20" s="319">
        <f>K45</f>
        <v>10</v>
      </c>
      <c r="M20" s="320">
        <f>J45</f>
        <v>5</v>
      </c>
      <c r="N20" s="79">
        <f>I45</f>
        <v>2.5</v>
      </c>
      <c r="O20" s="79">
        <f>H45</f>
        <v>1</v>
      </c>
      <c r="P20" s="79">
        <f>G45</f>
        <v>0.5</v>
      </c>
      <c r="Q20" s="321">
        <f t="shared" si="1"/>
        <v>0</v>
      </c>
      <c r="R20" s="321">
        <f t="shared" si="2"/>
        <v>0</v>
      </c>
      <c r="S20" s="281"/>
      <c r="T20" s="281"/>
      <c r="U20" s="281"/>
      <c r="V20" s="295"/>
      <c r="X20" s="158" t="s">
        <v>826</v>
      </c>
      <c r="Y20" s="19"/>
      <c r="Z20" s="518" t="s">
        <v>2182</v>
      </c>
      <c r="AA20" s="513"/>
      <c r="FD20" s="32">
        <v>1</v>
      </c>
      <c r="FE20" s="6">
        <v>1</v>
      </c>
      <c r="FF20" s="33"/>
      <c r="FH20" s="6" t="str">
        <f>IF($FD$2=2,Listas!A21,"")</f>
        <v/>
      </c>
      <c r="FI20" s="32" t="str">
        <f>IF($FD$2=20,Listas!A21,"")</f>
        <v/>
      </c>
      <c r="FJ20" s="15" t="str">
        <f>IF(FE$2=21,Listas!$A21,"")</f>
        <v/>
      </c>
      <c r="FK20" s="15" t="str">
        <f>IF(FD$3=20,Listas!$A21,"")</f>
        <v/>
      </c>
      <c r="FL20" s="15" t="str">
        <f>IF(FE$3=20,Listas!$A21,"")</f>
        <v/>
      </c>
      <c r="FM20" s="15" t="str">
        <f>IF(FD$4=20,Listas!$A21,"")</f>
        <v/>
      </c>
      <c r="FN20" s="15" t="str">
        <f>IF(FE$4=20,Listas!$A21,"")</f>
        <v/>
      </c>
      <c r="FO20" s="15" t="str">
        <f>IF(FD$5=20,Listas!$A21,"")</f>
        <v/>
      </c>
      <c r="FP20" s="15" t="str">
        <f>IF(FE$5=20,Listas!$A21,"")</f>
        <v/>
      </c>
      <c r="FQ20" s="15" t="str">
        <f>IF(FD$6=20,Listas!$A21,"")</f>
        <v/>
      </c>
      <c r="FR20" s="15" t="str">
        <f>IF(FE$6=20,Listas!$A21,"")</f>
        <v/>
      </c>
      <c r="FS20" s="15" t="str">
        <f>IF(FD$7=20,Listas!$A21,"")</f>
        <v/>
      </c>
      <c r="FT20" s="15" t="str">
        <f>IF(FE$7=20,Listas!$A21,"")</f>
        <v/>
      </c>
      <c r="FU20" s="15" t="str">
        <f>IF(FD$8=20,Listas!$A21,"")</f>
        <v/>
      </c>
      <c r="FV20" s="15" t="str">
        <f>IF(FE$8=20,Listas!$A21,"")</f>
        <v/>
      </c>
      <c r="FW20" s="15" t="str">
        <f>IF(FD$9=20,Listas!$A21,"")</f>
        <v/>
      </c>
      <c r="FX20" s="15" t="str">
        <f>IF(FE$9=20,Listas!$A21,"")</f>
        <v/>
      </c>
      <c r="FY20" s="15" t="str">
        <f>IF(FD$10=20,Listas!$A21,"")</f>
        <v/>
      </c>
      <c r="FZ20" s="15" t="str">
        <f>IF(FE$10=20,Listas!$A21,"")</f>
        <v/>
      </c>
      <c r="GA20" s="15" t="str">
        <f>IF(FD$11=20,Listas!$A21,"")</f>
        <v/>
      </c>
      <c r="GB20" s="15" t="str">
        <f>IF(FE$11=20,Listas!$A21,"")</f>
        <v/>
      </c>
      <c r="GC20" s="15" t="str">
        <f>IF(FD$12=20,Listas!$A21,"")</f>
        <v/>
      </c>
      <c r="GD20" s="58" t="str">
        <f>IF(FE$12=20,Listas!$A21,"")</f>
        <v/>
      </c>
    </row>
    <row r="21" spans="1:186" ht="13.5" thickBot="1">
      <c r="A21" s="6" t="s">
        <v>36</v>
      </c>
      <c r="B21" s="218">
        <f>($F$5/5)/C21</f>
        <v>10</v>
      </c>
      <c r="C21" s="6">
        <v>1</v>
      </c>
      <c r="D21" s="394" t="s">
        <v>2149</v>
      </c>
      <c r="E21" s="395">
        <f>$E$10/10</f>
        <v>5</v>
      </c>
      <c r="F21" s="397" t="s">
        <v>2768</v>
      </c>
      <c r="G21" s="433">
        <v>0</v>
      </c>
      <c r="H21" s="551" t="s">
        <v>1319</v>
      </c>
      <c r="I21" s="552"/>
      <c r="J21" s="439">
        <f>IF(I3=TRUE,(E17/4.3-3),E17/4.3)</f>
        <v>37.209302325581397</v>
      </c>
      <c r="K21" s="553" t="str">
        <f>IF(J842&gt;0,"DROGADO","")</f>
        <v/>
      </c>
      <c r="L21" s="554"/>
      <c r="M21" s="440" t="s">
        <v>3478</v>
      </c>
      <c r="N21" s="441"/>
      <c r="O21" s="442" t="str">
        <f>C856</f>
        <v/>
      </c>
      <c r="P21" s="443" t="s">
        <v>3479</v>
      </c>
      <c r="Q21" s="442">
        <f>C857</f>
        <v>0</v>
      </c>
      <c r="R21" s="431"/>
      <c r="S21" s="432"/>
      <c r="T21" s="304" t="s">
        <v>2233</v>
      </c>
      <c r="U21" s="101"/>
      <c r="V21" s="101">
        <f t="shared" ref="V21:V52" si="3">U21*W21</f>
        <v>0</v>
      </c>
      <c r="W21" s="282">
        <v>0.04</v>
      </c>
      <c r="X21" s="158" t="s">
        <v>827</v>
      </c>
      <c r="Y21" s="19"/>
      <c r="Z21" s="518" t="s">
        <v>3448</v>
      </c>
      <c r="AA21" s="513"/>
      <c r="AD21" s="232"/>
      <c r="AE21" s="232"/>
      <c r="FD21" s="34">
        <v>1</v>
      </c>
      <c r="FE21" s="41">
        <v>1</v>
      </c>
      <c r="FF21" s="35"/>
      <c r="FH21" s="6" t="str">
        <f>IF($FD$2=2,Listas!A22,"")</f>
        <v/>
      </c>
      <c r="FI21" s="32" t="str">
        <f>IF($FD$2=21,Listas!A22,"")</f>
        <v/>
      </c>
      <c r="FJ21" s="15" t="str">
        <f>IF(FE$2=22,Listas!$A22,"")</f>
        <v/>
      </c>
      <c r="FK21" s="15" t="str">
        <f>IF(FD$3=21,Listas!$A22,"")</f>
        <v/>
      </c>
      <c r="FL21" s="15" t="str">
        <f>IF(FE$3=21,Listas!$A22,"")</f>
        <v/>
      </c>
      <c r="FM21" s="15" t="str">
        <f>IF(FD$4=21,Listas!$A22,"")</f>
        <v/>
      </c>
      <c r="FN21" s="15" t="str">
        <f>IF(FE$4=21,Listas!$A22,"")</f>
        <v/>
      </c>
      <c r="FO21" s="15" t="str">
        <f>IF(FD$5=21,Listas!$A22,"")</f>
        <v/>
      </c>
      <c r="FP21" s="15" t="str">
        <f>IF(FE$5=21,Listas!$A22,"")</f>
        <v/>
      </c>
      <c r="FQ21" s="15" t="str">
        <f>IF(FD$6=21,Listas!$A22,"")</f>
        <v/>
      </c>
      <c r="FR21" s="15" t="str">
        <f>IF(FE$6=21,Listas!$A22,"")</f>
        <v/>
      </c>
      <c r="FS21" s="15" t="str">
        <f>IF(FD$7=21,Listas!$A22,"")</f>
        <v/>
      </c>
      <c r="FT21" s="15" t="str">
        <f>IF(FE$7=21,Listas!$A22,"")</f>
        <v/>
      </c>
      <c r="FU21" s="15" t="str">
        <f>IF(FD$8=21,Listas!$A22,"")</f>
        <v/>
      </c>
      <c r="FV21" s="15" t="str">
        <f>IF(FE$8=21,Listas!$A22,"")</f>
        <v/>
      </c>
      <c r="FW21" s="15" t="str">
        <f>IF(FD$9=21,Listas!$A22,"")</f>
        <v/>
      </c>
      <c r="FX21" s="15" t="str">
        <f>IF(FE$9=21,Listas!$A22,"")</f>
        <v/>
      </c>
      <c r="FY21" s="15" t="str">
        <f>IF(FD$10=21,Listas!$A22,"")</f>
        <v/>
      </c>
      <c r="FZ21" s="15" t="str">
        <f>IF(FE$10=21,Listas!$A22,"")</f>
        <v/>
      </c>
      <c r="GA21" s="15" t="str">
        <f>IF(FD$11=21,Listas!$A22,"")</f>
        <v/>
      </c>
      <c r="GB21" s="15" t="str">
        <f>IF(FE$11=21,Listas!$A22,"")</f>
        <v/>
      </c>
      <c r="GC21" s="15" t="str">
        <f>IF(FD$12=21,Listas!$A22,"")</f>
        <v/>
      </c>
      <c r="GD21" s="58" t="str">
        <f>IF(FE$12=21,Listas!$A22,"")</f>
        <v/>
      </c>
    </row>
    <row r="22" spans="1:186" ht="15.75">
      <c r="A22" s="195" t="s">
        <v>37</v>
      </c>
      <c r="B22" s="218">
        <f>(($F$5+$F$6)/10)/C22</f>
        <v>10</v>
      </c>
      <c r="C22" s="6">
        <v>1</v>
      </c>
      <c r="D22" s="392" t="s">
        <v>2147</v>
      </c>
      <c r="E22" s="395">
        <f>$E$10/2</f>
        <v>25</v>
      </c>
      <c r="F22" s="398"/>
      <c r="G22" s="434">
        <f>0+(I5/1000)+V79+G24+G21+CI274</f>
        <v>0</v>
      </c>
      <c r="H22" s="435" t="s">
        <v>1320</v>
      </c>
      <c r="I22" s="436"/>
      <c r="J22" s="228" t="s">
        <v>2637</v>
      </c>
      <c r="K22" s="322">
        <f>P22+IF(G22&gt;E22,G22-E22+SUM(G25:R25),SUM(H25:S25))</f>
        <v>0</v>
      </c>
      <c r="L22" s="97"/>
      <c r="M22" s="549" t="str">
        <f>IF(O22&gt;0,"Malus por fatiga","")</f>
        <v/>
      </c>
      <c r="N22" s="550"/>
      <c r="O22" s="324">
        <f>N839+IF(K22&gt;E10,K22-E10,0)+P865-I866</f>
        <v>0</v>
      </c>
      <c r="P22" s="325">
        <f>IF(R22=TRUE,35,0)</f>
        <v>0</v>
      </c>
      <c r="Q22" s="323"/>
      <c r="R22" s="540" t="b">
        <v>0</v>
      </c>
      <c r="S22" s="541"/>
      <c r="T22" s="304" t="s">
        <v>2465</v>
      </c>
      <c r="U22" s="101"/>
      <c r="V22" s="101">
        <f t="shared" si="3"/>
        <v>0</v>
      </c>
      <c r="W22" s="282">
        <v>3.5000000000000003E-2</v>
      </c>
      <c r="X22" s="158" t="s">
        <v>828</v>
      </c>
      <c r="Y22" s="19"/>
      <c r="Z22" s="518" t="s">
        <v>2372</v>
      </c>
      <c r="AA22" s="513"/>
      <c r="AB22" s="232"/>
      <c r="AC22" s="232"/>
      <c r="FD22" s="6" t="s">
        <v>554</v>
      </c>
      <c r="FG22" s="30" t="s">
        <v>556</v>
      </c>
      <c r="FH22" s="40"/>
      <c r="FI22" s="32" t="str">
        <f>IF($FD$2=22,Listas!A23,"")</f>
        <v/>
      </c>
      <c r="FJ22" s="15" t="str">
        <f>IF(FE$2=23,Listas!$A23,"")</f>
        <v/>
      </c>
      <c r="FK22" s="15" t="str">
        <f>IF(FD$3=22,Listas!$A23,"")</f>
        <v/>
      </c>
      <c r="FL22" s="15" t="str">
        <f>IF(FE$3=22,Listas!$A23,"")</f>
        <v/>
      </c>
      <c r="FM22" s="15" t="str">
        <f>IF(FD$4=22,Listas!$A23,"")</f>
        <v/>
      </c>
      <c r="FN22" s="15" t="str">
        <f>IF(FE$4=22,Listas!$A23,"")</f>
        <v/>
      </c>
      <c r="FO22" s="15" t="str">
        <f>IF(FD$5=22,Listas!$A23,"")</f>
        <v/>
      </c>
      <c r="FP22" s="15" t="str">
        <f>IF(FE$5=22,Listas!$A23,"")</f>
        <v/>
      </c>
      <c r="FQ22" s="15" t="str">
        <f>IF(FD$6=22,Listas!$A23,"")</f>
        <v/>
      </c>
      <c r="FR22" s="15" t="str">
        <f>IF(FE$6=22,Listas!$A23,"")</f>
        <v/>
      </c>
      <c r="FS22" s="15" t="str">
        <f>IF(FD$7=22,Listas!$A23,"")</f>
        <v/>
      </c>
      <c r="FT22" s="15" t="str">
        <f>IF(FE$7=22,Listas!$A23,"")</f>
        <v/>
      </c>
      <c r="FU22" s="15" t="str">
        <f>IF(FD$8=22,Listas!$A23,"")</f>
        <v/>
      </c>
      <c r="FV22" s="15" t="str">
        <f>IF(FE$8=22,Listas!$A23,"")</f>
        <v/>
      </c>
      <c r="FW22" s="15" t="str">
        <f>IF(FD$9=22,Listas!$A23,"")</f>
        <v/>
      </c>
      <c r="FX22" s="15" t="str">
        <f>IF(FE$9=22,Listas!$A23,"")</f>
        <v/>
      </c>
      <c r="FY22" s="15" t="str">
        <f>IF(FD$10=22,Listas!$A23,"")</f>
        <v/>
      </c>
      <c r="FZ22" s="15" t="str">
        <f>IF(FE$10=22,Listas!$A23,"")</f>
        <v/>
      </c>
      <c r="GA22" s="15" t="str">
        <f>IF(FD$11=22,Listas!$A23,"")</f>
        <v/>
      </c>
      <c r="GB22" s="15" t="str">
        <f>IF(FE$11=22,Listas!$A23,"")</f>
        <v/>
      </c>
      <c r="GC22" s="15" t="str">
        <f>IF(FD$12=22,Listas!$A23,"")</f>
        <v/>
      </c>
      <c r="GD22" s="58" t="str">
        <f>IF(FE$12=22,Listas!$A23,"")</f>
        <v/>
      </c>
    </row>
    <row r="23" spans="1:186">
      <c r="A23" s="6" t="s">
        <v>38</v>
      </c>
      <c r="B23" s="218">
        <f>(($F$5+$F$7)/10)/C23</f>
        <v>10</v>
      </c>
      <c r="C23" s="6">
        <v>1</v>
      </c>
      <c r="D23" s="576" t="s">
        <v>2711</v>
      </c>
      <c r="E23" s="577"/>
      <c r="F23" s="568" t="str">
        <f>IF($G$22&gt;$E$22,"EXCESO DE CARGA","")</f>
        <v/>
      </c>
      <c r="G23" s="569"/>
      <c r="H23" s="542" t="s">
        <v>2634</v>
      </c>
      <c r="I23" s="543"/>
      <c r="J23" s="549" t="s">
        <v>2249</v>
      </c>
      <c r="K23" s="550"/>
      <c r="L23" s="550"/>
      <c r="M23" s="550"/>
      <c r="N23" s="550"/>
      <c r="O23" s="550"/>
      <c r="P23" s="550"/>
      <c r="Q23" s="550"/>
      <c r="R23" s="550"/>
      <c r="S23" s="538" t="s">
        <v>793</v>
      </c>
      <c r="T23" s="304" t="s">
        <v>792</v>
      </c>
      <c r="U23" s="101"/>
      <c r="V23" s="101">
        <f t="shared" si="3"/>
        <v>0</v>
      </c>
      <c r="W23" s="282">
        <v>0.16</v>
      </c>
      <c r="X23" s="158" t="s">
        <v>829</v>
      </c>
      <c r="Y23" s="19"/>
      <c r="Z23" s="518" t="s">
        <v>3566</v>
      </c>
      <c r="AA23" s="513"/>
      <c r="AB23" s="232"/>
      <c r="AC23" s="232"/>
      <c r="FG23" s="32"/>
      <c r="FI23" s="32"/>
      <c r="FJ23" s="15"/>
      <c r="FK23" s="15"/>
      <c r="FL23" s="15"/>
      <c r="FM23" s="15"/>
      <c r="FN23" s="15"/>
      <c r="FO23" s="15"/>
      <c r="FP23" s="15"/>
      <c r="FQ23" s="15"/>
      <c r="FR23" s="15"/>
      <c r="FS23" s="15"/>
      <c r="FT23" s="15"/>
      <c r="FU23" s="15"/>
      <c r="FV23" s="15"/>
      <c r="FW23" s="15"/>
      <c r="FX23" s="15"/>
      <c r="FY23" s="15"/>
      <c r="FZ23" s="15"/>
      <c r="GA23" s="15"/>
      <c r="GB23" s="15"/>
      <c r="GC23" s="15"/>
      <c r="GD23" s="58"/>
    </row>
    <row r="24" spans="1:186" ht="25.5">
      <c r="A24" s="6" t="s">
        <v>39</v>
      </c>
      <c r="B24" s="218">
        <f>(($F$5+$F$8)/10)/C24</f>
        <v>10</v>
      </c>
      <c r="C24" s="6">
        <v>1</v>
      </c>
      <c r="D24" s="407" t="str">
        <f>CONCATENATE("Escalando  ",F8/50)</f>
        <v>Escalando  1</v>
      </c>
      <c r="E24" s="408" t="str">
        <f>CONCATENATE("Reptando   ",$E$8/25)</f>
        <v>Reptando   2</v>
      </c>
      <c r="F24" s="411" t="s">
        <v>2075</v>
      </c>
      <c r="G24" s="412">
        <f>$D$311+$V$79</f>
        <v>0</v>
      </c>
      <c r="H24" s="410" t="s">
        <v>2080</v>
      </c>
      <c r="I24" s="108" t="s">
        <v>2082</v>
      </c>
      <c r="J24" s="582" t="s">
        <v>2708</v>
      </c>
      <c r="K24" s="584"/>
      <c r="L24" s="582" t="s">
        <v>2488</v>
      </c>
      <c r="M24" s="583"/>
      <c r="N24" s="108" t="s">
        <v>2487</v>
      </c>
      <c r="O24" s="108" t="s">
        <v>2486</v>
      </c>
      <c r="P24" s="312" t="s">
        <v>2485</v>
      </c>
      <c r="Q24" s="108" t="s">
        <v>2635</v>
      </c>
      <c r="R24" s="112" t="s">
        <v>2636</v>
      </c>
      <c r="S24" s="539"/>
      <c r="T24" s="304" t="s">
        <v>268</v>
      </c>
      <c r="U24" s="101"/>
      <c r="V24" s="101">
        <f t="shared" si="3"/>
        <v>0</v>
      </c>
      <c r="W24" s="282">
        <v>3.5000000000000003E-2</v>
      </c>
      <c r="X24" s="32" t="s">
        <v>830</v>
      </c>
      <c r="Z24" s="518" t="s">
        <v>1476</v>
      </c>
      <c r="AA24" s="513"/>
      <c r="FD24" s="6">
        <v>1</v>
      </c>
      <c r="FE24" s="6">
        <v>1</v>
      </c>
      <c r="FG24" s="32" t="str">
        <f>IF($FD$24=2,Listas!C93,"")</f>
        <v/>
      </c>
      <c r="FH24" s="6" t="str">
        <f>IF($FE$24=2,Listas!$C93,"")</f>
        <v/>
      </c>
      <c r="FI24" s="32" t="str">
        <f>IF($FD$2=23,Listas!A24,"")</f>
        <v/>
      </c>
      <c r="FJ24" s="15" t="str">
        <f>IF(FE$2=24,Listas!$A24,"")</f>
        <v/>
      </c>
      <c r="FK24" s="15" t="str">
        <f>IF(FD$3=23,Listas!$A24,"")</f>
        <v/>
      </c>
      <c r="FL24" s="15" t="str">
        <f>IF(FE$3=23,Listas!$A24,"")</f>
        <v/>
      </c>
      <c r="FM24" s="15" t="str">
        <f>IF(FD$4=23,Listas!$A24,"")</f>
        <v/>
      </c>
      <c r="FN24" s="15" t="str">
        <f>IF(FE$4=23,Listas!$A24,"")</f>
        <v/>
      </c>
      <c r="FO24" s="15" t="str">
        <f>IF(FD$5=23,Listas!$A24,"")</f>
        <v/>
      </c>
      <c r="FP24" s="15" t="str">
        <f>IF(FE$5=23,Listas!$A24,"")</f>
        <v/>
      </c>
      <c r="FQ24" s="15" t="str">
        <f>IF(FD$6=23,Listas!$A24,"")</f>
        <v/>
      </c>
      <c r="FR24" s="15" t="str">
        <f>IF(FE$6=23,Listas!$A24,"")</f>
        <v/>
      </c>
      <c r="FS24" s="15" t="str">
        <f>IF(FD$7=23,Listas!$A24,"")</f>
        <v/>
      </c>
      <c r="FT24" s="15" t="str">
        <f>IF(FE$7=23,Listas!$A24,"")</f>
        <v/>
      </c>
      <c r="FU24" s="15" t="str">
        <f>IF(FD$8=23,Listas!$A24,"")</f>
        <v/>
      </c>
      <c r="FV24" s="15" t="str">
        <f>IF(FE$8=23,Listas!$A24,"")</f>
        <v/>
      </c>
      <c r="FW24" s="15" t="str">
        <f>IF(FD$9=23,Listas!$A24,"")</f>
        <v/>
      </c>
      <c r="FX24" s="15" t="str">
        <f>IF(FE$9=23,Listas!$A24,"")</f>
        <v/>
      </c>
      <c r="FY24" s="15" t="str">
        <f>IF(FD$10=23,Listas!$A24,"")</f>
        <v/>
      </c>
      <c r="FZ24" s="15" t="str">
        <f>IF(FE$10=23,Listas!$A24,"")</f>
        <v/>
      </c>
      <c r="GA24" s="15" t="str">
        <f>IF(FD$11=23,Listas!$A24,"")</f>
        <v/>
      </c>
      <c r="GB24" s="15" t="str">
        <f>IF(FE$11=23,Listas!$A24,"")</f>
        <v/>
      </c>
      <c r="GC24" s="15" t="str">
        <f>IF(FD$12=23,Listas!$A24,"")</f>
        <v/>
      </c>
      <c r="GD24" s="58" t="str">
        <f>IF(FE$12=23,Listas!$A24,"")</f>
        <v/>
      </c>
    </row>
    <row r="25" spans="1:186">
      <c r="A25" s="6" t="s">
        <v>40</v>
      </c>
      <c r="B25" s="218">
        <f>(($F$5+$F$10)/10)/C25</f>
        <v>10</v>
      </c>
      <c r="C25" s="6">
        <v>1</v>
      </c>
      <c r="D25" s="404" t="s">
        <v>2150</v>
      </c>
      <c r="E25" s="405">
        <f>$E$8/6</f>
        <v>8.3333333333333339</v>
      </c>
      <c r="F25" s="570" t="str">
        <f>IF(I869&gt;0,"Farmaco en efecto","")</f>
        <v/>
      </c>
      <c r="G25" s="571"/>
      <c r="H25" s="114">
        <v>0</v>
      </c>
      <c r="I25" s="109">
        <v>0</v>
      </c>
      <c r="J25" s="111">
        <v>0</v>
      </c>
      <c r="K25" s="313"/>
      <c r="L25" s="314"/>
      <c r="M25" s="114">
        <v>0</v>
      </c>
      <c r="N25" s="109">
        <v>0</v>
      </c>
      <c r="O25" s="109">
        <v>0</v>
      </c>
      <c r="P25" s="109">
        <v>0</v>
      </c>
      <c r="Q25" s="109">
        <v>0</v>
      </c>
      <c r="R25" s="113">
        <v>0</v>
      </c>
      <c r="S25" s="44">
        <v>0</v>
      </c>
      <c r="T25" s="304" t="s">
        <v>266</v>
      </c>
      <c r="U25" s="101"/>
      <c r="V25" s="101">
        <f t="shared" si="3"/>
        <v>0</v>
      </c>
      <c r="W25" s="282">
        <v>2.5000000000000001E-2</v>
      </c>
      <c r="X25" s="32" t="s">
        <v>902</v>
      </c>
      <c r="Z25" s="518" t="s">
        <v>2206</v>
      </c>
      <c r="AA25" s="513"/>
      <c r="FD25" s="6">
        <v>1</v>
      </c>
      <c r="FE25" s="6">
        <v>1</v>
      </c>
      <c r="FG25" s="32" t="str">
        <f>IF($FD$24=3,Listas!C94,"")</f>
        <v/>
      </c>
      <c r="FH25" s="6" t="str">
        <f>IF($FE$24=3,Listas!$C94,"")</f>
        <v/>
      </c>
      <c r="FI25" s="32" t="str">
        <f>IF($FD$2=24,Listas!A25,"")</f>
        <v/>
      </c>
      <c r="FJ25" s="15" t="str">
        <f>IF(FE$2=25,Listas!$A25,"")</f>
        <v/>
      </c>
      <c r="FK25" s="15" t="str">
        <f>IF(FD$3=24,Listas!$A25,"")</f>
        <v/>
      </c>
      <c r="FL25" s="15" t="str">
        <f>IF(FE$3=24,Listas!$A25,"")</f>
        <v/>
      </c>
      <c r="FM25" s="15" t="str">
        <f>IF(FD$4=42,Listas!$A25,"")</f>
        <v/>
      </c>
      <c r="FN25" s="15" t="str">
        <f>IF(FE$4=24,Listas!$A25,"")</f>
        <v/>
      </c>
      <c r="FO25" s="15" t="str">
        <f>IF(FD$5=24,Listas!$A25,"")</f>
        <v/>
      </c>
      <c r="FP25" s="15" t="str">
        <f>IF(FE$5=24,Listas!$A25,"")</f>
        <v/>
      </c>
      <c r="FQ25" s="15" t="str">
        <f>IF(FD$6=24,Listas!$A25,"")</f>
        <v/>
      </c>
      <c r="FR25" s="15" t="str">
        <f>IF(FE$6=24,Listas!$A25,"")</f>
        <v/>
      </c>
      <c r="FS25" s="15" t="str">
        <f>IF(FD$7=24,Listas!$A25,"")</f>
        <v/>
      </c>
      <c r="FT25" s="15" t="str">
        <f>IF(FE$7=24,Listas!$A25,"")</f>
        <v/>
      </c>
      <c r="FU25" s="15" t="str">
        <f>IF(FD$8=24,Listas!$A25,"")</f>
        <v/>
      </c>
      <c r="FV25" s="15" t="str">
        <f>IF(FE$8=24,Listas!$A25,"")</f>
        <v/>
      </c>
      <c r="FW25" s="15" t="str">
        <f>IF(FD$9=24,Listas!$A25,"")</f>
        <v/>
      </c>
      <c r="FX25" s="15" t="str">
        <f>IF(FE$9=24,Listas!$A25,"")</f>
        <v/>
      </c>
      <c r="FY25" s="15" t="str">
        <f>IF(FD$10=24,Listas!$A25,"")</f>
        <v/>
      </c>
      <c r="FZ25" s="15" t="str">
        <f>IF(FE$10=24,Listas!$A25,"")</f>
        <v/>
      </c>
      <c r="GA25" s="15" t="str">
        <f>IF(FD$11=24,Listas!$A25,"")</f>
        <v/>
      </c>
      <c r="GB25" s="15" t="str">
        <f>IF(FE$11=24,Listas!$A25,"")</f>
        <v/>
      </c>
      <c r="GC25" s="15" t="str">
        <f>IF(FD$12=24,Listas!$A25,"")</f>
        <v/>
      </c>
      <c r="GD25" s="58" t="str">
        <f>IF(FE$12=24,Listas!$A25,"")</f>
        <v/>
      </c>
    </row>
    <row r="26" spans="1:186">
      <c r="A26" s="6" t="s">
        <v>2135</v>
      </c>
      <c r="B26" s="218">
        <f>(($F$5+$F$11)/10)/C26</f>
        <v>10</v>
      </c>
      <c r="C26" s="6">
        <v>1</v>
      </c>
      <c r="D26" s="406" t="s">
        <v>2151</v>
      </c>
      <c r="E26" s="405">
        <f>$E$8/2</f>
        <v>25</v>
      </c>
      <c r="F26" s="572"/>
      <c r="G26" s="573"/>
      <c r="H26" s="114"/>
      <c r="I26" s="109"/>
      <c r="J26" s="111"/>
      <c r="K26" s="313"/>
      <c r="L26" s="314"/>
      <c r="M26" s="114"/>
      <c r="N26" s="109"/>
      <c r="O26" s="109"/>
      <c r="P26" s="109"/>
      <c r="Q26" s="109"/>
      <c r="R26" s="113"/>
      <c r="S26" s="77"/>
      <c r="T26" s="304" t="s">
        <v>270</v>
      </c>
      <c r="U26" s="101">
        <v>0</v>
      </c>
      <c r="V26" s="101">
        <f t="shared" si="3"/>
        <v>0</v>
      </c>
      <c r="W26" s="282">
        <v>3.5000000000000003E-2</v>
      </c>
      <c r="X26" s="32" t="s">
        <v>3123</v>
      </c>
      <c r="Z26" s="518" t="s">
        <v>2690</v>
      </c>
      <c r="AA26" s="513"/>
      <c r="FD26" s="6" t="s">
        <v>580</v>
      </c>
      <c r="FE26" s="6">
        <f>SUM(FG24:FH40)</f>
        <v>0</v>
      </c>
      <c r="FG26" s="32" t="str">
        <f>IF($FD$24=4,Listas!C95,"")</f>
        <v/>
      </c>
      <c r="FH26" s="6" t="str">
        <f>IF($FE$24=4,Listas!$C95,"")</f>
        <v/>
      </c>
      <c r="FI26" s="32" t="str">
        <f>IF($FD$2=25,Listas!A26,"")</f>
        <v/>
      </c>
      <c r="FJ26" s="15" t="str">
        <f>IF(FE$2=26,Listas!$A26,"")</f>
        <v/>
      </c>
      <c r="FK26" s="15" t="str">
        <f>IF(FD$3=25,Listas!$A26,"")</f>
        <v/>
      </c>
      <c r="FL26" s="15" t="str">
        <f>IF(FE$3=25,Listas!$A26,"")</f>
        <v/>
      </c>
      <c r="FM26" s="15" t="str">
        <f>IF(FD$4=25,Listas!$A26,"")</f>
        <v/>
      </c>
      <c r="FN26" s="15" t="str">
        <f>IF(FE$4=25,Listas!$A26,"")</f>
        <v/>
      </c>
      <c r="FO26" s="15" t="str">
        <f>IF(FD$5=25,Listas!$A26,"")</f>
        <v/>
      </c>
      <c r="FP26" s="15" t="str">
        <f>IF(FE$5=25,Listas!$A26,"")</f>
        <v/>
      </c>
      <c r="FQ26" s="15" t="str">
        <f>IF(FD$6=25,Listas!$A26,"")</f>
        <v/>
      </c>
      <c r="FR26" s="15" t="str">
        <f>IF(FE$6=25,Listas!$A26,"")</f>
        <v/>
      </c>
      <c r="FS26" s="15" t="str">
        <f>IF(FD$7=25,Listas!$A26,"")</f>
        <v/>
      </c>
      <c r="FT26" s="15" t="str">
        <f>IF(FE$7=25,Listas!$A26,"")</f>
        <v/>
      </c>
      <c r="FU26" s="15" t="str">
        <f>IF(FD$8=25,Listas!$A26,"")</f>
        <v/>
      </c>
      <c r="FV26" s="15" t="str">
        <f>IF(FE$8=25,Listas!$A26,"")</f>
        <v/>
      </c>
      <c r="FW26" s="15" t="str">
        <f>IF(FD$9=25,Listas!$A26,"")</f>
        <v/>
      </c>
      <c r="FX26" s="15" t="str">
        <f>IF(FE$9=25,Listas!$A26,"")</f>
        <v/>
      </c>
      <c r="FY26" s="15" t="str">
        <f>IF(FD$10=25,Listas!$A26,"")</f>
        <v/>
      </c>
      <c r="FZ26" s="15" t="str">
        <f>IF(FE$10=25,Listas!$A26,"")</f>
        <v/>
      </c>
      <c r="GA26" s="15" t="str">
        <f>IF(FD$11=25,Listas!$A26,"")</f>
        <v/>
      </c>
      <c r="GB26" s="15" t="str">
        <f>IF(FE$11=25,Listas!$A26,"")</f>
        <v/>
      </c>
      <c r="GC26" s="15" t="str">
        <f>IF(FD$12=25,Listas!$A26,"")</f>
        <v/>
      </c>
      <c r="GD26" s="58" t="str">
        <f>IF(FE$12=25,Listas!$A26,"")</f>
        <v/>
      </c>
    </row>
    <row r="27" spans="1:186">
      <c r="A27" s="46" t="s">
        <v>122</v>
      </c>
      <c r="C27" s="6" t="s">
        <v>120</v>
      </c>
      <c r="D27" s="310" t="s">
        <v>797</v>
      </c>
      <c r="E27" s="309">
        <f>E10/20</f>
        <v>2.5</v>
      </c>
      <c r="F27" s="555"/>
      <c r="G27" s="556"/>
      <c r="H27" s="148"/>
      <c r="I27" s="110"/>
      <c r="J27" s="147"/>
      <c r="K27" s="315"/>
      <c r="L27" s="316"/>
      <c r="M27" s="148"/>
      <c r="N27" s="110"/>
      <c r="O27" s="110"/>
      <c r="P27" s="110"/>
      <c r="Q27" s="110"/>
      <c r="R27" s="231"/>
      <c r="S27" s="45"/>
      <c r="T27" s="304" t="s">
        <v>271</v>
      </c>
      <c r="U27" s="101"/>
      <c r="V27" s="101">
        <f t="shared" si="3"/>
        <v>0</v>
      </c>
      <c r="W27" s="282">
        <v>3.5000000000000003E-2</v>
      </c>
      <c r="X27" s="32" t="s">
        <v>3124</v>
      </c>
      <c r="Z27" s="518" t="s">
        <v>2196</v>
      </c>
      <c r="AA27" s="513"/>
      <c r="FG27" s="32" t="str">
        <f>IF($FD$24=5,Listas!C96,"")</f>
        <v/>
      </c>
      <c r="FH27" s="6" t="str">
        <f>IF($FE$24=5,Listas!$C96,"")</f>
        <v/>
      </c>
      <c r="FI27" s="32" t="str">
        <f>IF($FD$2=26,Listas!A27,"")</f>
        <v/>
      </c>
      <c r="FJ27" s="15" t="str">
        <f>IF(FE$2=27,Listas!$A27,"")</f>
        <v/>
      </c>
      <c r="FK27" s="15" t="str">
        <f>IF(FD$3=26,Listas!$A27,"")</f>
        <v/>
      </c>
      <c r="FL27" s="15" t="str">
        <f>IF(FE$3=26,Listas!$A27,"")</f>
        <v/>
      </c>
      <c r="FM27" s="15" t="str">
        <f>IF(FD$4=26,Listas!$A27,"")</f>
        <v/>
      </c>
      <c r="FN27" s="15" t="str">
        <f>IF(FE$4=26,Listas!$A27,"")</f>
        <v/>
      </c>
      <c r="FO27" s="15" t="str">
        <f>IF(FD$5=26,Listas!$A27,"")</f>
        <v/>
      </c>
      <c r="FP27" s="15" t="str">
        <f>IF(FE$5=26,Listas!$A27,"")</f>
        <v/>
      </c>
      <c r="FQ27" s="15" t="str">
        <f>IF(FD$6=26,Listas!$A27,"")</f>
        <v/>
      </c>
      <c r="FR27" s="15" t="str">
        <f>IF(FE$6=26,Listas!$A27,"")</f>
        <v/>
      </c>
      <c r="FS27" s="15" t="str">
        <f>IF(FD$7=26,Listas!$A27,"")</f>
        <v/>
      </c>
      <c r="FT27" s="15" t="str">
        <f>IF(FE$7=26,Listas!$A27,"")</f>
        <v/>
      </c>
      <c r="FU27" s="15" t="str">
        <f>IF(FD$8=26,Listas!$A27,"")</f>
        <v/>
      </c>
      <c r="FV27" s="15" t="str">
        <f>IF(FE$8=26,Listas!$A27,"")</f>
        <v/>
      </c>
      <c r="FW27" s="15" t="str">
        <f>IF(FD$9=26,Listas!$A27,"")</f>
        <v/>
      </c>
      <c r="FX27" s="15" t="str">
        <f>IF(FE$9=26,Listas!$A27,"")</f>
        <v/>
      </c>
      <c r="FY27" s="15" t="str">
        <f>IF(FD$10=26,Listas!$A27,"")</f>
        <v/>
      </c>
      <c r="FZ27" s="15" t="str">
        <f>IF(FE$10=26,Listas!$A27,"")</f>
        <v/>
      </c>
      <c r="GA27" s="15" t="str">
        <f>IF(FD$11=26,Listas!$A27,"")</f>
        <v/>
      </c>
      <c r="GB27" s="15" t="str">
        <f>IF(FE$11=26,Listas!$A27,"")</f>
        <v/>
      </c>
      <c r="GC27" s="15" t="str">
        <f>IF(FD$12=26,Listas!$A27,"")</f>
        <v/>
      </c>
      <c r="GD27" s="58" t="str">
        <f>IF(FE$12=26,Listas!$A27,"")</f>
        <v/>
      </c>
    </row>
    <row r="28" spans="1:186">
      <c r="A28" s="6" t="s">
        <v>3278</v>
      </c>
      <c r="B28" s="218">
        <f>(($F$4+$F$5)/10)/C28</f>
        <v>5</v>
      </c>
      <c r="C28" s="6">
        <v>2</v>
      </c>
      <c r="D28" s="302" t="s">
        <v>2941</v>
      </c>
      <c r="E28" s="544" t="s">
        <v>440</v>
      </c>
      <c r="F28" s="545"/>
      <c r="G28" s="216" t="s">
        <v>1252</v>
      </c>
      <c r="H28" s="216" t="s">
        <v>798</v>
      </c>
      <c r="I28" s="216" t="s">
        <v>1254</v>
      </c>
      <c r="J28" s="216" t="s">
        <v>1255</v>
      </c>
      <c r="K28" s="216" t="s">
        <v>449</v>
      </c>
      <c r="L28" s="216" t="s">
        <v>448</v>
      </c>
      <c r="M28" s="544" t="s">
        <v>3567</v>
      </c>
      <c r="N28" s="545"/>
      <c r="O28" s="216" t="s">
        <v>2813</v>
      </c>
      <c r="P28" s="216" t="s">
        <v>442</v>
      </c>
      <c r="Q28" s="216" t="s">
        <v>443</v>
      </c>
      <c r="R28" s="216" t="s">
        <v>441</v>
      </c>
      <c r="S28" s="216" t="s">
        <v>783</v>
      </c>
      <c r="T28" s="304" t="s">
        <v>272</v>
      </c>
      <c r="U28" s="101"/>
      <c r="V28" s="101">
        <f t="shared" si="3"/>
        <v>0</v>
      </c>
      <c r="W28" s="282">
        <v>2.5000000000000001E-2</v>
      </c>
      <c r="X28" s="427" t="s">
        <v>3476</v>
      </c>
      <c r="Z28" s="518" t="s">
        <v>2810</v>
      </c>
      <c r="AA28" s="513"/>
      <c r="FG28" s="32" t="str">
        <f>IF($FD$24=6,Listas!C97,"")</f>
        <v/>
      </c>
      <c r="FH28" s="6" t="str">
        <f>IF($FE$24=6,Listas!$C97,"")</f>
        <v/>
      </c>
      <c r="FI28" s="32" t="str">
        <f>IF($FD$2=27,Listas!A28,"")</f>
        <v/>
      </c>
      <c r="FJ28" s="15" t="str">
        <f>IF(FE$2=28,Listas!$A28,"")</f>
        <v/>
      </c>
      <c r="FK28" s="15" t="str">
        <f>IF(FD$3=27,Listas!$A28,"")</f>
        <v/>
      </c>
      <c r="FL28" s="15" t="str">
        <f>IF(FE$3=27,Listas!$A28,"")</f>
        <v/>
      </c>
      <c r="FM28" s="15" t="str">
        <f>IF(FD$4=27,Listas!$A28,"")</f>
        <v/>
      </c>
      <c r="FN28" s="15" t="str">
        <f>IF(FE$4=27,Listas!$A28,"")</f>
        <v/>
      </c>
      <c r="FO28" s="15" t="str">
        <f>IF(FD$5=27,Listas!$A28,"")</f>
        <v/>
      </c>
      <c r="FP28" s="15" t="str">
        <f>IF(FE$5=27,Listas!$A28,"")</f>
        <v/>
      </c>
      <c r="FQ28" s="15" t="str">
        <f>IF(FD$6=27,Listas!$A28,"")</f>
        <v/>
      </c>
      <c r="FR28" s="15" t="str">
        <f>IF(FE$6=27,Listas!$A28,"")</f>
        <v/>
      </c>
      <c r="FS28" s="15" t="str">
        <f>IF(FD$7=27,Listas!$A28,"")</f>
        <v/>
      </c>
      <c r="FT28" s="15" t="str">
        <f>IF(FE$7=27,Listas!$A28,"")</f>
        <v/>
      </c>
      <c r="FU28" s="15" t="str">
        <f>IF(FD$8=27,Listas!$A28,"")</f>
        <v/>
      </c>
      <c r="FV28" s="15" t="str">
        <f>IF(FE$8=27,Listas!$A28,"")</f>
        <v/>
      </c>
      <c r="FW28" s="15" t="str">
        <f>IF(FD$9=27,Listas!$A28,"")</f>
        <v/>
      </c>
      <c r="FX28" s="15" t="str">
        <f>IF(FE$9=27,Listas!$A28,"")</f>
        <v/>
      </c>
      <c r="FY28" s="15" t="str">
        <f>IF(FD$10=27,Listas!$A28,"")</f>
        <v/>
      </c>
      <c r="FZ28" s="15" t="str">
        <f>IF(FE$10=27,Listas!$A28,"")</f>
        <v/>
      </c>
      <c r="GA28" s="15" t="str">
        <f>IF(FD$11=27,Listas!$A28,"")</f>
        <v/>
      </c>
      <c r="GB28" s="15" t="str">
        <f>IF(FE$11=27,Listas!$A28,"")</f>
        <v/>
      </c>
      <c r="GC28" s="15" t="str">
        <f>IF(FD$12=27,Listas!$A28,"")</f>
        <v/>
      </c>
      <c r="GD28" s="58" t="str">
        <f>IF(FE$12=27,Listas!$A28,"")</f>
        <v/>
      </c>
    </row>
    <row r="29" spans="1:186">
      <c r="A29" s="6" t="s">
        <v>36</v>
      </c>
      <c r="B29" s="218">
        <f>($F$5/5)/C29</f>
        <v>5</v>
      </c>
      <c r="C29" s="6">
        <v>2</v>
      </c>
      <c r="D29" s="429" t="str">
        <f>$H$3</f>
        <v>+0</v>
      </c>
      <c r="E29" s="566" t="s">
        <v>3159</v>
      </c>
      <c r="F29" s="567"/>
      <c r="G29" s="300">
        <f>K29/20</f>
        <v>0.5</v>
      </c>
      <c r="H29" s="300">
        <f>K29/10</f>
        <v>1</v>
      </c>
      <c r="I29" s="300">
        <f>K29/4</f>
        <v>2.5</v>
      </c>
      <c r="J29" s="300">
        <f>K29/2</f>
        <v>5</v>
      </c>
      <c r="K29" s="491">
        <f>S29+R29</f>
        <v>10</v>
      </c>
      <c r="L29" s="300">
        <f>94+G29</f>
        <v>94.5</v>
      </c>
      <c r="M29" s="566" t="s">
        <v>3159</v>
      </c>
      <c r="N29" s="567"/>
      <c r="O29" s="493" t="b">
        <v>0</v>
      </c>
      <c r="P29" s="426"/>
      <c r="Q29" s="300">
        <f>IF(O29=TRUE,(((100-K29)/100)*P29)*(1+K29/100),((100-K29)/100)*P29)</f>
        <v>0</v>
      </c>
      <c r="R29" s="301">
        <f>$B$23</f>
        <v>10</v>
      </c>
      <c r="S29" s="444"/>
      <c r="T29" s="304" t="s">
        <v>265</v>
      </c>
      <c r="U29" s="101"/>
      <c r="V29" s="101">
        <f t="shared" si="3"/>
        <v>0</v>
      </c>
      <c r="W29" s="282">
        <v>0.22</v>
      </c>
      <c r="X29" s="428" t="s">
        <v>3125</v>
      </c>
      <c r="Z29" s="518" t="s">
        <v>2364</v>
      </c>
      <c r="AA29" s="513"/>
      <c r="FG29" s="32" t="str">
        <f>IF($FD$24=7,Listas!C98,"")</f>
        <v/>
      </c>
      <c r="FH29" s="6" t="str">
        <f>IF($FE$24=7,Listas!$C98,"")</f>
        <v/>
      </c>
      <c r="FI29" s="32" t="str">
        <f>IF($FD$2=28,Listas!A29,"")</f>
        <v/>
      </c>
      <c r="FJ29" s="15" t="str">
        <f>IF(FE$2=29,Listas!$A29,"")</f>
        <v/>
      </c>
      <c r="FK29" s="15" t="str">
        <f>IF(FD$3=28,Listas!$A29,"")</f>
        <v/>
      </c>
      <c r="FL29" s="15" t="str">
        <f>IF(FE$3=28,Listas!$A29,"")</f>
        <v/>
      </c>
      <c r="FM29" s="15" t="str">
        <f>IF(FD$4=28,Listas!$A29,"")</f>
        <v/>
      </c>
      <c r="FN29" s="15" t="str">
        <f>IF(FE$4=28,Listas!$A29,"")</f>
        <v/>
      </c>
      <c r="FO29" s="15" t="str">
        <f>IF(FD$5=28,Listas!$A29,"")</f>
        <v/>
      </c>
      <c r="FP29" s="15" t="str">
        <f>IF(FE$5=28,Listas!$A29,"")</f>
        <v/>
      </c>
      <c r="FQ29" s="15" t="str">
        <f>IF(FD$6=28,Listas!$A29,"")</f>
        <v/>
      </c>
      <c r="FR29" s="15" t="str">
        <f>IF(FE$6=28,Listas!$A29,"")</f>
        <v/>
      </c>
      <c r="FS29" s="15" t="str">
        <f>IF(FD$7=28,Listas!$A29,"")</f>
        <v/>
      </c>
      <c r="FT29" s="15" t="str">
        <f>IF(FE$7=28,Listas!$A29,"")</f>
        <v/>
      </c>
      <c r="FU29" s="15" t="str">
        <f>IF(FD$8=28,Listas!$A29,"")</f>
        <v/>
      </c>
      <c r="FV29" s="15" t="str">
        <f>IF(FE$8=28,Listas!$A29,"")</f>
        <v/>
      </c>
      <c r="FW29" s="15" t="str">
        <f>IF(FD$9=28,Listas!$A29,"")</f>
        <v/>
      </c>
      <c r="FX29" s="15" t="str">
        <f>IF(FE$9=28,Listas!$A29,"")</f>
        <v/>
      </c>
      <c r="FY29" s="15" t="str">
        <f>IF(FD$10=28,Listas!$A29,"")</f>
        <v/>
      </c>
      <c r="FZ29" s="15" t="str">
        <f>IF(FE$10=28,Listas!$A29,"")</f>
        <v/>
      </c>
      <c r="GA29" s="15" t="str">
        <f>IF(FD$11=28,Listas!$A29,"")</f>
        <v/>
      </c>
      <c r="GB29" s="15" t="str">
        <f>IF(FE$11=28,Listas!$A29,"")</f>
        <v/>
      </c>
      <c r="GC29" s="15" t="str">
        <f>IF(FD$12=28,Listas!$A29,"")</f>
        <v/>
      </c>
      <c r="GD29" s="58" t="str">
        <f>IF(FE$12=28,Listas!$A29,"")</f>
        <v/>
      </c>
    </row>
    <row r="30" spans="1:186" ht="13.5" customHeight="1">
      <c r="A30" s="195" t="s">
        <v>37</v>
      </c>
      <c r="B30" s="218">
        <f>(($F$5+$F$6)/10)/C30</f>
        <v>5</v>
      </c>
      <c r="C30" s="6">
        <v>2</v>
      </c>
      <c r="D30" s="430" t="str">
        <f t="shared" ref="D30:D93" si="4">$H$3</f>
        <v>+0</v>
      </c>
      <c r="E30" s="521" t="s">
        <v>3161</v>
      </c>
      <c r="F30" s="522"/>
      <c r="G30" s="217">
        <f t="shared" ref="G30:G81" si="5">K30/20</f>
        <v>0.5</v>
      </c>
      <c r="H30" s="217">
        <f t="shared" ref="H30:H81" si="6">K30/10</f>
        <v>1</v>
      </c>
      <c r="I30" s="217">
        <f t="shared" ref="I30:I81" si="7">K30/4</f>
        <v>2.5</v>
      </c>
      <c r="J30" s="217">
        <f t="shared" ref="J30:J81" si="8">K30/2</f>
        <v>5</v>
      </c>
      <c r="K30" s="492">
        <f t="shared" ref="K30:K93" si="9">S30+R30</f>
        <v>10</v>
      </c>
      <c r="L30" s="217">
        <f t="shared" ref="L30:L81" si="10">94+G30</f>
        <v>94.5</v>
      </c>
      <c r="M30" s="521" t="s">
        <v>3161</v>
      </c>
      <c r="N30" s="522"/>
      <c r="O30" s="424" t="b">
        <v>0</v>
      </c>
      <c r="P30" s="217"/>
      <c r="Q30" s="217">
        <f t="shared" ref="Q30:Q93" si="11">IF(O30=TRUE,(((100-K30)/100)*P30)*(1+K30/100),((100-K30)/100)*P30)</f>
        <v>0</v>
      </c>
      <c r="R30" s="218">
        <f>$B$24</f>
        <v>10</v>
      </c>
      <c r="S30" s="445"/>
      <c r="T30" s="304" t="s">
        <v>274</v>
      </c>
      <c r="U30" s="101"/>
      <c r="V30" s="101">
        <f t="shared" si="3"/>
        <v>0</v>
      </c>
      <c r="W30" s="282">
        <v>2.5000000000000001E-2</v>
      </c>
      <c r="X30" s="428" t="s">
        <v>3126</v>
      </c>
      <c r="Z30" s="518" t="s">
        <v>2417</v>
      </c>
      <c r="AA30" s="513"/>
      <c r="FG30" s="32" t="str">
        <f>IF($FD$24=8,Listas!C99,"")</f>
        <v/>
      </c>
      <c r="FH30" s="6" t="str">
        <f>IF($FE$24=8,Listas!$C99,"")</f>
        <v/>
      </c>
      <c r="FI30" s="32" t="str">
        <f>IF($FD$2=29,Listas!A30,"")</f>
        <v/>
      </c>
      <c r="FJ30" s="15" t="str">
        <f>IF(FE$2=30,Listas!$A30,"")</f>
        <v/>
      </c>
      <c r="FK30" s="15" t="str">
        <f>IF(FD$3=29,Listas!$A30,"")</f>
        <v/>
      </c>
      <c r="FL30" s="15" t="str">
        <f>IF(FE$3=29,Listas!$A30,"")</f>
        <v/>
      </c>
      <c r="FM30" s="15" t="str">
        <f>IF(FD$4=29,Listas!$A30,"")</f>
        <v/>
      </c>
      <c r="FN30" s="15" t="str">
        <f>IF(FE$4=29,Listas!$A30,"")</f>
        <v/>
      </c>
      <c r="FO30" s="15" t="str">
        <f>IF(FD$5=29,Listas!$A30,"")</f>
        <v/>
      </c>
      <c r="FP30" s="15" t="str">
        <f>IF(FE$5=29,Listas!$A30,"")</f>
        <v/>
      </c>
      <c r="FQ30" s="15" t="str">
        <f>IF(FD$6=29,Listas!$A30,"")</f>
        <v/>
      </c>
      <c r="FR30" s="15" t="str">
        <f>IF(FE$6=29,Listas!$A30,"")</f>
        <v/>
      </c>
      <c r="FS30" s="15" t="str">
        <f>IF(FD$7=29,Listas!$A30,"")</f>
        <v/>
      </c>
      <c r="FT30" s="15" t="str">
        <f>IF(FE$7=29,Listas!$A30,"")</f>
        <v/>
      </c>
      <c r="FU30" s="15" t="str">
        <f>IF(FD$8=29,Listas!$A30,"")</f>
        <v/>
      </c>
      <c r="FV30" s="15" t="str">
        <f>IF(FE$8=29,Listas!$A30,"")</f>
        <v/>
      </c>
      <c r="FW30" s="15" t="str">
        <f>IF(FD$9=29,Listas!$A30,"")</f>
        <v/>
      </c>
      <c r="FX30" s="15" t="str">
        <f>IF(FE$9=29,Listas!$A30,"")</f>
        <v/>
      </c>
      <c r="FY30" s="15" t="str">
        <f>IF(FD$10=29,Listas!$A30,"")</f>
        <v/>
      </c>
      <c r="FZ30" s="15" t="str">
        <f>IF(FE$10=29,Listas!$A30,"")</f>
        <v/>
      </c>
      <c r="GA30" s="15" t="str">
        <f>IF(FD$11=29,Listas!$A30,"")</f>
        <v/>
      </c>
      <c r="GB30" s="15" t="str">
        <f>IF(FE$11=29,Listas!$A30,"")</f>
        <v/>
      </c>
      <c r="GC30" s="15" t="str">
        <f>IF(FD$12=29,Listas!$A30,"")</f>
        <v/>
      </c>
      <c r="GD30" s="58" t="str">
        <f>IF(FE$12=29,Listas!$A30,"")</f>
        <v/>
      </c>
    </row>
    <row r="31" spans="1:186">
      <c r="A31" s="6" t="s">
        <v>38</v>
      </c>
      <c r="B31" s="218">
        <f>(($F$5+$F$7)/10)/C31</f>
        <v>5</v>
      </c>
      <c r="C31" s="6">
        <v>2</v>
      </c>
      <c r="D31" s="429" t="str">
        <f t="shared" si="4"/>
        <v>+0</v>
      </c>
      <c r="E31" s="519" t="s">
        <v>3162</v>
      </c>
      <c r="F31" s="520"/>
      <c r="G31" s="300">
        <f t="shared" si="5"/>
        <v>0.5</v>
      </c>
      <c r="H31" s="300">
        <f t="shared" si="6"/>
        <v>1</v>
      </c>
      <c r="I31" s="300">
        <f t="shared" si="7"/>
        <v>2.5</v>
      </c>
      <c r="J31" s="300">
        <f t="shared" si="8"/>
        <v>5</v>
      </c>
      <c r="K31" s="492">
        <f t="shared" si="9"/>
        <v>10</v>
      </c>
      <c r="L31" s="300">
        <f t="shared" si="10"/>
        <v>94.5</v>
      </c>
      <c r="M31" s="519" t="s">
        <v>3162</v>
      </c>
      <c r="N31" s="520"/>
      <c r="O31" s="494" t="b">
        <v>0</v>
      </c>
      <c r="P31" s="426">
        <v>0</v>
      </c>
      <c r="Q31" s="300">
        <f t="shared" si="11"/>
        <v>0</v>
      </c>
      <c r="R31" s="301">
        <f>$B$21</f>
        <v>10</v>
      </c>
      <c r="S31" s="444"/>
      <c r="T31" s="304" t="s">
        <v>2229</v>
      </c>
      <c r="U31" s="101"/>
      <c r="V31" s="101">
        <f t="shared" si="3"/>
        <v>0</v>
      </c>
      <c r="W31" s="282">
        <v>2.5000000000000001E-2</v>
      </c>
      <c r="X31" s="428" t="s">
        <v>3127</v>
      </c>
      <c r="Z31" s="518" t="s">
        <v>2658</v>
      </c>
      <c r="AA31" s="513"/>
      <c r="FG31" s="32" t="str">
        <f>IF($FD$24=9,Listas!C100,"")</f>
        <v/>
      </c>
      <c r="FH31" s="6" t="str">
        <f>IF($FE$24=9,Listas!$C100,"")</f>
        <v/>
      </c>
      <c r="FI31" s="32" t="str">
        <f>IF($FD$2=30,Listas!A31,"")</f>
        <v/>
      </c>
      <c r="FJ31" s="15" t="str">
        <f>IF(FE$2=31,Listas!$A31,"")</f>
        <v/>
      </c>
      <c r="FK31" s="15" t="str">
        <f>IF(FD$3=30,Listas!$A31,"")</f>
        <v/>
      </c>
      <c r="FL31" s="15" t="str">
        <f>IF(FE$3=30,Listas!$A31,"")</f>
        <v/>
      </c>
      <c r="FM31" s="15" t="str">
        <f>IF(FD$4=30,Listas!$A31,"")</f>
        <v/>
      </c>
      <c r="FN31" s="15" t="str">
        <f>IF(FE$4=30,Listas!$A31,"")</f>
        <v/>
      </c>
      <c r="FO31" s="15" t="str">
        <f>IF(FD$5=30,Listas!$A31,"")</f>
        <v/>
      </c>
      <c r="FP31" s="15" t="str">
        <f>IF(FE$5=30,Listas!$A31,"")</f>
        <v/>
      </c>
      <c r="FQ31" s="15" t="str">
        <f>IF(FD$6=30,Listas!$A31,"")</f>
        <v/>
      </c>
      <c r="FR31" s="15" t="str">
        <f>IF(FE$6=30,Listas!$A31,"")</f>
        <v/>
      </c>
      <c r="FS31" s="15" t="str">
        <f>IF(FD$7=30,Listas!$A31,"")</f>
        <v/>
      </c>
      <c r="FT31" s="15" t="str">
        <f>IF(FE$7=30,Listas!$A31,"")</f>
        <v/>
      </c>
      <c r="FU31" s="15" t="str">
        <f>IF(FD$8=30,Listas!$A31,"")</f>
        <v/>
      </c>
      <c r="FV31" s="15" t="str">
        <f>IF(FE$8=30,Listas!$A31,"")</f>
        <v/>
      </c>
      <c r="FW31" s="15" t="str">
        <f>IF(FD$9=30,Listas!$A31,"")</f>
        <v/>
      </c>
      <c r="FX31" s="15" t="str">
        <f>IF(FE$9=30,Listas!$A31,"")</f>
        <v/>
      </c>
      <c r="FY31" s="15" t="str">
        <f>IF(FD$10=30,Listas!$A31,"")</f>
        <v/>
      </c>
      <c r="FZ31" s="15" t="str">
        <f>IF(FE$10=30,Listas!$A31,"")</f>
        <v/>
      </c>
      <c r="GA31" s="15" t="str">
        <f>IF(FD$11=30,Listas!$A31,"")</f>
        <v/>
      </c>
      <c r="GB31" s="15" t="str">
        <f>IF(FE$11=30,Listas!$A31,"")</f>
        <v/>
      </c>
      <c r="GC31" s="15" t="str">
        <f>IF(FD$12=30,Listas!$A31,"")</f>
        <v/>
      </c>
      <c r="GD31" s="58" t="str">
        <f>IF(FE$12=30,Listas!$A31,"")</f>
        <v/>
      </c>
    </row>
    <row r="32" spans="1:186">
      <c r="A32" s="6" t="s">
        <v>39</v>
      </c>
      <c r="B32" s="218">
        <f>(($F$5+$F$8)/10)/C32</f>
        <v>5</v>
      </c>
      <c r="C32" s="6">
        <v>2</v>
      </c>
      <c r="D32" s="430" t="str">
        <f t="shared" si="4"/>
        <v>+0</v>
      </c>
      <c r="E32" s="521" t="s">
        <v>3163</v>
      </c>
      <c r="F32" s="522"/>
      <c r="G32" s="217">
        <f t="shared" si="5"/>
        <v>0.5</v>
      </c>
      <c r="H32" s="217">
        <f t="shared" si="6"/>
        <v>1</v>
      </c>
      <c r="I32" s="217">
        <f t="shared" si="7"/>
        <v>2.5</v>
      </c>
      <c r="J32" s="217">
        <f t="shared" si="8"/>
        <v>5</v>
      </c>
      <c r="K32" s="492">
        <f t="shared" si="9"/>
        <v>10</v>
      </c>
      <c r="L32" s="217">
        <f t="shared" si="10"/>
        <v>94.5</v>
      </c>
      <c r="M32" s="521" t="s">
        <v>3163</v>
      </c>
      <c r="N32" s="522"/>
      <c r="O32" s="424" t="b">
        <v>0</v>
      </c>
      <c r="P32" s="217">
        <v>0</v>
      </c>
      <c r="Q32" s="217">
        <f t="shared" si="11"/>
        <v>0</v>
      </c>
      <c r="R32" s="218">
        <f>$B$20</f>
        <v>10</v>
      </c>
      <c r="S32" s="445"/>
      <c r="T32" s="304" t="s">
        <v>2230</v>
      </c>
      <c r="U32" s="101">
        <v>0</v>
      </c>
      <c r="V32" s="101">
        <f t="shared" si="3"/>
        <v>0</v>
      </c>
      <c r="W32" s="282">
        <v>2.5000000000000001E-2</v>
      </c>
      <c r="X32" s="428" t="s">
        <v>3128</v>
      </c>
      <c r="Z32" s="518" t="s">
        <v>832</v>
      </c>
      <c r="AA32" s="513"/>
      <c r="FG32" s="32" t="str">
        <f>IF($FD$24=10,Listas!C101,"")</f>
        <v/>
      </c>
      <c r="FH32" s="6" t="str">
        <f>IF($FE$24=10,Listas!$C101,"")</f>
        <v/>
      </c>
      <c r="FI32" s="32" t="str">
        <f>IF($FD$2=31,Listas!A32,"")</f>
        <v/>
      </c>
      <c r="FJ32" s="15" t="str">
        <f>IF(FE$2=32,Listas!$A32,"")</f>
        <v/>
      </c>
      <c r="FK32" s="15" t="str">
        <f>IF(FD$3=31,Listas!$A32,"")</f>
        <v/>
      </c>
      <c r="FL32" s="15" t="str">
        <f>IF(FE$3=31,Listas!$A32,"")</f>
        <v/>
      </c>
      <c r="FM32" s="15" t="str">
        <f>IF(FD$4=31,Listas!$A32,"")</f>
        <v/>
      </c>
      <c r="FN32" s="15" t="str">
        <f>IF(FE$4=31,Listas!$A32,"")</f>
        <v/>
      </c>
      <c r="FO32" s="15" t="str">
        <f>IF(FD$5=31,Listas!$A32,"")</f>
        <v/>
      </c>
      <c r="FP32" s="15" t="str">
        <f>IF(FE$5=31,Listas!$A32,"")</f>
        <v/>
      </c>
      <c r="FQ32" s="15" t="str">
        <f>IF(FD$6=31,Listas!$A32,"")</f>
        <v/>
      </c>
      <c r="FR32" s="15" t="str">
        <f>IF(FE$6=31,Listas!$A32,"")</f>
        <v/>
      </c>
      <c r="FS32" s="15" t="str">
        <f>IF(FD$7=31,Listas!$A32,"")</f>
        <v/>
      </c>
      <c r="FT32" s="15" t="str">
        <f>IF(FE$7=31,Listas!$A32,"")</f>
        <v/>
      </c>
      <c r="FU32" s="15" t="str">
        <f>IF(FD$8=31,Listas!$A32,"")</f>
        <v/>
      </c>
      <c r="FV32" s="15" t="str">
        <f>IF(FE$8=31,Listas!$A32,"")</f>
        <v/>
      </c>
      <c r="FW32" s="15" t="str">
        <f>IF(FD$9=31,Listas!$A32,"")</f>
        <v/>
      </c>
      <c r="FX32" s="15" t="str">
        <f>IF(FE$9=31,Listas!$A32,"")</f>
        <v/>
      </c>
      <c r="FY32" s="15" t="str">
        <f>IF(FD$10=31,Listas!$A32,"")</f>
        <v/>
      </c>
      <c r="FZ32" s="15" t="str">
        <f>IF(FE$10=31,Listas!$A32,"")</f>
        <v/>
      </c>
      <c r="GA32" s="15" t="str">
        <f>IF(FD$11=31,Listas!$A32,"")</f>
        <v/>
      </c>
      <c r="GB32" s="15" t="str">
        <f>IF(FE$11=31,Listas!$A32,"")</f>
        <v/>
      </c>
      <c r="GC32" s="15" t="str">
        <f>IF(FD$12=31,Listas!$A32,"")</f>
        <v/>
      </c>
      <c r="GD32" s="58" t="str">
        <f>IF(FE$12=31,Listas!$A32,"")</f>
        <v/>
      </c>
    </row>
    <row r="33" spans="1:186">
      <c r="A33" s="6" t="s">
        <v>40</v>
      </c>
      <c r="B33" s="218">
        <f>(($F$5+$F$10)/10)/C33</f>
        <v>5</v>
      </c>
      <c r="C33" s="6">
        <v>2</v>
      </c>
      <c r="D33" s="429" t="str">
        <f t="shared" si="4"/>
        <v>+0</v>
      </c>
      <c r="E33" s="519" t="s">
        <v>3164</v>
      </c>
      <c r="F33" s="520"/>
      <c r="G33" s="300">
        <f t="shared" si="5"/>
        <v>0.5</v>
      </c>
      <c r="H33" s="300">
        <f t="shared" si="6"/>
        <v>1</v>
      </c>
      <c r="I33" s="300">
        <f t="shared" si="7"/>
        <v>2.5</v>
      </c>
      <c r="J33" s="300">
        <f t="shared" si="8"/>
        <v>5</v>
      </c>
      <c r="K33" s="492">
        <f t="shared" si="9"/>
        <v>10</v>
      </c>
      <c r="L33" s="300">
        <f t="shared" si="10"/>
        <v>94.5</v>
      </c>
      <c r="M33" s="519" t="s">
        <v>3164</v>
      </c>
      <c r="N33" s="520"/>
      <c r="O33" s="494" t="b">
        <v>0</v>
      </c>
      <c r="P33" s="426">
        <v>0</v>
      </c>
      <c r="Q33" s="300">
        <f t="shared" si="11"/>
        <v>0</v>
      </c>
      <c r="R33" s="301">
        <f>$B$21</f>
        <v>10</v>
      </c>
      <c r="S33" s="446"/>
      <c r="T33" s="304" t="s">
        <v>2231</v>
      </c>
      <c r="U33" s="101"/>
      <c r="V33" s="101">
        <f t="shared" si="3"/>
        <v>0</v>
      </c>
      <c r="W33" s="282">
        <v>2.5000000000000001E-2</v>
      </c>
      <c r="X33" s="428" t="s">
        <v>3129</v>
      </c>
      <c r="Z33" s="518" t="s">
        <v>2019</v>
      </c>
      <c r="AA33" s="513"/>
      <c r="FG33" s="32" t="str">
        <f>IF($FD$25=2,Listas!C93,"")</f>
        <v/>
      </c>
      <c r="FH33" s="6" t="str">
        <f>IF($FE$25=2,Listas!C93,"")</f>
        <v/>
      </c>
      <c r="FI33" s="32" t="str">
        <f>IF($FD$2=32,Listas!A33,"")</f>
        <v/>
      </c>
      <c r="FJ33" s="15" t="str">
        <f>IF(FE$2=33,Listas!$A33,"")</f>
        <v/>
      </c>
      <c r="FK33" s="15" t="str">
        <f>IF(FD$3=32,Listas!$A33,"")</f>
        <v/>
      </c>
      <c r="FL33" s="15" t="str">
        <f>IF(FE$3=32,Listas!$A33,"")</f>
        <v/>
      </c>
      <c r="FM33" s="15" t="str">
        <f>IF(FD$4=32,Listas!$A33,"")</f>
        <v/>
      </c>
      <c r="FN33" s="15" t="str">
        <f>IF(FE$4=32,Listas!$A33,"")</f>
        <v/>
      </c>
      <c r="FO33" s="15" t="str">
        <f>IF(FD$5=32,Listas!$A33,"")</f>
        <v/>
      </c>
      <c r="FP33" s="15" t="str">
        <f>IF(FE$5=32,Listas!$A33,"")</f>
        <v/>
      </c>
      <c r="FQ33" s="15" t="str">
        <f>IF(FD$6=32,Listas!$A33,"")</f>
        <v/>
      </c>
      <c r="FR33" s="15" t="str">
        <f>IF(FE$6=32,Listas!$A33,"")</f>
        <v/>
      </c>
      <c r="FS33" s="15" t="str">
        <f>IF(FD$7=32,Listas!$A33,"")</f>
        <v/>
      </c>
      <c r="FT33" s="15" t="str">
        <f>IF(FE$7=32,Listas!$A33,"")</f>
        <v/>
      </c>
      <c r="FU33" s="15" t="str">
        <f>IF(FD$8=32,Listas!$A33,"")</f>
        <v/>
      </c>
      <c r="FV33" s="15" t="str">
        <f>IF(FE$8=32,Listas!$A33,"")</f>
        <v/>
      </c>
      <c r="FW33" s="15" t="str">
        <f>IF(FD$9=32,Listas!$A33,"")</f>
        <v/>
      </c>
      <c r="FX33" s="15" t="str">
        <f>IF(FE$9=32,Listas!$A33,"")</f>
        <v/>
      </c>
      <c r="FY33" s="15" t="str">
        <f>IF(FD$10=32,Listas!$A33,"")</f>
        <v/>
      </c>
      <c r="FZ33" s="15" t="str">
        <f>IF(FE$10=32,Listas!$A33,"")</f>
        <v/>
      </c>
      <c r="GA33" s="15" t="str">
        <f>IF(FD$11=32,Listas!$A33,"")</f>
        <v/>
      </c>
      <c r="GB33" s="15" t="str">
        <f>IF(FE$11=32,Listas!$A33,"")</f>
        <v/>
      </c>
      <c r="GC33" s="15" t="str">
        <f>IF(FD$12=32,Listas!$A33,"")</f>
        <v/>
      </c>
      <c r="GD33" s="58" t="str">
        <f>IF(FE$12=32,Listas!$A33,"")</f>
        <v/>
      </c>
    </row>
    <row r="34" spans="1:186">
      <c r="A34" s="6" t="s">
        <v>2135</v>
      </c>
      <c r="B34" s="218">
        <f>(($F$5+$F$11)/10)/C34</f>
        <v>5</v>
      </c>
      <c r="C34" s="6">
        <v>2</v>
      </c>
      <c r="D34" s="430" t="str">
        <f t="shared" si="4"/>
        <v>+0</v>
      </c>
      <c r="E34" s="521" t="s">
        <v>146</v>
      </c>
      <c r="F34" s="522"/>
      <c r="G34" s="217">
        <f t="shared" si="5"/>
        <v>0.5</v>
      </c>
      <c r="H34" s="217">
        <f t="shared" si="6"/>
        <v>1</v>
      </c>
      <c r="I34" s="217">
        <f t="shared" si="7"/>
        <v>2.5</v>
      </c>
      <c r="J34" s="217">
        <f t="shared" si="8"/>
        <v>5</v>
      </c>
      <c r="K34" s="492">
        <f t="shared" si="9"/>
        <v>10</v>
      </c>
      <c r="L34" s="217">
        <f t="shared" si="10"/>
        <v>94.5</v>
      </c>
      <c r="M34" s="521" t="s">
        <v>146</v>
      </c>
      <c r="N34" s="522"/>
      <c r="O34" s="424" t="b">
        <v>0</v>
      </c>
      <c r="P34" s="217">
        <v>0</v>
      </c>
      <c r="Q34" s="217">
        <f t="shared" si="11"/>
        <v>0</v>
      </c>
      <c r="R34" s="218">
        <f>$B$24</f>
        <v>10</v>
      </c>
      <c r="S34" s="358"/>
      <c r="T34" s="304" t="s">
        <v>2462</v>
      </c>
      <c r="U34" s="101"/>
      <c r="V34" s="101">
        <f t="shared" si="3"/>
        <v>0</v>
      </c>
      <c r="W34" s="282">
        <v>1.7999999999999999E-2</v>
      </c>
      <c r="X34" s="428" t="s">
        <v>3130</v>
      </c>
      <c r="Z34" s="518" t="s">
        <v>2181</v>
      </c>
      <c r="AA34" s="513"/>
      <c r="FG34" s="32" t="str">
        <f>IF($FD$25=3,Listas!C94,"")</f>
        <v/>
      </c>
      <c r="FH34" s="6" t="str">
        <f>IF($FE$25=3,Listas!C94,"")</f>
        <v/>
      </c>
      <c r="FI34" s="32" t="str">
        <f>IF($FD$2=33,Listas!A34,"")</f>
        <v/>
      </c>
      <c r="FJ34" s="15" t="str">
        <f>IF(FE$2=34,Listas!$A34,"")</f>
        <v/>
      </c>
      <c r="FK34" s="15" t="str">
        <f>IF(FD$3=33,Listas!$A34,"")</f>
        <v/>
      </c>
      <c r="FL34" s="15" t="str">
        <f>IF(FE$3=33,Listas!$A34,"")</f>
        <v/>
      </c>
      <c r="FM34" s="15" t="str">
        <f>IF(FD$4=33,Listas!$A34,"")</f>
        <v/>
      </c>
      <c r="FN34" s="15" t="str">
        <f>IF(FE$4=33,Listas!$A34,"")</f>
        <v/>
      </c>
      <c r="FO34" s="15" t="str">
        <f>IF(FD$5=33,Listas!$A34,"")</f>
        <v/>
      </c>
      <c r="FP34" s="15" t="str">
        <f>IF(FE$5=33,Listas!$A34,"")</f>
        <v/>
      </c>
      <c r="FQ34" s="15" t="str">
        <f>IF(FD$6=33,Listas!$A34,"")</f>
        <v/>
      </c>
      <c r="FR34" s="15" t="str">
        <f>IF(FE$6=33,Listas!$A34,"")</f>
        <v/>
      </c>
      <c r="FS34" s="15" t="str">
        <f>IF(FD$7=33,Listas!$A34,"")</f>
        <v/>
      </c>
      <c r="FT34" s="15" t="str">
        <f>IF(FE$7=33,Listas!$A34,"")</f>
        <v/>
      </c>
      <c r="FU34" s="15" t="str">
        <f>IF(FD$8=33,Listas!$A34,"")</f>
        <v/>
      </c>
      <c r="FV34" s="15" t="str">
        <f>IF(FE$8=33,Listas!$A34,"")</f>
        <v/>
      </c>
      <c r="FW34" s="15" t="str">
        <f>IF(FD$9=33,Listas!$A34,"")</f>
        <v/>
      </c>
      <c r="FX34" s="15" t="str">
        <f>IF(FE$9=33,Listas!$A34,"")</f>
        <v/>
      </c>
      <c r="FY34" s="15" t="str">
        <f>IF(FD$10=33,Listas!$A34,"")</f>
        <v/>
      </c>
      <c r="FZ34" s="15" t="str">
        <f>IF(FE$10=33,Listas!$A34,"")</f>
        <v/>
      </c>
      <c r="GA34" s="15" t="str">
        <f>IF(FD$11=33,Listas!$A34,"")</f>
        <v/>
      </c>
      <c r="GB34" s="15" t="str">
        <f>IF(FE$11=33,Listas!$A34,"")</f>
        <v/>
      </c>
      <c r="GC34" s="15" t="str">
        <f>IF(FD$12=33,Listas!$A34,"")</f>
        <v/>
      </c>
      <c r="GD34" s="58" t="str">
        <f>IF(FE$12=33,Listas!$A34,"")</f>
        <v/>
      </c>
    </row>
    <row r="35" spans="1:186">
      <c r="D35" s="429" t="str">
        <f t="shared" si="4"/>
        <v>+0</v>
      </c>
      <c r="E35" s="519" t="s">
        <v>147</v>
      </c>
      <c r="F35" s="520"/>
      <c r="G35" s="300">
        <f t="shared" si="5"/>
        <v>0.5</v>
      </c>
      <c r="H35" s="300">
        <f t="shared" si="6"/>
        <v>1</v>
      </c>
      <c r="I35" s="300">
        <f t="shared" si="7"/>
        <v>2.5</v>
      </c>
      <c r="J35" s="300">
        <f t="shared" si="8"/>
        <v>5</v>
      </c>
      <c r="K35" s="491">
        <f t="shared" si="9"/>
        <v>10</v>
      </c>
      <c r="L35" s="300">
        <f t="shared" si="10"/>
        <v>94.5</v>
      </c>
      <c r="M35" s="519" t="s">
        <v>147</v>
      </c>
      <c r="N35" s="520"/>
      <c r="O35" s="494" t="b">
        <v>0</v>
      </c>
      <c r="P35" s="426">
        <v>0</v>
      </c>
      <c r="Q35" s="300">
        <f t="shared" si="11"/>
        <v>0</v>
      </c>
      <c r="R35" s="301">
        <f>$B$23</f>
        <v>10</v>
      </c>
      <c r="S35" s="446"/>
      <c r="T35" s="304" t="s">
        <v>258</v>
      </c>
      <c r="U35" s="101"/>
      <c r="V35" s="101">
        <f t="shared" si="3"/>
        <v>0</v>
      </c>
      <c r="W35" s="282">
        <v>0.01</v>
      </c>
      <c r="X35" s="428" t="s">
        <v>3131</v>
      </c>
      <c r="Z35" s="518" t="s">
        <v>2021</v>
      </c>
      <c r="AA35" s="513"/>
      <c r="FG35" s="32" t="str">
        <f>IF($FD$25=4,Listas!C95,"")</f>
        <v/>
      </c>
      <c r="FH35" s="6" t="str">
        <f>IF($FE$25=4,Listas!C95,"")</f>
        <v/>
      </c>
      <c r="FI35" s="32" t="str">
        <f>IF($FD$2=34,Listas!A35,"")</f>
        <v/>
      </c>
      <c r="FJ35" s="15" t="str">
        <f>IF(FE$2=35,Listas!$A35,"")</f>
        <v/>
      </c>
      <c r="FK35" s="15" t="str">
        <f>IF(FD$3=34,Listas!$A35,"")</f>
        <v/>
      </c>
      <c r="FL35" s="15" t="str">
        <f>IF(FE$3=34,Listas!$A35,"")</f>
        <v/>
      </c>
      <c r="FM35" s="15" t="str">
        <f>IF(FD$4=34,Listas!$A35,"")</f>
        <v/>
      </c>
      <c r="FN35" s="15" t="str">
        <f>IF(FE$4=34,Listas!$A35,"")</f>
        <v/>
      </c>
      <c r="FO35" s="15" t="str">
        <f>IF(FD$5=34,Listas!$A35,"")</f>
        <v/>
      </c>
      <c r="FP35" s="15" t="str">
        <f>IF(FE$5=34,Listas!$A35,"")</f>
        <v/>
      </c>
      <c r="FQ35" s="15" t="str">
        <f>IF(FD$6=34,Listas!$A35,"")</f>
        <v/>
      </c>
      <c r="FR35" s="15" t="str">
        <f>IF(FE$6=34,Listas!$A35,"")</f>
        <v/>
      </c>
      <c r="FS35" s="15" t="str">
        <f>IF(FD$7=34,Listas!$A35,"")</f>
        <v/>
      </c>
      <c r="FT35" s="15" t="str">
        <f>IF(FE$7=34,Listas!$A35,"")</f>
        <v/>
      </c>
      <c r="FU35" s="15" t="str">
        <f>IF(FD$8=34,Listas!$A35,"")</f>
        <v/>
      </c>
      <c r="FV35" s="15" t="str">
        <f>IF(FE$8=34,Listas!$A35,"")</f>
        <v/>
      </c>
      <c r="FW35" s="15" t="str">
        <f>IF(FD$9=34,Listas!$A35,"")</f>
        <v/>
      </c>
      <c r="FX35" s="15" t="str">
        <f>IF(FE$9=34,Listas!$A35,"")</f>
        <v/>
      </c>
      <c r="FY35" s="15" t="str">
        <f>IF(FD$10=34,Listas!$A35,"")</f>
        <v/>
      </c>
      <c r="FZ35" s="15" t="str">
        <f>IF(FE$10=34,Listas!$A35,"")</f>
        <v/>
      </c>
      <c r="GA35" s="15" t="str">
        <f>IF(FD$11=34,Listas!$A35,"")</f>
        <v/>
      </c>
      <c r="GB35" s="15" t="str">
        <f>IF(FE$11=34,Listas!$A35,"")</f>
        <v/>
      </c>
      <c r="GC35" s="15" t="str">
        <f>IF(FD$12=34,Listas!$A35,"")</f>
        <v/>
      </c>
      <c r="GD35" s="58" t="str">
        <f>IF(FE$12=34,Listas!$A35,"")</f>
        <v/>
      </c>
    </row>
    <row r="36" spans="1:186">
      <c r="A36" s="46" t="s">
        <v>3425</v>
      </c>
      <c r="C36" s="6" t="s">
        <v>800</v>
      </c>
      <c r="D36" s="430" t="str">
        <f t="shared" si="4"/>
        <v>+0</v>
      </c>
      <c r="E36" s="521" t="s">
        <v>148</v>
      </c>
      <c r="F36" s="522"/>
      <c r="G36" s="217">
        <f t="shared" si="5"/>
        <v>0.5</v>
      </c>
      <c r="H36" s="217">
        <f t="shared" si="6"/>
        <v>1</v>
      </c>
      <c r="I36" s="217">
        <f t="shared" si="7"/>
        <v>2.5</v>
      </c>
      <c r="J36" s="217">
        <f t="shared" si="8"/>
        <v>5</v>
      </c>
      <c r="K36" s="491">
        <f t="shared" si="9"/>
        <v>10</v>
      </c>
      <c r="L36" s="217">
        <f t="shared" si="10"/>
        <v>94.5</v>
      </c>
      <c r="M36" s="521" t="s">
        <v>148</v>
      </c>
      <c r="N36" s="522"/>
      <c r="O36" s="424" t="b">
        <v>0</v>
      </c>
      <c r="P36" s="217">
        <v>0</v>
      </c>
      <c r="Q36" s="217">
        <f t="shared" si="11"/>
        <v>0</v>
      </c>
      <c r="R36" s="217">
        <f>$B$23</f>
        <v>10</v>
      </c>
      <c r="S36" s="447"/>
      <c r="T36" s="304" t="s">
        <v>259</v>
      </c>
      <c r="U36" s="101"/>
      <c r="V36" s="101">
        <f t="shared" si="3"/>
        <v>0</v>
      </c>
      <c r="W36" s="282">
        <v>0.01</v>
      </c>
      <c r="X36" s="428" t="s">
        <v>3132</v>
      </c>
      <c r="Z36" s="518" t="s">
        <v>2678</v>
      </c>
      <c r="AA36" s="513"/>
      <c r="FG36" s="32" t="str">
        <f>IF($FD$25=5,Listas!C96,"")</f>
        <v/>
      </c>
      <c r="FH36" s="6" t="str">
        <f>IF($FE$25=5,Listas!C96,"")</f>
        <v/>
      </c>
      <c r="FI36" s="32" t="str">
        <f>IF($FD$2=35,Listas!A36,"")</f>
        <v/>
      </c>
      <c r="FJ36" s="15" t="str">
        <f>IF(FE$2=36,Listas!$A36,"")</f>
        <v/>
      </c>
      <c r="FK36" s="15" t="str">
        <f>IF(FD$3=35,Listas!$A36,"")</f>
        <v/>
      </c>
      <c r="FL36" s="15" t="str">
        <f>IF(FE$3=35,Listas!$A36,"")</f>
        <v/>
      </c>
      <c r="FM36" s="15" t="str">
        <f>IF(FD$4=35,Listas!$A36,"")</f>
        <v/>
      </c>
      <c r="FN36" s="15" t="str">
        <f>IF(FE$4=35,Listas!$A36,"")</f>
        <v/>
      </c>
      <c r="FO36" s="15" t="str">
        <f>IF(FD$5=35,Listas!$A36,"")</f>
        <v/>
      </c>
      <c r="FP36" s="15" t="str">
        <f>IF(FE$5=35,Listas!$A36,"")</f>
        <v/>
      </c>
      <c r="FQ36" s="15" t="str">
        <f>IF(FD$6=35,Listas!$A36,"")</f>
        <v/>
      </c>
      <c r="FR36" s="15" t="str">
        <f>IF(FE$6=35,Listas!$A36,"")</f>
        <v/>
      </c>
      <c r="FS36" s="15" t="str">
        <f>IF(FD$7=35,Listas!$A36,"")</f>
        <v/>
      </c>
      <c r="FT36" s="15" t="str">
        <f>IF(FE$7=35,Listas!$A36,"")</f>
        <v/>
      </c>
      <c r="FU36" s="15" t="str">
        <f>IF(FD$8=35,Listas!$A36,"")</f>
        <v/>
      </c>
      <c r="FV36" s="15" t="str">
        <f>IF(FE$8=35,Listas!$A36,"")</f>
        <v/>
      </c>
      <c r="FW36" s="15" t="str">
        <f>IF(FD$9=35,Listas!$A36,"")</f>
        <v/>
      </c>
      <c r="FX36" s="15" t="str">
        <f>IF(FE$9=35,Listas!$A36,"")</f>
        <v/>
      </c>
      <c r="FY36" s="15" t="str">
        <f>IF(FD$10=35,Listas!$A36,"")</f>
        <v/>
      </c>
      <c r="FZ36" s="15" t="str">
        <f>IF(FE$10=35,Listas!$A36,"")</f>
        <v/>
      </c>
      <c r="GA36" s="15" t="str">
        <f>IF(FD$11=35,Listas!$A36,"")</f>
        <v/>
      </c>
      <c r="GB36" s="15" t="str">
        <f>IF(FE$11=35,Listas!$A36,"")</f>
        <v/>
      </c>
      <c r="GC36" s="15" t="str">
        <f>IF(FD$12=35,Listas!$A36,"")</f>
        <v/>
      </c>
      <c r="GD36" s="58" t="str">
        <f>IF(FE$12=35,Listas!$A36,"")</f>
        <v/>
      </c>
    </row>
    <row r="37" spans="1:186">
      <c r="A37" s="6" t="s">
        <v>3456</v>
      </c>
      <c r="D37" s="429" t="str">
        <f t="shared" si="4"/>
        <v>+0</v>
      </c>
      <c r="E37" s="519" t="s">
        <v>149</v>
      </c>
      <c r="F37" s="520"/>
      <c r="G37" s="300">
        <f t="shared" si="5"/>
        <v>0.5</v>
      </c>
      <c r="H37" s="300">
        <f t="shared" si="6"/>
        <v>1</v>
      </c>
      <c r="I37" s="300">
        <f t="shared" si="7"/>
        <v>2.5</v>
      </c>
      <c r="J37" s="300">
        <f t="shared" si="8"/>
        <v>5</v>
      </c>
      <c r="K37" s="492">
        <f t="shared" si="9"/>
        <v>10</v>
      </c>
      <c r="L37" s="300">
        <f t="shared" si="10"/>
        <v>94.5</v>
      </c>
      <c r="M37" s="519" t="s">
        <v>149</v>
      </c>
      <c r="N37" s="520"/>
      <c r="O37" s="494" t="b">
        <v>0</v>
      </c>
      <c r="P37" s="426">
        <v>0</v>
      </c>
      <c r="Q37" s="300">
        <f t="shared" si="11"/>
        <v>0</v>
      </c>
      <c r="R37" s="301">
        <f>$B$23</f>
        <v>10</v>
      </c>
      <c r="S37" s="446"/>
      <c r="T37" s="304" t="s">
        <v>2235</v>
      </c>
      <c r="U37" s="101"/>
      <c r="V37" s="101">
        <f t="shared" si="3"/>
        <v>0</v>
      </c>
      <c r="W37" s="282">
        <v>0.02</v>
      </c>
      <c r="X37" s="428" t="s">
        <v>3133</v>
      </c>
      <c r="Z37" s="518" t="s">
        <v>400</v>
      </c>
      <c r="AA37" s="513"/>
      <c r="FG37" s="32" t="str">
        <f>IF($FD$25=7,Listas!C98,"")</f>
        <v/>
      </c>
      <c r="FH37" s="6" t="str">
        <f>IF($FE$25=7,Listas!C98,"")</f>
        <v/>
      </c>
      <c r="FI37" s="32" t="str">
        <f>IF($FD$2=37,Listas!A38,"")</f>
        <v/>
      </c>
      <c r="FJ37" s="15" t="str">
        <f>IF(FE$2=38,Listas!$A38,"")</f>
        <v/>
      </c>
      <c r="FK37" s="15" t="str">
        <f>IF(FD$3=37,Listas!$A38,"")</f>
        <v/>
      </c>
      <c r="FL37" s="15" t="str">
        <f>IF(FE$3=37,Listas!$A38,"")</f>
        <v/>
      </c>
      <c r="FM37" s="15" t="str">
        <f>IF(FD$4=37,Listas!$A38,"")</f>
        <v/>
      </c>
      <c r="FN37" s="15" t="str">
        <f>IF(FE$4=37,Listas!$A38,"")</f>
        <v/>
      </c>
      <c r="FO37" s="15" t="str">
        <f>IF(FD$5=37,Listas!$A38,"")</f>
        <v/>
      </c>
      <c r="FP37" s="15" t="str">
        <f>IF(FE$5=37,Listas!$A38,"")</f>
        <v/>
      </c>
      <c r="FQ37" s="15" t="str">
        <f>IF(FD$6=37,Listas!$A38,"")</f>
        <v/>
      </c>
      <c r="FR37" s="15" t="str">
        <f>IF(FE$6=37,Listas!$A38,"")</f>
        <v/>
      </c>
      <c r="FS37" s="15" t="str">
        <f>IF(FD$7=37,Listas!$A38,"")</f>
        <v/>
      </c>
      <c r="FT37" s="15" t="str">
        <f>IF(FE$7=37,Listas!$A38,"")</f>
        <v/>
      </c>
      <c r="FU37" s="15" t="str">
        <f>IF(FD$8=37,Listas!$A38,"")</f>
        <v/>
      </c>
      <c r="FV37" s="15" t="str">
        <f>IF(FE$8=37,Listas!$A38,"")</f>
        <v/>
      </c>
      <c r="FW37" s="15" t="str">
        <f>IF(FD$9=37,Listas!$A38,"")</f>
        <v/>
      </c>
      <c r="FX37" s="15" t="str">
        <f>IF(FE$9=37,Listas!$A38,"")</f>
        <v/>
      </c>
      <c r="FY37" s="15" t="str">
        <f>IF(FD$10=37,Listas!$A38,"")</f>
        <v/>
      </c>
      <c r="FZ37" s="15" t="str">
        <f>IF(FE$10=37,Listas!$A38,"")</f>
        <v/>
      </c>
      <c r="GA37" s="15" t="str">
        <f>IF(FD$11=37,Listas!$A38,"")</f>
        <v/>
      </c>
      <c r="GB37" s="15" t="str">
        <f>IF(FE$11=37,Listas!$A38,"")</f>
        <v/>
      </c>
      <c r="GC37" s="15" t="str">
        <f>IF(FD$12=37,Listas!$A38,"")</f>
        <v/>
      </c>
      <c r="GD37" s="58" t="str">
        <f>IF(FE$12=37,Listas!$A38,"")</f>
        <v/>
      </c>
    </row>
    <row r="38" spans="1:186">
      <c r="A38" s="6" t="s">
        <v>3455</v>
      </c>
      <c r="D38" s="430" t="str">
        <f t="shared" si="4"/>
        <v>+0</v>
      </c>
      <c r="E38" s="521" t="s">
        <v>151</v>
      </c>
      <c r="F38" s="522"/>
      <c r="G38" s="217">
        <f t="shared" si="5"/>
        <v>0.5</v>
      </c>
      <c r="H38" s="217">
        <f t="shared" si="6"/>
        <v>1</v>
      </c>
      <c r="I38" s="217">
        <f t="shared" si="7"/>
        <v>2.5</v>
      </c>
      <c r="J38" s="217">
        <f t="shared" si="8"/>
        <v>5</v>
      </c>
      <c r="K38" s="492">
        <f t="shared" si="9"/>
        <v>10</v>
      </c>
      <c r="L38" s="217">
        <f t="shared" si="10"/>
        <v>94.5</v>
      </c>
      <c r="M38" s="521" t="s">
        <v>151</v>
      </c>
      <c r="N38" s="522"/>
      <c r="O38" s="424" t="b">
        <v>0</v>
      </c>
      <c r="P38" s="217">
        <v>0</v>
      </c>
      <c r="Q38" s="217">
        <f t="shared" si="11"/>
        <v>0</v>
      </c>
      <c r="R38" s="218">
        <f>$B$20</f>
        <v>10</v>
      </c>
      <c r="S38" s="445"/>
      <c r="T38" s="304" t="s">
        <v>2246</v>
      </c>
      <c r="U38" s="101"/>
      <c r="V38" s="101">
        <f t="shared" si="3"/>
        <v>0</v>
      </c>
      <c r="W38" s="282">
        <v>3.3000000000000002E-2</v>
      </c>
      <c r="X38" s="428" t="s">
        <v>3134</v>
      </c>
      <c r="Z38" s="518" t="s">
        <v>2159</v>
      </c>
      <c r="AA38" s="513"/>
      <c r="FG38" s="32" t="str">
        <f>IF($FD$25=8,Listas!C99,"")</f>
        <v/>
      </c>
      <c r="FH38" s="6" t="str">
        <f>IF($FE$25=8,Listas!C99,"")</f>
        <v/>
      </c>
      <c r="FI38" s="32" t="str">
        <f>IF($FD$2=38,Listas!A39,"")</f>
        <v/>
      </c>
      <c r="FJ38" s="15" t="str">
        <f>IF(FE$2=39,Listas!$A39,"")</f>
        <v/>
      </c>
      <c r="FK38" s="15" t="str">
        <f>IF(FD$3=38,Listas!$A39,"")</f>
        <v/>
      </c>
      <c r="FL38" s="15" t="str">
        <f>IF(FE$3=38,Listas!$A39,"")</f>
        <v/>
      </c>
      <c r="FM38" s="15" t="str">
        <f>IF(FD$4=38,Listas!$A39,"")</f>
        <v/>
      </c>
      <c r="FN38" s="15" t="str">
        <f>IF(FE$4=38,Listas!$A39,"")</f>
        <v/>
      </c>
      <c r="FO38" s="15" t="str">
        <f>IF(FD$5=38,Listas!$A39,"")</f>
        <v/>
      </c>
      <c r="FP38" s="15" t="str">
        <f>IF(FE$5=38,Listas!$A39,"")</f>
        <v/>
      </c>
      <c r="FQ38" s="15" t="str">
        <f>IF(FD$6=38,Listas!$A39,"")</f>
        <v/>
      </c>
      <c r="FR38" s="15" t="str">
        <f>IF(FE$6=38,Listas!$A39,"")</f>
        <v/>
      </c>
      <c r="FS38" s="15" t="str">
        <f>IF(FD$7=38,Listas!$A39,"")</f>
        <v/>
      </c>
      <c r="FT38" s="15" t="str">
        <f>IF(FE$7=38,Listas!$A39,"")</f>
        <v/>
      </c>
      <c r="FU38" s="15" t="str">
        <f>IF(FD$8=38,Listas!$A39,"")</f>
        <v/>
      </c>
      <c r="FV38" s="15" t="str">
        <f>IF(FE$8=38,Listas!$A39,"")</f>
        <v/>
      </c>
      <c r="FW38" s="15" t="str">
        <f>IF(FD$9=38,Listas!$A39,"")</f>
        <v/>
      </c>
      <c r="FX38" s="15" t="str">
        <f>IF(FE$9=38,Listas!$A39,"")</f>
        <v/>
      </c>
      <c r="FY38" s="15" t="str">
        <f>IF(FD$10=38,Listas!$A39,"")</f>
        <v/>
      </c>
      <c r="FZ38" s="15" t="str">
        <f>IF(FE$10=38,Listas!$A39,"")</f>
        <v/>
      </c>
      <c r="GA38" s="15" t="str">
        <f>IF(FD$11=38,Listas!$A39,"")</f>
        <v/>
      </c>
      <c r="GB38" s="15" t="str">
        <f>IF(FE$11=38,Listas!$A39,"")</f>
        <v/>
      </c>
      <c r="GC38" s="15" t="str">
        <f>IF(FD$12=38,Listas!$A39,"")</f>
        <v/>
      </c>
      <c r="GD38" s="58" t="str">
        <f>IF(FE$12=38,Listas!$A39,"")</f>
        <v/>
      </c>
    </row>
    <row r="39" spans="1:186">
      <c r="A39" s="6" t="s">
        <v>3457</v>
      </c>
      <c r="D39" s="429" t="str">
        <f t="shared" si="4"/>
        <v>+0</v>
      </c>
      <c r="E39" s="519" t="s">
        <v>2915</v>
      </c>
      <c r="F39" s="520"/>
      <c r="G39" s="300">
        <f t="shared" si="5"/>
        <v>0.5</v>
      </c>
      <c r="H39" s="300">
        <f t="shared" si="6"/>
        <v>1</v>
      </c>
      <c r="I39" s="300">
        <f t="shared" si="7"/>
        <v>2.5</v>
      </c>
      <c r="J39" s="300">
        <f t="shared" si="8"/>
        <v>5</v>
      </c>
      <c r="K39" s="492">
        <f t="shared" si="9"/>
        <v>10</v>
      </c>
      <c r="L39" s="300">
        <f t="shared" si="10"/>
        <v>94.5</v>
      </c>
      <c r="M39" s="519" t="s">
        <v>2915</v>
      </c>
      <c r="N39" s="520"/>
      <c r="O39" s="494" t="b">
        <v>0</v>
      </c>
      <c r="P39" s="426">
        <v>0</v>
      </c>
      <c r="Q39" s="300">
        <f t="shared" si="11"/>
        <v>0</v>
      </c>
      <c r="R39" s="301">
        <f>$B$26</f>
        <v>10</v>
      </c>
      <c r="S39" s="446"/>
      <c r="T39" s="304" t="s">
        <v>2247</v>
      </c>
      <c r="U39" s="101"/>
      <c r="V39" s="101">
        <f t="shared" si="3"/>
        <v>0</v>
      </c>
      <c r="W39" s="282">
        <v>0.01</v>
      </c>
      <c r="X39" s="428" t="s">
        <v>3135</v>
      </c>
      <c r="Z39" s="518" t="s">
        <v>2800</v>
      </c>
      <c r="AA39" s="513"/>
      <c r="FG39" s="32" t="str">
        <f>IF($FD$25=9,Listas!C100,"")</f>
        <v/>
      </c>
      <c r="FH39" s="6" t="str">
        <f>IF($FE$25=9,Listas!C100,"")</f>
        <v/>
      </c>
      <c r="FI39" s="32" t="str">
        <f>IF($FD$2=39,Listas!A40,"")</f>
        <v/>
      </c>
      <c r="FJ39" s="15" t="str">
        <f>IF(FE$2=40,Listas!$A40,"")</f>
        <v/>
      </c>
      <c r="FK39" s="15" t="str">
        <f>IF(FD$3=39,Listas!$A40,"")</f>
        <v/>
      </c>
      <c r="FL39" s="15" t="str">
        <f>IF(FE$3=39,Listas!$A40,"")</f>
        <v/>
      </c>
      <c r="FM39" s="15" t="str">
        <f>IF(FD$4=39,Listas!$A40,"")</f>
        <v/>
      </c>
      <c r="FN39" s="15" t="str">
        <f>IF(FE$4=39,Listas!$A40,"")</f>
        <v/>
      </c>
      <c r="FO39" s="15" t="str">
        <f>IF(FD$5=39,Listas!$A40,"")</f>
        <v/>
      </c>
      <c r="FP39" s="15" t="str">
        <f>IF(FE$5=39,Listas!$A40,"")</f>
        <v/>
      </c>
      <c r="FQ39" s="15" t="str">
        <f>IF(FD$6=39,Listas!$A40,"")</f>
        <v/>
      </c>
      <c r="FR39" s="15" t="str">
        <f>IF(FE$6=39,Listas!$A40,"")</f>
        <v/>
      </c>
      <c r="FS39" s="15" t="str">
        <f>IF(FD$7=39,Listas!$A40,"")</f>
        <v/>
      </c>
      <c r="FT39" s="15" t="str">
        <f>IF(FE$7=39,Listas!$A40,"")</f>
        <v/>
      </c>
      <c r="FU39" s="15" t="str">
        <f>IF(FD$8=39,Listas!$A40,"")</f>
        <v/>
      </c>
      <c r="FV39" s="15" t="str">
        <f>IF(FE$8=39,Listas!$A40,"")</f>
        <v/>
      </c>
      <c r="FW39" s="15" t="str">
        <f>IF(FD$9=39,Listas!$A40,"")</f>
        <v/>
      </c>
      <c r="FX39" s="15" t="str">
        <f>IF(FE$9=39,Listas!$A40,"")</f>
        <v/>
      </c>
      <c r="FY39" s="15" t="str">
        <f>IF(FD$10=39,Listas!$A40,"")</f>
        <v/>
      </c>
      <c r="FZ39" s="15" t="str">
        <f>IF(FE$10=39,Listas!$A40,"")</f>
        <v/>
      </c>
      <c r="GA39" s="15" t="str">
        <f>IF(FD$11=39,Listas!$A40,"")</f>
        <v/>
      </c>
      <c r="GB39" s="15" t="str">
        <f>IF(FE$11=39,Listas!$A40,"")</f>
        <v/>
      </c>
      <c r="GC39" s="15" t="str">
        <f>IF(FD$12=39,Listas!$A40,"")</f>
        <v/>
      </c>
      <c r="GD39" s="58" t="str">
        <f>IF(FE$12=39,Listas!$A40,"")</f>
        <v/>
      </c>
    </row>
    <row r="40" spans="1:186" ht="13.5" thickBot="1">
      <c r="A40" s="6" t="s">
        <v>2584</v>
      </c>
      <c r="D40" s="430" t="str">
        <f t="shared" si="4"/>
        <v>+0</v>
      </c>
      <c r="E40" s="521" t="s">
        <v>805</v>
      </c>
      <c r="F40" s="522"/>
      <c r="G40" s="217">
        <f t="shared" si="5"/>
        <v>0</v>
      </c>
      <c r="H40" s="217">
        <f t="shared" si="6"/>
        <v>0</v>
      </c>
      <c r="I40" s="217">
        <f t="shared" si="7"/>
        <v>0</v>
      </c>
      <c r="J40" s="217">
        <f t="shared" si="8"/>
        <v>0</v>
      </c>
      <c r="K40" s="492">
        <f>IF(S40&gt;0,S40+R40,0)</f>
        <v>0</v>
      </c>
      <c r="L40" s="217">
        <f t="shared" si="10"/>
        <v>94</v>
      </c>
      <c r="M40" s="521" t="s">
        <v>805</v>
      </c>
      <c r="N40" s="522"/>
      <c r="O40" s="424" t="b">
        <v>0</v>
      </c>
      <c r="P40" s="217"/>
      <c r="Q40" s="217">
        <f>(IF(O40=TRUE,(((100-K40)/100)*P40)*(1+K40/100),((100-K40)/100)*P40))/2</f>
        <v>0</v>
      </c>
      <c r="R40" s="218">
        <f>IF(S40&gt;0,($F$5+$F$7)/20,0)</f>
        <v>0</v>
      </c>
      <c r="S40" s="447"/>
      <c r="T40" s="304" t="s">
        <v>263</v>
      </c>
      <c r="U40" s="101"/>
      <c r="V40" s="101">
        <f t="shared" si="3"/>
        <v>0</v>
      </c>
      <c r="W40" s="282">
        <v>0.12</v>
      </c>
      <c r="X40" s="428" t="s">
        <v>709</v>
      </c>
      <c r="Z40" s="518" t="s">
        <v>2160</v>
      </c>
      <c r="AA40" s="513"/>
      <c r="FG40" s="34" t="str">
        <f>IF($FD$25=10,Listas!C101,"")</f>
        <v/>
      </c>
      <c r="FH40" s="41" t="str">
        <f>IF($FE$25=10,Listas!C101,"")</f>
        <v/>
      </c>
      <c r="FI40" s="32" t="str">
        <f>IF($FD$2=40,Listas!A41,"")</f>
        <v/>
      </c>
      <c r="FJ40" s="15" t="str">
        <f>IF(FE$2=41,Listas!$A41,"")</f>
        <v/>
      </c>
      <c r="FK40" s="15" t="str">
        <f>IF(FD$3=40,Listas!$A41,"")</f>
        <v/>
      </c>
      <c r="FL40" s="15" t="str">
        <f>IF(FE$3=40,Listas!$A41,"")</f>
        <v/>
      </c>
      <c r="FM40" s="15" t="str">
        <f>IF(FD$4=40,Listas!$A41,"")</f>
        <v/>
      </c>
      <c r="FN40" s="15" t="str">
        <f>IF(FE$4=40,Listas!$A41,"")</f>
        <v/>
      </c>
      <c r="FO40" s="15" t="str">
        <f>IF(FD$5=40,Listas!$A41,"")</f>
        <v/>
      </c>
      <c r="FP40" s="15" t="str">
        <f>IF(FE$5=40,Listas!$A41,"")</f>
        <v/>
      </c>
      <c r="FQ40" s="15" t="str">
        <f>IF(FD$6=40,Listas!$A41,"")</f>
        <v/>
      </c>
      <c r="FR40" s="15" t="str">
        <f>IF(FE$6=40,Listas!$A41,"")</f>
        <v/>
      </c>
      <c r="FS40" s="15" t="str">
        <f>IF(FD$7=40,Listas!$A41,"")</f>
        <v/>
      </c>
      <c r="FT40" s="15" t="str">
        <f>IF(FE$7=40,Listas!$A41,"")</f>
        <v/>
      </c>
      <c r="FU40" s="15" t="str">
        <f>IF(FD$8=40,Listas!$A41,"")</f>
        <v/>
      </c>
      <c r="FV40" s="15" t="str">
        <f>IF(FE$8=40,Listas!$A41,"")</f>
        <v/>
      </c>
      <c r="FW40" s="15" t="str">
        <f>IF(FD$9=40,Listas!$A41,"")</f>
        <v/>
      </c>
      <c r="FX40" s="15" t="str">
        <f>IF(FE$9=40,Listas!$A41,"")</f>
        <v/>
      </c>
      <c r="FY40" s="15" t="str">
        <f>IF(FD$10=40,Listas!$A41,"")</f>
        <v/>
      </c>
      <c r="FZ40" s="15" t="str">
        <f>IF(FE$10=40,Listas!$A41,"")</f>
        <v/>
      </c>
      <c r="GA40" s="15" t="str">
        <f>IF(FD$11=40,Listas!$A41,"")</f>
        <v/>
      </c>
      <c r="GB40" s="15" t="str">
        <f>IF(FE$11=40,Listas!$A41,"")</f>
        <v/>
      </c>
      <c r="GC40" s="15" t="str">
        <f>IF(FD$12=40,Listas!$A41,"")</f>
        <v/>
      </c>
      <c r="GD40" s="58" t="str">
        <f>IF(FE$12=40,Listas!$A41,"")</f>
        <v/>
      </c>
    </row>
    <row r="41" spans="1:186">
      <c r="A41" s="6" t="s">
        <v>2585</v>
      </c>
      <c r="D41" s="429" t="str">
        <f t="shared" si="4"/>
        <v>+0</v>
      </c>
      <c r="E41" s="519" t="s">
        <v>806</v>
      </c>
      <c r="F41" s="520"/>
      <c r="G41" s="300">
        <f>K41/20</f>
        <v>0.5</v>
      </c>
      <c r="H41" s="300">
        <f>K41/10</f>
        <v>1</v>
      </c>
      <c r="I41" s="300">
        <f>K41/4</f>
        <v>2.5</v>
      </c>
      <c r="J41" s="300">
        <f>K41/2</f>
        <v>5</v>
      </c>
      <c r="K41" s="492">
        <f t="shared" si="9"/>
        <v>10</v>
      </c>
      <c r="L41" s="300">
        <f>94+G41</f>
        <v>94.5</v>
      </c>
      <c r="M41" s="519" t="s">
        <v>806</v>
      </c>
      <c r="N41" s="520"/>
      <c r="O41" s="494" t="b">
        <v>0</v>
      </c>
      <c r="P41" s="426">
        <v>0</v>
      </c>
      <c r="Q41" s="300">
        <f>(IF(O41=TRUE,(((100-K41)/100)*P41)*(1+K41/100),((100-K41)/100)*P41))/2</f>
        <v>0</v>
      </c>
      <c r="R41" s="301">
        <f>$B$21</f>
        <v>10</v>
      </c>
      <c r="S41" s="500"/>
      <c r="T41" s="304" t="s">
        <v>264</v>
      </c>
      <c r="U41" s="101"/>
      <c r="V41" s="101">
        <f t="shared" si="3"/>
        <v>0</v>
      </c>
      <c r="W41" s="282">
        <v>0.12</v>
      </c>
      <c r="X41" s="499" t="s">
        <v>2482</v>
      </c>
      <c r="Z41" s="518" t="s">
        <v>2363</v>
      </c>
      <c r="AA41" s="513"/>
      <c r="FG41" s="6" t="str">
        <f>IF($FD$25=2,Listas!C103,"")</f>
        <v/>
      </c>
      <c r="FI41" s="32" t="str">
        <f>IF($FD$2=42,Listas!A43,"")</f>
        <v/>
      </c>
      <c r="FJ41" s="15" t="str">
        <f>IF(FE$2=43,Listas!$A43,"")</f>
        <v/>
      </c>
      <c r="FK41" s="15" t="str">
        <f>IF(FD$3=42,Listas!$A43,"")</f>
        <v/>
      </c>
      <c r="FL41" s="15" t="str">
        <f>IF(FE$3=42,Listas!$A43,"")</f>
        <v/>
      </c>
      <c r="FM41" s="15" t="str">
        <f>IF(FD$4=42,Listas!$A43,"")</f>
        <v/>
      </c>
      <c r="FN41" s="15" t="str">
        <f>IF(FE$4=42,Listas!$A43,"")</f>
        <v/>
      </c>
      <c r="FO41" s="15" t="e">
        <f>IF(#REF!=2,Listas!$A43,"")</f>
        <v>#REF!</v>
      </c>
      <c r="FP41" s="15" t="str">
        <f>IF(FE$5=42,Listas!$A43,"")</f>
        <v/>
      </c>
      <c r="FQ41" s="15" t="str">
        <f>IF(FD$6=42,Listas!$A43,"")</f>
        <v/>
      </c>
      <c r="FR41" s="15" t="str">
        <f>IF(FE$6=42,Listas!$A43,"")</f>
        <v/>
      </c>
      <c r="FS41" s="15" t="str">
        <f>IF(FD$7=42,Listas!$A43,"")</f>
        <v/>
      </c>
      <c r="FT41" s="15" t="str">
        <f>IF(FE$7=42,Listas!$A43,"")</f>
        <v/>
      </c>
      <c r="FU41" s="15" t="str">
        <f>IF(FD$8=42,Listas!$A43,"")</f>
        <v/>
      </c>
      <c r="FV41" s="15" t="str">
        <f>IF(FE$8=42,Listas!$A43,"")</f>
        <v/>
      </c>
      <c r="FW41" s="15" t="str">
        <f>IF(FD$9=42,Listas!$A43,"")</f>
        <v/>
      </c>
      <c r="FX41" s="15" t="str">
        <f>IF(FE$9=42,Listas!$A43,"")</f>
        <v/>
      </c>
      <c r="FY41" s="15" t="str">
        <f>IF(FD$10=42,Listas!$A43,"")</f>
        <v/>
      </c>
      <c r="FZ41" s="15" t="str">
        <f>IF(FE$10=42,Listas!$A43,"")</f>
        <v/>
      </c>
      <c r="GA41" s="15" t="str">
        <f>IF(FD$11=42,Listas!$A43,"")</f>
        <v/>
      </c>
      <c r="GB41" s="15" t="str">
        <f>IF(FE$11=42,Listas!$A43,"")</f>
        <v/>
      </c>
      <c r="GC41" s="15" t="str">
        <f>IF(FD$12=42,Listas!$A43,"")</f>
        <v/>
      </c>
      <c r="GD41" s="58" t="str">
        <f>IF(FE$12=42,Listas!$A43,"")</f>
        <v/>
      </c>
    </row>
    <row r="42" spans="1:186">
      <c r="A42" s="6" t="s">
        <v>2586</v>
      </c>
      <c r="D42" s="430" t="str">
        <f t="shared" si="4"/>
        <v>+0</v>
      </c>
      <c r="E42" s="521" t="s">
        <v>1171</v>
      </c>
      <c r="F42" s="522"/>
      <c r="G42" s="217">
        <f t="shared" si="5"/>
        <v>0.5</v>
      </c>
      <c r="H42" s="217">
        <f t="shared" si="6"/>
        <v>1</v>
      </c>
      <c r="I42" s="217">
        <f t="shared" si="7"/>
        <v>2.5</v>
      </c>
      <c r="J42" s="217">
        <f t="shared" si="8"/>
        <v>5</v>
      </c>
      <c r="K42" s="491">
        <f t="shared" si="9"/>
        <v>10</v>
      </c>
      <c r="L42" s="217">
        <f t="shared" si="10"/>
        <v>94.5</v>
      </c>
      <c r="M42" s="521" t="s">
        <v>153</v>
      </c>
      <c r="N42" s="522"/>
      <c r="O42" s="424" t="b">
        <v>0</v>
      </c>
      <c r="P42" s="217">
        <v>0</v>
      </c>
      <c r="Q42" s="217">
        <f>(IF(O42=TRUE,(((100-K42)/100)*P42)*(1+K42/100),((100-K42)/100)*P42))/2</f>
        <v>0</v>
      </c>
      <c r="R42" s="218">
        <f>$B$23</f>
        <v>10</v>
      </c>
      <c r="S42" s="447"/>
      <c r="T42" s="304" t="s">
        <v>788</v>
      </c>
      <c r="U42" s="101"/>
      <c r="V42" s="101">
        <f t="shared" si="3"/>
        <v>0</v>
      </c>
      <c r="W42" s="282">
        <v>0.01</v>
      </c>
      <c r="X42" s="32" t="s">
        <v>3136</v>
      </c>
      <c r="Z42" s="518" t="s">
        <v>1859</v>
      </c>
      <c r="AA42" s="513"/>
      <c r="FI42" s="32" t="str">
        <f>IF($FD$2=43,Listas!A44,"")</f>
        <v/>
      </c>
      <c r="FJ42" s="15" t="str">
        <f>IF(FE$2=44,Listas!$A44,"")</f>
        <v/>
      </c>
      <c r="FK42" s="15" t="str">
        <f>IF(FD$3=43,Listas!$A44,"")</f>
        <v/>
      </c>
      <c r="FL42" s="15" t="str">
        <f>IF(FE$3=43,Listas!$A44,"")</f>
        <v/>
      </c>
      <c r="FM42" s="15" t="str">
        <f>IF(FD$4=43,Listas!$A44,"")</f>
        <v/>
      </c>
      <c r="FN42" s="15" t="str">
        <f>IF(FE$4=43,Listas!$A44,"")</f>
        <v/>
      </c>
      <c r="FO42" s="15" t="str">
        <f>IF(FD$5=43,Listas!$A44,"")</f>
        <v/>
      </c>
      <c r="FP42" s="15" t="str">
        <f>IF(FE$5=43,Listas!$A44,"")</f>
        <v/>
      </c>
      <c r="FQ42" s="15" t="str">
        <f>IF(FD$6=43,Listas!$A44,"")</f>
        <v/>
      </c>
      <c r="FR42" s="15" t="str">
        <f>IF(FE$6=43,Listas!$A44,"")</f>
        <v/>
      </c>
      <c r="FS42" s="15" t="str">
        <f>IF(FD$7=43,Listas!$A44,"")</f>
        <v/>
      </c>
      <c r="FT42" s="15" t="str">
        <f>IF(FE$7=43,Listas!$A44,"")</f>
        <v/>
      </c>
      <c r="FU42" s="15" t="str">
        <f>IF(FD$8=43,Listas!$A44,"")</f>
        <v/>
      </c>
      <c r="FV42" s="15" t="str">
        <f>IF(FE$8=43,Listas!$A44,"")</f>
        <v/>
      </c>
      <c r="FW42" s="15" t="str">
        <f>IF(FD$9=43,Listas!$A44,"")</f>
        <v/>
      </c>
      <c r="FX42" s="15" t="str">
        <f>IF(FE$9=43,Listas!$A44,"")</f>
        <v/>
      </c>
      <c r="FY42" s="15" t="str">
        <f>IF(FD$10=43,Listas!$A44,"")</f>
        <v/>
      </c>
      <c r="FZ42" s="15" t="str">
        <f>IF(FE$10=43,Listas!$A44,"")</f>
        <v/>
      </c>
      <c r="GA42" s="15" t="str">
        <f>IF(FD$11=43,Listas!$A44,"")</f>
        <v/>
      </c>
      <c r="GB42" s="15" t="str">
        <f>IF(FE$11=43,Listas!$A44,"")</f>
        <v/>
      </c>
      <c r="GC42" s="15" t="str">
        <f>IF(FD$12=43,Listas!$A44,"")</f>
        <v/>
      </c>
      <c r="GD42" s="58" t="str">
        <f>IF(FE$12=43,Listas!$A44,"")</f>
        <v/>
      </c>
    </row>
    <row r="43" spans="1:186" ht="13.5" thickBot="1">
      <c r="A43" s="6" t="s">
        <v>2489</v>
      </c>
      <c r="D43" s="429" t="str">
        <f t="shared" si="4"/>
        <v>+0</v>
      </c>
      <c r="E43" s="519" t="s">
        <v>154</v>
      </c>
      <c r="F43" s="520"/>
      <c r="G43" s="300">
        <f t="shared" si="5"/>
        <v>0.5</v>
      </c>
      <c r="H43" s="300">
        <f t="shared" si="6"/>
        <v>1</v>
      </c>
      <c r="I43" s="300">
        <f t="shared" si="7"/>
        <v>2.5</v>
      </c>
      <c r="J43" s="300">
        <f t="shared" si="8"/>
        <v>5</v>
      </c>
      <c r="K43" s="492">
        <f t="shared" si="9"/>
        <v>10</v>
      </c>
      <c r="L43" s="300">
        <f t="shared" si="10"/>
        <v>94.5</v>
      </c>
      <c r="M43" s="519" t="s">
        <v>154</v>
      </c>
      <c r="N43" s="520"/>
      <c r="O43" s="494" t="b">
        <v>0</v>
      </c>
      <c r="P43" s="426">
        <v>0</v>
      </c>
      <c r="Q43" s="300">
        <f t="shared" si="11"/>
        <v>0</v>
      </c>
      <c r="R43" s="300">
        <f>$B$23</f>
        <v>10</v>
      </c>
      <c r="S43" s="426"/>
      <c r="T43" s="304" t="s">
        <v>789</v>
      </c>
      <c r="U43" s="101"/>
      <c r="V43" s="101">
        <f t="shared" si="3"/>
        <v>0</v>
      </c>
      <c r="W43" s="282">
        <v>0.01</v>
      </c>
      <c r="X43" s="34" t="s">
        <v>3137</v>
      </c>
      <c r="Y43" s="41"/>
      <c r="Z43" s="518" t="s">
        <v>2199</v>
      </c>
      <c r="AA43" s="513"/>
      <c r="FI43" s="32" t="str">
        <f>IF($FD$2=44,Listas!A45,"")</f>
        <v/>
      </c>
      <c r="FJ43" s="15" t="str">
        <f>IF(FE$2=45,Listas!$A45,"")</f>
        <v/>
      </c>
      <c r="FK43" s="15" t="str">
        <f>IF(FD$3=44,Listas!$A45,"")</f>
        <v/>
      </c>
      <c r="FL43" s="15" t="str">
        <f>IF(FE$3=44,Listas!$A45,"")</f>
        <v/>
      </c>
      <c r="FM43" s="15" t="str">
        <f>IF(FD$4=44,Listas!$A45,"")</f>
        <v/>
      </c>
      <c r="FN43" s="15" t="str">
        <f>IF(FE$4=44,Listas!$A45,"")</f>
        <v/>
      </c>
      <c r="FO43" s="15" t="str">
        <f>IF(FD$5=44,Listas!$A45,"")</f>
        <v/>
      </c>
      <c r="FP43" s="15" t="str">
        <f>IF(FE$5=44,Listas!$A45,"")</f>
        <v/>
      </c>
      <c r="FQ43" s="15" t="str">
        <f>IF(FD$6=44,Listas!$A45,"")</f>
        <v/>
      </c>
      <c r="FR43" s="15" t="str">
        <f>IF(FE$6=44,Listas!$A45,"")</f>
        <v/>
      </c>
      <c r="FS43" s="15" t="str">
        <f>IF(FD$7=44,Listas!$A45,"")</f>
        <v/>
      </c>
      <c r="FT43" s="15" t="str">
        <f>IF(FE$7=44,Listas!$A45,"")</f>
        <v/>
      </c>
      <c r="FU43" s="15" t="str">
        <f>IF(FD$8=44,Listas!$A45,"")</f>
        <v/>
      </c>
      <c r="FV43" s="15" t="str">
        <f>IF(FE$8=44,Listas!$A45,"")</f>
        <v/>
      </c>
      <c r="FW43" s="15" t="str">
        <f>IF(FD$9=44,Listas!$A45,"")</f>
        <v/>
      </c>
      <c r="FX43" s="15" t="str">
        <f>IF(FE$9=44,Listas!$A45,"")</f>
        <v/>
      </c>
      <c r="FY43" s="15" t="str">
        <f>IF(FD$10=44,Listas!$A45,"")</f>
        <v/>
      </c>
      <c r="FZ43" s="15" t="str">
        <f>IF(FE$10=44,Listas!$A45,"")</f>
        <v/>
      </c>
      <c r="GA43" s="15" t="str">
        <f>IF(FD$11=44,Listas!$A45,"")</f>
        <v/>
      </c>
      <c r="GB43" s="15" t="str">
        <f>IF(FE$11=44,Listas!$A45,"")</f>
        <v/>
      </c>
      <c r="GC43" s="15" t="str">
        <f>IF(FD$12=44,Listas!$A45,"")</f>
        <v/>
      </c>
      <c r="GD43" s="58" t="str">
        <f>IF(FE$12=44,Listas!$A45,"")</f>
        <v/>
      </c>
    </row>
    <row r="44" spans="1:186">
      <c r="A44" s="6" t="s">
        <v>2490</v>
      </c>
      <c r="D44" s="430" t="str">
        <f t="shared" si="4"/>
        <v>+0</v>
      </c>
      <c r="E44" s="521" t="s">
        <v>156</v>
      </c>
      <c r="F44" s="522"/>
      <c r="G44" s="217">
        <f t="shared" si="5"/>
        <v>0.5</v>
      </c>
      <c r="H44" s="217">
        <f t="shared" si="6"/>
        <v>1</v>
      </c>
      <c r="I44" s="217">
        <f t="shared" si="7"/>
        <v>2.5</v>
      </c>
      <c r="J44" s="217">
        <f t="shared" si="8"/>
        <v>5</v>
      </c>
      <c r="K44" s="492">
        <f t="shared" si="9"/>
        <v>10</v>
      </c>
      <c r="L44" s="217">
        <f t="shared" si="10"/>
        <v>94.5</v>
      </c>
      <c r="M44" s="521" t="s">
        <v>156</v>
      </c>
      <c r="N44" s="522"/>
      <c r="O44" s="424" t="b">
        <v>0</v>
      </c>
      <c r="P44" s="217">
        <v>0</v>
      </c>
      <c r="Q44" s="217">
        <f t="shared" si="11"/>
        <v>0</v>
      </c>
      <c r="R44" s="218">
        <f>$B$23</f>
        <v>10</v>
      </c>
      <c r="S44" s="218"/>
      <c r="T44" s="304" t="s">
        <v>2471</v>
      </c>
      <c r="U44" s="101"/>
      <c r="V44" s="101">
        <f t="shared" si="3"/>
        <v>0</v>
      </c>
      <c r="W44" s="282">
        <v>0.05</v>
      </c>
      <c r="Z44" s="518" t="s">
        <v>1471</v>
      </c>
      <c r="AA44" s="513"/>
      <c r="FI44" s="32" t="str">
        <f>IF($FD$2=45,Listas!A46,"")</f>
        <v/>
      </c>
      <c r="FJ44" s="15" t="str">
        <f>IF(FE$2=46,Listas!$A46,"")</f>
        <v/>
      </c>
      <c r="FK44" s="15" t="str">
        <f>IF(FD$3=45,Listas!$A46,"")</f>
        <v/>
      </c>
      <c r="FL44" s="15" t="str">
        <f>IF(FE$3=45,Listas!$A46,"")</f>
        <v/>
      </c>
      <c r="FM44" s="15" t="str">
        <f>IF(FD$4=45,Listas!$A46,"")</f>
        <v/>
      </c>
      <c r="FN44" s="15" t="str">
        <f>IF(FE$4=45,Listas!$A46,"")</f>
        <v/>
      </c>
      <c r="FO44" s="15" t="str">
        <f>IF(FD$5=45,Listas!$A46,"")</f>
        <v/>
      </c>
      <c r="FP44" s="15" t="str">
        <f>IF(FE$5=45,Listas!$A46,"")</f>
        <v/>
      </c>
      <c r="FQ44" s="15" t="str">
        <f>IF(FD$6=45,Listas!$A46,"")</f>
        <v/>
      </c>
      <c r="FR44" s="15" t="str">
        <f>IF(FE$6=45,Listas!$A46,"")</f>
        <v/>
      </c>
      <c r="FS44" s="15" t="str">
        <f>IF(FD$7=45,Listas!$A46,"")</f>
        <v/>
      </c>
      <c r="FT44" s="15" t="str">
        <f>IF(FE$7=45,Listas!$A46,"")</f>
        <v/>
      </c>
      <c r="FU44" s="15" t="str">
        <f>IF(FD$8=45,Listas!$A46,"")</f>
        <v/>
      </c>
      <c r="FV44" s="15" t="str">
        <f>IF(FE$8=45,Listas!$A46,"")</f>
        <v/>
      </c>
      <c r="FW44" s="15" t="str">
        <f>IF(FD$9=45,Listas!$A46,"")</f>
        <v/>
      </c>
      <c r="FX44" s="15" t="str">
        <f>IF(FE$9=45,Listas!$A46,"")</f>
        <v/>
      </c>
      <c r="FY44" s="15" t="str">
        <f>IF(FD$10=45,Listas!$A46,"")</f>
        <v/>
      </c>
      <c r="FZ44" s="15" t="str">
        <f>IF(FE$10=45,Listas!$A46,"")</f>
        <v/>
      </c>
      <c r="GA44" s="15" t="str">
        <f>IF(FD$11=45,Listas!$A46,"")</f>
        <v/>
      </c>
      <c r="GB44" s="15" t="str">
        <f>IF(FE$11=45,Listas!$A46,"")</f>
        <v/>
      </c>
      <c r="GC44" s="15" t="str">
        <f>IF(FD$12=45,Listas!$A46,"")</f>
        <v/>
      </c>
      <c r="GD44" s="58" t="str">
        <f>IF(FE$12=45,Listas!$A46,"")</f>
        <v/>
      </c>
    </row>
    <row r="45" spans="1:186">
      <c r="A45" s="6" t="s">
        <v>2589</v>
      </c>
      <c r="D45" s="429" t="str">
        <f t="shared" si="4"/>
        <v>+0</v>
      </c>
      <c r="E45" s="519" t="s">
        <v>157</v>
      </c>
      <c r="F45" s="520"/>
      <c r="G45" s="300">
        <f t="shared" si="5"/>
        <v>0.5</v>
      </c>
      <c r="H45" s="300">
        <f t="shared" si="6"/>
        <v>1</v>
      </c>
      <c r="I45" s="300">
        <f t="shared" si="7"/>
        <v>2.5</v>
      </c>
      <c r="J45" s="300">
        <f t="shared" si="8"/>
        <v>5</v>
      </c>
      <c r="K45" s="492">
        <f t="shared" si="9"/>
        <v>10</v>
      </c>
      <c r="L45" s="300">
        <f t="shared" si="10"/>
        <v>94.5</v>
      </c>
      <c r="M45" s="519" t="s">
        <v>157</v>
      </c>
      <c r="N45" s="520"/>
      <c r="O45" s="494" t="b">
        <v>0</v>
      </c>
      <c r="P45" s="426"/>
      <c r="Q45" s="300">
        <f t="shared" si="11"/>
        <v>0</v>
      </c>
      <c r="R45" s="300">
        <f>$B$23</f>
        <v>10</v>
      </c>
      <c r="S45" s="426"/>
      <c r="T45" s="304" t="s">
        <v>260</v>
      </c>
      <c r="U45" s="101"/>
      <c r="V45" s="101">
        <f t="shared" si="3"/>
        <v>0</v>
      </c>
      <c r="W45" s="282">
        <v>1.4999999999999999E-2</v>
      </c>
      <c r="Z45" s="518" t="s">
        <v>2194</v>
      </c>
      <c r="AA45" s="513"/>
      <c r="FI45" s="32" t="str">
        <f>IF($FD$2=46,Listas!A47,"")</f>
        <v/>
      </c>
      <c r="FJ45" s="15" t="str">
        <f>IF(FE$2=47,Listas!$A47,"")</f>
        <v/>
      </c>
      <c r="FK45" s="15" t="str">
        <f>IF(FD$3=46,Listas!$A47,"")</f>
        <v/>
      </c>
      <c r="FL45" s="15" t="str">
        <f>IF(FE$3=46,Listas!$A47,"")</f>
        <v/>
      </c>
      <c r="FM45" s="15" t="str">
        <f>IF(FD$4=46,Listas!$A47,"")</f>
        <v/>
      </c>
      <c r="FN45" s="15" t="str">
        <f>IF(FE$4=46,Listas!$A47,"")</f>
        <v/>
      </c>
      <c r="FO45" s="15" t="str">
        <f>IF(FD$5=46,Listas!$A47,"")</f>
        <v/>
      </c>
      <c r="FP45" s="15" t="str">
        <f>IF(FE$5=46,Listas!$A47,"")</f>
        <v/>
      </c>
      <c r="FQ45" s="15" t="str">
        <f>IF(FD$6=46,Listas!$A47,"")</f>
        <v/>
      </c>
      <c r="FR45" s="15" t="str">
        <f>IF(FE$6=46,Listas!$A47,"")</f>
        <v/>
      </c>
      <c r="FS45" s="15" t="str">
        <f>IF(FD$7=46,Listas!$A47,"")</f>
        <v/>
      </c>
      <c r="FT45" s="15" t="str">
        <f>IF(FE$7=46,Listas!$A47,"")</f>
        <v/>
      </c>
      <c r="FU45" s="15" t="str">
        <f>IF(FD$8=46,Listas!$A47,"")</f>
        <v/>
      </c>
      <c r="FV45" s="15" t="str">
        <f>IF(FE$8=46,Listas!$A47,"")</f>
        <v/>
      </c>
      <c r="FW45" s="15" t="str">
        <f>IF(FD$9=46,Listas!$A47,"")</f>
        <v/>
      </c>
      <c r="FX45" s="15" t="str">
        <f>IF(FE$9=46,Listas!$A47,"")</f>
        <v/>
      </c>
      <c r="FY45" s="15" t="str">
        <f>IF(FD$10=46,Listas!$A47,"")</f>
        <v/>
      </c>
      <c r="FZ45" s="15" t="str">
        <f>IF(FE$10=46,Listas!$A47,"")</f>
        <v/>
      </c>
      <c r="GA45" s="15" t="str">
        <f>IF(FD$11=46,Listas!$A47,"")</f>
        <v/>
      </c>
      <c r="GB45" s="15" t="str">
        <f>IF(FE$11=46,Listas!$A47,"")</f>
        <v/>
      </c>
      <c r="GC45" s="15" t="str">
        <f>IF(FD$12=46,Listas!$A47,"")</f>
        <v/>
      </c>
      <c r="GD45" s="58" t="str">
        <f>IF(FE$12=46,Listas!$A47,"")</f>
        <v/>
      </c>
    </row>
    <row r="46" spans="1:186">
      <c r="A46" s="6" t="s">
        <v>2491</v>
      </c>
      <c r="D46" s="430" t="str">
        <f t="shared" si="4"/>
        <v>+0</v>
      </c>
      <c r="E46" s="521" t="s">
        <v>2770</v>
      </c>
      <c r="F46" s="522"/>
      <c r="G46" s="217">
        <f t="shared" si="5"/>
        <v>0</v>
      </c>
      <c r="H46" s="217">
        <f t="shared" si="6"/>
        <v>0</v>
      </c>
      <c r="I46" s="217">
        <f t="shared" si="7"/>
        <v>0</v>
      </c>
      <c r="J46" s="217">
        <f t="shared" si="8"/>
        <v>0</v>
      </c>
      <c r="K46" s="492">
        <f>IF(S46&gt;0,S46+R46,0)</f>
        <v>0</v>
      </c>
      <c r="L46" s="217">
        <f t="shared" si="10"/>
        <v>94</v>
      </c>
      <c r="M46" s="521" t="s">
        <v>2770</v>
      </c>
      <c r="N46" s="522"/>
      <c r="O46" s="424" t="b">
        <v>0</v>
      </c>
      <c r="P46" s="217"/>
      <c r="Q46" s="217">
        <f>(IF(O46=TRUE,(((100-K46)/100)*P46)*(1+K46/100),((100-K46)/100)*P46))/2</f>
        <v>0</v>
      </c>
      <c r="R46" s="218">
        <f>IF(S46&gt;0,$F$5/10,0)</f>
        <v>0</v>
      </c>
      <c r="S46" s="217"/>
      <c r="T46" s="304" t="s">
        <v>261</v>
      </c>
      <c r="U46" s="101"/>
      <c r="V46" s="101">
        <f t="shared" si="3"/>
        <v>0</v>
      </c>
      <c r="W46" s="282">
        <v>0.01</v>
      </c>
      <c r="X46" s="525" t="s">
        <v>3246</v>
      </c>
      <c r="Z46" s="518" t="s">
        <v>2203</v>
      </c>
      <c r="AA46" s="513"/>
      <c r="FI46" s="32" t="str">
        <f>IF($FD$2=47,Listas!A48,"")</f>
        <v/>
      </c>
      <c r="FJ46" s="15" t="str">
        <f>IF(FE$2=48,Listas!$A48,"")</f>
        <v/>
      </c>
      <c r="FK46" s="15" t="str">
        <f>IF(FD$3=47,Listas!$A48,"")</f>
        <v/>
      </c>
      <c r="FL46" s="15" t="str">
        <f>IF(FE$3=47,Listas!$A48,"")</f>
        <v/>
      </c>
      <c r="FM46" s="15" t="str">
        <f>IF(FD$4=47,Listas!$A48,"")</f>
        <v/>
      </c>
      <c r="FN46" s="15" t="str">
        <f>IF(FE$4=47,Listas!$A48,"")</f>
        <v/>
      </c>
      <c r="FO46" s="15" t="str">
        <f>IF(FD$5=47,Listas!$A48,"")</f>
        <v/>
      </c>
      <c r="FP46" s="15" t="str">
        <f>IF(FE$5=47,Listas!$A48,"")</f>
        <v/>
      </c>
      <c r="FQ46" s="15" t="str">
        <f>IF(FD$6=47,Listas!$A48,"")</f>
        <v/>
      </c>
      <c r="FR46" s="15" t="str">
        <f>IF(FE$6=47,Listas!$A48,"")</f>
        <v/>
      </c>
      <c r="FS46" s="15" t="str">
        <f>IF(FD$7=47,Listas!$A48,"")</f>
        <v/>
      </c>
      <c r="FT46" s="15" t="str">
        <f>IF(FE$7=47,Listas!$A48,"")</f>
        <v/>
      </c>
      <c r="FU46" s="15" t="str">
        <f>IF(FD$8=47,Listas!$A48,"")</f>
        <v/>
      </c>
      <c r="FV46" s="15" t="str">
        <f>IF(FE$8=47,Listas!$A48,"")</f>
        <v/>
      </c>
      <c r="FW46" s="15" t="str">
        <f>IF(FD$9=47,Listas!$A48,"")</f>
        <v/>
      </c>
      <c r="FX46" s="15" t="str">
        <f>IF(FE$9=47,Listas!$A48,"")</f>
        <v/>
      </c>
      <c r="FY46" s="15" t="str">
        <f>IF(FD$10=47,Listas!$A48,"")</f>
        <v/>
      </c>
      <c r="FZ46" s="15" t="str">
        <f>IF(FE$10=47,Listas!$A48,"")</f>
        <v/>
      </c>
      <c r="GA46" s="15" t="str">
        <f>IF(FD$11=47,Listas!$A48,"")</f>
        <v/>
      </c>
      <c r="GB46" s="15" t="str">
        <f>IF(FE$11=47,Listas!$A48,"")</f>
        <v/>
      </c>
      <c r="GC46" s="15" t="str">
        <f>IF(FD$12=47,Listas!$A48,"")</f>
        <v/>
      </c>
      <c r="GD46" s="58" t="str">
        <f>IF(FE$12=47,Listas!$A48,"")</f>
        <v/>
      </c>
    </row>
    <row r="47" spans="1:186">
      <c r="A47" s="6" t="s">
        <v>2592</v>
      </c>
      <c r="D47" s="429" t="str">
        <f t="shared" si="4"/>
        <v>+0</v>
      </c>
      <c r="E47" s="519" t="s">
        <v>161</v>
      </c>
      <c r="F47" s="520"/>
      <c r="G47" s="300">
        <f t="shared" si="5"/>
        <v>0.5</v>
      </c>
      <c r="H47" s="300">
        <f t="shared" si="6"/>
        <v>1</v>
      </c>
      <c r="I47" s="300">
        <f t="shared" si="7"/>
        <v>2.5</v>
      </c>
      <c r="J47" s="300">
        <f t="shared" si="8"/>
        <v>5</v>
      </c>
      <c r="K47" s="492">
        <f t="shared" si="9"/>
        <v>10</v>
      </c>
      <c r="L47" s="300">
        <f t="shared" si="10"/>
        <v>94.5</v>
      </c>
      <c r="M47" s="519" t="s">
        <v>161</v>
      </c>
      <c r="N47" s="520"/>
      <c r="O47" s="494" t="b">
        <v>0</v>
      </c>
      <c r="P47" s="426">
        <v>0</v>
      </c>
      <c r="Q47" s="300">
        <f t="shared" si="11"/>
        <v>0</v>
      </c>
      <c r="R47" s="301">
        <f>$B$23</f>
        <v>10</v>
      </c>
      <c r="S47" s="501"/>
      <c r="T47" s="304" t="s">
        <v>790</v>
      </c>
      <c r="U47" s="101"/>
      <c r="V47" s="101">
        <f t="shared" si="3"/>
        <v>0</v>
      </c>
      <c r="W47" s="282">
        <v>1.2E-2</v>
      </c>
      <c r="X47" s="525"/>
      <c r="Z47" s="518" t="s">
        <v>2179</v>
      </c>
      <c r="AA47" s="513"/>
      <c r="FI47" s="32" t="str">
        <f>IF($FD$2=48,Listas!A49,"")</f>
        <v/>
      </c>
      <c r="FJ47" s="15" t="str">
        <f>IF(FE$2=49,Listas!$A49,"")</f>
        <v/>
      </c>
      <c r="FK47" s="15" t="str">
        <f>IF(FD$3=48,Listas!$A49,"")</f>
        <v/>
      </c>
      <c r="FL47" s="15" t="str">
        <f>IF(FE$3=48,Listas!$A49,"")</f>
        <v/>
      </c>
      <c r="FM47" s="15" t="str">
        <f>IF(FD$4=48,Listas!$A49,"")</f>
        <v/>
      </c>
      <c r="FN47" s="15" t="str">
        <f>IF(FE$4=48,Listas!$A49,"")</f>
        <v/>
      </c>
      <c r="FO47" s="15" t="str">
        <f>IF(FD$5=48,Listas!$A49,"")</f>
        <v/>
      </c>
      <c r="FP47" s="15" t="str">
        <f>IF(FE$5=48,Listas!$A49,"")</f>
        <v/>
      </c>
      <c r="FQ47" s="15" t="str">
        <f>IF(FD$6=48,Listas!$A49,"")</f>
        <v/>
      </c>
      <c r="FR47" s="15" t="str">
        <f>IF(FE$6=48,Listas!$A49,"")</f>
        <v/>
      </c>
      <c r="FS47" s="15" t="str">
        <f>IF(FD$7=48,Listas!$A49,"")</f>
        <v/>
      </c>
      <c r="FT47" s="15" t="str">
        <f>IF(FE$7=48,Listas!$A49,"")</f>
        <v/>
      </c>
      <c r="FU47" s="15" t="str">
        <f>IF(FD$8=48,Listas!$A49,"")</f>
        <v/>
      </c>
      <c r="FV47" s="15" t="str">
        <f>IF(FE$8=48,Listas!$A49,"")</f>
        <v/>
      </c>
      <c r="FW47" s="15" t="str">
        <f>IF(FD$9=48,Listas!$A49,"")</f>
        <v/>
      </c>
      <c r="FX47" s="15" t="str">
        <f>IF(FE$9=48,Listas!$A49,"")</f>
        <v/>
      </c>
      <c r="FY47" s="15" t="str">
        <f>IF(FD$10=48,Listas!$A49,"")</f>
        <v/>
      </c>
      <c r="FZ47" s="15" t="str">
        <f>IF(FE$10=48,Listas!$A49,"")</f>
        <v/>
      </c>
      <c r="GA47" s="15" t="str">
        <f>IF(FD$11=48,Listas!$A49,"")</f>
        <v/>
      </c>
      <c r="GB47" s="15" t="str">
        <f>IF(FE$11=48,Listas!$A49,"")</f>
        <v/>
      </c>
      <c r="GC47" s="15" t="str">
        <f>IF(FD$12=48,Listas!$A49,"")</f>
        <v/>
      </c>
      <c r="GD47" s="58" t="str">
        <f>IF(FE$12=48,Listas!$A49,"")</f>
        <v/>
      </c>
    </row>
    <row r="48" spans="1:186">
      <c r="A48" s="6" t="s">
        <v>2593</v>
      </c>
      <c r="D48" s="430" t="str">
        <f t="shared" si="4"/>
        <v>+0</v>
      </c>
      <c r="E48" s="521" t="s">
        <v>164</v>
      </c>
      <c r="F48" s="522"/>
      <c r="G48" s="217">
        <f t="shared" si="5"/>
        <v>0.5</v>
      </c>
      <c r="H48" s="217">
        <f t="shared" si="6"/>
        <v>1</v>
      </c>
      <c r="I48" s="217">
        <f t="shared" si="7"/>
        <v>2.5</v>
      </c>
      <c r="J48" s="217">
        <f t="shared" si="8"/>
        <v>5</v>
      </c>
      <c r="K48" s="492">
        <f t="shared" si="9"/>
        <v>10</v>
      </c>
      <c r="L48" s="217">
        <f t="shared" si="10"/>
        <v>94.5</v>
      </c>
      <c r="M48" s="521" t="s">
        <v>164</v>
      </c>
      <c r="N48" s="522"/>
      <c r="O48" s="424" t="b">
        <v>0</v>
      </c>
      <c r="P48" s="217">
        <v>0</v>
      </c>
      <c r="Q48" s="217">
        <f t="shared" si="11"/>
        <v>0</v>
      </c>
      <c r="R48" s="218">
        <f>$B$24</f>
        <v>10</v>
      </c>
      <c r="S48" s="358"/>
      <c r="T48" s="305" t="s">
        <v>2454</v>
      </c>
      <c r="U48" s="101"/>
      <c r="V48" s="101">
        <f t="shared" si="3"/>
        <v>0</v>
      </c>
      <c r="W48" s="282">
        <v>0.02</v>
      </c>
      <c r="Z48" s="518" t="s">
        <v>2191</v>
      </c>
      <c r="AA48" s="513"/>
      <c r="FI48" s="32" t="str">
        <f>IF($FD$2=50,Listas!A51,"")</f>
        <v/>
      </c>
      <c r="FJ48" s="15" t="str">
        <f>IF(FE$2=51,Listas!$A51,"")</f>
        <v/>
      </c>
      <c r="FK48" s="15" t="str">
        <f>IF(FD$3=50,Listas!$A51,"")</f>
        <v/>
      </c>
      <c r="FL48" s="15" t="str">
        <f>IF(FE$3=50,Listas!$A51,"")</f>
        <v/>
      </c>
      <c r="FM48" s="15" t="str">
        <f>IF(FD$4=50,Listas!$A51,"")</f>
        <v/>
      </c>
      <c r="FN48" s="15" t="str">
        <f>IF(FE$4=50,Listas!$A51,"")</f>
        <v/>
      </c>
      <c r="FO48" s="15" t="str">
        <f>IF(FD$5=50,Listas!$A51,"")</f>
        <v/>
      </c>
      <c r="FP48" s="15" t="str">
        <f>IF(FE$5=50,Listas!$A51,"")</f>
        <v/>
      </c>
      <c r="FQ48" s="15" t="str">
        <f>IF(FD$6=50,Listas!$A51,"")</f>
        <v/>
      </c>
      <c r="FR48" s="15" t="str">
        <f>IF(FE$6=50,Listas!$A51,"")</f>
        <v/>
      </c>
      <c r="FS48" s="15" t="str">
        <f>IF(FD$7=50,Listas!$A51,"")</f>
        <v/>
      </c>
      <c r="FT48" s="15" t="str">
        <f>IF(FE$7=50,Listas!$A51,"")</f>
        <v/>
      </c>
      <c r="FU48" s="15" t="str">
        <f>IF(FD$8=50,Listas!$A51,"")</f>
        <v/>
      </c>
      <c r="FV48" s="15" t="str">
        <f>IF(FE$8=50,Listas!$A51,"")</f>
        <v/>
      </c>
      <c r="FW48" s="15" t="str">
        <f>IF(FD$9=50,Listas!$A51,"")</f>
        <v/>
      </c>
      <c r="FX48" s="15" t="str">
        <f>IF(FE$9=50,Listas!$A51,"")</f>
        <v/>
      </c>
      <c r="FY48" s="15" t="str">
        <f>IF(FD$10=50,Listas!$A51,"")</f>
        <v/>
      </c>
      <c r="FZ48" s="15" t="str">
        <f>IF(FE$10=50,Listas!$A51,"")</f>
        <v/>
      </c>
      <c r="GA48" s="15" t="str">
        <f>IF(FD$11=50,Listas!$A51,"")</f>
        <v/>
      </c>
      <c r="GB48" s="15" t="str">
        <f>IF(FE$11=50,Listas!$A51,"")</f>
        <v/>
      </c>
      <c r="GC48" s="15" t="str">
        <f>IF(FD$12=50,Listas!$A51,"")</f>
        <v/>
      </c>
      <c r="GD48" s="58" t="str">
        <f>IF(FE$12=50,Listas!$A51,"")</f>
        <v/>
      </c>
    </row>
    <row r="49" spans="1:186">
      <c r="A49" s="6" t="s">
        <v>2594</v>
      </c>
      <c r="D49" s="429" t="str">
        <f t="shared" si="4"/>
        <v>+0</v>
      </c>
      <c r="E49" s="519" t="s">
        <v>165</v>
      </c>
      <c r="F49" s="520"/>
      <c r="G49" s="300">
        <f t="shared" si="5"/>
        <v>0.5</v>
      </c>
      <c r="H49" s="300">
        <f t="shared" si="6"/>
        <v>1</v>
      </c>
      <c r="I49" s="300">
        <f t="shared" si="7"/>
        <v>2.5</v>
      </c>
      <c r="J49" s="300">
        <f t="shared" si="8"/>
        <v>5</v>
      </c>
      <c r="K49" s="492">
        <f t="shared" si="9"/>
        <v>10</v>
      </c>
      <c r="L49" s="300">
        <f t="shared" si="10"/>
        <v>94.5</v>
      </c>
      <c r="M49" s="519" t="s">
        <v>165</v>
      </c>
      <c r="N49" s="520"/>
      <c r="O49" s="494" t="b">
        <v>0</v>
      </c>
      <c r="P49" s="426">
        <v>0</v>
      </c>
      <c r="Q49" s="300">
        <f t="shared" si="11"/>
        <v>0</v>
      </c>
      <c r="R49" s="301">
        <f>$B$21</f>
        <v>10</v>
      </c>
      <c r="S49" s="446"/>
      <c r="T49" s="304" t="s">
        <v>2455</v>
      </c>
      <c r="U49" s="101"/>
      <c r="V49" s="101">
        <f t="shared" si="3"/>
        <v>0</v>
      </c>
      <c r="W49" s="282">
        <v>0.3</v>
      </c>
      <c r="Z49" s="518" t="s">
        <v>2164</v>
      </c>
      <c r="AA49" s="513"/>
      <c r="FI49" s="32" t="str">
        <f>IF($FD$2=51,Listas!A52,"")</f>
        <v/>
      </c>
      <c r="FJ49" s="15" t="str">
        <f>IF(FE$2=52,Listas!$A52,"")</f>
        <v/>
      </c>
      <c r="FK49" s="15" t="str">
        <f>IF(FD$3=51,Listas!$A52,"")</f>
        <v/>
      </c>
      <c r="FL49" s="15" t="str">
        <f>IF(FE$3=51,Listas!$A52,"")</f>
        <v/>
      </c>
      <c r="FM49" s="15" t="str">
        <f>IF(FD$4=51,Listas!$A52,"")</f>
        <v/>
      </c>
      <c r="FN49" s="15" t="str">
        <f>IF(FE$4=51,Listas!$A52,"")</f>
        <v/>
      </c>
      <c r="FO49" s="15" t="str">
        <f>IF(FD$5=51,Listas!$A52,"")</f>
        <v/>
      </c>
      <c r="FP49" s="15" t="str">
        <f>IF(FE$5=51,Listas!$A52,"")</f>
        <v/>
      </c>
      <c r="FQ49" s="15" t="str">
        <f>IF(FD$6=51,Listas!$A52,"")</f>
        <v/>
      </c>
      <c r="FR49" s="15" t="str">
        <f>IF(FE$6=51,Listas!$A52,"")</f>
        <v/>
      </c>
      <c r="FS49" s="15" t="str">
        <f>IF(FD$7=41,Listas!$A52,"")</f>
        <v/>
      </c>
      <c r="FT49" s="15" t="str">
        <f>IF(FE$7=51,Listas!$A52,"")</f>
        <v/>
      </c>
      <c r="FU49" s="15" t="str">
        <f>IF(FD$8=51,Listas!$A52,"")</f>
        <v/>
      </c>
      <c r="FV49" s="15" t="str">
        <f>IF(FE$8=51,Listas!$A52,"")</f>
        <v/>
      </c>
      <c r="FW49" s="15" t="str">
        <f>IF(FD$9=51,Listas!$A52,"")</f>
        <v/>
      </c>
      <c r="FX49" s="15" t="str">
        <f>IF(FE$9=51,Listas!$A52,"")</f>
        <v/>
      </c>
      <c r="FY49" s="15" t="str">
        <f>IF(FD$10=51,Listas!$A52,"")</f>
        <v/>
      </c>
      <c r="FZ49" s="15" t="str">
        <f>IF(FE$10=51,Listas!$A52,"")</f>
        <v/>
      </c>
      <c r="GA49" s="15" t="str">
        <f>IF(FD$11=51,Listas!$A52,"")</f>
        <v/>
      </c>
      <c r="GB49" s="15" t="str">
        <f>IF(FE$11=51,Listas!$A52,"")</f>
        <v/>
      </c>
      <c r="GC49" s="15" t="str">
        <f>IF(FD$12=51,Listas!$A52,"")</f>
        <v/>
      </c>
      <c r="GD49" s="58" t="str">
        <f>IF(FE$12=51,Listas!$A52,"")</f>
        <v/>
      </c>
    </row>
    <row r="50" spans="1:186">
      <c r="A50" s="6" t="s">
        <v>2595</v>
      </c>
      <c r="D50" s="430" t="str">
        <f t="shared" si="4"/>
        <v>+0</v>
      </c>
      <c r="E50" s="521" t="s">
        <v>3536</v>
      </c>
      <c r="F50" s="522"/>
      <c r="G50" s="217">
        <f t="shared" si="5"/>
        <v>0.5</v>
      </c>
      <c r="H50" s="217">
        <f t="shared" si="6"/>
        <v>1</v>
      </c>
      <c r="I50" s="217">
        <f t="shared" si="7"/>
        <v>2.5</v>
      </c>
      <c r="J50" s="217">
        <f t="shared" si="8"/>
        <v>5</v>
      </c>
      <c r="K50" s="492">
        <f t="shared" si="9"/>
        <v>10</v>
      </c>
      <c r="L50" s="217">
        <f t="shared" si="10"/>
        <v>94.5</v>
      </c>
      <c r="M50" s="521" t="s">
        <v>3536</v>
      </c>
      <c r="N50" s="522"/>
      <c r="O50" s="424" t="b">
        <v>0</v>
      </c>
      <c r="P50" s="217"/>
      <c r="Q50" s="217">
        <f t="shared" si="11"/>
        <v>0</v>
      </c>
      <c r="R50" s="217">
        <f>$B$21</f>
        <v>10</v>
      </c>
      <c r="S50" s="299"/>
      <c r="T50" s="304" t="s">
        <v>2456</v>
      </c>
      <c r="U50" s="101"/>
      <c r="V50" s="101">
        <f t="shared" si="3"/>
        <v>0</v>
      </c>
      <c r="W50" s="282">
        <v>0.3</v>
      </c>
      <c r="Z50" s="518" t="s">
        <v>3237</v>
      </c>
      <c r="AA50" s="513"/>
      <c r="FI50" s="32" t="str">
        <f>IF($FD$2=52,Listas!A53,"")</f>
        <v/>
      </c>
      <c r="FJ50" s="15" t="str">
        <f>IF(FE$2=53,Listas!$A53,"")</f>
        <v/>
      </c>
      <c r="FK50" s="15" t="str">
        <f>IF(FD$3=52,Listas!$A53,"")</f>
        <v/>
      </c>
      <c r="FL50" s="15" t="str">
        <f>IF(FE$3=52,Listas!$A53,"")</f>
        <v/>
      </c>
      <c r="FM50" s="15" t="str">
        <f>IF(FD$4=52,Listas!$A53,"")</f>
        <v/>
      </c>
      <c r="FN50" s="15" t="str">
        <f>IF(FE$4=52,Listas!$A53,"")</f>
        <v/>
      </c>
      <c r="FO50" s="15" t="str">
        <f>IF(FD$5=52,Listas!$A53,"")</f>
        <v/>
      </c>
      <c r="FP50" s="15" t="str">
        <f>IF(FE$5=52,Listas!$A53,"")</f>
        <v/>
      </c>
      <c r="FQ50" s="15" t="str">
        <f>IF(FD$6=52,Listas!$A53,"")</f>
        <v/>
      </c>
      <c r="FR50" s="15" t="str">
        <f>IF(FE$6=52,Listas!$A53,"")</f>
        <v/>
      </c>
      <c r="FS50" s="15" t="str">
        <f>IF(FD$7=52,Listas!$A53,"")</f>
        <v/>
      </c>
      <c r="FT50" s="15" t="str">
        <f>IF(FE$7=52,Listas!$A53,"")</f>
        <v/>
      </c>
      <c r="FU50" s="15" t="str">
        <f>IF(FD$8=52,Listas!$A53,"")</f>
        <v/>
      </c>
      <c r="FV50" s="15" t="str">
        <f>IF(FE$8=52,Listas!$A53,"")</f>
        <v/>
      </c>
      <c r="FW50" s="15" t="str">
        <f>IF(FD$9=52,Listas!$A53,"")</f>
        <v/>
      </c>
      <c r="FX50" s="15" t="str">
        <f>IF(FE$9=52,Listas!$A53,"")</f>
        <v/>
      </c>
      <c r="FY50" s="15" t="str">
        <f>IF(FD$10=52,Listas!$A53,"")</f>
        <v/>
      </c>
      <c r="FZ50" s="15" t="str">
        <f>IF(FE$10=52,Listas!$A53,"")</f>
        <v/>
      </c>
      <c r="GA50" s="15" t="str">
        <f>IF(FD$11=52,Listas!$A53,"")</f>
        <v/>
      </c>
      <c r="GB50" s="15" t="str">
        <f>IF(FE$11=52,Listas!$A53,"")</f>
        <v/>
      </c>
      <c r="GC50" s="15" t="str">
        <f>IF(FD$12=52,Listas!$A53,"")</f>
        <v/>
      </c>
      <c r="GD50" s="58" t="str">
        <f>IF(FE$12=52,Listas!$A53,"")</f>
        <v/>
      </c>
    </row>
    <row r="51" spans="1:186" ht="12.75" customHeight="1">
      <c r="A51" s="6" t="s">
        <v>2596</v>
      </c>
      <c r="D51" s="429" t="str">
        <f t="shared" si="4"/>
        <v>+0</v>
      </c>
      <c r="E51" s="495" t="s">
        <v>3537</v>
      </c>
      <c r="F51" s="496"/>
      <c r="G51" s="300">
        <f>K51/20</f>
        <v>0</v>
      </c>
      <c r="H51" s="300">
        <f>K51/10</f>
        <v>0</v>
      </c>
      <c r="I51" s="300">
        <f>K51/4</f>
        <v>0</v>
      </c>
      <c r="J51" s="300">
        <f>K51/2</f>
        <v>0</v>
      </c>
      <c r="K51" s="492">
        <f>IF(S51&gt;0,S51+R51,0)</f>
        <v>0</v>
      </c>
      <c r="L51" s="300">
        <f>94+G51</f>
        <v>94</v>
      </c>
      <c r="M51" s="495" t="s">
        <v>3537</v>
      </c>
      <c r="N51" s="496"/>
      <c r="O51" s="494" t="b">
        <v>0</v>
      </c>
      <c r="P51" s="426">
        <v>0</v>
      </c>
      <c r="Q51" s="300">
        <f>(IF(O51=TRUE,(((100-K51)/100)*P51)*(1+K51/100),((100-K51)/100)*P51))/2</f>
        <v>0</v>
      </c>
      <c r="R51" s="301">
        <f>IF(S51&gt;0,$B$32,0)</f>
        <v>0</v>
      </c>
      <c r="S51" s="446"/>
      <c r="T51" s="304" t="s">
        <v>2457</v>
      </c>
      <c r="U51" s="101"/>
      <c r="V51" s="101">
        <f t="shared" si="3"/>
        <v>0</v>
      </c>
      <c r="W51" s="282">
        <v>0.3</v>
      </c>
      <c r="Z51" s="518" t="s">
        <v>2808</v>
      </c>
      <c r="AA51" s="513"/>
      <c r="FI51" s="32" t="str">
        <f>IF($FD$2=55,Listas!A56,"")</f>
        <v/>
      </c>
      <c r="FJ51" s="15" t="str">
        <f>IF(FE$2=56,Listas!$A56,"")</f>
        <v/>
      </c>
      <c r="FK51" s="15" t="str">
        <f>IF(FD$3=55,Listas!$A56,"")</f>
        <v/>
      </c>
      <c r="FL51" s="15" t="str">
        <f>IF(FE$3=55,Listas!$A56,"")</f>
        <v/>
      </c>
      <c r="FM51" s="15" t="str">
        <f>IF(FD$4=55,Listas!$A56,"")</f>
        <v/>
      </c>
      <c r="FN51" s="15" t="str">
        <f>IF(FE$4=55,Listas!$A56,"")</f>
        <v/>
      </c>
      <c r="FO51" s="15" t="str">
        <f>IF(FD$5=55,Listas!$A56,"")</f>
        <v/>
      </c>
      <c r="FP51" s="15" t="str">
        <f>IF(FE$5=55,Listas!$A56,"")</f>
        <v/>
      </c>
      <c r="FQ51" s="15" t="str">
        <f>IF(FD$6=55,Listas!$A56,"")</f>
        <v/>
      </c>
      <c r="FR51" s="15" t="str">
        <f>IF(FE$6=55,Listas!$A56,"")</f>
        <v/>
      </c>
      <c r="FS51" s="15" t="str">
        <f>IF(FD$7=55,Listas!$A56,"")</f>
        <v/>
      </c>
      <c r="FT51" s="15" t="str">
        <f>IF(FE$7=55,Listas!$A56,"")</f>
        <v/>
      </c>
      <c r="FU51" s="15" t="str">
        <f>IF(FD$8=55,Listas!$A56,"")</f>
        <v/>
      </c>
      <c r="FV51" s="15" t="str">
        <f>IF(FE$8=55,Listas!$A56,"")</f>
        <v/>
      </c>
      <c r="FW51" s="15" t="str">
        <f>IF(FD$9=55,Listas!$A56,"")</f>
        <v/>
      </c>
      <c r="FX51" s="15" t="str">
        <f>IF(FE$9=55,Listas!$A56,"")</f>
        <v/>
      </c>
      <c r="FY51" s="15" t="str">
        <f>IF(FD$10=55,Listas!$A56,"")</f>
        <v/>
      </c>
      <c r="FZ51" s="15" t="str">
        <f>IF(FE$10=55,Listas!$A56,"")</f>
        <v/>
      </c>
      <c r="GA51" s="15" t="str">
        <f>IF(FD$11=55,Listas!$A56,"")</f>
        <v/>
      </c>
      <c r="GB51" s="15" t="str">
        <f>IF(FE$11=55,Listas!$A56,"")</f>
        <v/>
      </c>
      <c r="GC51" s="15" t="str">
        <f>IF(FD$12=55,Listas!$A56,"")</f>
        <v/>
      </c>
      <c r="GD51" s="58" t="str">
        <f>IF(FE$12=55,Listas!$A56,"")</f>
        <v/>
      </c>
    </row>
    <row r="52" spans="1:186">
      <c r="A52" s="6" t="s">
        <v>2492</v>
      </c>
      <c r="D52" s="430" t="str">
        <f t="shared" si="4"/>
        <v>+0</v>
      </c>
      <c r="E52" s="521" t="s">
        <v>168</v>
      </c>
      <c r="F52" s="522"/>
      <c r="G52" s="217">
        <f t="shared" si="5"/>
        <v>0.5</v>
      </c>
      <c r="H52" s="217">
        <f t="shared" si="6"/>
        <v>1</v>
      </c>
      <c r="I52" s="217">
        <f t="shared" si="7"/>
        <v>2.5</v>
      </c>
      <c r="J52" s="217">
        <f t="shared" si="8"/>
        <v>5</v>
      </c>
      <c r="K52" s="492">
        <f t="shared" si="9"/>
        <v>10</v>
      </c>
      <c r="L52" s="217">
        <f t="shared" si="10"/>
        <v>94.5</v>
      </c>
      <c r="M52" s="521" t="s">
        <v>168</v>
      </c>
      <c r="N52" s="522"/>
      <c r="O52" s="424" t="b">
        <v>0</v>
      </c>
      <c r="P52" s="217">
        <v>0</v>
      </c>
      <c r="Q52" s="217">
        <f t="shared" si="11"/>
        <v>0</v>
      </c>
      <c r="R52" s="218">
        <f>$B$24</f>
        <v>10</v>
      </c>
      <c r="S52" s="299"/>
      <c r="T52" s="304" t="s">
        <v>2458</v>
      </c>
      <c r="U52" s="101"/>
      <c r="V52" s="101">
        <f t="shared" si="3"/>
        <v>0</v>
      </c>
      <c r="W52" s="282">
        <v>0.3</v>
      </c>
      <c r="Z52" s="518" t="s">
        <v>2797</v>
      </c>
      <c r="AA52" s="513"/>
      <c r="FI52" s="32" t="str">
        <f>IF($FD$2=56,Listas!A57,"")</f>
        <v/>
      </c>
      <c r="FJ52" s="15" t="str">
        <f>IF(FE$2=57,Listas!$A57,"")</f>
        <v/>
      </c>
      <c r="FK52" s="15" t="str">
        <f>IF(FD$3=56,Listas!$A57,"")</f>
        <v/>
      </c>
      <c r="FL52" s="15" t="str">
        <f>IF(FE$3=56,Listas!$A57,"")</f>
        <v/>
      </c>
      <c r="FM52" s="15" t="str">
        <f>IF(FD$4=56,Listas!$A57,"")</f>
        <v/>
      </c>
      <c r="FN52" s="15" t="str">
        <f>IF(FE$4=56,Listas!$A57,"")</f>
        <v/>
      </c>
      <c r="FO52" s="15" t="str">
        <f>IF(FD$5=56,Listas!$A57,"")</f>
        <v/>
      </c>
      <c r="FP52" s="15" t="str">
        <f>IF(FE$5=56,Listas!$A57,"")</f>
        <v/>
      </c>
      <c r="FQ52" s="15" t="str">
        <f>IF(FD$6=56,Listas!$A57,"")</f>
        <v/>
      </c>
      <c r="FR52" s="15" t="str">
        <f>IF(FE$6=56,Listas!$A57,"")</f>
        <v/>
      </c>
      <c r="FS52" s="15" t="str">
        <f>IF(FD$7=56,Listas!$A57,"")</f>
        <v/>
      </c>
      <c r="FT52" s="15" t="str">
        <f>IF(FE$7=56,Listas!$A57,"")</f>
        <v/>
      </c>
      <c r="FU52" s="15" t="str">
        <f>IF(FD$8=56,Listas!$A57,"")</f>
        <v/>
      </c>
      <c r="FV52" s="15" t="str">
        <f>IF(FE$8=56,Listas!$A57,"")</f>
        <v/>
      </c>
      <c r="FW52" s="15" t="str">
        <f>IF(FD$9=56,Listas!$A57,"")</f>
        <v/>
      </c>
      <c r="FX52" s="15" t="str">
        <f>IF(FE$9=56,Listas!$A57,"")</f>
        <v/>
      </c>
      <c r="FY52" s="15" t="str">
        <f>IF(FD$10=56,Listas!$A57,"")</f>
        <v/>
      </c>
      <c r="FZ52" s="15" t="str">
        <f>IF(FE$10=56,Listas!$A57,"")</f>
        <v/>
      </c>
      <c r="GA52" s="15" t="str">
        <f>IF(FD$11=56,Listas!$A57,"")</f>
        <v/>
      </c>
      <c r="GB52" s="15" t="str">
        <f>IF(FE$11=56,Listas!$A57,"")</f>
        <v/>
      </c>
      <c r="GC52" s="15" t="str">
        <f>IF(FD$12=56,Listas!$A57,"")</f>
        <v/>
      </c>
      <c r="GD52" s="58" t="str">
        <f>IF(FE$12=56,Listas!$A57,"")</f>
        <v/>
      </c>
    </row>
    <row r="53" spans="1:186">
      <c r="A53" s="6" t="s">
        <v>214</v>
      </c>
      <c r="D53" s="429" t="str">
        <f t="shared" si="4"/>
        <v>+0</v>
      </c>
      <c r="E53" s="519" t="s">
        <v>794</v>
      </c>
      <c r="F53" s="520"/>
      <c r="G53" s="300">
        <f t="shared" si="5"/>
        <v>0.5</v>
      </c>
      <c r="H53" s="300">
        <f t="shared" si="6"/>
        <v>1</v>
      </c>
      <c r="I53" s="300">
        <f t="shared" si="7"/>
        <v>2.5</v>
      </c>
      <c r="J53" s="300">
        <f t="shared" si="8"/>
        <v>5</v>
      </c>
      <c r="K53" s="492">
        <f t="shared" si="9"/>
        <v>10</v>
      </c>
      <c r="L53" s="300">
        <f t="shared" si="10"/>
        <v>94.5</v>
      </c>
      <c r="M53" s="519" t="s">
        <v>794</v>
      </c>
      <c r="N53" s="520"/>
      <c r="O53" s="494" t="b">
        <v>0</v>
      </c>
      <c r="P53" s="426">
        <v>0</v>
      </c>
      <c r="Q53" s="300">
        <f t="shared" si="11"/>
        <v>0</v>
      </c>
      <c r="R53" s="301">
        <f>$B$23</f>
        <v>10</v>
      </c>
      <c r="S53" s="446"/>
      <c r="T53" s="304" t="s">
        <v>2459</v>
      </c>
      <c r="U53" s="101"/>
      <c r="V53" s="101">
        <f t="shared" ref="V53:V78" si="12">U53*W53</f>
        <v>0</v>
      </c>
      <c r="W53" s="282">
        <v>0.3</v>
      </c>
      <c r="Z53" s="518" t="s">
        <v>2786</v>
      </c>
      <c r="AA53" s="513"/>
      <c r="FI53" s="32" t="str">
        <f>IF($FD$2=57,Listas!A58,"")</f>
        <v/>
      </c>
      <c r="FJ53" s="15" t="str">
        <f>IF(FE$2=58,Listas!$A58,"")</f>
        <v/>
      </c>
      <c r="FK53" s="15" t="str">
        <f>IF(FD$3=57,Listas!$A58,"")</f>
        <v/>
      </c>
      <c r="FL53" s="15" t="str">
        <f>IF(FE$3=57,Listas!$A58,"")</f>
        <v/>
      </c>
      <c r="FM53" s="15" t="str">
        <f>IF(FD$4=57,Listas!$A58,"")</f>
        <v/>
      </c>
      <c r="FN53" s="15" t="str">
        <f>IF(FE$4=57,Listas!$A58,"")</f>
        <v/>
      </c>
      <c r="FO53" s="15" t="str">
        <f>IF(FD$5=57,Listas!$A58,"")</f>
        <v/>
      </c>
      <c r="FP53" s="15" t="str">
        <f>IF(FE$5=57,Listas!$A58,"")</f>
        <v/>
      </c>
      <c r="FQ53" s="15" t="str">
        <f>IF(FD$6=57,Listas!$A58,"")</f>
        <v/>
      </c>
      <c r="FR53" s="15" t="str">
        <f>IF(FE$6=57,Listas!$A58,"")</f>
        <v/>
      </c>
      <c r="FS53" s="15" t="str">
        <f>IF(FD$7=57,Listas!$A58,"")</f>
        <v/>
      </c>
      <c r="FT53" s="15" t="str">
        <f>IF(FE$7=57,Listas!$A58,"")</f>
        <v/>
      </c>
      <c r="FU53" s="15" t="str">
        <f>IF(FD$8=57,Listas!$A58,"")</f>
        <v/>
      </c>
      <c r="FV53" s="15" t="str">
        <f>IF(FE$8=57,Listas!$A58,"")</f>
        <v/>
      </c>
      <c r="FW53" s="15" t="str">
        <f>IF(FD$9=57,Listas!$A58,"")</f>
        <v/>
      </c>
      <c r="FX53" s="15" t="str">
        <f>IF(FE$9=57,Listas!$A58,"")</f>
        <v/>
      </c>
      <c r="FY53" s="15" t="str">
        <f>IF(FD$10=57,Listas!$A58,"")</f>
        <v/>
      </c>
      <c r="FZ53" s="15" t="str">
        <f>IF(FE$10=57,Listas!$A58,"")</f>
        <v/>
      </c>
      <c r="GA53" s="15" t="str">
        <f>IF(FD$11=57,Listas!$A58,"")</f>
        <v/>
      </c>
      <c r="GB53" s="15" t="str">
        <f>IF(FE$11=57,Listas!$A58,"")</f>
        <v/>
      </c>
      <c r="GC53" s="15" t="str">
        <f>IF(FD$12=57,Listas!$A58,"")</f>
        <v/>
      </c>
      <c r="GD53" s="58" t="str">
        <f>IF(FE$12=57,Listas!$A58,"")</f>
        <v/>
      </c>
    </row>
    <row r="54" spans="1:186">
      <c r="A54" s="6" t="s">
        <v>215</v>
      </c>
      <c r="D54" s="430" t="str">
        <f t="shared" si="4"/>
        <v>+0</v>
      </c>
      <c r="E54" s="521" t="s">
        <v>170</v>
      </c>
      <c r="F54" s="522"/>
      <c r="G54" s="217">
        <f t="shared" si="5"/>
        <v>0.5</v>
      </c>
      <c r="H54" s="217">
        <f t="shared" si="6"/>
        <v>1</v>
      </c>
      <c r="I54" s="217">
        <f t="shared" si="7"/>
        <v>2.5</v>
      </c>
      <c r="J54" s="217">
        <f t="shared" si="8"/>
        <v>5</v>
      </c>
      <c r="K54" s="492">
        <f t="shared" si="9"/>
        <v>10</v>
      </c>
      <c r="L54" s="217">
        <f t="shared" si="10"/>
        <v>94.5</v>
      </c>
      <c r="M54" s="521" t="s">
        <v>170</v>
      </c>
      <c r="N54" s="522"/>
      <c r="O54" s="424" t="b">
        <v>0</v>
      </c>
      <c r="P54" s="217">
        <v>0</v>
      </c>
      <c r="Q54" s="217">
        <f t="shared" si="11"/>
        <v>0</v>
      </c>
      <c r="R54" s="218">
        <f>$B$24</f>
        <v>10</v>
      </c>
      <c r="S54" s="299"/>
      <c r="T54" s="304" t="s">
        <v>2460</v>
      </c>
      <c r="U54" s="101"/>
      <c r="V54" s="101">
        <f t="shared" si="12"/>
        <v>0</v>
      </c>
      <c r="W54" s="282">
        <v>0.3</v>
      </c>
      <c r="Z54" s="518" t="s">
        <v>2175</v>
      </c>
      <c r="AA54" s="513"/>
      <c r="FI54" s="32" t="str">
        <f>IF($FD$2=58,Listas!A59,"")</f>
        <v/>
      </c>
      <c r="FJ54" s="15" t="str">
        <f>IF(FE$2=59,Listas!$A59,"")</f>
        <v/>
      </c>
      <c r="FK54" s="15" t="str">
        <f>IF(FD$3=58,Listas!$A59,"")</f>
        <v/>
      </c>
      <c r="FL54" s="15" t="str">
        <f>IF(FE$3=58,Listas!$A59,"")</f>
        <v/>
      </c>
      <c r="FM54" s="15" t="str">
        <f>IF(FD$4=58,Listas!$A59,"")</f>
        <v/>
      </c>
      <c r="FN54" s="15" t="str">
        <f>IF(FE$4=58,Listas!$A59,"")</f>
        <v/>
      </c>
      <c r="FO54" s="15" t="str">
        <f>IF(FD$5=58,Listas!$A59,"")</f>
        <v/>
      </c>
      <c r="FP54" s="15" t="str">
        <f>IF(FE$5=58,Listas!$A59,"")</f>
        <v/>
      </c>
      <c r="FQ54" s="15" t="str">
        <f>IF(FD$6=58,Listas!$A59,"")</f>
        <v/>
      </c>
      <c r="FR54" s="15" t="str">
        <f>IF(FE$6=58,Listas!$A59,"")</f>
        <v/>
      </c>
      <c r="FS54" s="15" t="str">
        <f>IF(FD$7=58,Listas!$A59,"")</f>
        <v/>
      </c>
      <c r="FT54" s="15" t="str">
        <f>IF(FE$7=58,Listas!$A59,"")</f>
        <v/>
      </c>
      <c r="FU54" s="15" t="str">
        <f>IF(FD$8=58,Listas!$A59,"")</f>
        <v/>
      </c>
      <c r="FV54" s="15" t="str">
        <f>IF(FE$8=58,Listas!$A59,"")</f>
        <v/>
      </c>
      <c r="FW54" s="15" t="str">
        <f>IF(FD$9=58,Listas!$A59,"")</f>
        <v/>
      </c>
      <c r="FX54" s="15" t="str">
        <f>IF(FE$9=58,Listas!$A59,"")</f>
        <v/>
      </c>
      <c r="FY54" s="15" t="str">
        <f>IF(FD$10=58,Listas!$A59,"")</f>
        <v/>
      </c>
      <c r="FZ54" s="15" t="str">
        <f>IF(FE$10=58,Listas!$A59,"")</f>
        <v/>
      </c>
      <c r="GA54" s="15" t="str">
        <f>IF(FD$11=58,Listas!$A59,"")</f>
        <v/>
      </c>
      <c r="GB54" s="15" t="str">
        <f>IF(FE$11=58,Listas!$A59,"")</f>
        <v/>
      </c>
      <c r="GC54" s="15" t="str">
        <f>IF(FD$12=58,Listas!$A59,"")</f>
        <v/>
      </c>
      <c r="GD54" s="58" t="str">
        <f>IF(FE$12=58,Listas!$A59,"")</f>
        <v/>
      </c>
    </row>
    <row r="55" spans="1:186">
      <c r="A55" s="6" t="s">
        <v>2493</v>
      </c>
      <c r="D55" s="429" t="str">
        <f t="shared" si="4"/>
        <v>+0</v>
      </c>
      <c r="E55" s="519" t="s">
        <v>2154</v>
      </c>
      <c r="F55" s="520"/>
      <c r="G55" s="300">
        <f t="shared" si="5"/>
        <v>0.5</v>
      </c>
      <c r="H55" s="300">
        <f t="shared" si="6"/>
        <v>1</v>
      </c>
      <c r="I55" s="300">
        <f t="shared" si="7"/>
        <v>2.5</v>
      </c>
      <c r="J55" s="300">
        <f t="shared" si="8"/>
        <v>5</v>
      </c>
      <c r="K55" s="492">
        <f t="shared" si="9"/>
        <v>10</v>
      </c>
      <c r="L55" s="300">
        <f t="shared" si="10"/>
        <v>94.5</v>
      </c>
      <c r="M55" s="519" t="s">
        <v>2154</v>
      </c>
      <c r="N55" s="520"/>
      <c r="O55" s="494" t="b">
        <v>0</v>
      </c>
      <c r="P55" s="426">
        <v>0</v>
      </c>
      <c r="Q55" s="300">
        <f t="shared" si="11"/>
        <v>0</v>
      </c>
      <c r="R55" s="301">
        <f>$B$23</f>
        <v>10</v>
      </c>
      <c r="S55" s="446"/>
      <c r="T55" s="304" t="s">
        <v>2461</v>
      </c>
      <c r="U55" s="101"/>
      <c r="V55" s="101">
        <f t="shared" si="12"/>
        <v>0</v>
      </c>
      <c r="W55" s="282">
        <v>0.3</v>
      </c>
      <c r="Z55" s="518" t="s">
        <v>2161</v>
      </c>
      <c r="AA55" s="513"/>
      <c r="FI55" s="32" t="str">
        <f>IF($FD$2=59,Listas!A60,"")</f>
        <v/>
      </c>
      <c r="FJ55" s="15" t="str">
        <f>IF(FE$2=60,Listas!$A60,"")</f>
        <v/>
      </c>
      <c r="FK55" s="15" t="str">
        <f>IF(FD$3=59,Listas!$A60,"")</f>
        <v/>
      </c>
      <c r="FL55" s="15" t="str">
        <f>IF(FE$3=59,Listas!$A60,"")</f>
        <v/>
      </c>
      <c r="FM55" s="15" t="str">
        <f>IF(FD$4=59,Listas!$A60,"")</f>
        <v/>
      </c>
      <c r="FN55" s="15" t="str">
        <f>IF(FE$4=59,Listas!$A60,"")</f>
        <v/>
      </c>
      <c r="FO55" s="15" t="str">
        <f>IF(FD$5=59,Listas!$A60,"")</f>
        <v/>
      </c>
      <c r="FP55" s="15" t="str">
        <f>IF(FE$5=59,Listas!$A60,"")</f>
        <v/>
      </c>
      <c r="FQ55" s="15" t="str">
        <f>IF(FD$6=59,Listas!$A60,"")</f>
        <v/>
      </c>
      <c r="FR55" s="15" t="str">
        <f>IF(FE$6=59,Listas!$A60,"")</f>
        <v/>
      </c>
      <c r="FS55" s="15" t="str">
        <f>IF(FD$7=59,Listas!$A60,"")</f>
        <v/>
      </c>
      <c r="FT55" s="15" t="str">
        <f>IF(FE$7=59,Listas!$A60,"")</f>
        <v/>
      </c>
      <c r="FU55" s="15" t="str">
        <f>IF(FD$8=59,Listas!$A60,"")</f>
        <v/>
      </c>
      <c r="FV55" s="15" t="str">
        <f>IF(FE$8=59,Listas!$A60,"")</f>
        <v/>
      </c>
      <c r="FW55" s="15" t="str">
        <f>IF(FD$9=59,Listas!$A60,"")</f>
        <v/>
      </c>
      <c r="FX55" s="15" t="str">
        <f>IF(FE$9=59,Listas!$A60,"")</f>
        <v/>
      </c>
      <c r="FY55" s="15" t="str">
        <f>IF(FD$10=59,Listas!$A60,"")</f>
        <v/>
      </c>
      <c r="FZ55" s="15" t="str">
        <f>IF(FE$10=59,Listas!$A60,"")</f>
        <v/>
      </c>
      <c r="GA55" s="15" t="str">
        <f>IF(FD$11=59,Listas!$A60,"")</f>
        <v/>
      </c>
      <c r="GB55" s="15" t="str">
        <f>IF(FE$11=59,Listas!$A60,"")</f>
        <v/>
      </c>
      <c r="GC55" s="15" t="str">
        <f>IF(FD$12=59,Listas!$A60,"")</f>
        <v/>
      </c>
      <c r="GD55" s="58" t="str">
        <f>IF(FE$12=59,Listas!$A60,"")</f>
        <v/>
      </c>
    </row>
    <row r="56" spans="1:186">
      <c r="A56" s="6" t="s">
        <v>217</v>
      </c>
      <c r="D56" s="430" t="str">
        <f t="shared" si="4"/>
        <v>+0</v>
      </c>
      <c r="E56" s="521" t="s">
        <v>2771</v>
      </c>
      <c r="F56" s="522"/>
      <c r="G56" s="217">
        <f t="shared" si="5"/>
        <v>0</v>
      </c>
      <c r="H56" s="217">
        <f t="shared" si="6"/>
        <v>0</v>
      </c>
      <c r="I56" s="217">
        <f t="shared" si="7"/>
        <v>0</v>
      </c>
      <c r="J56" s="217">
        <f t="shared" si="8"/>
        <v>0</v>
      </c>
      <c r="K56" s="492">
        <f t="shared" si="9"/>
        <v>0</v>
      </c>
      <c r="L56" s="217">
        <f t="shared" si="10"/>
        <v>94</v>
      </c>
      <c r="M56" s="521" t="s">
        <v>2771</v>
      </c>
      <c r="N56" s="522"/>
      <c r="O56" s="424" t="b">
        <v>0</v>
      </c>
      <c r="P56" s="217">
        <v>0</v>
      </c>
      <c r="Q56" s="217">
        <f>(IF(O56=TRUE,(((100-K56)/100)*P56)*(1+K56/100),((100-K56)/100)*P56))/2</f>
        <v>0</v>
      </c>
      <c r="R56" s="218">
        <f>IF(S56&gt;0,$F$5/10,0)</f>
        <v>0</v>
      </c>
      <c r="S56" s="299"/>
      <c r="T56" s="304" t="s">
        <v>2463</v>
      </c>
      <c r="U56" s="101"/>
      <c r="V56" s="101">
        <f t="shared" si="12"/>
        <v>0</v>
      </c>
      <c r="W56" s="282">
        <v>0.3</v>
      </c>
      <c r="Z56" s="518" t="s">
        <v>1366</v>
      </c>
      <c r="AA56" s="513"/>
      <c r="FI56" s="32" t="str">
        <f>IF($FD$2=60,Listas!A61,"")</f>
        <v/>
      </c>
      <c r="FJ56" s="15" t="str">
        <f>IF(FE$2=61,Listas!$A61,"")</f>
        <v/>
      </c>
      <c r="FK56" s="15" t="str">
        <f>IF(FD$3=60,Listas!$A61,"")</f>
        <v/>
      </c>
      <c r="FL56" s="15" t="str">
        <f>IF(FE$3=60,Listas!$A61,"")</f>
        <v/>
      </c>
      <c r="FM56" s="15" t="str">
        <f>IF(FD$4=60,Listas!$A61,"")</f>
        <v/>
      </c>
      <c r="FN56" s="15" t="str">
        <f>IF(FE$4=60,Listas!$A61,"")</f>
        <v/>
      </c>
      <c r="FO56" s="15" t="str">
        <f>IF(FD$5=60,Listas!$A61,"")</f>
        <v/>
      </c>
      <c r="FP56" s="15" t="str">
        <f>IF(FE$5=60,Listas!$A61,"")</f>
        <v/>
      </c>
      <c r="FQ56" s="15" t="str">
        <f>IF(FD$6=60,Listas!$A61,"")</f>
        <v/>
      </c>
      <c r="FR56" s="15" t="str">
        <f>IF(FE$6=60,Listas!$A61,"")</f>
        <v/>
      </c>
      <c r="FS56" s="15" t="str">
        <f>IF(FD$7=60,Listas!$A61,"")</f>
        <v/>
      </c>
      <c r="FT56" s="15" t="str">
        <f>IF(FE$7=60,Listas!$A61,"")</f>
        <v/>
      </c>
      <c r="FU56" s="15" t="str">
        <f>IF(FD$8=60,Listas!$A61,"")</f>
        <v/>
      </c>
      <c r="FV56" s="15" t="str">
        <f>IF(FE$8=60,Listas!$A61,"")</f>
        <v/>
      </c>
      <c r="FW56" s="15" t="str">
        <f>IF(FD$9=60,Listas!$A61,"")</f>
        <v/>
      </c>
      <c r="FX56" s="15" t="str">
        <f>IF(FE$9=60,Listas!$A61,"")</f>
        <v/>
      </c>
      <c r="FY56" s="15" t="str">
        <f>IF(FD$10=60,Listas!$A61,"")</f>
        <v/>
      </c>
      <c r="FZ56" s="15" t="str">
        <f>IF(FE$10=60,Listas!$A61,"")</f>
        <v/>
      </c>
      <c r="GA56" s="15" t="str">
        <f>IF(FD$11=60,Listas!$A61,"")</f>
        <v/>
      </c>
      <c r="GB56" s="15" t="str">
        <f>IF(FE$11=60,Listas!$A61,"")</f>
        <v/>
      </c>
      <c r="GC56" s="15" t="str">
        <f>IF(FD$12=60,Listas!$A61,"")</f>
        <v/>
      </c>
      <c r="GD56" s="58" t="str">
        <f>IF(FE$12=60,Listas!$A61,"")</f>
        <v/>
      </c>
    </row>
    <row r="57" spans="1:186">
      <c r="A57" s="6" t="s">
        <v>2494</v>
      </c>
      <c r="D57" s="429" t="str">
        <f t="shared" si="4"/>
        <v>+0</v>
      </c>
      <c r="E57" s="519" t="s">
        <v>1124</v>
      </c>
      <c r="F57" s="520"/>
      <c r="G57" s="300">
        <f>K57/20</f>
        <v>0.5</v>
      </c>
      <c r="H57" s="300">
        <f>K57/10</f>
        <v>1</v>
      </c>
      <c r="I57" s="300">
        <f>K57/4</f>
        <v>2.5</v>
      </c>
      <c r="J57" s="300">
        <f>K57/2</f>
        <v>5</v>
      </c>
      <c r="K57" s="492">
        <f t="shared" si="9"/>
        <v>10</v>
      </c>
      <c r="L57" s="300">
        <f>94+G57</f>
        <v>94.5</v>
      </c>
      <c r="M57" s="519" t="s">
        <v>1124</v>
      </c>
      <c r="N57" s="520"/>
      <c r="O57" s="494" t="b">
        <v>0</v>
      </c>
      <c r="P57" s="426">
        <v>0</v>
      </c>
      <c r="Q57" s="300">
        <f t="shared" si="11"/>
        <v>0</v>
      </c>
      <c r="R57" s="301">
        <f>$B$23</f>
        <v>10</v>
      </c>
      <c r="S57" s="502"/>
      <c r="T57" s="304" t="s">
        <v>2061</v>
      </c>
      <c r="U57" s="101"/>
      <c r="V57" s="101">
        <f t="shared" si="12"/>
        <v>0</v>
      </c>
      <c r="W57" s="282">
        <v>0.3</v>
      </c>
      <c r="Z57" s="518" t="s">
        <v>2185</v>
      </c>
      <c r="AA57" s="513"/>
      <c r="FI57" s="32" t="str">
        <f>IF($FD$2=61,Listas!A62,"")</f>
        <v/>
      </c>
      <c r="FJ57" s="15" t="str">
        <f>IF(FE$2=62,Listas!$A62,"")</f>
        <v/>
      </c>
      <c r="FK57" s="15" t="str">
        <f>IF(FD$3=61,Listas!$A62,"")</f>
        <v/>
      </c>
      <c r="FL57" s="15" t="str">
        <f>IF(FE$3=61,Listas!$A62,"")</f>
        <v/>
      </c>
      <c r="FM57" s="15" t="str">
        <f>IF(FD$4=61,Listas!$A62,"")</f>
        <v/>
      </c>
      <c r="FN57" s="15" t="str">
        <f>IF(FE$4=61,Listas!$A62,"")</f>
        <v/>
      </c>
      <c r="FO57" s="15" t="str">
        <f>IF(FD$5=61,Listas!$A62,"")</f>
        <v/>
      </c>
      <c r="FP57" s="15" t="str">
        <f>IF(FE$5=61,Listas!$A62,"")</f>
        <v/>
      </c>
      <c r="FQ57" s="15" t="str">
        <f>IF(FD$6=61,Listas!$A62,"")</f>
        <v/>
      </c>
      <c r="FR57" s="15" t="str">
        <f>IF(FE$6=61,Listas!$A62,"")</f>
        <v/>
      </c>
      <c r="FS57" s="15" t="str">
        <f>IF(FD$7=61,Listas!$A62,"")</f>
        <v/>
      </c>
      <c r="FT57" s="15" t="str">
        <f>IF(FE$7=61,Listas!$A62,"")</f>
        <v/>
      </c>
      <c r="FU57" s="15" t="str">
        <f>IF(FD$8=61,Listas!$A62,"")</f>
        <v/>
      </c>
      <c r="FV57" s="15" t="str">
        <f>IF(FE$8=61,Listas!$A62,"")</f>
        <v/>
      </c>
      <c r="FW57" s="15" t="str">
        <f>IF(FD$9=61,Listas!$A62,"")</f>
        <v/>
      </c>
      <c r="FX57" s="15" t="str">
        <f>IF(FE$9=61,Listas!$A62,"")</f>
        <v/>
      </c>
      <c r="FY57" s="15" t="str">
        <f>IF(FD$10=61,Listas!$A62,"")</f>
        <v/>
      </c>
      <c r="FZ57" s="15" t="str">
        <f>IF(FE$10=61,Listas!$A62,"")</f>
        <v/>
      </c>
      <c r="GA57" s="15" t="str">
        <f>IF(FD$11=61,Listas!$A62,"")</f>
        <v/>
      </c>
      <c r="GB57" s="15" t="str">
        <f>IF(FE$11=61,Listas!$A62,"")</f>
        <v/>
      </c>
      <c r="GC57" s="15" t="str">
        <f>IF(FD$12=61,Listas!$A62,"")</f>
        <v/>
      </c>
      <c r="GD57" s="58" t="str">
        <f>IF(FE$12=61,Listas!$A62,"")</f>
        <v/>
      </c>
    </row>
    <row r="58" spans="1:186">
      <c r="A58" s="6" t="s">
        <v>219</v>
      </c>
      <c r="D58" s="430" t="str">
        <f t="shared" si="4"/>
        <v>+0</v>
      </c>
      <c r="E58" s="521" t="s">
        <v>2772</v>
      </c>
      <c r="F58" s="522"/>
      <c r="G58" s="217">
        <f>K58/20</f>
        <v>0</v>
      </c>
      <c r="H58" s="217">
        <f>K58/10</f>
        <v>0</v>
      </c>
      <c r="I58" s="217">
        <f>K58/4</f>
        <v>0</v>
      </c>
      <c r="J58" s="217">
        <f>K58/2</f>
        <v>0</v>
      </c>
      <c r="K58" s="492">
        <f t="shared" si="9"/>
        <v>0</v>
      </c>
      <c r="L58" s="217">
        <f>94+G58</f>
        <v>94</v>
      </c>
      <c r="M58" s="521" t="s">
        <v>2772</v>
      </c>
      <c r="N58" s="522"/>
      <c r="O58" s="424" t="b">
        <v>0</v>
      </c>
      <c r="P58" s="217">
        <v>0</v>
      </c>
      <c r="Q58" s="217">
        <f>(IF(O58=TRUE,(((100-K58)/100)*P58)*(1+K58/100),((100-K58)/100)*P58))/2</f>
        <v>0</v>
      </c>
      <c r="R58" s="218">
        <f>IF(S58&gt;0,($F$5+F1)/10,0)</f>
        <v>0</v>
      </c>
      <c r="S58" s="299"/>
      <c r="T58" s="304" t="s">
        <v>2464</v>
      </c>
      <c r="U58" s="101"/>
      <c r="V58" s="101">
        <f t="shared" si="12"/>
        <v>0</v>
      </c>
      <c r="W58" s="282">
        <v>0.3</v>
      </c>
      <c r="Z58" s="518" t="s">
        <v>1363</v>
      </c>
      <c r="AA58" s="513"/>
      <c r="FI58" s="32" t="str">
        <f>IF($FD$2=63,Listas!A64,"")</f>
        <v/>
      </c>
      <c r="FJ58" s="15" t="str">
        <f>IF(FE$2=64,Listas!$A64,"")</f>
        <v/>
      </c>
      <c r="FK58" s="15" t="str">
        <f>IF(FD$3=63,Listas!$A64,"")</f>
        <v/>
      </c>
      <c r="FL58" s="15" t="str">
        <f>IF(FE$3=63,Listas!$A64,"")</f>
        <v/>
      </c>
      <c r="FM58" s="15" t="str">
        <f>IF(FD$4=63,Listas!$A64,"")</f>
        <v/>
      </c>
      <c r="FN58" s="15" t="str">
        <f>IF(FE$4=63,Listas!$A64,"")</f>
        <v/>
      </c>
      <c r="FO58" s="15" t="str">
        <f>IF(FD$5=63,Listas!$A64,"")</f>
        <v/>
      </c>
      <c r="FP58" s="15" t="str">
        <f>IF(FE$5=63,Listas!$A64,"")</f>
        <v/>
      </c>
      <c r="FQ58" s="15" t="str">
        <f>IF(FD$6=63,Listas!$A64,"")</f>
        <v/>
      </c>
      <c r="FR58" s="15" t="str">
        <f>IF(FE$6=63,Listas!$A64,"")</f>
        <v/>
      </c>
      <c r="FS58" s="15" t="str">
        <f>IF(FD$7=63,Listas!$A64,"")</f>
        <v/>
      </c>
      <c r="FT58" s="15" t="str">
        <f>IF(FE$7=63,Listas!$A64,"")</f>
        <v/>
      </c>
      <c r="FU58" s="15" t="str">
        <f>IF(FD$8=63,Listas!$A64,"")</f>
        <v/>
      </c>
      <c r="FV58" s="15" t="str">
        <f>IF(FE$8=63,Listas!$A64,"")</f>
        <v/>
      </c>
      <c r="FW58" s="15" t="str">
        <f>IF(FD$9=63,Listas!$A64,"")</f>
        <v/>
      </c>
      <c r="FX58" s="15" t="str">
        <f>IF(FE$9=63,Listas!$A64,"")</f>
        <v/>
      </c>
      <c r="FY58" s="15" t="str">
        <f>IF(FD$10=63,Listas!$A64,"")</f>
        <v/>
      </c>
      <c r="FZ58" s="15" t="str">
        <f>IF(FE$10=63,Listas!$A64,"")</f>
        <v/>
      </c>
      <c r="GA58" s="15" t="str">
        <f>IF(FD$11=63,Listas!$A64,"")</f>
        <v/>
      </c>
      <c r="GB58" s="15" t="str">
        <f>IF(FE$11=63,Listas!$A64,"")</f>
        <v/>
      </c>
      <c r="GC58" s="15" t="str">
        <f>IF(FD$12=63,Listas!$A64,"")</f>
        <v/>
      </c>
      <c r="GD58" s="58" t="str">
        <f>IF(FE$12=63,Listas!$A64,"")</f>
        <v/>
      </c>
    </row>
    <row r="59" spans="1:186">
      <c r="A59" s="6" t="s">
        <v>220</v>
      </c>
      <c r="D59" s="429" t="str">
        <f t="shared" si="4"/>
        <v>+0</v>
      </c>
      <c r="E59" s="519" t="s">
        <v>85</v>
      </c>
      <c r="F59" s="520"/>
      <c r="G59" s="300">
        <f>K59/20</f>
        <v>0.5</v>
      </c>
      <c r="H59" s="300">
        <f>K59/10</f>
        <v>1</v>
      </c>
      <c r="I59" s="300">
        <f>K59/4</f>
        <v>2.5</v>
      </c>
      <c r="J59" s="300">
        <f>K59/2</f>
        <v>5</v>
      </c>
      <c r="K59" s="492">
        <f t="shared" si="9"/>
        <v>10</v>
      </c>
      <c r="L59" s="300">
        <f>94+G59</f>
        <v>94.5</v>
      </c>
      <c r="M59" s="519" t="s">
        <v>2081</v>
      </c>
      <c r="N59" s="520"/>
      <c r="O59" s="494" t="b">
        <v>0</v>
      </c>
      <c r="P59" s="426">
        <v>0</v>
      </c>
      <c r="Q59" s="300">
        <f t="shared" si="11"/>
        <v>0</v>
      </c>
      <c r="R59" s="301">
        <f>$B$23</f>
        <v>10</v>
      </c>
      <c r="S59" s="446"/>
      <c r="T59" s="304" t="s">
        <v>791</v>
      </c>
      <c r="U59" s="101"/>
      <c r="V59" s="101">
        <f t="shared" si="12"/>
        <v>0</v>
      </c>
      <c r="W59" s="282">
        <v>2</v>
      </c>
      <c r="Z59" s="518" t="s">
        <v>2681</v>
      </c>
      <c r="AA59" s="513"/>
      <c r="FE59" s="5"/>
      <c r="FI59" s="32" t="str">
        <f>IF($FD$2=64,Listas!A65,"")</f>
        <v/>
      </c>
      <c r="FJ59" s="15" t="str">
        <f>IF(FE$2=65,Listas!$A65,"")</f>
        <v/>
      </c>
      <c r="FK59" s="15" t="str">
        <f>IF(FD$3=64,Listas!$A65,"")</f>
        <v/>
      </c>
      <c r="FL59" s="15" t="str">
        <f>IF(FE$3=64,Listas!$A65,"")</f>
        <v/>
      </c>
      <c r="FM59" s="15" t="str">
        <f>IF(FD$4=64,Listas!$A65,"")</f>
        <v/>
      </c>
      <c r="FN59" s="15" t="str">
        <f>IF(FE$4=64,Listas!$A65,"")</f>
        <v/>
      </c>
      <c r="FO59" s="15" t="str">
        <f>IF(FD$5=64,Listas!$A65,"")</f>
        <v/>
      </c>
      <c r="FP59" s="15" t="str">
        <f>IF(FE$5=64,Listas!$A65,"")</f>
        <v/>
      </c>
      <c r="FQ59" s="15" t="str">
        <f>IF(FD$6=64,Listas!$A65,"")</f>
        <v/>
      </c>
      <c r="FR59" s="15" t="str">
        <f>IF(FE$6=64,Listas!$A65,"")</f>
        <v/>
      </c>
      <c r="FS59" s="15" t="str">
        <f>IF(FD$7=64,Listas!$A65,"")</f>
        <v/>
      </c>
      <c r="FT59" s="15" t="str">
        <f>IF(FE$7=64,Listas!$A65,"")</f>
        <v/>
      </c>
      <c r="FU59" s="15" t="str">
        <f>IF(FD$8=64,Listas!$A65,"")</f>
        <v/>
      </c>
      <c r="FV59" s="15" t="str">
        <f>IF(FE$8=64,Listas!$A65,"")</f>
        <v/>
      </c>
      <c r="FW59" s="15" t="str">
        <f>IF(FD$9=64,Listas!$A65,"")</f>
        <v/>
      </c>
      <c r="FX59" s="15" t="str">
        <f>IF(FE$9=64,Listas!$A65,"")</f>
        <v/>
      </c>
      <c r="FY59" s="15" t="str">
        <f>IF(FD$10=64,Listas!$A65,"")</f>
        <v/>
      </c>
      <c r="FZ59" s="15" t="str">
        <f>IF(FE$10=64,Listas!$A65,"")</f>
        <v/>
      </c>
      <c r="GA59" s="15" t="str">
        <f>IF(FD$11=64,Listas!$A65,"")</f>
        <v/>
      </c>
      <c r="GB59" s="15" t="str">
        <f>IF(FE$11=64,Listas!$A65,"")</f>
        <v/>
      </c>
      <c r="GC59" s="15" t="str">
        <f>IF(FD$12=64,Listas!$A65,"")</f>
        <v/>
      </c>
      <c r="GD59" s="58" t="str">
        <f>IF(FE$12=64,Listas!$A65,"")</f>
        <v/>
      </c>
    </row>
    <row r="60" spans="1:186">
      <c r="A60" s="6" t="s">
        <v>221</v>
      </c>
      <c r="D60" s="430" t="str">
        <f t="shared" si="4"/>
        <v>+0</v>
      </c>
      <c r="E60" s="521" t="s">
        <v>1121</v>
      </c>
      <c r="F60" s="522"/>
      <c r="G60" s="217">
        <f>K60/20</f>
        <v>0.5</v>
      </c>
      <c r="H60" s="217">
        <f>K60/10</f>
        <v>1</v>
      </c>
      <c r="I60" s="217">
        <f>K60/4</f>
        <v>2.5</v>
      </c>
      <c r="J60" s="217">
        <f>K60/2</f>
        <v>5</v>
      </c>
      <c r="K60" s="492">
        <f t="shared" si="9"/>
        <v>10</v>
      </c>
      <c r="L60" s="217">
        <f>94+G60</f>
        <v>94.5</v>
      </c>
      <c r="M60" s="521" t="s">
        <v>1121</v>
      </c>
      <c r="N60" s="522"/>
      <c r="O60" s="424" t="b">
        <v>0</v>
      </c>
      <c r="P60" s="217">
        <v>0</v>
      </c>
      <c r="Q60" s="217">
        <f t="shared" si="11"/>
        <v>0</v>
      </c>
      <c r="R60" s="218">
        <f>$B$20</f>
        <v>10</v>
      </c>
      <c r="S60" s="299"/>
      <c r="T60" s="304" t="s">
        <v>2469</v>
      </c>
      <c r="U60" s="101"/>
      <c r="V60" s="101">
        <f t="shared" si="12"/>
        <v>0</v>
      </c>
      <c r="W60" s="282">
        <v>0.03</v>
      </c>
      <c r="Z60" s="518" t="s">
        <v>2418</v>
      </c>
      <c r="AA60" s="513"/>
      <c r="FI60" s="32" t="str">
        <f>IF($FD$2=65,Listas!A66,"")</f>
        <v/>
      </c>
      <c r="FJ60" s="15" t="str">
        <f>IF(FE$2=66,Listas!$A66,"")</f>
        <v/>
      </c>
      <c r="FK60" s="15" t="str">
        <f>IF(FD$3=65,Listas!$A66,"")</f>
        <v/>
      </c>
      <c r="FL60" s="15" t="str">
        <f>IF(FE$3=65,Listas!$A66,"")</f>
        <v/>
      </c>
      <c r="FM60" s="15" t="str">
        <f>IF(FD$4=65,Listas!$A66,"")</f>
        <v/>
      </c>
      <c r="FN60" s="15" t="str">
        <f>IF(FE$4=65,Listas!$A66,"")</f>
        <v/>
      </c>
      <c r="FO60" s="15" t="str">
        <f>IF(FD$5=65,Listas!$A66,"")</f>
        <v/>
      </c>
      <c r="FP60" s="15" t="str">
        <f>IF(FE$5=65,Listas!$A66,"")</f>
        <v/>
      </c>
      <c r="FQ60" s="15" t="str">
        <f>IF(FD$6=65,Listas!$A66,"")</f>
        <v/>
      </c>
      <c r="FR60" s="15" t="str">
        <f>IF(FE$6=65,Listas!$A66,"")</f>
        <v/>
      </c>
      <c r="FS60" s="15" t="str">
        <f>IF(FD$7=65,Listas!$A66,"")</f>
        <v/>
      </c>
      <c r="FT60" s="15" t="str">
        <f>IF(FE$7=65,Listas!$A66,"")</f>
        <v/>
      </c>
      <c r="FU60" s="15" t="str">
        <f>IF(FD$8=65,Listas!$A66,"")</f>
        <v/>
      </c>
      <c r="FV60" s="15" t="str">
        <f>IF(FE$8=65,Listas!$A66,"")</f>
        <v/>
      </c>
      <c r="FW60" s="15" t="str">
        <f>IF(FD$9=65,Listas!$A66,"")</f>
        <v/>
      </c>
      <c r="FX60" s="15" t="str">
        <f>IF(FE$9=65,Listas!$A66,"")</f>
        <v/>
      </c>
      <c r="FY60" s="15" t="str">
        <f>IF(FD$10=65,Listas!$A66,"")</f>
        <v/>
      </c>
      <c r="FZ60" s="15" t="str">
        <f>IF(FE$10=65,Listas!$A66,"")</f>
        <v/>
      </c>
      <c r="GA60" s="15" t="str">
        <f>IF(FD$11=65,Listas!$A66,"")</f>
        <v/>
      </c>
      <c r="GB60" s="15" t="str">
        <f>IF(FE$11=65,Listas!$A66,"")</f>
        <v/>
      </c>
      <c r="GC60" s="15" t="str">
        <f>IF(FD$12=65,Listas!$A66,"")</f>
        <v/>
      </c>
      <c r="GD60" s="58" t="str">
        <f>IF(FE$12=65,Listas!$A66,"")</f>
        <v/>
      </c>
    </row>
    <row r="61" spans="1:186">
      <c r="A61" s="6" t="s">
        <v>2495</v>
      </c>
      <c r="D61" s="429" t="str">
        <f t="shared" si="4"/>
        <v>+0</v>
      </c>
      <c r="E61" s="519" t="s">
        <v>2710</v>
      </c>
      <c r="F61" s="520"/>
      <c r="G61" s="300">
        <f>K61/20</f>
        <v>0</v>
      </c>
      <c r="H61" s="300">
        <f>K61/10</f>
        <v>0</v>
      </c>
      <c r="I61" s="300">
        <f>K61/4</f>
        <v>0</v>
      </c>
      <c r="J61" s="300">
        <f>K61/2</f>
        <v>0</v>
      </c>
      <c r="K61" s="492">
        <f t="shared" si="9"/>
        <v>0</v>
      </c>
      <c r="L61" s="300">
        <f>94+G61</f>
        <v>94</v>
      </c>
      <c r="M61" s="519" t="s">
        <v>2710</v>
      </c>
      <c r="N61" s="520"/>
      <c r="O61" s="494" t="b">
        <v>0</v>
      </c>
      <c r="P61" s="426">
        <v>0</v>
      </c>
      <c r="Q61" s="300">
        <f>(IF(O61=TRUE,(((100-K61)/100)*P61)*(1+K61/100),((100-K61)/100)*P61))/2</f>
        <v>0</v>
      </c>
      <c r="R61" s="301">
        <f>IF(S61&gt;0,$F$5/10,0)</f>
        <v>0</v>
      </c>
      <c r="S61" s="446"/>
      <c r="T61" s="306" t="s">
        <v>2470</v>
      </c>
      <c r="U61" s="101"/>
      <c r="V61" s="101">
        <f t="shared" si="12"/>
        <v>0</v>
      </c>
      <c r="W61" s="282">
        <v>0.02</v>
      </c>
      <c r="Z61" s="518" t="s">
        <v>2792</v>
      </c>
      <c r="AA61" s="513"/>
      <c r="FI61" s="32" t="str">
        <f>IF($FD$2=66,Listas!A67,"")</f>
        <v/>
      </c>
      <c r="FJ61" s="15" t="str">
        <f>IF(FE$2=67,Listas!$A67,"")</f>
        <v/>
      </c>
      <c r="FK61" s="15" t="str">
        <f>IF(FD$3=66,Listas!$A67,"")</f>
        <v/>
      </c>
      <c r="FL61" s="15" t="str">
        <f>IF(FE$3=66,Listas!$A67,"")</f>
        <v/>
      </c>
      <c r="FM61" s="15" t="str">
        <f>IF(FD$4=66,Listas!$A67,"")</f>
        <v/>
      </c>
      <c r="FN61" s="15" t="str">
        <f>IF(FE$4=66,Listas!$A67,"")</f>
        <v/>
      </c>
      <c r="FO61" s="15" t="str">
        <f>IF(FD$5=66,Listas!$A67,"")</f>
        <v/>
      </c>
      <c r="FP61" s="15" t="str">
        <f>IF(FE$5=66,Listas!$A67,"")</f>
        <v/>
      </c>
      <c r="FQ61" s="15" t="str">
        <f>IF(FD$6=66,Listas!$A67,"")</f>
        <v/>
      </c>
      <c r="FR61" s="15" t="str">
        <f>IF(FE$6=66,Listas!$A67,"")</f>
        <v/>
      </c>
      <c r="FS61" s="15" t="str">
        <f>IF(FD$7=66,Listas!$A67,"")</f>
        <v/>
      </c>
      <c r="FT61" s="15" t="str">
        <f>IF(FE$7=66,Listas!$A67,"")</f>
        <v/>
      </c>
      <c r="FU61" s="15" t="str">
        <f>IF(FD$8=66,Listas!$A67,"")</f>
        <v/>
      </c>
      <c r="FV61" s="15" t="str">
        <f>IF(FE$8=66,Listas!$A67,"")</f>
        <v/>
      </c>
      <c r="FW61" s="15" t="str">
        <f>IF(FD$9=66,Listas!$A67,"")</f>
        <v/>
      </c>
      <c r="FX61" s="15" t="str">
        <f>IF(FE$9=66,Listas!$A67,"")</f>
        <v/>
      </c>
      <c r="FY61" s="15" t="str">
        <f>IF(FD$10=66,Listas!$A67,"")</f>
        <v/>
      </c>
      <c r="FZ61" s="15" t="str">
        <f>IF(FE$10=66,Listas!$A67,"")</f>
        <v/>
      </c>
      <c r="GA61" s="15" t="str">
        <f>IF(FD$11=66,Listas!$A67,"")</f>
        <v/>
      </c>
      <c r="GB61" s="15" t="str">
        <f>IF(FE$11=66,Listas!$A67,"")</f>
        <v/>
      </c>
      <c r="GC61" s="15" t="str">
        <f>IF(FD$12=66,Listas!$A67,"")</f>
        <v/>
      </c>
      <c r="GD61" s="58" t="str">
        <f>IF(FE$12=66,Listas!$A67,"")</f>
        <v/>
      </c>
    </row>
    <row r="62" spans="1:186">
      <c r="A62" s="6" t="s">
        <v>223</v>
      </c>
      <c r="D62" s="430" t="str">
        <f t="shared" si="4"/>
        <v>+0</v>
      </c>
      <c r="E62" s="521" t="s">
        <v>795</v>
      </c>
      <c r="F62" s="522"/>
      <c r="G62" s="217">
        <f t="shared" si="5"/>
        <v>0</v>
      </c>
      <c r="H62" s="217">
        <f t="shared" si="6"/>
        <v>0</v>
      </c>
      <c r="I62" s="217">
        <f t="shared" si="7"/>
        <v>0</v>
      </c>
      <c r="J62" s="217">
        <f t="shared" si="8"/>
        <v>0</v>
      </c>
      <c r="K62" s="492">
        <f t="shared" si="9"/>
        <v>0</v>
      </c>
      <c r="L62" s="217">
        <f t="shared" si="10"/>
        <v>94</v>
      </c>
      <c r="M62" s="521" t="s">
        <v>795</v>
      </c>
      <c r="N62" s="522"/>
      <c r="O62" s="424" t="b">
        <v>0</v>
      </c>
      <c r="P62" s="217">
        <v>0</v>
      </c>
      <c r="Q62" s="217">
        <f>(IF(O62=TRUE,(((100-K62)/100)*P62)*(1+K62/100),((100-K62)/100)*P62))/2</f>
        <v>0</v>
      </c>
      <c r="R62" s="218">
        <f>IF(S62&gt;0,$F$5/10,0)</f>
        <v>0</v>
      </c>
      <c r="S62" s="299"/>
      <c r="T62" s="304" t="s">
        <v>2467</v>
      </c>
      <c r="U62" s="101"/>
      <c r="V62" s="101">
        <f t="shared" si="12"/>
        <v>0</v>
      </c>
      <c r="W62" s="282">
        <v>0.8</v>
      </c>
      <c r="Z62" s="518" t="s">
        <v>2358</v>
      </c>
      <c r="AA62" s="513"/>
      <c r="FI62" s="32" t="str">
        <f>IF($FD$2=68,Listas!A69,"")</f>
        <v/>
      </c>
      <c r="FJ62" s="15" t="str">
        <f>IF(FE$2=69,Listas!$A69,"")</f>
        <v/>
      </c>
      <c r="FK62" s="15" t="str">
        <f>IF(FD$3=68,Listas!$A69,"")</f>
        <v/>
      </c>
      <c r="FL62" s="15" t="str">
        <f>IF(FE$3=68,Listas!$A69,"")</f>
        <v/>
      </c>
      <c r="FM62" s="15" t="str">
        <f>IF(FD$4=68,Listas!$A69,"")</f>
        <v/>
      </c>
      <c r="FN62" s="15" t="str">
        <f>IF(FE$4=68,Listas!$A69,"")</f>
        <v/>
      </c>
      <c r="FO62" s="15" t="str">
        <f>IF(FD$5=68,Listas!$A69,"")</f>
        <v/>
      </c>
      <c r="FP62" s="15" t="str">
        <f>IF(FE$5=68,Listas!$A69,"")</f>
        <v/>
      </c>
      <c r="FQ62" s="15" t="str">
        <f>IF(FD$6=68,Listas!$A69,"")</f>
        <v/>
      </c>
      <c r="FR62" s="15" t="str">
        <f>IF(FE$6=68,Listas!$A69,"")</f>
        <v/>
      </c>
      <c r="FS62" s="15" t="str">
        <f>IF(FD$7=68,Listas!$A69,"")</f>
        <v/>
      </c>
      <c r="FT62" s="15" t="str">
        <f>IF(FE$7=68,Listas!$A69,"")</f>
        <v/>
      </c>
      <c r="FU62" s="15" t="str">
        <f>IF(FD$8=68,Listas!$A69,"")</f>
        <v/>
      </c>
      <c r="FV62" s="15" t="str">
        <f>IF(FE$8=68,Listas!$A69,"")</f>
        <v/>
      </c>
      <c r="FW62" s="15" t="str">
        <f>IF(FD$9=68,Listas!$A69,"")</f>
        <v/>
      </c>
      <c r="FX62" s="15" t="str">
        <f>IF(FE$9=68,Listas!$A69,"")</f>
        <v/>
      </c>
      <c r="FY62" s="15" t="str">
        <f>IF(FD$10=68,Listas!$A69,"")</f>
        <v/>
      </c>
      <c r="FZ62" s="15" t="str">
        <f>IF(FE$10=68,Listas!$A69,"")</f>
        <v/>
      </c>
      <c r="GA62" s="15" t="str">
        <f>IF(FD$11=68,Listas!$A69,"")</f>
        <v/>
      </c>
      <c r="GB62" s="15" t="str">
        <f>IF(FE$11=68,Listas!$A69,"")</f>
        <v/>
      </c>
      <c r="GC62" s="15" t="str">
        <f>IF(FD$12=68,Listas!$A69,"")</f>
        <v/>
      </c>
      <c r="GD62" s="58" t="str">
        <f>IF(FE$12=68,Listas!$A69,"")</f>
        <v/>
      </c>
    </row>
    <row r="63" spans="1:186">
      <c r="A63" s="6" t="s">
        <v>224</v>
      </c>
      <c r="D63" s="429" t="str">
        <f t="shared" si="4"/>
        <v>+0</v>
      </c>
      <c r="E63" s="519" t="s">
        <v>1885</v>
      </c>
      <c r="F63" s="520"/>
      <c r="G63" s="300">
        <f>K63/20</f>
        <v>0</v>
      </c>
      <c r="H63" s="300">
        <f>K63/10</f>
        <v>0</v>
      </c>
      <c r="I63" s="300">
        <f>K63/4</f>
        <v>0</v>
      </c>
      <c r="J63" s="300">
        <f>K63/2</f>
        <v>0</v>
      </c>
      <c r="K63" s="492">
        <f t="shared" si="9"/>
        <v>0</v>
      </c>
      <c r="L63" s="300">
        <f>94+G63</f>
        <v>94</v>
      </c>
      <c r="M63" s="519" t="s">
        <v>1885</v>
      </c>
      <c r="N63" s="520"/>
      <c r="O63" s="494" t="b">
        <v>0</v>
      </c>
      <c r="P63" s="426">
        <v>0</v>
      </c>
      <c r="Q63" s="300">
        <f>(IF(O63=TRUE,(((100-K63)/100)*P63)*(1+K63/100),((100-K63)/100)*P63))/2</f>
        <v>0</v>
      </c>
      <c r="R63" s="301">
        <f>IF(S63&gt;0,(F1+$F$5)/10,0)</f>
        <v>0</v>
      </c>
      <c r="S63" s="446"/>
      <c r="T63" s="304" t="s">
        <v>2466</v>
      </c>
      <c r="U63" s="101"/>
      <c r="V63" s="101">
        <f t="shared" si="12"/>
        <v>0</v>
      </c>
      <c r="W63" s="282">
        <v>0.2</v>
      </c>
      <c r="Z63" s="518" t="s">
        <v>2183</v>
      </c>
      <c r="AA63" s="513"/>
      <c r="FI63" s="32" t="str">
        <f>IF($FD$2=69,Listas!A70,"")</f>
        <v/>
      </c>
      <c r="FJ63" s="15" t="str">
        <f>IF(FE$2=70,Listas!$A70,"")</f>
        <v/>
      </c>
      <c r="FK63" s="15" t="str">
        <f>IF(FD$3=69,Listas!$A70,"")</f>
        <v/>
      </c>
      <c r="FL63" s="15" t="str">
        <f>IF(FE$3=69,Listas!$A70,"")</f>
        <v/>
      </c>
      <c r="FM63" s="15" t="str">
        <f>IF(FD$4=69,Listas!$A70,"")</f>
        <v/>
      </c>
      <c r="FN63" s="15" t="str">
        <f>IF(FE$4=69,Listas!$A70,"")</f>
        <v/>
      </c>
      <c r="FO63" s="15" t="str">
        <f>IF(FD$5=69,Listas!$A70,"")</f>
        <v/>
      </c>
      <c r="FP63" s="15" t="str">
        <f>IF(FE$5=69,Listas!$A70,"")</f>
        <v/>
      </c>
      <c r="FQ63" s="15" t="str">
        <f>IF(FD$6=69,Listas!$A70,"")</f>
        <v/>
      </c>
      <c r="FR63" s="15" t="str">
        <f>IF(FE$6=69,Listas!$A70,"")</f>
        <v/>
      </c>
      <c r="FS63" s="15" t="str">
        <f>IF(FD$7=69,Listas!$A70,"")</f>
        <v/>
      </c>
      <c r="FT63" s="15" t="str">
        <f>IF(FE$7=69,Listas!$A70,"")</f>
        <v/>
      </c>
      <c r="FU63" s="15" t="str">
        <f>IF(FD$8=69,Listas!$A70,"")</f>
        <v/>
      </c>
      <c r="FV63" s="15" t="str">
        <f>IF(FE$8=69,Listas!$A70,"")</f>
        <v/>
      </c>
      <c r="FW63" s="15" t="str">
        <f>IF(FD$9=69,Listas!$A70,"")</f>
        <v/>
      </c>
      <c r="FX63" s="15" t="str">
        <f>IF(FE$9=69,Listas!$A70,"")</f>
        <v/>
      </c>
      <c r="FY63" s="15" t="str">
        <f>IF(FD$10=69,Listas!$A70,"")</f>
        <v/>
      </c>
      <c r="FZ63" s="15" t="str">
        <f>IF(FE$10=69,Listas!$A70,"")</f>
        <v/>
      </c>
      <c r="GA63" s="15" t="str">
        <f>IF(FD$11=69,Listas!$A70,"")</f>
        <v/>
      </c>
      <c r="GB63" s="15" t="str">
        <f>IF(FE$11=69,Listas!$A70,"")</f>
        <v/>
      </c>
      <c r="GC63" s="15" t="str">
        <f>IF(FD$12=69,Listas!$A70,"")</f>
        <v/>
      </c>
      <c r="GD63" s="58" t="str">
        <f>IF(FE$12=69,Listas!$A70,"")</f>
        <v/>
      </c>
    </row>
    <row r="64" spans="1:186">
      <c r="A64" s="6" t="s">
        <v>2496</v>
      </c>
      <c r="D64" s="430" t="str">
        <f t="shared" si="4"/>
        <v>+0</v>
      </c>
      <c r="E64" s="521" t="s">
        <v>1886</v>
      </c>
      <c r="F64" s="522"/>
      <c r="G64" s="217">
        <f>K64/20</f>
        <v>0.5</v>
      </c>
      <c r="H64" s="217">
        <f>K64/10</f>
        <v>1</v>
      </c>
      <c r="I64" s="217">
        <f>K64/4</f>
        <v>2.5</v>
      </c>
      <c r="J64" s="217">
        <f>K64/2</f>
        <v>5</v>
      </c>
      <c r="K64" s="492">
        <f t="shared" si="9"/>
        <v>10</v>
      </c>
      <c r="L64" s="217">
        <f>94+G64</f>
        <v>94.5</v>
      </c>
      <c r="M64" s="521" t="s">
        <v>1886</v>
      </c>
      <c r="N64" s="522"/>
      <c r="O64" s="424" t="b">
        <v>0</v>
      </c>
      <c r="P64" s="217">
        <v>0</v>
      </c>
      <c r="Q64" s="217">
        <f t="shared" si="11"/>
        <v>0</v>
      </c>
      <c r="R64" s="217">
        <f>$B$23</f>
        <v>10</v>
      </c>
      <c r="S64" s="299"/>
      <c r="T64" s="307" t="s">
        <v>2473</v>
      </c>
      <c r="U64" s="101"/>
      <c r="V64" s="101">
        <f t="shared" si="12"/>
        <v>0</v>
      </c>
      <c r="W64" s="284">
        <v>1</v>
      </c>
      <c r="Z64" s="518" t="s">
        <v>2794</v>
      </c>
      <c r="AA64" s="513"/>
      <c r="FI64" s="32" t="str">
        <f>IF($FD$2=70,Listas!A71,"")</f>
        <v/>
      </c>
      <c r="FJ64" s="15" t="str">
        <f>IF(FE$2=71,Listas!$A71,"")</f>
        <v/>
      </c>
      <c r="FK64" s="15" t="str">
        <f>IF(FD$3=70,Listas!$A71,"")</f>
        <v/>
      </c>
      <c r="FL64" s="15" t="str">
        <f>IF(FE$3=70,Listas!$A71,"")</f>
        <v/>
      </c>
      <c r="FM64" s="15" t="str">
        <f>IF(FD$4=70,Listas!$A71,"")</f>
        <v/>
      </c>
      <c r="FN64" s="15" t="str">
        <f>IF(FE$4=70,Listas!$A71,"")</f>
        <v/>
      </c>
      <c r="FO64" s="15" t="str">
        <f>IF(FD$5=70,Listas!$A71,"")</f>
        <v/>
      </c>
      <c r="FP64" s="15" t="str">
        <f>IF(FE$5=70,Listas!$A71,"")</f>
        <v/>
      </c>
      <c r="FQ64" s="15" t="str">
        <f>IF(FD$6=70,Listas!$A71,"")</f>
        <v/>
      </c>
      <c r="FR64" s="15" t="str">
        <f>IF(FE$6=70,Listas!$A71,"")</f>
        <v/>
      </c>
      <c r="FS64" s="15" t="str">
        <f>IF(FD$7=70,Listas!$A71,"")</f>
        <v/>
      </c>
      <c r="FT64" s="15" t="str">
        <f>IF(FE$7=70,Listas!$A71,"")</f>
        <v/>
      </c>
      <c r="FU64" s="15" t="str">
        <f>IF(FD$8=70,Listas!$A71,"")</f>
        <v/>
      </c>
      <c r="FV64" s="15" t="str">
        <f>IF(FE$8=70,Listas!$A71,"")</f>
        <v/>
      </c>
      <c r="FW64" s="15" t="str">
        <f>IF(FD$9=70,Listas!$A71,"")</f>
        <v/>
      </c>
      <c r="FX64" s="15" t="str">
        <f>IF(FE$9=70,Listas!$A71,"")</f>
        <v/>
      </c>
      <c r="FY64" s="15" t="str">
        <f>IF(FD$10=70,Listas!$A71,"")</f>
        <v/>
      </c>
      <c r="FZ64" s="15" t="str">
        <f>IF(FE$10=70,Listas!$A71,"")</f>
        <v/>
      </c>
      <c r="GA64" s="15" t="str">
        <f>IF(FD$11=70,Listas!$A71,"")</f>
        <v/>
      </c>
      <c r="GB64" s="15" t="str">
        <f>IF(FE$11=70,Listas!$A71,"")</f>
        <v/>
      </c>
      <c r="GC64" s="15" t="str">
        <f>IF(FD$12=70,Listas!$A71,"")</f>
        <v/>
      </c>
      <c r="GD64" s="58" t="str">
        <f>IF(FE$12=70,Listas!$A71,"")</f>
        <v/>
      </c>
    </row>
    <row r="65" spans="1:186">
      <c r="A65" s="6" t="s">
        <v>226</v>
      </c>
      <c r="D65" s="429" t="str">
        <f t="shared" si="4"/>
        <v>+0</v>
      </c>
      <c r="E65" s="519" t="s">
        <v>1887</v>
      </c>
      <c r="F65" s="520"/>
      <c r="G65" s="300">
        <f>K65/20</f>
        <v>0.5</v>
      </c>
      <c r="H65" s="300">
        <f>K65/10</f>
        <v>1</v>
      </c>
      <c r="I65" s="300">
        <f>K65/4</f>
        <v>2.5</v>
      </c>
      <c r="J65" s="300">
        <f>K65/2</f>
        <v>5</v>
      </c>
      <c r="K65" s="492">
        <f t="shared" si="9"/>
        <v>10</v>
      </c>
      <c r="L65" s="300">
        <f>94+G65</f>
        <v>94.5</v>
      </c>
      <c r="M65" s="519" t="s">
        <v>1887</v>
      </c>
      <c r="N65" s="520"/>
      <c r="O65" s="494" t="b">
        <v>0</v>
      </c>
      <c r="P65" s="426">
        <v>0</v>
      </c>
      <c r="Q65" s="300">
        <f t="shared" si="11"/>
        <v>0</v>
      </c>
      <c r="R65" s="301">
        <f>$B$21</f>
        <v>10</v>
      </c>
      <c r="S65" s="446"/>
      <c r="T65" s="307" t="s">
        <v>2474</v>
      </c>
      <c r="U65" s="101"/>
      <c r="V65" s="101">
        <f t="shared" si="12"/>
        <v>0</v>
      </c>
      <c r="W65" s="284">
        <v>0.5</v>
      </c>
      <c r="Z65" s="518" t="s">
        <v>2171</v>
      </c>
      <c r="AA65" s="513"/>
      <c r="FI65" s="32" t="str">
        <f>IF($FD$2=72,Listas!A73,"")</f>
        <v/>
      </c>
      <c r="FJ65" s="15" t="str">
        <f>IF(FE$2=73,Listas!$A73,"")</f>
        <v/>
      </c>
      <c r="FK65" s="15" t="str">
        <f>IF(FD$3=72,Listas!$A73,"")</f>
        <v/>
      </c>
      <c r="FL65" s="15" t="str">
        <f>IF(FE$3=72,Listas!$A73,"")</f>
        <v/>
      </c>
      <c r="FM65" s="15" t="str">
        <f>IF(FD$4=72,Listas!$A73,"")</f>
        <v/>
      </c>
      <c r="FN65" s="15" t="str">
        <f>IF(FE$4=72,Listas!$A73,"")</f>
        <v/>
      </c>
      <c r="FO65" s="15" t="str">
        <f>IF(FD$5=72,Listas!$A73,"")</f>
        <v/>
      </c>
      <c r="FP65" s="15" t="str">
        <f>IF(FE$5=72,Listas!$A73,"")</f>
        <v/>
      </c>
      <c r="FQ65" s="15" t="str">
        <f>IF(FD$6=72,Listas!$A73,"")</f>
        <v/>
      </c>
      <c r="FR65" s="15" t="str">
        <f>IF(FE$6=72,Listas!$A73,"")</f>
        <v/>
      </c>
      <c r="FS65" s="15" t="str">
        <f>IF(FD$7=72,Listas!$A73,"")</f>
        <v/>
      </c>
      <c r="FT65" s="15" t="str">
        <f>IF(FE$7=72,Listas!$A73,"")</f>
        <v/>
      </c>
      <c r="FU65" s="15" t="str">
        <f>IF(FD$8=72,Listas!$A73,"")</f>
        <v/>
      </c>
      <c r="FV65" s="15" t="str">
        <f>IF(FE$8=72,Listas!$A73,"")</f>
        <v/>
      </c>
      <c r="FW65" s="15" t="str">
        <f>IF(FD$9=72,Listas!$A73,"")</f>
        <v/>
      </c>
      <c r="FX65" s="15" t="str">
        <f>IF(FE$9=72,Listas!$A73,"")</f>
        <v/>
      </c>
      <c r="FY65" s="15" t="str">
        <f>IF(FD$10=72,Listas!$A73,"")</f>
        <v/>
      </c>
      <c r="FZ65" s="15" t="str">
        <f>IF(FE$10=72,Listas!$A73,"")</f>
        <v/>
      </c>
      <c r="GA65" s="15" t="str">
        <f>IF(FD$11=72,Listas!$A73,"")</f>
        <v/>
      </c>
      <c r="GB65" s="15" t="str">
        <f>IF(FE$11=72,Listas!$A73,"")</f>
        <v/>
      </c>
      <c r="GC65" s="15" t="str">
        <f>IF(FD$12=72,Listas!$A73,"")</f>
        <v/>
      </c>
      <c r="GD65" s="58" t="str">
        <f>IF(FE$12=72,Listas!$A73,"")</f>
        <v/>
      </c>
    </row>
    <row r="66" spans="1:186">
      <c r="A66" s="6" t="s">
        <v>227</v>
      </c>
      <c r="D66" s="430" t="str">
        <f t="shared" si="4"/>
        <v>+0</v>
      </c>
      <c r="E66" s="521" t="s">
        <v>804</v>
      </c>
      <c r="F66" s="522"/>
      <c r="G66" s="217">
        <f t="shared" si="5"/>
        <v>0</v>
      </c>
      <c r="H66" s="217">
        <f t="shared" si="6"/>
        <v>0</v>
      </c>
      <c r="I66" s="217">
        <f t="shared" si="7"/>
        <v>0</v>
      </c>
      <c r="J66" s="217">
        <f t="shared" si="8"/>
        <v>0</v>
      </c>
      <c r="K66" s="492">
        <f t="shared" si="9"/>
        <v>0</v>
      </c>
      <c r="L66" s="217">
        <f t="shared" si="10"/>
        <v>94</v>
      </c>
      <c r="M66" s="521" t="s">
        <v>804</v>
      </c>
      <c r="N66" s="522"/>
      <c r="O66" s="424" t="b">
        <v>0</v>
      </c>
      <c r="P66" s="217">
        <v>0</v>
      </c>
      <c r="Q66" s="217">
        <f>(IF(O66=TRUE,(((100-K66)/100)*P66)*(1+K66/100),((100-K66)/100)*P66))/2</f>
        <v>0</v>
      </c>
      <c r="R66" s="217">
        <f>IF(S66&gt;0,$B$29,0)</f>
        <v>0</v>
      </c>
      <c r="S66" s="299"/>
      <c r="T66" s="307" t="s">
        <v>2475</v>
      </c>
      <c r="U66" s="101"/>
      <c r="V66" s="101">
        <f t="shared" si="12"/>
        <v>0</v>
      </c>
      <c r="W66" s="284">
        <v>1</v>
      </c>
      <c r="Z66" s="518" t="s">
        <v>2178</v>
      </c>
      <c r="AA66" s="513"/>
      <c r="FI66" s="32"/>
      <c r="FJ66" s="15"/>
      <c r="FK66" s="15"/>
      <c r="FL66" s="15"/>
      <c r="FM66" s="15"/>
      <c r="FN66" s="15"/>
      <c r="FO66" s="15"/>
      <c r="FP66" s="15"/>
      <c r="FQ66" s="15"/>
      <c r="FR66" s="15"/>
      <c r="FS66" s="15"/>
      <c r="FT66" s="15"/>
      <c r="FU66" s="15"/>
      <c r="FV66" s="15"/>
      <c r="FW66" s="15"/>
      <c r="FX66" s="15"/>
      <c r="FY66" s="15"/>
      <c r="FZ66" s="15"/>
      <c r="GA66" s="15"/>
      <c r="GB66" s="15"/>
      <c r="GC66" s="15"/>
      <c r="GD66" s="58"/>
    </row>
    <row r="67" spans="1:186">
      <c r="A67" s="6" t="s">
        <v>2497</v>
      </c>
      <c r="D67" s="429" t="str">
        <f t="shared" si="4"/>
        <v>+0</v>
      </c>
      <c r="E67" s="519" t="s">
        <v>1291</v>
      </c>
      <c r="F67" s="520"/>
      <c r="G67" s="300">
        <f>K67/20</f>
        <v>0.5</v>
      </c>
      <c r="H67" s="300">
        <f>K67/10</f>
        <v>1</v>
      </c>
      <c r="I67" s="300">
        <f>K67/4</f>
        <v>2.5</v>
      </c>
      <c r="J67" s="300">
        <f>K67/2</f>
        <v>5</v>
      </c>
      <c r="K67" s="492">
        <f t="shared" si="9"/>
        <v>10</v>
      </c>
      <c r="L67" s="300">
        <f>94+G67</f>
        <v>94.5</v>
      </c>
      <c r="M67" s="519" t="s">
        <v>1291</v>
      </c>
      <c r="N67" s="520"/>
      <c r="O67" s="494" t="b">
        <v>0</v>
      </c>
      <c r="P67" s="426">
        <v>0</v>
      </c>
      <c r="Q67" s="300">
        <f t="shared" si="11"/>
        <v>0</v>
      </c>
      <c r="R67" s="301">
        <f>$B$21</f>
        <v>10</v>
      </c>
      <c r="S67" s="446"/>
      <c r="T67" s="307" t="s">
        <v>2476</v>
      </c>
      <c r="U67" s="101"/>
      <c r="V67" s="101">
        <f t="shared" si="12"/>
        <v>0</v>
      </c>
      <c r="W67" s="284">
        <v>0.5</v>
      </c>
      <c r="Z67" s="518" t="s">
        <v>2357</v>
      </c>
      <c r="AA67" s="513"/>
      <c r="FI67" s="32" t="str">
        <f>IF($FD$2=74,Listas!A75,"")</f>
        <v/>
      </c>
      <c r="FJ67" s="15" t="str">
        <f>IF(FE$2=75,Listas!$A75,"")</f>
        <v/>
      </c>
      <c r="FK67" s="15" t="str">
        <f>IF(FD$3=74,Listas!$A75,"")</f>
        <v/>
      </c>
      <c r="FL67" s="15" t="str">
        <f>IF(FE$3=74,Listas!$A75,"")</f>
        <v/>
      </c>
      <c r="FM67" s="15" t="str">
        <f>IF(FD$4=74,Listas!$A75,"")</f>
        <v/>
      </c>
      <c r="FN67" s="15" t="str">
        <f>IF(FE$4=74,Listas!$A75,"")</f>
        <v/>
      </c>
      <c r="FO67" s="15" t="str">
        <f>IF(FD$5=74,Listas!$A75,"")</f>
        <v/>
      </c>
      <c r="FP67" s="15" t="str">
        <f>IF(FE$5=74,Listas!$A75,"")</f>
        <v/>
      </c>
      <c r="FQ67" s="15" t="str">
        <f>IF(FD$6=74,Listas!$A75,"")</f>
        <v/>
      </c>
      <c r="FR67" s="15" t="str">
        <f>IF(FE$6=74,Listas!$A75,"")</f>
        <v/>
      </c>
      <c r="FS67" s="15" t="str">
        <f>IF(FD$7=74,Listas!$A75,"")</f>
        <v/>
      </c>
      <c r="FT67" s="15" t="str">
        <f>IF(FE$7=74,Listas!$A75,"")</f>
        <v/>
      </c>
      <c r="FU67" s="15" t="str">
        <f>IF(FD$8=74,Listas!$A75,"")</f>
        <v/>
      </c>
      <c r="FV67" s="15" t="str">
        <f>IF(FE$8=74,Listas!$A75,"")</f>
        <v/>
      </c>
      <c r="FW67" s="15" t="str">
        <f>IF(FD$9=74,Listas!$A75,"")</f>
        <v/>
      </c>
      <c r="FX67" s="15" t="str">
        <f>IF(FE$9=74,Listas!$A75,"")</f>
        <v/>
      </c>
      <c r="FY67" s="15" t="str">
        <f>IF(FD$10=74,Listas!$A75,"")</f>
        <v/>
      </c>
      <c r="FZ67" s="15" t="str">
        <f>IF(FE$10=74,Listas!$A75,"")</f>
        <v/>
      </c>
      <c r="GA67" s="15" t="str">
        <f>IF(FD$11=74,Listas!$A75,"")</f>
        <v/>
      </c>
      <c r="GB67" s="15" t="str">
        <f>IF(FE$11=74,Listas!$A75,"")</f>
        <v/>
      </c>
      <c r="GC67" s="15" t="str">
        <f>IF(FD$12=74,Listas!$A75,"")</f>
        <v/>
      </c>
      <c r="GD67" s="58" t="str">
        <f>IF(FE$12=74,Listas!$A75,"")</f>
        <v/>
      </c>
    </row>
    <row r="68" spans="1:186">
      <c r="A68" s="6" t="s">
        <v>2498</v>
      </c>
      <c r="D68" s="430" t="str">
        <f t="shared" si="4"/>
        <v>+0</v>
      </c>
      <c r="E68" s="521" t="s">
        <v>446</v>
      </c>
      <c r="F68" s="522"/>
      <c r="G68" s="217">
        <f t="shared" si="5"/>
        <v>0.5</v>
      </c>
      <c r="H68" s="217">
        <f t="shared" si="6"/>
        <v>1</v>
      </c>
      <c r="I68" s="217">
        <f t="shared" si="7"/>
        <v>2.5</v>
      </c>
      <c r="J68" s="217">
        <f t="shared" si="8"/>
        <v>5</v>
      </c>
      <c r="K68" s="492">
        <f t="shared" si="9"/>
        <v>10</v>
      </c>
      <c r="L68" s="217">
        <f t="shared" si="10"/>
        <v>94.5</v>
      </c>
      <c r="M68" s="521" t="s">
        <v>446</v>
      </c>
      <c r="N68" s="522"/>
      <c r="O68" s="424" t="b">
        <v>0</v>
      </c>
      <c r="P68" s="217">
        <v>0</v>
      </c>
      <c r="Q68" s="217">
        <f t="shared" si="11"/>
        <v>0</v>
      </c>
      <c r="R68" s="217">
        <f>$B$21</f>
        <v>10</v>
      </c>
      <c r="S68" s="299"/>
      <c r="T68" s="307" t="s">
        <v>2477</v>
      </c>
      <c r="U68" s="101"/>
      <c r="V68" s="101">
        <f t="shared" si="12"/>
        <v>0</v>
      </c>
      <c r="W68" s="284">
        <v>0.5</v>
      </c>
      <c r="Z68" s="518" t="s">
        <v>2189</v>
      </c>
      <c r="AA68" s="513"/>
      <c r="FI68" s="32" t="str">
        <f>IF($FD$2=75,Listas!A76,"")</f>
        <v/>
      </c>
      <c r="FJ68" s="15" t="str">
        <f>IF(FE$2=76,Listas!$A76,"")</f>
        <v/>
      </c>
      <c r="FK68" s="15" t="str">
        <f>IF(FD$3=75,Listas!$A76,"")</f>
        <v/>
      </c>
      <c r="FL68" s="15" t="str">
        <f>IF(FE$3=75,Listas!$A76,"")</f>
        <v/>
      </c>
      <c r="FM68" s="15" t="str">
        <f>IF(FD$4=75,Listas!$A76,"")</f>
        <v/>
      </c>
      <c r="FN68" s="15" t="str">
        <f>IF(FE$4=75,Listas!$A76,"")</f>
        <v/>
      </c>
      <c r="FO68" s="15" t="str">
        <f>IF(FD$5=75,Listas!$A76,"")</f>
        <v/>
      </c>
      <c r="FP68" s="15" t="str">
        <f>IF(FE$5=75,Listas!$A76,"")</f>
        <v/>
      </c>
      <c r="FQ68" s="15" t="str">
        <f>IF(FD$6=75,Listas!$A76,"")</f>
        <v/>
      </c>
      <c r="FR68" s="15" t="str">
        <f>IF(FE$6=75,Listas!$A76,"")</f>
        <v/>
      </c>
      <c r="FS68" s="15" t="str">
        <f>IF(FD$7=75,Listas!$A76,"")</f>
        <v/>
      </c>
      <c r="FT68" s="15" t="str">
        <f>IF(FE$7=75,Listas!$A76,"")</f>
        <v/>
      </c>
      <c r="FU68" s="15" t="str">
        <f>IF(FD$8=75,Listas!$A76,"")</f>
        <v/>
      </c>
      <c r="FV68" s="15" t="str">
        <f>IF(FE$8=75,Listas!$A76,"")</f>
        <v/>
      </c>
      <c r="FW68" s="15" t="str">
        <f>IF(FD$9=75,Listas!$A76,"")</f>
        <v/>
      </c>
      <c r="FX68" s="15" t="str">
        <f>IF(FE$9=75,Listas!$A76,"")</f>
        <v/>
      </c>
      <c r="FY68" s="15" t="str">
        <f>IF(FD$10=75,Listas!$A76,"")</f>
        <v/>
      </c>
      <c r="FZ68" s="15" t="str">
        <f>IF(FE$10=75,Listas!$A76,"")</f>
        <v/>
      </c>
      <c r="GA68" s="15" t="str">
        <f>IF(FD$11=75,Listas!$A76,"")</f>
        <v/>
      </c>
      <c r="GB68" s="15" t="str">
        <f>IF(FE$11=75,Listas!$A76,"")</f>
        <v/>
      </c>
      <c r="GC68" s="15" t="str">
        <f>IF(FD$12=75,Listas!$A76,"")</f>
        <v/>
      </c>
      <c r="GD68" s="58" t="str">
        <f>IF(FE$12=75,Listas!$A76,"")</f>
        <v/>
      </c>
    </row>
    <row r="69" spans="1:186" ht="14.25" customHeight="1">
      <c r="A69" s="6" t="s">
        <v>2499</v>
      </c>
      <c r="D69" s="429" t="str">
        <f t="shared" si="4"/>
        <v>+0</v>
      </c>
      <c r="E69" s="519" t="s">
        <v>390</v>
      </c>
      <c r="F69" s="520"/>
      <c r="G69" s="300">
        <f t="shared" si="5"/>
        <v>0</v>
      </c>
      <c r="H69" s="300">
        <f t="shared" si="6"/>
        <v>0</v>
      </c>
      <c r="I69" s="300">
        <f t="shared" si="7"/>
        <v>0</v>
      </c>
      <c r="J69" s="300">
        <f t="shared" si="8"/>
        <v>0</v>
      </c>
      <c r="K69" s="492">
        <f t="shared" si="9"/>
        <v>0</v>
      </c>
      <c r="L69" s="300">
        <f t="shared" si="10"/>
        <v>94</v>
      </c>
      <c r="M69" s="519" t="s">
        <v>390</v>
      </c>
      <c r="N69" s="520"/>
      <c r="O69" s="494" t="b">
        <v>0</v>
      </c>
      <c r="P69" s="426">
        <v>0</v>
      </c>
      <c r="Q69" s="300">
        <f>(IF(O69=TRUE,(((100-K69)/100)*P69)*(1+K69/100),((100-K69)/100)*P69))/2</f>
        <v>0</v>
      </c>
      <c r="R69" s="301">
        <f>IF(S69&gt;0,$B$29,0)</f>
        <v>0</v>
      </c>
      <c r="S69" s="446"/>
      <c r="T69" s="307" t="s">
        <v>2478</v>
      </c>
      <c r="U69" s="101"/>
      <c r="V69" s="101">
        <f t="shared" si="12"/>
        <v>0</v>
      </c>
      <c r="W69" s="284">
        <v>1</v>
      </c>
      <c r="Z69" s="518" t="s">
        <v>2163</v>
      </c>
      <c r="AA69" s="513"/>
      <c r="FI69" s="32" t="str">
        <f>IF($FD$2=76,Listas!A77,"")</f>
        <v/>
      </c>
      <c r="FJ69" s="15" t="str">
        <f>IF(FE$2=77,Listas!$A77,"")</f>
        <v/>
      </c>
      <c r="FK69" s="15" t="str">
        <f>IF(FD$3=76,Listas!$A77,"")</f>
        <v/>
      </c>
      <c r="FL69" s="15" t="str">
        <f>IF(FE$3=76,Listas!$A77,"")</f>
        <v/>
      </c>
      <c r="FM69" s="15" t="str">
        <f>IF(FD$4=76,Listas!$A77,"")</f>
        <v/>
      </c>
      <c r="FN69" s="15" t="str">
        <f>IF(FE$4=76,Listas!$A77,"")</f>
        <v/>
      </c>
      <c r="FO69" s="15" t="str">
        <f>IF(FD$5=76,Listas!$A77,"")</f>
        <v/>
      </c>
      <c r="FP69" s="15" t="str">
        <f>IF(FE$5=76,Listas!$A77,"")</f>
        <v/>
      </c>
      <c r="FQ69" s="15" t="str">
        <f>IF(FD$6=76,Listas!$A77,"")</f>
        <v/>
      </c>
      <c r="FR69" s="15" t="str">
        <f>IF(FE$6=76,Listas!$A77,"")</f>
        <v/>
      </c>
      <c r="FS69" s="15" t="str">
        <f>IF(FD$7=76,Listas!$A77,"")</f>
        <v/>
      </c>
      <c r="FT69" s="15" t="str">
        <f>IF(FE$7=76,Listas!$A77,"")</f>
        <v/>
      </c>
      <c r="FU69" s="15" t="str">
        <f>IF(FD$8=76,Listas!$A77,"")</f>
        <v/>
      </c>
      <c r="FV69" s="15" t="str">
        <f>IF(FE$8=76,Listas!$A77,"")</f>
        <v/>
      </c>
      <c r="FW69" s="15" t="str">
        <f>IF(FD$9=76,Listas!$A77,"")</f>
        <v/>
      </c>
      <c r="FX69" s="15" t="str">
        <f>IF(FE$9=76,Listas!$A77,"")</f>
        <v/>
      </c>
      <c r="FY69" s="15" t="str">
        <f>IF(FD$10=76,Listas!$A77,"")</f>
        <v/>
      </c>
      <c r="FZ69" s="15" t="str">
        <f>IF(FE$10=76,Listas!$A77,"")</f>
        <v/>
      </c>
      <c r="GA69" s="15" t="str">
        <f>IF(FD$11=76,Listas!$A77,"")</f>
        <v/>
      </c>
      <c r="GB69" s="15" t="str">
        <f>IF(FE$11=76,Listas!$A77,"")</f>
        <v/>
      </c>
      <c r="GC69" s="15" t="str">
        <f>IF(FD$12=76,Listas!$A77,"")</f>
        <v/>
      </c>
      <c r="GD69" s="58" t="str">
        <f>IF(FE$12=76,Listas!$A77,"")</f>
        <v/>
      </c>
    </row>
    <row r="70" spans="1:186">
      <c r="A70" s="6" t="s">
        <v>1883</v>
      </c>
      <c r="D70" s="430" t="str">
        <f t="shared" si="4"/>
        <v>+0</v>
      </c>
      <c r="E70" s="521" t="s">
        <v>86</v>
      </c>
      <c r="F70" s="522"/>
      <c r="G70" s="217">
        <f t="shared" si="5"/>
        <v>0.5</v>
      </c>
      <c r="H70" s="217">
        <f t="shared" si="6"/>
        <v>1</v>
      </c>
      <c r="I70" s="217">
        <f t="shared" si="7"/>
        <v>2.5</v>
      </c>
      <c r="J70" s="217">
        <f t="shared" si="8"/>
        <v>5</v>
      </c>
      <c r="K70" s="492">
        <f t="shared" si="9"/>
        <v>10</v>
      </c>
      <c r="L70" s="217">
        <f t="shared" si="10"/>
        <v>94.5</v>
      </c>
      <c r="M70" s="521" t="s">
        <v>1125</v>
      </c>
      <c r="N70" s="522"/>
      <c r="O70" s="424" t="b">
        <v>0</v>
      </c>
      <c r="P70" s="217">
        <v>0</v>
      </c>
      <c r="Q70" s="217">
        <f t="shared" si="11"/>
        <v>0</v>
      </c>
      <c r="R70" s="217">
        <f t="shared" ref="R70:R76" si="13">$B$23</f>
        <v>10</v>
      </c>
      <c r="S70" s="299"/>
      <c r="T70" s="305" t="s">
        <v>2479</v>
      </c>
      <c r="U70" s="101"/>
      <c r="V70" s="101">
        <f t="shared" si="12"/>
        <v>0</v>
      </c>
      <c r="W70" s="283">
        <v>3</v>
      </c>
      <c r="Z70" s="518" t="s">
        <v>2419</v>
      </c>
      <c r="AA70" s="513"/>
      <c r="FI70" s="32" t="str">
        <f>IF($FD$2=77,Listas!A78,"")</f>
        <v/>
      </c>
      <c r="FJ70" s="15" t="str">
        <f>IF(FE$2=78,Listas!$A78,"")</f>
        <v/>
      </c>
      <c r="FK70" s="15" t="str">
        <f>IF(FD$3=77,Listas!$A78,"")</f>
        <v/>
      </c>
      <c r="FL70" s="15" t="str">
        <f>IF(FE$3=77,Listas!$A78,"")</f>
        <v/>
      </c>
      <c r="FM70" s="15" t="str">
        <f>IF(FD$4=77,Listas!$A78,"")</f>
        <v/>
      </c>
      <c r="FN70" s="15" t="str">
        <f>IF(FE$4=77,Listas!$A78,"")</f>
        <v/>
      </c>
      <c r="FO70" s="15" t="str">
        <f>IF(FD$5=77,Listas!$A78,"")</f>
        <v/>
      </c>
      <c r="FP70" s="15" t="str">
        <f>IF(FE$5=77,Listas!$A78,"")</f>
        <v/>
      </c>
      <c r="FQ70" s="15" t="str">
        <f>IF(FD$6=77,Listas!$A78,"")</f>
        <v/>
      </c>
      <c r="FR70" s="15" t="str">
        <f>IF(FE$6=77,Listas!$A78,"")</f>
        <v/>
      </c>
      <c r="FS70" s="15" t="str">
        <f>IF(FD$7=77,Listas!$A78,"")</f>
        <v/>
      </c>
      <c r="FT70" s="15" t="str">
        <f>IF(FE$7=77,Listas!$A78,"")</f>
        <v/>
      </c>
      <c r="FU70" s="15" t="str">
        <f>IF(FD$8=77,Listas!$A78,"")</f>
        <v/>
      </c>
      <c r="FV70" s="15" t="str">
        <f>IF(FE$8=77,Listas!$A78,"")</f>
        <v/>
      </c>
      <c r="FW70" s="15" t="str">
        <f>IF(FD$9=77,Listas!$A78,"")</f>
        <v/>
      </c>
      <c r="FX70" s="15" t="str">
        <f>IF(FE$9=77,Listas!$A78,"")</f>
        <v/>
      </c>
      <c r="FY70" s="15" t="str">
        <f>IF(FD$10=77,Listas!$A78,"")</f>
        <v/>
      </c>
      <c r="FZ70" s="15" t="str">
        <f>IF(FE$10=77,Listas!$A78,"")</f>
        <v/>
      </c>
      <c r="GA70" s="15" t="str">
        <f>IF(FD$11=77,Listas!$A78,"")</f>
        <v/>
      </c>
      <c r="GB70" s="15" t="str">
        <f>IF(FE$11=77,Listas!$A78,"")</f>
        <v/>
      </c>
      <c r="GC70" s="15" t="str">
        <f>IF(FD$12=77,Listas!$A78,"")</f>
        <v/>
      </c>
      <c r="GD70" s="58" t="str">
        <f>IF(FE$12=77,Listas!$A78,"")</f>
        <v/>
      </c>
    </row>
    <row r="71" spans="1:186">
      <c r="A71" s="6" t="s">
        <v>231</v>
      </c>
      <c r="D71" s="429" t="str">
        <f t="shared" si="4"/>
        <v>+0</v>
      </c>
      <c r="E71" s="519" t="s">
        <v>2773</v>
      </c>
      <c r="F71" s="520"/>
      <c r="G71" s="300">
        <f t="shared" si="5"/>
        <v>0.5</v>
      </c>
      <c r="H71" s="300">
        <f t="shared" si="6"/>
        <v>1</v>
      </c>
      <c r="I71" s="300">
        <f t="shared" si="7"/>
        <v>2.5</v>
      </c>
      <c r="J71" s="300">
        <f t="shared" si="8"/>
        <v>5</v>
      </c>
      <c r="K71" s="492">
        <f t="shared" si="9"/>
        <v>10</v>
      </c>
      <c r="L71" s="300">
        <f t="shared" si="10"/>
        <v>94.5</v>
      </c>
      <c r="M71" s="519" t="s">
        <v>2773</v>
      </c>
      <c r="N71" s="520"/>
      <c r="O71" s="494" t="b">
        <v>0</v>
      </c>
      <c r="P71" s="426">
        <v>0</v>
      </c>
      <c r="Q71" s="300">
        <f t="shared" si="11"/>
        <v>0</v>
      </c>
      <c r="R71" s="301">
        <f t="shared" si="13"/>
        <v>10</v>
      </c>
      <c r="S71" s="446"/>
      <c r="T71" s="305" t="s">
        <v>252</v>
      </c>
      <c r="U71" s="101"/>
      <c r="V71" s="101">
        <f t="shared" si="12"/>
        <v>0</v>
      </c>
      <c r="W71" s="283">
        <v>14</v>
      </c>
      <c r="Z71" s="518" t="s">
        <v>2355</v>
      </c>
      <c r="AA71" s="513"/>
      <c r="FI71" s="32" t="str">
        <f>IF($FD$2=78,Listas!A79,"")</f>
        <v/>
      </c>
      <c r="FJ71" s="15" t="str">
        <f>IF(FE$2=79,Listas!$A79,"")</f>
        <v/>
      </c>
      <c r="FK71" s="15" t="str">
        <f>IF(FD$3=78,Listas!$A79,"")</f>
        <v/>
      </c>
      <c r="FL71" s="15" t="str">
        <f>IF(FE$3=78,Listas!$A79,"")</f>
        <v/>
      </c>
      <c r="FM71" s="15" t="str">
        <f>IF(FD$4=78,Listas!$A79,"")</f>
        <v/>
      </c>
      <c r="FN71" s="15" t="str">
        <f>IF(FE$4=78,Listas!$A79,"")</f>
        <v/>
      </c>
      <c r="FO71" s="15" t="str">
        <f>IF(FD$5=78,Listas!$A79,"")</f>
        <v/>
      </c>
      <c r="FP71" s="15" t="str">
        <f>IF(FE$5=78,Listas!$A79,"")</f>
        <v/>
      </c>
      <c r="FQ71" s="15" t="str">
        <f>IF(FD$6=78,Listas!$A79,"")</f>
        <v/>
      </c>
      <c r="FR71" s="15" t="str">
        <f>IF(FE$6=78,Listas!$A79,"")</f>
        <v/>
      </c>
      <c r="FS71" s="15" t="str">
        <f>IF(FD$7=78,Listas!$A79,"")</f>
        <v/>
      </c>
      <c r="FT71" s="15" t="str">
        <f>IF(FE$7=78,Listas!$A79,"")</f>
        <v/>
      </c>
      <c r="FU71" s="15" t="str">
        <f>IF(FD$8=78,Listas!$A79,"")</f>
        <v/>
      </c>
      <c r="FV71" s="15" t="str">
        <f>IF(FE$8=78,Listas!$A79,"")</f>
        <v/>
      </c>
      <c r="FW71" s="15" t="str">
        <f>IF(FD$9=78,Listas!$A79,"")</f>
        <v/>
      </c>
      <c r="FX71" s="15" t="str">
        <f>IF(FE$9=78,Listas!$A79,"")</f>
        <v/>
      </c>
      <c r="FY71" s="15" t="str">
        <f>IF(FD$10=78,Listas!$A79,"")</f>
        <v/>
      </c>
      <c r="FZ71" s="15" t="str">
        <f>IF(FE$10=78,Listas!$A79,"")</f>
        <v/>
      </c>
      <c r="GA71" s="15" t="str">
        <f>IF(FD$11=78,Listas!$A79,"")</f>
        <v/>
      </c>
      <c r="GB71" s="15" t="str">
        <f>IF(FE$11=78,Listas!$A79,"")</f>
        <v/>
      </c>
      <c r="GC71" s="15" t="str">
        <f>IF(FD$12=78,Listas!$A79,"")</f>
        <v/>
      </c>
      <c r="GD71" s="58" t="str">
        <f>IF(FE$12=78,Listas!$A79,"")</f>
        <v/>
      </c>
    </row>
    <row r="72" spans="1:186">
      <c r="A72" s="6" t="s">
        <v>2500</v>
      </c>
      <c r="D72" s="430" t="str">
        <f t="shared" si="4"/>
        <v>+0</v>
      </c>
      <c r="E72" s="521" t="s">
        <v>2774</v>
      </c>
      <c r="F72" s="522"/>
      <c r="G72" s="217">
        <f t="shared" si="5"/>
        <v>0.5</v>
      </c>
      <c r="H72" s="217">
        <f t="shared" si="6"/>
        <v>1</v>
      </c>
      <c r="I72" s="217">
        <f t="shared" si="7"/>
        <v>2.5</v>
      </c>
      <c r="J72" s="217">
        <f t="shared" si="8"/>
        <v>5</v>
      </c>
      <c r="K72" s="492">
        <f t="shared" si="9"/>
        <v>10</v>
      </c>
      <c r="L72" s="217">
        <f t="shared" si="10"/>
        <v>94.5</v>
      </c>
      <c r="M72" s="521" t="s">
        <v>2774</v>
      </c>
      <c r="N72" s="522"/>
      <c r="O72" s="424" t="b">
        <v>0</v>
      </c>
      <c r="P72" s="217">
        <v>0</v>
      </c>
      <c r="Q72" s="217">
        <f t="shared" si="11"/>
        <v>0</v>
      </c>
      <c r="R72" s="217">
        <f t="shared" si="13"/>
        <v>10</v>
      </c>
      <c r="S72" s="299"/>
      <c r="T72" s="305" t="s">
        <v>253</v>
      </c>
      <c r="U72" s="101"/>
      <c r="V72" s="101">
        <f t="shared" si="12"/>
        <v>0</v>
      </c>
      <c r="W72" s="283">
        <v>4</v>
      </c>
      <c r="Z72" s="518" t="s">
        <v>2022</v>
      </c>
      <c r="AA72" s="513"/>
      <c r="FI72" s="32" t="str">
        <f>IF($FD$2=79,Listas!A80,"")</f>
        <v/>
      </c>
      <c r="FJ72" s="15" t="str">
        <f>IF(FE$2=80,Listas!$A80,"")</f>
        <v/>
      </c>
      <c r="FK72" s="15" t="str">
        <f>IF(FD$3=79,Listas!$A80,"")</f>
        <v/>
      </c>
      <c r="FL72" s="15" t="str">
        <f>IF(FE$3=79,Listas!$A80,"")</f>
        <v/>
      </c>
      <c r="FM72" s="15" t="str">
        <f>IF(FD$4=79,Listas!$A80,"")</f>
        <v/>
      </c>
      <c r="FN72" s="15" t="str">
        <f>IF(FE$4=79,Listas!$A80,"")</f>
        <v/>
      </c>
      <c r="FO72" s="15" t="str">
        <f>IF(FD$5=79,Listas!$A80,"")</f>
        <v/>
      </c>
      <c r="FP72" s="15" t="str">
        <f>IF(FE$5=79,Listas!$A80,"")</f>
        <v/>
      </c>
      <c r="FQ72" s="15" t="str">
        <f>IF(FD$6=79,Listas!$A80,"")</f>
        <v/>
      </c>
      <c r="FR72" s="15" t="str">
        <f>IF(FE$6=79,Listas!$A80,"")</f>
        <v/>
      </c>
      <c r="FS72" s="15" t="str">
        <f>IF(FD$7=79,Listas!$A80,"")</f>
        <v/>
      </c>
      <c r="FT72" s="15" t="str">
        <f>IF(FE$7=79,Listas!$A80,"")</f>
        <v/>
      </c>
      <c r="FU72" s="15" t="str">
        <f>IF(FD$8=79,Listas!$A80,"")</f>
        <v/>
      </c>
      <c r="FV72" s="15" t="str">
        <f>IF(FE$8=79,Listas!$A80,"")</f>
        <v/>
      </c>
      <c r="FW72" s="15" t="str">
        <f>IF(FD$9=79,Listas!$A80,"")</f>
        <v/>
      </c>
      <c r="FX72" s="15" t="str">
        <f>IF(FE$9=79,Listas!$A80,"")</f>
        <v/>
      </c>
      <c r="FY72" s="15" t="str">
        <f>IF(FD$10=79,Listas!$A80,"")</f>
        <v/>
      </c>
      <c r="FZ72" s="15" t="str">
        <f>IF(FE$10=79,Listas!$A80,"")</f>
        <v/>
      </c>
      <c r="GA72" s="15" t="str">
        <f>IF(FD$11=79,Listas!$A80,"")</f>
        <v/>
      </c>
      <c r="GB72" s="15" t="str">
        <f>IF(FE$11=79,Listas!$A80,"")</f>
        <v/>
      </c>
      <c r="GC72" s="15" t="str">
        <f>IF(FD$12=79,Listas!$A80,"")</f>
        <v/>
      </c>
      <c r="GD72" s="58" t="str">
        <f>IF(FE$12=79,Listas!$A80,"")</f>
        <v/>
      </c>
    </row>
    <row r="73" spans="1:186">
      <c r="A73" s="6" t="s">
        <v>2501</v>
      </c>
      <c r="D73" s="429" t="str">
        <f t="shared" si="4"/>
        <v>+0</v>
      </c>
      <c r="E73" s="519" t="s">
        <v>3538</v>
      </c>
      <c r="F73" s="520"/>
      <c r="G73" s="300">
        <f t="shared" si="5"/>
        <v>0.5</v>
      </c>
      <c r="H73" s="300">
        <f t="shared" si="6"/>
        <v>1</v>
      </c>
      <c r="I73" s="300">
        <f t="shared" si="7"/>
        <v>2.5</v>
      </c>
      <c r="J73" s="300">
        <f t="shared" si="8"/>
        <v>5</v>
      </c>
      <c r="K73" s="492">
        <f t="shared" si="9"/>
        <v>10</v>
      </c>
      <c r="L73" s="300">
        <f t="shared" si="10"/>
        <v>94.5</v>
      </c>
      <c r="M73" s="519" t="s">
        <v>3538</v>
      </c>
      <c r="N73" s="520"/>
      <c r="O73" s="494" t="b">
        <v>0</v>
      </c>
      <c r="P73" s="426">
        <v>0</v>
      </c>
      <c r="Q73" s="300">
        <f t="shared" si="11"/>
        <v>0</v>
      </c>
      <c r="R73" s="301">
        <f t="shared" si="13"/>
        <v>10</v>
      </c>
      <c r="S73" s="446"/>
      <c r="T73" s="305" t="s">
        <v>254</v>
      </c>
      <c r="U73" s="101"/>
      <c r="V73" s="101">
        <f t="shared" si="12"/>
        <v>0</v>
      </c>
      <c r="W73" s="283">
        <v>2</v>
      </c>
      <c r="Z73" s="518" t="s">
        <v>2197</v>
      </c>
      <c r="AA73" s="513"/>
      <c r="FI73" s="32" t="str">
        <f>IF($FD$2=80,Listas!A81,"")</f>
        <v/>
      </c>
      <c r="FJ73" s="15" t="str">
        <f>IF(FE$2=81,Listas!$A81,"")</f>
        <v/>
      </c>
      <c r="FK73" s="15" t="str">
        <f>IF(FD$3=80,Listas!$A81,"")</f>
        <v/>
      </c>
      <c r="FL73" s="15" t="str">
        <f>IF(FE$3=80,Listas!$A81,"")</f>
        <v/>
      </c>
      <c r="FM73" s="15" t="str">
        <f>IF(FD$4=80,Listas!$A81,"")</f>
        <v/>
      </c>
      <c r="FN73" s="15" t="str">
        <f>IF(FE$4=80,Listas!$A81,"")</f>
        <v/>
      </c>
      <c r="FO73" s="15" t="str">
        <f>IF(FD$5=80,Listas!$A81,"")</f>
        <v/>
      </c>
      <c r="FP73" s="15" t="str">
        <f>IF(FE$5=80,Listas!$A81,"")</f>
        <v/>
      </c>
      <c r="FQ73" s="15" t="str">
        <f>IF(FD$6=80,Listas!$A81,"")</f>
        <v/>
      </c>
      <c r="FR73" s="15" t="str">
        <f>IF(FE$6=80,Listas!$A81,"")</f>
        <v/>
      </c>
      <c r="FS73" s="15" t="str">
        <f>IF(FD$7=80,Listas!$A81,"")</f>
        <v/>
      </c>
      <c r="FT73" s="15" t="str">
        <f>IF(FE$7=80,Listas!$A81,"")</f>
        <v/>
      </c>
      <c r="FU73" s="15" t="str">
        <f>IF(FD$8=80,Listas!$A81,"")</f>
        <v/>
      </c>
      <c r="FV73" s="15" t="str">
        <f>IF(FE$8=80,Listas!$A81,"")</f>
        <v/>
      </c>
      <c r="FW73" s="15" t="str">
        <f>IF(FD$9=80,Listas!$A81,"")</f>
        <v/>
      </c>
      <c r="FX73" s="15" t="str">
        <f>IF(FE$9=80,Listas!$A81,"")</f>
        <v/>
      </c>
      <c r="FY73" s="15" t="str">
        <f>IF(FD$10=80,Listas!$A81,"")</f>
        <v/>
      </c>
      <c r="FZ73" s="15" t="str">
        <f>IF(FE$10=80,Listas!$A81,"")</f>
        <v/>
      </c>
      <c r="GA73" s="15" t="str">
        <f>IF(FD$11=80,Listas!$A81,"")</f>
        <v/>
      </c>
      <c r="GB73" s="15" t="str">
        <f>IF(FE$11=80,Listas!$A81,"")</f>
        <v/>
      </c>
      <c r="GC73" s="15" t="str">
        <f>IF(FD$12=80,Listas!$A81,"")</f>
        <v/>
      </c>
      <c r="GD73" s="58" t="str">
        <f>IF(FE$12=80,Listas!$A81,"")</f>
        <v/>
      </c>
    </row>
    <row r="74" spans="1:186">
      <c r="A74" s="6" t="s">
        <v>2502</v>
      </c>
      <c r="D74" s="430" t="str">
        <f t="shared" si="4"/>
        <v>+0</v>
      </c>
      <c r="E74" s="521" t="s">
        <v>3539</v>
      </c>
      <c r="F74" s="522"/>
      <c r="G74" s="217">
        <f t="shared" si="5"/>
        <v>0.5</v>
      </c>
      <c r="H74" s="217">
        <f t="shared" si="6"/>
        <v>1</v>
      </c>
      <c r="I74" s="217">
        <f t="shared" si="7"/>
        <v>2.5</v>
      </c>
      <c r="J74" s="217">
        <f t="shared" si="8"/>
        <v>5</v>
      </c>
      <c r="K74" s="492">
        <f t="shared" si="9"/>
        <v>10</v>
      </c>
      <c r="L74" s="217">
        <f t="shared" si="10"/>
        <v>94.5</v>
      </c>
      <c r="M74" s="521" t="s">
        <v>3539</v>
      </c>
      <c r="N74" s="522"/>
      <c r="O74" s="424" t="b">
        <v>0</v>
      </c>
      <c r="P74" s="217">
        <v>0</v>
      </c>
      <c r="Q74" s="217">
        <f t="shared" si="11"/>
        <v>0</v>
      </c>
      <c r="R74" s="217">
        <f t="shared" si="13"/>
        <v>10</v>
      </c>
      <c r="S74" s="299"/>
      <c r="T74" s="305" t="s">
        <v>255</v>
      </c>
      <c r="U74" s="101"/>
      <c r="V74" s="101">
        <f t="shared" si="12"/>
        <v>0</v>
      </c>
      <c r="W74" s="283">
        <v>2</v>
      </c>
      <c r="Z74" s="518" t="s">
        <v>2165</v>
      </c>
      <c r="AA74" s="513"/>
      <c r="FI74" s="32" t="str">
        <f>IF($FD$2=82,Listas!A83,"")</f>
        <v/>
      </c>
      <c r="FJ74" s="15" t="str">
        <f>IF(FE$2=83,Listas!$A83,"")</f>
        <v/>
      </c>
      <c r="FK74" s="15" t="str">
        <f>IF(FD$3=82,Listas!$A83,"")</f>
        <v/>
      </c>
      <c r="FL74" s="15" t="str">
        <f>IF(FE$3=82,Listas!$A83,"")</f>
        <v/>
      </c>
      <c r="FM74" s="15" t="str">
        <f>IF(FD$4=82,Listas!$A83,"")</f>
        <v/>
      </c>
      <c r="FN74" s="15" t="str">
        <f>IF(FE$4=82,Listas!$A83,"")</f>
        <v/>
      </c>
      <c r="FO74" s="15" t="str">
        <f>IF(FD$5=82,Listas!$A83,"")</f>
        <v/>
      </c>
      <c r="FP74" s="15" t="str">
        <f>IF(FE$5=82,Listas!$A83,"")</f>
        <v/>
      </c>
      <c r="FQ74" s="15" t="str">
        <f>IF(FD$6=82,Listas!$A83,"")</f>
        <v/>
      </c>
      <c r="FR74" s="15" t="str">
        <f>IF(FE$6=82,Listas!$A83,"")</f>
        <v/>
      </c>
      <c r="FS74" s="15" t="str">
        <f>IF(FD$7=82,Listas!$A83,"")</f>
        <v/>
      </c>
      <c r="FT74" s="15" t="str">
        <f>IF(FE$7=82,Listas!$A83,"")</f>
        <v/>
      </c>
      <c r="FU74" s="15" t="str">
        <f>IF(FD$8=82,Listas!$A83,"")</f>
        <v/>
      </c>
      <c r="FV74" s="15" t="str">
        <f>IF(FE$8=82,Listas!$A83,"")</f>
        <v/>
      </c>
      <c r="FW74" s="15" t="str">
        <f>IF(FD$9=82,Listas!$A83,"")</f>
        <v/>
      </c>
      <c r="FX74" s="15" t="str">
        <f>IF(FE$9=82,Listas!$A83,"")</f>
        <v/>
      </c>
      <c r="FY74" s="15" t="str">
        <f>IF(FD$10=82,Listas!$A83,"")</f>
        <v/>
      </c>
      <c r="FZ74" s="15" t="str">
        <f>IF(FE$10=82,Listas!$A83,"")</f>
        <v/>
      </c>
      <c r="GA74" s="15" t="str">
        <f>IF(FD$11=82,Listas!$A83,"")</f>
        <v/>
      </c>
      <c r="GB74" s="15" t="str">
        <f>IF(FE$11=82,Listas!$A83,"")</f>
        <v/>
      </c>
      <c r="GC74" s="15" t="str">
        <f>IF(FD$12=82,Listas!$A83,"")</f>
        <v/>
      </c>
      <c r="GD74" s="58" t="str">
        <f>IF(FE$12=82,Listas!$A83,"")</f>
        <v/>
      </c>
    </row>
    <row r="75" spans="1:186" ht="15.75">
      <c r="A75" s="6" t="s">
        <v>2503</v>
      </c>
      <c r="D75" s="429" t="str">
        <f t="shared" si="4"/>
        <v>+0</v>
      </c>
      <c r="E75" s="519" t="s">
        <v>3540</v>
      </c>
      <c r="F75" s="520"/>
      <c r="G75" s="300">
        <f t="shared" si="5"/>
        <v>0.5</v>
      </c>
      <c r="H75" s="300">
        <f t="shared" si="6"/>
        <v>1</v>
      </c>
      <c r="I75" s="300">
        <f t="shared" si="7"/>
        <v>2.5</v>
      </c>
      <c r="J75" s="300">
        <f t="shared" si="8"/>
        <v>5</v>
      </c>
      <c r="K75" s="492">
        <f t="shared" si="9"/>
        <v>10</v>
      </c>
      <c r="L75" s="300">
        <f t="shared" si="10"/>
        <v>94.5</v>
      </c>
      <c r="M75" s="519" t="s">
        <v>3540</v>
      </c>
      <c r="N75" s="520"/>
      <c r="O75" s="494" t="b">
        <v>0</v>
      </c>
      <c r="P75" s="426">
        <v>0</v>
      </c>
      <c r="Q75" s="300">
        <f t="shared" si="11"/>
        <v>0</v>
      </c>
      <c r="R75" s="301">
        <f t="shared" si="13"/>
        <v>10</v>
      </c>
      <c r="S75" s="446"/>
      <c r="T75" s="305" t="s">
        <v>256</v>
      </c>
      <c r="U75" s="101"/>
      <c r="V75" s="101">
        <f t="shared" si="12"/>
        <v>0</v>
      </c>
      <c r="W75" s="283">
        <v>2</v>
      </c>
      <c r="X75" s="497" t="s">
        <v>2523</v>
      </c>
      <c r="Z75" s="518" t="s">
        <v>2374</v>
      </c>
      <c r="AA75" s="513"/>
      <c r="FI75" s="32" t="str">
        <f>IF($FD$2=84,Listas!A85,"")</f>
        <v/>
      </c>
      <c r="FJ75" s="15" t="str">
        <f>IF(FE$2=85,Listas!$A85,"")</f>
        <v/>
      </c>
      <c r="FK75" s="15" t="str">
        <f>IF(FD$3=84,Listas!$A85,"")</f>
        <v/>
      </c>
      <c r="FL75" s="15" t="str">
        <f>IF(FE$3=84,Listas!$A85,"")</f>
        <v/>
      </c>
      <c r="FM75" s="15" t="str">
        <f>IF(FD$4=84,Listas!$A85,"")</f>
        <v/>
      </c>
      <c r="FN75" s="15" t="str">
        <f>IF(FE$4=84,Listas!$A85,"")</f>
        <v/>
      </c>
      <c r="FO75" s="15" t="str">
        <f>IF(FD$5=84,Listas!$A85,"")</f>
        <v/>
      </c>
      <c r="FP75" s="15" t="str">
        <f>IF(FE$5=84,Listas!$A85,"")</f>
        <v/>
      </c>
      <c r="FQ75" s="15" t="str">
        <f>IF(FD$6=84,Listas!$A85,"")</f>
        <v/>
      </c>
      <c r="FR75" s="15" t="str">
        <f>IF(FE$6=84,Listas!$A85,"")</f>
        <v/>
      </c>
      <c r="FS75" s="15" t="str">
        <f>IF(FD$7=84,Listas!$A85,"")</f>
        <v/>
      </c>
      <c r="FT75" s="15" t="str">
        <f>IF(FE$7=84,Listas!$A85,"")</f>
        <v/>
      </c>
      <c r="FU75" s="15" t="str">
        <f>IF(FD$8=84,Listas!$A85,"")</f>
        <v/>
      </c>
      <c r="FV75" s="15" t="str">
        <f>IF(FE$8=84,Listas!$A85,"")</f>
        <v/>
      </c>
      <c r="FW75" s="15" t="str">
        <f>IF(FD$9=84,Listas!$A85,"")</f>
        <v/>
      </c>
      <c r="FX75" s="15" t="str">
        <f>IF(FE$9=84,Listas!$A85,"")</f>
        <v/>
      </c>
      <c r="FY75" s="15" t="str">
        <f>IF(FD$10=84,Listas!$A85,"")</f>
        <v/>
      </c>
      <c r="FZ75" s="15" t="str">
        <f>IF(FE$10=84,Listas!$A85,"")</f>
        <v/>
      </c>
      <c r="GA75" s="15" t="str">
        <f>IF(FD$11=84,Listas!$A85,"")</f>
        <v/>
      </c>
      <c r="GB75" s="15" t="str">
        <f>IF(FE$11=84,Listas!$A85,"")</f>
        <v/>
      </c>
      <c r="GC75" s="15" t="str">
        <f>IF(FD$12=84,Listas!$A85,"")</f>
        <v/>
      </c>
      <c r="GD75" s="58" t="str">
        <f>IF(FE$12=84,Listas!$A85,"")</f>
        <v/>
      </c>
    </row>
    <row r="76" spans="1:186">
      <c r="A76" s="6" t="s">
        <v>236</v>
      </c>
      <c r="D76" s="430" t="str">
        <f t="shared" si="4"/>
        <v>+0</v>
      </c>
      <c r="E76" s="521" t="s">
        <v>1302</v>
      </c>
      <c r="F76" s="522"/>
      <c r="G76" s="217">
        <f t="shared" si="5"/>
        <v>0.5</v>
      </c>
      <c r="H76" s="217">
        <f t="shared" si="6"/>
        <v>1</v>
      </c>
      <c r="I76" s="217">
        <f t="shared" si="7"/>
        <v>2.5</v>
      </c>
      <c r="J76" s="217">
        <f t="shared" si="8"/>
        <v>5</v>
      </c>
      <c r="K76" s="492">
        <f t="shared" si="9"/>
        <v>10</v>
      </c>
      <c r="L76" s="217">
        <f t="shared" si="10"/>
        <v>94.5</v>
      </c>
      <c r="M76" s="521" t="s">
        <v>1302</v>
      </c>
      <c r="N76" s="522"/>
      <c r="O76" s="424" t="b">
        <v>0</v>
      </c>
      <c r="P76" s="217">
        <v>0</v>
      </c>
      <c r="Q76" s="217">
        <f t="shared" si="11"/>
        <v>0</v>
      </c>
      <c r="R76" s="217">
        <f t="shared" si="13"/>
        <v>10</v>
      </c>
      <c r="S76" s="299"/>
      <c r="T76" s="305" t="s">
        <v>2712</v>
      </c>
      <c r="U76" s="101"/>
      <c r="V76" s="101">
        <f t="shared" si="12"/>
        <v>0</v>
      </c>
      <c r="W76" s="283">
        <v>5</v>
      </c>
      <c r="X76" s="6" t="s">
        <v>1870</v>
      </c>
      <c r="Y76" s="421" t="b">
        <v>0</v>
      </c>
      <c r="Z76" s="518" t="s">
        <v>2366</v>
      </c>
      <c r="AA76" s="513"/>
      <c r="FI76" s="32" t="str">
        <f>IF($FD$2=85,Listas!A86,"")</f>
        <v/>
      </c>
      <c r="FJ76" s="15" t="str">
        <f>IF(FE$2=86,Listas!$A86,"")</f>
        <v/>
      </c>
      <c r="FK76" s="15" t="str">
        <f>IF(FD$3=85,Listas!$A86,"")</f>
        <v/>
      </c>
      <c r="FL76" s="15" t="str">
        <f>IF(FE$3=85,Listas!$A86,"")</f>
        <v/>
      </c>
      <c r="FM76" s="15" t="str">
        <f>IF(FD$4=85,Listas!$A86,"")</f>
        <v/>
      </c>
      <c r="FN76" s="15" t="str">
        <f>IF(FE$4=85,Listas!$A86,"")</f>
        <v/>
      </c>
      <c r="FO76" s="15" t="str">
        <f>IF(FD$5=85,Listas!$A86,"")</f>
        <v/>
      </c>
      <c r="FP76" s="15" t="str">
        <f>IF(FE$5=85,Listas!$A86,"")</f>
        <v/>
      </c>
      <c r="FQ76" s="15" t="str">
        <f>IF(FD$6=85,Listas!$A86,"")</f>
        <v/>
      </c>
      <c r="FR76" s="15" t="str">
        <f>IF(FE$6=85,Listas!$A86,"")</f>
        <v/>
      </c>
      <c r="FS76" s="15" t="str">
        <f>IF(FD$7=85,Listas!$A86,"")</f>
        <v/>
      </c>
      <c r="FT76" s="15" t="str">
        <f>IF(FE$7=85,Listas!$A86,"")</f>
        <v/>
      </c>
      <c r="FU76" s="15" t="str">
        <f>IF(FD$8=85,Listas!$A86,"")</f>
        <v/>
      </c>
      <c r="FV76" s="15" t="str">
        <f>IF(FE$8=85,Listas!$A86,"")</f>
        <v/>
      </c>
      <c r="FW76" s="15" t="str">
        <f>IF(FD$9=85,Listas!$A86,"")</f>
        <v/>
      </c>
      <c r="FX76" s="15" t="str">
        <f>IF(FE$9=85,Listas!$A86,"")</f>
        <v/>
      </c>
      <c r="FY76" s="15" t="str">
        <f>IF(FD$10=85,Listas!$A86,"")</f>
        <v/>
      </c>
      <c r="FZ76" s="15" t="str">
        <f>IF(FE$10=85,Listas!$A86,"")</f>
        <v/>
      </c>
      <c r="GA76" s="15" t="str">
        <f>IF(FD$11=85,Listas!$A86,"")</f>
        <v/>
      </c>
      <c r="GB76" s="15" t="str">
        <f>IF(FE$11=85,Listas!$A86,"")</f>
        <v/>
      </c>
      <c r="GC76" s="15" t="str">
        <f>IF(FD$12=85,Listas!$A86,"")</f>
        <v/>
      </c>
      <c r="GD76" s="58" t="str">
        <f>IF(FE$12=85,Listas!$A86,"")</f>
        <v/>
      </c>
    </row>
    <row r="77" spans="1:186">
      <c r="A77" s="6" t="s">
        <v>237</v>
      </c>
      <c r="D77" s="429" t="str">
        <f t="shared" si="4"/>
        <v>+0</v>
      </c>
      <c r="E77" s="519" t="s">
        <v>2775</v>
      </c>
      <c r="F77" s="520"/>
      <c r="G77" s="300">
        <f t="shared" si="5"/>
        <v>0</v>
      </c>
      <c r="H77" s="300">
        <f t="shared" si="6"/>
        <v>0</v>
      </c>
      <c r="I77" s="300">
        <f t="shared" si="7"/>
        <v>0</v>
      </c>
      <c r="J77" s="300">
        <f t="shared" si="8"/>
        <v>0</v>
      </c>
      <c r="K77" s="492">
        <f t="shared" si="9"/>
        <v>0</v>
      </c>
      <c r="L77" s="300">
        <f t="shared" si="10"/>
        <v>94</v>
      </c>
      <c r="M77" s="519" t="s">
        <v>2775</v>
      </c>
      <c r="N77" s="520"/>
      <c r="O77" s="494" t="b">
        <v>0</v>
      </c>
      <c r="P77" s="426">
        <v>0</v>
      </c>
      <c r="Q77" s="300">
        <f>(IF(O77=TRUE,(((100-K77)/100)*P77)*(1+K77/100),((100-K77)/100)*P77))/2</f>
        <v>0</v>
      </c>
      <c r="R77" s="301">
        <f>IF(S77&gt;0,$F$5/10,0)</f>
        <v>0</v>
      </c>
      <c r="S77" s="446"/>
      <c r="T77" s="305" t="s">
        <v>787</v>
      </c>
      <c r="U77" s="101">
        <v>0</v>
      </c>
      <c r="V77" s="101">
        <f t="shared" si="12"/>
        <v>0</v>
      </c>
      <c r="W77" s="283">
        <v>18</v>
      </c>
      <c r="X77" s="6" t="s">
        <v>2524</v>
      </c>
      <c r="Z77" s="518" t="s">
        <v>3564</v>
      </c>
      <c r="AA77" s="513"/>
      <c r="FI77" s="32" t="str">
        <f>IF($FD$2=88,Listas!A89,"")</f>
        <v/>
      </c>
      <c r="FJ77" s="15" t="str">
        <f>IF(FE$2=2,Listas!$A89,"")</f>
        <v/>
      </c>
      <c r="FK77" s="15" t="str">
        <f>IF(FD$3=88,Listas!$A89,"")</f>
        <v/>
      </c>
      <c r="FL77" s="15" t="str">
        <f>IF(FE$3=88,Listas!$A89,"")</f>
        <v/>
      </c>
      <c r="FM77" s="15" t="str">
        <f>IF(FD$4=88,Listas!$A89,"")</f>
        <v/>
      </c>
      <c r="FN77" s="15" t="str">
        <f>IF(FE$4=88,Listas!$A89,"")</f>
        <v/>
      </c>
      <c r="FO77" s="15" t="str">
        <f>IF(FD$5=88,Listas!$A89,"")</f>
        <v/>
      </c>
      <c r="FP77" s="15" t="str">
        <f>IF(FE$5=88,Listas!$A89,"")</f>
        <v/>
      </c>
      <c r="FQ77" s="15" t="str">
        <f>IF(FD$6=88,Listas!$A89,"")</f>
        <v/>
      </c>
      <c r="FR77" s="15" t="str">
        <f>IF(FE$6=88,Listas!$A89,"")</f>
        <v/>
      </c>
      <c r="FS77" s="15" t="str">
        <f>IF(FD$7=88,Listas!$A89,"")</f>
        <v/>
      </c>
      <c r="FT77" s="15" t="str">
        <f>IF(FE$7=88,Listas!$A89,"")</f>
        <v/>
      </c>
      <c r="FU77" s="15" t="str">
        <f>IF(FD$8=88,Listas!$A89,"")</f>
        <v/>
      </c>
      <c r="FV77" s="15" t="str">
        <f>IF(FE$8=88,Listas!$A89,"")</f>
        <v/>
      </c>
      <c r="FW77" s="15" t="str">
        <f>IF(FD$9=88,Listas!$A89,"")</f>
        <v/>
      </c>
      <c r="FX77" s="15" t="str">
        <f>IF(FE$9=88,Listas!$A89,"")</f>
        <v/>
      </c>
      <c r="FY77" s="15" t="str">
        <f>IF(FD$10=88,Listas!$A89,"")</f>
        <v/>
      </c>
      <c r="FZ77" s="15" t="str">
        <f>IF(FE$10=88,Listas!$A89,"")</f>
        <v/>
      </c>
      <c r="GA77" s="15" t="str">
        <f>IF(FD$11=88,Listas!$A89,"")</f>
        <v/>
      </c>
      <c r="GB77" s="15" t="str">
        <f>IF(FE$11=88,Listas!$A89,"")</f>
        <v/>
      </c>
      <c r="GC77" s="15" t="str">
        <f>IF(FD$12=88,Listas!$A89,"")</f>
        <v/>
      </c>
      <c r="GD77" s="58" t="str">
        <f>IF(FE$12=88,Listas!$A89,"")</f>
        <v/>
      </c>
    </row>
    <row r="78" spans="1:186" ht="13.5" thickBot="1">
      <c r="A78" s="6" t="s">
        <v>239</v>
      </c>
      <c r="D78" s="430" t="str">
        <f t="shared" si="4"/>
        <v>+0</v>
      </c>
      <c r="E78" s="521" t="s">
        <v>1306</v>
      </c>
      <c r="F78" s="522"/>
      <c r="G78" s="217">
        <f t="shared" si="5"/>
        <v>0.5</v>
      </c>
      <c r="H78" s="217">
        <f t="shared" si="6"/>
        <v>1</v>
      </c>
      <c r="I78" s="217">
        <f t="shared" si="7"/>
        <v>2.5</v>
      </c>
      <c r="J78" s="217">
        <f t="shared" si="8"/>
        <v>5</v>
      </c>
      <c r="K78" s="492">
        <f t="shared" si="9"/>
        <v>10</v>
      </c>
      <c r="L78" s="217">
        <f t="shared" si="10"/>
        <v>94.5</v>
      </c>
      <c r="M78" s="521" t="s">
        <v>1306</v>
      </c>
      <c r="N78" s="522"/>
      <c r="O78" s="424" t="b">
        <v>0</v>
      </c>
      <c r="P78" s="217">
        <v>0</v>
      </c>
      <c r="Q78" s="217">
        <f t="shared" si="11"/>
        <v>0</v>
      </c>
      <c r="R78" s="217">
        <f>$B$21</f>
        <v>10</v>
      </c>
      <c r="S78" s="299"/>
      <c r="T78" s="308" t="s">
        <v>2248</v>
      </c>
      <c r="U78" s="297">
        <v>0</v>
      </c>
      <c r="V78" s="101">
        <f t="shared" si="12"/>
        <v>0</v>
      </c>
      <c r="W78" s="6">
        <v>6.6000000000000003E-2</v>
      </c>
      <c r="X78" s="6" t="s">
        <v>2525</v>
      </c>
      <c r="Z78" s="518" t="s">
        <v>2661</v>
      </c>
      <c r="AA78" s="513"/>
      <c r="FI78" s="34" t="s">
        <v>558</v>
      </c>
      <c r="FJ78" s="10" t="s">
        <v>560</v>
      </c>
      <c r="FK78" s="10" t="s">
        <v>559</v>
      </c>
      <c r="FL78" s="10" t="s">
        <v>561</v>
      </c>
      <c r="FM78" s="10" t="s">
        <v>562</v>
      </c>
      <c r="FN78" s="10" t="s">
        <v>563</v>
      </c>
      <c r="FO78" s="10" t="s">
        <v>564</v>
      </c>
      <c r="FP78" s="10" t="s">
        <v>565</v>
      </c>
      <c r="FQ78" s="10" t="s">
        <v>566</v>
      </c>
      <c r="FR78" s="10" t="s">
        <v>567</v>
      </c>
      <c r="FS78" s="10" t="s">
        <v>568</v>
      </c>
      <c r="FT78" s="10" t="s">
        <v>569</v>
      </c>
      <c r="FU78" s="10" t="s">
        <v>570</v>
      </c>
      <c r="FV78" s="10" t="s">
        <v>571</v>
      </c>
      <c r="FW78" s="10" t="s">
        <v>572</v>
      </c>
      <c r="FX78" s="10" t="s">
        <v>573</v>
      </c>
      <c r="FY78" s="10" t="s">
        <v>574</v>
      </c>
      <c r="FZ78" s="10" t="s">
        <v>575</v>
      </c>
      <c r="GA78" s="10" t="s">
        <v>576</v>
      </c>
      <c r="GB78" s="10" t="s">
        <v>577</v>
      </c>
      <c r="GC78" s="10" t="s">
        <v>578</v>
      </c>
      <c r="GD78" s="96" t="s">
        <v>579</v>
      </c>
    </row>
    <row r="79" spans="1:186">
      <c r="A79" s="6" t="s">
        <v>240</v>
      </c>
      <c r="D79" s="429" t="str">
        <f t="shared" si="4"/>
        <v>+0</v>
      </c>
      <c r="E79" s="519" t="s">
        <v>1307</v>
      </c>
      <c r="F79" s="520"/>
      <c r="G79" s="300">
        <f t="shared" si="5"/>
        <v>0.5</v>
      </c>
      <c r="H79" s="300">
        <f t="shared" si="6"/>
        <v>1</v>
      </c>
      <c r="I79" s="300">
        <f t="shared" si="7"/>
        <v>2.5</v>
      </c>
      <c r="J79" s="300">
        <f t="shared" si="8"/>
        <v>5</v>
      </c>
      <c r="K79" s="492">
        <f t="shared" si="9"/>
        <v>10</v>
      </c>
      <c r="L79" s="300">
        <f t="shared" si="10"/>
        <v>94.5</v>
      </c>
      <c r="M79" s="519" t="s">
        <v>1307</v>
      </c>
      <c r="N79" s="520"/>
      <c r="O79" s="494" t="b">
        <v>0</v>
      </c>
      <c r="P79" s="426">
        <v>0</v>
      </c>
      <c r="Q79" s="300">
        <f t="shared" si="11"/>
        <v>0</v>
      </c>
      <c r="R79" s="301">
        <f>$B$23</f>
        <v>10</v>
      </c>
      <c r="S79" s="446"/>
      <c r="T79" s="101"/>
      <c r="U79" s="101" t="s">
        <v>2420</v>
      </c>
      <c r="V79" s="101">
        <f>SUM(V2:V12)+SUM(V21:V78)</f>
        <v>0</v>
      </c>
      <c r="X79" s="6" t="s">
        <v>2526</v>
      </c>
      <c r="Z79" s="518" t="s">
        <v>2793</v>
      </c>
      <c r="AA79" s="513"/>
      <c r="AO79" s="6" t="str">
        <f>IF($FD$2=2,Listas!A92,"")</f>
        <v/>
      </c>
      <c r="FI79" s="6" t="str">
        <f>IF($FD$2=2,Listas!A91,"")</f>
        <v/>
      </c>
    </row>
    <row r="80" spans="1:186">
      <c r="A80" s="6" t="s">
        <v>2504</v>
      </c>
      <c r="D80" s="430" t="str">
        <f t="shared" si="4"/>
        <v>+0</v>
      </c>
      <c r="E80" s="521" t="s">
        <v>1309</v>
      </c>
      <c r="F80" s="522"/>
      <c r="G80" s="217">
        <f t="shared" si="5"/>
        <v>0</v>
      </c>
      <c r="H80" s="217">
        <f t="shared" si="6"/>
        <v>0</v>
      </c>
      <c r="I80" s="217">
        <f t="shared" si="7"/>
        <v>0</v>
      </c>
      <c r="J80" s="217">
        <f t="shared" si="8"/>
        <v>0</v>
      </c>
      <c r="K80" s="492">
        <f t="shared" si="9"/>
        <v>0</v>
      </c>
      <c r="L80" s="217">
        <f t="shared" si="10"/>
        <v>94</v>
      </c>
      <c r="M80" s="521" t="s">
        <v>1309</v>
      </c>
      <c r="N80" s="522"/>
      <c r="O80" s="424" t="b">
        <v>0</v>
      </c>
      <c r="P80" s="217">
        <v>0</v>
      </c>
      <c r="Q80" s="217">
        <f>(IF(O80=TRUE,(((100-K80)/100)*P80)*(1+K80/100),((100-K80)/100)*P80))/2</f>
        <v>0</v>
      </c>
      <c r="R80" s="218">
        <f>IF(S80&gt;0,($F$5+$F$6)/20,0)</f>
        <v>0</v>
      </c>
      <c r="S80" s="299"/>
      <c r="X80" s="6" t="s">
        <v>2527</v>
      </c>
      <c r="Z80" s="518" t="s">
        <v>2368</v>
      </c>
      <c r="AA80" s="513"/>
      <c r="AO80" s="6" t="str">
        <f>IF($FD$2=2,Listas!A93,"")</f>
        <v/>
      </c>
    </row>
    <row r="81" spans="1:41">
      <c r="A81" s="6" t="s">
        <v>242</v>
      </c>
      <c r="D81" s="429" t="str">
        <f t="shared" si="4"/>
        <v>+0</v>
      </c>
      <c r="E81" s="519" t="s">
        <v>1310</v>
      </c>
      <c r="F81" s="520"/>
      <c r="G81" s="300">
        <f t="shared" si="5"/>
        <v>0.5</v>
      </c>
      <c r="H81" s="300">
        <f t="shared" si="6"/>
        <v>1</v>
      </c>
      <c r="I81" s="300">
        <f t="shared" si="7"/>
        <v>2.5</v>
      </c>
      <c r="J81" s="300">
        <f t="shared" si="8"/>
        <v>5</v>
      </c>
      <c r="K81" s="492">
        <f t="shared" si="9"/>
        <v>10</v>
      </c>
      <c r="L81" s="300">
        <f t="shared" si="10"/>
        <v>94.5</v>
      </c>
      <c r="M81" s="519" t="s">
        <v>1310</v>
      </c>
      <c r="N81" s="520"/>
      <c r="O81" s="494" t="b">
        <v>0</v>
      </c>
      <c r="P81" s="426">
        <v>0</v>
      </c>
      <c r="Q81" s="300">
        <f t="shared" si="11"/>
        <v>0</v>
      </c>
      <c r="R81" s="301">
        <f>$B$23</f>
        <v>10</v>
      </c>
      <c r="S81" s="446"/>
      <c r="X81" s="6" t="s">
        <v>2528</v>
      </c>
      <c r="Z81" s="512" t="s">
        <v>2369</v>
      </c>
      <c r="AA81" s="513"/>
      <c r="AO81" s="6" t="str">
        <f>IF($FD$2=2,Listas!A94,"")</f>
        <v/>
      </c>
    </row>
    <row r="82" spans="1:41">
      <c r="A82" s="6" t="s">
        <v>243</v>
      </c>
      <c r="D82" s="430" t="str">
        <f t="shared" si="4"/>
        <v>+0</v>
      </c>
      <c r="E82" s="521" t="s">
        <v>1311</v>
      </c>
      <c r="F82" s="522"/>
      <c r="G82" s="217">
        <f>K82/20</f>
        <v>0.5</v>
      </c>
      <c r="H82" s="217">
        <f>K82/10</f>
        <v>1</v>
      </c>
      <c r="I82" s="217">
        <f>K82/4</f>
        <v>2.5</v>
      </c>
      <c r="J82" s="217">
        <f>K82/2</f>
        <v>5</v>
      </c>
      <c r="K82" s="492">
        <f t="shared" si="9"/>
        <v>10</v>
      </c>
      <c r="L82" s="217">
        <f>94+G82</f>
        <v>94.5</v>
      </c>
      <c r="M82" s="521" t="s">
        <v>1311</v>
      </c>
      <c r="N82" s="522"/>
      <c r="O82" s="424" t="b">
        <v>0</v>
      </c>
      <c r="P82" s="217">
        <v>0</v>
      </c>
      <c r="Q82" s="217">
        <f t="shared" si="11"/>
        <v>0</v>
      </c>
      <c r="R82" s="218">
        <f>$B$22</f>
        <v>10</v>
      </c>
      <c r="S82" s="299"/>
      <c r="X82" s="6" t="s">
        <v>1872</v>
      </c>
      <c r="Z82" s="516" t="s">
        <v>3477</v>
      </c>
      <c r="AA82" s="513"/>
    </row>
    <row r="83" spans="1:41">
      <c r="A83" s="6" t="s">
        <v>2505</v>
      </c>
      <c r="D83" s="429" t="str">
        <f t="shared" si="4"/>
        <v>+0</v>
      </c>
      <c r="E83" s="519" t="s">
        <v>2776</v>
      </c>
      <c r="F83" s="520"/>
      <c r="G83" s="300">
        <f t="shared" ref="G83:G135" si="14">K83/20</f>
        <v>0</v>
      </c>
      <c r="H83" s="300">
        <f t="shared" ref="H83:H135" si="15">K83/10</f>
        <v>0</v>
      </c>
      <c r="I83" s="300">
        <f t="shared" ref="I83:I135" si="16">K83/4</f>
        <v>0</v>
      </c>
      <c r="J83" s="300">
        <f t="shared" ref="J83:J135" si="17">K83/2</f>
        <v>0</v>
      </c>
      <c r="K83" s="491">
        <f t="shared" si="9"/>
        <v>0</v>
      </c>
      <c r="L83" s="300">
        <f t="shared" ref="L83:L135" si="18">94+G83</f>
        <v>94</v>
      </c>
      <c r="M83" s="519" t="s">
        <v>2776</v>
      </c>
      <c r="N83" s="520"/>
      <c r="O83" s="494" t="b">
        <v>0</v>
      </c>
      <c r="P83" s="426">
        <v>0</v>
      </c>
      <c r="Q83" s="300">
        <f>(IF(O83=TRUE,(((100-K83)/100)*P83)*(1+K83/100),((100-K83)/100)*P83))/2</f>
        <v>0</v>
      </c>
      <c r="R83" s="301">
        <f>IF(S83&gt;R663,($F$5+$F$7)/20,0)</f>
        <v>0</v>
      </c>
      <c r="S83" s="446"/>
      <c r="X83" s="6" t="s">
        <v>1873</v>
      </c>
      <c r="Z83" s="518" t="s">
        <v>2370</v>
      </c>
      <c r="AA83" s="513"/>
      <c r="AO83" s="6" t="str">
        <f>IF($FD$2=2,Listas!A95,"")</f>
        <v/>
      </c>
    </row>
    <row r="84" spans="1:41">
      <c r="A84" s="6" t="s">
        <v>245</v>
      </c>
      <c r="D84" s="430" t="str">
        <f t="shared" si="4"/>
        <v>+0</v>
      </c>
      <c r="E84" s="521" t="s">
        <v>2777</v>
      </c>
      <c r="F84" s="522"/>
      <c r="G84" s="217">
        <f t="shared" si="14"/>
        <v>0.5</v>
      </c>
      <c r="H84" s="217">
        <f t="shared" si="15"/>
        <v>1</v>
      </c>
      <c r="I84" s="217">
        <f t="shared" si="16"/>
        <v>2.5</v>
      </c>
      <c r="J84" s="217">
        <f t="shared" si="17"/>
        <v>5</v>
      </c>
      <c r="K84" s="492">
        <f t="shared" si="9"/>
        <v>10</v>
      </c>
      <c r="L84" s="217">
        <f t="shared" si="18"/>
        <v>94.5</v>
      </c>
      <c r="M84" s="521" t="s">
        <v>2777</v>
      </c>
      <c r="N84" s="522"/>
      <c r="O84" s="424" t="b">
        <v>0</v>
      </c>
      <c r="P84" s="217">
        <v>0</v>
      </c>
      <c r="Q84" s="217">
        <f t="shared" si="11"/>
        <v>0</v>
      </c>
      <c r="R84" s="217">
        <f>$B$23</f>
        <v>10</v>
      </c>
      <c r="S84" s="299"/>
      <c r="X84" s="6" t="s">
        <v>1874</v>
      </c>
      <c r="Z84" s="518" t="s">
        <v>2798</v>
      </c>
      <c r="AA84" s="513"/>
      <c r="AO84" s="6" t="str">
        <f>IF($FD$2=2,Listas!A98,"")</f>
        <v/>
      </c>
    </row>
    <row r="85" spans="1:41">
      <c r="A85" s="6" t="s">
        <v>246</v>
      </c>
      <c r="D85" s="429" t="str">
        <f t="shared" si="4"/>
        <v>+0</v>
      </c>
      <c r="E85" s="519" t="s">
        <v>391</v>
      </c>
      <c r="F85" s="520"/>
      <c r="G85" s="300">
        <f t="shared" si="14"/>
        <v>0.5</v>
      </c>
      <c r="H85" s="300">
        <f t="shared" si="15"/>
        <v>1</v>
      </c>
      <c r="I85" s="300">
        <f t="shared" si="16"/>
        <v>2.5</v>
      </c>
      <c r="J85" s="300">
        <f t="shared" si="17"/>
        <v>5</v>
      </c>
      <c r="K85" s="492">
        <f t="shared" si="9"/>
        <v>10</v>
      </c>
      <c r="L85" s="300">
        <f t="shared" si="18"/>
        <v>94.5</v>
      </c>
      <c r="M85" s="519" t="s">
        <v>391</v>
      </c>
      <c r="N85" s="520"/>
      <c r="O85" s="494" t="b">
        <v>0</v>
      </c>
      <c r="P85" s="426">
        <v>0</v>
      </c>
      <c r="Q85" s="300">
        <f t="shared" si="11"/>
        <v>0</v>
      </c>
      <c r="R85" s="300">
        <f>$B$22</f>
        <v>10</v>
      </c>
      <c r="S85" s="446"/>
      <c r="X85" s="6" t="s">
        <v>2529</v>
      </c>
      <c r="Z85" s="518" t="s">
        <v>3449</v>
      </c>
      <c r="AA85" s="513"/>
      <c r="AO85" s="6" t="str">
        <f>IF($FD$2=2,Listas!A99,"")</f>
        <v/>
      </c>
    </row>
    <row r="86" spans="1:41">
      <c r="A86" s="6" t="s">
        <v>247</v>
      </c>
      <c r="D86" s="430" t="str">
        <f t="shared" si="4"/>
        <v>+0</v>
      </c>
      <c r="E86" s="521" t="s">
        <v>1144</v>
      </c>
      <c r="F86" s="522"/>
      <c r="G86" s="217">
        <f t="shared" si="14"/>
        <v>0.5</v>
      </c>
      <c r="H86" s="217">
        <f t="shared" si="15"/>
        <v>1</v>
      </c>
      <c r="I86" s="217">
        <f t="shared" si="16"/>
        <v>2.5</v>
      </c>
      <c r="J86" s="217">
        <f t="shared" si="17"/>
        <v>5</v>
      </c>
      <c r="K86" s="492">
        <f t="shared" si="9"/>
        <v>10</v>
      </c>
      <c r="L86" s="217">
        <f t="shared" si="18"/>
        <v>94.5</v>
      </c>
      <c r="M86" s="521" t="s">
        <v>1144</v>
      </c>
      <c r="N86" s="522"/>
      <c r="O86" s="424" t="b">
        <v>0</v>
      </c>
      <c r="P86" s="217">
        <v>0</v>
      </c>
      <c r="Q86" s="217">
        <f t="shared" si="11"/>
        <v>0</v>
      </c>
      <c r="R86" s="218">
        <f>$B$20</f>
        <v>10</v>
      </c>
      <c r="S86" s="299"/>
      <c r="X86" s="6" t="s">
        <v>1875</v>
      </c>
      <c r="Z86" s="518" t="s">
        <v>2180</v>
      </c>
      <c r="AA86" s="513"/>
      <c r="AO86" s="6" t="str">
        <f>IF($FD$2=2,Listas!A100,"")</f>
        <v/>
      </c>
    </row>
    <row r="87" spans="1:41">
      <c r="A87" s="6" t="s">
        <v>2506</v>
      </c>
      <c r="D87" s="429" t="str">
        <f t="shared" si="4"/>
        <v>+0</v>
      </c>
      <c r="E87" s="519" t="s">
        <v>3541</v>
      </c>
      <c r="F87" s="520"/>
      <c r="G87" s="300">
        <f t="shared" si="14"/>
        <v>0.5</v>
      </c>
      <c r="H87" s="300">
        <f t="shared" si="15"/>
        <v>1</v>
      </c>
      <c r="I87" s="300">
        <f t="shared" si="16"/>
        <v>2.5</v>
      </c>
      <c r="J87" s="300">
        <f t="shared" si="17"/>
        <v>5</v>
      </c>
      <c r="K87" s="492">
        <f t="shared" si="9"/>
        <v>10</v>
      </c>
      <c r="L87" s="300">
        <f t="shared" si="18"/>
        <v>94.5</v>
      </c>
      <c r="M87" s="519" t="s">
        <v>3541</v>
      </c>
      <c r="N87" s="520"/>
      <c r="O87" s="494" t="b">
        <v>0</v>
      </c>
      <c r="P87" s="426">
        <v>0</v>
      </c>
      <c r="Q87" s="300">
        <f t="shared" si="11"/>
        <v>0</v>
      </c>
      <c r="R87" s="301">
        <f>$B$21</f>
        <v>10</v>
      </c>
      <c r="S87" s="446"/>
      <c r="X87" s="6" t="s">
        <v>2530</v>
      </c>
      <c r="Z87" s="518" t="s">
        <v>2176</v>
      </c>
      <c r="AA87" s="513"/>
      <c r="AO87" s="6" t="str">
        <f>IF($FD$2=2,Listas!A101,"")</f>
        <v/>
      </c>
    </row>
    <row r="88" spans="1:41">
      <c r="A88" s="6" t="s">
        <v>2507</v>
      </c>
      <c r="D88" s="430" t="str">
        <f t="shared" si="4"/>
        <v>+0</v>
      </c>
      <c r="E88" s="521" t="s">
        <v>1146</v>
      </c>
      <c r="F88" s="522"/>
      <c r="G88" s="217">
        <f t="shared" si="14"/>
        <v>0.5</v>
      </c>
      <c r="H88" s="217">
        <f t="shared" si="15"/>
        <v>1</v>
      </c>
      <c r="I88" s="217">
        <f t="shared" si="16"/>
        <v>2.5</v>
      </c>
      <c r="J88" s="217">
        <f t="shared" si="17"/>
        <v>5</v>
      </c>
      <c r="K88" s="492">
        <f t="shared" si="9"/>
        <v>10</v>
      </c>
      <c r="L88" s="217">
        <f t="shared" si="18"/>
        <v>94.5</v>
      </c>
      <c r="M88" s="521" t="s">
        <v>1146</v>
      </c>
      <c r="N88" s="522"/>
      <c r="O88" s="424" t="b">
        <v>0</v>
      </c>
      <c r="P88" s="217">
        <v>0</v>
      </c>
      <c r="Q88" s="217">
        <f t="shared" si="11"/>
        <v>0</v>
      </c>
      <c r="R88" s="217">
        <f>$B$21</f>
        <v>10</v>
      </c>
      <c r="S88" s="299"/>
      <c r="X88" s="6" t="s">
        <v>2531</v>
      </c>
      <c r="Z88" s="518" t="s">
        <v>2365</v>
      </c>
      <c r="AA88" s="513"/>
      <c r="AO88" s="6" t="str">
        <f>IF($FD$2=2,Listas!A102,"")</f>
        <v/>
      </c>
    </row>
    <row r="89" spans="1:41">
      <c r="A89" s="6" t="s">
        <v>250</v>
      </c>
      <c r="D89" s="429" t="str">
        <f t="shared" si="4"/>
        <v>+0</v>
      </c>
      <c r="E89" s="519" t="s">
        <v>3542</v>
      </c>
      <c r="F89" s="520"/>
      <c r="G89" s="300">
        <f t="shared" si="14"/>
        <v>0.5</v>
      </c>
      <c r="H89" s="300">
        <f t="shared" si="15"/>
        <v>1</v>
      </c>
      <c r="I89" s="300">
        <f t="shared" si="16"/>
        <v>2.5</v>
      </c>
      <c r="J89" s="300">
        <f t="shared" si="17"/>
        <v>5</v>
      </c>
      <c r="K89" s="492">
        <f t="shared" si="9"/>
        <v>10</v>
      </c>
      <c r="L89" s="300">
        <f t="shared" si="18"/>
        <v>94.5</v>
      </c>
      <c r="M89" s="519" t="s">
        <v>3542</v>
      </c>
      <c r="N89" s="520"/>
      <c r="O89" s="494" t="b">
        <v>0</v>
      </c>
      <c r="P89" s="426">
        <v>0</v>
      </c>
      <c r="Q89" s="300">
        <f t="shared" si="11"/>
        <v>0</v>
      </c>
      <c r="R89" s="301">
        <f>$B$21</f>
        <v>10</v>
      </c>
      <c r="S89" s="446"/>
      <c r="X89" s="6" t="s">
        <v>1878</v>
      </c>
      <c r="Z89" s="518" t="s">
        <v>2375</v>
      </c>
      <c r="AA89" s="513"/>
      <c r="AO89" s="6" t="str">
        <f>IF($FD$2=2,Listas!A103,"")</f>
        <v/>
      </c>
    </row>
    <row r="90" spans="1:41">
      <c r="A90" s="6" t="s">
        <v>2508</v>
      </c>
      <c r="D90" s="430" t="str">
        <f t="shared" si="4"/>
        <v>+0</v>
      </c>
      <c r="E90" s="521" t="s">
        <v>1147</v>
      </c>
      <c r="F90" s="522"/>
      <c r="G90" s="217">
        <f t="shared" si="14"/>
        <v>0.5</v>
      </c>
      <c r="H90" s="217">
        <f t="shared" si="15"/>
        <v>1</v>
      </c>
      <c r="I90" s="217">
        <f t="shared" si="16"/>
        <v>2.5</v>
      </c>
      <c r="J90" s="217">
        <f t="shared" si="17"/>
        <v>5</v>
      </c>
      <c r="K90" s="492">
        <f t="shared" si="9"/>
        <v>10</v>
      </c>
      <c r="L90" s="217">
        <f t="shared" si="18"/>
        <v>94.5</v>
      </c>
      <c r="M90" s="521" t="s">
        <v>1147</v>
      </c>
      <c r="N90" s="522"/>
      <c r="O90" s="424" t="b">
        <v>0</v>
      </c>
      <c r="P90" s="217">
        <v>0</v>
      </c>
      <c r="Q90" s="217">
        <f t="shared" si="11"/>
        <v>0</v>
      </c>
      <c r="R90" s="218">
        <f>$B$20</f>
        <v>10</v>
      </c>
      <c r="S90" s="299"/>
      <c r="X90" s="6" t="s">
        <v>1879</v>
      </c>
      <c r="Z90" s="518" t="s">
        <v>2811</v>
      </c>
      <c r="AA90" s="513"/>
      <c r="AO90" s="6" t="str">
        <f>IF($FD$2=2,Listas!A104,"")</f>
        <v/>
      </c>
    </row>
    <row r="91" spans="1:41">
      <c r="A91" s="6" t="s">
        <v>715</v>
      </c>
      <c r="D91" s="429" t="str">
        <f t="shared" si="4"/>
        <v>+0</v>
      </c>
      <c r="E91" s="519" t="s">
        <v>1148</v>
      </c>
      <c r="F91" s="520"/>
      <c r="G91" s="300">
        <f t="shared" si="14"/>
        <v>0.5</v>
      </c>
      <c r="H91" s="300">
        <f t="shared" si="15"/>
        <v>1</v>
      </c>
      <c r="I91" s="300">
        <f t="shared" si="16"/>
        <v>2.5</v>
      </c>
      <c r="J91" s="300">
        <f t="shared" si="17"/>
        <v>5</v>
      </c>
      <c r="K91" s="492">
        <f t="shared" si="9"/>
        <v>10</v>
      </c>
      <c r="L91" s="300">
        <f t="shared" si="18"/>
        <v>94.5</v>
      </c>
      <c r="M91" s="519" t="s">
        <v>1148</v>
      </c>
      <c r="N91" s="520"/>
      <c r="O91" s="494" t="b">
        <v>0</v>
      </c>
      <c r="P91" s="426">
        <v>0</v>
      </c>
      <c r="Q91" s="300">
        <f t="shared" si="11"/>
        <v>0</v>
      </c>
      <c r="R91" s="300">
        <f>$B$24</f>
        <v>10</v>
      </c>
      <c r="S91" s="446"/>
      <c r="X91" s="6" t="s">
        <v>2532</v>
      </c>
      <c r="Z91" s="518" t="s">
        <v>2785</v>
      </c>
      <c r="AA91" s="513"/>
      <c r="AO91" s="6" t="str">
        <f>IF($FD$2=2,Listas!A105,"")</f>
        <v/>
      </c>
    </row>
    <row r="92" spans="1:41">
      <c r="A92" s="6" t="s">
        <v>2509</v>
      </c>
      <c r="D92" s="430" t="str">
        <f t="shared" si="4"/>
        <v>+0</v>
      </c>
      <c r="E92" s="521" t="s">
        <v>1149</v>
      </c>
      <c r="F92" s="522"/>
      <c r="G92" s="217">
        <f t="shared" si="14"/>
        <v>0.5</v>
      </c>
      <c r="H92" s="217">
        <f t="shared" si="15"/>
        <v>1</v>
      </c>
      <c r="I92" s="217">
        <f t="shared" si="16"/>
        <v>2.5</v>
      </c>
      <c r="J92" s="217">
        <f t="shared" si="17"/>
        <v>5</v>
      </c>
      <c r="K92" s="492">
        <f t="shared" si="9"/>
        <v>10</v>
      </c>
      <c r="L92" s="217">
        <f t="shared" si="18"/>
        <v>94.5</v>
      </c>
      <c r="M92" s="521" t="s">
        <v>1149</v>
      </c>
      <c r="N92" s="522"/>
      <c r="O92" s="424" t="b">
        <v>0</v>
      </c>
      <c r="P92" s="217">
        <v>0</v>
      </c>
      <c r="Q92" s="217">
        <f t="shared" si="11"/>
        <v>0</v>
      </c>
      <c r="R92" s="218">
        <f>$B$24</f>
        <v>10</v>
      </c>
      <c r="S92" s="299"/>
      <c r="X92" s="6" t="s">
        <v>1881</v>
      </c>
      <c r="Z92" s="518" t="s">
        <v>833</v>
      </c>
      <c r="AA92" s="513"/>
      <c r="AO92" s="6" t="str">
        <f>IF($FD$2=2,Listas!A107,"")</f>
        <v/>
      </c>
    </row>
    <row r="93" spans="1:41">
      <c r="A93" s="6" t="s">
        <v>2510</v>
      </c>
      <c r="D93" s="429" t="str">
        <f t="shared" si="4"/>
        <v>+0</v>
      </c>
      <c r="E93" s="519" t="s">
        <v>1150</v>
      </c>
      <c r="F93" s="520"/>
      <c r="G93" s="300">
        <f t="shared" si="14"/>
        <v>0.5</v>
      </c>
      <c r="H93" s="300">
        <f t="shared" si="15"/>
        <v>1</v>
      </c>
      <c r="I93" s="300">
        <f t="shared" si="16"/>
        <v>2.5</v>
      </c>
      <c r="J93" s="300">
        <f t="shared" si="17"/>
        <v>5</v>
      </c>
      <c r="K93" s="492">
        <f t="shared" si="9"/>
        <v>10</v>
      </c>
      <c r="L93" s="300">
        <f t="shared" si="18"/>
        <v>94.5</v>
      </c>
      <c r="M93" s="519" t="s">
        <v>1150</v>
      </c>
      <c r="N93" s="520"/>
      <c r="O93" s="494" t="b">
        <v>0</v>
      </c>
      <c r="P93" s="426">
        <v>0</v>
      </c>
      <c r="Q93" s="300">
        <f t="shared" si="11"/>
        <v>0</v>
      </c>
      <c r="R93" s="300">
        <f>$B$22</f>
        <v>10</v>
      </c>
      <c r="S93" s="446"/>
      <c r="X93" s="6" t="s">
        <v>1882</v>
      </c>
      <c r="Z93" s="518" t="s">
        <v>2195</v>
      </c>
      <c r="AA93" s="513"/>
      <c r="AO93" s="6" t="str">
        <f>IF($FD$2=2,Listas!A108,"")</f>
        <v/>
      </c>
    </row>
    <row r="94" spans="1:41">
      <c r="A94" s="6" t="s">
        <v>740</v>
      </c>
      <c r="D94" s="430" t="str">
        <f t="shared" ref="D94:D102" si="19">$H$3</f>
        <v>+0</v>
      </c>
      <c r="E94" s="521" t="s">
        <v>87</v>
      </c>
      <c r="F94" s="522"/>
      <c r="G94" s="217">
        <f t="shared" si="14"/>
        <v>0.5</v>
      </c>
      <c r="H94" s="217">
        <f t="shared" si="15"/>
        <v>1</v>
      </c>
      <c r="I94" s="217">
        <f t="shared" si="16"/>
        <v>2.5</v>
      </c>
      <c r="J94" s="217">
        <f t="shared" si="17"/>
        <v>5</v>
      </c>
      <c r="K94" s="492">
        <f t="shared" ref="K94:K157" si="20">S94+R94</f>
        <v>10</v>
      </c>
      <c r="L94" s="217">
        <f t="shared" si="18"/>
        <v>94.5</v>
      </c>
      <c r="M94" s="521" t="s">
        <v>1151</v>
      </c>
      <c r="N94" s="522"/>
      <c r="O94" s="424" t="b">
        <v>0</v>
      </c>
      <c r="P94" s="217">
        <v>0</v>
      </c>
      <c r="Q94" s="217">
        <f t="shared" ref="Q94:Q157" si="21">IF(O94=TRUE,(((100-K94)/100)*P94)*(1+K94/100),((100-K94)/100)*P94)</f>
        <v>0</v>
      </c>
      <c r="R94" s="217">
        <f>$B$23</f>
        <v>10</v>
      </c>
      <c r="S94" s="299"/>
      <c r="X94" s="6" t="s">
        <v>1884</v>
      </c>
      <c r="Z94" s="518" t="s">
        <v>2184</v>
      </c>
      <c r="AA94" s="513"/>
      <c r="AO94" s="6" t="str">
        <f>IF($FD$2=2,Listas!A109,"")</f>
        <v/>
      </c>
    </row>
    <row r="95" spans="1:41">
      <c r="A95" s="6" t="s">
        <v>2511</v>
      </c>
      <c r="D95" s="429" t="str">
        <f t="shared" si="19"/>
        <v>+0</v>
      </c>
      <c r="E95" s="519" t="s">
        <v>1152</v>
      </c>
      <c r="F95" s="520"/>
      <c r="G95" s="300">
        <f t="shared" si="14"/>
        <v>0.5</v>
      </c>
      <c r="H95" s="300">
        <f t="shared" si="15"/>
        <v>1</v>
      </c>
      <c r="I95" s="300">
        <f t="shared" si="16"/>
        <v>2.5</v>
      </c>
      <c r="J95" s="300">
        <f t="shared" si="17"/>
        <v>5</v>
      </c>
      <c r="K95" s="492">
        <f t="shared" si="20"/>
        <v>10</v>
      </c>
      <c r="L95" s="300">
        <f t="shared" si="18"/>
        <v>94.5</v>
      </c>
      <c r="M95" s="519" t="s">
        <v>1152</v>
      </c>
      <c r="N95" s="520"/>
      <c r="O95" s="494" t="b">
        <v>0</v>
      </c>
      <c r="P95" s="426">
        <v>0</v>
      </c>
      <c r="Q95" s="300">
        <f t="shared" si="21"/>
        <v>0</v>
      </c>
      <c r="R95" s="301">
        <f>$B$24</f>
        <v>10</v>
      </c>
      <c r="S95" s="446"/>
      <c r="X95" s="6" t="s">
        <v>2533</v>
      </c>
      <c r="Z95" s="518" t="s">
        <v>2198</v>
      </c>
      <c r="AA95" s="513"/>
      <c r="AO95" s="6" t="str">
        <f>IF($FD$2=2,Listas!A110,"")</f>
        <v/>
      </c>
    </row>
    <row r="96" spans="1:41">
      <c r="A96" s="6" t="s">
        <v>743</v>
      </c>
      <c r="D96" s="430" t="str">
        <f t="shared" si="19"/>
        <v>+0</v>
      </c>
      <c r="E96" s="521" t="s">
        <v>1153</v>
      </c>
      <c r="F96" s="522"/>
      <c r="G96" s="217">
        <f t="shared" si="14"/>
        <v>0.5</v>
      </c>
      <c r="H96" s="217">
        <f t="shared" si="15"/>
        <v>1</v>
      </c>
      <c r="I96" s="217">
        <f t="shared" si="16"/>
        <v>2.5</v>
      </c>
      <c r="J96" s="217">
        <f t="shared" si="17"/>
        <v>5</v>
      </c>
      <c r="K96" s="492">
        <f t="shared" si="20"/>
        <v>10</v>
      </c>
      <c r="L96" s="217">
        <f t="shared" si="18"/>
        <v>94.5</v>
      </c>
      <c r="M96" s="521" t="s">
        <v>1153</v>
      </c>
      <c r="N96" s="522"/>
      <c r="O96" s="424" t="b">
        <v>0</v>
      </c>
      <c r="P96" s="217">
        <v>0</v>
      </c>
      <c r="Q96" s="217">
        <f t="shared" si="21"/>
        <v>0</v>
      </c>
      <c r="R96" s="218">
        <f>$B$23</f>
        <v>10</v>
      </c>
      <c r="S96" s="299"/>
      <c r="X96" s="6" t="s">
        <v>2534</v>
      </c>
      <c r="Z96" s="518" t="s">
        <v>2192</v>
      </c>
      <c r="AA96" s="513"/>
      <c r="AO96" s="6" t="str">
        <f>IF($FD$2=2,Listas!A111,"")</f>
        <v/>
      </c>
    </row>
    <row r="97" spans="1:41">
      <c r="A97" s="6" t="s">
        <v>2522</v>
      </c>
      <c r="D97" s="429" t="str">
        <f t="shared" si="19"/>
        <v>+0</v>
      </c>
      <c r="E97" s="519" t="s">
        <v>1155</v>
      </c>
      <c r="F97" s="520"/>
      <c r="G97" s="300">
        <f t="shared" si="14"/>
        <v>0.5</v>
      </c>
      <c r="H97" s="300">
        <f t="shared" si="15"/>
        <v>1</v>
      </c>
      <c r="I97" s="300">
        <f t="shared" si="16"/>
        <v>2.5</v>
      </c>
      <c r="J97" s="300">
        <f t="shared" si="17"/>
        <v>5</v>
      </c>
      <c r="K97" s="492">
        <f t="shared" si="20"/>
        <v>10</v>
      </c>
      <c r="L97" s="300">
        <f t="shared" si="18"/>
        <v>94.5</v>
      </c>
      <c r="M97" s="519" t="s">
        <v>1155</v>
      </c>
      <c r="N97" s="520"/>
      <c r="O97" s="494" t="b">
        <v>0</v>
      </c>
      <c r="P97" s="426">
        <v>0</v>
      </c>
      <c r="Q97" s="300">
        <f t="shared" si="21"/>
        <v>0</v>
      </c>
      <c r="R97" s="301">
        <f>$B$24</f>
        <v>10</v>
      </c>
      <c r="S97" s="446"/>
      <c r="X97" s="6" t="s">
        <v>1186</v>
      </c>
      <c r="Z97" s="518" t="s">
        <v>2187</v>
      </c>
      <c r="AA97" s="513"/>
      <c r="AO97" s="6" t="str">
        <f>IF($FD$2=2,Listas!A113,"")</f>
        <v/>
      </c>
    </row>
    <row r="98" spans="1:41">
      <c r="A98" s="6" t="s">
        <v>2512</v>
      </c>
      <c r="D98" s="430" t="str">
        <f t="shared" si="19"/>
        <v>+0</v>
      </c>
      <c r="E98" s="521" t="s">
        <v>1156</v>
      </c>
      <c r="F98" s="522"/>
      <c r="G98" s="217">
        <f t="shared" si="14"/>
        <v>0.5</v>
      </c>
      <c r="H98" s="217">
        <f t="shared" si="15"/>
        <v>1</v>
      </c>
      <c r="I98" s="217">
        <f t="shared" si="16"/>
        <v>2.5</v>
      </c>
      <c r="J98" s="217">
        <f t="shared" si="17"/>
        <v>5</v>
      </c>
      <c r="K98" s="492">
        <f t="shared" si="20"/>
        <v>10</v>
      </c>
      <c r="L98" s="217">
        <f t="shared" si="18"/>
        <v>94.5</v>
      </c>
      <c r="M98" s="521" t="s">
        <v>1156</v>
      </c>
      <c r="N98" s="522"/>
      <c r="O98" s="424" t="b">
        <v>0</v>
      </c>
      <c r="P98" s="217">
        <v>7</v>
      </c>
      <c r="Q98" s="217">
        <f t="shared" si="21"/>
        <v>6.3</v>
      </c>
      <c r="R98" s="218">
        <f>$B$23</f>
        <v>10</v>
      </c>
      <c r="S98" s="299"/>
      <c r="X98" s="6" t="s">
        <v>1187</v>
      </c>
      <c r="Z98" s="518" t="s">
        <v>3562</v>
      </c>
      <c r="AA98" s="513"/>
      <c r="AO98" s="6" t="str">
        <f>IF($FD$2=2,Listas!A114,"")</f>
        <v/>
      </c>
    </row>
    <row r="99" spans="1:41">
      <c r="A99" s="6" t="s">
        <v>745</v>
      </c>
      <c r="D99" s="429" t="str">
        <f t="shared" si="19"/>
        <v>+0</v>
      </c>
      <c r="E99" s="519" t="s">
        <v>1158</v>
      </c>
      <c r="F99" s="520"/>
      <c r="G99" s="300">
        <f t="shared" si="14"/>
        <v>0.5</v>
      </c>
      <c r="H99" s="300">
        <f t="shared" si="15"/>
        <v>1</v>
      </c>
      <c r="I99" s="300">
        <f t="shared" si="16"/>
        <v>2.5</v>
      </c>
      <c r="J99" s="300">
        <f t="shared" si="17"/>
        <v>5</v>
      </c>
      <c r="K99" s="492">
        <f t="shared" si="20"/>
        <v>10</v>
      </c>
      <c r="L99" s="300">
        <f t="shared" si="18"/>
        <v>94.5</v>
      </c>
      <c r="M99" s="519" t="s">
        <v>1158</v>
      </c>
      <c r="N99" s="520"/>
      <c r="O99" s="494" t="b">
        <v>0</v>
      </c>
      <c r="P99" s="426">
        <v>0</v>
      </c>
      <c r="Q99" s="300">
        <f t="shared" si="21"/>
        <v>0</v>
      </c>
      <c r="R99" s="301">
        <f>$B$23</f>
        <v>10</v>
      </c>
      <c r="S99" s="446"/>
      <c r="X99" s="6" t="s">
        <v>2535</v>
      </c>
      <c r="Z99" s="518" t="s">
        <v>2170</v>
      </c>
      <c r="AA99" s="513"/>
      <c r="AO99" s="6" t="str">
        <f>IF($FD$2=2,Listas!A115,"")</f>
        <v/>
      </c>
    </row>
    <row r="100" spans="1:41">
      <c r="A100" s="6" t="s">
        <v>2513</v>
      </c>
      <c r="D100" s="430" t="str">
        <f t="shared" si="19"/>
        <v>+0</v>
      </c>
      <c r="E100" s="521" t="s">
        <v>2778</v>
      </c>
      <c r="F100" s="522"/>
      <c r="G100" s="217">
        <f t="shared" si="14"/>
        <v>0</v>
      </c>
      <c r="H100" s="217">
        <f t="shared" si="15"/>
        <v>0</v>
      </c>
      <c r="I100" s="217">
        <f t="shared" si="16"/>
        <v>0</v>
      </c>
      <c r="J100" s="217">
        <f t="shared" si="17"/>
        <v>0</v>
      </c>
      <c r="K100" s="491">
        <f t="shared" si="20"/>
        <v>0</v>
      </c>
      <c r="L100" s="217">
        <f t="shared" si="18"/>
        <v>94</v>
      </c>
      <c r="M100" s="521" t="s">
        <v>2778</v>
      </c>
      <c r="N100" s="522"/>
      <c r="O100" s="424" t="b">
        <v>0</v>
      </c>
      <c r="P100" s="217">
        <v>0</v>
      </c>
      <c r="Q100" s="217">
        <f>(IF(O100=TRUE,(((100-K100)/100)*P100)*(1+K100/100),((100-K100)/100)*P100))/2</f>
        <v>0</v>
      </c>
      <c r="R100" s="218">
        <f>IF(S100&gt;0,$F$5/10,0)</f>
        <v>0</v>
      </c>
      <c r="S100" s="299"/>
      <c r="X100" s="6" t="s">
        <v>2536</v>
      </c>
      <c r="Z100" s="518" t="s">
        <v>2202</v>
      </c>
      <c r="AA100" s="513"/>
      <c r="AO100" s="6" t="str">
        <f>IF($FD$2=2,Listas!A116,"")</f>
        <v/>
      </c>
    </row>
    <row r="101" spans="1:41">
      <c r="A101" s="6" t="s">
        <v>2514</v>
      </c>
      <c r="D101" s="429" t="str">
        <f t="shared" si="19"/>
        <v>+0</v>
      </c>
      <c r="E101" s="519" t="s">
        <v>2779</v>
      </c>
      <c r="F101" s="520"/>
      <c r="G101" s="300">
        <f t="shared" si="14"/>
        <v>0</v>
      </c>
      <c r="H101" s="300">
        <f t="shared" si="15"/>
        <v>0</v>
      </c>
      <c r="I101" s="300">
        <f t="shared" si="16"/>
        <v>0</v>
      </c>
      <c r="J101" s="300">
        <f t="shared" si="17"/>
        <v>0</v>
      </c>
      <c r="K101" s="492">
        <f t="shared" si="20"/>
        <v>0</v>
      </c>
      <c r="L101" s="300">
        <f t="shared" si="18"/>
        <v>94</v>
      </c>
      <c r="M101" s="519" t="s">
        <v>2779</v>
      </c>
      <c r="N101" s="520"/>
      <c r="O101" s="494" t="b">
        <v>0</v>
      </c>
      <c r="P101" s="426">
        <v>0</v>
      </c>
      <c r="Q101" s="300">
        <f>(IF(O101=TRUE,(((100-K101)/100)*P101)*(1+K101/100),((100-K101)/100)*P101))/2</f>
        <v>0</v>
      </c>
      <c r="R101" s="301">
        <f>IF(S101&gt;0,($F$5+$F$8)/20,0)</f>
        <v>0</v>
      </c>
      <c r="S101" s="446"/>
      <c r="X101" s="6" t="s">
        <v>2537</v>
      </c>
      <c r="Z101" s="518" t="s">
        <v>2376</v>
      </c>
      <c r="AA101" s="513"/>
      <c r="AO101" s="6" t="str">
        <f>IF($FD$2=2,Listas!A117,"")</f>
        <v/>
      </c>
    </row>
    <row r="102" spans="1:41">
      <c r="A102" s="6" t="s">
        <v>1143</v>
      </c>
      <c r="D102" s="430" t="str">
        <f t="shared" si="19"/>
        <v>+0</v>
      </c>
      <c r="E102" s="521" t="s">
        <v>1731</v>
      </c>
      <c r="F102" s="522"/>
      <c r="G102" s="217">
        <f t="shared" si="14"/>
        <v>0.5</v>
      </c>
      <c r="H102" s="217">
        <f t="shared" si="15"/>
        <v>1</v>
      </c>
      <c r="I102" s="217">
        <f t="shared" si="16"/>
        <v>2.5</v>
      </c>
      <c r="J102" s="217">
        <f t="shared" si="17"/>
        <v>5</v>
      </c>
      <c r="K102" s="503">
        <f t="shared" si="20"/>
        <v>10</v>
      </c>
      <c r="L102" s="217">
        <f t="shared" si="18"/>
        <v>94.5</v>
      </c>
      <c r="M102" s="521" t="s">
        <v>1731</v>
      </c>
      <c r="N102" s="522"/>
      <c r="O102" s="424" t="b">
        <v>0</v>
      </c>
      <c r="P102" s="217">
        <v>0</v>
      </c>
      <c r="Q102" s="217">
        <f t="shared" si="21"/>
        <v>0</v>
      </c>
      <c r="R102" s="218">
        <f>$B$23</f>
        <v>10</v>
      </c>
      <c r="S102" s="299"/>
      <c r="X102" s="6" t="s">
        <v>1191</v>
      </c>
      <c r="Z102" s="518" t="s">
        <v>2190</v>
      </c>
      <c r="AA102" s="513"/>
      <c r="AO102" s="6" t="str">
        <f>IF($FD$2=2,Listas!A118,"")</f>
        <v/>
      </c>
    </row>
    <row r="103" spans="1:41">
      <c r="A103" s="6" t="s">
        <v>3142</v>
      </c>
      <c r="D103" s="504" t="s">
        <v>799</v>
      </c>
      <c r="E103" s="523" t="s">
        <v>440</v>
      </c>
      <c r="F103" s="523"/>
      <c r="G103" s="505" t="s">
        <v>1252</v>
      </c>
      <c r="H103" s="505" t="s">
        <v>798</v>
      </c>
      <c r="I103" s="505" t="s">
        <v>1254</v>
      </c>
      <c r="J103" s="505" t="s">
        <v>1255</v>
      </c>
      <c r="K103" s="505" t="s">
        <v>449</v>
      </c>
      <c r="L103" s="505" t="s">
        <v>448</v>
      </c>
      <c r="M103" s="523" t="s">
        <v>440</v>
      </c>
      <c r="N103" s="523"/>
      <c r="O103" s="505" t="s">
        <v>2813</v>
      </c>
      <c r="P103" s="505" t="s">
        <v>442</v>
      </c>
      <c r="Q103" s="505" t="s">
        <v>443</v>
      </c>
      <c r="R103" s="505" t="s">
        <v>441</v>
      </c>
      <c r="S103" s="506" t="s">
        <v>783</v>
      </c>
      <c r="X103" s="6" t="s">
        <v>1192</v>
      </c>
      <c r="Z103" s="518" t="s">
        <v>2207</v>
      </c>
      <c r="AA103" s="513"/>
      <c r="AO103" s="6" t="str">
        <f>IF($FD$2=2,Listas!A119,"")</f>
        <v/>
      </c>
    </row>
    <row r="104" spans="1:41">
      <c r="A104" s="6" t="s">
        <v>3143</v>
      </c>
      <c r="D104" s="430" t="str">
        <f>$H$3</f>
        <v>+0</v>
      </c>
      <c r="E104" s="521" t="s">
        <v>1733</v>
      </c>
      <c r="F104" s="522"/>
      <c r="G104" s="217">
        <f t="shared" si="14"/>
        <v>0.5</v>
      </c>
      <c r="H104" s="217">
        <f t="shared" si="15"/>
        <v>1</v>
      </c>
      <c r="I104" s="217">
        <f t="shared" si="16"/>
        <v>2.5</v>
      </c>
      <c r="J104" s="217">
        <f t="shared" si="17"/>
        <v>5</v>
      </c>
      <c r="K104" s="491">
        <f t="shared" si="20"/>
        <v>10</v>
      </c>
      <c r="L104" s="217">
        <f t="shared" si="18"/>
        <v>94.5</v>
      </c>
      <c r="M104" s="521" t="s">
        <v>1733</v>
      </c>
      <c r="N104" s="522"/>
      <c r="O104" s="424" t="b">
        <v>0</v>
      </c>
      <c r="P104" s="217">
        <v>0</v>
      </c>
      <c r="Q104" s="217">
        <f t="shared" si="21"/>
        <v>0</v>
      </c>
      <c r="R104" s="218">
        <f>$B$23</f>
        <v>10</v>
      </c>
      <c r="S104" s="299"/>
      <c r="X104" s="6" t="s">
        <v>1193</v>
      </c>
      <c r="Z104" s="518" t="s">
        <v>3450</v>
      </c>
      <c r="AA104" s="513"/>
      <c r="AO104" s="6" t="str">
        <f>IF($FD$2=2,Listas!A120,"")</f>
        <v/>
      </c>
    </row>
    <row r="105" spans="1:41">
      <c r="A105" s="6" t="s">
        <v>2515</v>
      </c>
      <c r="D105" s="429" t="str">
        <f t="shared" ref="D105:D168" si="22">$H$3</f>
        <v>+0</v>
      </c>
      <c r="E105" s="519" t="s">
        <v>1734</v>
      </c>
      <c r="F105" s="520"/>
      <c r="G105" s="300">
        <f t="shared" si="14"/>
        <v>0.5</v>
      </c>
      <c r="H105" s="300">
        <f t="shared" si="15"/>
        <v>1</v>
      </c>
      <c r="I105" s="300">
        <f t="shared" si="16"/>
        <v>2.5</v>
      </c>
      <c r="J105" s="300">
        <f t="shared" si="17"/>
        <v>5</v>
      </c>
      <c r="K105" s="492">
        <f t="shared" si="20"/>
        <v>10</v>
      </c>
      <c r="L105" s="300">
        <f t="shared" si="18"/>
        <v>94.5</v>
      </c>
      <c r="M105" s="519" t="s">
        <v>1734</v>
      </c>
      <c r="N105" s="520"/>
      <c r="O105" s="494" t="b">
        <v>0</v>
      </c>
      <c r="P105" s="426">
        <v>0</v>
      </c>
      <c r="Q105" s="300">
        <f t="shared" si="21"/>
        <v>0</v>
      </c>
      <c r="R105" s="301">
        <f>$B$21</f>
        <v>10</v>
      </c>
      <c r="S105" s="446"/>
      <c r="X105" s="6" t="s">
        <v>2538</v>
      </c>
      <c r="Z105" s="518" t="s">
        <v>2688</v>
      </c>
      <c r="AA105" s="513"/>
      <c r="AO105" s="6" t="str">
        <f>IF($FD$2=2,Listas!A121,"")</f>
        <v/>
      </c>
    </row>
    <row r="106" spans="1:41">
      <c r="A106" s="6" t="s">
        <v>3145</v>
      </c>
      <c r="D106" s="430" t="str">
        <f t="shared" si="22"/>
        <v>+0</v>
      </c>
      <c r="E106" s="521" t="s">
        <v>1735</v>
      </c>
      <c r="F106" s="522"/>
      <c r="G106" s="217">
        <f t="shared" si="14"/>
        <v>0.5</v>
      </c>
      <c r="H106" s="217">
        <f t="shared" si="15"/>
        <v>1</v>
      </c>
      <c r="I106" s="217">
        <f t="shared" si="16"/>
        <v>2.5</v>
      </c>
      <c r="J106" s="217">
        <f t="shared" si="17"/>
        <v>5</v>
      </c>
      <c r="K106" s="492">
        <f t="shared" si="20"/>
        <v>10</v>
      </c>
      <c r="L106" s="217">
        <f t="shared" si="18"/>
        <v>94.5</v>
      </c>
      <c r="M106" s="521" t="s">
        <v>1735</v>
      </c>
      <c r="N106" s="522"/>
      <c r="O106" s="424" t="b">
        <v>0</v>
      </c>
      <c r="P106" s="217">
        <v>0</v>
      </c>
      <c r="Q106" s="217">
        <f t="shared" si="21"/>
        <v>0</v>
      </c>
      <c r="R106" s="218">
        <f>$B$23</f>
        <v>10</v>
      </c>
      <c r="S106" s="299"/>
      <c r="X106" s="6" t="s">
        <v>1195</v>
      </c>
      <c r="Z106" s="518" t="s">
        <v>2173</v>
      </c>
      <c r="AA106" s="513"/>
      <c r="AO106" s="6" t="str">
        <f>IF($FD$2=2,Listas!A122,"")</f>
        <v/>
      </c>
    </row>
    <row r="107" spans="1:41">
      <c r="A107" s="6" t="s">
        <v>3146</v>
      </c>
      <c r="D107" s="429" t="str">
        <f t="shared" si="22"/>
        <v>+0</v>
      </c>
      <c r="E107" s="519" t="s">
        <v>1736</v>
      </c>
      <c r="F107" s="520"/>
      <c r="G107" s="300">
        <f t="shared" si="14"/>
        <v>0.5</v>
      </c>
      <c r="H107" s="300">
        <f t="shared" si="15"/>
        <v>1</v>
      </c>
      <c r="I107" s="300">
        <f t="shared" si="16"/>
        <v>2.5</v>
      </c>
      <c r="J107" s="300">
        <f t="shared" si="17"/>
        <v>5</v>
      </c>
      <c r="K107" s="492">
        <f t="shared" si="20"/>
        <v>10</v>
      </c>
      <c r="L107" s="300">
        <f t="shared" si="18"/>
        <v>94.5</v>
      </c>
      <c r="M107" s="519" t="s">
        <v>1736</v>
      </c>
      <c r="N107" s="520"/>
      <c r="O107" s="494" t="b">
        <v>0</v>
      </c>
      <c r="P107" s="426">
        <v>0</v>
      </c>
      <c r="Q107" s="300">
        <f t="shared" si="21"/>
        <v>0</v>
      </c>
      <c r="R107" s="301">
        <f>IF(S107&gt;S1073,$B$29,0)</f>
        <v>5</v>
      </c>
      <c r="S107" s="446">
        <v>5</v>
      </c>
      <c r="X107" s="6" t="s">
        <v>2539</v>
      </c>
      <c r="Z107" s="518" t="s">
        <v>1858</v>
      </c>
      <c r="AA107" s="513"/>
      <c r="AO107" s="6" t="str">
        <f>IF($FD$2=2,Listas!A124,"")</f>
        <v/>
      </c>
    </row>
    <row r="108" spans="1:41">
      <c r="A108" s="6" t="s">
        <v>2516</v>
      </c>
      <c r="D108" s="430" t="str">
        <f t="shared" si="22"/>
        <v>+0</v>
      </c>
      <c r="E108" s="521" t="s">
        <v>3323</v>
      </c>
      <c r="F108" s="522"/>
      <c r="G108" s="217">
        <f t="shared" si="14"/>
        <v>0.5</v>
      </c>
      <c r="H108" s="217">
        <f t="shared" si="15"/>
        <v>1</v>
      </c>
      <c r="I108" s="217">
        <f t="shared" si="16"/>
        <v>2.5</v>
      </c>
      <c r="J108" s="217">
        <f t="shared" si="17"/>
        <v>5</v>
      </c>
      <c r="K108" s="492">
        <f t="shared" si="20"/>
        <v>10</v>
      </c>
      <c r="L108" s="217">
        <f t="shared" si="18"/>
        <v>94.5</v>
      </c>
      <c r="M108" s="521" t="s">
        <v>3323</v>
      </c>
      <c r="N108" s="522"/>
      <c r="O108" s="424" t="b">
        <v>0</v>
      </c>
      <c r="P108" s="217">
        <v>9</v>
      </c>
      <c r="Q108" s="217">
        <f t="shared" si="21"/>
        <v>8.1</v>
      </c>
      <c r="R108" s="218">
        <f>$B$23</f>
        <v>10</v>
      </c>
      <c r="S108" s="299"/>
      <c r="X108" s="6" t="s">
        <v>1197</v>
      </c>
      <c r="Z108" s="518" t="s">
        <v>2683</v>
      </c>
      <c r="AA108" s="513"/>
      <c r="AO108" s="6" t="str">
        <f>IF($FD$2=2,Listas!A125,"")</f>
        <v/>
      </c>
    </row>
    <row r="109" spans="1:41">
      <c r="A109" s="6" t="s">
        <v>2517</v>
      </c>
      <c r="D109" s="429" t="str">
        <f t="shared" si="22"/>
        <v>+0</v>
      </c>
      <c r="E109" s="519" t="s">
        <v>2767</v>
      </c>
      <c r="F109" s="520"/>
      <c r="G109" s="300">
        <f>K109/20</f>
        <v>0.5</v>
      </c>
      <c r="H109" s="300">
        <f>K109/10</f>
        <v>1</v>
      </c>
      <c r="I109" s="300">
        <f>K109/4</f>
        <v>2.5</v>
      </c>
      <c r="J109" s="300">
        <f>K109/2</f>
        <v>5</v>
      </c>
      <c r="K109" s="492">
        <f t="shared" si="20"/>
        <v>10</v>
      </c>
      <c r="L109" s="300">
        <f>94+G109</f>
        <v>94.5</v>
      </c>
      <c r="M109" s="519" t="s">
        <v>2767</v>
      </c>
      <c r="N109" s="520"/>
      <c r="O109" s="494" t="b">
        <v>0</v>
      </c>
      <c r="P109" s="426">
        <v>0</v>
      </c>
      <c r="Q109" s="300">
        <f t="shared" si="21"/>
        <v>0</v>
      </c>
      <c r="R109" s="301">
        <f>$B$23</f>
        <v>10</v>
      </c>
      <c r="S109" s="446"/>
      <c r="X109" s="6" t="s">
        <v>1198</v>
      </c>
      <c r="Z109" s="518" t="s">
        <v>1855</v>
      </c>
      <c r="AA109" s="513"/>
      <c r="AO109" s="6" t="str">
        <f>IF($FD$2=2,Listas!A127,"")</f>
        <v/>
      </c>
    </row>
    <row r="110" spans="1:41">
      <c r="A110" s="6" t="s">
        <v>3149</v>
      </c>
      <c r="D110" s="430" t="str">
        <f t="shared" si="22"/>
        <v>+0</v>
      </c>
      <c r="E110" s="521" t="s">
        <v>1743</v>
      </c>
      <c r="F110" s="522"/>
      <c r="G110" s="217">
        <f t="shared" si="14"/>
        <v>0.5</v>
      </c>
      <c r="H110" s="217">
        <f t="shared" si="15"/>
        <v>1</v>
      </c>
      <c r="I110" s="217">
        <f t="shared" si="16"/>
        <v>2.5</v>
      </c>
      <c r="J110" s="217">
        <f t="shared" si="17"/>
        <v>5</v>
      </c>
      <c r="K110" s="492">
        <f t="shared" si="20"/>
        <v>10</v>
      </c>
      <c r="L110" s="217">
        <f t="shared" si="18"/>
        <v>94.5</v>
      </c>
      <c r="M110" s="521" t="s">
        <v>1743</v>
      </c>
      <c r="N110" s="522"/>
      <c r="O110" s="424" t="b">
        <v>0</v>
      </c>
      <c r="P110" s="217">
        <v>0</v>
      </c>
      <c r="Q110" s="217">
        <f t="shared" si="21"/>
        <v>0</v>
      </c>
      <c r="R110" s="218">
        <f>$B$23</f>
        <v>10</v>
      </c>
      <c r="S110" s="299"/>
      <c r="Z110" s="518" t="s">
        <v>834</v>
      </c>
      <c r="AA110" s="513"/>
      <c r="AO110" s="6" t="str">
        <f>IF($FD$2=2,Listas!A128,"")</f>
        <v/>
      </c>
    </row>
    <row r="111" spans="1:41">
      <c r="A111" s="6" t="s">
        <v>3150</v>
      </c>
      <c r="D111" s="429" t="str">
        <f t="shared" si="22"/>
        <v>+0</v>
      </c>
      <c r="E111" s="519" t="s">
        <v>2906</v>
      </c>
      <c r="F111" s="520"/>
      <c r="G111" s="300">
        <f>K111/20</f>
        <v>0</v>
      </c>
      <c r="H111" s="300">
        <f>K111/10</f>
        <v>0</v>
      </c>
      <c r="I111" s="300">
        <f>K111/4</f>
        <v>0</v>
      </c>
      <c r="J111" s="300">
        <f>K111/2</f>
        <v>0</v>
      </c>
      <c r="K111" s="492">
        <f t="shared" si="20"/>
        <v>0</v>
      </c>
      <c r="L111" s="300">
        <f>94+G111</f>
        <v>94</v>
      </c>
      <c r="M111" s="519" t="s">
        <v>2906</v>
      </c>
      <c r="N111" s="520"/>
      <c r="O111" s="494" t="b">
        <v>0</v>
      </c>
      <c r="P111" s="426">
        <v>0</v>
      </c>
      <c r="Q111" s="300">
        <f>(IF(O111=TRUE,(((100-K111)/100)*P111)*(1+K111/100),((100-K111)/100)*P111))/2</f>
        <v>0</v>
      </c>
      <c r="R111" s="301">
        <f>IF(S111&gt;0,$B$29,0)</f>
        <v>0</v>
      </c>
      <c r="S111" s="446"/>
      <c r="X111" s="6" t="s">
        <v>2540</v>
      </c>
      <c r="Z111" s="518" t="s">
        <v>2685</v>
      </c>
      <c r="AA111" s="513"/>
      <c r="AO111" s="6" t="str">
        <f>IF($FD$2=2,Listas!A129,"")</f>
        <v/>
      </c>
    </row>
    <row r="112" spans="1:41">
      <c r="A112" s="6" t="s">
        <v>3151</v>
      </c>
      <c r="D112" s="430" t="str">
        <f t="shared" si="22"/>
        <v>+0</v>
      </c>
      <c r="E112" s="521" t="s">
        <v>988</v>
      </c>
      <c r="F112" s="522"/>
      <c r="G112" s="217">
        <f t="shared" si="14"/>
        <v>0.5</v>
      </c>
      <c r="H112" s="217">
        <f t="shared" si="15"/>
        <v>1</v>
      </c>
      <c r="I112" s="217">
        <f t="shared" si="16"/>
        <v>2.5</v>
      </c>
      <c r="J112" s="217">
        <f t="shared" si="17"/>
        <v>5</v>
      </c>
      <c r="K112" s="492">
        <f t="shared" si="20"/>
        <v>10</v>
      </c>
      <c r="L112" s="217">
        <f t="shared" si="18"/>
        <v>94.5</v>
      </c>
      <c r="M112" s="521" t="s">
        <v>988</v>
      </c>
      <c r="N112" s="522"/>
      <c r="O112" s="424" t="b">
        <v>0</v>
      </c>
      <c r="P112" s="217">
        <v>0</v>
      </c>
      <c r="Q112" s="217">
        <f t="shared" si="21"/>
        <v>0</v>
      </c>
      <c r="R112" s="218">
        <f>$B$23</f>
        <v>10</v>
      </c>
      <c r="S112" s="299"/>
      <c r="X112" s="6" t="s">
        <v>2541</v>
      </c>
      <c r="Z112" s="518" t="s">
        <v>2807</v>
      </c>
      <c r="AA112" s="513"/>
      <c r="AO112" s="6" t="str">
        <f>IF($FD$2=2,Listas!A130,"")</f>
        <v/>
      </c>
    </row>
    <row r="113" spans="1:41">
      <c r="A113" s="6" t="s">
        <v>2518</v>
      </c>
      <c r="D113" s="429" t="str">
        <f t="shared" si="22"/>
        <v>+0</v>
      </c>
      <c r="E113" s="519" t="s">
        <v>989</v>
      </c>
      <c r="F113" s="520"/>
      <c r="G113" s="300">
        <f t="shared" si="14"/>
        <v>0.5</v>
      </c>
      <c r="H113" s="300">
        <f t="shared" si="15"/>
        <v>1</v>
      </c>
      <c r="I113" s="300">
        <f t="shared" si="16"/>
        <v>2.5</v>
      </c>
      <c r="J113" s="300">
        <f t="shared" si="17"/>
        <v>5</v>
      </c>
      <c r="K113" s="492">
        <f t="shared" si="20"/>
        <v>10</v>
      </c>
      <c r="L113" s="300">
        <f t="shared" si="18"/>
        <v>94.5</v>
      </c>
      <c r="M113" s="519" t="s">
        <v>989</v>
      </c>
      <c r="N113" s="520"/>
      <c r="O113" s="494" t="b">
        <v>0</v>
      </c>
      <c r="P113" s="426">
        <v>0</v>
      </c>
      <c r="Q113" s="300">
        <f t="shared" si="21"/>
        <v>0</v>
      </c>
      <c r="R113" s="301">
        <f>$B$23</f>
        <v>10</v>
      </c>
      <c r="S113" s="446"/>
      <c r="X113" s="6" t="s">
        <v>2542</v>
      </c>
      <c r="Z113" s="518" t="s">
        <v>2695</v>
      </c>
      <c r="AA113" s="513"/>
      <c r="AO113" s="6" t="str">
        <f>IF($FD$2=2,Listas!A131,"")</f>
        <v/>
      </c>
    </row>
    <row r="114" spans="1:41">
      <c r="A114" s="6" t="s">
        <v>3154</v>
      </c>
      <c r="D114" s="430" t="str">
        <f t="shared" si="22"/>
        <v>+0</v>
      </c>
      <c r="E114" s="521" t="s">
        <v>3544</v>
      </c>
      <c r="F114" s="522"/>
      <c r="G114" s="217">
        <f t="shared" si="14"/>
        <v>0.5</v>
      </c>
      <c r="H114" s="217">
        <f t="shared" si="15"/>
        <v>1</v>
      </c>
      <c r="I114" s="217">
        <f t="shared" si="16"/>
        <v>2.5</v>
      </c>
      <c r="J114" s="217">
        <f t="shared" si="17"/>
        <v>5</v>
      </c>
      <c r="K114" s="492">
        <f t="shared" si="20"/>
        <v>10</v>
      </c>
      <c r="L114" s="217">
        <f t="shared" si="18"/>
        <v>94.5</v>
      </c>
      <c r="M114" s="521" t="s">
        <v>3544</v>
      </c>
      <c r="N114" s="522"/>
      <c r="O114" s="424" t="b">
        <v>0</v>
      </c>
      <c r="P114" s="217">
        <v>0</v>
      </c>
      <c r="Q114" s="217">
        <f t="shared" si="21"/>
        <v>0</v>
      </c>
      <c r="R114" s="218">
        <f>$B$20</f>
        <v>10</v>
      </c>
      <c r="S114" s="299"/>
      <c r="X114" s="6" t="s">
        <v>2543</v>
      </c>
      <c r="Z114" s="518" t="s">
        <v>2694</v>
      </c>
      <c r="AA114" s="513"/>
      <c r="AO114" s="6" t="str">
        <f>IF($FD$2=2,Listas!A132,"")</f>
        <v/>
      </c>
    </row>
    <row r="115" spans="1:41">
      <c r="A115" s="6" t="s">
        <v>3155</v>
      </c>
      <c r="D115" s="429" t="str">
        <f t="shared" si="22"/>
        <v>+0</v>
      </c>
      <c r="E115" s="519" t="s">
        <v>1784</v>
      </c>
      <c r="F115" s="520"/>
      <c r="G115" s="300">
        <f t="shared" si="14"/>
        <v>0.5</v>
      </c>
      <c r="H115" s="300">
        <f t="shared" si="15"/>
        <v>1</v>
      </c>
      <c r="I115" s="300">
        <f t="shared" si="16"/>
        <v>2.5</v>
      </c>
      <c r="J115" s="300">
        <f t="shared" si="17"/>
        <v>5</v>
      </c>
      <c r="K115" s="491">
        <f t="shared" si="20"/>
        <v>10</v>
      </c>
      <c r="L115" s="300">
        <f t="shared" si="18"/>
        <v>94.5</v>
      </c>
      <c r="M115" s="519" t="s">
        <v>1784</v>
      </c>
      <c r="N115" s="520"/>
      <c r="O115" s="494" t="b">
        <v>0</v>
      </c>
      <c r="P115" s="426">
        <v>0</v>
      </c>
      <c r="Q115" s="300">
        <f t="shared" si="21"/>
        <v>0</v>
      </c>
      <c r="R115" s="301">
        <f>$B$21</f>
        <v>10</v>
      </c>
      <c r="S115" s="446"/>
      <c r="X115" s="6" t="s">
        <v>2544</v>
      </c>
      <c r="Z115" s="518" t="s">
        <v>2367</v>
      </c>
      <c r="AA115" s="513"/>
      <c r="AO115" s="6" t="str">
        <f>IF($FD$2=2,Listas!A133,"")</f>
        <v/>
      </c>
    </row>
    <row r="116" spans="1:41">
      <c r="A116" s="6" t="s">
        <v>3156</v>
      </c>
      <c r="D116" s="430" t="str">
        <f t="shared" si="22"/>
        <v>+0</v>
      </c>
      <c r="E116" s="521" t="s">
        <v>1785</v>
      </c>
      <c r="F116" s="522"/>
      <c r="G116" s="217">
        <f t="shared" si="14"/>
        <v>0</v>
      </c>
      <c r="H116" s="217">
        <f t="shared" si="15"/>
        <v>0</v>
      </c>
      <c r="I116" s="217">
        <f t="shared" si="16"/>
        <v>0</v>
      </c>
      <c r="J116" s="217">
        <f t="shared" si="17"/>
        <v>0</v>
      </c>
      <c r="K116" s="492">
        <f t="shared" si="20"/>
        <v>0</v>
      </c>
      <c r="L116" s="217">
        <f t="shared" si="18"/>
        <v>94</v>
      </c>
      <c r="M116" s="521" t="s">
        <v>1785</v>
      </c>
      <c r="N116" s="522"/>
      <c r="O116" s="424" t="b">
        <v>0</v>
      </c>
      <c r="P116" s="217">
        <v>0</v>
      </c>
      <c r="Q116" s="217">
        <f>(IF(O116=TRUE,(((100-K116)/100)*P116)*(1+K116/100),((100-K116)/100)*P116))/2</f>
        <v>0</v>
      </c>
      <c r="R116" s="218">
        <f>IF(S116&gt;0,$B$29,0)</f>
        <v>0</v>
      </c>
      <c r="S116" s="299"/>
      <c r="X116" s="6" t="s">
        <v>2545</v>
      </c>
      <c r="Z116" s="518" t="s">
        <v>2371</v>
      </c>
      <c r="AA116" s="513"/>
      <c r="AO116" s="6" t="str">
        <f>IF($FD$2=2,Listas!A134,"")</f>
        <v/>
      </c>
    </row>
    <row r="117" spans="1:41">
      <c r="A117" s="6" t="s">
        <v>2519</v>
      </c>
      <c r="D117" s="429" t="str">
        <f t="shared" si="22"/>
        <v>+0</v>
      </c>
      <c r="E117" s="519" t="s">
        <v>2780</v>
      </c>
      <c r="F117" s="520"/>
      <c r="G117" s="300">
        <f t="shared" si="14"/>
        <v>0</v>
      </c>
      <c r="H117" s="300">
        <f t="shared" si="15"/>
        <v>0</v>
      </c>
      <c r="I117" s="300">
        <f t="shared" si="16"/>
        <v>0</v>
      </c>
      <c r="J117" s="300">
        <f t="shared" si="17"/>
        <v>0</v>
      </c>
      <c r="K117" s="492">
        <f t="shared" si="20"/>
        <v>0</v>
      </c>
      <c r="L117" s="300">
        <f t="shared" si="18"/>
        <v>94</v>
      </c>
      <c r="M117" s="519" t="s">
        <v>2780</v>
      </c>
      <c r="N117" s="520"/>
      <c r="O117" s="494" t="b">
        <v>0</v>
      </c>
      <c r="P117" s="426">
        <v>0</v>
      </c>
      <c r="Q117" s="300">
        <f>(IF(O117=TRUE,(((100-K117)/100)*P117)*(1+K117/100),((100-K117)/100)*P117))/2</f>
        <v>0</v>
      </c>
      <c r="R117" s="301">
        <f>IF(S117&gt;0,$B$29,0)</f>
        <v>0</v>
      </c>
      <c r="S117" s="446"/>
      <c r="X117" s="6" t="s">
        <v>2546</v>
      </c>
      <c r="Z117" s="518" t="s">
        <v>2174</v>
      </c>
      <c r="AA117" s="513"/>
      <c r="AO117" s="6" t="str">
        <f>IF($FD$2=2,Listas!A135,"")</f>
        <v/>
      </c>
    </row>
    <row r="118" spans="1:41">
      <c r="A118" s="6" t="s">
        <v>2520</v>
      </c>
      <c r="D118" s="430" t="str">
        <f t="shared" si="22"/>
        <v>+0</v>
      </c>
      <c r="E118" s="521" t="s">
        <v>520</v>
      </c>
      <c r="F118" s="522"/>
      <c r="G118" s="217">
        <f t="shared" si="14"/>
        <v>0.5</v>
      </c>
      <c r="H118" s="217">
        <f t="shared" si="15"/>
        <v>1</v>
      </c>
      <c r="I118" s="217">
        <f t="shared" si="16"/>
        <v>2.5</v>
      </c>
      <c r="J118" s="217">
        <f t="shared" si="17"/>
        <v>5</v>
      </c>
      <c r="K118" s="492">
        <f t="shared" si="20"/>
        <v>10</v>
      </c>
      <c r="L118" s="217">
        <f t="shared" si="18"/>
        <v>94.5</v>
      </c>
      <c r="M118" s="521" t="s">
        <v>520</v>
      </c>
      <c r="N118" s="522"/>
      <c r="O118" s="424" t="b">
        <v>0</v>
      </c>
      <c r="P118" s="217">
        <v>0</v>
      </c>
      <c r="Q118" s="217">
        <f t="shared" si="21"/>
        <v>0</v>
      </c>
      <c r="R118" s="218">
        <f>$B$21</f>
        <v>10</v>
      </c>
      <c r="S118" s="299"/>
      <c r="X118" s="6" t="s">
        <v>2547</v>
      </c>
      <c r="Z118" s="518" t="s">
        <v>2684</v>
      </c>
      <c r="AA118" s="513"/>
      <c r="AO118" s="6" t="str">
        <f>IF($FD$2=2,Listas!A136,"")</f>
        <v/>
      </c>
    </row>
    <row r="119" spans="1:41">
      <c r="A119" s="6" t="s">
        <v>2521</v>
      </c>
      <c r="D119" s="429" t="str">
        <f t="shared" si="22"/>
        <v>+0</v>
      </c>
      <c r="E119" s="519" t="s">
        <v>2781</v>
      </c>
      <c r="F119" s="520"/>
      <c r="G119" s="300">
        <f t="shared" si="14"/>
        <v>0</v>
      </c>
      <c r="H119" s="300">
        <f t="shared" si="15"/>
        <v>0</v>
      </c>
      <c r="I119" s="300">
        <f t="shared" si="16"/>
        <v>0</v>
      </c>
      <c r="J119" s="300">
        <f t="shared" si="17"/>
        <v>0</v>
      </c>
      <c r="K119" s="492">
        <f t="shared" si="20"/>
        <v>0</v>
      </c>
      <c r="L119" s="300">
        <f t="shared" si="18"/>
        <v>94</v>
      </c>
      <c r="M119" s="519" t="s">
        <v>2781</v>
      </c>
      <c r="N119" s="520"/>
      <c r="O119" s="494" t="b">
        <v>0</v>
      </c>
      <c r="P119" s="426">
        <v>0</v>
      </c>
      <c r="Q119" s="300">
        <f>(IF(O119=TRUE,(((100-K119)/100)*P119)*(1+K119/100),((100-K119)/100)*P119))/2</f>
        <v>0</v>
      </c>
      <c r="R119" s="301">
        <f>IF(S119&gt;0,$B$29,0)</f>
        <v>0</v>
      </c>
      <c r="S119" s="446"/>
      <c r="X119" s="6" t="s">
        <v>2548</v>
      </c>
      <c r="Z119" s="518" t="s">
        <v>3110</v>
      </c>
      <c r="AA119" s="513"/>
      <c r="AO119" s="6" t="str">
        <f>IF($FD$2=2,Listas!A140,"")</f>
        <v/>
      </c>
    </row>
    <row r="120" spans="1:41">
      <c r="A120" s="6" t="s">
        <v>3158</v>
      </c>
      <c r="D120" s="430" t="str">
        <f t="shared" si="22"/>
        <v>+0</v>
      </c>
      <c r="E120" s="521" t="s">
        <v>2782</v>
      </c>
      <c r="F120" s="522"/>
      <c r="G120" s="217">
        <f t="shared" si="14"/>
        <v>0</v>
      </c>
      <c r="H120" s="217">
        <f t="shared" si="15"/>
        <v>0</v>
      </c>
      <c r="I120" s="217">
        <f t="shared" si="16"/>
        <v>0</v>
      </c>
      <c r="J120" s="217">
        <f t="shared" si="17"/>
        <v>0</v>
      </c>
      <c r="K120" s="492">
        <f t="shared" si="20"/>
        <v>0</v>
      </c>
      <c r="L120" s="217">
        <f t="shared" si="18"/>
        <v>94</v>
      </c>
      <c r="M120" s="521" t="s">
        <v>2782</v>
      </c>
      <c r="N120" s="522"/>
      <c r="O120" s="424" t="b">
        <v>0</v>
      </c>
      <c r="P120" s="217">
        <v>0</v>
      </c>
      <c r="Q120" s="217">
        <f>(IF(O120=TRUE,(((100-K120)/100)*P120)*(1+K120/100),((100-K120)/100)*P120))/2</f>
        <v>0</v>
      </c>
      <c r="R120" s="218">
        <f>IF(S120&gt;0,$B$29,0)</f>
        <v>0</v>
      </c>
      <c r="S120" s="299"/>
      <c r="X120" s="6" t="s">
        <v>1200</v>
      </c>
      <c r="Z120" s="518" t="s">
        <v>3111</v>
      </c>
      <c r="AA120" s="513"/>
      <c r="AO120" s="6" t="str">
        <f>IF($FD$2=2,Listas!A142,"")</f>
        <v/>
      </c>
    </row>
    <row r="121" spans="1:41">
      <c r="A121" s="6" t="s">
        <v>1472</v>
      </c>
      <c r="D121" s="429" t="str">
        <f t="shared" si="22"/>
        <v>+0</v>
      </c>
      <c r="E121" s="519" t="s">
        <v>2783</v>
      </c>
      <c r="F121" s="520"/>
      <c r="G121" s="300">
        <f>K121/20</f>
        <v>0.5</v>
      </c>
      <c r="H121" s="300">
        <f>K121/10</f>
        <v>1</v>
      </c>
      <c r="I121" s="300">
        <f>K121/4</f>
        <v>2.5</v>
      </c>
      <c r="J121" s="300">
        <f>K121/2</f>
        <v>5</v>
      </c>
      <c r="K121" s="492">
        <f t="shared" si="20"/>
        <v>10</v>
      </c>
      <c r="L121" s="300">
        <f>94+G121</f>
        <v>94.5</v>
      </c>
      <c r="M121" s="519" t="s">
        <v>2783</v>
      </c>
      <c r="N121" s="520"/>
      <c r="O121" s="494" t="b">
        <v>0</v>
      </c>
      <c r="P121" s="426">
        <v>0</v>
      </c>
      <c r="Q121" s="300">
        <f t="shared" si="21"/>
        <v>0</v>
      </c>
      <c r="R121" s="301">
        <f>$B$23</f>
        <v>10</v>
      </c>
      <c r="S121" s="446"/>
      <c r="X121" s="6" t="s">
        <v>1201</v>
      </c>
      <c r="Z121" s="518" t="s">
        <v>3112</v>
      </c>
      <c r="AA121" s="513"/>
      <c r="AO121" s="6" t="str">
        <f>IF($FD$2=2,Listas!A143,"")</f>
        <v/>
      </c>
    </row>
    <row r="122" spans="1:41">
      <c r="C122" s="6" t="s">
        <v>800</v>
      </c>
      <c r="D122" s="430" t="str">
        <f t="shared" si="22"/>
        <v>+0</v>
      </c>
      <c r="E122" s="521" t="s">
        <v>1792</v>
      </c>
      <c r="F122" s="522"/>
      <c r="G122" s="217">
        <f t="shared" si="14"/>
        <v>0.5</v>
      </c>
      <c r="H122" s="217">
        <f t="shared" si="15"/>
        <v>1</v>
      </c>
      <c r="I122" s="217">
        <f t="shared" si="16"/>
        <v>2.5</v>
      </c>
      <c r="J122" s="217">
        <f t="shared" si="17"/>
        <v>5</v>
      </c>
      <c r="K122" s="492">
        <f t="shared" si="20"/>
        <v>10</v>
      </c>
      <c r="L122" s="217">
        <f t="shared" si="18"/>
        <v>94.5</v>
      </c>
      <c r="M122" s="521" t="s">
        <v>3543</v>
      </c>
      <c r="N122" s="522"/>
      <c r="O122" s="424" t="b">
        <v>0</v>
      </c>
      <c r="P122" s="217">
        <v>0</v>
      </c>
      <c r="Q122" s="217">
        <f t="shared" si="21"/>
        <v>0</v>
      </c>
      <c r="R122" s="218">
        <f>$B$20</f>
        <v>10</v>
      </c>
      <c r="S122" s="299"/>
      <c r="X122" s="6" t="s">
        <v>1202</v>
      </c>
      <c r="Z122" s="518" t="s">
        <v>3113</v>
      </c>
      <c r="AA122" s="513"/>
      <c r="AO122" s="6" t="str">
        <f>IF($FD$2=2,Listas!A144,"")</f>
        <v/>
      </c>
    </row>
    <row r="123" spans="1:41">
      <c r="D123" s="429" t="str">
        <f t="shared" si="22"/>
        <v>+0</v>
      </c>
      <c r="E123" s="519" t="s">
        <v>1793</v>
      </c>
      <c r="F123" s="520"/>
      <c r="G123" s="300">
        <f>K123/20</f>
        <v>0.5</v>
      </c>
      <c r="H123" s="300">
        <f>K123/10</f>
        <v>1</v>
      </c>
      <c r="I123" s="300">
        <f>K123/4</f>
        <v>2.5</v>
      </c>
      <c r="J123" s="300">
        <f>K123/2</f>
        <v>5</v>
      </c>
      <c r="K123" s="492">
        <f t="shared" si="20"/>
        <v>10</v>
      </c>
      <c r="L123" s="300">
        <f>94+G123</f>
        <v>94.5</v>
      </c>
      <c r="M123" s="519" t="s">
        <v>1793</v>
      </c>
      <c r="N123" s="520"/>
      <c r="O123" s="494" t="b">
        <v>0</v>
      </c>
      <c r="P123" s="426">
        <v>0</v>
      </c>
      <c r="Q123" s="300">
        <f t="shared" si="21"/>
        <v>0</v>
      </c>
      <c r="R123" s="301">
        <f>$B$20</f>
        <v>10</v>
      </c>
      <c r="S123" s="446"/>
      <c r="X123" s="6" t="s">
        <v>2549</v>
      </c>
      <c r="Z123" s="518" t="s">
        <v>3114</v>
      </c>
      <c r="AA123" s="513"/>
      <c r="AO123" s="6" t="str">
        <f>IF($FD$2=2,Listas!A145,"")</f>
        <v/>
      </c>
    </row>
    <row r="124" spans="1:41">
      <c r="D124" s="430" t="str">
        <f t="shared" si="22"/>
        <v>+0</v>
      </c>
      <c r="E124" s="521" t="s">
        <v>1795</v>
      </c>
      <c r="F124" s="522"/>
      <c r="G124" s="217">
        <f t="shared" si="14"/>
        <v>0.5</v>
      </c>
      <c r="H124" s="217">
        <f t="shared" si="15"/>
        <v>1</v>
      </c>
      <c r="I124" s="217">
        <f t="shared" si="16"/>
        <v>2.5</v>
      </c>
      <c r="J124" s="217">
        <f t="shared" si="17"/>
        <v>5</v>
      </c>
      <c r="K124" s="492">
        <f t="shared" si="20"/>
        <v>10</v>
      </c>
      <c r="L124" s="217">
        <f t="shared" si="18"/>
        <v>94.5</v>
      </c>
      <c r="M124" s="521" t="s">
        <v>1795</v>
      </c>
      <c r="N124" s="522"/>
      <c r="O124" s="424" t="b">
        <v>0</v>
      </c>
      <c r="P124" s="217">
        <v>0</v>
      </c>
      <c r="Q124" s="217">
        <f t="shared" si="21"/>
        <v>0</v>
      </c>
      <c r="R124" s="218">
        <f>B23</f>
        <v>10</v>
      </c>
      <c r="S124" s="299"/>
      <c r="X124" s="6" t="s">
        <v>2550</v>
      </c>
      <c r="Z124" s="518" t="s">
        <v>2696</v>
      </c>
      <c r="AA124" s="513"/>
      <c r="AO124" s="6" t="str">
        <f>IF($FD$2=2,Listas!A146,"")</f>
        <v/>
      </c>
    </row>
    <row r="125" spans="1:41">
      <c r="D125" s="429" t="str">
        <f t="shared" si="22"/>
        <v>+0</v>
      </c>
      <c r="E125" s="519" t="s">
        <v>3545</v>
      </c>
      <c r="F125" s="520"/>
      <c r="G125" s="300">
        <f t="shared" si="14"/>
        <v>0.5</v>
      </c>
      <c r="H125" s="300">
        <f t="shared" si="15"/>
        <v>1</v>
      </c>
      <c r="I125" s="300">
        <f t="shared" si="16"/>
        <v>2.5</v>
      </c>
      <c r="J125" s="300">
        <f t="shared" si="17"/>
        <v>5</v>
      </c>
      <c r="K125" s="492">
        <f t="shared" si="20"/>
        <v>10</v>
      </c>
      <c r="L125" s="300">
        <f t="shared" si="18"/>
        <v>94.5</v>
      </c>
      <c r="M125" s="519" t="s">
        <v>3545</v>
      </c>
      <c r="N125" s="520"/>
      <c r="O125" s="494" t="b">
        <v>0</v>
      </c>
      <c r="P125" s="426">
        <v>0</v>
      </c>
      <c r="Q125" s="300">
        <f t="shared" si="21"/>
        <v>0</v>
      </c>
      <c r="R125" s="301">
        <f>$B$21</f>
        <v>10</v>
      </c>
      <c r="S125" s="446"/>
      <c r="X125" s="6" t="s">
        <v>2551</v>
      </c>
      <c r="Z125" s="518" t="s">
        <v>2188</v>
      </c>
      <c r="AA125" s="513"/>
      <c r="AO125" s="6" t="str">
        <f>IF($FD$2=2,Listas!A147,"")</f>
        <v/>
      </c>
    </row>
    <row r="126" spans="1:41">
      <c r="D126" s="430" t="str">
        <f t="shared" si="22"/>
        <v>+0</v>
      </c>
      <c r="E126" s="521" t="s">
        <v>1797</v>
      </c>
      <c r="F126" s="522"/>
      <c r="G126" s="217">
        <f t="shared" si="14"/>
        <v>0.5</v>
      </c>
      <c r="H126" s="217">
        <f t="shared" si="15"/>
        <v>1</v>
      </c>
      <c r="I126" s="217">
        <f t="shared" si="16"/>
        <v>2.5</v>
      </c>
      <c r="J126" s="217">
        <f t="shared" si="17"/>
        <v>5</v>
      </c>
      <c r="K126" s="492">
        <f t="shared" si="20"/>
        <v>10</v>
      </c>
      <c r="L126" s="217">
        <f t="shared" si="18"/>
        <v>94.5</v>
      </c>
      <c r="M126" s="521" t="s">
        <v>1797</v>
      </c>
      <c r="N126" s="522"/>
      <c r="O126" s="424" t="b">
        <v>0</v>
      </c>
      <c r="P126" s="217">
        <v>0</v>
      </c>
      <c r="Q126" s="217">
        <f t="shared" si="21"/>
        <v>0</v>
      </c>
      <c r="R126" s="218">
        <f>$B$23</f>
        <v>10</v>
      </c>
      <c r="S126" s="299"/>
      <c r="X126" s="6" t="s">
        <v>1205</v>
      </c>
      <c r="Z126" s="518" t="s">
        <v>2809</v>
      </c>
      <c r="AA126" s="513"/>
      <c r="AO126" s="6" t="str">
        <f>IF($FD$2=2,Listas!A148,"")</f>
        <v/>
      </c>
    </row>
    <row r="127" spans="1:41">
      <c r="D127" s="429" t="str">
        <f t="shared" si="22"/>
        <v>+0</v>
      </c>
      <c r="E127" s="519" t="s">
        <v>1798</v>
      </c>
      <c r="F127" s="520"/>
      <c r="G127" s="300">
        <f t="shared" si="14"/>
        <v>0.5</v>
      </c>
      <c r="H127" s="300">
        <f t="shared" si="15"/>
        <v>1</v>
      </c>
      <c r="I127" s="300">
        <f t="shared" si="16"/>
        <v>2.5</v>
      </c>
      <c r="J127" s="300">
        <f t="shared" si="17"/>
        <v>5</v>
      </c>
      <c r="K127" s="492">
        <f t="shared" si="20"/>
        <v>10</v>
      </c>
      <c r="L127" s="300">
        <f t="shared" si="18"/>
        <v>94.5</v>
      </c>
      <c r="M127" s="519" t="s">
        <v>1798</v>
      </c>
      <c r="N127" s="520"/>
      <c r="O127" s="494" t="b">
        <v>0</v>
      </c>
      <c r="P127" s="426">
        <v>0</v>
      </c>
      <c r="Q127" s="300">
        <f t="shared" si="21"/>
        <v>0</v>
      </c>
      <c r="R127" s="301">
        <f>$B$23</f>
        <v>10</v>
      </c>
      <c r="S127" s="446"/>
      <c r="X127" s="6" t="s">
        <v>1206</v>
      </c>
      <c r="Z127" s="518" t="s">
        <v>1370</v>
      </c>
      <c r="AA127" s="513"/>
      <c r="AO127" s="6" t="str">
        <f>IF($FD$2=2,Listas!A150,"")</f>
        <v/>
      </c>
    </row>
    <row r="128" spans="1:41">
      <c r="D128" s="430" t="str">
        <f t="shared" si="22"/>
        <v>+0</v>
      </c>
      <c r="E128" s="521" t="s">
        <v>321</v>
      </c>
      <c r="F128" s="522"/>
      <c r="G128" s="217">
        <f t="shared" si="14"/>
        <v>0.5</v>
      </c>
      <c r="H128" s="217">
        <f t="shared" si="15"/>
        <v>1</v>
      </c>
      <c r="I128" s="217">
        <f t="shared" si="16"/>
        <v>2.5</v>
      </c>
      <c r="J128" s="217">
        <f t="shared" si="17"/>
        <v>5</v>
      </c>
      <c r="K128" s="492">
        <f t="shared" si="20"/>
        <v>10</v>
      </c>
      <c r="L128" s="217">
        <f t="shared" si="18"/>
        <v>94.5</v>
      </c>
      <c r="M128" s="521" t="s">
        <v>321</v>
      </c>
      <c r="N128" s="522"/>
      <c r="O128" s="424" t="b">
        <v>0</v>
      </c>
      <c r="P128" s="217">
        <v>0</v>
      </c>
      <c r="Q128" s="217">
        <f t="shared" si="21"/>
        <v>0</v>
      </c>
      <c r="R128" s="218">
        <f>$B$23</f>
        <v>10</v>
      </c>
      <c r="S128" s="299"/>
      <c r="X128" s="6" t="s">
        <v>1207</v>
      </c>
      <c r="Z128" s="518" t="s">
        <v>3563</v>
      </c>
      <c r="AA128" s="513"/>
      <c r="AO128" s="6" t="str">
        <f>IF($FD$2=2,Listas!A151,"")</f>
        <v/>
      </c>
    </row>
    <row r="129" spans="4:41">
      <c r="D129" s="429" t="str">
        <f t="shared" si="22"/>
        <v>+0</v>
      </c>
      <c r="E129" s="519" t="s">
        <v>1800</v>
      </c>
      <c r="F129" s="520"/>
      <c r="G129" s="300">
        <f t="shared" si="14"/>
        <v>0.5</v>
      </c>
      <c r="H129" s="300">
        <f t="shared" si="15"/>
        <v>1</v>
      </c>
      <c r="I129" s="300">
        <f t="shared" si="16"/>
        <v>2.5</v>
      </c>
      <c r="J129" s="300">
        <f t="shared" si="17"/>
        <v>5</v>
      </c>
      <c r="K129" s="492">
        <f t="shared" si="20"/>
        <v>10</v>
      </c>
      <c r="L129" s="300">
        <f t="shared" si="18"/>
        <v>94.5</v>
      </c>
      <c r="M129" s="519" t="s">
        <v>1800</v>
      </c>
      <c r="N129" s="520"/>
      <c r="O129" s="494" t="b">
        <v>0</v>
      </c>
      <c r="P129" s="426">
        <v>0</v>
      </c>
      <c r="Q129" s="300">
        <f t="shared" si="21"/>
        <v>0</v>
      </c>
      <c r="R129" s="301">
        <f>$B$23</f>
        <v>10</v>
      </c>
      <c r="S129" s="446"/>
      <c r="X129" s="6" t="s">
        <v>1208</v>
      </c>
      <c r="Z129" s="518" t="s">
        <v>286</v>
      </c>
      <c r="AA129" s="513"/>
      <c r="AO129" s="6" t="str">
        <f>IF($FD$2=2,Listas!A152,"")</f>
        <v/>
      </c>
    </row>
    <row r="130" spans="4:41">
      <c r="D130" s="430" t="str">
        <f t="shared" si="22"/>
        <v>+0</v>
      </c>
      <c r="E130" s="521" t="s">
        <v>1801</v>
      </c>
      <c r="F130" s="522"/>
      <c r="G130" s="217">
        <f t="shared" si="14"/>
        <v>0.5</v>
      </c>
      <c r="H130" s="217">
        <f t="shared" si="15"/>
        <v>1</v>
      </c>
      <c r="I130" s="217">
        <f t="shared" si="16"/>
        <v>2.5</v>
      </c>
      <c r="J130" s="217">
        <f t="shared" si="17"/>
        <v>5</v>
      </c>
      <c r="K130" s="492">
        <f t="shared" si="20"/>
        <v>10</v>
      </c>
      <c r="L130" s="217">
        <f t="shared" si="18"/>
        <v>94.5</v>
      </c>
      <c r="M130" s="521" t="s">
        <v>1801</v>
      </c>
      <c r="N130" s="522"/>
      <c r="O130" s="424" t="b">
        <v>0</v>
      </c>
      <c r="P130" s="217">
        <v>0</v>
      </c>
      <c r="Q130" s="217">
        <f t="shared" si="21"/>
        <v>0</v>
      </c>
      <c r="R130" s="218">
        <f>$B$21</f>
        <v>10</v>
      </c>
      <c r="S130" s="299"/>
      <c r="X130" s="6" t="s">
        <v>1209</v>
      </c>
      <c r="Z130" s="518" t="s">
        <v>2665</v>
      </c>
      <c r="AA130" s="514"/>
      <c r="AO130" s="6" t="str">
        <f>IF($FD$2=2,Listas!A153,"")</f>
        <v/>
      </c>
    </row>
    <row r="131" spans="4:41">
      <c r="D131" s="429" t="str">
        <f t="shared" si="22"/>
        <v>+0</v>
      </c>
      <c r="E131" s="519" t="s">
        <v>1778</v>
      </c>
      <c r="F131" s="520"/>
      <c r="G131" s="300">
        <f t="shared" si="14"/>
        <v>0.5</v>
      </c>
      <c r="H131" s="300">
        <f t="shared" si="15"/>
        <v>1</v>
      </c>
      <c r="I131" s="300">
        <f t="shared" si="16"/>
        <v>2.5</v>
      </c>
      <c r="J131" s="300">
        <f t="shared" si="17"/>
        <v>5</v>
      </c>
      <c r="K131" s="492">
        <f t="shared" si="20"/>
        <v>10</v>
      </c>
      <c r="L131" s="300">
        <f t="shared" si="18"/>
        <v>94.5</v>
      </c>
      <c r="M131" s="519" t="s">
        <v>1778</v>
      </c>
      <c r="N131" s="520"/>
      <c r="O131" s="494" t="b">
        <v>0</v>
      </c>
      <c r="P131" s="426">
        <v>0</v>
      </c>
      <c r="Q131" s="300">
        <f t="shared" si="21"/>
        <v>0</v>
      </c>
      <c r="R131" s="301">
        <f>$B$22</f>
        <v>10</v>
      </c>
      <c r="S131" s="446"/>
      <c r="X131" s="6" t="s">
        <v>1210</v>
      </c>
      <c r="Z131" s="518" t="s">
        <v>2666</v>
      </c>
      <c r="AA131" s="513"/>
      <c r="AO131" s="6" t="str">
        <f>IF($FD$2=2,Listas!A154,"")</f>
        <v/>
      </c>
    </row>
    <row r="132" spans="4:41">
      <c r="D132" s="430" t="str">
        <f t="shared" si="22"/>
        <v>+0</v>
      </c>
      <c r="E132" s="521" t="s">
        <v>521</v>
      </c>
      <c r="F132" s="522"/>
      <c r="G132" s="217">
        <f t="shared" si="14"/>
        <v>0.5</v>
      </c>
      <c r="H132" s="217">
        <f t="shared" si="15"/>
        <v>1</v>
      </c>
      <c r="I132" s="217">
        <f t="shared" si="16"/>
        <v>2.5</v>
      </c>
      <c r="J132" s="217">
        <f t="shared" si="17"/>
        <v>5</v>
      </c>
      <c r="K132" s="492">
        <f t="shared" si="20"/>
        <v>10</v>
      </c>
      <c r="L132" s="217">
        <f t="shared" si="18"/>
        <v>94.5</v>
      </c>
      <c r="M132" s="521" t="s">
        <v>521</v>
      </c>
      <c r="N132" s="522"/>
      <c r="O132" s="424" t="b">
        <v>0</v>
      </c>
      <c r="P132" s="217">
        <v>0</v>
      </c>
      <c r="Q132" s="217">
        <f t="shared" si="21"/>
        <v>0</v>
      </c>
      <c r="R132" s="218">
        <f>B22</f>
        <v>10</v>
      </c>
      <c r="S132" s="299"/>
      <c r="X132" s="6" t="s">
        <v>2552</v>
      </c>
      <c r="Z132" s="518" t="s">
        <v>2166</v>
      </c>
      <c r="AA132" s="513"/>
      <c r="AO132" s="6" t="str">
        <f>IF($FD$2=2,Listas!A155,"")</f>
        <v/>
      </c>
    </row>
    <row r="133" spans="4:41">
      <c r="D133" s="429" t="str">
        <f t="shared" si="22"/>
        <v>+0</v>
      </c>
      <c r="E133" s="519" t="s">
        <v>522</v>
      </c>
      <c r="F133" s="520"/>
      <c r="G133" s="300">
        <f t="shared" si="14"/>
        <v>0.5</v>
      </c>
      <c r="H133" s="300">
        <f t="shared" si="15"/>
        <v>1</v>
      </c>
      <c r="I133" s="300">
        <f t="shared" si="16"/>
        <v>2.5</v>
      </c>
      <c r="J133" s="300">
        <f t="shared" si="17"/>
        <v>5</v>
      </c>
      <c r="K133" s="492">
        <f t="shared" si="20"/>
        <v>10</v>
      </c>
      <c r="L133" s="300">
        <f t="shared" si="18"/>
        <v>94.5</v>
      </c>
      <c r="M133" s="519" t="s">
        <v>522</v>
      </c>
      <c r="N133" s="520"/>
      <c r="O133" s="494" t="b">
        <v>0</v>
      </c>
      <c r="P133" s="426">
        <v>0</v>
      </c>
      <c r="Q133" s="300">
        <f t="shared" si="21"/>
        <v>0</v>
      </c>
      <c r="R133" s="301">
        <f>$B$21</f>
        <v>10</v>
      </c>
      <c r="S133" s="446"/>
      <c r="X133" s="6" t="s">
        <v>2553</v>
      </c>
      <c r="Z133" s="516" t="s">
        <v>2167</v>
      </c>
      <c r="AA133" s="513"/>
      <c r="AO133" s="6" t="str">
        <f>IF($FD$2=2,Listas!A156,"")</f>
        <v/>
      </c>
    </row>
    <row r="134" spans="4:41">
      <c r="D134" s="430" t="str">
        <f t="shared" si="22"/>
        <v>+0</v>
      </c>
      <c r="E134" s="521" t="s">
        <v>523</v>
      </c>
      <c r="F134" s="522"/>
      <c r="G134" s="217">
        <f t="shared" si="14"/>
        <v>0</v>
      </c>
      <c r="H134" s="217">
        <f t="shared" si="15"/>
        <v>0</v>
      </c>
      <c r="I134" s="217">
        <f t="shared" si="16"/>
        <v>0</v>
      </c>
      <c r="J134" s="217">
        <f t="shared" si="17"/>
        <v>0</v>
      </c>
      <c r="K134" s="492">
        <f t="shared" si="20"/>
        <v>0</v>
      </c>
      <c r="L134" s="217">
        <f t="shared" si="18"/>
        <v>94</v>
      </c>
      <c r="M134" s="521" t="s">
        <v>523</v>
      </c>
      <c r="N134" s="522"/>
      <c r="O134" s="424" t="b">
        <v>0</v>
      </c>
      <c r="P134" s="217">
        <v>0</v>
      </c>
      <c r="Q134" s="217">
        <f>(IF(O134=TRUE,(((100-K134)/100)*P134)*(1+K134/100),((100-K134)/100)*P134))/2</f>
        <v>0</v>
      </c>
      <c r="R134" s="218">
        <f>IF(S134&gt;0,$B$29,0)</f>
        <v>0</v>
      </c>
      <c r="S134" s="299"/>
      <c r="X134" s="6" t="s">
        <v>2554</v>
      </c>
      <c r="Z134" s="518" t="s">
        <v>2168</v>
      </c>
      <c r="AA134" s="513"/>
      <c r="AO134" s="6" t="str">
        <f>IF($FD$2=2,Listas!A158,"")</f>
        <v/>
      </c>
    </row>
    <row r="135" spans="4:41">
      <c r="D135" s="429" t="str">
        <f t="shared" si="22"/>
        <v>+0</v>
      </c>
      <c r="E135" s="519" t="s">
        <v>1317</v>
      </c>
      <c r="F135" s="520"/>
      <c r="G135" s="300">
        <f t="shared" si="14"/>
        <v>0.5</v>
      </c>
      <c r="H135" s="300">
        <f t="shared" si="15"/>
        <v>1</v>
      </c>
      <c r="I135" s="300">
        <f t="shared" si="16"/>
        <v>2.5</v>
      </c>
      <c r="J135" s="300">
        <f t="shared" si="17"/>
        <v>5</v>
      </c>
      <c r="K135" s="492">
        <f t="shared" si="20"/>
        <v>10</v>
      </c>
      <c r="L135" s="300">
        <f t="shared" si="18"/>
        <v>94.5</v>
      </c>
      <c r="M135" s="519" t="s">
        <v>1317</v>
      </c>
      <c r="N135" s="520"/>
      <c r="O135" s="494" t="b">
        <v>0</v>
      </c>
      <c r="P135" s="426">
        <v>0</v>
      </c>
      <c r="Q135" s="300">
        <f t="shared" si="21"/>
        <v>0</v>
      </c>
      <c r="R135" s="301">
        <f>$B$23</f>
        <v>10</v>
      </c>
      <c r="S135" s="446"/>
      <c r="X135" s="6" t="s">
        <v>2555</v>
      </c>
      <c r="Z135" s="518" t="s">
        <v>2201</v>
      </c>
      <c r="AA135" s="513"/>
      <c r="AO135" s="6" t="str">
        <f>IF($FD$2=2,Listas!A159,"")</f>
        <v/>
      </c>
    </row>
    <row r="136" spans="4:41">
      <c r="D136" s="430" t="str">
        <f t="shared" si="22"/>
        <v>+0</v>
      </c>
      <c r="E136" s="521" t="s">
        <v>524</v>
      </c>
      <c r="F136" s="522"/>
      <c r="G136" s="217">
        <f t="shared" ref="G136:G167" si="23">K136/20</f>
        <v>0</v>
      </c>
      <c r="H136" s="217">
        <f t="shared" ref="H136:H167" si="24">K136/10</f>
        <v>0</v>
      </c>
      <c r="I136" s="217">
        <f t="shared" ref="I136:I167" si="25">K136/4</f>
        <v>0</v>
      </c>
      <c r="J136" s="217">
        <f t="shared" ref="J136:J167" si="26">K136/2</f>
        <v>0</v>
      </c>
      <c r="K136" s="492">
        <f t="shared" si="20"/>
        <v>0</v>
      </c>
      <c r="L136" s="217">
        <f t="shared" ref="L136:L167" si="27">94+G136</f>
        <v>94</v>
      </c>
      <c r="M136" s="521" t="s">
        <v>524</v>
      </c>
      <c r="N136" s="522"/>
      <c r="O136" s="424" t="b">
        <v>0</v>
      </c>
      <c r="P136" s="217">
        <v>0</v>
      </c>
      <c r="Q136" s="217">
        <f>(IF(O136=TRUE,(((100-K136)/100)*P136)*(1+K136/100),((100-K136)/100)*P136))/2</f>
        <v>0</v>
      </c>
      <c r="R136" s="218">
        <f>IF(S136&gt;0,$B$29,0)</f>
        <v>0</v>
      </c>
      <c r="S136" s="299"/>
      <c r="X136" s="6" t="s">
        <v>2556</v>
      </c>
      <c r="Z136" s="512" t="s">
        <v>2172</v>
      </c>
      <c r="AA136" s="513"/>
      <c r="AO136" s="6" t="str">
        <f>IF($FD$2=2,Listas!A161,"")</f>
        <v/>
      </c>
    </row>
    <row r="137" spans="4:41">
      <c r="D137" s="429" t="str">
        <f t="shared" si="22"/>
        <v>+0</v>
      </c>
      <c r="E137" s="519" t="s">
        <v>3422</v>
      </c>
      <c r="F137" s="520"/>
      <c r="G137" s="300">
        <f t="shared" si="23"/>
        <v>0.5</v>
      </c>
      <c r="H137" s="300">
        <f t="shared" si="24"/>
        <v>1</v>
      </c>
      <c r="I137" s="300">
        <f t="shared" si="25"/>
        <v>2.5</v>
      </c>
      <c r="J137" s="300">
        <f t="shared" si="26"/>
        <v>5</v>
      </c>
      <c r="K137" s="492">
        <f t="shared" si="20"/>
        <v>10</v>
      </c>
      <c r="L137" s="300">
        <f t="shared" si="27"/>
        <v>94.5</v>
      </c>
      <c r="M137" s="519" t="s">
        <v>3422</v>
      </c>
      <c r="N137" s="520"/>
      <c r="O137" s="494" t="b">
        <v>0</v>
      </c>
      <c r="P137" s="426">
        <v>0</v>
      </c>
      <c r="Q137" s="300">
        <f t="shared" si="21"/>
        <v>0</v>
      </c>
      <c r="R137" s="301">
        <f>$B$23</f>
        <v>10</v>
      </c>
      <c r="S137" s="446"/>
      <c r="X137" s="6" t="s">
        <v>2557</v>
      </c>
      <c r="Z137" s="516" t="s">
        <v>2200</v>
      </c>
      <c r="AA137" s="513"/>
      <c r="AO137" s="6" t="str">
        <f>IF($FD$2=2,Listas!A162,"")</f>
        <v/>
      </c>
    </row>
    <row r="138" spans="4:41">
      <c r="D138" s="430" t="str">
        <f t="shared" si="22"/>
        <v>+0</v>
      </c>
      <c r="E138" s="521" t="s">
        <v>3423</v>
      </c>
      <c r="F138" s="522"/>
      <c r="G138" s="217">
        <f t="shared" si="23"/>
        <v>0.5</v>
      </c>
      <c r="H138" s="217">
        <f t="shared" si="24"/>
        <v>1</v>
      </c>
      <c r="I138" s="217">
        <f t="shared" si="25"/>
        <v>2.5</v>
      </c>
      <c r="J138" s="217">
        <f t="shared" si="26"/>
        <v>5</v>
      </c>
      <c r="K138" s="492">
        <f t="shared" si="20"/>
        <v>10</v>
      </c>
      <c r="L138" s="217">
        <f t="shared" si="27"/>
        <v>94.5</v>
      </c>
      <c r="M138" s="521" t="s">
        <v>3423</v>
      </c>
      <c r="N138" s="522"/>
      <c r="O138" s="424" t="b">
        <v>0</v>
      </c>
      <c r="P138" s="217">
        <v>0</v>
      </c>
      <c r="Q138" s="217">
        <f t="shared" si="21"/>
        <v>0</v>
      </c>
      <c r="R138" s="218">
        <f>$B$23</f>
        <v>10</v>
      </c>
      <c r="S138" s="299"/>
      <c r="X138" s="6" t="s">
        <v>1217</v>
      </c>
      <c r="Z138" s="518" t="s">
        <v>1361</v>
      </c>
      <c r="AA138" s="513"/>
      <c r="AO138" s="6" t="str">
        <f>IF($FD$2=2,Listas!A163,"")</f>
        <v/>
      </c>
    </row>
    <row r="139" spans="4:41">
      <c r="D139" s="429" t="str">
        <f t="shared" si="22"/>
        <v>+0</v>
      </c>
      <c r="E139" s="519" t="s">
        <v>3424</v>
      </c>
      <c r="F139" s="520"/>
      <c r="G139" s="300">
        <f t="shared" si="23"/>
        <v>0.5</v>
      </c>
      <c r="H139" s="300">
        <f t="shared" si="24"/>
        <v>1</v>
      </c>
      <c r="I139" s="300">
        <f t="shared" si="25"/>
        <v>2.5</v>
      </c>
      <c r="J139" s="300">
        <f t="shared" si="26"/>
        <v>5</v>
      </c>
      <c r="K139" s="492">
        <f t="shared" si="20"/>
        <v>10</v>
      </c>
      <c r="L139" s="300">
        <f t="shared" si="27"/>
        <v>94.5</v>
      </c>
      <c r="M139" s="519" t="s">
        <v>3424</v>
      </c>
      <c r="N139" s="520"/>
      <c r="O139" s="494" t="b">
        <v>0</v>
      </c>
      <c r="P139" s="426">
        <v>0</v>
      </c>
      <c r="Q139" s="300">
        <f t="shared" si="21"/>
        <v>0</v>
      </c>
      <c r="R139" s="301">
        <f>$B$23</f>
        <v>10</v>
      </c>
      <c r="S139" s="446"/>
      <c r="X139" s="6" t="s">
        <v>2558</v>
      </c>
      <c r="Z139" s="518" t="s">
        <v>1857</v>
      </c>
      <c r="AA139" s="513"/>
      <c r="AO139" s="6" t="str">
        <f>IF($FD$2=2,Listas!A164,"")</f>
        <v/>
      </c>
    </row>
    <row r="140" spans="4:41">
      <c r="D140" s="430" t="str">
        <f t="shared" si="22"/>
        <v>+0</v>
      </c>
      <c r="E140" s="521" t="s">
        <v>2814</v>
      </c>
      <c r="F140" s="522"/>
      <c r="G140" s="217">
        <f t="shared" si="23"/>
        <v>0.5</v>
      </c>
      <c r="H140" s="217">
        <f t="shared" si="24"/>
        <v>1</v>
      </c>
      <c r="I140" s="217">
        <f t="shared" si="25"/>
        <v>2.5</v>
      </c>
      <c r="J140" s="217">
        <f t="shared" si="26"/>
        <v>5</v>
      </c>
      <c r="K140" s="492">
        <f t="shared" si="20"/>
        <v>10</v>
      </c>
      <c r="L140" s="217">
        <f t="shared" si="27"/>
        <v>94.5</v>
      </c>
      <c r="M140" s="521" t="s">
        <v>2814</v>
      </c>
      <c r="N140" s="522"/>
      <c r="O140" s="424" t="b">
        <v>0</v>
      </c>
      <c r="P140" s="217">
        <v>0</v>
      </c>
      <c r="Q140" s="217">
        <f t="shared" si="21"/>
        <v>0</v>
      </c>
      <c r="R140" s="218">
        <f>$B$23</f>
        <v>10</v>
      </c>
      <c r="S140" s="299"/>
      <c r="X140" s="6" t="s">
        <v>1219</v>
      </c>
      <c r="Z140" s="518" t="s">
        <v>2361</v>
      </c>
      <c r="AA140" s="513"/>
      <c r="AO140" s="6" t="str">
        <f>IF($FD$2=2,Listas!A165,"")</f>
        <v/>
      </c>
    </row>
    <row r="141" spans="4:41">
      <c r="D141" s="429" t="str">
        <f t="shared" si="22"/>
        <v>+0</v>
      </c>
      <c r="E141" s="519" t="s">
        <v>2815</v>
      </c>
      <c r="F141" s="520"/>
      <c r="G141" s="300">
        <f t="shared" si="23"/>
        <v>0.5</v>
      </c>
      <c r="H141" s="300">
        <f t="shared" si="24"/>
        <v>1</v>
      </c>
      <c r="I141" s="300">
        <f t="shared" si="25"/>
        <v>2.5</v>
      </c>
      <c r="J141" s="300">
        <f t="shared" si="26"/>
        <v>5</v>
      </c>
      <c r="K141" s="492">
        <f t="shared" si="20"/>
        <v>10</v>
      </c>
      <c r="L141" s="300">
        <f t="shared" si="27"/>
        <v>94.5</v>
      </c>
      <c r="M141" s="519" t="s">
        <v>2815</v>
      </c>
      <c r="N141" s="520"/>
      <c r="O141" s="494" t="b">
        <v>0</v>
      </c>
      <c r="P141" s="426">
        <v>0</v>
      </c>
      <c r="Q141" s="300">
        <f t="shared" si="21"/>
        <v>0</v>
      </c>
      <c r="R141" s="301">
        <f>$B$23</f>
        <v>10</v>
      </c>
      <c r="S141" s="446"/>
      <c r="X141" s="6" t="s">
        <v>1220</v>
      </c>
      <c r="Z141" s="518" t="s">
        <v>2359</v>
      </c>
      <c r="AA141" s="515"/>
      <c r="AO141" s="6" t="str">
        <f>IF($FD$2=2,Listas!A166,"")</f>
        <v/>
      </c>
    </row>
    <row r="142" spans="4:41">
      <c r="D142" s="430" t="str">
        <f t="shared" si="22"/>
        <v>+0</v>
      </c>
      <c r="E142" s="521" t="s">
        <v>2908</v>
      </c>
      <c r="F142" s="522"/>
      <c r="G142" s="217">
        <f t="shared" si="23"/>
        <v>0.5</v>
      </c>
      <c r="H142" s="217">
        <f t="shared" si="24"/>
        <v>1</v>
      </c>
      <c r="I142" s="217">
        <f t="shared" si="25"/>
        <v>2.5</v>
      </c>
      <c r="J142" s="217">
        <f t="shared" si="26"/>
        <v>5</v>
      </c>
      <c r="K142" s="492">
        <f t="shared" si="20"/>
        <v>10</v>
      </c>
      <c r="L142" s="217">
        <f t="shared" si="27"/>
        <v>94.5</v>
      </c>
      <c r="M142" s="521" t="s">
        <v>2908</v>
      </c>
      <c r="N142" s="522"/>
      <c r="O142" s="424" t="b">
        <v>0</v>
      </c>
      <c r="P142" s="217">
        <v>0</v>
      </c>
      <c r="Q142" s="217">
        <f t="shared" si="21"/>
        <v>0</v>
      </c>
      <c r="R142" s="218">
        <f>$B$20</f>
        <v>10</v>
      </c>
      <c r="S142" s="299"/>
      <c r="X142" s="6" t="s">
        <v>2559</v>
      </c>
      <c r="Z142" s="518" t="s">
        <v>2801</v>
      </c>
      <c r="AA142" s="513"/>
      <c r="AO142" s="6" t="str">
        <f>IF($FD$2=2,Listas!A167,"")</f>
        <v/>
      </c>
    </row>
    <row r="143" spans="4:41">
      <c r="D143" s="429" t="str">
        <f t="shared" si="22"/>
        <v>+0</v>
      </c>
      <c r="E143" s="519" t="s">
        <v>2909</v>
      </c>
      <c r="F143" s="520"/>
      <c r="G143" s="300">
        <f t="shared" si="23"/>
        <v>0.5</v>
      </c>
      <c r="H143" s="300">
        <f t="shared" si="24"/>
        <v>1</v>
      </c>
      <c r="I143" s="300">
        <f t="shared" si="25"/>
        <v>2.5</v>
      </c>
      <c r="J143" s="300">
        <f t="shared" si="26"/>
        <v>5</v>
      </c>
      <c r="K143" s="492">
        <f t="shared" si="20"/>
        <v>10</v>
      </c>
      <c r="L143" s="300">
        <f t="shared" si="27"/>
        <v>94.5</v>
      </c>
      <c r="M143" s="519" t="s">
        <v>2909</v>
      </c>
      <c r="N143" s="520"/>
      <c r="O143" s="494" t="b">
        <v>0</v>
      </c>
      <c r="P143" s="426">
        <v>0</v>
      </c>
      <c r="Q143" s="300">
        <f t="shared" si="21"/>
        <v>0</v>
      </c>
      <c r="R143" s="301">
        <f>$B$21</f>
        <v>10</v>
      </c>
      <c r="S143" s="446"/>
      <c r="X143" s="6" t="s">
        <v>2560</v>
      </c>
      <c r="Z143" s="518" t="s">
        <v>2362</v>
      </c>
      <c r="AA143" s="513"/>
      <c r="AO143" s="6" t="str">
        <f>IF($FD$2=2,Listas!A168,"")</f>
        <v/>
      </c>
    </row>
    <row r="144" spans="4:41">
      <c r="D144" s="430" t="str">
        <f t="shared" si="22"/>
        <v>+0</v>
      </c>
      <c r="E144" s="521" t="s">
        <v>2816</v>
      </c>
      <c r="F144" s="522"/>
      <c r="G144" s="217">
        <f t="shared" si="23"/>
        <v>0.5</v>
      </c>
      <c r="H144" s="217">
        <f t="shared" si="24"/>
        <v>1</v>
      </c>
      <c r="I144" s="217">
        <f t="shared" si="25"/>
        <v>2.5</v>
      </c>
      <c r="J144" s="217">
        <f t="shared" si="26"/>
        <v>5</v>
      </c>
      <c r="K144" s="492">
        <f t="shared" si="20"/>
        <v>10</v>
      </c>
      <c r="L144" s="217">
        <f t="shared" si="27"/>
        <v>94.5</v>
      </c>
      <c r="M144" s="521" t="s">
        <v>2816</v>
      </c>
      <c r="N144" s="522"/>
      <c r="O144" s="424" t="b">
        <v>0</v>
      </c>
      <c r="P144" s="217">
        <v>0</v>
      </c>
      <c r="Q144" s="217">
        <f t="shared" si="21"/>
        <v>0</v>
      </c>
      <c r="R144" s="218">
        <f>$B$21</f>
        <v>10</v>
      </c>
      <c r="S144" s="299"/>
      <c r="X144" s="6" t="s">
        <v>2561</v>
      </c>
      <c r="Z144" s="518" t="s">
        <v>2360</v>
      </c>
      <c r="AA144" s="515"/>
      <c r="AO144" s="6" t="str">
        <f>IF($FD$2=2,Listas!A169,"")</f>
        <v/>
      </c>
    </row>
    <row r="145" spans="4:41">
      <c r="D145" s="429" t="str">
        <f t="shared" si="22"/>
        <v>+0</v>
      </c>
      <c r="E145" s="519" t="s">
        <v>2244</v>
      </c>
      <c r="F145" s="520"/>
      <c r="G145" s="300">
        <f t="shared" si="23"/>
        <v>0.5</v>
      </c>
      <c r="H145" s="300">
        <f t="shared" si="24"/>
        <v>1</v>
      </c>
      <c r="I145" s="300">
        <f t="shared" si="25"/>
        <v>2.5</v>
      </c>
      <c r="J145" s="300">
        <f t="shared" si="26"/>
        <v>5</v>
      </c>
      <c r="K145" s="492">
        <f t="shared" si="20"/>
        <v>10</v>
      </c>
      <c r="L145" s="300">
        <f t="shared" si="27"/>
        <v>94.5</v>
      </c>
      <c r="M145" s="519" t="s">
        <v>2244</v>
      </c>
      <c r="N145" s="520"/>
      <c r="O145" s="494" t="b">
        <v>0</v>
      </c>
      <c r="P145" s="426">
        <v>0</v>
      </c>
      <c r="Q145" s="300">
        <f t="shared" si="21"/>
        <v>0</v>
      </c>
      <c r="R145" s="301">
        <f>$B$21</f>
        <v>10</v>
      </c>
      <c r="S145" s="446"/>
      <c r="X145" s="6" t="s">
        <v>2562</v>
      </c>
      <c r="Z145" s="518" t="s">
        <v>2162</v>
      </c>
      <c r="AA145" s="513"/>
      <c r="AO145" s="6" t="str">
        <f>IF($FD$2=2,Listas!A170,"")</f>
        <v/>
      </c>
    </row>
    <row r="146" spans="4:41">
      <c r="D146" s="430" t="str">
        <f t="shared" si="22"/>
        <v>+0</v>
      </c>
      <c r="E146" s="521" t="s">
        <v>2817</v>
      </c>
      <c r="F146" s="522"/>
      <c r="G146" s="217">
        <f t="shared" si="23"/>
        <v>0.5</v>
      </c>
      <c r="H146" s="217">
        <f t="shared" si="24"/>
        <v>1</v>
      </c>
      <c r="I146" s="217">
        <f t="shared" si="25"/>
        <v>2.5</v>
      </c>
      <c r="J146" s="217">
        <f t="shared" si="26"/>
        <v>5</v>
      </c>
      <c r="K146" s="492">
        <f t="shared" si="20"/>
        <v>10</v>
      </c>
      <c r="L146" s="217">
        <f t="shared" si="27"/>
        <v>94.5</v>
      </c>
      <c r="M146" s="521" t="s">
        <v>2817</v>
      </c>
      <c r="N146" s="522"/>
      <c r="O146" s="424" t="b">
        <v>0</v>
      </c>
      <c r="P146" s="217">
        <v>0</v>
      </c>
      <c r="Q146" s="217">
        <f t="shared" si="21"/>
        <v>0</v>
      </c>
      <c r="R146" s="218">
        <f>$B$23</f>
        <v>10</v>
      </c>
      <c r="S146" s="299"/>
      <c r="X146" s="6" t="s">
        <v>2563</v>
      </c>
      <c r="Z146" s="518" t="s">
        <v>2186</v>
      </c>
      <c r="AA146" s="513"/>
      <c r="AO146" s="6" t="str">
        <f>IF($FD$2=2,Listas!A171,"")</f>
        <v/>
      </c>
    </row>
    <row r="147" spans="4:41">
      <c r="D147" s="429" t="str">
        <f t="shared" si="22"/>
        <v>+0</v>
      </c>
      <c r="E147" s="519" t="s">
        <v>2913</v>
      </c>
      <c r="F147" s="520"/>
      <c r="G147" s="300">
        <f t="shared" si="23"/>
        <v>0.5</v>
      </c>
      <c r="H147" s="300">
        <f t="shared" si="24"/>
        <v>1</v>
      </c>
      <c r="I147" s="300">
        <f t="shared" si="25"/>
        <v>2.5</v>
      </c>
      <c r="J147" s="300">
        <f t="shared" si="26"/>
        <v>5</v>
      </c>
      <c r="K147" s="492">
        <f t="shared" si="20"/>
        <v>10</v>
      </c>
      <c r="L147" s="300">
        <f t="shared" si="27"/>
        <v>94.5</v>
      </c>
      <c r="M147" s="519" t="s">
        <v>2913</v>
      </c>
      <c r="N147" s="520"/>
      <c r="O147" s="494" t="b">
        <v>0</v>
      </c>
      <c r="P147" s="426">
        <v>0</v>
      </c>
      <c r="Q147" s="300">
        <f t="shared" si="21"/>
        <v>0</v>
      </c>
      <c r="R147" s="301">
        <f>$B$24</f>
        <v>10</v>
      </c>
      <c r="S147" s="446"/>
      <c r="X147" s="6" t="s">
        <v>1226</v>
      </c>
      <c r="Z147" s="518" t="s">
        <v>2094</v>
      </c>
      <c r="AA147" s="513"/>
      <c r="AO147" s="6" t="str">
        <f>IF($FD$2=2,Listas!A184,"")</f>
        <v/>
      </c>
    </row>
    <row r="148" spans="4:41">
      <c r="D148" s="430" t="str">
        <f t="shared" si="22"/>
        <v>+0</v>
      </c>
      <c r="E148" s="521" t="s">
        <v>2079</v>
      </c>
      <c r="F148" s="522"/>
      <c r="G148" s="217">
        <f t="shared" si="23"/>
        <v>0.5</v>
      </c>
      <c r="H148" s="217">
        <f t="shared" si="24"/>
        <v>1</v>
      </c>
      <c r="I148" s="217">
        <f t="shared" si="25"/>
        <v>2.5</v>
      </c>
      <c r="J148" s="217">
        <f t="shared" si="26"/>
        <v>5</v>
      </c>
      <c r="K148" s="492">
        <f t="shared" si="20"/>
        <v>10</v>
      </c>
      <c r="L148" s="217">
        <f t="shared" si="27"/>
        <v>94.5</v>
      </c>
      <c r="M148" s="521" t="s">
        <v>2079</v>
      </c>
      <c r="N148" s="522"/>
      <c r="O148" s="424" t="b">
        <v>0</v>
      </c>
      <c r="P148" s="217">
        <v>0</v>
      </c>
      <c r="Q148" s="217">
        <f t="shared" si="21"/>
        <v>0</v>
      </c>
      <c r="R148" s="218">
        <f>$B$23</f>
        <v>10</v>
      </c>
      <c r="S148" s="299"/>
      <c r="X148" s="6" t="s">
        <v>2564</v>
      </c>
      <c r="Z148" s="516" t="s">
        <v>705</v>
      </c>
      <c r="AA148" s="517"/>
      <c r="AO148" s="6" t="str">
        <f>IF($FD$2=2,Listas!A186,"")</f>
        <v/>
      </c>
    </row>
    <row r="149" spans="4:41">
      <c r="D149" s="429" t="str">
        <f t="shared" si="22"/>
        <v>+0</v>
      </c>
      <c r="E149" s="519" t="s">
        <v>2916</v>
      </c>
      <c r="F149" s="520"/>
      <c r="G149" s="300">
        <f t="shared" si="23"/>
        <v>0.5</v>
      </c>
      <c r="H149" s="300">
        <f t="shared" si="24"/>
        <v>1</v>
      </c>
      <c r="I149" s="300">
        <f t="shared" si="25"/>
        <v>2.5</v>
      </c>
      <c r="J149" s="300">
        <f t="shared" si="26"/>
        <v>5</v>
      </c>
      <c r="K149" s="492">
        <f t="shared" si="20"/>
        <v>10</v>
      </c>
      <c r="L149" s="300">
        <f t="shared" si="27"/>
        <v>94.5</v>
      </c>
      <c r="M149" s="519" t="s">
        <v>2916</v>
      </c>
      <c r="N149" s="520"/>
      <c r="O149" s="494" t="b">
        <v>0</v>
      </c>
      <c r="P149" s="426">
        <v>0</v>
      </c>
      <c r="Q149" s="300">
        <f t="shared" si="21"/>
        <v>0</v>
      </c>
      <c r="R149" s="301">
        <f>$B$25</f>
        <v>10</v>
      </c>
      <c r="S149" s="446"/>
      <c r="X149" s="6" t="s">
        <v>1228</v>
      </c>
      <c r="Z149" s="15"/>
      <c r="AA149" s="14"/>
      <c r="AO149" s="6" t="str">
        <f>IF($FD$2=2,Listas!A187,"")</f>
        <v/>
      </c>
    </row>
    <row r="150" spans="4:41">
      <c r="D150" s="430" t="str">
        <f t="shared" si="22"/>
        <v>+0</v>
      </c>
      <c r="E150" s="521" t="s">
        <v>2917</v>
      </c>
      <c r="F150" s="522"/>
      <c r="G150" s="217">
        <f t="shared" si="23"/>
        <v>0.5</v>
      </c>
      <c r="H150" s="217">
        <f t="shared" si="24"/>
        <v>1</v>
      </c>
      <c r="I150" s="217">
        <f t="shared" si="25"/>
        <v>2.5</v>
      </c>
      <c r="J150" s="217">
        <f t="shared" si="26"/>
        <v>5</v>
      </c>
      <c r="K150" s="492">
        <f t="shared" si="20"/>
        <v>10</v>
      </c>
      <c r="L150" s="217">
        <f t="shared" si="27"/>
        <v>94.5</v>
      </c>
      <c r="M150" s="521" t="s">
        <v>2917</v>
      </c>
      <c r="N150" s="522"/>
      <c r="O150" s="424" t="b">
        <v>0</v>
      </c>
      <c r="P150" s="217">
        <v>0</v>
      </c>
      <c r="Q150" s="217">
        <f t="shared" si="21"/>
        <v>0</v>
      </c>
      <c r="R150" s="218">
        <f>$B$23</f>
        <v>10</v>
      </c>
      <c r="S150" s="299"/>
      <c r="X150" s="6" t="s">
        <v>1230</v>
      </c>
      <c r="Z150" s="15"/>
      <c r="AA150" s="14"/>
      <c r="AO150" s="6" t="str">
        <f>IF($FD$2=2,Listas!A188,"")</f>
        <v/>
      </c>
    </row>
    <row r="151" spans="4:41">
      <c r="D151" s="429" t="str">
        <f t="shared" si="22"/>
        <v>+0</v>
      </c>
      <c r="E151" s="519" t="s">
        <v>2918</v>
      </c>
      <c r="F151" s="520"/>
      <c r="G151" s="300">
        <f t="shared" si="23"/>
        <v>0.5</v>
      </c>
      <c r="H151" s="300">
        <f t="shared" si="24"/>
        <v>1</v>
      </c>
      <c r="I151" s="300">
        <f t="shared" si="25"/>
        <v>2.5</v>
      </c>
      <c r="J151" s="300">
        <f t="shared" si="26"/>
        <v>5</v>
      </c>
      <c r="K151" s="492">
        <f t="shared" si="20"/>
        <v>10</v>
      </c>
      <c r="L151" s="300">
        <f t="shared" si="27"/>
        <v>94.5</v>
      </c>
      <c r="M151" s="519" t="s">
        <v>2918</v>
      </c>
      <c r="N151" s="520"/>
      <c r="O151" s="494" t="b">
        <v>0</v>
      </c>
      <c r="P151" s="426">
        <v>0</v>
      </c>
      <c r="Q151" s="300">
        <f t="shared" si="21"/>
        <v>0</v>
      </c>
      <c r="R151" s="301">
        <f>$B$21</f>
        <v>10</v>
      </c>
      <c r="S151" s="446"/>
      <c r="X151" s="6" t="s">
        <v>2565</v>
      </c>
      <c r="Z151" s="15"/>
      <c r="AA151" s="14"/>
      <c r="AO151" s="6" t="str">
        <f>IF($FD$2=2,Listas!A189,"")</f>
        <v/>
      </c>
    </row>
    <row r="152" spans="4:41">
      <c r="D152" s="430" t="str">
        <f t="shared" si="22"/>
        <v>+0</v>
      </c>
      <c r="E152" s="521" t="s">
        <v>2919</v>
      </c>
      <c r="F152" s="522"/>
      <c r="G152" s="217">
        <f t="shared" si="23"/>
        <v>0.5</v>
      </c>
      <c r="H152" s="217">
        <f t="shared" si="24"/>
        <v>1</v>
      </c>
      <c r="I152" s="217">
        <f t="shared" si="25"/>
        <v>2.5</v>
      </c>
      <c r="J152" s="217">
        <f t="shared" si="26"/>
        <v>5</v>
      </c>
      <c r="K152" s="492">
        <f t="shared" si="20"/>
        <v>10</v>
      </c>
      <c r="L152" s="217">
        <f t="shared" si="27"/>
        <v>94.5</v>
      </c>
      <c r="M152" s="521" t="s">
        <v>2919</v>
      </c>
      <c r="N152" s="522"/>
      <c r="O152" s="424" t="b">
        <v>0</v>
      </c>
      <c r="P152" s="217">
        <v>0</v>
      </c>
      <c r="Q152" s="217">
        <f t="shared" si="21"/>
        <v>0</v>
      </c>
      <c r="R152" s="218">
        <f>$B$21</f>
        <v>10</v>
      </c>
      <c r="S152" s="299"/>
      <c r="X152" s="6" t="s">
        <v>1232</v>
      </c>
      <c r="Z152" s="15"/>
      <c r="AA152" s="14"/>
      <c r="AO152" s="6" t="str">
        <f>IF($FD$2=2,Listas!A190,"")</f>
        <v/>
      </c>
    </row>
    <row r="153" spans="4:41">
      <c r="D153" s="429" t="str">
        <f t="shared" si="22"/>
        <v>+0</v>
      </c>
      <c r="E153" s="519" t="s">
        <v>2921</v>
      </c>
      <c r="F153" s="520"/>
      <c r="G153" s="300">
        <f t="shared" si="23"/>
        <v>0.5</v>
      </c>
      <c r="H153" s="300">
        <f t="shared" si="24"/>
        <v>1</v>
      </c>
      <c r="I153" s="300">
        <f t="shared" si="25"/>
        <v>2.5</v>
      </c>
      <c r="J153" s="300">
        <f t="shared" si="26"/>
        <v>5</v>
      </c>
      <c r="K153" s="492">
        <f t="shared" si="20"/>
        <v>10</v>
      </c>
      <c r="L153" s="300">
        <f t="shared" si="27"/>
        <v>94.5</v>
      </c>
      <c r="M153" s="519" t="s">
        <v>2921</v>
      </c>
      <c r="N153" s="520"/>
      <c r="O153" s="494" t="b">
        <v>0</v>
      </c>
      <c r="P153" s="426">
        <v>0</v>
      </c>
      <c r="Q153" s="300">
        <f t="shared" si="21"/>
        <v>0</v>
      </c>
      <c r="R153" s="301">
        <f>$B$23</f>
        <v>10</v>
      </c>
      <c r="S153" s="446"/>
      <c r="X153" s="6" t="s">
        <v>1233</v>
      </c>
      <c r="Z153" s="15"/>
      <c r="AA153" s="14"/>
      <c r="AO153" s="6" t="str">
        <f>IF($FD$2=2,Listas!A194,"")</f>
        <v/>
      </c>
    </row>
    <row r="154" spans="4:41">
      <c r="D154" s="430" t="str">
        <f t="shared" si="22"/>
        <v>+0</v>
      </c>
      <c r="E154" s="521" t="s">
        <v>525</v>
      </c>
      <c r="F154" s="522"/>
      <c r="G154" s="217">
        <f t="shared" si="23"/>
        <v>0.5</v>
      </c>
      <c r="H154" s="217">
        <f t="shared" si="24"/>
        <v>1</v>
      </c>
      <c r="I154" s="217">
        <f t="shared" si="25"/>
        <v>2.5</v>
      </c>
      <c r="J154" s="217">
        <f t="shared" si="26"/>
        <v>5</v>
      </c>
      <c r="K154" s="492">
        <f t="shared" si="20"/>
        <v>10</v>
      </c>
      <c r="L154" s="217">
        <f t="shared" si="27"/>
        <v>94.5</v>
      </c>
      <c r="M154" s="521" t="s">
        <v>525</v>
      </c>
      <c r="N154" s="522"/>
      <c r="O154" s="424" t="b">
        <v>0</v>
      </c>
      <c r="P154" s="217">
        <v>0</v>
      </c>
      <c r="Q154" s="217">
        <f t="shared" si="21"/>
        <v>0</v>
      </c>
      <c r="R154" s="218">
        <f>$B$21</f>
        <v>10</v>
      </c>
      <c r="S154" s="299"/>
      <c r="X154" s="6" t="s">
        <v>2566</v>
      </c>
      <c r="Z154" s="15"/>
      <c r="AA154" s="14"/>
      <c r="AO154" s="6" t="str">
        <f>IF($FD$2=2,Listas!A195,"")</f>
        <v/>
      </c>
    </row>
    <row r="155" spans="4:41">
      <c r="D155" s="429" t="str">
        <f t="shared" si="22"/>
        <v>+0</v>
      </c>
      <c r="E155" s="519" t="s">
        <v>2923</v>
      </c>
      <c r="F155" s="520"/>
      <c r="G155" s="300">
        <f t="shared" si="23"/>
        <v>0.5</v>
      </c>
      <c r="H155" s="300">
        <f t="shared" si="24"/>
        <v>1</v>
      </c>
      <c r="I155" s="300">
        <f t="shared" si="25"/>
        <v>2.5</v>
      </c>
      <c r="J155" s="300">
        <f t="shared" si="26"/>
        <v>5</v>
      </c>
      <c r="K155" s="492">
        <f t="shared" si="20"/>
        <v>10</v>
      </c>
      <c r="L155" s="300">
        <f t="shared" si="27"/>
        <v>94.5</v>
      </c>
      <c r="M155" s="519" t="s">
        <v>2923</v>
      </c>
      <c r="N155" s="520"/>
      <c r="O155" s="494" t="b">
        <v>0</v>
      </c>
      <c r="P155" s="426">
        <v>0</v>
      </c>
      <c r="Q155" s="300">
        <f t="shared" si="21"/>
        <v>0</v>
      </c>
      <c r="R155" s="301">
        <f>$B$22</f>
        <v>10</v>
      </c>
      <c r="S155" s="446"/>
      <c r="X155" s="6" t="s">
        <v>2566</v>
      </c>
      <c r="Z155" s="15"/>
      <c r="AA155" s="14"/>
      <c r="AO155" s="6" t="str">
        <f>IF($FD$2=2,Listas!A196,"")</f>
        <v/>
      </c>
    </row>
    <row r="156" spans="4:41">
      <c r="D156" s="430" t="str">
        <f t="shared" si="22"/>
        <v>+0</v>
      </c>
      <c r="E156" s="521" t="s">
        <v>2924</v>
      </c>
      <c r="F156" s="522"/>
      <c r="G156" s="217">
        <f t="shared" si="23"/>
        <v>0.5</v>
      </c>
      <c r="H156" s="217">
        <f t="shared" si="24"/>
        <v>1</v>
      </c>
      <c r="I156" s="217">
        <f t="shared" si="25"/>
        <v>2.5</v>
      </c>
      <c r="J156" s="217">
        <f t="shared" si="26"/>
        <v>5</v>
      </c>
      <c r="K156" s="492">
        <f t="shared" si="20"/>
        <v>10</v>
      </c>
      <c r="L156" s="217">
        <f t="shared" si="27"/>
        <v>94.5</v>
      </c>
      <c r="M156" s="521" t="s">
        <v>1473</v>
      </c>
      <c r="N156" s="522"/>
      <c r="O156" s="424" t="b">
        <v>0</v>
      </c>
      <c r="P156" s="217">
        <v>0</v>
      </c>
      <c r="Q156" s="217">
        <f t="shared" si="21"/>
        <v>0</v>
      </c>
      <c r="R156" s="218">
        <f>$B$23</f>
        <v>10</v>
      </c>
      <c r="S156" s="299"/>
      <c r="X156" s="6" t="s">
        <v>2567</v>
      </c>
      <c r="Z156" s="15"/>
      <c r="AA156" s="14"/>
      <c r="AO156" s="6" t="str">
        <f>IF($FD$2=2,Listas!A197,"")</f>
        <v/>
      </c>
    </row>
    <row r="157" spans="4:41">
      <c r="D157" s="429" t="str">
        <f t="shared" si="22"/>
        <v>+0</v>
      </c>
      <c r="E157" s="519" t="s">
        <v>526</v>
      </c>
      <c r="F157" s="520"/>
      <c r="G157" s="300">
        <f t="shared" si="23"/>
        <v>0.5</v>
      </c>
      <c r="H157" s="300">
        <f t="shared" si="24"/>
        <v>1</v>
      </c>
      <c r="I157" s="300">
        <f t="shared" si="25"/>
        <v>2.5</v>
      </c>
      <c r="J157" s="300">
        <f t="shared" si="26"/>
        <v>5</v>
      </c>
      <c r="K157" s="492">
        <f t="shared" si="20"/>
        <v>10</v>
      </c>
      <c r="L157" s="300">
        <f t="shared" si="27"/>
        <v>94.5</v>
      </c>
      <c r="M157" s="519" t="s">
        <v>526</v>
      </c>
      <c r="N157" s="520"/>
      <c r="O157" s="494" t="b">
        <v>0</v>
      </c>
      <c r="P157" s="426">
        <v>0</v>
      </c>
      <c r="Q157" s="300">
        <f t="shared" si="21"/>
        <v>0</v>
      </c>
      <c r="R157" s="301">
        <f>$B$22</f>
        <v>10</v>
      </c>
      <c r="S157" s="446"/>
      <c r="X157" s="6" t="s">
        <v>2568</v>
      </c>
      <c r="Z157" s="15"/>
      <c r="AA157" s="14"/>
      <c r="AO157" s="6" t="str">
        <f>IF($FD$2=2,Listas!A199,"")</f>
        <v/>
      </c>
    </row>
    <row r="158" spans="4:41">
      <c r="D158" s="430" t="str">
        <f t="shared" si="22"/>
        <v>+0</v>
      </c>
      <c r="E158" s="521" t="s">
        <v>527</v>
      </c>
      <c r="F158" s="522"/>
      <c r="G158" s="217">
        <f t="shared" si="23"/>
        <v>0.5</v>
      </c>
      <c r="H158" s="217">
        <f t="shared" si="24"/>
        <v>1</v>
      </c>
      <c r="I158" s="217">
        <f t="shared" si="25"/>
        <v>2.5</v>
      </c>
      <c r="J158" s="217">
        <f t="shared" si="26"/>
        <v>5</v>
      </c>
      <c r="K158" s="492">
        <f t="shared" ref="K158:K205" si="28">S158+R158</f>
        <v>10</v>
      </c>
      <c r="L158" s="217">
        <f t="shared" si="27"/>
        <v>94.5</v>
      </c>
      <c r="M158" s="521" t="s">
        <v>527</v>
      </c>
      <c r="N158" s="522"/>
      <c r="O158" s="424" t="b">
        <v>0</v>
      </c>
      <c r="P158" s="217">
        <v>0</v>
      </c>
      <c r="Q158" s="217">
        <f t="shared" ref="Q158:Q204" si="29">IF(O158=TRUE,(((100-K158)/100)*P158)*(1+K158/100),((100-K158)/100)*P158)</f>
        <v>0</v>
      </c>
      <c r="R158" s="218">
        <f>$B$22</f>
        <v>10</v>
      </c>
      <c r="S158" s="299"/>
      <c r="X158" s="6" t="s">
        <v>2569</v>
      </c>
      <c r="Z158" s="15"/>
      <c r="AA158" s="14"/>
      <c r="AO158" s="6" t="str">
        <f>IF($FD$2=2,Listas!A200,"")</f>
        <v/>
      </c>
    </row>
    <row r="159" spans="4:41">
      <c r="D159" s="429" t="str">
        <f t="shared" si="22"/>
        <v>+0</v>
      </c>
      <c r="E159" s="519" t="s">
        <v>1314</v>
      </c>
      <c r="F159" s="520"/>
      <c r="G159" s="300">
        <f t="shared" si="23"/>
        <v>0.5</v>
      </c>
      <c r="H159" s="300">
        <f t="shared" si="24"/>
        <v>1</v>
      </c>
      <c r="I159" s="300">
        <f t="shared" si="25"/>
        <v>2.5</v>
      </c>
      <c r="J159" s="300">
        <f t="shared" si="26"/>
        <v>5</v>
      </c>
      <c r="K159" s="492">
        <f t="shared" si="28"/>
        <v>10</v>
      </c>
      <c r="L159" s="300">
        <f t="shared" si="27"/>
        <v>94.5</v>
      </c>
      <c r="M159" s="519" t="s">
        <v>1314</v>
      </c>
      <c r="N159" s="520"/>
      <c r="O159" s="494" t="b">
        <v>0</v>
      </c>
      <c r="P159" s="426">
        <v>0</v>
      </c>
      <c r="Q159" s="300">
        <f t="shared" si="29"/>
        <v>0</v>
      </c>
      <c r="R159" s="301">
        <f>$B$21</f>
        <v>10</v>
      </c>
      <c r="S159" s="446"/>
      <c r="X159" s="6" t="s">
        <v>2570</v>
      </c>
      <c r="Z159" s="15"/>
      <c r="AA159" s="14"/>
      <c r="AO159" s="6" t="str">
        <f>IF($FD$2=2,Listas!A201,"")</f>
        <v/>
      </c>
    </row>
    <row r="160" spans="4:41">
      <c r="D160" s="430" t="str">
        <f t="shared" si="22"/>
        <v>+0</v>
      </c>
      <c r="E160" s="521" t="s">
        <v>2927</v>
      </c>
      <c r="F160" s="522"/>
      <c r="G160" s="217">
        <f t="shared" si="23"/>
        <v>0.5</v>
      </c>
      <c r="H160" s="217">
        <f t="shared" si="24"/>
        <v>1</v>
      </c>
      <c r="I160" s="217">
        <f t="shared" si="25"/>
        <v>2.5</v>
      </c>
      <c r="J160" s="217">
        <f t="shared" si="26"/>
        <v>5</v>
      </c>
      <c r="K160" s="492">
        <f t="shared" si="28"/>
        <v>10</v>
      </c>
      <c r="L160" s="217">
        <f t="shared" si="27"/>
        <v>94.5</v>
      </c>
      <c r="M160" s="521" t="s">
        <v>2927</v>
      </c>
      <c r="N160" s="522"/>
      <c r="O160" s="424" t="b">
        <v>0</v>
      </c>
      <c r="P160" s="217">
        <v>0</v>
      </c>
      <c r="Q160" s="217">
        <f t="shared" si="29"/>
        <v>0</v>
      </c>
      <c r="R160" s="218">
        <f>$B$23</f>
        <v>10</v>
      </c>
      <c r="S160" s="299"/>
      <c r="X160" s="6" t="s">
        <v>1131</v>
      </c>
      <c r="Z160" s="15"/>
      <c r="AA160" s="14"/>
      <c r="AO160" s="6" t="str">
        <f>IF($FD$2=2,Listas!A202,"")</f>
        <v/>
      </c>
    </row>
    <row r="161" spans="4:41">
      <c r="D161" s="429" t="str">
        <f t="shared" si="22"/>
        <v>+0</v>
      </c>
      <c r="E161" s="519" t="s">
        <v>2928</v>
      </c>
      <c r="F161" s="520"/>
      <c r="G161" s="300">
        <f t="shared" si="23"/>
        <v>0.5</v>
      </c>
      <c r="H161" s="300">
        <f t="shared" si="24"/>
        <v>1</v>
      </c>
      <c r="I161" s="300">
        <f t="shared" si="25"/>
        <v>2.5</v>
      </c>
      <c r="J161" s="300">
        <f t="shared" si="26"/>
        <v>5</v>
      </c>
      <c r="K161" s="492">
        <f t="shared" si="28"/>
        <v>10</v>
      </c>
      <c r="L161" s="300">
        <f t="shared" si="27"/>
        <v>94.5</v>
      </c>
      <c r="M161" s="519" t="s">
        <v>2928</v>
      </c>
      <c r="N161" s="520"/>
      <c r="O161" s="494" t="b">
        <v>0</v>
      </c>
      <c r="P161" s="426">
        <v>0</v>
      </c>
      <c r="Q161" s="300">
        <f t="shared" si="29"/>
        <v>0</v>
      </c>
      <c r="R161" s="301">
        <f>$B$23</f>
        <v>10</v>
      </c>
      <c r="S161" s="446"/>
      <c r="X161" s="6" t="s">
        <v>1139</v>
      </c>
      <c r="Z161" s="15"/>
      <c r="AA161" s="14"/>
      <c r="AO161" s="6" t="str">
        <f>IF($FD$2=2,Listas!A204,"")</f>
        <v/>
      </c>
    </row>
    <row r="162" spans="4:41">
      <c r="D162" s="430" t="str">
        <f t="shared" si="22"/>
        <v>+0</v>
      </c>
      <c r="E162" s="521" t="s">
        <v>451</v>
      </c>
      <c r="F162" s="522"/>
      <c r="G162" s="217">
        <f t="shared" si="23"/>
        <v>0.5</v>
      </c>
      <c r="H162" s="217">
        <f t="shared" si="24"/>
        <v>1</v>
      </c>
      <c r="I162" s="217">
        <f t="shared" si="25"/>
        <v>2.5</v>
      </c>
      <c r="J162" s="217">
        <f t="shared" si="26"/>
        <v>5</v>
      </c>
      <c r="K162" s="492">
        <f t="shared" si="28"/>
        <v>10</v>
      </c>
      <c r="L162" s="217">
        <f t="shared" si="27"/>
        <v>94.5</v>
      </c>
      <c r="M162" s="521" t="s">
        <v>451</v>
      </c>
      <c r="N162" s="522"/>
      <c r="O162" s="424" t="b">
        <v>0</v>
      </c>
      <c r="P162" s="217">
        <v>0</v>
      </c>
      <c r="Q162" s="217">
        <f t="shared" si="29"/>
        <v>0</v>
      </c>
      <c r="R162" s="218">
        <f>$B$24</f>
        <v>10</v>
      </c>
      <c r="S162" s="299"/>
      <c r="X162" s="6" t="s">
        <v>1133</v>
      </c>
      <c r="Z162" s="15"/>
      <c r="AA162" s="14"/>
      <c r="AO162" s="6" t="str">
        <f>IF($FD$2=2,Listas!A205,"")</f>
        <v/>
      </c>
    </row>
    <row r="163" spans="4:41">
      <c r="D163" s="429" t="str">
        <f t="shared" si="22"/>
        <v>+0</v>
      </c>
      <c r="E163" s="519" t="s">
        <v>2093</v>
      </c>
      <c r="F163" s="520"/>
      <c r="G163" s="300">
        <f t="shared" si="23"/>
        <v>0.5</v>
      </c>
      <c r="H163" s="300">
        <f t="shared" si="24"/>
        <v>1</v>
      </c>
      <c r="I163" s="300">
        <f t="shared" si="25"/>
        <v>2.5</v>
      </c>
      <c r="J163" s="300">
        <f t="shared" si="26"/>
        <v>5</v>
      </c>
      <c r="K163" s="492">
        <f t="shared" si="28"/>
        <v>10</v>
      </c>
      <c r="L163" s="300">
        <f t="shared" si="27"/>
        <v>94.5</v>
      </c>
      <c r="M163" s="519" t="s">
        <v>2093</v>
      </c>
      <c r="N163" s="520"/>
      <c r="O163" s="494" t="b">
        <v>0</v>
      </c>
      <c r="P163" s="426">
        <v>0</v>
      </c>
      <c r="Q163" s="300">
        <f t="shared" si="29"/>
        <v>0</v>
      </c>
      <c r="R163" s="301">
        <f>$B$23</f>
        <v>10</v>
      </c>
      <c r="S163" s="446"/>
      <c r="X163" s="6" t="s">
        <v>2571</v>
      </c>
      <c r="Z163" s="15"/>
      <c r="AA163" s="14"/>
      <c r="AO163" s="6" t="str">
        <f>IF($FD$2=2,Listas!A206,"")</f>
        <v/>
      </c>
    </row>
    <row r="164" spans="4:41">
      <c r="D164" s="430" t="str">
        <f t="shared" si="22"/>
        <v>+0</v>
      </c>
      <c r="E164" s="521" t="s">
        <v>123</v>
      </c>
      <c r="F164" s="522"/>
      <c r="G164" s="217">
        <f t="shared" si="23"/>
        <v>0.5</v>
      </c>
      <c r="H164" s="217">
        <f t="shared" si="24"/>
        <v>1</v>
      </c>
      <c r="I164" s="217">
        <f t="shared" si="25"/>
        <v>2.5</v>
      </c>
      <c r="J164" s="217">
        <f t="shared" si="26"/>
        <v>5</v>
      </c>
      <c r="K164" s="491">
        <f t="shared" si="28"/>
        <v>10</v>
      </c>
      <c r="L164" s="217">
        <f t="shared" si="27"/>
        <v>94.5</v>
      </c>
      <c r="M164" s="521" t="s">
        <v>123</v>
      </c>
      <c r="N164" s="522"/>
      <c r="O164" s="424" t="b">
        <v>0</v>
      </c>
      <c r="P164" s="217">
        <v>0</v>
      </c>
      <c r="Q164" s="217">
        <f t="shared" si="29"/>
        <v>0</v>
      </c>
      <c r="R164" s="218">
        <f>$B$20</f>
        <v>10</v>
      </c>
      <c r="S164" s="299"/>
      <c r="X164" s="6" t="s">
        <v>1135</v>
      </c>
      <c r="Z164" s="15"/>
      <c r="AA164" s="14"/>
      <c r="AO164" s="6" t="str">
        <f>IF($FD$2=2,Listas!A208,"")</f>
        <v/>
      </c>
    </row>
    <row r="165" spans="4:41">
      <c r="D165" s="429" t="str">
        <f t="shared" si="22"/>
        <v>+0</v>
      </c>
      <c r="E165" s="519" t="s">
        <v>2932</v>
      </c>
      <c r="F165" s="520"/>
      <c r="G165" s="300">
        <f t="shared" si="23"/>
        <v>0.5</v>
      </c>
      <c r="H165" s="300">
        <f t="shared" si="24"/>
        <v>1</v>
      </c>
      <c r="I165" s="300">
        <f t="shared" si="25"/>
        <v>2.5</v>
      </c>
      <c r="J165" s="300">
        <f t="shared" si="26"/>
        <v>5</v>
      </c>
      <c r="K165" s="492">
        <f t="shared" si="28"/>
        <v>10</v>
      </c>
      <c r="L165" s="300">
        <f t="shared" si="27"/>
        <v>94.5</v>
      </c>
      <c r="M165" s="519" t="s">
        <v>2932</v>
      </c>
      <c r="N165" s="520"/>
      <c r="O165" s="494" t="b">
        <v>0</v>
      </c>
      <c r="P165" s="426">
        <v>0</v>
      </c>
      <c r="Q165" s="300">
        <f t="shared" si="29"/>
        <v>0</v>
      </c>
      <c r="R165" s="301">
        <f>$B$24</f>
        <v>10</v>
      </c>
      <c r="S165" s="446"/>
      <c r="X165" s="6" t="s">
        <v>2572</v>
      </c>
      <c r="Z165" s="15"/>
      <c r="AA165" s="14"/>
      <c r="AO165" s="6" t="str">
        <f>IF($FD$2=2,Listas!A209,"")</f>
        <v/>
      </c>
    </row>
    <row r="166" spans="4:41">
      <c r="D166" s="430" t="str">
        <f t="shared" si="22"/>
        <v>+0</v>
      </c>
      <c r="E166" s="521" t="s">
        <v>2933</v>
      </c>
      <c r="F166" s="522"/>
      <c r="G166" s="217">
        <f t="shared" si="23"/>
        <v>0.5</v>
      </c>
      <c r="H166" s="217">
        <f t="shared" si="24"/>
        <v>1</v>
      </c>
      <c r="I166" s="217">
        <f t="shared" si="25"/>
        <v>2.5</v>
      </c>
      <c r="J166" s="217">
        <f t="shared" si="26"/>
        <v>5</v>
      </c>
      <c r="K166" s="492">
        <f t="shared" si="28"/>
        <v>10</v>
      </c>
      <c r="L166" s="217">
        <f t="shared" si="27"/>
        <v>94.5</v>
      </c>
      <c r="M166" s="521" t="s">
        <v>2933</v>
      </c>
      <c r="N166" s="522"/>
      <c r="O166" s="424" t="b">
        <v>0</v>
      </c>
      <c r="P166" s="217">
        <v>0</v>
      </c>
      <c r="Q166" s="217">
        <f t="shared" si="29"/>
        <v>0</v>
      </c>
      <c r="R166" s="218">
        <f>$B$24</f>
        <v>10</v>
      </c>
      <c r="S166" s="299"/>
      <c r="X166" s="6" t="s">
        <v>2573</v>
      </c>
      <c r="Z166" s="15"/>
      <c r="AA166" s="14"/>
      <c r="AO166" s="6" t="str">
        <f>IF($FD$2=2,Listas!A210,"")</f>
        <v/>
      </c>
    </row>
    <row r="167" spans="4:41">
      <c r="D167" s="429" t="str">
        <f t="shared" si="22"/>
        <v>+0</v>
      </c>
      <c r="E167" s="519" t="s">
        <v>2934</v>
      </c>
      <c r="F167" s="520"/>
      <c r="G167" s="300">
        <f t="shared" si="23"/>
        <v>0.5</v>
      </c>
      <c r="H167" s="300">
        <f t="shared" si="24"/>
        <v>1</v>
      </c>
      <c r="I167" s="300">
        <f t="shared" si="25"/>
        <v>2.5</v>
      </c>
      <c r="J167" s="300">
        <f t="shared" si="26"/>
        <v>5</v>
      </c>
      <c r="K167" s="492">
        <f t="shared" si="28"/>
        <v>10</v>
      </c>
      <c r="L167" s="300">
        <f t="shared" si="27"/>
        <v>94.5</v>
      </c>
      <c r="M167" s="519" t="s">
        <v>2934</v>
      </c>
      <c r="N167" s="520"/>
      <c r="O167" s="494" t="b">
        <v>0</v>
      </c>
      <c r="P167" s="426">
        <v>0</v>
      </c>
      <c r="Q167" s="300">
        <f t="shared" si="29"/>
        <v>0</v>
      </c>
      <c r="R167" s="301">
        <f>$B$24</f>
        <v>10</v>
      </c>
      <c r="S167" s="446"/>
      <c r="X167" s="6" t="s">
        <v>1138</v>
      </c>
      <c r="Z167" s="15"/>
      <c r="AA167" s="14"/>
    </row>
    <row r="168" spans="4:41">
      <c r="D168" s="430" t="str">
        <f t="shared" si="22"/>
        <v>+0</v>
      </c>
      <c r="E168" s="521" t="s">
        <v>2935</v>
      </c>
      <c r="F168" s="522"/>
      <c r="G168" s="217">
        <f t="shared" ref="G168:G205" si="30">K168/20</f>
        <v>0.5</v>
      </c>
      <c r="H168" s="217">
        <f t="shared" ref="H168:H205" si="31">K168/10</f>
        <v>1</v>
      </c>
      <c r="I168" s="217">
        <f t="shared" ref="I168:I205" si="32">K168/4</f>
        <v>2.5</v>
      </c>
      <c r="J168" s="217">
        <f t="shared" ref="J168:J200" si="33">K168/2</f>
        <v>5</v>
      </c>
      <c r="K168" s="492">
        <f t="shared" si="28"/>
        <v>10</v>
      </c>
      <c r="L168" s="217">
        <f t="shared" ref="L168:L205" si="34">94+G168</f>
        <v>94.5</v>
      </c>
      <c r="M168" s="521" t="s">
        <v>2935</v>
      </c>
      <c r="N168" s="522"/>
      <c r="O168" s="424" t="b">
        <v>0</v>
      </c>
      <c r="P168" s="217">
        <v>0</v>
      </c>
      <c r="Q168" s="217">
        <f t="shared" si="29"/>
        <v>0</v>
      </c>
      <c r="R168" s="218">
        <f>$B$20</f>
        <v>10</v>
      </c>
      <c r="S168" s="299"/>
      <c r="X168" s="6" t="s">
        <v>2574</v>
      </c>
      <c r="Z168" s="15"/>
      <c r="AA168" s="14"/>
    </row>
    <row r="169" spans="4:41">
      <c r="D169" s="429" t="str">
        <f t="shared" ref="D169:D208" si="35">$H$3</f>
        <v>+0</v>
      </c>
      <c r="E169" s="519" t="s">
        <v>2937</v>
      </c>
      <c r="F169" s="520"/>
      <c r="G169" s="300">
        <f t="shared" si="30"/>
        <v>0.5</v>
      </c>
      <c r="H169" s="300">
        <f t="shared" si="31"/>
        <v>1</v>
      </c>
      <c r="I169" s="300">
        <f t="shared" si="32"/>
        <v>2.5</v>
      </c>
      <c r="J169" s="300">
        <f t="shared" si="33"/>
        <v>5</v>
      </c>
      <c r="K169" s="492">
        <f t="shared" si="28"/>
        <v>10</v>
      </c>
      <c r="L169" s="300">
        <f t="shared" si="34"/>
        <v>94.5</v>
      </c>
      <c r="M169" s="519" t="s">
        <v>2937</v>
      </c>
      <c r="N169" s="520"/>
      <c r="O169" s="494" t="b">
        <v>0</v>
      </c>
      <c r="P169" s="426">
        <v>0</v>
      </c>
      <c r="Q169" s="300">
        <f t="shared" si="29"/>
        <v>0</v>
      </c>
      <c r="R169" s="301">
        <f>$B$23</f>
        <v>10</v>
      </c>
      <c r="S169" s="446"/>
      <c r="X169" s="6" t="s">
        <v>1140</v>
      </c>
      <c r="Z169" s="15"/>
      <c r="AA169" s="14"/>
    </row>
    <row r="170" spans="4:41">
      <c r="D170" s="430" t="str">
        <f t="shared" si="35"/>
        <v>+0</v>
      </c>
      <c r="E170" s="521" t="s">
        <v>990</v>
      </c>
      <c r="F170" s="522"/>
      <c r="G170" s="217">
        <f t="shared" si="30"/>
        <v>0</v>
      </c>
      <c r="H170" s="217">
        <f t="shared" si="31"/>
        <v>0</v>
      </c>
      <c r="I170" s="217">
        <f t="shared" si="32"/>
        <v>0</v>
      </c>
      <c r="J170" s="217">
        <f t="shared" si="33"/>
        <v>0</v>
      </c>
      <c r="K170" s="492">
        <f t="shared" si="28"/>
        <v>0</v>
      </c>
      <c r="L170" s="217">
        <f t="shared" si="34"/>
        <v>94</v>
      </c>
      <c r="M170" s="521" t="s">
        <v>990</v>
      </c>
      <c r="N170" s="522"/>
      <c r="O170" s="424" t="b">
        <v>0</v>
      </c>
      <c r="P170" s="217">
        <v>0</v>
      </c>
      <c r="Q170" s="217">
        <f>(IF(O170=TRUE,(((100-K170)/100)*P170)*(1+K170/100),((100-K170)/100)*P170))/2</f>
        <v>0</v>
      </c>
      <c r="R170" s="218">
        <f>IF(S170&gt;0,$B$29,0)</f>
        <v>0</v>
      </c>
      <c r="S170" s="299"/>
      <c r="X170" s="6" t="s">
        <v>2575</v>
      </c>
      <c r="Z170" s="15"/>
      <c r="AA170" s="14"/>
    </row>
    <row r="171" spans="4:41">
      <c r="D171" s="429" t="str">
        <f t="shared" si="35"/>
        <v>+0</v>
      </c>
      <c r="E171" s="519" t="s">
        <v>991</v>
      </c>
      <c r="F171" s="520"/>
      <c r="G171" s="300">
        <f t="shared" si="30"/>
        <v>0</v>
      </c>
      <c r="H171" s="300">
        <f t="shared" si="31"/>
        <v>0</v>
      </c>
      <c r="I171" s="300">
        <f t="shared" si="32"/>
        <v>0</v>
      </c>
      <c r="J171" s="300">
        <f t="shared" si="33"/>
        <v>0</v>
      </c>
      <c r="K171" s="492">
        <f t="shared" si="28"/>
        <v>0</v>
      </c>
      <c r="L171" s="300">
        <f t="shared" si="34"/>
        <v>94</v>
      </c>
      <c r="M171" s="519" t="s">
        <v>991</v>
      </c>
      <c r="N171" s="520"/>
      <c r="O171" s="494" t="b">
        <v>0</v>
      </c>
      <c r="P171" s="426">
        <v>0</v>
      </c>
      <c r="Q171" s="300">
        <f>(IF(O171=TRUE,(((100-K171)/100)*P171)*(1+K171/100),((100-K171)/100)*P171))/2</f>
        <v>0</v>
      </c>
      <c r="R171" s="301">
        <f>IF(S171&gt;0,$B$29,0)</f>
        <v>0</v>
      </c>
      <c r="S171" s="446"/>
      <c r="X171" s="6" t="s">
        <v>2576</v>
      </c>
      <c r="Z171" s="15"/>
      <c r="AA171" s="14"/>
    </row>
    <row r="172" spans="4:41">
      <c r="D172" s="430" t="str">
        <f t="shared" si="35"/>
        <v>+0</v>
      </c>
      <c r="E172" s="521" t="s">
        <v>992</v>
      </c>
      <c r="F172" s="522"/>
      <c r="G172" s="217">
        <f t="shared" si="30"/>
        <v>0</v>
      </c>
      <c r="H172" s="217">
        <f t="shared" si="31"/>
        <v>0</v>
      </c>
      <c r="I172" s="217">
        <f t="shared" si="32"/>
        <v>0</v>
      </c>
      <c r="J172" s="217">
        <f t="shared" si="33"/>
        <v>0</v>
      </c>
      <c r="K172" s="492">
        <f t="shared" si="28"/>
        <v>0</v>
      </c>
      <c r="L172" s="217">
        <f t="shared" si="34"/>
        <v>94</v>
      </c>
      <c r="M172" s="521" t="s">
        <v>992</v>
      </c>
      <c r="N172" s="522"/>
      <c r="O172" s="424" t="b">
        <v>0</v>
      </c>
      <c r="P172" s="217">
        <v>0</v>
      </c>
      <c r="Q172" s="217">
        <f>(IF(O172=TRUE,(((100-K172)/100)*P172)*(1+K172/100),((100-K172)/100)*P172))/2</f>
        <v>0</v>
      </c>
      <c r="R172" s="218">
        <f>IF(S172&gt;0,$B$29,0)</f>
        <v>0</v>
      </c>
      <c r="S172" s="299"/>
      <c r="X172" s="6" t="s">
        <v>2097</v>
      </c>
      <c r="Z172" s="15"/>
      <c r="AA172" s="14"/>
    </row>
    <row r="173" spans="4:41">
      <c r="D173" s="429" t="str">
        <f t="shared" si="35"/>
        <v>+0</v>
      </c>
      <c r="E173" s="519" t="s">
        <v>993</v>
      </c>
      <c r="F173" s="520"/>
      <c r="G173" s="300">
        <f t="shared" si="30"/>
        <v>0</v>
      </c>
      <c r="H173" s="300">
        <f t="shared" si="31"/>
        <v>0</v>
      </c>
      <c r="I173" s="300">
        <f t="shared" si="32"/>
        <v>0</v>
      </c>
      <c r="J173" s="300">
        <f t="shared" si="33"/>
        <v>0</v>
      </c>
      <c r="K173" s="492">
        <f t="shared" si="28"/>
        <v>0</v>
      </c>
      <c r="L173" s="300">
        <f t="shared" si="34"/>
        <v>94</v>
      </c>
      <c r="M173" s="519" t="s">
        <v>993</v>
      </c>
      <c r="N173" s="520"/>
      <c r="O173" s="494" t="b">
        <v>0</v>
      </c>
      <c r="P173" s="426">
        <v>0</v>
      </c>
      <c r="Q173" s="300">
        <f>(IF(O173=TRUE,(((100-K173)/100)*P173)*(1+K173/100),((100-K173)/100)*P173))/2</f>
        <v>0</v>
      </c>
      <c r="R173" s="301">
        <f>IF(S173&gt;0,$B$29,0)</f>
        <v>0</v>
      </c>
      <c r="S173" s="446"/>
      <c r="X173" s="6" t="s">
        <v>2098</v>
      </c>
      <c r="Z173" s="15"/>
      <c r="AA173" s="14"/>
    </row>
    <row r="174" spans="4:41">
      <c r="D174" s="430" t="str">
        <f t="shared" si="35"/>
        <v>+0</v>
      </c>
      <c r="E174" s="521" t="s">
        <v>994</v>
      </c>
      <c r="F174" s="522"/>
      <c r="G174" s="217">
        <f t="shared" si="30"/>
        <v>0</v>
      </c>
      <c r="H174" s="217">
        <f t="shared" si="31"/>
        <v>0</v>
      </c>
      <c r="I174" s="217">
        <f t="shared" si="32"/>
        <v>0</v>
      </c>
      <c r="J174" s="217">
        <f t="shared" si="33"/>
        <v>0</v>
      </c>
      <c r="K174" s="492">
        <f t="shared" si="28"/>
        <v>0</v>
      </c>
      <c r="L174" s="217">
        <f t="shared" si="34"/>
        <v>94</v>
      </c>
      <c r="M174" s="521" t="s">
        <v>994</v>
      </c>
      <c r="N174" s="522"/>
      <c r="O174" s="424" t="b">
        <v>0</v>
      </c>
      <c r="P174" s="217">
        <v>0</v>
      </c>
      <c r="Q174" s="217">
        <f>(IF(O174=TRUE,(((100-K174)/100)*P174)*(1+K174/100),((100-K174)/100)*P174))/2</f>
        <v>0</v>
      </c>
      <c r="R174" s="218">
        <f>IF(S174&gt;0,$B$29,0)</f>
        <v>0</v>
      </c>
      <c r="S174" s="299"/>
      <c r="X174" s="6" t="s">
        <v>2099</v>
      </c>
      <c r="Z174" s="15"/>
      <c r="AA174" s="14"/>
    </row>
    <row r="175" spans="4:41">
      <c r="D175" s="429" t="str">
        <f t="shared" si="35"/>
        <v>+0</v>
      </c>
      <c r="E175" s="519" t="s">
        <v>465</v>
      </c>
      <c r="F175" s="520"/>
      <c r="G175" s="300">
        <f t="shared" si="30"/>
        <v>0.5</v>
      </c>
      <c r="H175" s="300">
        <f t="shared" si="31"/>
        <v>1</v>
      </c>
      <c r="I175" s="300">
        <f t="shared" si="32"/>
        <v>2.5</v>
      </c>
      <c r="J175" s="300">
        <f t="shared" si="33"/>
        <v>5</v>
      </c>
      <c r="K175" s="492">
        <f t="shared" si="28"/>
        <v>10</v>
      </c>
      <c r="L175" s="300">
        <f t="shared" si="34"/>
        <v>94.5</v>
      </c>
      <c r="M175" s="519" t="s">
        <v>465</v>
      </c>
      <c r="N175" s="520"/>
      <c r="O175" s="494" t="b">
        <v>0</v>
      </c>
      <c r="P175" s="426">
        <v>0</v>
      </c>
      <c r="Q175" s="300">
        <f t="shared" si="29"/>
        <v>0</v>
      </c>
      <c r="R175" s="301">
        <f>$B$23</f>
        <v>10</v>
      </c>
      <c r="S175" s="446"/>
      <c r="X175" s="6" t="s">
        <v>1165</v>
      </c>
      <c r="Z175" s="15"/>
      <c r="AA175" s="14"/>
    </row>
    <row r="176" spans="4:41">
      <c r="D176" s="430" t="str">
        <f t="shared" si="35"/>
        <v>+0</v>
      </c>
      <c r="E176" s="521" t="s">
        <v>468</v>
      </c>
      <c r="F176" s="522"/>
      <c r="G176" s="217">
        <f t="shared" si="30"/>
        <v>0.5</v>
      </c>
      <c r="H176" s="217">
        <f t="shared" si="31"/>
        <v>1</v>
      </c>
      <c r="I176" s="217">
        <f t="shared" si="32"/>
        <v>2.5</v>
      </c>
      <c r="J176" s="217">
        <f t="shared" si="33"/>
        <v>5</v>
      </c>
      <c r="K176" s="492">
        <f t="shared" si="28"/>
        <v>10</v>
      </c>
      <c r="L176" s="217">
        <f t="shared" si="34"/>
        <v>94.5</v>
      </c>
      <c r="M176" s="521" t="s">
        <v>468</v>
      </c>
      <c r="N176" s="522"/>
      <c r="O176" s="424" t="b">
        <v>0</v>
      </c>
      <c r="P176" s="217">
        <v>0</v>
      </c>
      <c r="Q176" s="217">
        <f t="shared" si="29"/>
        <v>0</v>
      </c>
      <c r="R176" s="218">
        <f>$B$25</f>
        <v>10</v>
      </c>
      <c r="S176" s="299"/>
      <c r="X176" s="6" t="s">
        <v>1166</v>
      </c>
      <c r="Z176" s="15"/>
      <c r="AA176" s="14"/>
    </row>
    <row r="177" spans="4:27">
      <c r="D177" s="429" t="str">
        <f t="shared" si="35"/>
        <v>+0</v>
      </c>
      <c r="E177" s="519" t="s">
        <v>995</v>
      </c>
      <c r="F177" s="520"/>
      <c r="G177" s="300">
        <f t="shared" si="30"/>
        <v>0</v>
      </c>
      <c r="H177" s="300">
        <f t="shared" si="31"/>
        <v>0</v>
      </c>
      <c r="I177" s="300">
        <f t="shared" si="32"/>
        <v>0</v>
      </c>
      <c r="J177" s="300">
        <f t="shared" si="33"/>
        <v>0</v>
      </c>
      <c r="K177" s="492">
        <f t="shared" si="28"/>
        <v>0</v>
      </c>
      <c r="L177" s="300">
        <f t="shared" si="34"/>
        <v>94</v>
      </c>
      <c r="M177" s="519" t="s">
        <v>995</v>
      </c>
      <c r="N177" s="520"/>
      <c r="O177" s="494" t="b">
        <v>0</v>
      </c>
      <c r="P177" s="426">
        <v>0</v>
      </c>
      <c r="Q177" s="300">
        <f>(IF(O177=TRUE,(((100-K177)/100)*P177)*(1+K177/100),((100-K177)/100)*P177))/2</f>
        <v>0</v>
      </c>
      <c r="R177" s="301">
        <f>IF(S177&gt;0,$B$29,0)</f>
        <v>0</v>
      </c>
      <c r="S177" s="446"/>
      <c r="X177" s="6" t="s">
        <v>1167</v>
      </c>
      <c r="Z177" s="15"/>
      <c r="AA177" s="14"/>
    </row>
    <row r="178" spans="4:27">
      <c r="D178" s="430" t="str">
        <f t="shared" si="35"/>
        <v>+0</v>
      </c>
      <c r="E178" s="521" t="s">
        <v>470</v>
      </c>
      <c r="F178" s="522"/>
      <c r="G178" s="217">
        <f t="shared" si="30"/>
        <v>0.5</v>
      </c>
      <c r="H178" s="217">
        <f t="shared" si="31"/>
        <v>1</v>
      </c>
      <c r="I178" s="217">
        <f t="shared" si="32"/>
        <v>2.5</v>
      </c>
      <c r="J178" s="217">
        <f t="shared" si="33"/>
        <v>5</v>
      </c>
      <c r="K178" s="492">
        <f t="shared" si="28"/>
        <v>10</v>
      </c>
      <c r="L178" s="217">
        <f t="shared" si="34"/>
        <v>94.5</v>
      </c>
      <c r="M178" s="521" t="s">
        <v>470</v>
      </c>
      <c r="N178" s="522"/>
      <c r="O178" s="424" t="b">
        <v>0</v>
      </c>
      <c r="P178" s="217">
        <v>0</v>
      </c>
      <c r="Q178" s="217">
        <f t="shared" si="29"/>
        <v>0</v>
      </c>
      <c r="R178" s="218">
        <f>$B$23</f>
        <v>10</v>
      </c>
      <c r="S178" s="299"/>
      <c r="X178" s="6" t="s">
        <v>1168</v>
      </c>
      <c r="Z178" s="15"/>
      <c r="AA178" s="14"/>
    </row>
    <row r="179" spans="4:27">
      <c r="D179" s="429" t="str">
        <f t="shared" si="35"/>
        <v>+0</v>
      </c>
      <c r="E179" s="519" t="s">
        <v>897</v>
      </c>
      <c r="F179" s="520"/>
      <c r="G179" s="300">
        <f t="shared" si="30"/>
        <v>0</v>
      </c>
      <c r="H179" s="300">
        <f t="shared" si="31"/>
        <v>0</v>
      </c>
      <c r="I179" s="300">
        <f t="shared" si="32"/>
        <v>0</v>
      </c>
      <c r="J179" s="300">
        <f t="shared" si="33"/>
        <v>0</v>
      </c>
      <c r="K179" s="492">
        <f t="shared" si="28"/>
        <v>0</v>
      </c>
      <c r="L179" s="300">
        <f t="shared" si="34"/>
        <v>94</v>
      </c>
      <c r="M179" s="519" t="s">
        <v>897</v>
      </c>
      <c r="N179" s="520"/>
      <c r="O179" s="494" t="b">
        <v>0</v>
      </c>
      <c r="P179" s="426">
        <v>0</v>
      </c>
      <c r="Q179" s="300">
        <f>(IF(O179=TRUE,(((100-K179)/100)*P179)*(1+K179/100),((100-K179)/100)*P179))/2</f>
        <v>0</v>
      </c>
      <c r="R179" s="301">
        <f>IF(S179&gt;0,$B$29,0)</f>
        <v>0</v>
      </c>
      <c r="S179" s="446"/>
      <c r="X179" s="6" t="s">
        <v>1169</v>
      </c>
      <c r="Z179" s="15"/>
      <c r="AA179" s="14"/>
    </row>
    <row r="180" spans="4:27">
      <c r="D180" s="430" t="str">
        <f t="shared" si="35"/>
        <v>+0</v>
      </c>
      <c r="E180" s="521" t="s">
        <v>898</v>
      </c>
      <c r="F180" s="522"/>
      <c r="G180" s="217">
        <f t="shared" si="30"/>
        <v>0.5</v>
      </c>
      <c r="H180" s="217">
        <f t="shared" si="31"/>
        <v>1</v>
      </c>
      <c r="I180" s="217">
        <f t="shared" si="32"/>
        <v>2.5</v>
      </c>
      <c r="J180" s="217">
        <f t="shared" si="33"/>
        <v>5</v>
      </c>
      <c r="K180" s="492">
        <f t="shared" si="28"/>
        <v>10</v>
      </c>
      <c r="L180" s="217">
        <f t="shared" si="34"/>
        <v>94.5</v>
      </c>
      <c r="M180" s="521" t="s">
        <v>898</v>
      </c>
      <c r="N180" s="522"/>
      <c r="O180" s="424" t="b">
        <v>0</v>
      </c>
      <c r="P180" s="217">
        <v>0</v>
      </c>
      <c r="Q180" s="217">
        <f t="shared" si="29"/>
        <v>0</v>
      </c>
      <c r="R180" s="218">
        <f>B21</f>
        <v>10</v>
      </c>
      <c r="S180" s="299"/>
      <c r="X180" s="6" t="s">
        <v>2100</v>
      </c>
      <c r="Z180" s="15"/>
      <c r="AA180" s="14"/>
    </row>
    <row r="181" spans="4:27">
      <c r="D181" s="429" t="str">
        <f t="shared" si="35"/>
        <v>+0</v>
      </c>
      <c r="E181" s="519" t="s">
        <v>1905</v>
      </c>
      <c r="F181" s="520"/>
      <c r="G181" s="300">
        <f t="shared" si="30"/>
        <v>0.5</v>
      </c>
      <c r="H181" s="300">
        <f t="shared" si="31"/>
        <v>1</v>
      </c>
      <c r="I181" s="300">
        <f t="shared" si="32"/>
        <v>2.5</v>
      </c>
      <c r="J181" s="300">
        <f t="shared" si="33"/>
        <v>5</v>
      </c>
      <c r="K181" s="492">
        <f t="shared" si="28"/>
        <v>10</v>
      </c>
      <c r="L181" s="300">
        <f t="shared" si="34"/>
        <v>94.5</v>
      </c>
      <c r="M181" s="519" t="s">
        <v>1905</v>
      </c>
      <c r="N181" s="520"/>
      <c r="O181" s="494" t="b">
        <v>0</v>
      </c>
      <c r="P181" s="426">
        <v>0</v>
      </c>
      <c r="Q181" s="300">
        <f t="shared" si="29"/>
        <v>0</v>
      </c>
      <c r="R181" s="301">
        <f>B24</f>
        <v>10</v>
      </c>
      <c r="S181" s="446"/>
      <c r="X181" s="6" t="s">
        <v>2101</v>
      </c>
      <c r="Z181" s="15"/>
      <c r="AA181" s="14"/>
    </row>
    <row r="182" spans="4:27">
      <c r="D182" s="430" t="str">
        <f t="shared" si="35"/>
        <v>+0</v>
      </c>
      <c r="E182" s="521" t="s">
        <v>1906</v>
      </c>
      <c r="F182" s="522"/>
      <c r="G182" s="217">
        <f t="shared" si="30"/>
        <v>0.5</v>
      </c>
      <c r="H182" s="217">
        <f t="shared" si="31"/>
        <v>1</v>
      </c>
      <c r="I182" s="217">
        <f t="shared" si="32"/>
        <v>2.5</v>
      </c>
      <c r="J182" s="217">
        <f t="shared" si="33"/>
        <v>5</v>
      </c>
      <c r="K182" s="492">
        <f t="shared" si="28"/>
        <v>10</v>
      </c>
      <c r="L182" s="217">
        <f t="shared" si="34"/>
        <v>94.5</v>
      </c>
      <c r="M182" s="521" t="s">
        <v>1906</v>
      </c>
      <c r="N182" s="522"/>
      <c r="O182" s="424" t="b">
        <v>0</v>
      </c>
      <c r="P182" s="217">
        <v>0</v>
      </c>
      <c r="Q182" s="217">
        <f t="shared" si="29"/>
        <v>0</v>
      </c>
      <c r="R182" s="218">
        <f>$B$22</f>
        <v>10</v>
      </c>
      <c r="S182" s="299"/>
      <c r="X182" s="6" t="s">
        <v>2102</v>
      </c>
      <c r="Z182" s="15"/>
      <c r="AA182" s="14"/>
    </row>
    <row r="183" spans="4:27">
      <c r="D183" s="429" t="str">
        <f t="shared" si="35"/>
        <v>+0</v>
      </c>
      <c r="E183" s="519" t="s">
        <v>1907</v>
      </c>
      <c r="F183" s="520"/>
      <c r="G183" s="300">
        <f t="shared" si="30"/>
        <v>0.5</v>
      </c>
      <c r="H183" s="300">
        <f t="shared" si="31"/>
        <v>1</v>
      </c>
      <c r="I183" s="300">
        <f t="shared" si="32"/>
        <v>2.5</v>
      </c>
      <c r="J183" s="300">
        <f t="shared" si="33"/>
        <v>5</v>
      </c>
      <c r="K183" s="492">
        <f t="shared" si="28"/>
        <v>10</v>
      </c>
      <c r="L183" s="300">
        <f t="shared" si="34"/>
        <v>94.5</v>
      </c>
      <c r="M183" s="519" t="s">
        <v>1907</v>
      </c>
      <c r="N183" s="520"/>
      <c r="O183" s="494" t="b">
        <v>0</v>
      </c>
      <c r="P183" s="426">
        <v>0</v>
      </c>
      <c r="Q183" s="300">
        <f t="shared" si="29"/>
        <v>0</v>
      </c>
      <c r="R183" s="301">
        <f>$B$22</f>
        <v>10</v>
      </c>
      <c r="S183" s="446"/>
      <c r="X183" s="6" t="s">
        <v>2103</v>
      </c>
      <c r="Z183" s="10" t="s">
        <v>2204</v>
      </c>
      <c r="AA183" s="498">
        <f>SUM(AA92:AA135)</f>
        <v>0</v>
      </c>
    </row>
    <row r="184" spans="4:27">
      <c r="D184" s="430" t="str">
        <f t="shared" si="35"/>
        <v>+0</v>
      </c>
      <c r="E184" s="521" t="s">
        <v>406</v>
      </c>
      <c r="F184" s="522"/>
      <c r="G184" s="217">
        <f t="shared" si="30"/>
        <v>0.5</v>
      </c>
      <c r="H184" s="217">
        <f t="shared" si="31"/>
        <v>1</v>
      </c>
      <c r="I184" s="217">
        <f t="shared" si="32"/>
        <v>2.5</v>
      </c>
      <c r="J184" s="217">
        <f t="shared" si="33"/>
        <v>5</v>
      </c>
      <c r="K184" s="492">
        <f t="shared" si="28"/>
        <v>10</v>
      </c>
      <c r="L184" s="217">
        <f t="shared" si="34"/>
        <v>94.5</v>
      </c>
      <c r="M184" s="521" t="s">
        <v>406</v>
      </c>
      <c r="N184" s="522"/>
      <c r="O184" s="424" t="b">
        <v>0</v>
      </c>
      <c r="P184" s="217">
        <v>0</v>
      </c>
      <c r="Q184" s="217">
        <f t="shared" si="29"/>
        <v>0</v>
      </c>
      <c r="R184" s="218">
        <f>$B$20</f>
        <v>10</v>
      </c>
      <c r="S184" s="299"/>
      <c r="X184" s="6" t="s">
        <v>2104</v>
      </c>
    </row>
    <row r="185" spans="4:27">
      <c r="D185" s="429" t="str">
        <f t="shared" si="35"/>
        <v>+0</v>
      </c>
      <c r="E185" s="519" t="s">
        <v>407</v>
      </c>
      <c r="F185" s="520"/>
      <c r="G185" s="300">
        <f t="shared" si="30"/>
        <v>0.5</v>
      </c>
      <c r="H185" s="300">
        <f t="shared" si="31"/>
        <v>1</v>
      </c>
      <c r="I185" s="300">
        <f t="shared" si="32"/>
        <v>2.5</v>
      </c>
      <c r="J185" s="300">
        <f t="shared" si="33"/>
        <v>5</v>
      </c>
      <c r="K185" s="492">
        <f t="shared" si="28"/>
        <v>10</v>
      </c>
      <c r="L185" s="300">
        <f t="shared" si="34"/>
        <v>94.5</v>
      </c>
      <c r="M185" s="519" t="s">
        <v>407</v>
      </c>
      <c r="N185" s="520"/>
      <c r="O185" s="494" t="b">
        <v>0</v>
      </c>
      <c r="P185" s="426">
        <v>0</v>
      </c>
      <c r="Q185" s="300">
        <f t="shared" si="29"/>
        <v>0</v>
      </c>
      <c r="R185" s="301">
        <f>$B$20</f>
        <v>10</v>
      </c>
      <c r="S185" s="446"/>
      <c r="X185" s="6" t="s">
        <v>2716</v>
      </c>
    </row>
    <row r="186" spans="4:27">
      <c r="D186" s="430" t="str">
        <f t="shared" si="35"/>
        <v>+0</v>
      </c>
      <c r="E186" s="521" t="s">
        <v>409</v>
      </c>
      <c r="F186" s="522"/>
      <c r="G186" s="217">
        <f t="shared" si="30"/>
        <v>0.5</v>
      </c>
      <c r="H186" s="217">
        <f t="shared" si="31"/>
        <v>1</v>
      </c>
      <c r="I186" s="217">
        <f t="shared" si="32"/>
        <v>2.5</v>
      </c>
      <c r="J186" s="217">
        <f t="shared" si="33"/>
        <v>5</v>
      </c>
      <c r="K186" s="492">
        <f t="shared" si="28"/>
        <v>10</v>
      </c>
      <c r="L186" s="217">
        <f t="shared" si="34"/>
        <v>94.5</v>
      </c>
      <c r="M186" s="521" t="s">
        <v>409</v>
      </c>
      <c r="N186" s="522"/>
      <c r="O186" s="424" t="b">
        <v>0</v>
      </c>
      <c r="P186" s="217">
        <v>0</v>
      </c>
      <c r="Q186" s="217">
        <f t="shared" si="29"/>
        <v>0</v>
      </c>
      <c r="R186" s="218">
        <f>B25</f>
        <v>10</v>
      </c>
      <c r="S186" s="299"/>
      <c r="X186" s="6" t="s">
        <v>2105</v>
      </c>
    </row>
    <row r="187" spans="4:27">
      <c r="D187" s="429" t="str">
        <f t="shared" si="35"/>
        <v>+0</v>
      </c>
      <c r="E187" s="519" t="s">
        <v>807</v>
      </c>
      <c r="F187" s="520"/>
      <c r="G187" s="300">
        <f t="shared" si="30"/>
        <v>0</v>
      </c>
      <c r="H187" s="300">
        <f t="shared" si="31"/>
        <v>0</v>
      </c>
      <c r="I187" s="300">
        <f t="shared" si="32"/>
        <v>0</v>
      </c>
      <c r="J187" s="300">
        <f t="shared" si="33"/>
        <v>0</v>
      </c>
      <c r="K187" s="492">
        <f t="shared" si="28"/>
        <v>0</v>
      </c>
      <c r="L187" s="300">
        <f t="shared" si="34"/>
        <v>94</v>
      </c>
      <c r="M187" s="519" t="s">
        <v>807</v>
      </c>
      <c r="N187" s="520"/>
      <c r="O187" s="494" t="b">
        <v>0</v>
      </c>
      <c r="P187" s="426">
        <v>0</v>
      </c>
      <c r="Q187" s="300">
        <f>(IF(O187=TRUE,(((100-K187)/100)*P187)*(1+K187/100),((100-K187)/100)*P187))/2</f>
        <v>0</v>
      </c>
      <c r="R187" s="301">
        <f>IF(S187&gt;0,$B$29,0)</f>
        <v>0</v>
      </c>
      <c r="S187" s="446"/>
      <c r="X187" s="6" t="s">
        <v>2718</v>
      </c>
    </row>
    <row r="188" spans="4:27">
      <c r="D188" s="430" t="str">
        <f t="shared" si="35"/>
        <v>+0</v>
      </c>
      <c r="E188" s="521" t="s">
        <v>410</v>
      </c>
      <c r="F188" s="522"/>
      <c r="G188" s="217">
        <f t="shared" si="30"/>
        <v>0.5</v>
      </c>
      <c r="H188" s="217">
        <f t="shared" si="31"/>
        <v>1</v>
      </c>
      <c r="I188" s="217">
        <f t="shared" si="32"/>
        <v>2.5</v>
      </c>
      <c r="J188" s="217">
        <f t="shared" si="33"/>
        <v>5</v>
      </c>
      <c r="K188" s="492">
        <f t="shared" si="28"/>
        <v>10</v>
      </c>
      <c r="L188" s="217">
        <f t="shared" si="34"/>
        <v>94.5</v>
      </c>
      <c r="M188" s="521" t="s">
        <v>410</v>
      </c>
      <c r="N188" s="522"/>
      <c r="O188" s="424" t="b">
        <v>0</v>
      </c>
      <c r="P188" s="217">
        <v>0</v>
      </c>
      <c r="Q188" s="217">
        <f t="shared" si="29"/>
        <v>0</v>
      </c>
      <c r="R188" s="218">
        <f>B24</f>
        <v>10</v>
      </c>
      <c r="S188" s="299"/>
      <c r="X188" s="6" t="s">
        <v>2719</v>
      </c>
    </row>
    <row r="189" spans="4:27">
      <c r="D189" s="429" t="str">
        <f t="shared" si="35"/>
        <v>+0</v>
      </c>
      <c r="E189" s="519" t="s">
        <v>413</v>
      </c>
      <c r="F189" s="520"/>
      <c r="G189" s="300">
        <f t="shared" si="30"/>
        <v>0.5</v>
      </c>
      <c r="H189" s="300">
        <f t="shared" si="31"/>
        <v>1</v>
      </c>
      <c r="I189" s="300">
        <f t="shared" si="32"/>
        <v>2.5</v>
      </c>
      <c r="J189" s="300">
        <f t="shared" si="33"/>
        <v>5</v>
      </c>
      <c r="K189" s="492">
        <f t="shared" si="28"/>
        <v>10</v>
      </c>
      <c r="L189" s="300">
        <f t="shared" si="34"/>
        <v>94.5</v>
      </c>
      <c r="M189" s="519" t="s">
        <v>413</v>
      </c>
      <c r="N189" s="520"/>
      <c r="O189" s="494" t="b">
        <v>0</v>
      </c>
      <c r="P189" s="426">
        <v>0</v>
      </c>
      <c r="Q189" s="300">
        <f t="shared" si="29"/>
        <v>0</v>
      </c>
      <c r="R189" s="301">
        <f>B21</f>
        <v>10</v>
      </c>
      <c r="S189" s="446"/>
      <c r="X189" s="6" t="s">
        <v>2720</v>
      </c>
    </row>
    <row r="190" spans="4:27">
      <c r="D190" s="430" t="str">
        <f t="shared" si="35"/>
        <v>+0</v>
      </c>
      <c r="E190" s="521" t="s">
        <v>899</v>
      </c>
      <c r="F190" s="522"/>
      <c r="G190" s="217">
        <f t="shared" si="30"/>
        <v>0.5</v>
      </c>
      <c r="H190" s="217">
        <f t="shared" si="31"/>
        <v>1</v>
      </c>
      <c r="I190" s="217">
        <f t="shared" si="32"/>
        <v>2.5</v>
      </c>
      <c r="J190" s="217">
        <f t="shared" si="33"/>
        <v>5</v>
      </c>
      <c r="K190" s="492">
        <f t="shared" si="28"/>
        <v>10</v>
      </c>
      <c r="L190" s="217">
        <f t="shared" si="34"/>
        <v>94.5</v>
      </c>
      <c r="M190" s="521" t="s">
        <v>899</v>
      </c>
      <c r="N190" s="522"/>
      <c r="O190" s="424" t="b">
        <v>0</v>
      </c>
      <c r="P190" s="217">
        <v>0</v>
      </c>
      <c r="Q190" s="217">
        <f t="shared" si="29"/>
        <v>0</v>
      </c>
      <c r="R190" s="218">
        <f>$B$20</f>
        <v>10</v>
      </c>
      <c r="S190" s="299"/>
      <c r="X190" s="6" t="s">
        <v>2721</v>
      </c>
    </row>
    <row r="191" spans="4:27">
      <c r="D191" s="429" t="str">
        <f t="shared" si="35"/>
        <v>+0</v>
      </c>
      <c r="E191" s="519" t="s">
        <v>900</v>
      </c>
      <c r="F191" s="520"/>
      <c r="G191" s="300">
        <f t="shared" si="30"/>
        <v>0.5</v>
      </c>
      <c r="H191" s="300">
        <f t="shared" si="31"/>
        <v>1</v>
      </c>
      <c r="I191" s="300">
        <f t="shared" si="32"/>
        <v>2.5</v>
      </c>
      <c r="J191" s="300">
        <f t="shared" si="33"/>
        <v>5</v>
      </c>
      <c r="K191" s="492">
        <f t="shared" si="28"/>
        <v>10</v>
      </c>
      <c r="L191" s="300">
        <f t="shared" si="34"/>
        <v>94.5</v>
      </c>
      <c r="M191" s="519" t="s">
        <v>900</v>
      </c>
      <c r="N191" s="520"/>
      <c r="O191" s="494" t="b">
        <v>0</v>
      </c>
      <c r="P191" s="426">
        <v>0</v>
      </c>
      <c r="Q191" s="300">
        <f t="shared" si="29"/>
        <v>0</v>
      </c>
      <c r="R191" s="301">
        <f>B24</f>
        <v>10</v>
      </c>
      <c r="S191" s="446"/>
      <c r="X191" s="6" t="s">
        <v>2722</v>
      </c>
    </row>
    <row r="192" spans="4:27">
      <c r="D192" s="430" t="str">
        <f t="shared" si="35"/>
        <v>+0</v>
      </c>
      <c r="E192" s="521" t="s">
        <v>417</v>
      </c>
      <c r="F192" s="522"/>
      <c r="G192" s="217">
        <f t="shared" si="30"/>
        <v>0.5</v>
      </c>
      <c r="H192" s="217">
        <f t="shared" si="31"/>
        <v>1</v>
      </c>
      <c r="I192" s="217">
        <f t="shared" si="32"/>
        <v>2.5</v>
      </c>
      <c r="J192" s="217">
        <f t="shared" si="33"/>
        <v>5</v>
      </c>
      <c r="K192" s="492">
        <f t="shared" si="28"/>
        <v>10</v>
      </c>
      <c r="L192" s="217">
        <f t="shared" si="34"/>
        <v>94.5</v>
      </c>
      <c r="M192" s="521" t="s">
        <v>417</v>
      </c>
      <c r="N192" s="522"/>
      <c r="O192" s="424" t="b">
        <v>0</v>
      </c>
      <c r="P192" s="217">
        <v>0</v>
      </c>
      <c r="Q192" s="217">
        <f t="shared" si="29"/>
        <v>0</v>
      </c>
      <c r="R192" s="218">
        <f>B24</f>
        <v>10</v>
      </c>
      <c r="S192" s="299"/>
      <c r="X192" s="6" t="s">
        <v>2106</v>
      </c>
    </row>
    <row r="193" spans="4:19">
      <c r="D193" s="429" t="str">
        <f t="shared" si="35"/>
        <v>+0</v>
      </c>
      <c r="E193" s="519" t="s">
        <v>418</v>
      </c>
      <c r="F193" s="520"/>
      <c r="G193" s="300">
        <f t="shared" si="30"/>
        <v>0.5</v>
      </c>
      <c r="H193" s="300">
        <f t="shared" si="31"/>
        <v>1</v>
      </c>
      <c r="I193" s="300">
        <f t="shared" si="32"/>
        <v>2.5</v>
      </c>
      <c r="J193" s="300">
        <f t="shared" si="33"/>
        <v>5</v>
      </c>
      <c r="K193" s="492">
        <f t="shared" si="28"/>
        <v>10</v>
      </c>
      <c r="L193" s="300">
        <f t="shared" si="34"/>
        <v>94.5</v>
      </c>
      <c r="M193" s="519" t="s">
        <v>418</v>
      </c>
      <c r="N193" s="520"/>
      <c r="O193" s="494" t="b">
        <v>0</v>
      </c>
      <c r="P193" s="426">
        <v>0</v>
      </c>
      <c r="Q193" s="300">
        <f t="shared" si="29"/>
        <v>0</v>
      </c>
      <c r="R193" s="301">
        <f>$B$20</f>
        <v>10</v>
      </c>
      <c r="S193" s="446"/>
    </row>
    <row r="194" spans="4:19">
      <c r="D194" s="430" t="str">
        <f t="shared" si="35"/>
        <v>+0</v>
      </c>
      <c r="E194" s="521" t="s">
        <v>287</v>
      </c>
      <c r="F194" s="522"/>
      <c r="G194" s="217">
        <f t="shared" si="30"/>
        <v>0.5</v>
      </c>
      <c r="H194" s="217">
        <f t="shared" si="31"/>
        <v>1</v>
      </c>
      <c r="I194" s="217">
        <f t="shared" si="32"/>
        <v>2.5</v>
      </c>
      <c r="J194" s="217">
        <f t="shared" si="33"/>
        <v>5</v>
      </c>
      <c r="K194" s="492">
        <f t="shared" si="28"/>
        <v>10</v>
      </c>
      <c r="L194" s="217">
        <f t="shared" si="34"/>
        <v>94.5</v>
      </c>
      <c r="M194" s="521" t="s">
        <v>287</v>
      </c>
      <c r="N194" s="522"/>
      <c r="O194" s="424" t="b">
        <v>0</v>
      </c>
      <c r="P194" s="217">
        <v>0</v>
      </c>
      <c r="Q194" s="217">
        <f t="shared" si="29"/>
        <v>0</v>
      </c>
      <c r="R194" s="218">
        <f>B24</f>
        <v>10</v>
      </c>
      <c r="S194" s="299"/>
    </row>
    <row r="195" spans="4:19">
      <c r="D195" s="429" t="str">
        <f t="shared" si="35"/>
        <v>+0</v>
      </c>
      <c r="E195" s="519" t="s">
        <v>901</v>
      </c>
      <c r="F195" s="520"/>
      <c r="G195" s="300">
        <f t="shared" si="30"/>
        <v>0</v>
      </c>
      <c r="H195" s="300">
        <f t="shared" si="31"/>
        <v>0</v>
      </c>
      <c r="I195" s="300">
        <f t="shared" si="32"/>
        <v>0</v>
      </c>
      <c r="J195" s="300">
        <f t="shared" si="33"/>
        <v>0</v>
      </c>
      <c r="K195" s="492">
        <f t="shared" si="28"/>
        <v>0</v>
      </c>
      <c r="L195" s="300">
        <f t="shared" si="34"/>
        <v>94</v>
      </c>
      <c r="M195" s="519" t="s">
        <v>901</v>
      </c>
      <c r="N195" s="520"/>
      <c r="O195" s="494" t="b">
        <v>0</v>
      </c>
      <c r="P195" s="426">
        <v>0</v>
      </c>
      <c r="Q195" s="300">
        <f>(IF(O195=TRUE,(((100-K195)/100)*P195)*(1+K195/100),((100-K195)/100)*P195))/2</f>
        <v>0</v>
      </c>
      <c r="R195" s="301">
        <f>IF(S195&gt;0,$B$29,0)</f>
        <v>0</v>
      </c>
      <c r="S195" s="446"/>
    </row>
    <row r="196" spans="4:19">
      <c r="D196" s="430" t="str">
        <f t="shared" si="35"/>
        <v>+0</v>
      </c>
      <c r="E196" s="521" t="s">
        <v>422</v>
      </c>
      <c r="F196" s="522"/>
      <c r="G196" s="217">
        <f t="shared" si="30"/>
        <v>0.5</v>
      </c>
      <c r="H196" s="217">
        <f t="shared" si="31"/>
        <v>1</v>
      </c>
      <c r="I196" s="217">
        <f t="shared" si="32"/>
        <v>2.5</v>
      </c>
      <c r="J196" s="217">
        <f t="shared" si="33"/>
        <v>5</v>
      </c>
      <c r="K196" s="492">
        <f t="shared" si="28"/>
        <v>10</v>
      </c>
      <c r="L196" s="217">
        <f t="shared" si="34"/>
        <v>94.5</v>
      </c>
      <c r="M196" s="521" t="s">
        <v>422</v>
      </c>
      <c r="N196" s="522"/>
      <c r="O196" s="424" t="b">
        <v>0</v>
      </c>
      <c r="P196" s="217">
        <v>0</v>
      </c>
      <c r="Q196" s="217">
        <f t="shared" si="29"/>
        <v>0</v>
      </c>
      <c r="R196" s="218">
        <f>B24</f>
        <v>10</v>
      </c>
      <c r="S196" s="299"/>
    </row>
    <row r="197" spans="4:19" ht="12.75" customHeight="1">
      <c r="D197" s="429" t="str">
        <f t="shared" si="35"/>
        <v>+0</v>
      </c>
      <c r="E197" s="519" t="s">
        <v>603</v>
      </c>
      <c r="F197" s="520"/>
      <c r="G197" s="300">
        <f>K197/20</f>
        <v>0.5</v>
      </c>
      <c r="H197" s="300">
        <f>K197/10</f>
        <v>1</v>
      </c>
      <c r="I197" s="300">
        <f>K197/4</f>
        <v>2.5</v>
      </c>
      <c r="J197" s="300">
        <f>K197/2</f>
        <v>5</v>
      </c>
      <c r="K197" s="492">
        <f>S197+R197</f>
        <v>10</v>
      </c>
      <c r="L197" s="300">
        <f>94+G197</f>
        <v>94.5</v>
      </c>
      <c r="M197" s="519" t="s">
        <v>470</v>
      </c>
      <c r="N197" s="520"/>
      <c r="O197" s="494" t="b">
        <v>0</v>
      </c>
      <c r="P197" s="426">
        <v>0</v>
      </c>
      <c r="Q197" s="300">
        <f>IF(O197=TRUE,(((100-K197)/100)*P197)*(1+K197/100),((100-K197)/100)*P197)</f>
        <v>0</v>
      </c>
      <c r="R197" s="301">
        <f>$B$23</f>
        <v>10</v>
      </c>
      <c r="S197" s="446"/>
    </row>
    <row r="198" spans="4:19">
      <c r="D198" s="430" t="str">
        <f t="shared" si="35"/>
        <v>+0</v>
      </c>
      <c r="E198" s="521" t="s">
        <v>423</v>
      </c>
      <c r="F198" s="522"/>
      <c r="G198" s="217">
        <f t="shared" si="30"/>
        <v>0.5</v>
      </c>
      <c r="H198" s="217">
        <f t="shared" si="31"/>
        <v>1</v>
      </c>
      <c r="I198" s="217">
        <f t="shared" si="32"/>
        <v>2.5</v>
      </c>
      <c r="J198" s="217">
        <f t="shared" si="33"/>
        <v>5</v>
      </c>
      <c r="K198" s="492">
        <f t="shared" si="28"/>
        <v>10</v>
      </c>
      <c r="L198" s="217">
        <f t="shared" si="34"/>
        <v>94.5</v>
      </c>
      <c r="M198" s="521" t="s">
        <v>423</v>
      </c>
      <c r="N198" s="522"/>
      <c r="O198" s="424" t="b">
        <v>0</v>
      </c>
      <c r="P198" s="217">
        <v>0</v>
      </c>
      <c r="Q198" s="217">
        <f t="shared" si="29"/>
        <v>0</v>
      </c>
      <c r="R198" s="218">
        <f>$B$23</f>
        <v>10</v>
      </c>
      <c r="S198" s="299"/>
    </row>
    <row r="199" spans="4:19">
      <c r="D199" s="429" t="str">
        <f t="shared" si="35"/>
        <v>+0</v>
      </c>
      <c r="E199" s="519" t="s">
        <v>2242</v>
      </c>
      <c r="F199" s="520"/>
      <c r="G199" s="300">
        <f t="shared" si="30"/>
        <v>0.5</v>
      </c>
      <c r="H199" s="300">
        <f t="shared" si="31"/>
        <v>1</v>
      </c>
      <c r="I199" s="300">
        <f t="shared" si="32"/>
        <v>2.5</v>
      </c>
      <c r="J199" s="300">
        <f t="shared" si="33"/>
        <v>5</v>
      </c>
      <c r="K199" s="492">
        <f t="shared" si="28"/>
        <v>10</v>
      </c>
      <c r="L199" s="300">
        <f t="shared" si="34"/>
        <v>94.5</v>
      </c>
      <c r="M199" s="519" t="s">
        <v>2242</v>
      </c>
      <c r="N199" s="520"/>
      <c r="O199" s="494" t="b">
        <v>0</v>
      </c>
      <c r="P199" s="426">
        <v>0</v>
      </c>
      <c r="Q199" s="300">
        <f t="shared" si="29"/>
        <v>0</v>
      </c>
      <c r="R199" s="301">
        <f>$B$23</f>
        <v>10</v>
      </c>
      <c r="S199" s="446"/>
    </row>
    <row r="200" spans="4:19">
      <c r="D200" s="430" t="str">
        <f t="shared" si="35"/>
        <v>+0</v>
      </c>
      <c r="E200" s="521" t="s">
        <v>528</v>
      </c>
      <c r="F200" s="522"/>
      <c r="G200" s="217">
        <f t="shared" si="30"/>
        <v>0.5</v>
      </c>
      <c r="H200" s="217">
        <f t="shared" si="31"/>
        <v>1</v>
      </c>
      <c r="I200" s="217">
        <f t="shared" si="32"/>
        <v>2.5</v>
      </c>
      <c r="J200" s="217">
        <f t="shared" si="33"/>
        <v>5</v>
      </c>
      <c r="K200" s="492">
        <f t="shared" si="28"/>
        <v>10</v>
      </c>
      <c r="L200" s="217">
        <f t="shared" si="34"/>
        <v>94.5</v>
      </c>
      <c r="M200" s="521" t="s">
        <v>528</v>
      </c>
      <c r="N200" s="522"/>
      <c r="O200" s="424" t="b">
        <v>0</v>
      </c>
      <c r="P200" s="217">
        <v>0</v>
      </c>
      <c r="Q200" s="217">
        <f t="shared" si="29"/>
        <v>0</v>
      </c>
      <c r="R200" s="218">
        <f>$B$20</f>
        <v>10</v>
      </c>
      <c r="S200" s="299"/>
    </row>
    <row r="201" spans="4:19">
      <c r="D201" s="429" t="str">
        <f t="shared" si="35"/>
        <v>+0</v>
      </c>
      <c r="E201" s="519" t="s">
        <v>431</v>
      </c>
      <c r="F201" s="520"/>
      <c r="G201" s="300">
        <f t="shared" si="30"/>
        <v>0.5</v>
      </c>
      <c r="H201" s="300">
        <f t="shared" si="31"/>
        <v>1</v>
      </c>
      <c r="I201" s="300">
        <f t="shared" si="32"/>
        <v>2.5</v>
      </c>
      <c r="J201" s="300">
        <f t="shared" ref="J201:J208" si="36">K201/2</f>
        <v>5</v>
      </c>
      <c r="K201" s="492">
        <f t="shared" si="28"/>
        <v>10</v>
      </c>
      <c r="L201" s="300">
        <f t="shared" si="34"/>
        <v>94.5</v>
      </c>
      <c r="M201" s="519" t="s">
        <v>431</v>
      </c>
      <c r="N201" s="520"/>
      <c r="O201" s="494" t="b">
        <v>0</v>
      </c>
      <c r="P201" s="426">
        <v>0</v>
      </c>
      <c r="Q201" s="300">
        <f t="shared" si="29"/>
        <v>0</v>
      </c>
      <c r="R201" s="301">
        <f>$B$23</f>
        <v>10</v>
      </c>
      <c r="S201" s="446"/>
    </row>
    <row r="202" spans="4:19" ht="12" customHeight="1">
      <c r="D202" s="430" t="str">
        <f t="shared" si="35"/>
        <v>+0</v>
      </c>
      <c r="E202" s="521" t="s">
        <v>432</v>
      </c>
      <c r="F202" s="522"/>
      <c r="G202" s="217">
        <f t="shared" si="30"/>
        <v>0.5</v>
      </c>
      <c r="H202" s="217">
        <f t="shared" si="31"/>
        <v>1</v>
      </c>
      <c r="I202" s="217">
        <f t="shared" si="32"/>
        <v>2.5</v>
      </c>
      <c r="J202" s="217">
        <f t="shared" si="36"/>
        <v>5</v>
      </c>
      <c r="K202" s="492">
        <f t="shared" si="28"/>
        <v>10</v>
      </c>
      <c r="L202" s="217">
        <f t="shared" si="34"/>
        <v>94.5</v>
      </c>
      <c r="M202" s="521" t="s">
        <v>432</v>
      </c>
      <c r="N202" s="522"/>
      <c r="O202" s="424" t="b">
        <v>0</v>
      </c>
      <c r="P202" s="217">
        <v>0</v>
      </c>
      <c r="Q202" s="217">
        <f t="shared" si="29"/>
        <v>0</v>
      </c>
      <c r="R202" s="218">
        <f>$B$23</f>
        <v>10</v>
      </c>
      <c r="S202" s="299"/>
    </row>
    <row r="203" spans="4:19">
      <c r="D203" s="429" t="str">
        <f t="shared" si="35"/>
        <v>+0</v>
      </c>
      <c r="E203" s="519" t="s">
        <v>434</v>
      </c>
      <c r="F203" s="520"/>
      <c r="G203" s="300">
        <f t="shared" si="30"/>
        <v>0.5</v>
      </c>
      <c r="H203" s="300">
        <f t="shared" si="31"/>
        <v>1</v>
      </c>
      <c r="I203" s="300">
        <f t="shared" si="32"/>
        <v>2.5</v>
      </c>
      <c r="J203" s="300">
        <f t="shared" si="36"/>
        <v>5</v>
      </c>
      <c r="K203" s="492">
        <f t="shared" si="28"/>
        <v>10</v>
      </c>
      <c r="L203" s="300">
        <f t="shared" si="34"/>
        <v>94.5</v>
      </c>
      <c r="M203" s="519" t="s">
        <v>434</v>
      </c>
      <c r="N203" s="520"/>
      <c r="O203" s="494" t="b">
        <v>0</v>
      </c>
      <c r="P203" s="426">
        <v>0</v>
      </c>
      <c r="Q203" s="300">
        <f t="shared" si="29"/>
        <v>0</v>
      </c>
      <c r="R203" s="301">
        <f>$B$20</f>
        <v>10</v>
      </c>
      <c r="S203" s="446"/>
    </row>
    <row r="204" spans="4:19">
      <c r="D204" s="430" t="str">
        <f t="shared" si="35"/>
        <v>+0</v>
      </c>
      <c r="E204" s="521" t="s">
        <v>435</v>
      </c>
      <c r="F204" s="522"/>
      <c r="G204" s="217">
        <f t="shared" si="30"/>
        <v>0.5</v>
      </c>
      <c r="H204" s="217">
        <f t="shared" si="31"/>
        <v>1</v>
      </c>
      <c r="I204" s="217">
        <f t="shared" si="32"/>
        <v>2.5</v>
      </c>
      <c r="J204" s="217">
        <f t="shared" si="36"/>
        <v>5</v>
      </c>
      <c r="K204" s="492">
        <f t="shared" si="28"/>
        <v>10</v>
      </c>
      <c r="L204" s="217">
        <f t="shared" si="34"/>
        <v>94.5</v>
      </c>
      <c r="M204" s="521" t="s">
        <v>435</v>
      </c>
      <c r="N204" s="522"/>
      <c r="O204" s="424" t="b">
        <v>0</v>
      </c>
      <c r="P204" s="217">
        <v>0</v>
      </c>
      <c r="Q204" s="217">
        <f t="shared" si="29"/>
        <v>0</v>
      </c>
      <c r="R204" s="218">
        <f>$B$21</f>
        <v>10</v>
      </c>
      <c r="S204" s="299"/>
    </row>
    <row r="205" spans="4:19">
      <c r="D205" s="429" t="str">
        <f t="shared" si="35"/>
        <v>+0</v>
      </c>
      <c r="E205" s="519" t="s">
        <v>124</v>
      </c>
      <c r="F205" s="520"/>
      <c r="G205" s="300">
        <f t="shared" si="30"/>
        <v>0</v>
      </c>
      <c r="H205" s="300">
        <f t="shared" si="31"/>
        <v>0</v>
      </c>
      <c r="I205" s="300">
        <f t="shared" si="32"/>
        <v>0</v>
      </c>
      <c r="J205" s="300">
        <f t="shared" si="36"/>
        <v>0</v>
      </c>
      <c r="K205" s="492">
        <f t="shared" si="28"/>
        <v>0</v>
      </c>
      <c r="L205" s="300">
        <f t="shared" si="34"/>
        <v>94</v>
      </c>
      <c r="M205" s="519" t="s">
        <v>124</v>
      </c>
      <c r="N205" s="520"/>
      <c r="O205" s="494" t="b">
        <v>0</v>
      </c>
      <c r="P205" s="426">
        <v>0</v>
      </c>
      <c r="Q205" s="300">
        <f>(IF(O205=TRUE,(((100-K205)/100)*P205)*(1+K205/100),((100-K205)/100)*P205))/2</f>
        <v>0</v>
      </c>
      <c r="R205" s="301">
        <f>IF(S205&gt;0,$B$29,0)</f>
        <v>0</v>
      </c>
      <c r="S205" s="446"/>
    </row>
    <row r="206" spans="4:19">
      <c r="D206" s="430" t="str">
        <f t="shared" si="35"/>
        <v>+0</v>
      </c>
      <c r="E206" s="521" t="s">
        <v>162</v>
      </c>
      <c r="F206" s="522"/>
      <c r="G206" s="217">
        <f>K206/20</f>
        <v>0.5</v>
      </c>
      <c r="H206" s="217">
        <f>K206/10</f>
        <v>1</v>
      </c>
      <c r="I206" s="217">
        <f>K206/4</f>
        <v>2.5</v>
      </c>
      <c r="J206" s="217">
        <f>K206/2</f>
        <v>5</v>
      </c>
      <c r="K206" s="492">
        <f>S206+R206</f>
        <v>10</v>
      </c>
      <c r="L206" s="217">
        <f>94+G206</f>
        <v>94.5</v>
      </c>
      <c r="M206" s="521" t="s">
        <v>162</v>
      </c>
      <c r="N206" s="522"/>
      <c r="O206" s="424" t="b">
        <v>0</v>
      </c>
      <c r="P206" s="217">
        <v>0</v>
      </c>
      <c r="Q206" s="217">
        <f>IF(O206=TRUE,(((100-K206)/100)*P206)*(1+K206/100),((100-K206)/100)*P206)</f>
        <v>0</v>
      </c>
      <c r="R206" s="218">
        <f>$B$21</f>
        <v>10</v>
      </c>
      <c r="S206" s="299"/>
    </row>
    <row r="207" spans="4:19">
      <c r="D207" s="429" t="str">
        <f t="shared" si="35"/>
        <v>+0</v>
      </c>
      <c r="E207" s="519" t="s">
        <v>87</v>
      </c>
      <c r="F207" s="520"/>
      <c r="G207" s="300">
        <f>K207/20</f>
        <v>0.5</v>
      </c>
      <c r="H207" s="300">
        <f>K207/10</f>
        <v>1</v>
      </c>
      <c r="I207" s="300">
        <f>K207/4</f>
        <v>2.5</v>
      </c>
      <c r="J207" s="300">
        <f>K207/2</f>
        <v>5</v>
      </c>
      <c r="K207" s="492">
        <f>S207+R207</f>
        <v>10</v>
      </c>
      <c r="L207" s="300">
        <f>94+G207</f>
        <v>94.5</v>
      </c>
      <c r="M207" s="519" t="s">
        <v>87</v>
      </c>
      <c r="N207" s="520"/>
      <c r="O207" s="494" t="b">
        <v>0</v>
      </c>
      <c r="P207" s="426">
        <v>0</v>
      </c>
      <c r="Q207" s="300">
        <f>IF(O207=TRUE,(((100-K207)/100)*P207)*(1+K207/100),((100-K207)/100)*P207)</f>
        <v>0</v>
      </c>
      <c r="R207" s="301">
        <f>$B$23</f>
        <v>10</v>
      </c>
      <c r="S207" s="446"/>
    </row>
    <row r="208" spans="4:19">
      <c r="D208" s="430" t="str">
        <f t="shared" si="35"/>
        <v>+0</v>
      </c>
      <c r="E208" s="602" t="s">
        <v>1457</v>
      </c>
      <c r="F208" s="603"/>
      <c r="G208" s="217">
        <f>K208/20</f>
        <v>0</v>
      </c>
      <c r="H208" s="217">
        <f>K208/10</f>
        <v>0</v>
      </c>
      <c r="I208" s="217">
        <f>K208/4</f>
        <v>0</v>
      </c>
      <c r="J208" s="217">
        <f t="shared" si="36"/>
        <v>0</v>
      </c>
      <c r="K208" s="491">
        <f>S208+R208</f>
        <v>0</v>
      </c>
      <c r="L208" s="217">
        <f>94+G208</f>
        <v>94</v>
      </c>
      <c r="M208" s="602" t="s">
        <v>1457</v>
      </c>
      <c r="N208" s="603"/>
      <c r="O208" s="424" t="b">
        <v>0</v>
      </c>
      <c r="P208" s="217">
        <v>0</v>
      </c>
      <c r="Q208" s="217">
        <f>(IF(O208=TRUE,(((100-K208)/100)*P208)*(1+K208/100),((100-K208)/100)*P208))/2</f>
        <v>0</v>
      </c>
      <c r="R208" s="218">
        <f>IF(S208&gt;0,$B$29,0)</f>
        <v>0</v>
      </c>
      <c r="S208" s="299"/>
    </row>
    <row r="209" spans="4:19">
      <c r="D209" s="507" t="s">
        <v>799</v>
      </c>
      <c r="E209" s="523" t="s">
        <v>440</v>
      </c>
      <c r="F209" s="523"/>
      <c r="G209" s="505" t="s">
        <v>1252</v>
      </c>
      <c r="H209" s="505" t="s">
        <v>798</v>
      </c>
      <c r="I209" s="505" t="s">
        <v>1254</v>
      </c>
      <c r="J209" s="505" t="s">
        <v>1255</v>
      </c>
      <c r="K209" s="505" t="s">
        <v>449</v>
      </c>
      <c r="L209" s="505" t="s">
        <v>448</v>
      </c>
      <c r="M209" s="523" t="s">
        <v>440</v>
      </c>
      <c r="N209" s="523"/>
      <c r="O209" s="505" t="s">
        <v>2813</v>
      </c>
      <c r="P209" s="505" t="s">
        <v>442</v>
      </c>
      <c r="Q209" s="505" t="s">
        <v>443</v>
      </c>
      <c r="R209" s="505" t="s">
        <v>441</v>
      </c>
      <c r="S209" s="506" t="s">
        <v>783</v>
      </c>
    </row>
    <row r="210" spans="4:19" ht="25.5">
      <c r="D210" s="298"/>
      <c r="E210" s="298"/>
      <c r="F210" s="425" t="s">
        <v>802</v>
      </c>
      <c r="G210" s="424">
        <f>1.5*SUM(F5:F13)</f>
        <v>600</v>
      </c>
      <c r="H210" s="217"/>
      <c r="I210" s="217"/>
      <c r="J210" s="217"/>
      <c r="K210" s="217"/>
      <c r="L210" s="217"/>
      <c r="M210" s="217"/>
      <c r="N210" s="217"/>
      <c r="O210" s="217"/>
      <c r="P210" s="217"/>
      <c r="Q210" s="217"/>
      <c r="R210" s="218"/>
    </row>
    <row r="211" spans="4:19">
      <c r="D211" s="298"/>
      <c r="E211" s="298"/>
      <c r="F211" s="298"/>
      <c r="G211" s="217"/>
      <c r="H211" s="217"/>
      <c r="I211" s="217"/>
      <c r="J211" s="217"/>
      <c r="K211" s="217"/>
      <c r="L211" s="217"/>
      <c r="M211" s="217"/>
      <c r="N211" s="217"/>
      <c r="O211" s="217"/>
      <c r="P211" s="217"/>
      <c r="Q211" s="217"/>
      <c r="R211" s="218"/>
    </row>
    <row r="212" spans="4:19">
      <c r="D212" s="298"/>
      <c r="E212" s="298"/>
      <c r="F212" s="298"/>
      <c r="G212" s="217"/>
      <c r="H212" s="217"/>
      <c r="I212" s="217"/>
      <c r="J212" s="217"/>
      <c r="K212" s="217"/>
      <c r="L212" s="217"/>
      <c r="M212" s="217"/>
      <c r="N212" s="217"/>
      <c r="O212" s="217"/>
      <c r="P212" s="217"/>
      <c r="Q212" s="217"/>
      <c r="R212" s="218"/>
    </row>
    <row r="213" spans="4:19">
      <c r="D213" s="298"/>
      <c r="E213" s="298"/>
      <c r="F213" s="298"/>
      <c r="G213" s="217"/>
      <c r="H213" s="217"/>
      <c r="I213" s="217"/>
      <c r="J213" s="217"/>
      <c r="K213" s="217"/>
      <c r="L213" s="217"/>
      <c r="M213" s="217"/>
      <c r="N213" s="217"/>
      <c r="O213" s="217"/>
      <c r="P213" s="217"/>
      <c r="Q213" s="217"/>
      <c r="R213" s="218"/>
    </row>
    <row r="214" spans="4:19">
      <c r="D214" s="298"/>
      <c r="E214" s="298"/>
      <c r="F214" s="298"/>
      <c r="G214" s="217"/>
      <c r="H214" s="217"/>
      <c r="I214" s="217"/>
      <c r="J214" s="217"/>
      <c r="K214" s="217"/>
      <c r="L214" s="217"/>
      <c r="M214" s="217"/>
      <c r="N214" s="217"/>
      <c r="O214" s="217"/>
      <c r="P214" s="217"/>
      <c r="Q214" s="217"/>
      <c r="R214" s="218"/>
    </row>
    <row r="215" spans="4:19">
      <c r="D215" s="298"/>
      <c r="E215" s="298"/>
      <c r="F215" s="298"/>
      <c r="G215" s="217"/>
      <c r="H215" s="217"/>
      <c r="I215" s="217"/>
      <c r="J215" s="217"/>
      <c r="K215" s="217"/>
      <c r="L215" s="217"/>
      <c r="M215" s="217"/>
      <c r="N215" s="217"/>
      <c r="O215" s="217"/>
      <c r="P215" s="217"/>
      <c r="Q215" s="217"/>
      <c r="R215" s="218"/>
    </row>
    <row r="216" spans="4:19">
      <c r="D216" s="298"/>
      <c r="E216" s="298"/>
      <c r="F216" s="298"/>
      <c r="G216" s="217"/>
      <c r="H216" s="217"/>
      <c r="I216" s="217"/>
      <c r="J216" s="217"/>
      <c r="K216" s="217"/>
      <c r="L216" s="217"/>
      <c r="M216" s="217"/>
      <c r="N216" s="217"/>
      <c r="O216" s="217"/>
      <c r="P216" s="217"/>
      <c r="Q216" s="217"/>
      <c r="R216" s="218"/>
    </row>
    <row r="217" spans="4:19">
      <c r="D217" s="298"/>
      <c r="E217" s="298"/>
      <c r="F217" s="298"/>
      <c r="G217" s="217"/>
      <c r="H217" s="217"/>
      <c r="I217" s="217"/>
      <c r="J217" s="217"/>
      <c r="K217" s="217"/>
      <c r="L217" s="217"/>
      <c r="M217" s="217"/>
      <c r="N217" s="217"/>
      <c r="O217" s="217"/>
      <c r="P217" s="217"/>
      <c r="Q217" s="217"/>
      <c r="R217" s="218"/>
    </row>
    <row r="219" spans="4:19" ht="21.75" customHeight="1"/>
    <row r="220" spans="4:19">
      <c r="L220" s="5"/>
      <c r="M220" s="5"/>
      <c r="N220" s="5"/>
      <c r="O220" s="5"/>
      <c r="P220" s="39"/>
    </row>
    <row r="221" spans="4:19" ht="15.75" customHeight="1">
      <c r="K221" s="421"/>
      <c r="L221" s="422"/>
      <c r="M221" s="422"/>
      <c r="N221" s="422"/>
      <c r="O221" s="422"/>
      <c r="P221" s="423"/>
      <c r="Q221" s="421"/>
      <c r="R221" s="421"/>
    </row>
    <row r="222" spans="4:19" ht="15.75" customHeight="1">
      <c r="K222" s="421"/>
      <c r="L222" s="421" t="s">
        <v>3299</v>
      </c>
      <c r="M222" s="422"/>
      <c r="N222" s="422">
        <f>E10/30</f>
        <v>1.6666666666666667</v>
      </c>
      <c r="O222" s="422"/>
      <c r="P222" s="423"/>
      <c r="Q222" s="421"/>
      <c r="R222" s="421"/>
    </row>
    <row r="223" spans="4:19">
      <c r="K223" s="421"/>
      <c r="L223" s="421"/>
      <c r="M223" s="422"/>
      <c r="N223" s="422"/>
      <c r="O223" s="422"/>
      <c r="P223" s="423"/>
      <c r="Q223" s="421"/>
      <c r="R223" s="421"/>
    </row>
    <row r="224" spans="4:19">
      <c r="K224" s="421"/>
      <c r="L224" s="421"/>
      <c r="M224" s="422"/>
      <c r="N224" s="422"/>
      <c r="O224" s="422"/>
      <c r="P224" s="423"/>
      <c r="Q224" s="421"/>
      <c r="R224" s="421"/>
    </row>
    <row r="225" spans="1:19">
      <c r="K225" s="421"/>
      <c r="L225" s="421"/>
      <c r="M225" s="422"/>
      <c r="N225" s="422"/>
      <c r="O225" s="422"/>
      <c r="P225" s="423"/>
      <c r="Q225" s="421"/>
      <c r="R225" s="421"/>
    </row>
    <row r="226" spans="1:19">
      <c r="M226" s="5"/>
      <c r="N226" s="5"/>
      <c r="O226" s="5"/>
      <c r="P226" s="39"/>
    </row>
    <row r="227" spans="1:19">
      <c r="M227" s="5"/>
      <c r="N227" s="5"/>
      <c r="O227" s="5"/>
      <c r="P227" s="39"/>
    </row>
    <row r="228" spans="1:19" ht="15.75">
      <c r="M228" s="5"/>
      <c r="N228" s="5"/>
      <c r="O228" s="5"/>
      <c r="P228" s="39"/>
      <c r="S228" s="213"/>
    </row>
    <row r="229" spans="1:19" ht="15.75">
      <c r="M229" s="5"/>
      <c r="N229" s="5"/>
      <c r="O229" s="5"/>
      <c r="P229" s="39"/>
      <c r="S229" s="213"/>
    </row>
    <row r="230" spans="1:19" ht="15.75">
      <c r="A230" s="46"/>
      <c r="B230" s="46"/>
      <c r="C230" s="46"/>
      <c r="M230" s="5"/>
      <c r="N230" s="5"/>
      <c r="O230" s="5"/>
      <c r="P230" s="39"/>
      <c r="S230" s="213"/>
    </row>
    <row r="231" spans="1:19" ht="15.75">
      <c r="A231" s="302"/>
      <c r="B231" s="544"/>
      <c r="C231" s="545"/>
      <c r="D231" s="216"/>
      <c r="E231" s="216"/>
      <c r="F231" s="216"/>
      <c r="G231" s="216" t="s">
        <v>1255</v>
      </c>
      <c r="H231" s="216" t="s">
        <v>449</v>
      </c>
      <c r="I231" s="216" t="s">
        <v>448</v>
      </c>
      <c r="J231" s="216" t="s">
        <v>444</v>
      </c>
      <c r="K231" s="216" t="s">
        <v>445</v>
      </c>
      <c r="L231" s="216" t="s">
        <v>444</v>
      </c>
      <c r="M231" s="216" t="s">
        <v>442</v>
      </c>
      <c r="N231" s="216" t="s">
        <v>443</v>
      </c>
      <c r="O231" s="216"/>
      <c r="P231" s="216"/>
      <c r="S231" s="213"/>
    </row>
    <row r="232" spans="1:19" ht="15.75">
      <c r="A232" s="430"/>
      <c r="B232" s="524"/>
      <c r="C232" s="524"/>
      <c r="D232" s="217"/>
      <c r="E232" s="217"/>
      <c r="F232" s="217"/>
      <c r="G232" s="300"/>
      <c r="H232" s="426"/>
      <c r="I232" s="300"/>
      <c r="J232" s="300"/>
      <c r="K232" s="300"/>
      <c r="L232" s="300"/>
      <c r="M232" s="300"/>
      <c r="N232" s="300"/>
      <c r="O232" s="301"/>
      <c r="P232" s="444"/>
      <c r="S232" s="214"/>
    </row>
    <row r="233" spans="1:19" ht="15.75">
      <c r="A233" s="430"/>
      <c r="B233" s="524"/>
      <c r="C233" s="524"/>
      <c r="D233" s="217"/>
      <c r="E233" s="217"/>
      <c r="F233" s="217"/>
      <c r="G233" s="217"/>
      <c r="H233" s="426"/>
      <c r="I233" s="217"/>
      <c r="J233" s="217"/>
      <c r="K233" s="217"/>
      <c r="L233" s="217"/>
      <c r="M233" s="217"/>
      <c r="N233" s="217"/>
      <c r="O233" s="218"/>
      <c r="P233" s="445"/>
      <c r="S233" s="213"/>
    </row>
    <row r="234" spans="1:19" ht="15.75">
      <c r="A234" s="430"/>
      <c r="B234" s="524"/>
      <c r="C234" s="524"/>
      <c r="D234" s="217"/>
      <c r="E234" s="217"/>
      <c r="F234" s="217"/>
      <c r="G234" s="300"/>
      <c r="H234" s="426"/>
      <c r="I234" s="300"/>
      <c r="J234" s="300"/>
      <c r="K234" s="300"/>
      <c r="L234" s="300"/>
      <c r="M234" s="300"/>
      <c r="N234" s="300"/>
      <c r="O234" s="301"/>
      <c r="P234" s="444"/>
      <c r="S234" s="213"/>
    </row>
    <row r="235" spans="1:19" ht="15.75">
      <c r="A235" s="430"/>
      <c r="B235" s="524"/>
      <c r="C235" s="524"/>
      <c r="D235" s="217"/>
      <c r="E235" s="217"/>
      <c r="F235" s="217"/>
      <c r="G235" s="217"/>
      <c r="H235" s="426"/>
      <c r="I235" s="217"/>
      <c r="J235" s="217"/>
      <c r="K235" s="217"/>
      <c r="L235" s="217"/>
      <c r="M235" s="217"/>
      <c r="N235" s="217"/>
      <c r="O235" s="218"/>
      <c r="P235" s="445"/>
      <c r="S235" s="214"/>
    </row>
    <row r="236" spans="1:19" ht="15.75">
      <c r="A236" s="430"/>
      <c r="B236" s="524"/>
      <c r="C236" s="524"/>
      <c r="D236" s="217"/>
      <c r="E236" s="217"/>
      <c r="F236" s="217"/>
      <c r="G236" s="300"/>
      <c r="H236" s="426"/>
      <c r="I236" s="300"/>
      <c r="J236" s="300"/>
      <c r="K236" s="300"/>
      <c r="L236" s="300"/>
      <c r="M236" s="300"/>
      <c r="N236" s="300"/>
      <c r="O236" s="301"/>
      <c r="P236" s="446"/>
      <c r="S236" s="215"/>
    </row>
    <row r="237" spans="1:19">
      <c r="A237" s="430"/>
      <c r="B237" s="524"/>
      <c r="C237" s="524"/>
      <c r="D237" s="217"/>
      <c r="E237" s="217"/>
      <c r="F237" s="217"/>
      <c r="G237" s="217"/>
      <c r="H237" s="426"/>
      <c r="I237" s="217"/>
      <c r="J237" s="217"/>
      <c r="K237" s="217"/>
      <c r="L237" s="217"/>
      <c r="M237" s="217"/>
      <c r="N237" s="217"/>
      <c r="O237" s="218"/>
      <c r="P237" s="358"/>
    </row>
    <row r="238" spans="1:19">
      <c r="A238" s="430"/>
      <c r="B238" s="524"/>
      <c r="C238" s="524"/>
      <c r="D238" s="217"/>
      <c r="E238" s="217"/>
      <c r="F238" s="217"/>
      <c r="G238" s="300"/>
      <c r="H238" s="426"/>
      <c r="I238" s="300"/>
      <c r="J238" s="300"/>
      <c r="K238" s="300"/>
      <c r="L238" s="300"/>
      <c r="M238" s="300"/>
      <c r="N238" s="300"/>
      <c r="O238" s="301"/>
      <c r="P238" s="446"/>
    </row>
    <row r="239" spans="1:19" ht="15.75" customHeight="1">
      <c r="A239" s="430"/>
      <c r="B239" s="524"/>
      <c r="C239" s="524"/>
      <c r="D239" s="217"/>
      <c r="E239" s="217"/>
      <c r="F239" s="217"/>
      <c r="G239" s="217"/>
      <c r="H239" s="426"/>
      <c r="I239" s="217"/>
      <c r="J239" s="217"/>
      <c r="K239" s="217"/>
      <c r="L239" s="217"/>
      <c r="M239" s="217"/>
      <c r="N239" s="217"/>
      <c r="O239" s="218"/>
      <c r="P239" s="447"/>
    </row>
    <row r="240" spans="1:19">
      <c r="A240" s="430"/>
      <c r="B240" s="524"/>
      <c r="C240" s="524"/>
      <c r="D240" s="217"/>
      <c r="E240" s="217"/>
      <c r="F240" s="217"/>
      <c r="G240" s="300"/>
      <c r="H240" s="426"/>
      <c r="I240" s="300"/>
      <c r="J240" s="300"/>
      <c r="K240" s="300"/>
      <c r="L240" s="300"/>
      <c r="M240" s="300"/>
      <c r="N240" s="300"/>
      <c r="O240" s="301"/>
      <c r="P240" s="446"/>
    </row>
    <row r="241" spans="1:97">
      <c r="A241" s="430"/>
      <c r="B241" s="524"/>
      <c r="C241" s="524"/>
      <c r="D241" s="217"/>
      <c r="E241" s="217"/>
      <c r="F241" s="217"/>
      <c r="G241" s="217"/>
      <c r="H241" s="217"/>
      <c r="I241" s="217"/>
      <c r="J241" s="217"/>
      <c r="K241" s="217"/>
      <c r="L241" s="217"/>
      <c r="M241" s="217"/>
      <c r="N241" s="217"/>
      <c r="O241" s="218"/>
      <c r="P241" s="445"/>
    </row>
    <row r="242" spans="1:97">
      <c r="A242" s="430"/>
      <c r="B242" s="524"/>
      <c r="C242" s="524"/>
      <c r="D242" s="217"/>
      <c r="E242" s="217"/>
      <c r="F242" s="217"/>
      <c r="G242" s="217"/>
      <c r="H242" s="217"/>
      <c r="I242" s="217"/>
      <c r="J242" s="217"/>
      <c r="K242" s="217"/>
      <c r="L242" s="217"/>
      <c r="M242" s="217"/>
      <c r="N242" s="217"/>
      <c r="O242" s="218"/>
      <c r="P242" s="299"/>
    </row>
    <row r="243" spans="1:97">
      <c r="A243" s="430"/>
      <c r="B243" s="524"/>
      <c r="C243" s="524"/>
      <c r="D243" s="217"/>
      <c r="E243" s="217"/>
      <c r="F243" s="217"/>
      <c r="G243" s="217"/>
      <c r="H243" s="217"/>
      <c r="I243" s="217"/>
      <c r="J243" s="217"/>
      <c r="K243" s="217"/>
      <c r="L243" s="217"/>
      <c r="M243" s="217"/>
      <c r="N243" s="217"/>
      <c r="O243" s="218"/>
      <c r="P243" s="447"/>
    </row>
    <row r="244" spans="1:97">
      <c r="A244" s="430"/>
      <c r="B244" s="524"/>
      <c r="C244" s="524"/>
      <c r="D244" s="217"/>
      <c r="E244" s="217"/>
      <c r="F244" s="217"/>
      <c r="G244" s="217"/>
      <c r="H244" s="217"/>
      <c r="I244" s="217"/>
      <c r="J244" s="217"/>
      <c r="K244" s="217"/>
      <c r="L244" s="217"/>
      <c r="M244" s="217"/>
      <c r="N244" s="217"/>
      <c r="O244" s="218"/>
      <c r="P244" s="299"/>
    </row>
    <row r="245" spans="1:97">
      <c r="A245" s="430"/>
      <c r="B245" s="524"/>
      <c r="C245" s="524"/>
      <c r="D245" s="217"/>
      <c r="E245" s="217"/>
      <c r="F245" s="217"/>
      <c r="G245" s="217"/>
      <c r="H245" s="217"/>
      <c r="I245" s="217"/>
      <c r="J245" s="217"/>
      <c r="K245" s="217"/>
      <c r="L245" s="217"/>
      <c r="M245" s="217"/>
      <c r="N245" s="217"/>
      <c r="O245" s="218"/>
      <c r="P245" s="447"/>
    </row>
    <row r="246" spans="1:97">
      <c r="A246" s="430"/>
      <c r="B246" s="524"/>
      <c r="C246" s="524"/>
      <c r="D246" s="217"/>
      <c r="E246" s="217"/>
      <c r="F246" s="217"/>
      <c r="G246" s="217"/>
      <c r="H246" s="217"/>
      <c r="I246" s="217"/>
      <c r="J246" s="217"/>
      <c r="K246" s="217"/>
      <c r="L246" s="217"/>
      <c r="M246" s="217"/>
      <c r="N246" s="217"/>
      <c r="O246" s="218"/>
      <c r="P246" s="358"/>
    </row>
    <row r="247" spans="1:97">
      <c r="A247" s="430"/>
      <c r="B247" s="524"/>
      <c r="C247" s="524"/>
      <c r="D247" s="217"/>
      <c r="E247" s="217"/>
      <c r="F247" s="217"/>
      <c r="G247" s="217"/>
      <c r="H247" s="217"/>
      <c r="I247" s="217"/>
      <c r="J247" s="217"/>
      <c r="K247" s="217"/>
      <c r="L247" s="217"/>
      <c r="M247" s="217"/>
      <c r="N247" s="217"/>
      <c r="O247" s="218"/>
      <c r="P247" s="358"/>
    </row>
    <row r="248" spans="1:97" ht="15.75" customHeight="1">
      <c r="A248" s="430"/>
      <c r="B248" s="524"/>
      <c r="C248" s="524"/>
      <c r="D248" s="217"/>
      <c r="E248" s="217"/>
      <c r="F248" s="217"/>
      <c r="G248" s="217"/>
      <c r="H248" s="217"/>
      <c r="I248" s="217"/>
      <c r="J248" s="217"/>
      <c r="K248" s="217"/>
      <c r="L248" s="217"/>
      <c r="M248" s="217"/>
      <c r="N248" s="217"/>
      <c r="O248" s="218"/>
      <c r="P248" s="358"/>
    </row>
    <row r="249" spans="1:97" ht="27.75" customHeight="1">
      <c r="A249" s="430"/>
      <c r="B249" s="524"/>
      <c r="C249" s="524"/>
      <c r="D249" s="217"/>
      <c r="E249" s="217"/>
      <c r="F249" s="217"/>
      <c r="G249" s="217"/>
      <c r="H249" s="217"/>
      <c r="I249" s="217"/>
      <c r="J249" s="217"/>
      <c r="K249" s="217"/>
      <c r="L249" s="217"/>
      <c r="M249" s="217"/>
      <c r="N249" s="217"/>
      <c r="O249" s="218"/>
      <c r="P249" s="358"/>
      <c r="AD249" s="39"/>
      <c r="CH249" s="264"/>
    </row>
    <row r="250" spans="1:97">
      <c r="D250" s="19"/>
      <c r="E250" s="5"/>
      <c r="F250" s="5"/>
      <c r="G250" s="5"/>
      <c r="H250" s="5"/>
      <c r="I250" s="5"/>
      <c r="J250" s="5"/>
      <c r="K250" s="5"/>
      <c r="L250" s="5"/>
      <c r="M250" s="5"/>
      <c r="N250" s="5"/>
      <c r="O250" s="5"/>
      <c r="P250" s="39"/>
      <c r="CF250" s="264"/>
      <c r="CH250" s="264"/>
    </row>
    <row r="251" spans="1:97">
      <c r="D251" s="19"/>
      <c r="E251" s="5"/>
      <c r="F251" s="5"/>
      <c r="G251" s="5"/>
      <c r="H251" s="5"/>
      <c r="I251" s="5"/>
      <c r="J251" s="5"/>
      <c r="K251" s="5"/>
      <c r="L251" s="5"/>
      <c r="M251" s="5"/>
      <c r="N251" s="5"/>
      <c r="O251" s="5"/>
      <c r="P251" s="39"/>
      <c r="CF251" s="264"/>
      <c r="CH251" s="264"/>
    </row>
    <row r="252" spans="1:97" ht="9" customHeight="1">
      <c r="D252" s="19"/>
      <c r="E252" s="5"/>
      <c r="F252" s="5"/>
      <c r="G252" s="5"/>
      <c r="H252" s="5"/>
      <c r="I252" s="5"/>
      <c r="J252" s="5"/>
      <c r="K252" s="5"/>
      <c r="L252" s="5"/>
      <c r="M252" s="5"/>
      <c r="N252" s="5"/>
      <c r="O252" s="5"/>
      <c r="P252" s="39"/>
      <c r="CF252" s="264"/>
      <c r="CH252" s="264"/>
    </row>
    <row r="253" spans="1:97" ht="26.25" customHeight="1">
      <c r="D253" s="19"/>
      <c r="E253" s="5"/>
      <c r="F253" s="5"/>
      <c r="G253" s="5"/>
      <c r="H253" s="5"/>
      <c r="I253" s="5"/>
      <c r="J253" s="5"/>
      <c r="K253" s="5"/>
      <c r="L253" s="5"/>
      <c r="M253" s="5"/>
      <c r="N253" s="5"/>
      <c r="O253" s="5"/>
      <c r="P253" s="39"/>
      <c r="CA253" s="598" t="s">
        <v>2060</v>
      </c>
      <c r="CB253" s="599"/>
      <c r="CC253" s="245" t="s">
        <v>2062</v>
      </c>
      <c r="CE253" s="6" t="s">
        <v>2002</v>
      </c>
      <c r="CG253" s="247" t="s">
        <v>2003</v>
      </c>
      <c r="CP253" s="245" t="s">
        <v>2062</v>
      </c>
    </row>
    <row r="254" spans="1:97" ht="25.5">
      <c r="D254" s="19"/>
      <c r="E254" s="5"/>
      <c r="F254" s="5"/>
      <c r="G254" s="5"/>
      <c r="H254" s="5"/>
      <c r="I254" s="5"/>
      <c r="J254" s="5"/>
      <c r="K254" s="5"/>
      <c r="L254" s="5"/>
      <c r="M254" s="5"/>
      <c r="N254" s="5"/>
      <c r="O254" s="5"/>
      <c r="P254" s="39"/>
      <c r="BZ254" s="254"/>
      <c r="CA254" s="232"/>
      <c r="CC254" s="82" t="s">
        <v>2002</v>
      </c>
      <c r="CD254" s="82" t="s">
        <v>2003</v>
      </c>
      <c r="CE254" s="82" t="s">
        <v>2060</v>
      </c>
      <c r="CF254" s="267" t="s">
        <v>2071</v>
      </c>
      <c r="CG254" s="247" t="s">
        <v>2060</v>
      </c>
      <c r="CH254" s="267" t="s">
        <v>2071</v>
      </c>
      <c r="CI254" s="19" t="s">
        <v>299</v>
      </c>
      <c r="CJ254" s="6" t="s">
        <v>1477</v>
      </c>
      <c r="CM254" s="469" t="s">
        <v>3325</v>
      </c>
      <c r="CN254" s="470" t="s">
        <v>3391</v>
      </c>
      <c r="CO254" s="470" t="s">
        <v>3330</v>
      </c>
      <c r="CP254" s="470" t="s">
        <v>3332</v>
      </c>
      <c r="CQ254" s="460"/>
    </row>
    <row r="255" spans="1:97" ht="18" customHeight="1">
      <c r="D255" s="19"/>
      <c r="E255" s="5"/>
      <c r="F255" s="5"/>
      <c r="G255" s="5"/>
      <c r="H255" s="5"/>
      <c r="I255" s="5"/>
      <c r="J255" s="5"/>
      <c r="K255" s="5"/>
      <c r="L255" s="5"/>
      <c r="M255" s="5"/>
      <c r="N255" s="5"/>
      <c r="O255" s="5"/>
      <c r="P255" s="39"/>
      <c r="BZ255" s="6" t="s">
        <v>2009</v>
      </c>
      <c r="CA255" s="252" t="s">
        <v>586</v>
      </c>
      <c r="CB255" s="259" t="s">
        <v>586</v>
      </c>
      <c r="CC255" s="248">
        <v>3</v>
      </c>
      <c r="CD255" s="248">
        <v>4</v>
      </c>
      <c r="CE255" s="248">
        <f>CHOOSE(CC255,Listas!$H$5,Listas!$H$6,Listas!$H$7,Listas!$H$8,Listas!$H$9,Listas!$H$10,Listas!$H$11,Listas!$H$12,Listas!$H$13,Listas!$H$14,Listas!$H$15,Listas!$H$16,Listas!$H$17,Listas!$H$18,Listas!$H$19,Listas!$H$20,Listas!$H$21)</f>
        <v>0</v>
      </c>
      <c r="CF255" s="268">
        <f>(CHOOSE(CC255,Listas!$J$5,Listas!$J$6,Listas!$J$7,Listas!$J$8,Listas!$J$9,Listas!$J$10,Listas!$J$11,Listas!$J$12,Listas!$J$13,Listas!$J$14,Listas!$J$15,Listas!$J$16,Listas!$J$17,Listas!$J$18,Listas!$J$19,Listas!$J$20))/10</f>
        <v>0</v>
      </c>
      <c r="CG255" s="248">
        <f>CHOOSE(CD255,Listas!$H$4,Listas!$H$5,Listas!$H$6,Listas!$H$7,Listas!$H$8,Listas!$H$9,Listas!$H$10,Listas!$H$11,Listas!$H$12,Listas!$H$13,Listas!$H$14,Listas!$H$15,Listas!$H$16,Listas!$H$18,Listas!$H$19,Listas!$H$20,Listas!$H$21)</f>
        <v>0</v>
      </c>
      <c r="CH255" s="268">
        <f>(CHOOSE(CD255,Listas!$J$4,Listas!$J$5,Listas!$J$6,Listas!$J$7,Listas!$J$8,Listas!$J$9,Listas!$J$10,Listas!$J$11,Listas!$J$12,Listas!$J$13,Listas!$J$14,Listas!$J$15,Listas!$J$16,Listas!$J$17,Listas!$J$18,Listas!$J$19,Listas!$J$20,Listas!$J$21))/10</f>
        <v>0</v>
      </c>
      <c r="CI255" s="256">
        <f>CE255+CG255+CJ255</f>
        <v>0</v>
      </c>
      <c r="CJ255" s="93"/>
      <c r="CM255" s="471" t="s">
        <v>3326</v>
      </c>
      <c r="CN255" s="472" t="s">
        <v>3328</v>
      </c>
      <c r="CO255" s="472" t="s">
        <v>3331</v>
      </c>
      <c r="CP255" s="472" t="s">
        <v>3333</v>
      </c>
      <c r="CQ255" s="461"/>
      <c r="CR255" s="464"/>
      <c r="CS255" s="464"/>
    </row>
    <row r="256" spans="1:97" ht="18">
      <c r="D256" s="19"/>
      <c r="E256" s="5"/>
      <c r="F256" s="5"/>
      <c r="G256" s="5"/>
      <c r="H256" s="5"/>
      <c r="I256" s="5"/>
      <c r="J256" s="5"/>
      <c r="K256" s="5"/>
      <c r="L256" s="5"/>
      <c r="M256" s="5"/>
      <c r="N256" s="5"/>
      <c r="O256" s="5"/>
      <c r="P256" s="39"/>
      <c r="BZ256" s="6" t="s">
        <v>2673</v>
      </c>
      <c r="CA256" s="247" t="s">
        <v>3227</v>
      </c>
      <c r="CC256" s="82"/>
      <c r="CD256" s="82"/>
      <c r="CE256" s="82"/>
      <c r="CF256" s="82"/>
      <c r="CG256" s="247"/>
      <c r="CH256" s="82"/>
      <c r="CM256" s="450" t="s">
        <v>3327</v>
      </c>
      <c r="CN256" s="452" t="s">
        <v>3329</v>
      </c>
      <c r="CO256" s="452" t="s">
        <v>584</v>
      </c>
      <c r="CP256" s="452" t="s">
        <v>585</v>
      </c>
      <c r="CQ256" s="461"/>
      <c r="CR256" s="464"/>
      <c r="CS256" s="464"/>
    </row>
    <row r="257" spans="4:99" ht="25.5">
      <c r="D257" s="19"/>
      <c r="E257" s="5"/>
      <c r="F257" s="5"/>
      <c r="G257" s="5"/>
      <c r="H257" s="5"/>
      <c r="I257" s="5"/>
      <c r="J257" s="5"/>
      <c r="K257" s="5"/>
      <c r="L257" s="5"/>
      <c r="M257" s="5"/>
      <c r="N257" s="5"/>
      <c r="O257" s="5"/>
      <c r="P257" s="39"/>
      <c r="BZ257" s="6" t="s">
        <v>2674</v>
      </c>
      <c r="CA257" s="247" t="s">
        <v>3226</v>
      </c>
      <c r="CB257" s="251"/>
      <c r="CC257" s="82"/>
      <c r="CD257" s="82"/>
      <c r="CE257" s="82"/>
      <c r="CF257" s="82"/>
      <c r="CG257" s="247"/>
      <c r="CH257" s="82"/>
      <c r="CM257" s="451"/>
      <c r="CN257" s="453"/>
      <c r="CO257" s="454"/>
      <c r="CP257" s="453"/>
      <c r="CQ257" s="19" t="s">
        <v>299</v>
      </c>
      <c r="CR257" s="462"/>
      <c r="CS257" s="463" t="s">
        <v>3334</v>
      </c>
      <c r="CT257" s="463" t="s">
        <v>3335</v>
      </c>
      <c r="CU257" s="19" t="s">
        <v>3490</v>
      </c>
    </row>
    <row r="258" spans="4:99" ht="38.25">
      <c r="D258" s="19"/>
      <c r="E258" s="5"/>
      <c r="F258" s="5"/>
      <c r="G258" s="5"/>
      <c r="H258" s="5"/>
      <c r="I258" s="5"/>
      <c r="J258" s="5"/>
      <c r="K258" s="5"/>
      <c r="L258" s="5"/>
      <c r="M258" s="5"/>
      <c r="N258" s="5"/>
      <c r="O258" s="5"/>
      <c r="P258" s="39"/>
      <c r="BZ258" s="6" t="s">
        <v>2675</v>
      </c>
      <c r="CA258" s="247" t="s">
        <v>1892</v>
      </c>
      <c r="CB258" s="259" t="s">
        <v>3224</v>
      </c>
      <c r="CC258" s="258">
        <v>3</v>
      </c>
      <c r="CD258" s="258">
        <v>4</v>
      </c>
      <c r="CE258" s="248">
        <f>CHOOSE(CC258,Listas!$H$5,Listas!$H$6,Listas!$H$7,Listas!$H$8,Listas!$H$9,Listas!$H$10,Listas!$H$11,Listas!$H$12,Listas!$H$13,Listas!$H$14,Listas!$H$15,Listas!$H$16,Listas!$H$17,Listas!$H$18,Listas!$H$19,Listas!$H$20,Listas!$H$21)</f>
        <v>0</v>
      </c>
      <c r="CF258" s="258" t="s">
        <v>300</v>
      </c>
      <c r="CG258" s="248">
        <f>CHOOSE(CD258,Listas!$H$4,Listas!$H$5,Listas!$H$6,Listas!$H$7,Listas!$H$8,Listas!$H$9,Listas!$H$10,Listas!$H$11,Listas!$H$12,Listas!$H$13,Listas!$H$14,Listas!$H$15,Listas!$H$16,Listas!$H$18,Listas!$H$19,Listas!$H$20,Listas!$H$21)</f>
        <v>0</v>
      </c>
      <c r="CH258" s="268" t="s">
        <v>302</v>
      </c>
      <c r="CI258" s="260">
        <f>CE258+CG258+CJ258</f>
        <v>0</v>
      </c>
      <c r="CJ258" s="93"/>
      <c r="CM258" s="473" t="s">
        <v>858</v>
      </c>
      <c r="CN258" s="455">
        <v>1</v>
      </c>
      <c r="CO258" s="455">
        <v>1</v>
      </c>
      <c r="CP258" s="455" t="s">
        <v>3336</v>
      </c>
      <c r="CQ258" s="6">
        <f>CI255+CU258</f>
        <v>0</v>
      </c>
      <c r="CR258" s="456" t="s">
        <v>586</v>
      </c>
      <c r="CS258" s="455" t="s">
        <v>3337</v>
      </c>
      <c r="CT258" s="455" t="s">
        <v>3337</v>
      </c>
      <c r="CU258" s="490"/>
    </row>
    <row r="259" spans="4:99" ht="38.25">
      <c r="D259" s="19"/>
      <c r="E259" s="5"/>
      <c r="F259" s="5"/>
      <c r="G259" s="5"/>
      <c r="H259" s="5"/>
      <c r="I259" s="5"/>
      <c r="J259" s="5"/>
      <c r="K259" s="5"/>
      <c r="L259" s="5"/>
      <c r="M259" s="5"/>
      <c r="N259" s="5"/>
      <c r="O259" s="5"/>
      <c r="P259" s="39"/>
      <c r="CA259" s="247"/>
      <c r="CB259" s="251"/>
      <c r="CC259" s="82"/>
      <c r="CD259" s="82"/>
      <c r="CE259" s="82"/>
      <c r="CF259" s="269"/>
      <c r="CG259" s="247"/>
      <c r="CH259" s="82"/>
      <c r="CM259" s="457" t="s">
        <v>3338</v>
      </c>
      <c r="CN259" s="455">
        <v>2</v>
      </c>
      <c r="CO259" s="455">
        <v>2</v>
      </c>
      <c r="CP259" s="455" t="s">
        <v>3336</v>
      </c>
      <c r="CQ259" s="6">
        <f>CI258+CU259</f>
        <v>0</v>
      </c>
      <c r="CR259" s="456" t="s">
        <v>3339</v>
      </c>
      <c r="CS259" s="455" t="s">
        <v>3340</v>
      </c>
      <c r="CT259" s="455" t="s">
        <v>3340</v>
      </c>
      <c r="CU259" s="490"/>
    </row>
    <row r="260" spans="4:99" ht="51">
      <c r="D260" s="19"/>
      <c r="P260" s="39"/>
      <c r="BY260" s="600" t="s">
        <v>1893</v>
      </c>
      <c r="BZ260" s="601"/>
      <c r="CA260" s="252" t="s">
        <v>1894</v>
      </c>
      <c r="CB260" s="259" t="s">
        <v>3225</v>
      </c>
      <c r="CC260" s="248">
        <v>3</v>
      </c>
      <c r="CD260" s="248">
        <v>4</v>
      </c>
      <c r="CE260" s="248">
        <f>CHOOSE(CC260,Listas!$H$5,Listas!$H$6,Listas!$H$7,Listas!$H$8,Listas!$H$9,Listas!$H$10,Listas!$H$11,Listas!$H$12,Listas!$H$13,Listas!$H$14,Listas!$H$15,Listas!$H$16,Listas!$H$17,Listas!$H$18,Listas!$H$19,Listas!$H$20,Listas!$H$21)</f>
        <v>0</v>
      </c>
      <c r="CF260" s="268">
        <f>(CHOOSE(CC260,Listas!$J$5,Listas!$J$6,Listas!$J$7,Listas!$J$8,Listas!$J$9,Listas!$J$10,Listas!$J$11,Listas!$J$12,Listas!$J$13,Listas!$J$14,Listas!$J$15,Listas!$J$16,Listas!$J$17,Listas!$J$18,Listas!$J$19,Listas!$J$20))/10</f>
        <v>0</v>
      </c>
      <c r="CG260" s="248">
        <f>CHOOSE(CD260,Listas!$H$4,Listas!$H$5,Listas!$H$6,Listas!$H$7,Listas!$H$8,Listas!$H$9,Listas!$H$10,Listas!$H$11,Listas!$H$12,Listas!$H$13,Listas!$H$14,Listas!$H$15,Listas!$H$16,Listas!$H$18,Listas!$H$19,Listas!$H$20,Listas!$H$21)</f>
        <v>0</v>
      </c>
      <c r="CH260" s="268">
        <f>(CHOOSE(CD260,Listas!$J$4,Listas!$J$5,Listas!$J$6,Listas!$J$7,Listas!$J$8,Listas!$J$9,Listas!$J$10,Listas!$J$11,Listas!$J$12,Listas!$J$13,Listas!$J$14,Listas!$J$15,Listas!$J$16,Listas!$J$17,Listas!$J$18,Listas!$J$19,Listas!$J$20,Listas!$J$21))/10</f>
        <v>0</v>
      </c>
      <c r="CI260" s="256">
        <f>CE260+CG260+CJ260</f>
        <v>0</v>
      </c>
      <c r="CJ260" s="93"/>
      <c r="CM260" s="457" t="s">
        <v>3341</v>
      </c>
      <c r="CN260" s="455">
        <v>3</v>
      </c>
      <c r="CO260" s="455">
        <v>3</v>
      </c>
      <c r="CP260" s="455" t="s">
        <v>3336</v>
      </c>
      <c r="CQ260" s="6">
        <f>CI258+CU260</f>
        <v>0</v>
      </c>
      <c r="CR260" s="456" t="s">
        <v>3342</v>
      </c>
      <c r="CS260" s="455" t="s">
        <v>3343</v>
      </c>
      <c r="CT260" s="455" t="s">
        <v>3344</v>
      </c>
      <c r="CU260" s="490"/>
    </row>
    <row r="261" spans="4:99" ht="38.25">
      <c r="D261" s="19"/>
      <c r="P261" s="39"/>
      <c r="BZ261" s="19" t="s">
        <v>2452</v>
      </c>
      <c r="CA261" s="19"/>
      <c r="CB261" s="257" t="s">
        <v>591</v>
      </c>
      <c r="CC261" s="258">
        <v>3</v>
      </c>
      <c r="CD261" s="258">
        <v>4</v>
      </c>
      <c r="CE261" s="248">
        <f>CHOOSE(CC261,Listas!$H$5,Listas!$H$6,Listas!$H$7,Listas!$H$8,Listas!$H$9,Listas!$H$10,Listas!$H$11,Listas!$H$12,Listas!$H$13,Listas!$H$14,Listas!$H$15,Listas!$H$16,Listas!$H$17,Listas!$H$18,Listas!$H$19,Listas!$H$20,Listas!$H$21)</f>
        <v>0</v>
      </c>
      <c r="CF261" s="268">
        <f>(CHOOSE(CC261,Listas!$J$5,Listas!$J$6,Listas!$J$7,Listas!$J$8,Listas!$J$9,Listas!$J$10,Listas!$J$11,Listas!$J$12,Listas!$J$13,Listas!$J$14,Listas!$J$15,Listas!$J$16,Listas!$J$17,Listas!$J$18,Listas!$J$19,Listas!$J$20))/10</f>
        <v>0</v>
      </c>
      <c r="CG261" s="248">
        <f>CHOOSE(CD261,Listas!$H$4,Listas!$H$5,Listas!$H$6,Listas!$H$7,Listas!$H$8,Listas!$H$9,Listas!$H$10,Listas!$H$11,Listas!$H$12,Listas!$H$13,Listas!$H$14,Listas!$H$15,Listas!$H$16,Listas!$H$18,Listas!$H$19,Listas!$H$20,Listas!$H$21)</f>
        <v>0</v>
      </c>
      <c r="CH261" s="268">
        <f>(CHOOSE(CD261,Listas!$J$4,Listas!$J$5,Listas!$J$6,Listas!$J$7,Listas!$J$8,Listas!$J$9,Listas!$J$10,Listas!$J$11,Listas!$J$12,Listas!$J$13,Listas!$J$14,Listas!$J$15,Listas!$J$16,Listas!$J$17,Listas!$J$18,Listas!$J$19,Listas!$J$20,Listas!$J$21))/10</f>
        <v>0</v>
      </c>
      <c r="CI261" s="260">
        <f>CE261+CG261+CJ261</f>
        <v>0</v>
      </c>
      <c r="CJ261" s="448"/>
      <c r="CM261" s="457" t="s">
        <v>3345</v>
      </c>
      <c r="CN261" s="455">
        <v>4</v>
      </c>
      <c r="CO261" s="455">
        <v>4</v>
      </c>
      <c r="CP261" s="455" t="s">
        <v>3336</v>
      </c>
      <c r="CQ261" s="6">
        <f>CI258+CU261</f>
        <v>0</v>
      </c>
      <c r="CR261" s="456" t="s">
        <v>3346</v>
      </c>
      <c r="CS261" s="455" t="s">
        <v>2648</v>
      </c>
      <c r="CT261" s="455" t="s">
        <v>2648</v>
      </c>
      <c r="CU261" s="490"/>
    </row>
    <row r="262" spans="4:99" ht="38.25">
      <c r="D262" s="19"/>
      <c r="P262" s="39"/>
      <c r="BZ262" s="19" t="s">
        <v>2677</v>
      </c>
      <c r="CB262" s="19"/>
      <c r="CC262" s="82"/>
      <c r="CD262" s="82"/>
      <c r="CE262" s="82"/>
      <c r="CF262" s="269"/>
      <c r="CG262" s="247"/>
      <c r="CH262" s="82"/>
      <c r="CI262" s="19"/>
      <c r="CJ262" s="19"/>
      <c r="CM262" s="457" t="s">
        <v>3347</v>
      </c>
      <c r="CN262" s="455">
        <v>5</v>
      </c>
      <c r="CO262" s="455">
        <v>5</v>
      </c>
      <c r="CP262" s="455" t="s">
        <v>3336</v>
      </c>
      <c r="CQ262" s="6">
        <f>CI258+CU262</f>
        <v>0</v>
      </c>
      <c r="CR262" s="456" t="s">
        <v>3348</v>
      </c>
      <c r="CS262" s="455" t="s">
        <v>3344</v>
      </c>
      <c r="CT262" s="455" t="s">
        <v>566</v>
      </c>
      <c r="CU262" s="490"/>
    </row>
    <row r="263" spans="4:99" ht="39">
      <c r="D263" s="19"/>
      <c r="G263" s="588" t="s">
        <v>2068</v>
      </c>
      <c r="H263" s="589"/>
      <c r="I263" s="589"/>
      <c r="P263" s="39"/>
      <c r="BZ263" s="19"/>
      <c r="CA263" s="252" t="s">
        <v>1895</v>
      </c>
      <c r="CB263" s="258" t="s">
        <v>584</v>
      </c>
      <c r="CC263" s="248">
        <v>3</v>
      </c>
      <c r="CD263" s="248">
        <v>4</v>
      </c>
      <c r="CE263" s="248">
        <f>CHOOSE(CC263,Listas!$H$5,Listas!$H$6,Listas!$H$7,Listas!$H$8,Listas!$H$9,Listas!$H$10,Listas!$H$11,Listas!$H$12,Listas!$H$13,Listas!$H$14,Listas!$H$15,Listas!$H$16,Listas!$H$17,Listas!$H$18,Listas!$H$19,Listas!$H$20,Listas!$H$21)</f>
        <v>0</v>
      </c>
      <c r="CF263" s="268">
        <f>(CHOOSE(CC263,Listas!$J$5,Listas!$J$6,Listas!$J$7,Listas!$J$8,Listas!$J$9,Listas!$J$10,Listas!$J$11,Listas!$J$12,Listas!$J$13,Listas!$J$14,Listas!$J$15,Listas!$J$16,Listas!$J$17,Listas!$J$18,Listas!$J$19,Listas!$J$20))/5</f>
        <v>0</v>
      </c>
      <c r="CG263" s="248">
        <f>CHOOSE(CD263,Listas!$H$4,Listas!$H$5,Listas!$H$6,Listas!$H$7,Listas!$H$8,Listas!$H$9,Listas!$H$10,Listas!$H$11,Listas!$H$12,Listas!$H$13,Listas!$H$14,Listas!$H$15,Listas!$H$16,Listas!$H$18,Listas!$H$19,Listas!$H$20,Listas!$H$21)</f>
        <v>0</v>
      </c>
      <c r="CH263" s="268">
        <f>(CHOOSE(CD263,Listas!$J$4,Listas!$J$5,Listas!$J$6,Listas!$J$7,Listas!$J$8,Listas!$J$9,Listas!$J$10,Listas!$J$11,Listas!$J$12,Listas!$J$13,Listas!$J$14,Listas!$J$15,Listas!$J$16,Listas!$J$17,Listas!$J$18,Listas!$J$19,Listas!$J$20,Listas!$J$21))/10</f>
        <v>0</v>
      </c>
      <c r="CI263" s="256">
        <f>CE263+CG263+CJ263</f>
        <v>0</v>
      </c>
      <c r="CJ263" s="448"/>
      <c r="CM263" s="457" t="s">
        <v>3349</v>
      </c>
      <c r="CN263" s="455">
        <v>6</v>
      </c>
      <c r="CO263" s="455">
        <v>6</v>
      </c>
      <c r="CP263" s="455" t="s">
        <v>3336</v>
      </c>
      <c r="CQ263" s="6">
        <f>CI258+CU263</f>
        <v>0</v>
      </c>
      <c r="CR263" s="456" t="s">
        <v>3350</v>
      </c>
      <c r="CS263" s="455" t="s">
        <v>3351</v>
      </c>
      <c r="CT263" s="455" t="s">
        <v>2648</v>
      </c>
      <c r="CU263" s="490"/>
    </row>
    <row r="264" spans="4:99" ht="38.25">
      <c r="D264" s="19"/>
      <c r="P264" s="39"/>
      <c r="BZ264" s="19"/>
      <c r="CA264" s="247"/>
      <c r="CB264" s="82"/>
      <c r="CC264" s="82"/>
      <c r="CD264" s="82"/>
      <c r="CE264" s="82"/>
      <c r="CF264" s="269"/>
      <c r="CG264" s="247"/>
      <c r="CH264" s="269"/>
      <c r="CI264" s="19"/>
      <c r="CJ264" s="19"/>
      <c r="CM264" s="457" t="s">
        <v>3352</v>
      </c>
      <c r="CN264" s="455">
        <v>7</v>
      </c>
      <c r="CO264" s="455">
        <v>7</v>
      </c>
      <c r="CP264" s="455" t="s">
        <v>3336</v>
      </c>
      <c r="CQ264" s="6">
        <f>CI258+CU264</f>
        <v>0</v>
      </c>
      <c r="CR264" s="456" t="s">
        <v>3353</v>
      </c>
      <c r="CS264" s="455" t="s">
        <v>3343</v>
      </c>
      <c r="CT264" s="455" t="s">
        <v>3354</v>
      </c>
      <c r="CU264" s="490"/>
    </row>
    <row r="265" spans="4:99" s="19" customFormat="1" ht="38.25">
      <c r="D265" s="125" t="s">
        <v>2064</v>
      </c>
      <c r="E265" s="125" t="s">
        <v>2071</v>
      </c>
      <c r="F265" s="126" t="s">
        <v>2072</v>
      </c>
      <c r="G265" s="127" t="s">
        <v>2065</v>
      </c>
      <c r="H265" s="127" t="s">
        <v>2071</v>
      </c>
      <c r="I265" s="127" t="s">
        <v>2072</v>
      </c>
      <c r="J265" s="128" t="s">
        <v>2066</v>
      </c>
      <c r="K265" s="128" t="s">
        <v>2071</v>
      </c>
      <c r="L265" s="128" t="s">
        <v>2072</v>
      </c>
      <c r="M265" s="129" t="s">
        <v>2067</v>
      </c>
      <c r="N265" s="129" t="s">
        <v>2071</v>
      </c>
      <c r="O265" s="129" t="s">
        <v>2072</v>
      </c>
      <c r="P265" s="130" t="s">
        <v>2208</v>
      </c>
      <c r="Q265" s="130" t="s">
        <v>2071</v>
      </c>
      <c r="R265" s="130" t="s">
        <v>2072</v>
      </c>
      <c r="S265" s="131" t="s">
        <v>2069</v>
      </c>
      <c r="T265" s="131" t="s">
        <v>2071</v>
      </c>
      <c r="U265" s="131"/>
      <c r="V265" s="131"/>
      <c r="W265" s="131" t="s">
        <v>2072</v>
      </c>
      <c r="X265" s="132" t="s">
        <v>2073</v>
      </c>
      <c r="Y265" s="132" t="s">
        <v>2071</v>
      </c>
      <c r="Z265" s="132" t="s">
        <v>2072</v>
      </c>
      <c r="AA265" s="133" t="s">
        <v>2070</v>
      </c>
      <c r="AB265" s="133" t="s">
        <v>2071</v>
      </c>
      <c r="AC265" s="133" t="s">
        <v>2072</v>
      </c>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133" t="s">
        <v>2072</v>
      </c>
      <c r="BX265" s="6"/>
      <c r="BZ265" s="19" t="s">
        <v>2676</v>
      </c>
      <c r="CA265" s="82" t="s">
        <v>1896</v>
      </c>
      <c r="CB265" s="259" t="s">
        <v>3228</v>
      </c>
      <c r="CC265" s="258">
        <v>3</v>
      </c>
      <c r="CD265" s="258">
        <v>4</v>
      </c>
      <c r="CE265" s="248">
        <f>CHOOSE(CC265,Listas!$H$5,Listas!$H$6,Listas!$H$7,Listas!$H$8,Listas!$H$9,Listas!$H$10,Listas!$H$11,Listas!$H$12,Listas!$H$13,Listas!$H$14,Listas!$H$15,Listas!$H$16,Listas!$H$17,Listas!$H$18,Listas!$H$19,Listas!$H$20,Listas!$H$21)</f>
        <v>0</v>
      </c>
      <c r="CF265" s="268">
        <f>(CHOOSE(CC265,Listas!$J$5,Listas!$J$6,Listas!$J$7,Listas!$J$8,Listas!$J$9,Listas!$J$10,Listas!$J$11,Listas!$J$12,Listas!$J$13,Listas!$J$14,Listas!$J$15,Listas!$J$16,Listas!$J$17,Listas!$J$18,Listas!$J$19,Listas!$J$20))/10</f>
        <v>0</v>
      </c>
      <c r="CG265" s="248">
        <f>CHOOSE(CD265,Listas!$H$4,Listas!$H$5,Listas!$H$6,Listas!$H$7,Listas!$H$8,Listas!$H$9,Listas!$H$10,Listas!$H$11,Listas!$H$12,Listas!$H$13,Listas!$H$14,Listas!$H$15,Listas!$H$16,Listas!$H$18,Listas!$H$19,Listas!$H$20,Listas!$H$21)</f>
        <v>0</v>
      </c>
      <c r="CH265" s="268">
        <f>(CHOOSE(CD265,Listas!$J$4,Listas!$J$5,Listas!$J$6,Listas!$J$7,Listas!$J$8,Listas!$J$9,Listas!$J$10,Listas!$J$11,Listas!$J$12,Listas!$J$13,Listas!$J$14,Listas!$J$15,Listas!$J$16,Listas!$J$17,Listas!$J$18,Listas!$J$19,Listas!$J$20,Listas!$J$21))/10</f>
        <v>0</v>
      </c>
      <c r="CI265" s="260">
        <f>CE265+CG265+CJ265</f>
        <v>0</v>
      </c>
      <c r="CJ265" s="448"/>
      <c r="CM265" s="457" t="s">
        <v>3355</v>
      </c>
      <c r="CN265" s="455">
        <v>8</v>
      </c>
      <c r="CO265" s="455">
        <v>8</v>
      </c>
      <c r="CP265" s="455" t="s">
        <v>3336</v>
      </c>
      <c r="CQ265" s="19">
        <f>CI260+CU265</f>
        <v>0</v>
      </c>
      <c r="CR265" s="456" t="s">
        <v>587</v>
      </c>
      <c r="CS265" s="455" t="s">
        <v>3343</v>
      </c>
      <c r="CT265" s="455" t="s">
        <v>3343</v>
      </c>
      <c r="CU265" s="490"/>
    </row>
    <row r="266" spans="4:99" s="19" customFormat="1" ht="25.5">
      <c r="D266" s="125"/>
      <c r="E266" s="125"/>
      <c r="F266" s="126"/>
      <c r="G266" s="127"/>
      <c r="H266" s="127"/>
      <c r="I266" s="127"/>
      <c r="J266" s="128"/>
      <c r="K266" s="128"/>
      <c r="L266" s="128"/>
      <c r="M266" s="129"/>
      <c r="N266" s="129"/>
      <c r="O266" s="129"/>
      <c r="P266" s="130"/>
      <c r="Q266" s="130"/>
      <c r="R266" s="130"/>
      <c r="S266" s="131"/>
      <c r="T266" s="131"/>
      <c r="U266" s="131"/>
      <c r="V266" s="131"/>
      <c r="W266" s="131"/>
      <c r="X266" s="132"/>
      <c r="Y266" s="132"/>
      <c r="Z266" s="132"/>
      <c r="AA266" s="133"/>
      <c r="AB266" s="133"/>
      <c r="AC266" s="133"/>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133"/>
      <c r="BX266" s="6"/>
      <c r="BZ266" s="19" t="s">
        <v>1891</v>
      </c>
      <c r="CA266" s="82"/>
      <c r="CB266" s="251"/>
      <c r="CC266" s="82"/>
      <c r="CD266" s="82"/>
      <c r="CE266" s="82"/>
      <c r="CF266" s="269"/>
      <c r="CG266" s="247"/>
      <c r="CH266" s="269"/>
      <c r="CM266" s="457" t="s">
        <v>3356</v>
      </c>
      <c r="CN266" s="458" t="s">
        <v>852</v>
      </c>
      <c r="CO266" s="458" t="s">
        <v>853</v>
      </c>
      <c r="CP266" s="455" t="s">
        <v>3336</v>
      </c>
      <c r="CQ266" s="19">
        <f>CI260+CU266</f>
        <v>0</v>
      </c>
      <c r="CR266" s="456" t="s">
        <v>588</v>
      </c>
      <c r="CS266" s="455" t="s">
        <v>3351</v>
      </c>
      <c r="CT266" s="455" t="s">
        <v>3351</v>
      </c>
      <c r="CU266" s="490"/>
    </row>
    <row r="267" spans="4:99" s="19" customFormat="1" ht="14.25">
      <c r="D267" s="116"/>
      <c r="E267" s="116"/>
      <c r="F267" s="117"/>
      <c r="G267" s="106"/>
      <c r="H267" s="106"/>
      <c r="I267" s="106"/>
      <c r="J267" s="119"/>
      <c r="K267" s="119"/>
      <c r="L267" s="119"/>
      <c r="M267" s="118"/>
      <c r="N267" s="118"/>
      <c r="O267" s="118"/>
      <c r="P267" s="121"/>
      <c r="Q267" s="120"/>
      <c r="R267" s="120"/>
      <c r="S267" s="122"/>
      <c r="T267" s="122"/>
      <c r="U267" s="122"/>
      <c r="V267" s="122"/>
      <c r="W267" s="122"/>
      <c r="X267" s="123"/>
      <c r="Y267" s="123"/>
      <c r="Z267" s="123"/>
      <c r="AA267" s="124"/>
      <c r="AB267" s="124"/>
      <c r="AC267" s="133"/>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124"/>
      <c r="BX267" s="6"/>
      <c r="BZ267" s="19" t="s">
        <v>1897</v>
      </c>
      <c r="CB267" s="258" t="s">
        <v>596</v>
      </c>
      <c r="CC267" s="248">
        <v>3</v>
      </c>
      <c r="CD267" s="248">
        <v>4</v>
      </c>
      <c r="CE267" s="248">
        <f>CHOOSE(CC267,Listas!$H$5,Listas!$H$6,Listas!$H$7,Listas!$H$8,Listas!$H$9,Listas!$H$10,Listas!$H$11,Listas!$H$12,Listas!$H$13,Listas!$H$14,Listas!$H$15,Listas!$H$16,Listas!$H$17,Listas!$H$18,Listas!$H$19,Listas!$H$20,Listas!$H$21)</f>
        <v>0</v>
      </c>
      <c r="CF267" s="268">
        <f>(CHOOSE(CC267,Listas!$J$5,Listas!$J$6,Listas!$J$7,Listas!$J$8,Listas!$J$9,Listas!$J$10,Listas!$J$11,Listas!$J$12,Listas!$J$13,Listas!$J$14,Listas!$J$15,Listas!$J$16,Listas!$J$17,Listas!$J$18,Listas!$J$19,Listas!$J$20,Listas!$J$21,))/10</f>
        <v>0</v>
      </c>
      <c r="CG267" s="248">
        <f>CHOOSE(CD267,Listas!$H$4,Listas!$H$5,Listas!$H$6,Listas!$H$7,Listas!$H$8,Listas!$H$9,Listas!$H$10,Listas!$H$11,Listas!$H$12,Listas!$H$13,Listas!$H$14,Listas!$H$15,Listas!$H$16,Listas!$H$18,Listas!$H$19,Listas!$H$20,Listas!$H$21)</f>
        <v>0</v>
      </c>
      <c r="CH267" s="268">
        <f>(CHOOSE(CD267,Listas!$J$4,Listas!$J$5,Listas!$J$6,Listas!$J$7,Listas!$J$8,Listas!$J$9,Listas!$J$10,Listas!$J$11,Listas!$J$12,Listas!$J$13,Listas!$J$14,Listas!$J$15,Listas!$J$16,Listas!$J$17,Listas!$J$18,Listas!$J$19,Listas!$J$20,Listas!$J$21))/5</f>
        <v>0</v>
      </c>
      <c r="CI267" s="256">
        <f>CE267+CG267+CJ267</f>
        <v>0</v>
      </c>
      <c r="CJ267" s="448"/>
      <c r="CM267" s="457" t="s">
        <v>3357</v>
      </c>
      <c r="CN267" s="455" t="s">
        <v>3358</v>
      </c>
      <c r="CO267" s="455" t="s">
        <v>3359</v>
      </c>
      <c r="CP267" s="455" t="s">
        <v>3336</v>
      </c>
      <c r="CQ267" s="19">
        <f>CI263+CU267</f>
        <v>0</v>
      </c>
      <c r="CR267" s="456" t="s">
        <v>584</v>
      </c>
      <c r="CS267" s="455" t="s">
        <v>3351</v>
      </c>
      <c r="CT267" s="455" t="s">
        <v>3351</v>
      </c>
      <c r="CU267" s="490"/>
    </row>
    <row r="268" spans="4:99" s="19" customFormat="1" ht="14.25">
      <c r="D268" s="116"/>
      <c r="E268" s="116"/>
      <c r="F268" s="117"/>
      <c r="G268" s="106"/>
      <c r="H268" s="106"/>
      <c r="I268" s="106"/>
      <c r="J268" s="119"/>
      <c r="K268" s="119"/>
      <c r="L268" s="119"/>
      <c r="M268" s="118"/>
      <c r="N268" s="118"/>
      <c r="O268" s="118"/>
      <c r="P268" s="121"/>
      <c r="Q268" s="120"/>
      <c r="R268" s="120"/>
      <c r="S268" s="122"/>
      <c r="T268" s="122"/>
      <c r="U268" s="122"/>
      <c r="V268" s="122"/>
      <c r="W268" s="122"/>
      <c r="X268" s="123"/>
      <c r="Y268" s="123"/>
      <c r="Z268" s="123"/>
      <c r="AA268" s="124"/>
      <c r="AB268" s="124"/>
      <c r="AC268" s="133"/>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124"/>
      <c r="BX268" s="6"/>
      <c r="CM268" s="457" t="s">
        <v>3360</v>
      </c>
      <c r="CN268" s="455" t="s">
        <v>3361</v>
      </c>
      <c r="CO268" s="455" t="s">
        <v>3362</v>
      </c>
      <c r="CP268" s="455" t="s">
        <v>3336</v>
      </c>
      <c r="CQ268" s="19">
        <f>CI263+CU268</f>
        <v>0</v>
      </c>
      <c r="CR268" s="456" t="s">
        <v>589</v>
      </c>
      <c r="CS268" s="455" t="s">
        <v>2648</v>
      </c>
      <c r="CT268" s="455" t="s">
        <v>2648</v>
      </c>
      <c r="CU268" s="490"/>
    </row>
    <row r="269" spans="4:99" s="19" customFormat="1" ht="14.25">
      <c r="D269" s="116"/>
      <c r="E269" s="116"/>
      <c r="F269" s="117"/>
      <c r="G269" s="106"/>
      <c r="H269" s="106"/>
      <c r="I269" s="106"/>
      <c r="J269" s="119"/>
      <c r="K269" s="119"/>
      <c r="L269" s="119"/>
      <c r="M269" s="118"/>
      <c r="N269" s="118"/>
      <c r="O269" s="118"/>
      <c r="P269" s="121"/>
      <c r="Q269" s="120"/>
      <c r="R269" s="120"/>
      <c r="S269" s="122"/>
      <c r="T269" s="122"/>
      <c r="U269" s="122"/>
      <c r="V269" s="122"/>
      <c r="W269" s="122"/>
      <c r="X269" s="123"/>
      <c r="Y269" s="123"/>
      <c r="Z269" s="123"/>
      <c r="AA269" s="124"/>
      <c r="AB269" s="124"/>
      <c r="AC269" s="133"/>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124"/>
      <c r="BX269" s="6"/>
      <c r="BY269" s="6"/>
      <c r="BZ269" s="19" t="s">
        <v>1898</v>
      </c>
      <c r="CA269" s="252" t="s">
        <v>597</v>
      </c>
      <c r="CB269" s="258" t="s">
        <v>585</v>
      </c>
      <c r="CC269" s="248">
        <v>3</v>
      </c>
      <c r="CD269" s="248">
        <v>4</v>
      </c>
      <c r="CE269" s="248">
        <f>CHOOSE(CC269,Listas!$H$5,Listas!$H$6,Listas!$H$7,Listas!$H$8,Listas!$H$9,Listas!$H$10,Listas!$H$11,Listas!$H$12,Listas!$H$13,Listas!$H$14,Listas!$H$15,Listas!$H$16,Listas!$H$17,Listas!$H$18,Listas!$H$19,Listas!$H$20,Listas!$H$21)</f>
        <v>0</v>
      </c>
      <c r="CF269" s="268">
        <f>(CHOOSE(CC269,Listas!$J$5,Listas!$J$6,Listas!$J$7,Listas!$J$8,Listas!$J$9,Listas!$J$10,Listas!$J$11,Listas!$J$12,Listas!$J$13,Listas!$J$14,Listas!$J$15,Listas!$J$16,Listas!$J$17,Listas!$J$18,Listas!$J$19,Listas!$J$20,Listas!$J$21,))/10</f>
        <v>0</v>
      </c>
      <c r="CG269" s="248">
        <f>CHOOSE(CD269,Listas!$H$4,Listas!$H$5,Listas!$H$6,Listas!$H$7,Listas!$H$8,Listas!$H$9,Listas!$H$10,Listas!$H$11,Listas!$H$12,Listas!$H$13,Listas!$H$14,Listas!$H$15,Listas!$H$16,Listas!$H$18,Listas!$H$19,Listas!$H$20,Listas!$H$21)</f>
        <v>0</v>
      </c>
      <c r="CH269" s="268">
        <f>(CHOOSE(CD269,Listas!$J$4,Listas!$J$5,Listas!$J$6,Listas!$J$7,Listas!$J$8,Listas!$J$9,Listas!$J$10,Listas!$J$11,Listas!$J$12,Listas!$J$13,Listas!$J$14,Listas!$J$15,Listas!$J$16,Listas!$J$17,Listas!$J$18,Listas!$J$19,Listas!$J$20,Listas!$J$21))/5</f>
        <v>0</v>
      </c>
      <c r="CI269" s="260">
        <f>CE269+CG269+CJ269</f>
        <v>0</v>
      </c>
      <c r="CJ269" s="448"/>
      <c r="CM269" s="457" t="s">
        <v>3363</v>
      </c>
      <c r="CN269" s="455" t="s">
        <v>3364</v>
      </c>
      <c r="CO269" s="455" t="s">
        <v>3365</v>
      </c>
      <c r="CP269" s="459" t="s">
        <v>857</v>
      </c>
      <c r="CQ269" s="19">
        <f>CI263+CU269</f>
        <v>0</v>
      </c>
      <c r="CR269" s="456" t="s">
        <v>590</v>
      </c>
      <c r="CS269" s="455" t="s">
        <v>3351</v>
      </c>
      <c r="CT269" s="455" t="s">
        <v>3351</v>
      </c>
      <c r="CU269" s="490"/>
    </row>
    <row r="270" spans="4:99" s="19" customFormat="1" ht="14.25">
      <c r="D270" s="116"/>
      <c r="E270" s="116"/>
      <c r="F270" s="117"/>
      <c r="G270" s="106"/>
      <c r="H270" s="106"/>
      <c r="I270" s="106"/>
      <c r="J270" s="119"/>
      <c r="K270" s="119"/>
      <c r="L270" s="119"/>
      <c r="M270" s="118"/>
      <c r="N270" s="118"/>
      <c r="O270" s="118"/>
      <c r="P270" s="121"/>
      <c r="Q270" s="120"/>
      <c r="R270" s="120"/>
      <c r="S270" s="122"/>
      <c r="T270" s="122"/>
      <c r="U270" s="122"/>
      <c r="V270" s="122"/>
      <c r="W270" s="122"/>
      <c r="X270" s="123"/>
      <c r="Y270" s="123"/>
      <c r="Z270" s="123"/>
      <c r="AA270" s="124"/>
      <c r="AB270" s="124"/>
      <c r="AC270" s="133"/>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124"/>
      <c r="BX270" s="6"/>
      <c r="BY270" s="6"/>
      <c r="BZ270" s="19" t="s">
        <v>1890</v>
      </c>
      <c r="CA270" s="252" t="s">
        <v>2058</v>
      </c>
      <c r="CB270" s="82"/>
      <c r="CC270" s="82"/>
      <c r="CD270" s="82"/>
      <c r="CE270" s="82"/>
      <c r="CF270" s="269"/>
      <c r="CG270" s="247"/>
      <c r="CH270" s="269"/>
      <c r="CM270" s="457" t="s">
        <v>3366</v>
      </c>
      <c r="CN270" s="455" t="s">
        <v>3367</v>
      </c>
      <c r="CO270" s="455" t="s">
        <v>3368</v>
      </c>
      <c r="CP270" s="459" t="s">
        <v>856</v>
      </c>
      <c r="CQ270" s="19">
        <f>CI261+CU270</f>
        <v>0</v>
      </c>
      <c r="CR270" s="456" t="s">
        <v>591</v>
      </c>
      <c r="CS270" s="455" t="s">
        <v>2648</v>
      </c>
      <c r="CT270" s="455" t="s">
        <v>2648</v>
      </c>
      <c r="CU270" s="490"/>
    </row>
    <row r="271" spans="4:99" s="19" customFormat="1" ht="14.25">
      <c r="D271" s="116"/>
      <c r="E271" s="116"/>
      <c r="F271" s="117"/>
      <c r="G271" s="106"/>
      <c r="H271" s="106"/>
      <c r="I271" s="106"/>
      <c r="J271" s="119"/>
      <c r="K271" s="119"/>
      <c r="L271" s="119"/>
      <c r="M271" s="118"/>
      <c r="N271" s="118"/>
      <c r="O271" s="118"/>
      <c r="P271" s="121"/>
      <c r="Q271" s="120"/>
      <c r="R271" s="120"/>
      <c r="S271" s="122"/>
      <c r="T271" s="122"/>
      <c r="U271" s="122"/>
      <c r="V271" s="122"/>
      <c r="W271" s="122"/>
      <c r="X271" s="123"/>
      <c r="Y271" s="123"/>
      <c r="Z271" s="123"/>
      <c r="AA271" s="124"/>
      <c r="AB271" s="124"/>
      <c r="AC271" s="133"/>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124"/>
      <c r="BX271" s="6"/>
      <c r="BY271" s="6"/>
      <c r="BZ271" s="19" t="s">
        <v>2008</v>
      </c>
      <c r="CA271" s="247"/>
      <c r="CB271" s="258" t="s">
        <v>2059</v>
      </c>
      <c r="CC271" s="258">
        <v>3</v>
      </c>
      <c r="CD271" s="258">
        <v>4</v>
      </c>
      <c r="CE271" s="248">
        <f>CHOOSE(CC271,Listas!$H$5,Listas!$H$6,Listas!$H$7,Listas!$H$8,Listas!$H$9,Listas!$H$10,Listas!$H$11,Listas!$H$12,Listas!$H$13,Listas!$H$14,Listas!$H$15,Listas!$H$16,Listas!$H$17,Listas!$H$18,Listas!$H$19,Listas!$H$20,Listas!$H$21)</f>
        <v>0</v>
      </c>
      <c r="CF271" s="268">
        <f>(CHOOSE(CC271,Listas!$J$5,Listas!$J$6,Listas!$J$7,Listas!$J$8,Listas!$J$9,Listas!$J$10,Listas!$J$11,Listas!$J$12,Listas!$J$13,Listas!$J$14,Listas!$J$15,Listas!$J$16,Listas!$J$17,Listas!$J$18,Listas!$J$19,Listas!$J$20,Listas!$J$21))/5</f>
        <v>0</v>
      </c>
      <c r="CG271" s="248">
        <f>CHOOSE(CD271,Listas!$H$4,Listas!$H$5,Listas!$H$6,Listas!$H$7,Listas!$H$8,Listas!$H$9,Listas!$H$10,Listas!$H$11,Listas!$H$12,Listas!$H$13,Listas!$H$14,Listas!$H$15,Listas!$H$16,Listas!$H$18,Listas!$H$19,Listas!$H$20,Listas!$H$21)</f>
        <v>0</v>
      </c>
      <c r="CH271" s="268">
        <f>(CHOOSE(CD271,Listas!$J$4,Listas!$J$5,Listas!$J$6,Listas!$J$7,Listas!$J$8,Listas!$J$9,Listas!$J$10,Listas!$J$11,Listas!$J$12,Listas!$J$13,Listas!$J$14,Listas!$J$15,Listas!$J$16,Listas!$J$17,Listas!$J$18,Listas!$J$19,Listas!$J$20,Listas!$J$21))/10</f>
        <v>0</v>
      </c>
      <c r="CI271" s="474">
        <f>CE271+CJ271</f>
        <v>0</v>
      </c>
      <c r="CJ271" s="448"/>
      <c r="CM271" s="457" t="s">
        <v>3369</v>
      </c>
      <c r="CN271" s="455" t="s">
        <v>3370</v>
      </c>
      <c r="CO271" s="455" t="s">
        <v>3369</v>
      </c>
      <c r="CP271" s="459" t="s">
        <v>855</v>
      </c>
      <c r="CQ271" s="19">
        <f>CI260+CU271</f>
        <v>0</v>
      </c>
      <c r="CR271" s="456" t="s">
        <v>592</v>
      </c>
      <c r="CS271" s="455" t="s">
        <v>3371</v>
      </c>
      <c r="CT271" s="455" t="s">
        <v>3371</v>
      </c>
      <c r="CU271" s="490"/>
    </row>
    <row r="272" spans="4:99" s="19" customFormat="1" ht="38.25">
      <c r="D272" s="116"/>
      <c r="E272" s="116"/>
      <c r="F272" s="117"/>
      <c r="G272" s="106"/>
      <c r="H272" s="106"/>
      <c r="I272" s="106"/>
      <c r="J272" s="119"/>
      <c r="K272" s="119"/>
      <c r="L272" s="119"/>
      <c r="M272" s="118"/>
      <c r="N272" s="118"/>
      <c r="O272" s="118"/>
      <c r="P272" s="121"/>
      <c r="Q272" s="120"/>
      <c r="R272" s="120"/>
      <c r="S272" s="122"/>
      <c r="T272" s="122"/>
      <c r="U272" s="122"/>
      <c r="V272" s="122"/>
      <c r="W272" s="122"/>
      <c r="X272" s="123"/>
      <c r="Y272" s="123"/>
      <c r="Z272" s="123"/>
      <c r="AA272" s="124"/>
      <c r="AB272" s="124"/>
      <c r="AC272" s="133"/>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124"/>
      <c r="BX272" s="6"/>
      <c r="BY272" s="6"/>
      <c r="CC272" s="82"/>
      <c r="CD272" s="82"/>
      <c r="CE272" s="82"/>
      <c r="CF272" s="269">
        <f>ROUNDUP(CF255+CF260+CF261+CF263+CF265+CF267+CF269+CF271,0)</f>
        <v>0</v>
      </c>
      <c r="CG272" s="247"/>
      <c r="CM272" s="457">
        <v>96</v>
      </c>
      <c r="CN272" s="455" t="s">
        <v>3372</v>
      </c>
      <c r="CO272" s="455">
        <v>96</v>
      </c>
      <c r="CP272" s="458" t="s">
        <v>854</v>
      </c>
      <c r="CQ272" s="19">
        <f>CI260+CU272</f>
        <v>0</v>
      </c>
      <c r="CR272" s="456" t="s">
        <v>3373</v>
      </c>
      <c r="CS272" s="455" t="s">
        <v>3374</v>
      </c>
      <c r="CT272" s="455" t="s">
        <v>3371</v>
      </c>
      <c r="CU272" s="490"/>
    </row>
    <row r="273" spans="4:99" s="19" customFormat="1" ht="14.25">
      <c r="D273" s="116"/>
      <c r="E273" s="116"/>
      <c r="F273" s="117"/>
      <c r="G273" s="106"/>
      <c r="H273" s="106"/>
      <c r="I273" s="106"/>
      <c r="J273" s="119"/>
      <c r="K273" s="119"/>
      <c r="L273" s="119"/>
      <c r="M273" s="118"/>
      <c r="N273" s="118"/>
      <c r="O273" s="118"/>
      <c r="P273" s="121"/>
      <c r="Q273" s="120"/>
      <c r="R273" s="120"/>
      <c r="S273" s="122"/>
      <c r="T273" s="122"/>
      <c r="U273" s="122"/>
      <c r="V273" s="122"/>
      <c r="W273" s="122"/>
      <c r="X273" s="123"/>
      <c r="Y273" s="123"/>
      <c r="Z273" s="123"/>
      <c r="AA273" s="124"/>
      <c r="AB273" s="124"/>
      <c r="AC273" s="133"/>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124"/>
      <c r="BX273" s="6"/>
      <c r="BY273" s="6"/>
      <c r="CA273" s="245" t="s">
        <v>2062</v>
      </c>
      <c r="CC273" s="82"/>
      <c r="CD273" s="82"/>
      <c r="CE273" s="82"/>
      <c r="CF273" s="265"/>
      <c r="CG273" s="82"/>
      <c r="CH273" s="269"/>
      <c r="CI273" s="19" t="s">
        <v>2668</v>
      </c>
      <c r="CM273" s="457">
        <v>97</v>
      </c>
      <c r="CN273" s="455">
        <v>51</v>
      </c>
      <c r="CO273" s="455">
        <v>97</v>
      </c>
      <c r="CP273" s="455">
        <v>17</v>
      </c>
      <c r="CQ273" s="19">
        <f>CI260+CU273</f>
        <v>0</v>
      </c>
      <c r="CR273" s="456" t="s">
        <v>593</v>
      </c>
      <c r="CS273" s="455" t="s">
        <v>3337</v>
      </c>
      <c r="CT273" s="455" t="s">
        <v>3337</v>
      </c>
      <c r="CU273" s="490"/>
    </row>
    <row r="274" spans="4:99" s="19" customFormat="1" ht="38.25">
      <c r="D274" s="116"/>
      <c r="E274" s="116"/>
      <c r="F274" s="117"/>
      <c r="G274" s="106"/>
      <c r="H274" s="106"/>
      <c r="I274" s="106"/>
      <c r="J274" s="119"/>
      <c r="K274" s="119"/>
      <c r="L274" s="119"/>
      <c r="M274" s="118"/>
      <c r="N274" s="118"/>
      <c r="O274" s="118"/>
      <c r="P274" s="121"/>
      <c r="Q274" s="120"/>
      <c r="R274" s="120"/>
      <c r="S274" s="122"/>
      <c r="T274" s="122"/>
      <c r="U274" s="122"/>
      <c r="V274" s="122"/>
      <c r="W274" s="122"/>
      <c r="X274" s="123"/>
      <c r="Y274" s="123"/>
      <c r="Z274" s="123"/>
      <c r="AA274" s="124"/>
      <c r="AB274" s="124"/>
      <c r="AC274" s="133"/>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124"/>
      <c r="BX274" s="6"/>
      <c r="BY274" s="6"/>
      <c r="CA274" s="82"/>
      <c r="CC274" s="82"/>
      <c r="CD274" s="82"/>
      <c r="CE274" s="82"/>
      <c r="CF274" s="265"/>
      <c r="CG274" s="82"/>
      <c r="CH274" s="269">
        <f>SUM(CH255:CH273)</f>
        <v>0</v>
      </c>
      <c r="CI274" s="255">
        <f>ROUNDUP(CF272+(2*CH274),0)</f>
        <v>0</v>
      </c>
      <c r="CM274" s="457">
        <v>98</v>
      </c>
      <c r="CN274" s="455" t="s">
        <v>3375</v>
      </c>
      <c r="CO274" s="455">
        <v>98</v>
      </c>
      <c r="CP274" s="455" t="s">
        <v>3376</v>
      </c>
      <c r="CQ274" s="19">
        <f>CI265+CU274</f>
        <v>0</v>
      </c>
      <c r="CR274" s="456" t="s">
        <v>3377</v>
      </c>
      <c r="CS274" s="455" t="s">
        <v>3378</v>
      </c>
      <c r="CT274" s="455" t="s">
        <v>3343</v>
      </c>
      <c r="CU274" s="490"/>
    </row>
    <row r="275" spans="4:99" s="19" customFormat="1" ht="14.25">
      <c r="D275" s="116"/>
      <c r="E275" s="116"/>
      <c r="F275" s="117"/>
      <c r="G275" s="106"/>
      <c r="H275" s="106"/>
      <c r="I275" s="106"/>
      <c r="J275" s="119"/>
      <c r="K275" s="119"/>
      <c r="L275" s="119"/>
      <c r="M275" s="118"/>
      <c r="N275" s="118"/>
      <c r="O275" s="118"/>
      <c r="P275" s="121"/>
      <c r="Q275" s="120"/>
      <c r="R275" s="120"/>
      <c r="S275" s="122"/>
      <c r="T275" s="122"/>
      <c r="U275" s="122"/>
      <c r="V275" s="122"/>
      <c r="W275" s="122"/>
      <c r="X275" s="123"/>
      <c r="Y275" s="123"/>
      <c r="Z275" s="123"/>
      <c r="AA275" s="124"/>
      <c r="AB275" s="124"/>
      <c r="AC275" s="133"/>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124"/>
      <c r="BX275" s="6"/>
      <c r="BY275" s="6"/>
      <c r="CM275" s="457">
        <v>99</v>
      </c>
      <c r="CN275" s="455" t="s">
        <v>3379</v>
      </c>
      <c r="CO275" s="455">
        <v>99</v>
      </c>
      <c r="CP275" s="455" t="s">
        <v>3380</v>
      </c>
      <c r="CQ275" s="19">
        <f>CI265+CU275</f>
        <v>0</v>
      </c>
      <c r="CR275" s="456" t="s">
        <v>594</v>
      </c>
      <c r="CS275" s="455" t="s">
        <v>2648</v>
      </c>
      <c r="CT275" s="455" t="s">
        <v>2648</v>
      </c>
      <c r="CU275" s="490"/>
    </row>
    <row r="276" spans="4:99" s="19" customFormat="1" ht="15.75" customHeight="1">
      <c r="D276" s="116"/>
      <c r="E276" s="116"/>
      <c r="F276" s="117"/>
      <c r="G276" s="106"/>
      <c r="H276" s="106"/>
      <c r="I276" s="106"/>
      <c r="J276" s="119"/>
      <c r="K276" s="119"/>
      <c r="L276" s="119"/>
      <c r="M276" s="118"/>
      <c r="N276" s="118"/>
      <c r="O276" s="118"/>
      <c r="P276" s="121"/>
      <c r="Q276" s="120"/>
      <c r="R276" s="120"/>
      <c r="S276" s="122"/>
      <c r="T276" s="122"/>
      <c r="U276" s="122"/>
      <c r="V276" s="122"/>
      <c r="W276" s="122"/>
      <c r="X276" s="123"/>
      <c r="Y276" s="123"/>
      <c r="Z276" s="123"/>
      <c r="AA276" s="124"/>
      <c r="AB276" s="124"/>
      <c r="AC276" s="133"/>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124"/>
      <c r="BX276" s="6"/>
      <c r="BY276" s="6"/>
      <c r="CM276" s="457" t="s">
        <v>3336</v>
      </c>
      <c r="CN276" s="455">
        <v>80</v>
      </c>
      <c r="CO276" s="455" t="s">
        <v>3336</v>
      </c>
      <c r="CP276" s="455">
        <v>47</v>
      </c>
      <c r="CQ276" s="19">
        <f>CI265+CU276</f>
        <v>0</v>
      </c>
      <c r="CR276" s="456" t="s">
        <v>595</v>
      </c>
      <c r="CS276" s="455" t="s">
        <v>3371</v>
      </c>
      <c r="CT276" s="455" t="s">
        <v>3371</v>
      </c>
      <c r="CU276" s="490"/>
    </row>
    <row r="277" spans="4:99" s="19" customFormat="1" ht="14.25">
      <c r="D277" s="116"/>
      <c r="E277" s="116"/>
      <c r="F277" s="117"/>
      <c r="G277" s="106"/>
      <c r="H277" s="106"/>
      <c r="I277" s="106"/>
      <c r="J277" s="119"/>
      <c r="K277" s="119"/>
      <c r="L277" s="119"/>
      <c r="M277" s="118"/>
      <c r="N277" s="118"/>
      <c r="O277" s="118"/>
      <c r="P277" s="121"/>
      <c r="Q277" s="120"/>
      <c r="R277" s="120"/>
      <c r="S277" s="122"/>
      <c r="T277" s="122"/>
      <c r="U277" s="122"/>
      <c r="V277" s="122"/>
      <c r="W277" s="122"/>
      <c r="X277" s="123"/>
      <c r="Y277" s="123"/>
      <c r="Z277" s="123"/>
      <c r="AA277" s="124"/>
      <c r="AB277" s="124"/>
      <c r="AC277" s="133"/>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124"/>
      <c r="BX277" s="6"/>
      <c r="BY277" s="6"/>
      <c r="CM277" s="457" t="s">
        <v>3336</v>
      </c>
      <c r="CN277" s="455" t="s">
        <v>3381</v>
      </c>
      <c r="CO277" s="455" t="s">
        <v>3336</v>
      </c>
      <c r="CP277" s="455" t="s">
        <v>3382</v>
      </c>
      <c r="CQ277" s="19">
        <f>CI267+CU277</f>
        <v>0</v>
      </c>
      <c r="CR277" s="456" t="s">
        <v>596</v>
      </c>
      <c r="CS277" s="455" t="s">
        <v>3351</v>
      </c>
      <c r="CT277" s="455" t="s">
        <v>3351</v>
      </c>
      <c r="CU277" s="490"/>
    </row>
    <row r="278" spans="4:99" s="19" customFormat="1" ht="14.25">
      <c r="D278" s="116"/>
      <c r="E278" s="116"/>
      <c r="F278" s="117"/>
      <c r="G278" s="106"/>
      <c r="H278" s="106"/>
      <c r="I278" s="106"/>
      <c r="J278" s="119"/>
      <c r="K278" s="119"/>
      <c r="L278" s="119"/>
      <c r="M278" s="118"/>
      <c r="N278" s="118"/>
      <c r="O278" s="118"/>
      <c r="P278" s="121"/>
      <c r="Q278" s="120"/>
      <c r="R278" s="120"/>
      <c r="S278" s="122"/>
      <c r="T278" s="122"/>
      <c r="U278" s="122"/>
      <c r="V278" s="122"/>
      <c r="W278" s="122"/>
      <c r="X278" s="123"/>
      <c r="Y278" s="123"/>
      <c r="Z278" s="123"/>
      <c r="AA278" s="124"/>
      <c r="AB278" s="124"/>
      <c r="AC278" s="133"/>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124"/>
      <c r="BX278" s="6"/>
      <c r="BY278" s="6"/>
      <c r="CM278" s="457" t="s">
        <v>3336</v>
      </c>
      <c r="CN278" s="455" t="s">
        <v>3383</v>
      </c>
      <c r="CO278" s="455" t="s">
        <v>3336</v>
      </c>
      <c r="CP278" s="455" t="s">
        <v>3384</v>
      </c>
      <c r="CQ278" s="19">
        <f>CI269+CU278</f>
        <v>0</v>
      </c>
      <c r="CR278" s="456" t="s">
        <v>597</v>
      </c>
      <c r="CS278" s="455" t="s">
        <v>2648</v>
      </c>
      <c r="CT278" s="455" t="s">
        <v>2648</v>
      </c>
      <c r="CU278" s="490"/>
    </row>
    <row r="279" spans="4:99" s="19" customFormat="1" ht="14.25">
      <c r="D279" s="116"/>
      <c r="E279" s="116"/>
      <c r="F279" s="117"/>
      <c r="G279" s="106"/>
      <c r="H279" s="106"/>
      <c r="I279" s="106"/>
      <c r="J279" s="119"/>
      <c r="K279" s="119"/>
      <c r="L279" s="119"/>
      <c r="M279" s="118"/>
      <c r="N279" s="118"/>
      <c r="O279" s="118"/>
      <c r="P279" s="121"/>
      <c r="Q279" s="120"/>
      <c r="R279" s="120"/>
      <c r="S279" s="122"/>
      <c r="T279" s="122"/>
      <c r="U279" s="122"/>
      <c r="V279" s="122"/>
      <c r="W279" s="122"/>
      <c r="X279" s="123"/>
      <c r="Y279" s="123"/>
      <c r="Z279" s="123"/>
      <c r="AA279" s="124"/>
      <c r="AB279" s="124"/>
      <c r="AC279" s="133"/>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124"/>
      <c r="BX279" s="6"/>
      <c r="BY279" s="6"/>
      <c r="CM279" s="457" t="s">
        <v>3336</v>
      </c>
      <c r="CN279" s="455" t="s">
        <v>3385</v>
      </c>
      <c r="CO279" s="455" t="s">
        <v>3336</v>
      </c>
      <c r="CP279" s="455" t="s">
        <v>3386</v>
      </c>
      <c r="CQ279" s="19">
        <f>CI269+CU279</f>
        <v>0</v>
      </c>
      <c r="CR279" s="456" t="s">
        <v>2058</v>
      </c>
      <c r="CS279" s="455" t="s">
        <v>2648</v>
      </c>
      <c r="CT279" s="455" t="s">
        <v>2648</v>
      </c>
      <c r="CU279" s="490"/>
    </row>
    <row r="280" spans="4:99" s="19" customFormat="1" ht="14.25">
      <c r="D280" s="116"/>
      <c r="E280" s="116"/>
      <c r="F280" s="117"/>
      <c r="G280" s="106"/>
      <c r="H280" s="106"/>
      <c r="I280" s="106"/>
      <c r="J280" s="119"/>
      <c r="K280" s="119"/>
      <c r="L280" s="119"/>
      <c r="M280" s="118"/>
      <c r="N280" s="118"/>
      <c r="O280" s="118"/>
      <c r="P280" s="121"/>
      <c r="Q280" s="120"/>
      <c r="R280" s="120"/>
      <c r="S280" s="122"/>
      <c r="T280" s="122"/>
      <c r="U280" s="122"/>
      <c r="V280" s="122"/>
      <c r="W280" s="122"/>
      <c r="X280" s="123"/>
      <c r="Y280" s="123"/>
      <c r="Z280" s="123"/>
      <c r="AA280" s="124"/>
      <c r="AB280" s="124"/>
      <c r="AC280" s="133"/>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124"/>
      <c r="BX280" s="6"/>
      <c r="BY280" s="6"/>
      <c r="CC280" s="82"/>
      <c r="CD280" s="82"/>
      <c r="CE280" s="82"/>
      <c r="CF280" s="265"/>
      <c r="CG280" s="82"/>
      <c r="CH280" s="82"/>
      <c r="CM280" s="457" t="s">
        <v>3336</v>
      </c>
      <c r="CN280" s="455" t="s">
        <v>3387</v>
      </c>
      <c r="CO280" s="455" t="s">
        <v>3336</v>
      </c>
      <c r="CP280" s="455" t="s">
        <v>3388</v>
      </c>
      <c r="CQ280" s="19">
        <f>CI271+CU280</f>
        <v>0</v>
      </c>
      <c r="CR280" s="456" t="s">
        <v>2059</v>
      </c>
      <c r="CS280" s="455" t="s">
        <v>2648</v>
      </c>
      <c r="CT280" s="455" t="s">
        <v>2648</v>
      </c>
      <c r="CU280" s="490"/>
    </row>
    <row r="281" spans="4:99" s="19" customFormat="1" ht="14.25">
      <c r="D281" s="116"/>
      <c r="E281" s="116"/>
      <c r="F281" s="117"/>
      <c r="G281" s="106"/>
      <c r="H281" s="106"/>
      <c r="I281" s="106"/>
      <c r="J281" s="119"/>
      <c r="K281" s="119"/>
      <c r="L281" s="119"/>
      <c r="M281" s="118"/>
      <c r="N281" s="118"/>
      <c r="O281" s="118"/>
      <c r="P281" s="121"/>
      <c r="Q281" s="120"/>
      <c r="R281" s="120"/>
      <c r="S281" s="122"/>
      <c r="T281" s="122"/>
      <c r="U281" s="122"/>
      <c r="V281" s="122"/>
      <c r="W281" s="122"/>
      <c r="X281" s="123"/>
      <c r="Y281" s="123"/>
      <c r="Z281" s="123"/>
      <c r="AA281" s="124"/>
      <c r="AB281" s="124"/>
      <c r="AC281" s="133"/>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124"/>
      <c r="CF281" s="266"/>
      <c r="CM281" s="457">
        <v>100</v>
      </c>
      <c r="CN281" s="455">
        <v>100</v>
      </c>
      <c r="CO281" s="455">
        <v>100</v>
      </c>
      <c r="CP281" s="455">
        <v>100</v>
      </c>
      <c r="CR281" s="456" t="s">
        <v>3389</v>
      </c>
      <c r="CS281" s="465" t="s">
        <v>3390</v>
      </c>
      <c r="CT281" s="466"/>
    </row>
    <row r="282" spans="4:99" s="19" customFormat="1" ht="15">
      <c r="D282" s="116"/>
      <c r="E282" s="116"/>
      <c r="F282" s="117"/>
      <c r="G282" s="106"/>
      <c r="H282" s="106"/>
      <c r="I282" s="106"/>
      <c r="J282" s="119"/>
      <c r="K282" s="119"/>
      <c r="L282" s="119"/>
      <c r="M282" s="118"/>
      <c r="N282" s="118"/>
      <c r="O282" s="118"/>
      <c r="P282" s="121"/>
      <c r="Q282" s="120"/>
      <c r="R282" s="120"/>
      <c r="S282" s="122"/>
      <c r="T282" s="122"/>
      <c r="U282" s="122"/>
      <c r="V282" s="122"/>
      <c r="W282" s="122"/>
      <c r="X282" s="123"/>
      <c r="Y282" s="123"/>
      <c r="Z282" s="123"/>
      <c r="AA282" s="124"/>
      <c r="AB282" s="124"/>
      <c r="AC282" s="133"/>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124"/>
      <c r="BM282" s="145" t="s">
        <v>2076</v>
      </c>
      <c r="CF282" s="266"/>
      <c r="CM282" s="488" t="s">
        <v>3371</v>
      </c>
      <c r="CN282" s="489" t="s">
        <v>3343</v>
      </c>
      <c r="CO282" s="489" t="s">
        <v>3351</v>
      </c>
      <c r="CP282" s="489" t="s">
        <v>2648</v>
      </c>
      <c r="CR282" s="456"/>
      <c r="CS282" s="467"/>
      <c r="CT282" s="468"/>
    </row>
    <row r="283" spans="4:99" s="19" customFormat="1" ht="14.25">
      <c r="D283" s="116"/>
      <c r="E283" s="116"/>
      <c r="F283" s="117"/>
      <c r="G283" s="106"/>
      <c r="H283" s="106"/>
      <c r="I283" s="106"/>
      <c r="J283" s="119"/>
      <c r="K283" s="119"/>
      <c r="L283" s="119"/>
      <c r="M283" s="118"/>
      <c r="N283" s="118"/>
      <c r="O283" s="118"/>
      <c r="P283" s="121"/>
      <c r="Q283" s="120"/>
      <c r="R283" s="120"/>
      <c r="S283" s="122"/>
      <c r="T283" s="122"/>
      <c r="U283" s="122"/>
      <c r="V283" s="122"/>
      <c r="W283" s="122"/>
      <c r="X283" s="123"/>
      <c r="Y283" s="123"/>
      <c r="Z283" s="123"/>
      <c r="AA283" s="124"/>
      <c r="AB283" s="124"/>
      <c r="AC283" s="133"/>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124"/>
      <c r="CM283" s="245" t="s">
        <v>2062</v>
      </c>
    </row>
    <row r="284" spans="4:99" s="19" customFormat="1" ht="14.25">
      <c r="D284" s="116"/>
      <c r="E284" s="116"/>
      <c r="F284" s="117"/>
      <c r="G284" s="106"/>
      <c r="H284" s="106"/>
      <c r="I284" s="106"/>
      <c r="J284" s="119"/>
      <c r="K284" s="119"/>
      <c r="L284" s="119"/>
      <c r="M284" s="118"/>
      <c r="N284" s="118"/>
      <c r="O284" s="118"/>
      <c r="P284" s="121"/>
      <c r="Q284" s="120"/>
      <c r="R284" s="120"/>
      <c r="S284" s="122"/>
      <c r="T284" s="122"/>
      <c r="U284" s="122"/>
      <c r="V284" s="122"/>
      <c r="W284" s="122"/>
      <c r="X284" s="123"/>
      <c r="Y284" s="123"/>
      <c r="Z284" s="123"/>
      <c r="AA284" s="124"/>
      <c r="AB284" s="124"/>
      <c r="AC284" s="133"/>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124"/>
    </row>
    <row r="285" spans="4:99" s="19" customFormat="1" ht="14.25">
      <c r="D285" s="116"/>
      <c r="E285" s="116"/>
      <c r="F285" s="117"/>
      <c r="G285" s="106"/>
      <c r="H285" s="106"/>
      <c r="I285" s="106"/>
      <c r="J285" s="119"/>
      <c r="K285" s="119"/>
      <c r="L285" s="119"/>
      <c r="M285" s="118"/>
      <c r="N285" s="118"/>
      <c r="O285" s="118"/>
      <c r="P285" s="121"/>
      <c r="Q285" s="120"/>
      <c r="R285" s="120"/>
      <c r="S285" s="122"/>
      <c r="T285" s="122"/>
      <c r="U285" s="122"/>
      <c r="V285" s="122"/>
      <c r="W285" s="122"/>
      <c r="X285" s="123"/>
      <c r="Y285" s="123"/>
      <c r="Z285" s="123"/>
      <c r="AA285" s="124"/>
      <c r="AB285" s="124"/>
      <c r="AC285" s="133"/>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124"/>
    </row>
    <row r="286" spans="4:99" s="19" customFormat="1" ht="14.25">
      <c r="D286" s="116"/>
      <c r="E286" s="116"/>
      <c r="F286" s="117"/>
      <c r="G286" s="106"/>
      <c r="H286" s="106"/>
      <c r="I286" s="106"/>
      <c r="J286" s="119"/>
      <c r="K286" s="119"/>
      <c r="L286" s="119"/>
      <c r="M286" s="118"/>
      <c r="N286" s="118"/>
      <c r="O286" s="118"/>
      <c r="P286" s="121"/>
      <c r="Q286" s="120"/>
      <c r="R286" s="120"/>
      <c r="S286" s="122"/>
      <c r="T286" s="122"/>
      <c r="U286" s="122"/>
      <c r="V286" s="122"/>
      <c r="W286" s="122"/>
      <c r="X286" s="123"/>
      <c r="Y286" s="123"/>
      <c r="Z286" s="123"/>
      <c r="AA286" s="124"/>
      <c r="AB286" s="124"/>
      <c r="AC286" s="133"/>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124"/>
    </row>
    <row r="287" spans="4:99" s="19" customFormat="1" ht="14.25">
      <c r="D287" s="116"/>
      <c r="E287" s="116"/>
      <c r="F287" s="117"/>
      <c r="G287" s="106"/>
      <c r="H287" s="106"/>
      <c r="I287" s="106"/>
      <c r="J287" s="119"/>
      <c r="K287" s="119"/>
      <c r="L287" s="119"/>
      <c r="M287" s="118"/>
      <c r="N287" s="118"/>
      <c r="O287" s="118"/>
      <c r="P287" s="121"/>
      <c r="Q287" s="120"/>
      <c r="R287" s="120"/>
      <c r="S287" s="122"/>
      <c r="T287" s="122"/>
      <c r="U287" s="122"/>
      <c r="V287" s="122"/>
      <c r="W287" s="122"/>
      <c r="X287" s="123"/>
      <c r="Y287" s="123"/>
      <c r="Z287" s="123"/>
      <c r="AA287" s="124"/>
      <c r="AB287" s="124"/>
      <c r="AC287" s="133"/>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124"/>
    </row>
    <row r="288" spans="4:99" s="19" customFormat="1" ht="14.25">
      <c r="D288" s="116"/>
      <c r="E288" s="116"/>
      <c r="F288" s="117"/>
      <c r="G288" s="106"/>
      <c r="H288" s="106"/>
      <c r="I288" s="106"/>
      <c r="J288" s="119"/>
      <c r="K288" s="119"/>
      <c r="L288" s="119"/>
      <c r="M288" s="118"/>
      <c r="N288" s="118"/>
      <c r="O288" s="118"/>
      <c r="P288" s="121"/>
      <c r="Q288" s="120"/>
      <c r="R288" s="120"/>
      <c r="S288" s="122"/>
      <c r="T288" s="122"/>
      <c r="U288" s="122"/>
      <c r="V288" s="122"/>
      <c r="W288" s="122"/>
      <c r="X288" s="123"/>
      <c r="Y288" s="123"/>
      <c r="Z288" s="123"/>
      <c r="AA288" s="124"/>
      <c r="AB288" s="124"/>
      <c r="AC288" s="133"/>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124"/>
    </row>
    <row r="289" spans="4:64" s="19" customFormat="1" ht="14.25">
      <c r="D289" s="116"/>
      <c r="E289" s="116"/>
      <c r="F289" s="117"/>
      <c r="G289" s="106"/>
      <c r="H289" s="106"/>
      <c r="I289" s="106"/>
      <c r="J289" s="119"/>
      <c r="K289" s="119"/>
      <c r="L289" s="119"/>
      <c r="M289" s="118"/>
      <c r="N289" s="118"/>
      <c r="O289" s="118"/>
      <c r="P289" s="121"/>
      <c r="Q289" s="120"/>
      <c r="R289" s="120"/>
      <c r="S289" s="122"/>
      <c r="T289" s="122"/>
      <c r="U289" s="122"/>
      <c r="V289" s="122"/>
      <c r="W289" s="122"/>
      <c r="X289" s="123"/>
      <c r="Y289" s="123"/>
      <c r="Z289" s="123"/>
      <c r="AA289" s="124"/>
      <c r="AB289" s="124"/>
      <c r="AC289" s="133"/>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124"/>
    </row>
    <row r="290" spans="4:64" s="19" customFormat="1" ht="14.25">
      <c r="D290" s="116"/>
      <c r="E290" s="116"/>
      <c r="F290" s="117"/>
      <c r="G290" s="106"/>
      <c r="H290" s="106"/>
      <c r="I290" s="106"/>
      <c r="J290" s="119"/>
      <c r="K290" s="119"/>
      <c r="L290" s="119"/>
      <c r="M290" s="118"/>
      <c r="N290" s="118"/>
      <c r="O290" s="118"/>
      <c r="P290" s="121"/>
      <c r="Q290" s="120"/>
      <c r="R290" s="120"/>
      <c r="S290" s="122"/>
      <c r="T290" s="122"/>
      <c r="U290" s="122"/>
      <c r="V290" s="122"/>
      <c r="W290" s="122"/>
      <c r="X290" s="123"/>
      <c r="Y290" s="123"/>
      <c r="Z290" s="123"/>
      <c r="AA290" s="124"/>
      <c r="AB290" s="124"/>
      <c r="AC290" s="133"/>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124"/>
    </row>
    <row r="291" spans="4:64" s="19" customFormat="1" ht="14.25">
      <c r="D291" s="116"/>
      <c r="E291" s="116"/>
      <c r="F291" s="117"/>
      <c r="G291" s="106"/>
      <c r="H291" s="106"/>
      <c r="I291" s="106"/>
      <c r="J291" s="119"/>
      <c r="K291" s="119"/>
      <c r="L291" s="119"/>
      <c r="M291" s="118"/>
      <c r="N291" s="118"/>
      <c r="O291" s="118"/>
      <c r="P291" s="121"/>
      <c r="Q291" s="120"/>
      <c r="R291" s="120"/>
      <c r="S291" s="122"/>
      <c r="T291" s="122"/>
      <c r="U291" s="122"/>
      <c r="V291" s="122"/>
      <c r="W291" s="122"/>
      <c r="X291" s="123"/>
      <c r="Y291" s="123"/>
      <c r="Z291" s="123"/>
      <c r="AA291" s="124"/>
      <c r="AB291" s="124"/>
      <c r="AC291" s="133"/>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124"/>
    </row>
    <row r="292" spans="4:64" s="19" customFormat="1" ht="14.25">
      <c r="D292" s="116"/>
      <c r="E292" s="116"/>
      <c r="F292" s="117"/>
      <c r="G292" s="106"/>
      <c r="H292" s="106"/>
      <c r="I292" s="106"/>
      <c r="J292" s="119"/>
      <c r="K292" s="119"/>
      <c r="L292" s="119"/>
      <c r="M292" s="118"/>
      <c r="N292" s="118"/>
      <c r="O292" s="118"/>
      <c r="P292" s="121"/>
      <c r="Q292" s="120"/>
      <c r="R292" s="120"/>
      <c r="S292" s="122"/>
      <c r="T292" s="122"/>
      <c r="U292" s="122"/>
      <c r="V292" s="122"/>
      <c r="W292" s="122"/>
      <c r="X292" s="123"/>
      <c r="Y292" s="123"/>
      <c r="Z292" s="123"/>
      <c r="AA292" s="124"/>
      <c r="AB292" s="124"/>
      <c r="AC292" s="133"/>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124"/>
    </row>
    <row r="293" spans="4:64" s="19" customFormat="1" ht="14.25">
      <c r="D293" s="116"/>
      <c r="E293" s="116"/>
      <c r="F293" s="117"/>
      <c r="G293" s="106"/>
      <c r="H293" s="106"/>
      <c r="I293" s="106"/>
      <c r="J293" s="119"/>
      <c r="K293" s="119"/>
      <c r="L293" s="119"/>
      <c r="M293" s="118"/>
      <c r="N293" s="118"/>
      <c r="O293" s="118"/>
      <c r="P293" s="121"/>
      <c r="Q293" s="120"/>
      <c r="R293" s="120"/>
      <c r="S293" s="122"/>
      <c r="T293" s="122"/>
      <c r="U293" s="122"/>
      <c r="V293" s="122"/>
      <c r="W293" s="122"/>
      <c r="X293" s="123"/>
      <c r="Y293" s="123"/>
      <c r="Z293" s="123"/>
      <c r="AA293" s="124"/>
      <c r="AB293" s="124"/>
      <c r="AC293" s="133"/>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124"/>
    </row>
    <row r="294" spans="4:64" s="19" customFormat="1" ht="14.25">
      <c r="D294" s="116"/>
      <c r="E294" s="116"/>
      <c r="F294" s="117"/>
      <c r="G294" s="106"/>
      <c r="H294" s="106"/>
      <c r="I294" s="106"/>
      <c r="J294" s="119"/>
      <c r="K294" s="119"/>
      <c r="L294" s="119"/>
      <c r="M294" s="118"/>
      <c r="N294" s="118"/>
      <c r="O294" s="118"/>
      <c r="P294" s="121"/>
      <c r="Q294" s="120"/>
      <c r="R294" s="120"/>
      <c r="S294" s="122"/>
      <c r="T294" s="122"/>
      <c r="U294" s="122"/>
      <c r="V294" s="122"/>
      <c r="W294" s="122"/>
      <c r="X294" s="123"/>
      <c r="Y294" s="123"/>
      <c r="Z294" s="123"/>
      <c r="AA294" s="124"/>
      <c r="AB294" s="124"/>
      <c r="AC294" s="133"/>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124"/>
    </row>
    <row r="295" spans="4:64" s="19" customFormat="1" ht="14.25">
      <c r="D295" s="116"/>
      <c r="E295" s="116"/>
      <c r="F295" s="117"/>
      <c r="G295" s="106"/>
      <c r="H295" s="106"/>
      <c r="I295" s="106"/>
      <c r="J295" s="119"/>
      <c r="K295" s="119"/>
      <c r="L295" s="119"/>
      <c r="M295" s="118"/>
      <c r="N295" s="118"/>
      <c r="O295" s="118"/>
      <c r="P295" s="121"/>
      <c r="Q295" s="120"/>
      <c r="R295" s="120"/>
      <c r="S295" s="122"/>
      <c r="T295" s="122"/>
      <c r="U295" s="122"/>
      <c r="V295" s="122"/>
      <c r="W295" s="122"/>
      <c r="X295" s="123"/>
      <c r="Y295" s="123"/>
      <c r="Z295" s="123"/>
      <c r="AA295" s="124"/>
      <c r="AB295" s="124"/>
      <c r="AC295" s="133"/>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124"/>
    </row>
    <row r="296" spans="4:64" s="19" customFormat="1" ht="14.25">
      <c r="D296" s="116"/>
      <c r="E296" s="116"/>
      <c r="F296" s="117"/>
      <c r="G296" s="106"/>
      <c r="H296" s="106"/>
      <c r="I296" s="106"/>
      <c r="J296" s="119"/>
      <c r="K296" s="119"/>
      <c r="L296" s="119"/>
      <c r="M296" s="118"/>
      <c r="N296" s="118"/>
      <c r="O296" s="118"/>
      <c r="P296" s="121"/>
      <c r="Q296" s="120"/>
      <c r="R296" s="120"/>
      <c r="S296" s="122"/>
      <c r="T296" s="122"/>
      <c r="U296" s="122"/>
      <c r="V296" s="122"/>
      <c r="W296" s="122"/>
      <c r="X296" s="123"/>
      <c r="Y296" s="123"/>
      <c r="Z296" s="123"/>
      <c r="AA296" s="124"/>
      <c r="AB296" s="124"/>
      <c r="AC296" s="133"/>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124"/>
    </row>
    <row r="297" spans="4:64" s="19" customFormat="1" ht="14.25">
      <c r="D297" s="116"/>
      <c r="E297" s="116"/>
      <c r="F297" s="117"/>
      <c r="G297" s="106"/>
      <c r="H297" s="106"/>
      <c r="I297" s="106"/>
      <c r="J297" s="119"/>
      <c r="K297" s="119"/>
      <c r="L297" s="119"/>
      <c r="M297" s="118"/>
      <c r="N297" s="118"/>
      <c r="O297" s="118"/>
      <c r="P297" s="121"/>
      <c r="Q297" s="120"/>
      <c r="R297" s="120"/>
      <c r="S297" s="122"/>
      <c r="T297" s="122"/>
      <c r="U297" s="122"/>
      <c r="V297" s="122"/>
      <c r="W297" s="122"/>
      <c r="X297" s="123"/>
      <c r="Y297" s="123"/>
      <c r="Z297" s="123"/>
      <c r="AA297" s="124"/>
      <c r="AB297" s="124"/>
      <c r="AC297" s="133"/>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124"/>
    </row>
    <row r="298" spans="4:64" s="19" customFormat="1" ht="14.25">
      <c r="D298" s="116"/>
      <c r="E298" s="116"/>
      <c r="F298" s="117"/>
      <c r="G298" s="106"/>
      <c r="H298" s="106"/>
      <c r="I298" s="106"/>
      <c r="J298" s="119"/>
      <c r="K298" s="119"/>
      <c r="L298" s="119"/>
      <c r="M298" s="118"/>
      <c r="N298" s="118"/>
      <c r="O298" s="118"/>
      <c r="P298" s="121"/>
      <c r="Q298" s="120"/>
      <c r="R298" s="120"/>
      <c r="S298" s="122"/>
      <c r="T298" s="122"/>
      <c r="U298" s="122"/>
      <c r="V298" s="122"/>
      <c r="W298" s="122"/>
      <c r="X298" s="123"/>
      <c r="Y298" s="123"/>
      <c r="Z298" s="123"/>
      <c r="AA298" s="124"/>
      <c r="AB298" s="124"/>
      <c r="AC298" s="133"/>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124"/>
    </row>
    <row r="299" spans="4:64" s="19" customFormat="1" ht="14.25">
      <c r="D299" s="116"/>
      <c r="E299" s="116"/>
      <c r="F299" s="117"/>
      <c r="G299" s="106"/>
      <c r="H299" s="106"/>
      <c r="I299" s="106"/>
      <c r="J299" s="119"/>
      <c r="K299" s="119"/>
      <c r="L299" s="119"/>
      <c r="M299" s="118"/>
      <c r="N299" s="118"/>
      <c r="O299" s="118"/>
      <c r="P299" s="121"/>
      <c r="Q299" s="120"/>
      <c r="R299" s="120"/>
      <c r="S299" s="122"/>
      <c r="T299" s="122"/>
      <c r="U299" s="122"/>
      <c r="V299" s="122"/>
      <c r="W299" s="122"/>
      <c r="X299" s="123"/>
      <c r="Y299" s="123"/>
      <c r="Z299" s="123"/>
      <c r="AA299" s="124"/>
      <c r="AB299" s="124"/>
      <c r="AC299" s="133"/>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124"/>
    </row>
    <row r="300" spans="4:64" s="19" customFormat="1" ht="14.25">
      <c r="D300" s="116"/>
      <c r="E300" s="116"/>
      <c r="F300" s="117"/>
      <c r="G300" s="106"/>
      <c r="H300" s="106"/>
      <c r="I300" s="106"/>
      <c r="J300" s="119"/>
      <c r="K300" s="119"/>
      <c r="L300" s="119"/>
      <c r="M300" s="118"/>
      <c r="N300" s="118"/>
      <c r="O300" s="118"/>
      <c r="P300" s="121"/>
      <c r="Q300" s="120"/>
      <c r="R300" s="120"/>
      <c r="S300" s="122"/>
      <c r="T300" s="122"/>
      <c r="U300" s="122"/>
      <c r="V300" s="122"/>
      <c r="W300" s="122"/>
      <c r="X300" s="123"/>
      <c r="Y300" s="123"/>
      <c r="Z300" s="123"/>
      <c r="AA300" s="124"/>
      <c r="AB300" s="124"/>
      <c r="AC300" s="133"/>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124"/>
    </row>
    <row r="301" spans="4:64" s="19" customFormat="1" ht="14.25">
      <c r="D301" s="116"/>
      <c r="E301" s="116"/>
      <c r="F301" s="117"/>
      <c r="G301" s="106"/>
      <c r="H301" s="106"/>
      <c r="I301" s="106"/>
      <c r="J301" s="119"/>
      <c r="K301" s="119"/>
      <c r="L301" s="119"/>
      <c r="M301" s="118"/>
      <c r="N301" s="118"/>
      <c r="O301" s="118"/>
      <c r="P301" s="121"/>
      <c r="Q301" s="120"/>
      <c r="R301" s="120"/>
      <c r="S301" s="122"/>
      <c r="T301" s="122"/>
      <c r="U301" s="122"/>
      <c r="V301" s="122"/>
      <c r="W301" s="122"/>
      <c r="X301" s="123"/>
      <c r="Y301" s="123"/>
      <c r="Z301" s="123"/>
      <c r="AA301" s="124"/>
      <c r="AB301" s="124"/>
      <c r="AC301" s="133"/>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124"/>
    </row>
    <row r="302" spans="4:64" s="19" customFormat="1" ht="14.25">
      <c r="D302" s="116"/>
      <c r="E302" s="116"/>
      <c r="F302" s="117"/>
      <c r="G302" s="106"/>
      <c r="H302" s="106"/>
      <c r="I302" s="106"/>
      <c r="J302" s="119"/>
      <c r="K302" s="119"/>
      <c r="L302" s="119"/>
      <c r="M302" s="118"/>
      <c r="N302" s="118"/>
      <c r="O302" s="118"/>
      <c r="P302" s="121"/>
      <c r="Q302" s="120"/>
      <c r="R302" s="120"/>
      <c r="S302" s="122"/>
      <c r="T302" s="122"/>
      <c r="U302" s="122"/>
      <c r="V302" s="122"/>
      <c r="W302" s="122"/>
      <c r="X302" s="123"/>
      <c r="Y302" s="123"/>
      <c r="Z302" s="123"/>
      <c r="AA302" s="124"/>
      <c r="AB302" s="124"/>
      <c r="AC302" s="133"/>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124"/>
    </row>
    <row r="303" spans="4:64" s="19" customFormat="1" ht="14.25">
      <c r="D303" s="116"/>
      <c r="E303" s="116"/>
      <c r="F303" s="117"/>
      <c r="G303" s="106"/>
      <c r="H303" s="106"/>
      <c r="I303" s="106"/>
      <c r="J303" s="119"/>
      <c r="K303" s="119"/>
      <c r="L303" s="119"/>
      <c r="M303" s="118"/>
      <c r="N303" s="118"/>
      <c r="O303" s="118"/>
      <c r="P303" s="121"/>
      <c r="Q303" s="120"/>
      <c r="R303" s="120"/>
      <c r="S303" s="122"/>
      <c r="T303" s="122"/>
      <c r="U303" s="122"/>
      <c r="V303" s="122"/>
      <c r="W303" s="122"/>
      <c r="X303" s="123"/>
      <c r="Y303" s="123"/>
      <c r="Z303" s="123"/>
      <c r="AA303" s="124"/>
      <c r="AB303" s="124"/>
      <c r="AC303" s="133"/>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124"/>
    </row>
    <row r="304" spans="4:64" s="19" customFormat="1" ht="14.25">
      <c r="D304" s="116"/>
      <c r="E304" s="116"/>
      <c r="F304" s="117"/>
      <c r="G304" s="106"/>
      <c r="H304" s="106"/>
      <c r="I304" s="106"/>
      <c r="J304" s="119"/>
      <c r="K304" s="119"/>
      <c r="L304" s="119"/>
      <c r="M304" s="118"/>
      <c r="N304" s="118"/>
      <c r="O304" s="118"/>
      <c r="P304" s="121"/>
      <c r="Q304" s="120"/>
      <c r="R304" s="120"/>
      <c r="S304" s="122"/>
      <c r="T304" s="122"/>
      <c r="U304" s="122"/>
      <c r="V304" s="122"/>
      <c r="W304" s="122"/>
      <c r="X304" s="123"/>
      <c r="Y304" s="123"/>
      <c r="Z304" s="123"/>
      <c r="AA304" s="124"/>
      <c r="AB304" s="124"/>
      <c r="AC304" s="133"/>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124"/>
    </row>
    <row r="305" spans="4:64" s="19" customFormat="1" ht="14.25">
      <c r="D305" s="116"/>
      <c r="E305" s="116"/>
      <c r="F305" s="117"/>
      <c r="G305" s="106"/>
      <c r="H305" s="106"/>
      <c r="I305" s="106"/>
      <c r="J305" s="119"/>
      <c r="K305" s="119"/>
      <c r="L305" s="119"/>
      <c r="M305" s="118"/>
      <c r="N305" s="118"/>
      <c r="O305" s="118"/>
      <c r="P305" s="121"/>
      <c r="Q305" s="120"/>
      <c r="R305" s="120"/>
      <c r="S305" s="122"/>
      <c r="T305" s="122"/>
      <c r="U305" s="122"/>
      <c r="V305" s="122"/>
      <c r="W305" s="122"/>
      <c r="X305" s="123"/>
      <c r="Y305" s="123"/>
      <c r="Z305" s="123"/>
      <c r="AA305" s="124"/>
      <c r="AB305" s="124"/>
      <c r="AC305" s="133"/>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124"/>
    </row>
    <row r="306" spans="4:64" s="19" customFormat="1" ht="14.25">
      <c r="D306" s="116"/>
      <c r="E306" s="116"/>
      <c r="F306" s="117"/>
      <c r="G306" s="106"/>
      <c r="H306" s="106"/>
      <c r="I306" s="106"/>
      <c r="J306" s="119"/>
      <c r="K306" s="119"/>
      <c r="L306" s="119"/>
      <c r="M306" s="118"/>
      <c r="N306" s="118"/>
      <c r="O306" s="118"/>
      <c r="P306" s="121"/>
      <c r="Q306" s="120"/>
      <c r="R306" s="120"/>
      <c r="S306" s="122"/>
      <c r="T306" s="122"/>
      <c r="U306" s="122"/>
      <c r="V306" s="122"/>
      <c r="W306" s="122"/>
      <c r="X306" s="123"/>
      <c r="Y306" s="123"/>
      <c r="Z306" s="123"/>
      <c r="AA306" s="124"/>
      <c r="AB306" s="124"/>
      <c r="AC306" s="133"/>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124"/>
    </row>
    <row r="307" spans="4:64" s="19" customFormat="1" ht="14.25">
      <c r="D307" s="134"/>
      <c r="E307" s="134"/>
      <c r="F307" s="135"/>
      <c r="G307" s="136"/>
      <c r="H307" s="136"/>
      <c r="I307" s="136"/>
      <c r="J307" s="137"/>
      <c r="K307" s="137"/>
      <c r="L307" s="137"/>
      <c r="M307" s="138"/>
      <c r="N307" s="138"/>
      <c r="O307" s="138"/>
      <c r="P307" s="139"/>
      <c r="Q307" s="140"/>
      <c r="R307" s="140"/>
      <c r="S307" s="141"/>
      <c r="T307" s="141"/>
      <c r="U307" s="141"/>
      <c r="V307" s="141"/>
      <c r="W307" s="141"/>
      <c r="X307" s="142"/>
      <c r="Y307" s="142"/>
      <c r="Z307" s="142"/>
      <c r="AA307" s="143"/>
      <c r="AB307" s="143"/>
      <c r="AC307" s="133"/>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143"/>
    </row>
    <row r="308" spans="4:64" s="19" customFormat="1">
      <c r="D308" s="19" t="s">
        <v>2074</v>
      </c>
      <c r="E308" s="19">
        <f>E267*F267</f>
        <v>0</v>
      </c>
      <c r="G308" s="19" t="s">
        <v>2074</v>
      </c>
      <c r="H308" s="19">
        <f>H267*I267</f>
        <v>0</v>
      </c>
      <c r="J308" s="19" t="s">
        <v>2074</v>
      </c>
      <c r="K308" s="19">
        <f>K267*L267</f>
        <v>0</v>
      </c>
      <c r="M308" s="19" t="s">
        <v>2074</v>
      </c>
      <c r="N308" s="19">
        <f>N267*O267</f>
        <v>0</v>
      </c>
      <c r="P308" s="19" t="s">
        <v>2074</v>
      </c>
      <c r="Q308" s="19">
        <f>Q267*R267</f>
        <v>0</v>
      </c>
      <c r="S308" s="19" t="s">
        <v>2074</v>
      </c>
      <c r="T308" s="19">
        <f>T267*W267</f>
        <v>0</v>
      </c>
      <c r="X308" s="19" t="s">
        <v>2074</v>
      </c>
      <c r="Y308" s="19">
        <f>Y267*Z267</f>
        <v>0</v>
      </c>
      <c r="AA308" s="19" t="s">
        <v>2074</v>
      </c>
      <c r="AB308" s="19">
        <f>AB266*AC266</f>
        <v>0</v>
      </c>
      <c r="AC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row>
    <row r="309" spans="4:64" s="19" customFormat="1">
      <c r="D309" s="175">
        <f>SUM(E308:E348)</f>
        <v>0</v>
      </c>
      <c r="E309" s="175">
        <f t="shared" ref="E309:E348" si="37">E268*F268</f>
        <v>0</v>
      </c>
      <c r="F309" s="175"/>
      <c r="G309" s="175">
        <f>SUM(H308:H348)</f>
        <v>0</v>
      </c>
      <c r="H309" s="175">
        <f t="shared" ref="H309:H348" si="38">H268*I268</f>
        <v>0</v>
      </c>
      <c r="I309" s="175"/>
      <c r="J309" s="175">
        <f>SUM(K308:K348)</f>
        <v>0</v>
      </c>
      <c r="K309" s="175">
        <f t="shared" ref="K309:K348" si="39">K268*L268</f>
        <v>0</v>
      </c>
      <c r="L309" s="175"/>
      <c r="M309" s="175">
        <f>SUM(N308:N348)</f>
        <v>0</v>
      </c>
      <c r="N309" s="175">
        <f t="shared" ref="N309:N348" si="40">N268*O268</f>
        <v>0</v>
      </c>
      <c r="O309" s="175"/>
      <c r="P309" s="175">
        <f>SUM(Q308:Q348)</f>
        <v>0</v>
      </c>
      <c r="Q309" s="175">
        <f t="shared" ref="Q309:Q348" si="41">Q268*R268</f>
        <v>0</v>
      </c>
      <c r="R309" s="175"/>
      <c r="S309" s="175">
        <f>SUM(T308:T348)</f>
        <v>0</v>
      </c>
      <c r="T309" s="175">
        <f t="shared" ref="T309:T348" si="42">T268*W268</f>
        <v>0</v>
      </c>
      <c r="U309" s="175"/>
      <c r="X309" s="19">
        <f>SUM(Y308:Y348)</f>
        <v>0</v>
      </c>
      <c r="Y309" s="19">
        <f t="shared" ref="Y309:Y348" si="43">Y268*Z268</f>
        <v>0</v>
      </c>
      <c r="AA309" s="19">
        <f>SUM(AB308:AB348)</f>
        <v>0</v>
      </c>
      <c r="AB309" s="19">
        <f t="shared" ref="AB309:AB348" si="44">AB267*AC267</f>
        <v>0</v>
      </c>
      <c r="AC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row>
    <row r="310" spans="4:64" s="19" customFormat="1">
      <c r="D310" s="175" t="s">
        <v>2075</v>
      </c>
      <c r="E310" s="175">
        <f t="shared" si="37"/>
        <v>0</v>
      </c>
      <c r="F310" s="175"/>
      <c r="G310" s="175"/>
      <c r="H310" s="175">
        <f t="shared" si="38"/>
        <v>0</v>
      </c>
      <c r="I310" s="175"/>
      <c r="J310" s="175"/>
      <c r="K310" s="175">
        <f t="shared" si="39"/>
        <v>0</v>
      </c>
      <c r="L310" s="175"/>
      <c r="M310" s="175"/>
      <c r="N310" s="175">
        <f t="shared" si="40"/>
        <v>0</v>
      </c>
      <c r="O310" s="175"/>
      <c r="P310" s="175"/>
      <c r="Q310" s="175">
        <f t="shared" si="41"/>
        <v>0</v>
      </c>
      <c r="R310" s="175"/>
      <c r="S310" s="175"/>
      <c r="T310" s="175">
        <f t="shared" si="42"/>
        <v>0</v>
      </c>
      <c r="U310" s="175"/>
      <c r="Y310" s="19">
        <f t="shared" si="43"/>
        <v>0</v>
      </c>
      <c r="AB310" s="19">
        <f t="shared" si="44"/>
        <v>0</v>
      </c>
      <c r="AC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row>
    <row r="311" spans="4:64" s="19" customFormat="1">
      <c r="D311" s="175">
        <f>D309+G309+J309+M309+P309+S309+X309+AA309</f>
        <v>0</v>
      </c>
      <c r="E311" s="175">
        <f t="shared" si="37"/>
        <v>0</v>
      </c>
      <c r="F311" s="175"/>
      <c r="G311" s="175"/>
      <c r="H311" s="175">
        <f t="shared" si="38"/>
        <v>0</v>
      </c>
      <c r="I311" s="175"/>
      <c r="J311" s="175"/>
      <c r="K311" s="175">
        <f t="shared" si="39"/>
        <v>0</v>
      </c>
      <c r="L311" s="175"/>
      <c r="M311" s="175"/>
      <c r="N311" s="175">
        <f t="shared" si="40"/>
        <v>0</v>
      </c>
      <c r="O311" s="175"/>
      <c r="P311" s="175"/>
      <c r="Q311" s="175">
        <f t="shared" si="41"/>
        <v>0</v>
      </c>
      <c r="R311" s="175"/>
      <c r="S311" s="175"/>
      <c r="T311" s="175">
        <f t="shared" si="42"/>
        <v>0</v>
      </c>
      <c r="U311" s="175"/>
      <c r="Y311" s="19">
        <f t="shared" si="43"/>
        <v>0</v>
      </c>
      <c r="AB311" s="19">
        <f t="shared" si="44"/>
        <v>0</v>
      </c>
      <c r="AC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row>
    <row r="312" spans="4:64" s="19" customFormat="1">
      <c r="D312" s="175"/>
      <c r="E312" s="175">
        <f t="shared" si="37"/>
        <v>0</v>
      </c>
      <c r="F312" s="175"/>
      <c r="G312" s="175"/>
      <c r="H312" s="175">
        <f t="shared" si="38"/>
        <v>0</v>
      </c>
      <c r="I312" s="175"/>
      <c r="J312" s="175"/>
      <c r="K312" s="175">
        <f t="shared" si="39"/>
        <v>0</v>
      </c>
      <c r="L312" s="175"/>
      <c r="M312" s="175"/>
      <c r="N312" s="175">
        <f t="shared" si="40"/>
        <v>0</v>
      </c>
      <c r="O312" s="175"/>
      <c r="P312" s="175"/>
      <c r="Q312" s="175">
        <f t="shared" si="41"/>
        <v>0</v>
      </c>
      <c r="R312" s="175"/>
      <c r="S312" s="175"/>
      <c r="T312" s="175">
        <f t="shared" si="42"/>
        <v>0</v>
      </c>
      <c r="U312" s="175"/>
      <c r="Y312" s="19">
        <f t="shared" si="43"/>
        <v>0</v>
      </c>
      <c r="AB312" s="19">
        <f t="shared" si="44"/>
        <v>0</v>
      </c>
      <c r="AC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row>
    <row r="313" spans="4:64" s="19" customFormat="1">
      <c r="D313" s="175"/>
      <c r="E313" s="175">
        <f t="shared" si="37"/>
        <v>0</v>
      </c>
      <c r="F313" s="175"/>
      <c r="G313" s="175"/>
      <c r="H313" s="175">
        <f t="shared" si="38"/>
        <v>0</v>
      </c>
      <c r="I313" s="175"/>
      <c r="J313" s="175"/>
      <c r="K313" s="175">
        <f t="shared" si="39"/>
        <v>0</v>
      </c>
      <c r="L313" s="175"/>
      <c r="M313" s="175"/>
      <c r="N313" s="175">
        <f t="shared" si="40"/>
        <v>0</v>
      </c>
      <c r="O313" s="175"/>
      <c r="P313" s="175"/>
      <c r="Q313" s="175">
        <f t="shared" si="41"/>
        <v>0</v>
      </c>
      <c r="R313" s="175"/>
      <c r="S313" s="175"/>
      <c r="T313" s="175">
        <f t="shared" si="42"/>
        <v>0</v>
      </c>
      <c r="U313" s="175"/>
      <c r="Y313" s="19">
        <f t="shared" si="43"/>
        <v>0</v>
      </c>
      <c r="AB313" s="19">
        <f t="shared" si="44"/>
        <v>0</v>
      </c>
      <c r="AC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row>
    <row r="314" spans="4:64" s="19" customFormat="1">
      <c r="D314" s="175"/>
      <c r="E314" s="175">
        <f t="shared" si="37"/>
        <v>0</v>
      </c>
      <c r="F314" s="175"/>
      <c r="G314" s="175"/>
      <c r="H314" s="175">
        <f t="shared" si="38"/>
        <v>0</v>
      </c>
      <c r="I314" s="175"/>
      <c r="J314" s="175"/>
      <c r="K314" s="175">
        <f t="shared" si="39"/>
        <v>0</v>
      </c>
      <c r="L314" s="175"/>
      <c r="M314" s="175"/>
      <c r="N314" s="175">
        <f t="shared" si="40"/>
        <v>0</v>
      </c>
      <c r="O314" s="175"/>
      <c r="P314" s="175"/>
      <c r="Q314" s="175">
        <f t="shared" si="41"/>
        <v>0</v>
      </c>
      <c r="R314" s="175"/>
      <c r="S314" s="175"/>
      <c r="T314" s="175">
        <f t="shared" si="42"/>
        <v>0</v>
      </c>
      <c r="U314" s="175"/>
      <c r="Y314" s="19">
        <f t="shared" si="43"/>
        <v>0</v>
      </c>
      <c r="AB314" s="19">
        <f t="shared" si="44"/>
        <v>0</v>
      </c>
      <c r="AC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row>
    <row r="315" spans="4:64" s="19" customFormat="1">
      <c r="D315" s="175"/>
      <c r="E315" s="175">
        <f t="shared" si="37"/>
        <v>0</v>
      </c>
      <c r="F315" s="175"/>
      <c r="G315" s="175"/>
      <c r="H315" s="175">
        <f t="shared" si="38"/>
        <v>0</v>
      </c>
      <c r="I315" s="175"/>
      <c r="J315" s="175"/>
      <c r="K315" s="175">
        <f t="shared" si="39"/>
        <v>0</v>
      </c>
      <c r="L315" s="175"/>
      <c r="M315" s="175"/>
      <c r="N315" s="175">
        <f t="shared" si="40"/>
        <v>0</v>
      </c>
      <c r="O315" s="175"/>
      <c r="P315" s="175"/>
      <c r="Q315" s="175">
        <f t="shared" si="41"/>
        <v>0</v>
      </c>
      <c r="R315" s="175"/>
      <c r="S315" s="175"/>
      <c r="T315" s="175">
        <f t="shared" si="42"/>
        <v>0</v>
      </c>
      <c r="U315" s="175"/>
      <c r="Y315" s="19">
        <f t="shared" si="43"/>
        <v>0</v>
      </c>
      <c r="AB315" s="19">
        <f t="shared" si="44"/>
        <v>0</v>
      </c>
      <c r="AC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row>
    <row r="316" spans="4:64" s="19" customFormat="1">
      <c r="D316" s="175"/>
      <c r="E316" s="175">
        <f t="shared" si="37"/>
        <v>0</v>
      </c>
      <c r="F316" s="175"/>
      <c r="G316" s="175"/>
      <c r="H316" s="175">
        <f t="shared" si="38"/>
        <v>0</v>
      </c>
      <c r="I316" s="175"/>
      <c r="J316" s="175"/>
      <c r="K316" s="175">
        <f t="shared" si="39"/>
        <v>0</v>
      </c>
      <c r="L316" s="175"/>
      <c r="M316" s="175"/>
      <c r="N316" s="175">
        <f t="shared" si="40"/>
        <v>0</v>
      </c>
      <c r="O316" s="175"/>
      <c r="P316" s="175"/>
      <c r="Q316" s="175">
        <f t="shared" si="41"/>
        <v>0</v>
      </c>
      <c r="R316" s="175"/>
      <c r="S316" s="175"/>
      <c r="T316" s="175">
        <f t="shared" si="42"/>
        <v>0</v>
      </c>
      <c r="U316" s="175"/>
      <c r="Y316" s="19">
        <f t="shared" si="43"/>
        <v>0</v>
      </c>
      <c r="AB316" s="19">
        <f t="shared" si="44"/>
        <v>0</v>
      </c>
      <c r="AC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row>
    <row r="317" spans="4:64" s="19" customFormat="1">
      <c r="D317" s="175"/>
      <c r="E317" s="175">
        <f t="shared" si="37"/>
        <v>0</v>
      </c>
      <c r="F317" s="175"/>
      <c r="G317" s="175"/>
      <c r="H317" s="175">
        <f t="shared" si="38"/>
        <v>0</v>
      </c>
      <c r="I317" s="175"/>
      <c r="J317" s="175"/>
      <c r="K317" s="175">
        <f t="shared" si="39"/>
        <v>0</v>
      </c>
      <c r="L317" s="175"/>
      <c r="M317" s="175"/>
      <c r="N317" s="175">
        <f t="shared" si="40"/>
        <v>0</v>
      </c>
      <c r="O317" s="175"/>
      <c r="P317" s="175"/>
      <c r="Q317" s="175">
        <f t="shared" si="41"/>
        <v>0</v>
      </c>
      <c r="R317" s="175"/>
      <c r="S317" s="175"/>
      <c r="T317" s="175">
        <f t="shared" si="42"/>
        <v>0</v>
      </c>
      <c r="U317" s="175"/>
      <c r="Y317" s="19">
        <f t="shared" si="43"/>
        <v>0</v>
      </c>
      <c r="AB317" s="19">
        <f t="shared" si="44"/>
        <v>0</v>
      </c>
      <c r="AC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row>
    <row r="318" spans="4:64" s="19" customFormat="1">
      <c r="D318" s="175"/>
      <c r="E318" s="175">
        <f t="shared" si="37"/>
        <v>0</v>
      </c>
      <c r="F318" s="175"/>
      <c r="G318" s="175"/>
      <c r="H318" s="175">
        <f t="shared" si="38"/>
        <v>0</v>
      </c>
      <c r="I318" s="175"/>
      <c r="J318" s="175"/>
      <c r="K318" s="175">
        <f t="shared" si="39"/>
        <v>0</v>
      </c>
      <c r="L318" s="175"/>
      <c r="M318" s="175"/>
      <c r="N318" s="175">
        <f t="shared" si="40"/>
        <v>0</v>
      </c>
      <c r="O318" s="175"/>
      <c r="P318" s="175"/>
      <c r="Q318" s="175">
        <f t="shared" si="41"/>
        <v>0</v>
      </c>
      <c r="R318" s="175"/>
      <c r="S318" s="175"/>
      <c r="T318" s="175">
        <f t="shared" si="42"/>
        <v>0</v>
      </c>
      <c r="U318" s="175"/>
      <c r="Y318" s="19">
        <f t="shared" si="43"/>
        <v>0</v>
      </c>
      <c r="AB318" s="19">
        <f t="shared" si="44"/>
        <v>0</v>
      </c>
      <c r="AC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row>
    <row r="319" spans="4:64" s="19" customFormat="1">
      <c r="D319" s="175"/>
      <c r="E319" s="175">
        <f t="shared" si="37"/>
        <v>0</v>
      </c>
      <c r="F319" s="175"/>
      <c r="G319" s="175"/>
      <c r="H319" s="175">
        <f t="shared" si="38"/>
        <v>0</v>
      </c>
      <c r="I319" s="175"/>
      <c r="J319" s="175"/>
      <c r="K319" s="175">
        <f t="shared" si="39"/>
        <v>0</v>
      </c>
      <c r="L319" s="175"/>
      <c r="M319" s="175"/>
      <c r="N319" s="175">
        <f t="shared" si="40"/>
        <v>0</v>
      </c>
      <c r="O319" s="175"/>
      <c r="P319" s="175"/>
      <c r="Q319" s="175">
        <f t="shared" si="41"/>
        <v>0</v>
      </c>
      <c r="R319" s="175"/>
      <c r="S319" s="175"/>
      <c r="T319" s="175">
        <f t="shared" si="42"/>
        <v>0</v>
      </c>
      <c r="U319" s="175"/>
      <c r="Y319" s="19">
        <f t="shared" si="43"/>
        <v>0</v>
      </c>
      <c r="AB319" s="19">
        <f t="shared" si="44"/>
        <v>0</v>
      </c>
      <c r="AC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row>
    <row r="320" spans="4:64" s="19" customFormat="1">
      <c r="D320" s="175"/>
      <c r="E320" s="175">
        <f t="shared" si="37"/>
        <v>0</v>
      </c>
      <c r="F320" s="175"/>
      <c r="G320" s="175"/>
      <c r="H320" s="175">
        <f t="shared" si="38"/>
        <v>0</v>
      </c>
      <c r="I320" s="175"/>
      <c r="J320" s="175"/>
      <c r="K320" s="175">
        <f t="shared" si="39"/>
        <v>0</v>
      </c>
      <c r="L320" s="175"/>
      <c r="M320" s="175"/>
      <c r="N320" s="175">
        <f t="shared" si="40"/>
        <v>0</v>
      </c>
      <c r="O320" s="175"/>
      <c r="P320" s="175"/>
      <c r="Q320" s="175">
        <f t="shared" si="41"/>
        <v>0</v>
      </c>
      <c r="R320" s="175"/>
      <c r="S320" s="175"/>
      <c r="T320" s="175">
        <f t="shared" si="42"/>
        <v>0</v>
      </c>
      <c r="U320" s="175"/>
      <c r="Y320" s="19">
        <f t="shared" si="43"/>
        <v>0</v>
      </c>
      <c r="AB320" s="19">
        <f t="shared" si="44"/>
        <v>0</v>
      </c>
      <c r="AC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row>
    <row r="321" spans="4:84" s="19" customFormat="1">
      <c r="D321" s="175"/>
      <c r="E321" s="175">
        <f t="shared" si="37"/>
        <v>0</v>
      </c>
      <c r="F321" s="175"/>
      <c r="G321" s="175"/>
      <c r="H321" s="175">
        <f t="shared" si="38"/>
        <v>0</v>
      </c>
      <c r="I321" s="175"/>
      <c r="J321" s="175"/>
      <c r="K321" s="175">
        <f t="shared" si="39"/>
        <v>0</v>
      </c>
      <c r="L321" s="175"/>
      <c r="M321" s="175"/>
      <c r="N321" s="175">
        <f t="shared" si="40"/>
        <v>0</v>
      </c>
      <c r="O321" s="175"/>
      <c r="P321" s="175"/>
      <c r="Q321" s="175">
        <f t="shared" si="41"/>
        <v>0</v>
      </c>
      <c r="R321" s="175"/>
      <c r="S321" s="175"/>
      <c r="T321" s="175">
        <f t="shared" si="42"/>
        <v>0</v>
      </c>
      <c r="U321" s="175"/>
      <c r="Y321" s="19">
        <f t="shared" si="43"/>
        <v>0</v>
      </c>
      <c r="AB321" s="19">
        <f t="shared" si="44"/>
        <v>0</v>
      </c>
      <c r="AC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row>
    <row r="322" spans="4:84" s="19" customFormat="1">
      <c r="D322" s="175"/>
      <c r="E322" s="175">
        <f t="shared" si="37"/>
        <v>0</v>
      </c>
      <c r="F322" s="175"/>
      <c r="G322" s="175"/>
      <c r="H322" s="175">
        <f t="shared" si="38"/>
        <v>0</v>
      </c>
      <c r="I322" s="175"/>
      <c r="J322" s="175"/>
      <c r="K322" s="175">
        <f t="shared" si="39"/>
        <v>0</v>
      </c>
      <c r="L322" s="175"/>
      <c r="M322" s="175"/>
      <c r="N322" s="175">
        <f t="shared" si="40"/>
        <v>0</v>
      </c>
      <c r="O322" s="175"/>
      <c r="P322" s="175"/>
      <c r="Q322" s="175">
        <f t="shared" si="41"/>
        <v>0</v>
      </c>
      <c r="R322" s="175"/>
      <c r="S322" s="175"/>
      <c r="T322" s="175">
        <f t="shared" si="42"/>
        <v>0</v>
      </c>
      <c r="U322" s="175"/>
      <c r="Y322" s="19">
        <f t="shared" si="43"/>
        <v>0</v>
      </c>
      <c r="AB322" s="19">
        <f t="shared" si="44"/>
        <v>0</v>
      </c>
      <c r="AC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row>
    <row r="323" spans="4:84" s="19" customFormat="1">
      <c r="D323" s="175"/>
      <c r="E323" s="175">
        <f t="shared" si="37"/>
        <v>0</v>
      </c>
      <c r="F323" s="175"/>
      <c r="G323" s="175"/>
      <c r="H323" s="175">
        <f t="shared" si="38"/>
        <v>0</v>
      </c>
      <c r="I323" s="175"/>
      <c r="J323" s="175"/>
      <c r="K323" s="175">
        <f t="shared" si="39"/>
        <v>0</v>
      </c>
      <c r="L323" s="175"/>
      <c r="M323" s="175"/>
      <c r="N323" s="175">
        <f t="shared" si="40"/>
        <v>0</v>
      </c>
      <c r="O323" s="175"/>
      <c r="P323" s="175"/>
      <c r="Q323" s="175">
        <f t="shared" si="41"/>
        <v>0</v>
      </c>
      <c r="R323" s="175"/>
      <c r="S323" s="175"/>
      <c r="T323" s="175">
        <f t="shared" si="42"/>
        <v>0</v>
      </c>
      <c r="U323" s="175"/>
      <c r="Y323" s="19">
        <f t="shared" si="43"/>
        <v>0</v>
      </c>
      <c r="AB323" s="19">
        <f t="shared" si="44"/>
        <v>0</v>
      </c>
      <c r="AC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row>
    <row r="324" spans="4:84" s="19" customFormat="1">
      <c r="D324" s="175"/>
      <c r="E324" s="175">
        <f t="shared" si="37"/>
        <v>0</v>
      </c>
      <c r="F324" s="175"/>
      <c r="G324" s="175"/>
      <c r="H324" s="175">
        <f t="shared" si="38"/>
        <v>0</v>
      </c>
      <c r="I324" s="175"/>
      <c r="J324" s="175"/>
      <c r="K324" s="175">
        <f t="shared" si="39"/>
        <v>0</v>
      </c>
      <c r="L324" s="175"/>
      <c r="M324" s="175"/>
      <c r="N324" s="175">
        <f t="shared" si="40"/>
        <v>0</v>
      </c>
      <c r="O324" s="175"/>
      <c r="P324" s="175"/>
      <c r="Q324" s="175">
        <f t="shared" si="41"/>
        <v>0</v>
      </c>
      <c r="R324" s="175"/>
      <c r="S324" s="175"/>
      <c r="T324" s="175">
        <f t="shared" si="42"/>
        <v>0</v>
      </c>
      <c r="U324" s="175"/>
      <c r="Y324" s="19">
        <f t="shared" si="43"/>
        <v>0</v>
      </c>
      <c r="AB324" s="19">
        <f t="shared" si="44"/>
        <v>0</v>
      </c>
      <c r="AC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row>
    <row r="325" spans="4:84" s="19" customFormat="1">
      <c r="D325" s="175"/>
      <c r="E325" s="175">
        <f t="shared" si="37"/>
        <v>0</v>
      </c>
      <c r="F325" s="175"/>
      <c r="G325" s="175"/>
      <c r="H325" s="175">
        <f t="shared" si="38"/>
        <v>0</v>
      </c>
      <c r="I325" s="175"/>
      <c r="J325" s="175"/>
      <c r="K325" s="175">
        <f t="shared" si="39"/>
        <v>0</v>
      </c>
      <c r="L325" s="175"/>
      <c r="M325" s="175"/>
      <c r="N325" s="175">
        <f t="shared" si="40"/>
        <v>0</v>
      </c>
      <c r="O325" s="175"/>
      <c r="P325" s="175"/>
      <c r="Q325" s="175">
        <f t="shared" si="41"/>
        <v>0</v>
      </c>
      <c r="R325" s="175"/>
      <c r="S325" s="175"/>
      <c r="T325" s="175">
        <f t="shared" si="42"/>
        <v>0</v>
      </c>
      <c r="U325" s="175"/>
      <c r="Y325" s="19">
        <f t="shared" si="43"/>
        <v>0</v>
      </c>
      <c r="AB325" s="19">
        <f t="shared" si="44"/>
        <v>0</v>
      </c>
      <c r="AC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row>
    <row r="326" spans="4:84" s="19" customFormat="1">
      <c r="D326" s="175"/>
      <c r="E326" s="175">
        <f t="shared" si="37"/>
        <v>0</v>
      </c>
      <c r="F326" s="175"/>
      <c r="G326" s="175"/>
      <c r="H326" s="175">
        <f t="shared" si="38"/>
        <v>0</v>
      </c>
      <c r="I326" s="175"/>
      <c r="J326" s="175"/>
      <c r="K326" s="175">
        <f t="shared" si="39"/>
        <v>0</v>
      </c>
      <c r="L326" s="175"/>
      <c r="M326" s="175"/>
      <c r="N326" s="175">
        <f t="shared" si="40"/>
        <v>0</v>
      </c>
      <c r="O326" s="175"/>
      <c r="P326" s="175"/>
      <c r="Q326" s="175">
        <f t="shared" si="41"/>
        <v>0</v>
      </c>
      <c r="R326" s="175"/>
      <c r="S326" s="175"/>
      <c r="T326" s="175">
        <f t="shared" si="42"/>
        <v>0</v>
      </c>
      <c r="U326" s="175"/>
      <c r="Y326" s="19">
        <f t="shared" si="43"/>
        <v>0</v>
      </c>
      <c r="AB326" s="19">
        <f t="shared" si="44"/>
        <v>0</v>
      </c>
      <c r="AC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row>
    <row r="327" spans="4:84" s="19" customFormat="1">
      <c r="D327" s="175"/>
      <c r="E327" s="175">
        <f t="shared" si="37"/>
        <v>0</v>
      </c>
      <c r="F327" s="175"/>
      <c r="G327" s="175"/>
      <c r="H327" s="175">
        <f t="shared" si="38"/>
        <v>0</v>
      </c>
      <c r="I327" s="175"/>
      <c r="J327" s="175"/>
      <c r="K327" s="175">
        <f t="shared" si="39"/>
        <v>0</v>
      </c>
      <c r="L327" s="175"/>
      <c r="M327" s="175"/>
      <c r="N327" s="175">
        <f t="shared" si="40"/>
        <v>0</v>
      </c>
      <c r="O327" s="175"/>
      <c r="P327" s="175"/>
      <c r="Q327" s="175">
        <f t="shared" si="41"/>
        <v>0</v>
      </c>
      <c r="R327" s="175"/>
      <c r="S327" s="175"/>
      <c r="T327" s="175">
        <f t="shared" si="42"/>
        <v>0</v>
      </c>
      <c r="U327" s="175"/>
      <c r="Y327" s="19">
        <f t="shared" si="43"/>
        <v>0</v>
      </c>
      <c r="AB327" s="19">
        <f t="shared" si="44"/>
        <v>0</v>
      </c>
      <c r="AC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CF327" s="116"/>
    </row>
    <row r="328" spans="4:84" s="19" customFormat="1">
      <c r="D328" s="175"/>
      <c r="E328" s="175">
        <f t="shared" si="37"/>
        <v>0</v>
      </c>
      <c r="F328" s="175"/>
      <c r="G328" s="175"/>
      <c r="H328" s="175">
        <f t="shared" si="38"/>
        <v>0</v>
      </c>
      <c r="I328" s="175"/>
      <c r="J328" s="175"/>
      <c r="K328" s="175">
        <f t="shared" si="39"/>
        <v>0</v>
      </c>
      <c r="L328" s="175"/>
      <c r="M328" s="175"/>
      <c r="N328" s="175">
        <f t="shared" si="40"/>
        <v>0</v>
      </c>
      <c r="O328" s="175"/>
      <c r="P328" s="175"/>
      <c r="Q328" s="175">
        <f t="shared" si="41"/>
        <v>0</v>
      </c>
      <c r="R328" s="175"/>
      <c r="S328" s="175"/>
      <c r="T328" s="175">
        <f t="shared" si="42"/>
        <v>0</v>
      </c>
      <c r="U328" s="175"/>
      <c r="Y328" s="19">
        <f t="shared" si="43"/>
        <v>0</v>
      </c>
      <c r="AB328" s="19">
        <f t="shared" si="44"/>
        <v>0</v>
      </c>
      <c r="AC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row>
    <row r="329" spans="4:84" s="19" customFormat="1">
      <c r="D329" s="175"/>
      <c r="E329" s="175">
        <f t="shared" si="37"/>
        <v>0</v>
      </c>
      <c r="F329" s="175"/>
      <c r="G329" s="175"/>
      <c r="H329" s="175">
        <f t="shared" si="38"/>
        <v>0</v>
      </c>
      <c r="I329" s="175"/>
      <c r="J329" s="175"/>
      <c r="K329" s="175">
        <f t="shared" si="39"/>
        <v>0</v>
      </c>
      <c r="L329" s="175"/>
      <c r="M329" s="175"/>
      <c r="N329" s="175">
        <f t="shared" si="40"/>
        <v>0</v>
      </c>
      <c r="O329" s="175"/>
      <c r="P329" s="175"/>
      <c r="Q329" s="175">
        <f t="shared" si="41"/>
        <v>0</v>
      </c>
      <c r="R329" s="175"/>
      <c r="S329" s="175"/>
      <c r="T329" s="175">
        <f t="shared" si="42"/>
        <v>0</v>
      </c>
      <c r="U329" s="175"/>
      <c r="Y329" s="19">
        <f t="shared" si="43"/>
        <v>0</v>
      </c>
      <c r="AB329" s="19">
        <f t="shared" si="44"/>
        <v>0</v>
      </c>
      <c r="AC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row>
    <row r="330" spans="4:84" s="19" customFormat="1">
      <c r="D330" s="175"/>
      <c r="E330" s="175">
        <f t="shared" si="37"/>
        <v>0</v>
      </c>
      <c r="F330" s="175"/>
      <c r="G330" s="175"/>
      <c r="H330" s="175">
        <f t="shared" si="38"/>
        <v>0</v>
      </c>
      <c r="I330" s="175"/>
      <c r="J330" s="175"/>
      <c r="K330" s="175">
        <f t="shared" si="39"/>
        <v>0</v>
      </c>
      <c r="L330" s="175"/>
      <c r="M330" s="175"/>
      <c r="N330" s="175">
        <f t="shared" si="40"/>
        <v>0</v>
      </c>
      <c r="O330" s="175"/>
      <c r="P330" s="175"/>
      <c r="Q330" s="175">
        <f t="shared" si="41"/>
        <v>0</v>
      </c>
      <c r="R330" s="175"/>
      <c r="S330" s="175"/>
      <c r="T330" s="175">
        <f t="shared" si="42"/>
        <v>0</v>
      </c>
      <c r="U330" s="175"/>
      <c r="Y330" s="19">
        <f t="shared" si="43"/>
        <v>0</v>
      </c>
      <c r="AB330" s="19">
        <f t="shared" si="44"/>
        <v>0</v>
      </c>
      <c r="AC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row>
    <row r="331" spans="4:84" s="19" customFormat="1">
      <c r="D331" s="175"/>
      <c r="E331" s="175">
        <f t="shared" si="37"/>
        <v>0</v>
      </c>
      <c r="F331" s="175"/>
      <c r="G331" s="175"/>
      <c r="H331" s="175">
        <f t="shared" si="38"/>
        <v>0</v>
      </c>
      <c r="I331" s="175"/>
      <c r="J331" s="175"/>
      <c r="K331" s="175">
        <f t="shared" si="39"/>
        <v>0</v>
      </c>
      <c r="L331" s="175"/>
      <c r="M331" s="175"/>
      <c r="N331" s="175">
        <f t="shared" si="40"/>
        <v>0</v>
      </c>
      <c r="O331" s="175"/>
      <c r="P331" s="175"/>
      <c r="Q331" s="175">
        <f t="shared" si="41"/>
        <v>0</v>
      </c>
      <c r="R331" s="175"/>
      <c r="S331" s="175"/>
      <c r="T331" s="175">
        <f t="shared" si="42"/>
        <v>0</v>
      </c>
      <c r="U331" s="175"/>
      <c r="Y331" s="19">
        <f t="shared" si="43"/>
        <v>0</v>
      </c>
      <c r="AB331" s="19">
        <f t="shared" si="44"/>
        <v>0</v>
      </c>
      <c r="AC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row>
    <row r="332" spans="4:84" s="19" customFormat="1">
      <c r="D332" s="175"/>
      <c r="E332" s="175">
        <f t="shared" si="37"/>
        <v>0</v>
      </c>
      <c r="F332" s="175"/>
      <c r="G332" s="175"/>
      <c r="H332" s="175">
        <f t="shared" si="38"/>
        <v>0</v>
      </c>
      <c r="I332" s="175"/>
      <c r="J332" s="175"/>
      <c r="K332" s="175">
        <f t="shared" si="39"/>
        <v>0</v>
      </c>
      <c r="L332" s="175"/>
      <c r="M332" s="175"/>
      <c r="N332" s="175">
        <f t="shared" si="40"/>
        <v>0</v>
      </c>
      <c r="O332" s="175"/>
      <c r="P332" s="175"/>
      <c r="Q332" s="175">
        <f t="shared" si="41"/>
        <v>0</v>
      </c>
      <c r="R332" s="175"/>
      <c r="S332" s="175"/>
      <c r="T332" s="175">
        <f t="shared" si="42"/>
        <v>0</v>
      </c>
      <c r="U332" s="175"/>
      <c r="Y332" s="19">
        <f t="shared" si="43"/>
        <v>0</v>
      </c>
      <c r="AB332" s="19">
        <f t="shared" si="44"/>
        <v>0</v>
      </c>
      <c r="AC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row>
    <row r="333" spans="4:84" s="19" customFormat="1">
      <c r="D333" s="175"/>
      <c r="E333" s="175">
        <f t="shared" si="37"/>
        <v>0</v>
      </c>
      <c r="F333" s="175"/>
      <c r="G333" s="175"/>
      <c r="H333" s="175">
        <f t="shared" si="38"/>
        <v>0</v>
      </c>
      <c r="I333" s="175"/>
      <c r="J333" s="175"/>
      <c r="K333" s="175">
        <f t="shared" si="39"/>
        <v>0</v>
      </c>
      <c r="L333" s="175"/>
      <c r="M333" s="175"/>
      <c r="N333" s="175">
        <f t="shared" si="40"/>
        <v>0</v>
      </c>
      <c r="O333" s="175"/>
      <c r="P333" s="175"/>
      <c r="Q333" s="175">
        <f t="shared" si="41"/>
        <v>0</v>
      </c>
      <c r="R333" s="175"/>
      <c r="S333" s="175"/>
      <c r="T333" s="175">
        <f t="shared" si="42"/>
        <v>0</v>
      </c>
      <c r="U333" s="175"/>
      <c r="Y333" s="19">
        <f t="shared" si="43"/>
        <v>0</v>
      </c>
      <c r="AB333" s="19">
        <f t="shared" si="44"/>
        <v>0</v>
      </c>
      <c r="AC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row>
    <row r="334" spans="4:84" s="19" customFormat="1">
      <c r="D334" s="175"/>
      <c r="E334" s="175">
        <f t="shared" si="37"/>
        <v>0</v>
      </c>
      <c r="F334" s="175"/>
      <c r="G334" s="175"/>
      <c r="H334" s="175">
        <f t="shared" si="38"/>
        <v>0</v>
      </c>
      <c r="I334" s="175"/>
      <c r="J334" s="175"/>
      <c r="K334" s="175">
        <f t="shared" si="39"/>
        <v>0</v>
      </c>
      <c r="L334" s="175"/>
      <c r="M334" s="175"/>
      <c r="N334" s="175">
        <f t="shared" si="40"/>
        <v>0</v>
      </c>
      <c r="O334" s="175"/>
      <c r="P334" s="175"/>
      <c r="Q334" s="175">
        <f t="shared" si="41"/>
        <v>0</v>
      </c>
      <c r="R334" s="175"/>
      <c r="S334" s="175"/>
      <c r="T334" s="175">
        <f t="shared" si="42"/>
        <v>0</v>
      </c>
      <c r="U334" s="175"/>
      <c r="Y334" s="19">
        <f t="shared" si="43"/>
        <v>0</v>
      </c>
      <c r="AB334" s="19">
        <f t="shared" si="44"/>
        <v>0</v>
      </c>
      <c r="AC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row>
    <row r="335" spans="4:84" s="19" customFormat="1">
      <c r="D335" s="175"/>
      <c r="E335" s="175">
        <f t="shared" si="37"/>
        <v>0</v>
      </c>
      <c r="F335" s="175"/>
      <c r="G335" s="175"/>
      <c r="H335" s="175">
        <f t="shared" si="38"/>
        <v>0</v>
      </c>
      <c r="I335" s="175"/>
      <c r="J335" s="175"/>
      <c r="K335" s="175">
        <f t="shared" si="39"/>
        <v>0</v>
      </c>
      <c r="L335" s="175"/>
      <c r="M335" s="175"/>
      <c r="N335" s="175">
        <f t="shared" si="40"/>
        <v>0</v>
      </c>
      <c r="O335" s="175"/>
      <c r="P335" s="175"/>
      <c r="Q335" s="175">
        <f t="shared" si="41"/>
        <v>0</v>
      </c>
      <c r="R335" s="175"/>
      <c r="S335" s="175"/>
      <c r="T335" s="175">
        <f t="shared" si="42"/>
        <v>0</v>
      </c>
      <c r="U335" s="175"/>
      <c r="Y335" s="19">
        <f t="shared" si="43"/>
        <v>0</v>
      </c>
      <c r="AB335" s="19">
        <f t="shared" si="44"/>
        <v>0</v>
      </c>
      <c r="AC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row>
    <row r="336" spans="4:84" s="19" customFormat="1">
      <c r="D336" s="175"/>
      <c r="E336" s="175">
        <f t="shared" si="37"/>
        <v>0</v>
      </c>
      <c r="F336" s="175"/>
      <c r="G336" s="175"/>
      <c r="H336" s="175">
        <f t="shared" si="38"/>
        <v>0</v>
      </c>
      <c r="I336" s="175"/>
      <c r="J336" s="175"/>
      <c r="K336" s="175">
        <f t="shared" si="39"/>
        <v>0</v>
      </c>
      <c r="L336" s="175"/>
      <c r="M336" s="175"/>
      <c r="N336" s="175">
        <f t="shared" si="40"/>
        <v>0</v>
      </c>
      <c r="O336" s="175"/>
      <c r="P336" s="175"/>
      <c r="Q336" s="175">
        <f t="shared" si="41"/>
        <v>0</v>
      </c>
      <c r="R336" s="175"/>
      <c r="S336" s="175"/>
      <c r="T336" s="175">
        <f t="shared" si="42"/>
        <v>0</v>
      </c>
      <c r="U336" s="175"/>
      <c r="Y336" s="19">
        <f t="shared" si="43"/>
        <v>0</v>
      </c>
      <c r="AB336" s="19">
        <f t="shared" si="44"/>
        <v>0</v>
      </c>
      <c r="AC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row>
    <row r="337" spans="4:63" s="19" customFormat="1">
      <c r="D337" s="175"/>
      <c r="E337" s="175">
        <f t="shared" si="37"/>
        <v>0</v>
      </c>
      <c r="F337" s="175"/>
      <c r="G337" s="175"/>
      <c r="H337" s="175">
        <f t="shared" si="38"/>
        <v>0</v>
      </c>
      <c r="I337" s="175"/>
      <c r="J337" s="175"/>
      <c r="K337" s="175">
        <f t="shared" si="39"/>
        <v>0</v>
      </c>
      <c r="L337" s="175"/>
      <c r="M337" s="175"/>
      <c r="N337" s="175">
        <f t="shared" si="40"/>
        <v>0</v>
      </c>
      <c r="O337" s="175"/>
      <c r="P337" s="175"/>
      <c r="Q337" s="175">
        <f t="shared" si="41"/>
        <v>0</v>
      </c>
      <c r="R337" s="175"/>
      <c r="S337" s="175"/>
      <c r="T337" s="175">
        <f t="shared" si="42"/>
        <v>0</v>
      </c>
      <c r="U337" s="175"/>
      <c r="Y337" s="19">
        <f t="shared" si="43"/>
        <v>0</v>
      </c>
      <c r="AB337" s="19">
        <f t="shared" si="44"/>
        <v>0</v>
      </c>
      <c r="AC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row>
    <row r="338" spans="4:63" s="19" customFormat="1">
      <c r="D338" s="175"/>
      <c r="E338" s="175">
        <f t="shared" si="37"/>
        <v>0</v>
      </c>
      <c r="F338" s="175"/>
      <c r="G338" s="175"/>
      <c r="H338" s="175">
        <f t="shared" si="38"/>
        <v>0</v>
      </c>
      <c r="I338" s="175"/>
      <c r="J338" s="175"/>
      <c r="K338" s="175">
        <f t="shared" si="39"/>
        <v>0</v>
      </c>
      <c r="L338" s="175"/>
      <c r="M338" s="175"/>
      <c r="N338" s="175">
        <f t="shared" si="40"/>
        <v>0</v>
      </c>
      <c r="O338" s="175"/>
      <c r="P338" s="175"/>
      <c r="Q338" s="175">
        <f t="shared" si="41"/>
        <v>0</v>
      </c>
      <c r="R338" s="175"/>
      <c r="S338" s="175"/>
      <c r="T338" s="175">
        <f t="shared" si="42"/>
        <v>0</v>
      </c>
      <c r="U338" s="175"/>
      <c r="Y338" s="19">
        <f t="shared" si="43"/>
        <v>0</v>
      </c>
      <c r="AB338" s="19">
        <f t="shared" si="44"/>
        <v>0</v>
      </c>
      <c r="AC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row>
    <row r="339" spans="4:63" s="19" customFormat="1">
      <c r="D339" s="175"/>
      <c r="E339" s="175">
        <f t="shared" si="37"/>
        <v>0</v>
      </c>
      <c r="F339" s="175"/>
      <c r="G339" s="175"/>
      <c r="H339" s="175">
        <f t="shared" si="38"/>
        <v>0</v>
      </c>
      <c r="I339" s="175"/>
      <c r="J339" s="175"/>
      <c r="K339" s="175">
        <f t="shared" si="39"/>
        <v>0</v>
      </c>
      <c r="L339" s="175"/>
      <c r="M339" s="175"/>
      <c r="N339" s="175">
        <f t="shared" si="40"/>
        <v>0</v>
      </c>
      <c r="O339" s="175"/>
      <c r="P339" s="175"/>
      <c r="Q339" s="175">
        <f t="shared" si="41"/>
        <v>0</v>
      </c>
      <c r="R339" s="175"/>
      <c r="S339" s="175"/>
      <c r="T339" s="175">
        <f t="shared" si="42"/>
        <v>0</v>
      </c>
      <c r="U339" s="175"/>
      <c r="Y339" s="19">
        <f t="shared" si="43"/>
        <v>0</v>
      </c>
      <c r="AB339" s="19">
        <f t="shared" si="44"/>
        <v>0</v>
      </c>
      <c r="AC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row>
    <row r="340" spans="4:63" s="19" customFormat="1">
      <c r="D340" s="175"/>
      <c r="E340" s="175">
        <f t="shared" si="37"/>
        <v>0</v>
      </c>
      <c r="F340" s="175"/>
      <c r="G340" s="175"/>
      <c r="H340" s="175">
        <f t="shared" si="38"/>
        <v>0</v>
      </c>
      <c r="I340" s="175"/>
      <c r="J340" s="175"/>
      <c r="K340" s="175">
        <f t="shared" si="39"/>
        <v>0</v>
      </c>
      <c r="L340" s="175"/>
      <c r="M340" s="175"/>
      <c r="N340" s="175">
        <f t="shared" si="40"/>
        <v>0</v>
      </c>
      <c r="O340" s="175"/>
      <c r="P340" s="175"/>
      <c r="Q340" s="175">
        <f t="shared" si="41"/>
        <v>0</v>
      </c>
      <c r="R340" s="175"/>
      <c r="S340" s="175"/>
      <c r="T340" s="175">
        <f t="shared" si="42"/>
        <v>0</v>
      </c>
      <c r="U340" s="175"/>
      <c r="Y340" s="19">
        <f t="shared" si="43"/>
        <v>0</v>
      </c>
      <c r="AB340" s="19">
        <f t="shared" si="44"/>
        <v>0</v>
      </c>
      <c r="AC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row>
    <row r="341" spans="4:63" s="19" customFormat="1">
      <c r="D341" s="175"/>
      <c r="E341" s="175">
        <f t="shared" si="37"/>
        <v>0</v>
      </c>
      <c r="F341" s="175"/>
      <c r="G341" s="175"/>
      <c r="H341" s="175">
        <f t="shared" si="38"/>
        <v>0</v>
      </c>
      <c r="I341" s="175"/>
      <c r="J341" s="175"/>
      <c r="K341" s="175">
        <f t="shared" si="39"/>
        <v>0</v>
      </c>
      <c r="L341" s="175"/>
      <c r="M341" s="175"/>
      <c r="N341" s="175">
        <f t="shared" si="40"/>
        <v>0</v>
      </c>
      <c r="O341" s="175"/>
      <c r="P341" s="175"/>
      <c r="Q341" s="175">
        <f t="shared" si="41"/>
        <v>0</v>
      </c>
      <c r="R341" s="175"/>
      <c r="S341" s="175"/>
      <c r="T341" s="175">
        <f t="shared" si="42"/>
        <v>0</v>
      </c>
      <c r="U341" s="175"/>
      <c r="Y341" s="19">
        <f t="shared" si="43"/>
        <v>0</v>
      </c>
      <c r="AB341" s="19">
        <f t="shared" si="44"/>
        <v>0</v>
      </c>
      <c r="AC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row>
    <row r="342" spans="4:63" s="19" customFormat="1">
      <c r="D342" s="175"/>
      <c r="E342" s="175">
        <f t="shared" si="37"/>
        <v>0</v>
      </c>
      <c r="F342" s="175"/>
      <c r="G342" s="175"/>
      <c r="H342" s="175">
        <f t="shared" si="38"/>
        <v>0</v>
      </c>
      <c r="I342" s="175"/>
      <c r="J342" s="175"/>
      <c r="K342" s="175">
        <f t="shared" si="39"/>
        <v>0</v>
      </c>
      <c r="L342" s="175"/>
      <c r="M342" s="175"/>
      <c r="N342" s="175">
        <f t="shared" si="40"/>
        <v>0</v>
      </c>
      <c r="O342" s="175"/>
      <c r="P342" s="175"/>
      <c r="Q342" s="175">
        <f t="shared" si="41"/>
        <v>0</v>
      </c>
      <c r="R342" s="175"/>
      <c r="S342" s="175"/>
      <c r="T342" s="175">
        <f t="shared" si="42"/>
        <v>0</v>
      </c>
      <c r="U342" s="175"/>
      <c r="Y342" s="19">
        <f t="shared" si="43"/>
        <v>0</v>
      </c>
      <c r="AB342" s="19">
        <f t="shared" si="44"/>
        <v>0</v>
      </c>
      <c r="AC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row>
    <row r="343" spans="4:63" s="19" customFormat="1">
      <c r="D343" s="175"/>
      <c r="E343" s="175">
        <f t="shared" si="37"/>
        <v>0</v>
      </c>
      <c r="F343" s="175"/>
      <c r="G343" s="175"/>
      <c r="H343" s="175">
        <f t="shared" si="38"/>
        <v>0</v>
      </c>
      <c r="I343" s="175"/>
      <c r="J343" s="175"/>
      <c r="K343" s="175">
        <f t="shared" si="39"/>
        <v>0</v>
      </c>
      <c r="L343" s="175"/>
      <c r="M343" s="175"/>
      <c r="N343" s="175">
        <f t="shared" si="40"/>
        <v>0</v>
      </c>
      <c r="O343" s="175"/>
      <c r="P343" s="175"/>
      <c r="Q343" s="175">
        <f t="shared" si="41"/>
        <v>0</v>
      </c>
      <c r="R343" s="175"/>
      <c r="S343" s="175"/>
      <c r="T343" s="175">
        <f t="shared" si="42"/>
        <v>0</v>
      </c>
      <c r="U343" s="175"/>
      <c r="Y343" s="19">
        <f t="shared" si="43"/>
        <v>0</v>
      </c>
      <c r="AB343" s="19">
        <f t="shared" si="44"/>
        <v>0</v>
      </c>
      <c r="AC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row>
    <row r="344" spans="4:63" s="19" customFormat="1">
      <c r="D344" s="175"/>
      <c r="E344" s="175">
        <f t="shared" si="37"/>
        <v>0</v>
      </c>
      <c r="F344" s="175"/>
      <c r="G344" s="175"/>
      <c r="H344" s="175">
        <f t="shared" si="38"/>
        <v>0</v>
      </c>
      <c r="I344" s="175"/>
      <c r="J344" s="175"/>
      <c r="K344" s="175">
        <f t="shared" si="39"/>
        <v>0</v>
      </c>
      <c r="L344" s="175"/>
      <c r="M344" s="175"/>
      <c r="N344" s="175">
        <f t="shared" si="40"/>
        <v>0</v>
      </c>
      <c r="O344" s="175"/>
      <c r="P344" s="175"/>
      <c r="Q344" s="175">
        <f t="shared" si="41"/>
        <v>0</v>
      </c>
      <c r="R344" s="175"/>
      <c r="S344" s="175"/>
      <c r="T344" s="175">
        <f t="shared" si="42"/>
        <v>0</v>
      </c>
      <c r="U344" s="175"/>
      <c r="Y344" s="19">
        <f t="shared" si="43"/>
        <v>0</v>
      </c>
      <c r="AB344" s="19">
        <f t="shared" si="44"/>
        <v>0</v>
      </c>
      <c r="AC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row>
    <row r="345" spans="4:63" s="19" customFormat="1">
      <c r="D345" s="175"/>
      <c r="E345" s="175">
        <f t="shared" si="37"/>
        <v>0</v>
      </c>
      <c r="F345" s="175"/>
      <c r="G345" s="175"/>
      <c r="H345" s="175">
        <f t="shared" si="38"/>
        <v>0</v>
      </c>
      <c r="I345" s="175"/>
      <c r="J345" s="175"/>
      <c r="K345" s="175">
        <f t="shared" si="39"/>
        <v>0</v>
      </c>
      <c r="L345" s="175"/>
      <c r="M345" s="175"/>
      <c r="N345" s="175">
        <f t="shared" si="40"/>
        <v>0</v>
      </c>
      <c r="O345" s="175"/>
      <c r="P345" s="175"/>
      <c r="Q345" s="175">
        <f t="shared" si="41"/>
        <v>0</v>
      </c>
      <c r="R345" s="175"/>
      <c r="S345" s="175"/>
      <c r="T345" s="175">
        <f t="shared" si="42"/>
        <v>0</v>
      </c>
      <c r="U345" s="175"/>
      <c r="Y345" s="19">
        <f t="shared" si="43"/>
        <v>0</v>
      </c>
      <c r="AB345" s="19">
        <f t="shared" si="44"/>
        <v>0</v>
      </c>
      <c r="AC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row>
    <row r="346" spans="4:63" s="19" customFormat="1">
      <c r="D346" s="175"/>
      <c r="E346" s="175">
        <f t="shared" si="37"/>
        <v>0</v>
      </c>
      <c r="F346" s="175"/>
      <c r="G346" s="175"/>
      <c r="H346" s="175">
        <f t="shared" si="38"/>
        <v>0</v>
      </c>
      <c r="I346" s="175"/>
      <c r="J346" s="175"/>
      <c r="K346" s="175">
        <f t="shared" si="39"/>
        <v>0</v>
      </c>
      <c r="L346" s="175"/>
      <c r="M346" s="175"/>
      <c r="N346" s="175">
        <f t="shared" si="40"/>
        <v>0</v>
      </c>
      <c r="O346" s="175"/>
      <c r="P346" s="175"/>
      <c r="Q346" s="175">
        <f t="shared" si="41"/>
        <v>0</v>
      </c>
      <c r="R346" s="175"/>
      <c r="S346" s="175"/>
      <c r="T346" s="175">
        <f t="shared" si="42"/>
        <v>0</v>
      </c>
      <c r="U346" s="175"/>
      <c r="Y346" s="19">
        <f t="shared" si="43"/>
        <v>0</v>
      </c>
      <c r="AB346" s="19">
        <f t="shared" si="44"/>
        <v>0</v>
      </c>
      <c r="AC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row>
    <row r="347" spans="4:63" s="19" customFormat="1">
      <c r="D347" s="175"/>
      <c r="E347" s="175">
        <f t="shared" si="37"/>
        <v>0</v>
      </c>
      <c r="F347" s="175"/>
      <c r="G347" s="175"/>
      <c r="H347" s="175">
        <f t="shared" si="38"/>
        <v>0</v>
      </c>
      <c r="I347" s="175"/>
      <c r="J347" s="175"/>
      <c r="K347" s="175">
        <f t="shared" si="39"/>
        <v>0</v>
      </c>
      <c r="L347" s="175"/>
      <c r="M347" s="175"/>
      <c r="N347" s="175">
        <f t="shared" si="40"/>
        <v>0</v>
      </c>
      <c r="O347" s="175"/>
      <c r="P347" s="175"/>
      <c r="Q347" s="175">
        <f t="shared" si="41"/>
        <v>0</v>
      </c>
      <c r="R347" s="175"/>
      <c r="S347" s="175"/>
      <c r="T347" s="175">
        <f t="shared" si="42"/>
        <v>0</v>
      </c>
      <c r="U347" s="175"/>
      <c r="Y347" s="19">
        <f t="shared" si="43"/>
        <v>0</v>
      </c>
      <c r="AB347" s="19">
        <f t="shared" si="44"/>
        <v>0</v>
      </c>
      <c r="AC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row>
    <row r="348" spans="4:63" s="19" customFormat="1">
      <c r="D348" s="175"/>
      <c r="E348" s="175">
        <f t="shared" si="37"/>
        <v>0</v>
      </c>
      <c r="F348" s="175"/>
      <c r="G348" s="175"/>
      <c r="H348" s="175">
        <f t="shared" si="38"/>
        <v>0</v>
      </c>
      <c r="I348" s="175"/>
      <c r="J348" s="175"/>
      <c r="K348" s="175">
        <f t="shared" si="39"/>
        <v>0</v>
      </c>
      <c r="L348" s="175"/>
      <c r="M348" s="175"/>
      <c r="N348" s="175">
        <f t="shared" si="40"/>
        <v>0</v>
      </c>
      <c r="O348" s="175"/>
      <c r="P348" s="175"/>
      <c r="Q348" s="175">
        <f t="shared" si="41"/>
        <v>0</v>
      </c>
      <c r="R348" s="175"/>
      <c r="S348" s="175"/>
      <c r="T348" s="175">
        <f t="shared" si="42"/>
        <v>0</v>
      </c>
      <c r="U348" s="175"/>
      <c r="Y348" s="19">
        <f t="shared" si="43"/>
        <v>0</v>
      </c>
      <c r="AB348" s="19">
        <f t="shared" si="44"/>
        <v>0</v>
      </c>
      <c r="AC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row>
    <row r="349" spans="4:63" s="19" customFormat="1">
      <c r="D349" s="175"/>
      <c r="E349" s="175"/>
      <c r="F349" s="175"/>
      <c r="G349" s="175"/>
      <c r="H349" s="175"/>
      <c r="I349" s="175"/>
      <c r="J349" s="175"/>
      <c r="K349" s="175"/>
      <c r="L349" s="175"/>
      <c r="M349" s="175"/>
      <c r="N349" s="175"/>
      <c r="O349" s="175"/>
      <c r="P349" s="420"/>
      <c r="Q349" s="175"/>
      <c r="R349" s="175"/>
      <c r="S349" s="175"/>
      <c r="T349" s="175"/>
      <c r="U349" s="175"/>
      <c r="AC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row>
    <row r="350" spans="4:63" s="19" customFormat="1">
      <c r="D350" s="175"/>
      <c r="E350" s="175"/>
      <c r="F350" s="175"/>
      <c r="G350" s="175"/>
      <c r="H350" s="175"/>
      <c r="I350" s="175"/>
      <c r="J350" s="175"/>
      <c r="K350" s="175"/>
      <c r="L350" s="175"/>
      <c r="M350" s="175"/>
      <c r="N350" s="175"/>
      <c r="O350" s="175"/>
      <c r="P350" s="420"/>
      <c r="Q350" s="175"/>
      <c r="R350" s="175"/>
      <c r="S350" s="175"/>
      <c r="T350" s="175"/>
      <c r="U350" s="175"/>
      <c r="AC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row>
    <row r="351" spans="4:63" s="19" customFormat="1">
      <c r="D351" s="175"/>
      <c r="E351" s="175"/>
      <c r="F351" s="175"/>
      <c r="G351" s="175"/>
      <c r="H351" s="175"/>
      <c r="I351" s="175"/>
      <c r="J351" s="175"/>
      <c r="K351" s="175"/>
      <c r="L351" s="175"/>
      <c r="M351" s="175"/>
      <c r="N351" s="175"/>
      <c r="O351" s="175"/>
      <c r="P351" s="420"/>
      <c r="Q351" s="175"/>
      <c r="R351" s="175"/>
      <c r="S351" s="175"/>
      <c r="T351" s="175"/>
      <c r="U351" s="175"/>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row>
    <row r="352" spans="4:63" s="19" customFormat="1">
      <c r="D352" s="175"/>
      <c r="E352" s="175"/>
      <c r="F352" s="175"/>
      <c r="G352" s="175"/>
      <c r="H352" s="175"/>
      <c r="I352" s="175"/>
      <c r="J352" s="175"/>
      <c r="K352" s="175"/>
      <c r="L352" s="175"/>
      <c r="M352" s="175"/>
      <c r="N352" s="175"/>
      <c r="O352" s="175"/>
      <c r="P352" s="420"/>
      <c r="Q352" s="175"/>
      <c r="R352" s="175"/>
      <c r="S352" s="175"/>
      <c r="T352" s="175"/>
      <c r="U352" s="175"/>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row>
    <row r="353" spans="4:63" s="19" customFormat="1">
      <c r="D353" s="175"/>
      <c r="E353" s="175"/>
      <c r="F353" s="175"/>
      <c r="G353" s="175"/>
      <c r="H353" s="175"/>
      <c r="I353" s="175"/>
      <c r="J353" s="175"/>
      <c r="K353" s="175"/>
      <c r="L353" s="175"/>
      <c r="M353" s="175"/>
      <c r="N353" s="175"/>
      <c r="O353" s="175"/>
      <c r="P353" s="420"/>
      <c r="Q353" s="175"/>
      <c r="R353" s="175"/>
      <c r="S353" s="175"/>
      <c r="T353" s="175"/>
      <c r="U353" s="175"/>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row>
    <row r="354" spans="4:63" s="19" customFormat="1">
      <c r="D354" s="175"/>
      <c r="E354" s="175"/>
      <c r="F354" s="175"/>
      <c r="G354" s="175"/>
      <c r="H354" s="175"/>
      <c r="I354" s="175"/>
      <c r="J354" s="175"/>
      <c r="K354" s="175"/>
      <c r="L354" s="175"/>
      <c r="M354" s="175"/>
      <c r="N354" s="175"/>
      <c r="O354" s="175"/>
      <c r="P354" s="420"/>
      <c r="Q354" s="175"/>
      <c r="R354" s="175"/>
      <c r="S354" s="175"/>
      <c r="T354" s="175"/>
      <c r="U354" s="175"/>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row>
    <row r="355" spans="4:63" s="19" customFormat="1">
      <c r="D355" s="175"/>
      <c r="E355" s="175"/>
      <c r="F355" s="175"/>
      <c r="G355" s="175"/>
      <c r="H355" s="175"/>
      <c r="I355" s="175"/>
      <c r="J355" s="175"/>
      <c r="K355" s="175"/>
      <c r="L355" s="175"/>
      <c r="M355" s="175"/>
      <c r="N355" s="175"/>
      <c r="O355" s="175"/>
      <c r="P355" s="420"/>
      <c r="Q355" s="175"/>
      <c r="R355" s="175"/>
      <c r="S355" s="175"/>
      <c r="T355" s="175"/>
      <c r="U355" s="175"/>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row>
    <row r="356" spans="4:63" s="19" customFormat="1">
      <c r="D356" s="175"/>
      <c r="E356" s="175"/>
      <c r="F356" s="175"/>
      <c r="G356" s="175"/>
      <c r="H356" s="175"/>
      <c r="I356" s="175"/>
      <c r="J356" s="175"/>
      <c r="K356" s="175"/>
      <c r="L356" s="175"/>
      <c r="M356" s="175"/>
      <c r="N356" s="175"/>
      <c r="O356" s="175"/>
      <c r="P356" s="420"/>
      <c r="Q356" s="175"/>
      <c r="R356" s="175"/>
      <c r="S356" s="175"/>
      <c r="T356" s="175"/>
      <c r="U356" s="175"/>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row>
    <row r="357" spans="4:63" s="19" customFormat="1">
      <c r="D357" s="175"/>
      <c r="E357" s="175"/>
      <c r="F357" s="175"/>
      <c r="G357" s="175"/>
      <c r="H357" s="175"/>
      <c r="I357" s="175"/>
      <c r="J357" s="175"/>
      <c r="K357" s="175"/>
      <c r="L357" s="175"/>
      <c r="M357" s="175"/>
      <c r="N357" s="175"/>
      <c r="O357" s="175"/>
      <c r="P357" s="420"/>
      <c r="Q357" s="175"/>
      <c r="R357" s="175"/>
      <c r="S357" s="175"/>
      <c r="T357" s="175"/>
      <c r="U357" s="175"/>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row>
    <row r="358" spans="4:63" s="19" customFormat="1">
      <c r="D358" s="175"/>
      <c r="E358" s="175"/>
      <c r="F358" s="175"/>
      <c r="G358" s="175"/>
      <c r="H358" s="175"/>
      <c r="I358" s="175"/>
      <c r="J358" s="175"/>
      <c r="K358" s="175"/>
      <c r="L358" s="175"/>
      <c r="M358" s="175"/>
      <c r="N358" s="175"/>
      <c r="O358" s="175"/>
      <c r="P358" s="420"/>
      <c r="Q358" s="175"/>
      <c r="R358" s="175"/>
      <c r="S358" s="175"/>
      <c r="T358" s="175"/>
      <c r="U358" s="175"/>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row>
    <row r="359" spans="4:63" s="19" customFormat="1">
      <c r="D359" s="175"/>
      <c r="E359" s="175"/>
      <c r="F359" s="175"/>
      <c r="G359" s="175"/>
      <c r="H359" s="175"/>
      <c r="I359" s="175"/>
      <c r="J359" s="175"/>
      <c r="K359" s="175"/>
      <c r="L359" s="175"/>
      <c r="M359" s="175"/>
      <c r="N359" s="175"/>
      <c r="O359" s="175"/>
      <c r="P359" s="420"/>
      <c r="Q359" s="175"/>
      <c r="R359" s="175"/>
      <c r="S359" s="175"/>
      <c r="T359" s="175"/>
      <c r="U359" s="175"/>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row>
    <row r="360" spans="4:63" s="19" customFormat="1">
      <c r="D360" s="175"/>
      <c r="E360" s="175"/>
      <c r="F360" s="175"/>
      <c r="G360" s="175"/>
      <c r="H360" s="175"/>
      <c r="I360" s="175"/>
      <c r="J360" s="175"/>
      <c r="K360" s="175"/>
      <c r="L360" s="175"/>
      <c r="M360" s="175"/>
      <c r="N360" s="175"/>
      <c r="O360" s="175"/>
      <c r="P360" s="420"/>
      <c r="Q360" s="175"/>
      <c r="R360" s="175"/>
      <c r="S360" s="175"/>
      <c r="T360" s="175"/>
      <c r="U360" s="175"/>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row>
    <row r="361" spans="4:63" s="19" customFormat="1">
      <c r="P361" s="144"/>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row>
    <row r="362" spans="4:63" s="19" customFormat="1">
      <c r="P362" s="144"/>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row>
    <row r="363" spans="4:63" s="19" customFormat="1">
      <c r="P363" s="144"/>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row>
    <row r="364" spans="4:63" s="19" customFormat="1">
      <c r="P364" s="144"/>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row>
    <row r="365" spans="4:63" s="19" customFormat="1">
      <c r="P365" s="144"/>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row>
    <row r="366" spans="4:63" s="19" customFormat="1">
      <c r="P366" s="144"/>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row>
    <row r="367" spans="4:63" s="19" customFormat="1">
      <c r="P367" s="144"/>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row>
    <row r="368" spans="4:63" s="19" customFormat="1">
      <c r="P368" s="144"/>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row>
    <row r="369" spans="16:63" s="19" customFormat="1">
      <c r="P369" s="144"/>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row>
    <row r="370" spans="16:63" s="19" customFormat="1">
      <c r="P370" s="144"/>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row>
    <row r="371" spans="16:63" s="19" customFormat="1">
      <c r="P371" s="144"/>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row>
    <row r="372" spans="16:63" s="19" customFormat="1">
      <c r="P372" s="144"/>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row>
    <row r="373" spans="16:63" s="19" customFormat="1">
      <c r="P373" s="144"/>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row>
    <row r="374" spans="16:63" s="19" customFormat="1">
      <c r="P374" s="144"/>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row>
    <row r="375" spans="16:63" s="19" customFormat="1">
      <c r="P375" s="144"/>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row>
    <row r="376" spans="16:63" s="19" customFormat="1">
      <c r="P376" s="144"/>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row>
    <row r="377" spans="16:63" s="19" customFormat="1">
      <c r="P377" s="144"/>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row>
    <row r="378" spans="16:63" s="19" customFormat="1">
      <c r="P378" s="144"/>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row>
    <row r="379" spans="16:63" s="19" customFormat="1">
      <c r="P379" s="144"/>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row>
    <row r="380" spans="16:63" s="19" customFormat="1">
      <c r="P380" s="144"/>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row>
    <row r="381" spans="16:63" s="19" customFormat="1">
      <c r="P381" s="144"/>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row>
    <row r="382" spans="16:63" s="19" customFormat="1">
      <c r="P382" s="144"/>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row>
    <row r="383" spans="16:63" s="19" customFormat="1">
      <c r="P383" s="144"/>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row>
    <row r="384" spans="16:63" s="19" customFormat="1">
      <c r="P384" s="144"/>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row>
    <row r="385" spans="2:63" s="19" customFormat="1">
      <c r="P385" s="144"/>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row>
    <row r="386" spans="2:63" s="19" customFormat="1">
      <c r="P386" s="144"/>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row>
    <row r="387" spans="2:63" s="19" customFormat="1">
      <c r="P387" s="144"/>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row>
    <row r="388" spans="2:63" s="19" customFormat="1">
      <c r="P388" s="144"/>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row>
    <row r="389" spans="2:63" s="19" customFormat="1">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row>
    <row r="390" spans="2:63" s="19" customFormat="1">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row>
    <row r="391" spans="2:63" s="19" customFormat="1">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row>
    <row r="392" spans="2:63" s="19" customFormat="1">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row>
    <row r="393" spans="2:63" s="19" customFormat="1">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row>
    <row r="394" spans="2:63" s="19" customFormat="1">
      <c r="G394" s="19">
        <v>14.5</v>
      </c>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row>
    <row r="395" spans="2:63" s="19" customFormat="1">
      <c r="F395" s="19" t="s">
        <v>405</v>
      </c>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row>
    <row r="396" spans="2:63" s="19" customFormat="1">
      <c r="B396" s="19">
        <v>5.56</v>
      </c>
      <c r="D396" s="19">
        <v>7.62</v>
      </c>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row>
    <row r="397" spans="2:63" s="19" customFormat="1">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row>
    <row r="398" spans="2:63" s="19" customFormat="1">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row>
    <row r="399" spans="2:63" s="19" customFormat="1">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row>
    <row r="400" spans="2:63" s="19" customFormat="1">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row>
    <row r="401" spans="2:63" s="19" customFormat="1">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row>
    <row r="402" spans="2:63" s="19" customFormat="1">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row>
    <row r="403" spans="2:63" s="19" customFormat="1">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row>
    <row r="404" spans="2:63" s="19" customFormat="1">
      <c r="I404" s="19" t="s">
        <v>403</v>
      </c>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row>
    <row r="405" spans="2:63" s="19" customFormat="1">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row>
    <row r="406" spans="2:63" s="19" customFormat="1">
      <c r="B406" s="19" t="s">
        <v>404</v>
      </c>
      <c r="F406" s="19" t="s">
        <v>402</v>
      </c>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row>
    <row r="407" spans="2:63" s="19" customFormat="1">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row>
    <row r="408" spans="2:63" s="19" customFormat="1">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row>
    <row r="409" spans="2:63" s="19" customFormat="1">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row>
    <row r="410" spans="2:63" s="19" customFormat="1">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row>
    <row r="411" spans="2:63" s="19" customFormat="1">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row>
    <row r="412" spans="2:63" s="19" customFormat="1">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row>
    <row r="413" spans="2:63" s="19" customFormat="1">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row>
    <row r="414" spans="2:63" s="19" customFormat="1">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row>
    <row r="415" spans="2:63" s="19" customFormat="1">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row>
    <row r="416" spans="2:63" s="19" customFormat="1">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row>
    <row r="417" spans="34:63" s="19" customFormat="1">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row>
    <row r="418" spans="34:63" s="19" customFormat="1">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row>
    <row r="419" spans="34:63" s="19" customFormat="1">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row>
    <row r="420" spans="34:63" s="19" customFormat="1">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row>
    <row r="421" spans="34:63" s="19" customFormat="1">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row>
    <row r="422" spans="34:63" s="19" customFormat="1">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row>
    <row r="423" spans="34:63" s="19" customFormat="1">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row>
    <row r="424" spans="34:63" s="19" customFormat="1">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row>
    <row r="425" spans="34:63" s="19" customFormat="1">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row>
    <row r="426" spans="34:63" s="19" customFormat="1">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row>
    <row r="427" spans="34:63" s="19" customFormat="1">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row>
    <row r="428" spans="34:63" s="19" customFormat="1">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row>
    <row r="429" spans="34:63" s="19" customFormat="1">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row>
    <row r="430" spans="34:63" s="19" customFormat="1">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row>
    <row r="431" spans="34:63" s="19" customFormat="1">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row>
    <row r="432" spans="34:63" s="19" customFormat="1">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row>
    <row r="433" spans="34:63" s="19" customFormat="1">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row>
    <row r="434" spans="34:63" s="19" customFormat="1">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row>
    <row r="435" spans="34:63" s="19" customFormat="1">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row>
    <row r="436" spans="34:63" s="19" customFormat="1">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row>
    <row r="437" spans="34:63" s="19" customFormat="1">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row>
    <row r="438" spans="34:63" s="19" customFormat="1">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row>
    <row r="439" spans="34:63" s="19" customFormat="1">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row>
    <row r="440" spans="34:63" s="19" customFormat="1">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row>
    <row r="441" spans="34:63" s="19" customFormat="1">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row>
    <row r="442" spans="34:63" s="19" customFormat="1">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row>
    <row r="443" spans="34:63" s="19" customFormat="1">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row>
    <row r="444" spans="34:63" s="19" customFormat="1">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row>
    <row r="445" spans="34:63" s="19" customFormat="1">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row>
    <row r="446" spans="34:63" s="19" customFormat="1">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row>
    <row r="447" spans="34:63" s="19" customFormat="1">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row>
    <row r="448" spans="34:63" s="19" customFormat="1">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row>
    <row r="449" spans="34:63" s="19" customFormat="1">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row>
    <row r="450" spans="34:63" s="19" customFormat="1">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row>
    <row r="451" spans="34:63" s="19" customFormat="1">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row>
    <row r="452" spans="34:63" s="19" customFormat="1">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row>
    <row r="453" spans="34:63" s="19" customFormat="1">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row>
    <row r="454" spans="34:63" s="19" customFormat="1">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row>
    <row r="455" spans="34:63" s="19" customFormat="1">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row>
    <row r="456" spans="34:63" s="19" customFormat="1">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row>
    <row r="457" spans="34:63" s="19" customFormat="1">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row>
    <row r="458" spans="34:63" s="19" customFormat="1">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row>
    <row r="459" spans="34:63" s="19" customFormat="1">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row>
    <row r="460" spans="34:63" s="19" customFormat="1">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row>
    <row r="461" spans="34:63" s="19" customFormat="1">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row>
    <row r="462" spans="34:63" s="19" customFormat="1">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row>
    <row r="463" spans="34:63" s="19" customFormat="1">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row>
    <row r="464" spans="34:63" s="19" customFormat="1">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row>
    <row r="465" spans="34:63" s="19" customFormat="1">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row>
    <row r="466" spans="34:63" s="19" customFormat="1">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row>
    <row r="467" spans="34:63" s="19" customFormat="1">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row>
    <row r="468" spans="34:63" s="19" customFormat="1">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row>
    <row r="469" spans="34:63" s="19" customFormat="1">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row>
    <row r="470" spans="34:63" s="19" customFormat="1">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row>
    <row r="471" spans="34:63" s="19" customFormat="1">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row>
    <row r="472" spans="34:63" s="19" customFormat="1">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row>
    <row r="473" spans="34:63" s="19" customFormat="1">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row>
    <row r="474" spans="34:63" s="19" customFormat="1">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row>
    <row r="475" spans="34:63" s="19" customFormat="1">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row>
    <row r="476" spans="34:63" s="19" customFormat="1">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row>
    <row r="477" spans="34:63" s="19" customFormat="1">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row>
    <row r="478" spans="34:63" s="19" customFormat="1">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row>
    <row r="479" spans="34:63" s="19" customFormat="1">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row>
    <row r="480" spans="34:63" s="19" customFormat="1">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row>
    <row r="481" spans="34:63" s="19" customFormat="1">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row>
    <row r="482" spans="34:63" s="19" customFormat="1">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row>
    <row r="483" spans="34:63" s="19" customFormat="1">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row>
    <row r="484" spans="34:63" s="19" customFormat="1">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row>
    <row r="485" spans="34:63" s="19" customFormat="1">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row>
    <row r="486" spans="34:63" s="19" customFormat="1">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row>
    <row r="487" spans="34:63" s="19" customFormat="1">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row>
    <row r="488" spans="34:63" s="19" customFormat="1">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row>
    <row r="489" spans="34:63" s="19" customFormat="1">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row>
    <row r="490" spans="34:63" s="19" customFormat="1">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row>
    <row r="491" spans="34:63" s="19" customFormat="1">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row>
    <row r="492" spans="34:63" s="19" customFormat="1">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row>
    <row r="493" spans="34:63" s="19" customFormat="1">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row>
    <row r="494" spans="34:63" s="19" customFormat="1">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row>
    <row r="495" spans="34:63" s="19" customFormat="1">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row>
    <row r="496" spans="34:63" s="19" customFormat="1">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row>
    <row r="497" spans="34:63" s="19" customFormat="1">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row>
    <row r="498" spans="34:63" s="19" customFormat="1">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row>
    <row r="499" spans="34:63" s="19" customFormat="1">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row>
    <row r="500" spans="34:63" s="19" customFormat="1">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row>
    <row r="501" spans="34:63" s="19" customFormat="1">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row>
    <row r="502" spans="34:63" s="19" customFormat="1">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row>
    <row r="503" spans="34:63" s="19" customFormat="1">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row>
    <row r="504" spans="34:63" s="19" customFormat="1">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row>
    <row r="505" spans="34:63" s="19" customFormat="1">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row>
    <row r="506" spans="34:63" s="19" customFormat="1">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row>
    <row r="507" spans="34:63" s="19" customFormat="1">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row>
    <row r="508" spans="34:63" s="19" customFormat="1">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row>
    <row r="509" spans="34:63" s="19" customFormat="1">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row>
    <row r="510" spans="34:63" s="19" customFormat="1">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row>
    <row r="511" spans="34:63" s="19" customFormat="1">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row>
    <row r="512" spans="34:63" s="19" customFormat="1">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row>
    <row r="513" spans="34:63" s="19" customFormat="1">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row>
    <row r="514" spans="34:63" s="19" customFormat="1">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row>
    <row r="515" spans="34:63" s="19" customFormat="1">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row>
    <row r="516" spans="34:63" s="19" customFormat="1">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row>
    <row r="517" spans="34:63" s="19" customFormat="1">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row>
    <row r="518" spans="34:63" s="19" customFormat="1">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row>
    <row r="519" spans="34:63" s="19" customFormat="1">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row>
    <row r="520" spans="34:63" s="19" customFormat="1">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row>
    <row r="521" spans="34:63" s="19" customFormat="1">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row>
    <row r="522" spans="34:63" s="19" customFormat="1">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row>
    <row r="523" spans="34:63" s="19" customFormat="1">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row>
    <row r="524" spans="34:63" s="19" customFormat="1">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row>
    <row r="525" spans="34:63" s="19" customFormat="1">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row>
    <row r="526" spans="34:63" s="19" customFormat="1">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row>
    <row r="527" spans="34:63" s="19" customFormat="1">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row>
    <row r="528" spans="34:63" s="19" customFormat="1">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row>
    <row r="529" spans="34:63" s="19" customFormat="1">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row>
    <row r="530" spans="34:63" s="19" customFormat="1">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row>
    <row r="531" spans="34:63" s="19" customFormat="1">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row>
    <row r="532" spans="34:63" s="19" customFormat="1">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row>
    <row r="533" spans="34:63" s="19" customFormat="1">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row>
    <row r="534" spans="34:63" s="19" customFormat="1">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row>
    <row r="535" spans="34:63" s="19" customFormat="1">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row>
    <row r="536" spans="34:63" s="19" customFormat="1">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row>
    <row r="537" spans="34:63" s="19" customFormat="1">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row>
    <row r="538" spans="34:63" s="19" customFormat="1">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row>
    <row r="539" spans="34:63" s="19" customFormat="1">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row>
    <row r="540" spans="34:63" s="19" customFormat="1">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row>
    <row r="541" spans="34:63" s="19" customFormat="1">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row>
    <row r="542" spans="34:63" s="19" customFormat="1">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row>
    <row r="543" spans="34:63" s="19" customFormat="1">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row>
    <row r="544" spans="34:63" s="19" customFormat="1">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row>
    <row r="545" spans="34:63" s="19" customFormat="1">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row>
    <row r="546" spans="34:63" s="19" customFormat="1">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row>
    <row r="547" spans="34:63" s="19" customFormat="1">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row>
    <row r="548" spans="34:63" s="19" customFormat="1">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row>
    <row r="549" spans="34:63" s="19" customFormat="1">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row>
    <row r="550" spans="34:63" s="19" customFormat="1">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row>
    <row r="551" spans="34:63" s="19" customFormat="1">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row>
    <row r="552" spans="34:63" s="19" customFormat="1">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row>
    <row r="553" spans="34:63" s="19" customFormat="1">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row>
    <row r="554" spans="34:63" s="19" customFormat="1">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row>
    <row r="555" spans="34:63" s="19" customFormat="1">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row>
    <row r="556" spans="34:63" s="19" customFormat="1">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row>
    <row r="557" spans="34:63" s="19" customFormat="1">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row>
    <row r="558" spans="34:63" s="19" customFormat="1">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row>
    <row r="559" spans="34:63" s="19" customFormat="1">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row>
    <row r="560" spans="34:63" s="19" customFormat="1">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row>
    <row r="561" spans="34:63" s="19" customFormat="1">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row>
    <row r="562" spans="34:63" s="19" customFormat="1">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row>
    <row r="563" spans="34:63" s="19" customFormat="1">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row>
    <row r="564" spans="34:63" s="19" customFormat="1">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row>
    <row r="565" spans="34:63" s="19" customFormat="1">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row>
    <row r="566" spans="34:63" s="19" customFormat="1">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row>
    <row r="567" spans="34:63" s="19" customFormat="1">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row>
    <row r="568" spans="34:63" s="19" customFormat="1">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row>
    <row r="569" spans="34:63" s="19" customFormat="1">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row>
    <row r="570" spans="34:63" s="19" customFormat="1">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row>
    <row r="571" spans="34:63" s="19" customFormat="1">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row>
    <row r="572" spans="34:63" s="19" customFormat="1">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row>
    <row r="573" spans="34:63" s="19" customFormat="1">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row>
    <row r="574" spans="34:63" s="19" customFormat="1">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row>
    <row r="575" spans="34:63" s="19" customFormat="1">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row>
    <row r="576" spans="34:63" s="19" customFormat="1">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row>
    <row r="577" spans="34:63" s="19" customFormat="1">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row>
    <row r="578" spans="34:63" s="19" customFormat="1">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row>
    <row r="579" spans="34:63" s="19" customFormat="1">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row>
    <row r="580" spans="34:63" s="19" customFormat="1">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row>
    <row r="581" spans="34:63" s="19" customFormat="1">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row>
    <row r="582" spans="34:63" s="19" customFormat="1">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row>
    <row r="583" spans="34:63" s="19" customFormat="1">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row>
    <row r="584" spans="34:63" s="19" customFormat="1">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row>
    <row r="585" spans="34:63" s="19" customFormat="1">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row>
    <row r="586" spans="34:63" s="19" customFormat="1">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row>
    <row r="587" spans="34:63" s="19" customFormat="1">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row>
    <row r="588" spans="34:63" s="19" customFormat="1">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row>
    <row r="589" spans="34:63" s="19" customFormat="1">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row>
    <row r="590" spans="34:63" s="19" customFormat="1">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row>
    <row r="591" spans="34:63" s="19" customFormat="1">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row>
    <row r="592" spans="34:63" s="19" customFormat="1">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row>
    <row r="593" spans="34:63" s="19" customFormat="1">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row>
    <row r="594" spans="34:63" s="19" customFormat="1">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row>
    <row r="595" spans="34:63" s="19" customFormat="1">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row>
    <row r="596" spans="34:63" s="19" customFormat="1">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row>
    <row r="597" spans="34:63" s="19" customFormat="1">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row>
    <row r="598" spans="34:63" s="19" customFormat="1">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row>
    <row r="599" spans="34:63" s="19" customFormat="1">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row>
    <row r="600" spans="34:63" s="19" customFormat="1">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row>
    <row r="601" spans="34:63" s="19" customFormat="1">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row>
    <row r="602" spans="34:63" s="19" customFormat="1">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row>
    <row r="603" spans="34:63" s="19" customFormat="1">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row>
    <row r="604" spans="34:63" s="19" customFormat="1">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row>
    <row r="605" spans="34:63" s="19" customFormat="1">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row>
    <row r="606" spans="34:63" s="19" customFormat="1">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row>
    <row r="607" spans="34:63" s="19" customFormat="1">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row>
    <row r="608" spans="34:63" s="19" customFormat="1">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row>
    <row r="609" spans="34:63" s="19" customFormat="1">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row>
    <row r="610" spans="34:63" s="19" customFormat="1">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row>
    <row r="611" spans="34:63" s="19" customFormat="1">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row>
    <row r="612" spans="34:63" s="19" customFormat="1">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row>
    <row r="613" spans="34:63" s="19" customFormat="1">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row>
    <row r="614" spans="34:63" s="19" customFormat="1">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row>
    <row r="615" spans="34:63" s="19" customFormat="1">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row>
    <row r="616" spans="34:63" s="19" customFormat="1">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row>
    <row r="617" spans="34:63" s="19" customFormat="1">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row>
    <row r="618" spans="34:63" s="19" customFormat="1">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row>
    <row r="619" spans="34:63" s="19" customFormat="1">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row>
    <row r="620" spans="34:63" s="19" customFormat="1">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row>
    <row r="621" spans="34:63" s="19" customFormat="1">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row>
    <row r="622" spans="34:63" s="19" customFormat="1">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row>
    <row r="623" spans="34:63" s="19" customFormat="1">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row>
    <row r="624" spans="34:63" s="19" customFormat="1">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row>
    <row r="625" spans="34:63" s="19" customFormat="1">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row>
    <row r="626" spans="34:63" s="19" customFormat="1">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row>
    <row r="627" spans="34:63" s="19" customFormat="1">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row>
    <row r="628" spans="34:63" s="19" customFormat="1">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row>
    <row r="629" spans="34:63" s="19" customFormat="1">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row>
    <row r="630" spans="34:63" s="19" customFormat="1">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row>
    <row r="631" spans="34:63" s="19" customFormat="1">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row>
    <row r="632" spans="34:63" s="19" customFormat="1">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row>
    <row r="633" spans="34:63" s="19" customFormat="1">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row>
    <row r="634" spans="34:63" s="19" customFormat="1">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row>
    <row r="635" spans="34:63" s="19" customFormat="1">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row>
    <row r="636" spans="34:63" s="19" customFormat="1">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row>
    <row r="637" spans="34:63" s="19" customFormat="1">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row>
    <row r="638" spans="34:63" s="19" customFormat="1">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row>
    <row r="639" spans="34:63" s="19" customFormat="1">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row>
    <row r="640" spans="34:63" s="19" customFormat="1">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row>
    <row r="641" spans="34:63" s="19" customFormat="1">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row>
    <row r="642" spans="34:63" s="19" customFormat="1">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row>
    <row r="643" spans="34:63" s="19" customFormat="1">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row>
    <row r="644" spans="34:63" s="19" customFormat="1">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row>
    <row r="645" spans="34:63" s="19" customFormat="1">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row>
    <row r="646" spans="34:63" s="19" customFormat="1">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row>
    <row r="647" spans="34:63" s="19" customFormat="1">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row>
    <row r="648" spans="34:63" s="19" customFormat="1">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row>
    <row r="649" spans="34:63" s="19" customFormat="1">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row>
    <row r="650" spans="34:63" s="19" customFormat="1">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row>
    <row r="651" spans="34:63" s="19" customFormat="1">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row>
    <row r="652" spans="34:63" s="19" customFormat="1">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row>
    <row r="653" spans="34:63" s="19" customFormat="1">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row>
    <row r="654" spans="34:63" s="19" customFormat="1">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row>
    <row r="655" spans="34:63" s="19" customFormat="1">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row>
    <row r="656" spans="34:63" s="19" customFormat="1">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row>
    <row r="657" spans="34:63" s="19" customFormat="1">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row>
    <row r="658" spans="34:63" s="19" customFormat="1">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row>
    <row r="659" spans="34:63" s="19" customFormat="1">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row>
    <row r="660" spans="34:63" s="19" customFormat="1">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row>
    <row r="661" spans="34:63" s="19" customFormat="1">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row>
    <row r="662" spans="34:63" s="19" customFormat="1">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row>
    <row r="663" spans="34:63" s="19" customFormat="1">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row>
    <row r="664" spans="34:63" s="19" customFormat="1">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row>
    <row r="665" spans="34:63" s="19" customFormat="1">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row>
    <row r="666" spans="34:63" s="19" customFormat="1">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row>
    <row r="667" spans="34:63" s="19" customFormat="1">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row>
    <row r="668" spans="34:63" s="19" customFormat="1">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row>
    <row r="669" spans="34:63" s="19" customFormat="1">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row>
    <row r="670" spans="34:63" s="19" customFormat="1">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row>
    <row r="671" spans="34:63" s="19" customFormat="1">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row>
    <row r="672" spans="34:63" s="19" customFormat="1">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row>
    <row r="673" spans="34:63" s="19" customFormat="1">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row>
    <row r="674" spans="34:63" s="19" customFormat="1">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row>
    <row r="675" spans="34:63" s="19" customFormat="1">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row>
    <row r="676" spans="34:63" s="19" customFormat="1">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row>
    <row r="677" spans="34:63" s="19" customFormat="1">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row>
    <row r="678" spans="34:63" s="19" customFormat="1">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row>
    <row r="679" spans="34:63" s="19" customFormat="1">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row>
    <row r="680" spans="34:63" s="19" customFormat="1">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row>
    <row r="681" spans="34:63" s="19" customFormat="1">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row>
    <row r="682" spans="34:63" s="19" customFormat="1">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row>
    <row r="683" spans="34:63" s="19" customFormat="1">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row>
    <row r="684" spans="34:63" s="19" customFormat="1">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row>
    <row r="685" spans="34:63" s="19" customFormat="1">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row>
    <row r="686" spans="34:63" s="19" customFormat="1">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row>
    <row r="687" spans="34:63" s="19" customFormat="1">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row>
    <row r="688" spans="34:63" s="19" customFormat="1">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row>
    <row r="689" spans="34:63" s="19" customFormat="1">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row>
    <row r="690" spans="34:63" s="19" customFormat="1">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row>
    <row r="691" spans="34:63" s="19" customFormat="1">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row>
    <row r="692" spans="34:63" s="19" customFormat="1">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row>
    <row r="693" spans="34:63" s="19" customFormat="1">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row>
    <row r="694" spans="34:63" s="19" customFormat="1">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row>
    <row r="695" spans="34:63" s="19" customFormat="1">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row>
    <row r="696" spans="34:63" s="19" customFormat="1">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row>
    <row r="697" spans="34:63" s="19" customFormat="1">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row>
    <row r="698" spans="34:63" s="19" customFormat="1">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row>
    <row r="699" spans="34:63" s="19" customFormat="1">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row>
    <row r="700" spans="34:63" s="19" customFormat="1">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row>
    <row r="701" spans="34:63" s="19" customFormat="1">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row>
    <row r="702" spans="34:63" s="19" customFormat="1">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row>
    <row r="703" spans="34:63" s="19" customFormat="1">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row>
    <row r="704" spans="34:63" s="19" customFormat="1">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row>
    <row r="705" spans="34:63" s="19" customFormat="1">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row>
    <row r="706" spans="34:63" s="19" customFormat="1">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row>
    <row r="707" spans="34:63" s="19" customFormat="1">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row>
    <row r="708" spans="34:63" s="19" customFormat="1">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row>
    <row r="709" spans="34:63" s="19" customFormat="1">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row>
    <row r="710" spans="34:63" s="19" customFormat="1">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row>
    <row r="711" spans="34:63" s="19" customFormat="1">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row>
    <row r="712" spans="34:63" s="19" customFormat="1">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row>
    <row r="713" spans="34:63" s="19" customFormat="1">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row>
    <row r="714" spans="34:63" s="19" customFormat="1">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row>
    <row r="715" spans="34:63" s="19" customFormat="1">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row>
    <row r="716" spans="34:63" s="19" customFormat="1">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row>
    <row r="717" spans="34:63" s="19" customFormat="1">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row>
    <row r="718" spans="34:63" s="19" customFormat="1">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row>
    <row r="719" spans="34:63" s="19" customFormat="1">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row>
    <row r="720" spans="34:63" s="19" customFormat="1">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row>
    <row r="721" spans="4:63" s="19" customFormat="1">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row>
    <row r="722" spans="4:63" s="19" customFormat="1">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row>
    <row r="723" spans="4:63" s="19" customFormat="1">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row>
    <row r="724" spans="4:63" s="19" customFormat="1">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row>
    <row r="725" spans="4:63" s="19" customFormat="1">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row>
    <row r="726" spans="4:63" s="19" customFormat="1">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row>
    <row r="727" spans="4:63" s="19" customFormat="1" ht="20.25">
      <c r="E727" s="590" t="s">
        <v>3279</v>
      </c>
      <c r="F727" s="590"/>
      <c r="G727" s="590"/>
      <c r="H727" s="590"/>
      <c r="I727" s="590"/>
      <c r="J727" s="590"/>
      <c r="K727" s="590"/>
      <c r="L727" s="590"/>
      <c r="M727" s="590"/>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row>
    <row r="728" spans="4:63" s="19" customFormat="1">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row>
    <row r="729" spans="4:63" s="19" customFormat="1">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row>
    <row r="730" spans="4:63" s="19" customFormat="1">
      <c r="D730" s="149" t="s">
        <v>2062</v>
      </c>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row>
    <row r="731" spans="4:63" s="19" customFormat="1" ht="30">
      <c r="E731" s="212"/>
      <c r="F731" s="212" t="s">
        <v>1252</v>
      </c>
      <c r="G731" s="212" t="s">
        <v>1253</v>
      </c>
      <c r="H731" s="212" t="s">
        <v>1254</v>
      </c>
      <c r="I731" s="212" t="s">
        <v>1255</v>
      </c>
      <c r="J731" s="212" t="s">
        <v>449</v>
      </c>
      <c r="K731" s="212" t="s">
        <v>448</v>
      </c>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row>
    <row r="732" spans="4:63" s="19" customFormat="1" ht="15.75">
      <c r="D732" s="210" t="s">
        <v>3278</v>
      </c>
      <c r="E732" s="151"/>
      <c r="F732" s="151">
        <f>J732/20</f>
        <v>2.5</v>
      </c>
      <c r="G732" s="151">
        <f>J732/10</f>
        <v>5</v>
      </c>
      <c r="H732" s="151">
        <f>J732/4</f>
        <v>12.5</v>
      </c>
      <c r="I732" s="151">
        <f>J732/2</f>
        <v>25</v>
      </c>
      <c r="J732" s="151">
        <f>E4</f>
        <v>50</v>
      </c>
      <c r="K732" s="151">
        <f>(94+F732)-F835/4</f>
        <v>96.5</v>
      </c>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row>
    <row r="733" spans="4:63" s="19" customFormat="1" ht="15.75">
      <c r="D733" s="211" t="s">
        <v>2753</v>
      </c>
      <c r="F733" s="151">
        <f t="shared" ref="F733:F740" si="45">J733/20</f>
        <v>2.5</v>
      </c>
      <c r="G733" s="151">
        <f t="shared" ref="G733:G740" si="46">J733/10</f>
        <v>5</v>
      </c>
      <c r="H733" s="151">
        <f t="shared" ref="H733:H740" si="47">J733/4</f>
        <v>12.5</v>
      </c>
      <c r="I733" s="151">
        <f t="shared" ref="I733:I740" si="48">J733/2</f>
        <v>25</v>
      </c>
      <c r="J733" s="151">
        <f t="shared" ref="J733:J740" si="49">E5</f>
        <v>50</v>
      </c>
      <c r="K733" s="151">
        <f t="shared" ref="K733:K740" si="50">94+F733</f>
        <v>96.5</v>
      </c>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row>
    <row r="734" spans="4:63" s="19" customFormat="1" ht="15.75">
      <c r="D734" s="211" t="s">
        <v>2132</v>
      </c>
      <c r="F734" s="151">
        <f t="shared" si="45"/>
        <v>2.5</v>
      </c>
      <c r="G734" s="151">
        <f t="shared" si="46"/>
        <v>5</v>
      </c>
      <c r="H734" s="151">
        <f t="shared" si="47"/>
        <v>12.5</v>
      </c>
      <c r="I734" s="151">
        <f t="shared" si="48"/>
        <v>25</v>
      </c>
      <c r="J734" s="151">
        <f t="shared" si="49"/>
        <v>50</v>
      </c>
      <c r="K734" s="151">
        <f>94+F734-(J839/4)</f>
        <v>96.5</v>
      </c>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row>
    <row r="735" spans="4:63" s="19" customFormat="1" ht="15.75">
      <c r="D735" s="211" t="s">
        <v>2133</v>
      </c>
      <c r="F735" s="151">
        <f t="shared" si="45"/>
        <v>2.5</v>
      </c>
      <c r="G735" s="151">
        <f t="shared" si="46"/>
        <v>5</v>
      </c>
      <c r="H735" s="151">
        <f t="shared" si="47"/>
        <v>12.5</v>
      </c>
      <c r="I735" s="151">
        <f t="shared" si="48"/>
        <v>25</v>
      </c>
      <c r="J735" s="151">
        <f t="shared" si="49"/>
        <v>50</v>
      </c>
      <c r="K735" s="151">
        <f t="shared" si="50"/>
        <v>96.5</v>
      </c>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row>
    <row r="736" spans="4:63" s="19" customFormat="1" ht="15.75">
      <c r="D736" s="211" t="s">
        <v>2137</v>
      </c>
      <c r="F736" s="151">
        <f t="shared" si="45"/>
        <v>2.5</v>
      </c>
      <c r="G736" s="151">
        <f t="shared" si="46"/>
        <v>5</v>
      </c>
      <c r="H736" s="151">
        <f t="shared" si="47"/>
        <v>12.5</v>
      </c>
      <c r="I736" s="151">
        <f t="shared" si="48"/>
        <v>25</v>
      </c>
      <c r="J736" s="151">
        <f t="shared" si="49"/>
        <v>50</v>
      </c>
      <c r="K736" s="151">
        <f t="shared" si="50"/>
        <v>96.5</v>
      </c>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row>
    <row r="737" spans="4:63" s="19" customFormat="1" ht="15.75">
      <c r="D737" s="211" t="s">
        <v>2138</v>
      </c>
      <c r="F737" s="151">
        <f t="shared" si="45"/>
        <v>2.5</v>
      </c>
      <c r="G737" s="151">
        <f t="shared" si="46"/>
        <v>5</v>
      </c>
      <c r="H737" s="151">
        <f t="shared" si="47"/>
        <v>12.5</v>
      </c>
      <c r="I737" s="151">
        <f t="shared" si="48"/>
        <v>25</v>
      </c>
      <c r="J737" s="151">
        <f t="shared" si="49"/>
        <v>50</v>
      </c>
      <c r="K737" s="151">
        <f t="shared" si="50"/>
        <v>96.5</v>
      </c>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row>
    <row r="738" spans="4:63" s="19" customFormat="1" ht="15.75">
      <c r="D738" s="211" t="s">
        <v>2134</v>
      </c>
      <c r="F738" s="151">
        <f t="shared" si="45"/>
        <v>2.5</v>
      </c>
      <c r="G738" s="151">
        <f t="shared" si="46"/>
        <v>5</v>
      </c>
      <c r="H738" s="151">
        <f t="shared" si="47"/>
        <v>12.5</v>
      </c>
      <c r="I738" s="151">
        <f t="shared" si="48"/>
        <v>25</v>
      </c>
      <c r="J738" s="151">
        <f t="shared" si="49"/>
        <v>50</v>
      </c>
      <c r="K738" s="151">
        <f>(94+F738)-J839/4</f>
        <v>96.5</v>
      </c>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row>
    <row r="739" spans="4:63" s="19" customFormat="1" ht="15.75">
      <c r="D739" s="211" t="s">
        <v>2135</v>
      </c>
      <c r="F739" s="151">
        <f t="shared" si="45"/>
        <v>2.5</v>
      </c>
      <c r="G739" s="151">
        <f t="shared" si="46"/>
        <v>5</v>
      </c>
      <c r="H739" s="151">
        <f t="shared" si="47"/>
        <v>12.5</v>
      </c>
      <c r="I739" s="151">
        <f t="shared" si="48"/>
        <v>25</v>
      </c>
      <c r="J739" s="151">
        <f t="shared" si="49"/>
        <v>50</v>
      </c>
      <c r="K739" s="151">
        <f t="shared" si="50"/>
        <v>96.5</v>
      </c>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row>
    <row r="740" spans="4:63" s="19" customFormat="1" ht="15.75">
      <c r="D740" s="211" t="s">
        <v>2136</v>
      </c>
      <c r="F740" s="151">
        <f t="shared" si="45"/>
        <v>2.5</v>
      </c>
      <c r="G740" s="151">
        <f t="shared" si="46"/>
        <v>5</v>
      </c>
      <c r="H740" s="151">
        <f t="shared" si="47"/>
        <v>12.5</v>
      </c>
      <c r="I740" s="151">
        <f t="shared" si="48"/>
        <v>25</v>
      </c>
      <c r="J740" s="151">
        <f t="shared" si="49"/>
        <v>50</v>
      </c>
      <c r="K740" s="151">
        <f t="shared" si="50"/>
        <v>96.5</v>
      </c>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row>
    <row r="741" spans="4:63" s="19" customFormat="1">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row>
    <row r="742" spans="4:63" s="19" customFormat="1">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row>
    <row r="743" spans="4:63" s="19" customFormat="1">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row>
    <row r="744" spans="4:63" s="19" customFormat="1">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row>
    <row r="745" spans="4:63" s="19" customFormat="1">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row>
    <row r="746" spans="4:63" s="19" customFormat="1">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row>
    <row r="747" spans="4:63" s="19" customFormat="1">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row>
    <row r="748" spans="4:63" s="19" customFormat="1">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row>
    <row r="749" spans="4:63" s="19" customFormat="1">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row>
    <row r="750" spans="4:63" s="19" customFormat="1">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row>
    <row r="751" spans="4:63" s="19" customFormat="1">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row>
    <row r="752" spans="4:63" s="19" customFormat="1">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row>
    <row r="753" spans="34:63" s="19" customFormat="1">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row>
    <row r="754" spans="34:63" s="19" customFormat="1">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row>
    <row r="755" spans="34:63" s="19" customFormat="1">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row>
    <row r="756" spans="34:63" s="19" customFormat="1">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row>
    <row r="757" spans="34:63" s="19" customFormat="1">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row>
    <row r="758" spans="34:63" s="19" customFormat="1">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row>
    <row r="759" spans="34:63" s="19" customFormat="1">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row>
    <row r="760" spans="34:63" s="19" customFormat="1">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row>
    <row r="761" spans="34:63" s="19" customFormat="1">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row>
    <row r="762" spans="34:63" s="19" customFormat="1">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row>
    <row r="763" spans="34:63" s="19" customFormat="1">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row>
    <row r="764" spans="34:63" s="19" customFormat="1">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row>
    <row r="765" spans="34:63" s="19" customFormat="1">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row>
    <row r="766" spans="34:63" s="19" customFormat="1">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row>
    <row r="767" spans="34:63" s="19" customFormat="1">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row>
    <row r="768" spans="34:63" s="19" customFormat="1">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row>
    <row r="769" spans="34:63" s="19" customFormat="1">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row>
    <row r="770" spans="34:63" s="19" customFormat="1">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row>
    <row r="771" spans="34:63" s="19" customFormat="1">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row>
    <row r="772" spans="34:63" s="19" customFormat="1">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row>
    <row r="773" spans="34:63" s="19" customFormat="1">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row>
    <row r="774" spans="34:63" s="19" customFormat="1">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row>
    <row r="775" spans="34:63" s="19" customFormat="1">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row>
    <row r="776" spans="34:63" s="19" customFormat="1">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row>
    <row r="777" spans="34:63" s="19" customFormat="1">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row>
    <row r="778" spans="34:63" s="19" customFormat="1">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row>
    <row r="779" spans="34:63" s="19" customFormat="1">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row>
    <row r="780" spans="34:63" s="19" customFormat="1">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row>
    <row r="781" spans="34:63" s="19" customFormat="1">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row>
    <row r="782" spans="34:63" s="19" customFormat="1">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row>
    <row r="783" spans="34:63" s="19" customFormat="1">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row>
    <row r="784" spans="34:63" s="19" customFormat="1">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row>
    <row r="785" spans="34:63" s="19" customFormat="1">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row>
    <row r="786" spans="34:63" s="19" customFormat="1">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row>
    <row r="787" spans="34:63" s="19" customFormat="1">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row>
    <row r="788" spans="34:63" s="19" customFormat="1">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row>
    <row r="789" spans="34:63" s="19" customFormat="1">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row>
    <row r="790" spans="34:63" s="19" customFormat="1">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row>
    <row r="791" spans="34:63" s="19" customFormat="1">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row>
    <row r="792" spans="34:63" s="19" customFormat="1">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row>
    <row r="793" spans="34:63" s="19" customFormat="1">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row>
    <row r="794" spans="34:63" s="19" customFormat="1">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row>
    <row r="795" spans="34:63" s="19" customFormat="1">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row>
    <row r="796" spans="34:63" s="19" customFormat="1">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row>
    <row r="797" spans="34:63" s="19" customFormat="1">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row>
    <row r="798" spans="34:63" s="19" customFormat="1">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row>
    <row r="799" spans="34:63" s="19" customFormat="1">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row>
    <row r="800" spans="34:63" s="19" customFormat="1">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row>
    <row r="801" spans="34:63" s="19" customFormat="1">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row>
    <row r="802" spans="34:63" s="19" customFormat="1">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row>
    <row r="803" spans="34:63" s="19" customFormat="1">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row>
    <row r="804" spans="34:63" s="19" customFormat="1">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row>
    <row r="805" spans="34:63" s="19" customFormat="1">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row>
    <row r="806" spans="34:63" s="19" customFormat="1">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row>
    <row r="807" spans="34:63" s="19" customFormat="1">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row>
    <row r="808" spans="34:63" s="19" customFormat="1">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row>
    <row r="809" spans="34:63" s="19" customFormat="1">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row>
    <row r="810" spans="34:63" s="19" customFormat="1">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row>
    <row r="811" spans="34:63" s="19" customFormat="1">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row>
    <row r="812" spans="34:63" s="19" customFormat="1">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row>
    <row r="813" spans="34:63" s="19" customFormat="1">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row>
    <row r="814" spans="34:63" s="19" customFormat="1">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row>
    <row r="815" spans="34:63" s="19" customFormat="1">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row>
    <row r="816" spans="34:63" s="19" customFormat="1">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row>
    <row r="817" spans="34:63" s="19" customFormat="1">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row>
    <row r="818" spans="34:63" s="19" customFormat="1">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row>
    <row r="819" spans="34:63" s="19" customFormat="1">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row>
    <row r="820" spans="34:63" s="19" customFormat="1">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row>
    <row r="821" spans="34:63" s="19" customFormat="1">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row>
    <row r="822" spans="34:63" s="19" customFormat="1">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row>
    <row r="823" spans="34:63" s="19" customFormat="1">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row>
    <row r="824" spans="34:63" s="19" customFormat="1">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row>
    <row r="825" spans="34:63" s="19" customFormat="1">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row>
    <row r="826" spans="34:63" s="19" customFormat="1">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row>
    <row r="827" spans="34:63" s="19" customFormat="1">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row>
    <row r="828" spans="34:63" s="19" customFormat="1">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row>
    <row r="829" spans="34:63" s="19" customFormat="1">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row>
    <row r="830" spans="34:63" s="19" customFormat="1">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row>
    <row r="831" spans="34:63" s="19" customFormat="1">
      <c r="AI831" s="1"/>
      <c r="AJ831" s="1"/>
      <c r="AK831"/>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row>
    <row r="832" spans="34:63" s="19" customFormat="1" ht="10.5" customHeight="1">
      <c r="AH832" s="1"/>
      <c r="AI832" s="1"/>
      <c r="AJ832" s="1"/>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row>
    <row r="833" spans="2:166" s="19" customFormat="1" ht="13.5" thickBot="1">
      <c r="D833" s="149" t="s">
        <v>2062</v>
      </c>
      <c r="I833" s="149" t="s">
        <v>2062</v>
      </c>
      <c r="T833" s="149" t="s">
        <v>2062</v>
      </c>
      <c r="U833" s="149"/>
      <c r="V833" s="149"/>
      <c r="AH833" s="1"/>
      <c r="AI833" s="1"/>
      <c r="AJ833" s="1"/>
      <c r="AK833" s="6"/>
      <c r="AL833" s="149" t="s">
        <v>2062</v>
      </c>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row>
    <row r="834" spans="2:166" s="19" customFormat="1" ht="54">
      <c r="B834" s="154" t="s">
        <v>622</v>
      </c>
      <c r="C834" s="156"/>
      <c r="D834" s="200" t="s">
        <v>2084</v>
      </c>
      <c r="E834" s="156" t="s">
        <v>2086</v>
      </c>
      <c r="F834" s="156" t="s">
        <v>2087</v>
      </c>
      <c r="G834" s="157" t="s">
        <v>2088</v>
      </c>
      <c r="H834" s="154" t="s">
        <v>617</v>
      </c>
      <c r="I834" s="155" t="s">
        <v>615</v>
      </c>
      <c r="J834" s="156" t="s">
        <v>624</v>
      </c>
      <c r="K834" s="157" t="s">
        <v>1261</v>
      </c>
      <c r="M834" s="154"/>
      <c r="N834" s="156"/>
      <c r="O834" s="156"/>
      <c r="P834" s="156"/>
      <c r="Q834" s="156"/>
      <c r="R834" s="558" t="s">
        <v>627</v>
      </c>
      <c r="S834" s="559"/>
      <c r="T834" s="559"/>
      <c r="U834" s="185"/>
      <c r="V834" s="185"/>
      <c r="W834" s="184"/>
      <c r="X834" s="156"/>
      <c r="Y834" s="156"/>
      <c r="Z834" s="156"/>
      <c r="AA834" s="156"/>
      <c r="AB834" s="156"/>
      <c r="AC834" s="40"/>
      <c r="AD834" s="40"/>
      <c r="AE834" s="40"/>
      <c r="AF834" s="40"/>
      <c r="AG834" s="40"/>
      <c r="AH834" s="40"/>
      <c r="AI834" s="40"/>
      <c r="AJ834" s="40"/>
      <c r="AK834" s="40"/>
      <c r="AL834" s="40"/>
      <c r="AM834" s="40"/>
      <c r="AN834" s="40"/>
      <c r="AO834" s="40"/>
      <c r="AP834" s="40"/>
      <c r="AQ834" s="31"/>
      <c r="AW834" s="6"/>
      <c r="AX834" s="6"/>
      <c r="AY834" s="6"/>
      <c r="AZ834" s="6"/>
      <c r="BA834" s="6"/>
      <c r="BB834" s="6"/>
      <c r="BC834" s="6"/>
      <c r="BD834" s="6"/>
      <c r="BE834" s="6"/>
      <c r="BF834" s="6"/>
      <c r="BG834" s="6"/>
      <c r="BH834" s="6"/>
      <c r="BI834" s="6"/>
      <c r="BJ834" s="6"/>
      <c r="BK834" s="6"/>
    </row>
    <row r="835" spans="2:166" s="19" customFormat="1" ht="24.75" customHeight="1">
      <c r="B835" s="158">
        <v>12</v>
      </c>
      <c r="D835" s="19" t="s">
        <v>2085</v>
      </c>
      <c r="E835" s="19">
        <v>0</v>
      </c>
      <c r="F835" s="151">
        <f>IF(E849&lt;=E11,E849,0)</f>
        <v>0</v>
      </c>
      <c r="G835" s="159">
        <f>IF(E849&gt;F11,E849,0)</f>
        <v>0</v>
      </c>
      <c r="H835" s="158">
        <v>9</v>
      </c>
      <c r="I835" s="19" t="s">
        <v>619</v>
      </c>
      <c r="J835" s="19">
        <v>0</v>
      </c>
      <c r="K835" s="159"/>
      <c r="L835" s="151"/>
      <c r="M835" s="183" t="s">
        <v>629</v>
      </c>
      <c r="N835" s="170"/>
      <c r="O835" s="171" t="b">
        <v>0</v>
      </c>
      <c r="P835" s="170"/>
      <c r="Q835" s="183" t="s">
        <v>2026</v>
      </c>
      <c r="R835" s="170"/>
      <c r="S835" s="171" t="b">
        <v>0</v>
      </c>
      <c r="T835" s="170"/>
      <c r="U835" s="170"/>
      <c r="V835" s="170"/>
      <c r="W835" s="183" t="s">
        <v>2031</v>
      </c>
      <c r="X835" s="170"/>
      <c r="Y835" s="171" t="b">
        <v>0</v>
      </c>
      <c r="Z835" s="170"/>
      <c r="AA835" s="183" t="s">
        <v>1516</v>
      </c>
      <c r="AB835" s="170"/>
      <c r="AC835" s="171" t="b">
        <v>0</v>
      </c>
      <c r="AD835" s="170"/>
      <c r="AE835" s="183" t="s">
        <v>2028</v>
      </c>
      <c r="AF835" s="170"/>
      <c r="AG835" s="171" t="b">
        <v>0</v>
      </c>
      <c r="AH835" s="170"/>
      <c r="AI835" s="183" t="s">
        <v>1522</v>
      </c>
      <c r="AJ835" s="170"/>
      <c r="AK835" s="171" t="b">
        <v>0</v>
      </c>
      <c r="AL835" s="170"/>
      <c r="AM835" s="183" t="s">
        <v>1526</v>
      </c>
      <c r="AN835" s="170"/>
      <c r="AO835" s="171" t="b">
        <v>0</v>
      </c>
      <c r="AP835" s="170"/>
      <c r="AQ835" s="33"/>
      <c r="AW835" s="6"/>
      <c r="AX835" s="6"/>
      <c r="AY835" s="6"/>
      <c r="AZ835" s="6"/>
      <c r="BA835" s="6"/>
      <c r="BB835" s="6"/>
      <c r="BC835" s="6"/>
      <c r="BD835" s="6"/>
      <c r="BE835" s="6"/>
      <c r="BF835" s="6"/>
      <c r="BG835" s="6"/>
      <c r="BH835" s="6"/>
      <c r="BI835" s="6"/>
      <c r="BJ835" s="6"/>
      <c r="BK835" s="6"/>
    </row>
    <row r="836" spans="2:166" s="19" customFormat="1" ht="24.75" customHeight="1">
      <c r="B836" s="158"/>
      <c r="D836" s="19" t="s">
        <v>3283</v>
      </c>
      <c r="E836" s="19">
        <v>0</v>
      </c>
      <c r="F836" s="19" t="b">
        <v>0</v>
      </c>
      <c r="G836" s="160"/>
      <c r="H836" s="158">
        <v>9</v>
      </c>
      <c r="I836" s="19" t="s">
        <v>620</v>
      </c>
      <c r="J836" s="19">
        <v>0</v>
      </c>
      <c r="K836" s="160"/>
      <c r="M836" s="172" t="s">
        <v>631</v>
      </c>
      <c r="N836" s="166">
        <v>40</v>
      </c>
      <c r="O836" s="166"/>
      <c r="P836" s="166"/>
      <c r="Q836" s="166" t="s">
        <v>631</v>
      </c>
      <c r="R836" s="166">
        <v>90</v>
      </c>
      <c r="S836" s="166"/>
      <c r="T836" s="166"/>
      <c r="U836" s="166"/>
      <c r="V836" s="166"/>
      <c r="W836" s="166" t="s">
        <v>631</v>
      </c>
      <c r="X836" s="166">
        <v>90</v>
      </c>
      <c r="Y836" s="166"/>
      <c r="Z836" s="166"/>
      <c r="AA836" s="166" t="s">
        <v>631</v>
      </c>
      <c r="AB836" s="166">
        <v>110</v>
      </c>
      <c r="AC836" s="166"/>
      <c r="AD836" s="166"/>
      <c r="AE836" s="166" t="s">
        <v>631</v>
      </c>
      <c r="AF836" s="166">
        <v>60</v>
      </c>
      <c r="AG836" s="166"/>
      <c r="AH836" s="166"/>
      <c r="AI836" s="166" t="s">
        <v>631</v>
      </c>
      <c r="AJ836" s="166">
        <v>80</v>
      </c>
      <c r="AK836" s="166"/>
      <c r="AL836" s="166"/>
      <c r="AM836" s="166" t="s">
        <v>631</v>
      </c>
      <c r="AN836" s="166">
        <v>80</v>
      </c>
      <c r="AO836" s="166"/>
      <c r="AP836" s="166"/>
      <c r="AQ836" s="173"/>
      <c r="AW836" s="167"/>
      <c r="AX836" s="167"/>
      <c r="AY836" s="167"/>
      <c r="AZ836" s="167"/>
      <c r="BA836" s="167"/>
      <c r="BB836" s="167"/>
      <c r="BC836" s="167"/>
      <c r="BD836" s="167"/>
      <c r="BE836" s="167"/>
      <c r="BF836" s="167"/>
      <c r="BG836" s="167"/>
      <c r="BH836" s="167"/>
      <c r="BI836" s="167"/>
      <c r="BJ836" s="167"/>
      <c r="BK836" s="167"/>
      <c r="BL836" s="166"/>
      <c r="BM836" s="166"/>
      <c r="BN836" s="166"/>
      <c r="BO836" s="166"/>
      <c r="BP836" s="166"/>
      <c r="BQ836" s="166"/>
      <c r="BR836" s="166"/>
      <c r="BS836" s="166"/>
      <c r="BT836" s="166"/>
      <c r="BU836" s="166"/>
      <c r="BV836" s="166"/>
      <c r="BW836" s="166"/>
      <c r="BX836" s="166"/>
      <c r="BY836" s="166"/>
      <c r="BZ836" s="166"/>
      <c r="CA836" s="166"/>
      <c r="CB836" s="166"/>
      <c r="CC836" s="166"/>
      <c r="CD836" s="166"/>
      <c r="CE836" s="166"/>
      <c r="CF836" s="166"/>
      <c r="CG836" s="166"/>
      <c r="CH836" s="166"/>
      <c r="CI836" s="166"/>
      <c r="CJ836" s="166"/>
      <c r="CK836" s="166"/>
      <c r="CL836" s="166"/>
      <c r="CM836" s="166"/>
      <c r="CN836" s="166"/>
      <c r="CO836" s="166"/>
      <c r="CP836" s="166"/>
      <c r="CQ836" s="166"/>
      <c r="CR836" s="166"/>
      <c r="CS836" s="166"/>
      <c r="CT836" s="166"/>
      <c r="CU836" s="166"/>
      <c r="CV836" s="166"/>
      <c r="CW836" s="166"/>
      <c r="CX836" s="166"/>
      <c r="CY836" s="166"/>
      <c r="CZ836" s="166"/>
      <c r="DA836" s="166"/>
      <c r="DB836" s="166"/>
      <c r="DC836" s="166"/>
      <c r="DD836" s="166"/>
      <c r="DE836" s="166"/>
      <c r="DF836" s="166"/>
      <c r="DG836" s="166"/>
      <c r="DH836" s="166"/>
      <c r="DI836" s="166"/>
      <c r="DJ836" s="166"/>
      <c r="DK836" s="166"/>
      <c r="DL836" s="166"/>
      <c r="DM836" s="166"/>
      <c r="DN836" s="166"/>
      <c r="DO836" s="166"/>
      <c r="DP836" s="166"/>
      <c r="DQ836" s="166"/>
      <c r="DR836" s="166"/>
      <c r="DS836" s="166"/>
      <c r="DT836" s="166"/>
      <c r="DU836" s="166"/>
      <c r="DV836" s="166"/>
      <c r="DW836" s="166"/>
      <c r="DX836" s="166"/>
      <c r="DY836" s="166"/>
      <c r="DZ836" s="166"/>
      <c r="EA836" s="166"/>
      <c r="EB836" s="166"/>
      <c r="EC836" s="166"/>
      <c r="ED836" s="166"/>
      <c r="EE836" s="166"/>
      <c r="EF836" s="166"/>
      <c r="EG836" s="166"/>
      <c r="EH836" s="166"/>
      <c r="EI836" s="166"/>
      <c r="EJ836" s="166"/>
      <c r="EK836" s="166"/>
      <c r="EL836" s="166"/>
      <c r="EM836" s="166"/>
      <c r="EN836" s="166"/>
      <c r="EO836" s="166"/>
      <c r="EP836" s="166"/>
      <c r="EQ836" s="166"/>
      <c r="ER836" s="166"/>
      <c r="ES836" s="166"/>
      <c r="ET836" s="166"/>
      <c r="EU836" s="166"/>
      <c r="EV836" s="166"/>
      <c r="EW836" s="166"/>
      <c r="EX836" s="166"/>
      <c r="EY836" s="166"/>
      <c r="EZ836" s="166"/>
      <c r="FA836" s="166"/>
      <c r="FB836" s="166"/>
      <c r="FC836" s="166"/>
      <c r="FD836" s="166"/>
      <c r="FE836" s="166"/>
      <c r="FF836" s="166"/>
      <c r="FG836" s="166"/>
      <c r="FH836" s="166"/>
      <c r="FI836" s="166"/>
      <c r="FJ836" s="166"/>
    </row>
    <row r="837" spans="2:166" s="19" customFormat="1" ht="30" customHeight="1">
      <c r="B837" s="158"/>
      <c r="D837" s="19" t="s">
        <v>2089</v>
      </c>
      <c r="E837" s="19">
        <v>0</v>
      </c>
      <c r="G837" s="160"/>
      <c r="H837" s="158">
        <v>11</v>
      </c>
      <c r="I837" s="19" t="s">
        <v>1262</v>
      </c>
      <c r="J837" s="19">
        <v>0</v>
      </c>
      <c r="K837" s="160"/>
      <c r="M837" s="581" t="s">
        <v>632</v>
      </c>
      <c r="N837" s="546"/>
      <c r="O837" s="166"/>
      <c r="P837" s="174"/>
      <c r="Q837" s="546" t="s">
        <v>2027</v>
      </c>
      <c r="R837" s="546"/>
      <c r="S837" s="166"/>
      <c r="T837" s="174"/>
      <c r="U837" s="174"/>
      <c r="V837" s="174"/>
      <c r="W837" s="166" t="s">
        <v>2027</v>
      </c>
      <c r="X837" s="166"/>
      <c r="Y837" s="166"/>
      <c r="Z837" s="174"/>
      <c r="AA837" s="166" t="s">
        <v>1517</v>
      </c>
      <c r="AB837" s="166"/>
      <c r="AC837" s="166"/>
      <c r="AD837" s="174"/>
      <c r="AE837" s="166" t="s">
        <v>1517</v>
      </c>
      <c r="AF837" s="166"/>
      <c r="AG837" s="166"/>
      <c r="AH837" s="174"/>
      <c r="AI837" s="166" t="s">
        <v>1523</v>
      </c>
      <c r="AJ837" s="166"/>
      <c r="AK837" s="166"/>
      <c r="AL837" s="174"/>
      <c r="AM837" s="166" t="s">
        <v>2027</v>
      </c>
      <c r="AN837" s="166"/>
      <c r="AO837" s="166"/>
      <c r="AP837" s="174"/>
      <c r="AQ837" s="173"/>
      <c r="AW837" s="167"/>
      <c r="AX837" s="167"/>
      <c r="AY837" s="167"/>
      <c r="AZ837" s="167"/>
      <c r="BA837" s="167"/>
      <c r="BB837" s="167"/>
      <c r="BC837" s="167"/>
      <c r="BD837" s="167"/>
      <c r="BE837" s="167"/>
      <c r="BF837" s="167"/>
      <c r="BG837" s="167"/>
      <c r="BH837" s="167"/>
      <c r="BI837" s="167"/>
      <c r="BJ837" s="167"/>
      <c r="BK837" s="167"/>
      <c r="BL837" s="166"/>
      <c r="BM837" s="166"/>
      <c r="BN837" s="166"/>
      <c r="BO837" s="166"/>
      <c r="BP837" s="166"/>
      <c r="BQ837" s="166"/>
      <c r="BR837" s="166"/>
      <c r="BS837" s="166"/>
      <c r="BT837" s="166"/>
      <c r="BU837" s="166"/>
      <c r="BV837" s="166"/>
      <c r="BW837" s="166"/>
      <c r="BX837" s="166"/>
      <c r="BY837" s="166"/>
      <c r="BZ837" s="166"/>
      <c r="CA837" s="166"/>
      <c r="CB837" s="166"/>
      <c r="CC837" s="166"/>
      <c r="CD837" s="166"/>
      <c r="CE837" s="166"/>
      <c r="CF837" s="166"/>
      <c r="CG837" s="166"/>
      <c r="CH837" s="166"/>
      <c r="CI837" s="166"/>
      <c r="CJ837" s="166"/>
      <c r="CK837" s="166"/>
      <c r="CL837" s="166"/>
      <c r="CM837" s="166"/>
      <c r="CN837" s="166"/>
      <c r="CO837" s="166"/>
      <c r="CP837" s="166"/>
      <c r="CQ837" s="166"/>
      <c r="CR837" s="166"/>
      <c r="CS837" s="166"/>
      <c r="CT837" s="166"/>
      <c r="CU837" s="166"/>
      <c r="CV837" s="166"/>
      <c r="CW837" s="166"/>
      <c r="CX837" s="166"/>
      <c r="CY837" s="166"/>
      <c r="CZ837" s="166"/>
      <c r="DA837" s="166"/>
      <c r="DB837" s="166"/>
      <c r="DC837" s="166"/>
      <c r="DD837" s="166"/>
      <c r="DE837" s="166"/>
      <c r="DF837" s="166"/>
      <c r="DG837" s="166"/>
      <c r="DH837" s="166"/>
      <c r="DI837" s="166"/>
      <c r="DJ837" s="166"/>
      <c r="DK837" s="166"/>
      <c r="DL837" s="166"/>
      <c r="DM837" s="166"/>
      <c r="DN837" s="166"/>
      <c r="DO837" s="166"/>
      <c r="DP837" s="166"/>
      <c r="DQ837" s="166"/>
      <c r="DR837" s="166"/>
      <c r="DS837" s="166"/>
      <c r="DT837" s="166"/>
      <c r="DU837" s="166"/>
      <c r="DV837" s="166"/>
      <c r="DW837" s="166"/>
      <c r="DX837" s="166"/>
      <c r="DY837" s="166"/>
      <c r="DZ837" s="166"/>
      <c r="EA837" s="166"/>
      <c r="EB837" s="166"/>
      <c r="EC837" s="166"/>
      <c r="ED837" s="166"/>
      <c r="EE837" s="166"/>
      <c r="EF837" s="166"/>
      <c r="EG837" s="166"/>
      <c r="EH837" s="166"/>
      <c r="EI837" s="166"/>
      <c r="EJ837" s="166"/>
      <c r="EK837" s="166"/>
      <c r="EL837" s="166"/>
      <c r="EM837" s="166"/>
      <c r="EN837" s="166"/>
      <c r="EO837" s="166"/>
      <c r="EP837" s="166"/>
      <c r="EQ837" s="166"/>
      <c r="ER837" s="166"/>
      <c r="ES837" s="166"/>
      <c r="ET837" s="166"/>
      <c r="EU837" s="166"/>
      <c r="EV837" s="166"/>
      <c r="EW837" s="166"/>
      <c r="EX837" s="166"/>
      <c r="EY837" s="166"/>
      <c r="EZ837" s="166"/>
      <c r="FA837" s="166"/>
      <c r="FB837" s="166"/>
      <c r="FC837" s="166"/>
      <c r="FD837" s="166"/>
      <c r="FE837" s="166"/>
      <c r="FF837" s="166"/>
      <c r="FG837" s="166"/>
      <c r="FH837" s="166"/>
      <c r="FI837" s="166"/>
      <c r="FJ837" s="166"/>
    </row>
    <row r="838" spans="2:166" s="19" customFormat="1" ht="38.25">
      <c r="B838" s="158"/>
      <c r="D838" s="19" t="s">
        <v>2090</v>
      </c>
      <c r="E838" s="19">
        <v>0</v>
      </c>
      <c r="G838" s="160"/>
      <c r="H838" s="158">
        <v>12</v>
      </c>
      <c r="I838" s="19" t="s">
        <v>621</v>
      </c>
      <c r="J838" s="19">
        <v>0</v>
      </c>
      <c r="K838" s="160"/>
      <c r="M838" s="581" t="s">
        <v>633</v>
      </c>
      <c r="N838" s="546"/>
      <c r="O838" s="166" t="s">
        <v>635</v>
      </c>
      <c r="P838" s="166"/>
      <c r="Q838" s="546" t="s">
        <v>633</v>
      </c>
      <c r="R838" s="546"/>
      <c r="S838" s="166" t="s">
        <v>2028</v>
      </c>
      <c r="T838" s="166"/>
      <c r="U838" s="166"/>
      <c r="V838" s="166"/>
      <c r="W838" s="166" t="s">
        <v>633</v>
      </c>
      <c r="X838" s="166" t="s">
        <v>2032</v>
      </c>
      <c r="Z838" s="166"/>
      <c r="AA838" s="166" t="s">
        <v>633</v>
      </c>
      <c r="AB838" s="166" t="s">
        <v>2032</v>
      </c>
      <c r="AD838" s="166"/>
      <c r="AE838" s="166" t="s">
        <v>633</v>
      </c>
      <c r="AF838" s="166" t="s">
        <v>2031</v>
      </c>
      <c r="AH838" s="166"/>
      <c r="AI838" s="166" t="s">
        <v>633</v>
      </c>
      <c r="AJ838" s="166" t="s">
        <v>1524</v>
      </c>
      <c r="AL838" s="166"/>
      <c r="AM838" s="166" t="s">
        <v>633</v>
      </c>
      <c r="AN838" s="166" t="s">
        <v>2031</v>
      </c>
      <c r="AP838" s="166"/>
      <c r="AQ838" s="173"/>
      <c r="AW838" s="167"/>
      <c r="AX838" s="167"/>
      <c r="AY838" s="167"/>
      <c r="AZ838" s="167"/>
      <c r="BA838" s="167"/>
      <c r="BB838" s="167"/>
      <c r="BC838" s="167"/>
      <c r="BD838" s="167"/>
      <c r="BE838" s="167"/>
      <c r="BF838" s="167"/>
      <c r="BG838" s="167"/>
      <c r="BH838" s="167"/>
      <c r="BI838" s="167"/>
      <c r="BJ838" s="167"/>
      <c r="BK838" s="167"/>
      <c r="BL838" s="166"/>
      <c r="BM838" s="166"/>
      <c r="BN838" s="166"/>
      <c r="BO838" s="166"/>
      <c r="BP838" s="166"/>
      <c r="BQ838" s="166"/>
      <c r="BR838" s="166"/>
      <c r="BS838" s="166"/>
      <c r="BT838" s="166"/>
      <c r="BU838" s="166"/>
      <c r="BV838" s="166"/>
      <c r="BW838" s="166"/>
      <c r="BX838" s="166"/>
      <c r="BY838" s="166"/>
      <c r="BZ838" s="166"/>
      <c r="CA838" s="166"/>
      <c r="CB838" s="166"/>
      <c r="CC838" s="166"/>
      <c r="CD838" s="166"/>
      <c r="CE838" s="166"/>
      <c r="CF838" s="166"/>
      <c r="CG838" s="166"/>
      <c r="CH838" s="166"/>
      <c r="CI838" s="166"/>
      <c r="CJ838" s="166"/>
      <c r="CK838" s="166"/>
      <c r="CL838" s="166"/>
      <c r="CM838" s="166"/>
      <c r="CN838" s="166"/>
      <c r="CO838" s="166"/>
      <c r="CP838" s="166"/>
      <c r="CQ838" s="166"/>
      <c r="CR838" s="166"/>
      <c r="CS838" s="166"/>
      <c r="CT838" s="166"/>
      <c r="CU838" s="166"/>
      <c r="CV838" s="166"/>
      <c r="CW838" s="166"/>
      <c r="CX838" s="166"/>
      <c r="CY838" s="166"/>
      <c r="CZ838" s="166"/>
      <c r="DA838" s="166"/>
      <c r="DB838" s="166"/>
      <c r="DC838" s="166"/>
      <c r="DD838" s="166"/>
      <c r="DE838" s="166"/>
      <c r="DF838" s="166"/>
      <c r="DG838" s="166"/>
      <c r="DH838" s="166"/>
      <c r="DI838" s="166"/>
      <c r="DJ838" s="166"/>
      <c r="DK838" s="166"/>
      <c r="DL838" s="166"/>
      <c r="DM838" s="166"/>
      <c r="DN838" s="166"/>
      <c r="DO838" s="166"/>
      <c r="DP838" s="166"/>
      <c r="DQ838" s="166"/>
      <c r="DR838" s="166"/>
      <c r="DS838" s="166"/>
      <c r="DT838" s="166"/>
      <c r="DU838" s="166"/>
      <c r="DV838" s="166"/>
      <c r="DW838" s="166"/>
      <c r="DX838" s="166"/>
      <c r="DY838" s="166"/>
      <c r="DZ838" s="166"/>
      <c r="EA838" s="166"/>
      <c r="EB838" s="166"/>
      <c r="EC838" s="166"/>
      <c r="ED838" s="166"/>
      <c r="EE838" s="166"/>
      <c r="EF838" s="166"/>
      <c r="EG838" s="166"/>
      <c r="EH838" s="166"/>
      <c r="EI838" s="166"/>
      <c r="EJ838" s="166"/>
      <c r="EK838" s="166"/>
      <c r="EL838" s="166"/>
      <c r="EM838" s="166"/>
      <c r="EN838" s="166"/>
      <c r="EO838" s="166"/>
      <c r="EP838" s="166"/>
      <c r="EQ838" s="166"/>
      <c r="ER838" s="166"/>
      <c r="ES838" s="166"/>
      <c r="ET838" s="166"/>
      <c r="EU838" s="166"/>
      <c r="EV838" s="166"/>
      <c r="EW838" s="166"/>
      <c r="EX838" s="166"/>
      <c r="EY838" s="166"/>
      <c r="EZ838" s="166"/>
      <c r="FA838" s="166"/>
      <c r="FB838" s="166"/>
      <c r="FC838" s="166"/>
      <c r="FD838" s="166"/>
      <c r="FE838" s="166"/>
      <c r="FF838" s="166"/>
      <c r="FG838" s="166"/>
      <c r="FH838" s="166"/>
      <c r="FI838" s="166"/>
      <c r="FJ838" s="166"/>
    </row>
    <row r="839" spans="2:166" s="19" customFormat="1" ht="33.75" customHeight="1">
      <c r="B839" s="158"/>
      <c r="D839" s="19" t="s">
        <v>2092</v>
      </c>
      <c r="E839" s="19">
        <v>0</v>
      </c>
      <c r="G839" s="160"/>
      <c r="H839" s="158">
        <v>8</v>
      </c>
      <c r="I839" s="19" t="s">
        <v>623</v>
      </c>
      <c r="J839" s="19">
        <v>0</v>
      </c>
      <c r="K839" s="160"/>
      <c r="M839" s="172" t="s">
        <v>2637</v>
      </c>
      <c r="N839" s="174">
        <f>IF(O835=TRUE,90-F11,0)</f>
        <v>0</v>
      </c>
      <c r="O839" s="166"/>
      <c r="P839" s="166"/>
      <c r="Q839" s="166" t="s">
        <v>2637</v>
      </c>
      <c r="R839" s="174">
        <f>IF(S835=TRUE,100-F11,0)</f>
        <v>0</v>
      </c>
      <c r="S839" s="166"/>
      <c r="T839" s="166"/>
      <c r="U839" s="166"/>
      <c r="V839" s="166"/>
      <c r="W839" s="166" t="s">
        <v>2637</v>
      </c>
      <c r="X839" s="174">
        <f>IF(Y835=TRUE,65-$F$11,0)</f>
        <v>0</v>
      </c>
      <c r="Y839" s="166"/>
      <c r="Z839" s="166"/>
      <c r="AA839" s="166" t="s">
        <v>2637</v>
      </c>
      <c r="AB839" s="174">
        <f>IF(AC835=TRUE,85-$F$11,0)</f>
        <v>0</v>
      </c>
      <c r="AC839" s="166"/>
      <c r="AD839" s="166"/>
      <c r="AE839" s="166" t="s">
        <v>2637</v>
      </c>
      <c r="AF839" s="174">
        <f>IF(AG835=TRUE,100-$F$11,0)</f>
        <v>0</v>
      </c>
      <c r="AG839" s="166"/>
      <c r="AH839" s="166"/>
      <c r="AI839" s="166" t="s">
        <v>2637</v>
      </c>
      <c r="AJ839" s="174">
        <f>IF(AK835=TRUE,70-$F$11,0)</f>
        <v>0</v>
      </c>
      <c r="AK839" s="166"/>
      <c r="AL839" s="166"/>
      <c r="AM839" s="166" t="s">
        <v>2637</v>
      </c>
      <c r="AN839" s="174">
        <f>IF(AO835=TRUE,60-$F$11,0)</f>
        <v>0</v>
      </c>
      <c r="AO839" s="166"/>
      <c r="AP839" s="166"/>
      <c r="AQ839" s="173"/>
      <c r="AW839" s="167"/>
      <c r="AX839" s="167"/>
      <c r="AY839" s="167"/>
      <c r="AZ839" s="167"/>
      <c r="BA839" s="167"/>
      <c r="BB839" s="167"/>
      <c r="BC839" s="167"/>
      <c r="BD839" s="167"/>
      <c r="BE839" s="167"/>
      <c r="BF839" s="167"/>
      <c r="BG839" s="167"/>
      <c r="BH839" s="167"/>
      <c r="BI839" s="167"/>
      <c r="BJ839" s="167"/>
      <c r="BK839" s="167"/>
      <c r="BL839" s="166"/>
      <c r="BM839" s="166"/>
      <c r="BN839" s="166"/>
      <c r="BO839" s="166"/>
      <c r="BP839" s="166"/>
      <c r="BQ839" s="166"/>
      <c r="BR839" s="166"/>
      <c r="BS839" s="166"/>
      <c r="BT839" s="166"/>
      <c r="BU839" s="166"/>
      <c r="BV839" s="166"/>
      <c r="BW839" s="166"/>
      <c r="BX839" s="166"/>
      <c r="BY839" s="166"/>
      <c r="BZ839" s="166"/>
      <c r="CA839" s="166"/>
      <c r="CB839" s="166"/>
      <c r="CC839" s="166"/>
      <c r="CD839" s="166"/>
      <c r="CE839" s="166"/>
      <c r="CF839" s="166"/>
      <c r="CG839" s="166"/>
      <c r="CH839" s="166"/>
      <c r="CI839" s="166"/>
      <c r="CJ839" s="166"/>
      <c r="CK839" s="166"/>
      <c r="CL839" s="166"/>
      <c r="CM839" s="166"/>
      <c r="CN839" s="166"/>
      <c r="CO839" s="166"/>
      <c r="CP839" s="166"/>
      <c r="CQ839" s="166"/>
      <c r="CR839" s="166"/>
      <c r="CS839" s="166"/>
      <c r="CT839" s="166"/>
      <c r="CU839" s="166"/>
      <c r="CV839" s="166"/>
      <c r="CW839" s="166"/>
      <c r="CX839" s="166"/>
      <c r="CY839" s="166"/>
      <c r="CZ839" s="166"/>
      <c r="DA839" s="166"/>
      <c r="DB839" s="166"/>
      <c r="DC839" s="166"/>
      <c r="DD839" s="166"/>
      <c r="DE839" s="166"/>
      <c r="DF839" s="166"/>
      <c r="DG839" s="166"/>
      <c r="DH839" s="166"/>
      <c r="DI839" s="166"/>
      <c r="DJ839" s="166"/>
      <c r="DK839" s="166"/>
      <c r="DL839" s="166"/>
      <c r="DM839" s="166"/>
      <c r="DN839" s="166"/>
      <c r="DO839" s="166"/>
      <c r="DP839" s="166"/>
      <c r="DQ839" s="166"/>
      <c r="DR839" s="166"/>
      <c r="DS839" s="166"/>
      <c r="DT839" s="166"/>
      <c r="DU839" s="166"/>
      <c r="DV839" s="166"/>
      <c r="DW839" s="166"/>
      <c r="DX839" s="166"/>
      <c r="DY839" s="166"/>
      <c r="DZ839" s="166"/>
      <c r="EA839" s="166"/>
      <c r="EB839" s="166"/>
      <c r="EC839" s="166"/>
      <c r="ED839" s="166"/>
      <c r="EE839" s="166"/>
      <c r="EF839" s="166"/>
      <c r="EG839" s="166"/>
      <c r="EH839" s="166"/>
      <c r="EI839" s="166"/>
      <c r="EJ839" s="166"/>
      <c r="EK839" s="166"/>
      <c r="EL839" s="166"/>
      <c r="EM839" s="166"/>
      <c r="EN839" s="166"/>
      <c r="EO839" s="166"/>
      <c r="EP839" s="166"/>
      <c r="EQ839" s="166"/>
      <c r="ER839" s="166"/>
      <c r="ES839" s="166"/>
      <c r="ET839" s="166"/>
      <c r="EU839" s="166"/>
      <c r="EV839" s="166"/>
      <c r="EW839" s="166"/>
      <c r="EX839" s="166"/>
      <c r="EY839" s="166"/>
      <c r="EZ839" s="166"/>
      <c r="FA839" s="166"/>
      <c r="FB839" s="166"/>
      <c r="FC839" s="166"/>
      <c r="FD839" s="166"/>
      <c r="FE839" s="166"/>
      <c r="FF839" s="166"/>
      <c r="FG839" s="166"/>
      <c r="FH839" s="166"/>
      <c r="FI839" s="166"/>
      <c r="FJ839" s="166"/>
    </row>
    <row r="840" spans="2:166" s="19" customFormat="1" ht="38.25">
      <c r="B840" s="158"/>
      <c r="D840" s="19" t="s">
        <v>618</v>
      </c>
      <c r="E840" s="19">
        <v>0</v>
      </c>
      <c r="G840" s="160"/>
      <c r="H840" s="158"/>
      <c r="K840" s="160"/>
      <c r="M840" s="172" t="s">
        <v>1514</v>
      </c>
      <c r="N840" s="167"/>
      <c r="O840" s="166">
        <v>0</v>
      </c>
      <c r="P840" s="166"/>
      <c r="Q840" s="166" t="s">
        <v>2029</v>
      </c>
      <c r="R840" s="167"/>
      <c r="S840" s="166">
        <v>0</v>
      </c>
      <c r="T840" s="166"/>
      <c r="U840" s="166"/>
      <c r="V840" s="166"/>
      <c r="W840" s="166" t="s">
        <v>1514</v>
      </c>
      <c r="X840" s="167"/>
      <c r="Y840" s="166">
        <v>0</v>
      </c>
      <c r="Z840" s="166"/>
      <c r="AA840" s="166" t="s">
        <v>1518</v>
      </c>
      <c r="AB840" s="167"/>
      <c r="AC840" s="166">
        <v>0</v>
      </c>
      <c r="AD840" s="166"/>
      <c r="AE840" s="166" t="s">
        <v>682</v>
      </c>
      <c r="AF840" s="167"/>
      <c r="AG840" s="166">
        <v>0</v>
      </c>
      <c r="AH840" s="166"/>
      <c r="AI840" s="166" t="s">
        <v>1518</v>
      </c>
      <c r="AJ840" s="167"/>
      <c r="AK840" s="166">
        <v>0</v>
      </c>
      <c r="AL840" s="166"/>
      <c r="AM840" s="166" t="s">
        <v>1527</v>
      </c>
      <c r="AN840" s="167"/>
      <c r="AO840" s="166">
        <v>20</v>
      </c>
      <c r="AP840" s="166"/>
      <c r="AQ840" s="173"/>
      <c r="AW840" s="167"/>
      <c r="AX840" s="167"/>
      <c r="AY840" s="167"/>
      <c r="AZ840" s="167"/>
      <c r="BA840" s="167"/>
      <c r="BB840" s="167"/>
      <c r="BC840" s="167"/>
      <c r="BD840" s="167"/>
      <c r="BE840" s="167"/>
      <c r="BF840" s="167"/>
      <c r="BG840" s="167"/>
      <c r="BH840" s="167"/>
      <c r="BI840" s="167"/>
      <c r="BJ840" s="167"/>
      <c r="BK840" s="167"/>
      <c r="BL840" s="166"/>
      <c r="BM840" s="166"/>
      <c r="BN840" s="166"/>
      <c r="BO840" s="166"/>
      <c r="BP840" s="166"/>
      <c r="BQ840" s="166"/>
      <c r="BR840" s="166"/>
      <c r="BS840" s="166"/>
      <c r="BT840" s="166"/>
      <c r="BU840" s="166"/>
      <c r="BV840" s="166"/>
      <c r="BW840" s="166"/>
      <c r="BX840" s="166"/>
      <c r="BY840" s="166"/>
      <c r="BZ840" s="166"/>
      <c r="CA840" s="166"/>
      <c r="CB840" s="166"/>
      <c r="CC840" s="166"/>
      <c r="CD840" s="166"/>
      <c r="CE840" s="166"/>
      <c r="CF840" s="166"/>
      <c r="CG840" s="166"/>
      <c r="CH840" s="166"/>
      <c r="CI840" s="166"/>
      <c r="CJ840" s="166"/>
      <c r="CK840" s="166"/>
      <c r="CL840" s="166"/>
      <c r="CM840" s="166"/>
      <c r="CN840" s="166"/>
      <c r="CO840" s="166"/>
      <c r="CP840" s="166"/>
      <c r="CQ840" s="166"/>
      <c r="CR840" s="166"/>
      <c r="CS840" s="166"/>
      <c r="CT840" s="166"/>
      <c r="CU840" s="166"/>
      <c r="CV840" s="166"/>
      <c r="CW840" s="166"/>
      <c r="CX840" s="166"/>
      <c r="CY840" s="166"/>
      <c r="CZ840" s="166"/>
      <c r="DA840" s="166"/>
      <c r="DB840" s="166"/>
      <c r="DC840" s="166"/>
      <c r="DD840" s="166"/>
      <c r="DE840" s="166"/>
      <c r="DF840" s="166"/>
      <c r="DG840" s="166"/>
      <c r="DH840" s="166"/>
      <c r="DI840" s="166"/>
      <c r="DJ840" s="166"/>
      <c r="DK840" s="166"/>
      <c r="DL840" s="166"/>
      <c r="DM840" s="166"/>
      <c r="DN840" s="166"/>
      <c r="DO840" s="166"/>
      <c r="DP840" s="166"/>
      <c r="DQ840" s="166"/>
      <c r="DR840" s="166"/>
      <c r="DS840" s="166"/>
      <c r="DT840" s="166"/>
      <c r="DU840" s="166"/>
      <c r="DV840" s="166"/>
      <c r="DW840" s="166"/>
      <c r="DX840" s="166"/>
      <c r="DY840" s="166"/>
      <c r="DZ840" s="166"/>
      <c r="EA840" s="166"/>
      <c r="EB840" s="166"/>
      <c r="EC840" s="166"/>
      <c r="ED840" s="166"/>
      <c r="EE840" s="166"/>
      <c r="EF840" s="166"/>
      <c r="EG840" s="166"/>
      <c r="EH840" s="166"/>
      <c r="EI840" s="166"/>
      <c r="EJ840" s="166"/>
      <c r="EK840" s="166"/>
      <c r="EL840" s="166"/>
      <c r="EM840" s="166"/>
      <c r="EN840" s="166"/>
      <c r="EO840" s="166"/>
      <c r="EP840" s="166"/>
      <c r="EQ840" s="166"/>
      <c r="ER840" s="166"/>
      <c r="ES840" s="166"/>
      <c r="ET840" s="166"/>
      <c r="EU840" s="166"/>
      <c r="EV840" s="166"/>
      <c r="EW840" s="166"/>
      <c r="EX840" s="166"/>
      <c r="EY840" s="166"/>
      <c r="EZ840" s="166"/>
      <c r="FA840" s="166"/>
      <c r="FB840" s="166"/>
      <c r="FC840" s="166"/>
      <c r="FD840" s="166"/>
      <c r="FE840" s="166"/>
      <c r="FF840" s="166"/>
      <c r="FG840" s="166"/>
      <c r="FH840" s="166"/>
      <c r="FI840" s="166"/>
      <c r="FJ840" s="166"/>
    </row>
    <row r="841" spans="2:166" s="19" customFormat="1" ht="25.5">
      <c r="B841" s="158"/>
      <c r="G841" s="160"/>
      <c r="H841" s="158"/>
      <c r="K841" s="160"/>
      <c r="M841" s="172"/>
      <c r="N841" s="167"/>
      <c r="O841" s="166"/>
      <c r="P841" s="166"/>
      <c r="Q841" s="166"/>
      <c r="R841" s="167"/>
      <c r="S841" s="166"/>
      <c r="T841" s="166"/>
      <c r="U841" s="166"/>
      <c r="V841" s="166"/>
      <c r="W841" s="166"/>
      <c r="X841" s="167"/>
      <c r="Y841" s="166"/>
      <c r="Z841" s="166"/>
      <c r="AA841" s="166" t="s">
        <v>1520</v>
      </c>
      <c r="AB841" s="167"/>
      <c r="AC841" s="166">
        <v>0</v>
      </c>
      <c r="AD841" s="166"/>
      <c r="AE841" s="166"/>
      <c r="AF841" s="167"/>
      <c r="AG841" s="166">
        <v>0</v>
      </c>
      <c r="AH841" s="166"/>
      <c r="AI841" s="166" t="s">
        <v>1525</v>
      </c>
      <c r="AJ841" s="167"/>
      <c r="AK841" s="166">
        <v>0</v>
      </c>
      <c r="AL841" s="166"/>
      <c r="AM841" s="168"/>
      <c r="AN841" s="167"/>
      <c r="AO841" s="166"/>
      <c r="AP841" s="166"/>
      <c r="AQ841" s="173"/>
      <c r="AW841" s="167"/>
      <c r="AX841" s="167"/>
      <c r="AY841" s="167"/>
      <c r="AZ841" s="167"/>
      <c r="BA841" s="167"/>
      <c r="BB841" s="167"/>
      <c r="BC841" s="167"/>
      <c r="BD841" s="167"/>
      <c r="BE841" s="167"/>
      <c r="BF841" s="167"/>
      <c r="BG841" s="167"/>
      <c r="BH841" s="167"/>
      <c r="BI841" s="167"/>
      <c r="BJ841" s="167"/>
      <c r="BK841" s="167"/>
      <c r="BL841" s="166"/>
      <c r="BM841" s="166"/>
      <c r="BN841" s="166"/>
      <c r="BO841" s="166"/>
      <c r="BP841" s="166"/>
      <c r="BQ841" s="166"/>
      <c r="BR841" s="166"/>
      <c r="BS841" s="166"/>
      <c r="BT841" s="166"/>
      <c r="BU841" s="166"/>
      <c r="BV841" s="166"/>
      <c r="BW841" s="166"/>
      <c r="BX841" s="166"/>
      <c r="BY841" s="166"/>
      <c r="BZ841" s="166"/>
      <c r="CA841" s="166"/>
      <c r="CB841" s="166"/>
      <c r="CC841" s="166"/>
      <c r="CD841" s="166"/>
      <c r="CE841" s="166"/>
      <c r="CF841" s="166"/>
      <c r="CG841" s="166"/>
      <c r="CH841" s="166"/>
      <c r="CI841" s="166"/>
      <c r="CJ841" s="166"/>
      <c r="CK841" s="166"/>
      <c r="CL841" s="166"/>
      <c r="CM841" s="166"/>
      <c r="CN841" s="166"/>
      <c r="CO841" s="166"/>
      <c r="CP841" s="166"/>
      <c r="CQ841" s="166"/>
      <c r="CR841" s="166"/>
      <c r="CS841" s="166"/>
      <c r="CT841" s="166"/>
      <c r="CU841" s="166"/>
      <c r="CV841" s="166"/>
      <c r="CW841" s="166"/>
      <c r="CX841" s="166"/>
      <c r="CY841" s="166"/>
      <c r="CZ841" s="166"/>
      <c r="DA841" s="166"/>
      <c r="DB841" s="166"/>
      <c r="DC841" s="166"/>
      <c r="DD841" s="166"/>
      <c r="DE841" s="166"/>
      <c r="DF841" s="166"/>
      <c r="DG841" s="166"/>
      <c r="DH841" s="166"/>
      <c r="DI841" s="166"/>
      <c r="DJ841" s="166"/>
      <c r="DK841" s="166"/>
      <c r="DL841" s="166"/>
      <c r="DM841" s="166"/>
      <c r="DN841" s="166"/>
      <c r="DO841" s="166"/>
      <c r="DP841" s="166"/>
      <c r="DQ841" s="166"/>
      <c r="DR841" s="166"/>
      <c r="DS841" s="166"/>
      <c r="DT841" s="166"/>
      <c r="DU841" s="166"/>
      <c r="DV841" s="166"/>
      <c r="DW841" s="166"/>
      <c r="DX841" s="166"/>
      <c r="DY841" s="166"/>
      <c r="DZ841" s="166"/>
      <c r="EA841" s="166"/>
      <c r="EB841" s="166"/>
      <c r="EC841" s="166"/>
      <c r="ED841" s="166"/>
      <c r="EE841" s="166"/>
      <c r="EF841" s="166"/>
      <c r="EG841" s="166"/>
      <c r="EH841" s="166"/>
      <c r="EI841" s="166"/>
      <c r="EJ841" s="166"/>
      <c r="EK841" s="166"/>
      <c r="EL841" s="166"/>
      <c r="EM841" s="166"/>
      <c r="EN841" s="166"/>
      <c r="EO841" s="166"/>
      <c r="EP841" s="166"/>
      <c r="EQ841" s="166"/>
      <c r="ER841" s="166"/>
      <c r="ES841" s="166"/>
      <c r="ET841" s="166"/>
      <c r="EU841" s="166"/>
      <c r="EV841" s="166"/>
      <c r="EW841" s="166"/>
      <c r="EX841" s="166"/>
      <c r="EY841" s="166"/>
      <c r="EZ841" s="166"/>
      <c r="FA841" s="166"/>
      <c r="FB841" s="166"/>
      <c r="FC841" s="166"/>
      <c r="FD841" s="166"/>
      <c r="FE841" s="166"/>
      <c r="FF841" s="166"/>
      <c r="FG841" s="166"/>
      <c r="FH841" s="166"/>
      <c r="FI841" s="166"/>
      <c r="FJ841" s="166"/>
    </row>
    <row r="842" spans="2:166" s="19" customFormat="1" ht="25.5">
      <c r="B842" s="158"/>
      <c r="D842" s="19" t="s">
        <v>2091</v>
      </c>
      <c r="E842" s="19">
        <v>0</v>
      </c>
      <c r="G842" s="160"/>
      <c r="H842" s="158"/>
      <c r="I842" s="19" t="s">
        <v>625</v>
      </c>
      <c r="J842" s="19">
        <f>SUM(J835:J838)</f>
        <v>0</v>
      </c>
      <c r="K842" s="160"/>
      <c r="M842" s="172" t="s">
        <v>634</v>
      </c>
      <c r="N842" s="167"/>
      <c r="O842" s="166">
        <v>0</v>
      </c>
      <c r="P842" s="166"/>
      <c r="Q842" s="166" t="s">
        <v>2030</v>
      </c>
      <c r="R842" s="167"/>
      <c r="S842" s="166">
        <v>0</v>
      </c>
      <c r="T842" s="166"/>
      <c r="U842" s="166"/>
      <c r="V842" s="166"/>
      <c r="W842" s="166" t="s">
        <v>1515</v>
      </c>
      <c r="X842" s="167"/>
      <c r="Y842" s="166">
        <v>0</v>
      </c>
      <c r="Z842" s="166"/>
      <c r="AA842" s="166" t="s">
        <v>1521</v>
      </c>
      <c r="AB842" s="167"/>
      <c r="AC842" s="166">
        <v>0</v>
      </c>
      <c r="AD842" s="166"/>
      <c r="AE842" s="166"/>
      <c r="AF842" s="167"/>
      <c r="AG842" s="166">
        <v>0</v>
      </c>
      <c r="AH842" s="166"/>
      <c r="AI842" s="166"/>
      <c r="AJ842" s="167"/>
      <c r="AK842" s="166">
        <v>0</v>
      </c>
      <c r="AL842" s="166"/>
      <c r="AM842" s="166"/>
      <c r="AN842" s="167"/>
      <c r="AO842" s="166">
        <v>0</v>
      </c>
      <c r="AP842" s="166"/>
      <c r="AQ842" s="173"/>
      <c r="AW842" s="167"/>
      <c r="AX842" s="167"/>
      <c r="AY842" s="167"/>
      <c r="AZ842" s="167"/>
      <c r="BA842" s="167"/>
      <c r="BB842" s="167"/>
      <c r="BC842" s="167"/>
      <c r="BD842" s="167"/>
      <c r="BE842" s="167"/>
      <c r="BF842" s="167"/>
      <c r="BG842" s="167"/>
      <c r="BH842" s="167"/>
      <c r="BI842" s="167"/>
      <c r="BJ842" s="167"/>
      <c r="BK842" s="167"/>
      <c r="BL842" s="166"/>
      <c r="BM842" s="166"/>
      <c r="BN842" s="166"/>
      <c r="BO842" s="166"/>
      <c r="BP842" s="166"/>
      <c r="BQ842" s="166"/>
      <c r="BR842" s="166"/>
      <c r="BS842" s="166"/>
      <c r="BT842" s="166"/>
      <c r="BU842" s="166"/>
      <c r="BV842" s="166"/>
      <c r="BW842" s="166"/>
      <c r="BX842" s="166"/>
      <c r="BY842" s="166"/>
      <c r="BZ842" s="166"/>
      <c r="CA842" s="166"/>
      <c r="CB842" s="166"/>
      <c r="CC842" s="166"/>
      <c r="CD842" s="166"/>
      <c r="CE842" s="166"/>
      <c r="CF842" s="166"/>
      <c r="CG842" s="166"/>
      <c r="CH842" s="166"/>
      <c r="CI842" s="166"/>
      <c r="CJ842" s="166"/>
      <c r="CK842" s="166"/>
      <c r="CL842" s="166"/>
      <c r="CM842" s="166"/>
      <c r="CN842" s="166"/>
      <c r="CO842" s="166"/>
      <c r="CP842" s="166"/>
      <c r="CQ842" s="166"/>
      <c r="CR842" s="166"/>
      <c r="CS842" s="166"/>
      <c r="CT842" s="166"/>
      <c r="CU842" s="166"/>
      <c r="CV842" s="166"/>
      <c r="CW842" s="166"/>
      <c r="CX842" s="166"/>
      <c r="CY842" s="166"/>
      <c r="CZ842" s="166"/>
      <c r="DA842" s="166"/>
      <c r="DB842" s="166"/>
      <c r="DC842" s="166"/>
      <c r="DD842" s="166"/>
      <c r="DE842" s="166"/>
      <c r="DF842" s="166"/>
      <c r="DG842" s="166"/>
      <c r="DH842" s="166"/>
      <c r="DI842" s="166"/>
      <c r="DJ842" s="166"/>
      <c r="DK842" s="166"/>
      <c r="DL842" s="166"/>
      <c r="DM842" s="166"/>
      <c r="DN842" s="166"/>
      <c r="DO842" s="166"/>
      <c r="DP842" s="166"/>
      <c r="DQ842" s="166"/>
      <c r="DR842" s="166"/>
      <c r="DS842" s="166"/>
      <c r="DT842" s="166"/>
      <c r="DU842" s="166"/>
      <c r="DV842" s="166"/>
      <c r="DW842" s="166"/>
      <c r="DX842" s="166"/>
      <c r="DY842" s="166"/>
      <c r="DZ842" s="166"/>
      <c r="EA842" s="166"/>
      <c r="EB842" s="166"/>
      <c r="EC842" s="166"/>
      <c r="ED842" s="166"/>
      <c r="EE842" s="166"/>
      <c r="EF842" s="166"/>
      <c r="EG842" s="166"/>
      <c r="EH842" s="166"/>
      <c r="EI842" s="166"/>
      <c r="EJ842" s="166"/>
      <c r="EK842" s="166"/>
      <c r="EL842" s="166"/>
      <c r="EM842" s="166"/>
      <c r="EN842" s="166"/>
      <c r="EO842" s="166"/>
      <c r="EP842" s="166"/>
      <c r="EQ842" s="166"/>
      <c r="ER842" s="166"/>
      <c r="ES842" s="166"/>
      <c r="ET842" s="166"/>
      <c r="EU842" s="166"/>
      <c r="EV842" s="166"/>
      <c r="EW842" s="166"/>
      <c r="EX842" s="166"/>
      <c r="EY842" s="166"/>
      <c r="EZ842" s="166"/>
      <c r="FA842" s="166"/>
      <c r="FB842" s="166"/>
      <c r="FC842" s="166"/>
      <c r="FD842" s="166"/>
      <c r="FE842" s="166"/>
      <c r="FF842" s="166"/>
      <c r="FG842" s="166"/>
      <c r="FH842" s="166"/>
      <c r="FI842" s="166"/>
      <c r="FJ842" s="166"/>
    </row>
    <row r="843" spans="2:166" s="19" customFormat="1" ht="30" customHeight="1">
      <c r="B843" s="158"/>
      <c r="D843" s="19" t="s">
        <v>608</v>
      </c>
      <c r="E843" s="19">
        <v>0</v>
      </c>
      <c r="G843" s="160"/>
      <c r="H843" s="158"/>
      <c r="I843" s="19" t="b">
        <v>0</v>
      </c>
      <c r="K843" s="160"/>
      <c r="M843" s="172" t="s">
        <v>630</v>
      </c>
      <c r="N843" s="167"/>
      <c r="O843" s="166">
        <v>0</v>
      </c>
      <c r="P843" s="166"/>
      <c r="Q843" s="166" t="s">
        <v>630</v>
      </c>
      <c r="R843" s="167"/>
      <c r="S843" s="166">
        <v>0</v>
      </c>
      <c r="T843" s="166"/>
      <c r="U843" s="166"/>
      <c r="V843" s="166"/>
      <c r="W843" s="166" t="s">
        <v>630</v>
      </c>
      <c r="X843" s="167"/>
      <c r="Y843" s="166">
        <v>20</v>
      </c>
      <c r="Z843" s="166"/>
      <c r="AA843" s="166" t="s">
        <v>630</v>
      </c>
      <c r="AB843" s="167"/>
      <c r="AC843" s="166">
        <v>0</v>
      </c>
      <c r="AD843" s="166"/>
      <c r="AE843" s="166" t="s">
        <v>630</v>
      </c>
      <c r="AF843" s="167"/>
      <c r="AG843" s="166">
        <v>0</v>
      </c>
      <c r="AH843" s="166"/>
      <c r="AI843" s="166" t="s">
        <v>630</v>
      </c>
      <c r="AJ843" s="167"/>
      <c r="AK843" s="166">
        <v>0</v>
      </c>
      <c r="AL843" s="166"/>
      <c r="AM843" s="166" t="s">
        <v>630</v>
      </c>
      <c r="AN843" s="167"/>
      <c r="AO843" s="166">
        <v>0</v>
      </c>
      <c r="AP843" s="166"/>
      <c r="AQ843" s="173"/>
      <c r="AW843" s="167"/>
      <c r="AX843" s="167"/>
      <c r="AY843" s="167"/>
      <c r="AZ843" s="167"/>
      <c r="BA843" s="167"/>
      <c r="BB843" s="167"/>
      <c r="BC843" s="167"/>
      <c r="BD843" s="167"/>
      <c r="BE843" s="167"/>
      <c r="BF843" s="167"/>
      <c r="BG843" s="167"/>
      <c r="BH843" s="167"/>
      <c r="BI843" s="167"/>
      <c r="BJ843" s="167"/>
      <c r="BK843" s="167"/>
      <c r="BL843" s="166"/>
      <c r="BM843" s="166"/>
      <c r="BN843" s="166"/>
      <c r="BO843" s="166"/>
      <c r="BP843" s="166"/>
      <c r="BQ843" s="166"/>
      <c r="BR843" s="166"/>
      <c r="BS843" s="166"/>
      <c r="BT843" s="166"/>
      <c r="BU843" s="166"/>
      <c r="BV843" s="166"/>
      <c r="BW843" s="166"/>
      <c r="BX843" s="166"/>
      <c r="BY843" s="166"/>
      <c r="BZ843" s="166"/>
      <c r="CA843" s="166"/>
      <c r="CB843" s="166"/>
      <c r="CC843" s="166"/>
      <c r="CD843" s="166"/>
      <c r="CE843" s="166"/>
      <c r="CF843" s="166"/>
      <c r="CG843" s="166"/>
      <c r="CH843" s="166"/>
      <c r="CI843" s="166"/>
      <c r="CJ843" s="166"/>
      <c r="CK843" s="166"/>
      <c r="CL843" s="166"/>
      <c r="CM843" s="166"/>
      <c r="CN843" s="166"/>
      <c r="CO843" s="166"/>
      <c r="CP843" s="166"/>
      <c r="CQ843" s="166"/>
      <c r="CR843" s="166"/>
      <c r="CS843" s="166"/>
      <c r="CT843" s="166"/>
      <c r="CU843" s="166"/>
      <c r="CV843" s="166"/>
      <c r="CW843" s="166"/>
      <c r="CX843" s="166"/>
      <c r="CY843" s="166"/>
      <c r="CZ843" s="166"/>
      <c r="DA843" s="166"/>
      <c r="DB843" s="166"/>
      <c r="DC843" s="166"/>
      <c r="DD843" s="166"/>
      <c r="DE843" s="166"/>
      <c r="DF843" s="166"/>
      <c r="DG843" s="166"/>
      <c r="DH843" s="166"/>
      <c r="DI843" s="166"/>
      <c r="DJ843" s="166"/>
      <c r="DK843" s="166"/>
      <c r="DL843" s="166"/>
      <c r="DM843" s="166"/>
      <c r="DN843" s="166"/>
      <c r="DO843" s="166"/>
      <c r="DP843" s="166"/>
      <c r="DQ843" s="166"/>
      <c r="DR843" s="166"/>
      <c r="DS843" s="166"/>
      <c r="DT843" s="166"/>
      <c r="DU843" s="166"/>
      <c r="DV843" s="166"/>
      <c r="DW843" s="166"/>
      <c r="DX843" s="166"/>
      <c r="DY843" s="166"/>
      <c r="DZ843" s="166"/>
      <c r="EA843" s="166"/>
      <c r="EB843" s="166"/>
      <c r="EC843" s="166"/>
      <c r="ED843" s="166"/>
      <c r="EE843" s="166"/>
      <c r="EF843" s="166"/>
      <c r="EG843" s="166"/>
      <c r="EH843" s="166"/>
      <c r="EI843" s="166"/>
      <c r="EJ843" s="166"/>
      <c r="EK843" s="166"/>
      <c r="EL843" s="166"/>
      <c r="EM843" s="166"/>
      <c r="EN843" s="166"/>
      <c r="EO843" s="166"/>
      <c r="EP843" s="166"/>
      <c r="EQ843" s="166"/>
      <c r="ER843" s="166"/>
      <c r="ES843" s="166"/>
      <c r="ET843" s="166"/>
      <c r="EU843" s="166"/>
      <c r="EV843" s="166"/>
      <c r="EW843" s="166"/>
      <c r="EX843" s="166"/>
      <c r="EY843" s="166"/>
      <c r="EZ843" s="166"/>
      <c r="FA843" s="166"/>
      <c r="FB843" s="166"/>
      <c r="FC843" s="166"/>
      <c r="FD843" s="166"/>
      <c r="FE843" s="166"/>
      <c r="FF843" s="166"/>
      <c r="FG843" s="166"/>
      <c r="FH843" s="166"/>
      <c r="FI843" s="166"/>
      <c r="FJ843" s="166"/>
    </row>
    <row r="844" spans="2:166" s="19" customFormat="1" ht="42.75" customHeight="1">
      <c r="B844" s="158"/>
      <c r="D844" s="19" t="s">
        <v>609</v>
      </c>
      <c r="E844" s="19">
        <v>0</v>
      </c>
      <c r="G844" s="160"/>
      <c r="H844" s="158"/>
      <c r="I844" s="19" t="s">
        <v>626</v>
      </c>
      <c r="J844" s="19">
        <f>IF(I843=TRUE,-(J839*2),0)</f>
        <v>0</v>
      </c>
      <c r="K844" s="160"/>
      <c r="M844" s="158" t="s">
        <v>2626</v>
      </c>
      <c r="O844" s="19">
        <v>0</v>
      </c>
      <c r="P844" s="166"/>
      <c r="Q844" s="19" t="s">
        <v>2626</v>
      </c>
      <c r="S844" s="19">
        <v>0</v>
      </c>
      <c r="T844" s="166"/>
      <c r="U844" s="166"/>
      <c r="V844" s="166"/>
      <c r="W844" s="19" t="s">
        <v>2626</v>
      </c>
      <c r="Y844" s="19">
        <v>0</v>
      </c>
      <c r="Z844" s="166"/>
      <c r="AA844" s="19" t="s">
        <v>2626</v>
      </c>
      <c r="AC844" s="19">
        <v>0</v>
      </c>
      <c r="AD844" s="166"/>
      <c r="AG844" s="19">
        <v>0</v>
      </c>
      <c r="AH844" s="166"/>
      <c r="AI844" s="19" t="s">
        <v>2626</v>
      </c>
      <c r="AK844" s="19">
        <v>0</v>
      </c>
      <c r="AL844" s="166"/>
      <c r="AM844" s="19" t="s">
        <v>2626</v>
      </c>
      <c r="AO844" s="19">
        <v>0</v>
      </c>
      <c r="AP844" s="166"/>
      <c r="AQ844" s="173"/>
      <c r="AW844" s="167"/>
      <c r="AX844" s="167"/>
      <c r="AY844" s="167"/>
      <c r="AZ844" s="167"/>
      <c r="BA844" s="167"/>
      <c r="BB844" s="167"/>
      <c r="BC844" s="167"/>
      <c r="BD844" s="167"/>
      <c r="BE844" s="167"/>
      <c r="BF844" s="167"/>
      <c r="BG844" s="167"/>
      <c r="BH844" s="167"/>
      <c r="BI844" s="167"/>
      <c r="BJ844" s="167"/>
      <c r="BK844" s="167"/>
      <c r="BL844" s="166"/>
      <c r="BM844" s="166"/>
      <c r="BN844" s="166"/>
      <c r="BO844" s="166"/>
      <c r="BP844" s="166"/>
      <c r="BQ844" s="166"/>
      <c r="BR844" s="166"/>
      <c r="BS844" s="166"/>
      <c r="BT844" s="166"/>
      <c r="BU844" s="166"/>
      <c r="BV844" s="166"/>
      <c r="BW844" s="166"/>
      <c r="BX844" s="166"/>
      <c r="BY844" s="166"/>
      <c r="BZ844" s="166"/>
      <c r="CA844" s="166"/>
      <c r="CB844" s="166"/>
      <c r="CC844" s="166"/>
      <c r="CD844" s="166"/>
      <c r="CE844" s="166"/>
      <c r="CF844" s="166"/>
      <c r="CG844" s="166"/>
      <c r="CH844" s="166"/>
      <c r="CI844" s="166"/>
      <c r="CJ844" s="166"/>
      <c r="CK844" s="166"/>
      <c r="CL844" s="166"/>
      <c r="CM844" s="166"/>
      <c r="CN844" s="166"/>
      <c r="CO844" s="166"/>
      <c r="CP844" s="166"/>
      <c r="CQ844" s="166"/>
      <c r="CR844" s="166"/>
      <c r="CS844" s="166"/>
      <c r="CT844" s="166"/>
      <c r="CU844" s="166"/>
      <c r="CV844" s="166"/>
      <c r="CW844" s="166"/>
      <c r="CX844" s="166"/>
      <c r="CY844" s="166"/>
      <c r="CZ844" s="166"/>
      <c r="DA844" s="166"/>
      <c r="DB844" s="166"/>
      <c r="DC844" s="166"/>
      <c r="DD844" s="166"/>
      <c r="DE844" s="166"/>
      <c r="DF844" s="166"/>
      <c r="DG844" s="166"/>
      <c r="DH844" s="166"/>
      <c r="DI844" s="166"/>
      <c r="DJ844" s="166"/>
      <c r="DK844" s="166"/>
      <c r="DL844" s="166"/>
      <c r="DM844" s="166"/>
      <c r="DN844" s="166"/>
      <c r="DO844" s="166"/>
      <c r="DP844" s="166"/>
      <c r="DQ844" s="166"/>
      <c r="DR844" s="166"/>
      <c r="DS844" s="166"/>
      <c r="DT844" s="166"/>
      <c r="DU844" s="166"/>
      <c r="DV844" s="166"/>
      <c r="DW844" s="166"/>
      <c r="DX844" s="166"/>
      <c r="DY844" s="166"/>
      <c r="DZ844" s="166"/>
      <c r="EA844" s="166"/>
      <c r="EB844" s="166"/>
      <c r="EC844" s="166"/>
      <c r="ED844" s="166"/>
      <c r="EE844" s="166"/>
      <c r="EF844" s="166"/>
      <c r="EG844" s="166"/>
      <c r="EH844" s="166"/>
      <c r="EI844" s="166"/>
      <c r="EJ844" s="166"/>
      <c r="EK844" s="166"/>
      <c r="EL844" s="166"/>
      <c r="EM844" s="166"/>
      <c r="EN844" s="166"/>
      <c r="EO844" s="166"/>
      <c r="EP844" s="166"/>
      <c r="EQ844" s="166"/>
      <c r="ER844" s="166"/>
      <c r="ES844" s="166"/>
      <c r="ET844" s="166"/>
      <c r="EU844" s="166"/>
      <c r="EV844" s="166"/>
      <c r="EW844" s="166"/>
      <c r="EX844" s="166"/>
      <c r="EY844" s="166"/>
      <c r="EZ844" s="166"/>
      <c r="FA844" s="166"/>
      <c r="FB844" s="166"/>
      <c r="FC844" s="166"/>
      <c r="FD844" s="166"/>
      <c r="FE844" s="166"/>
      <c r="FF844" s="166"/>
      <c r="FG844" s="166"/>
      <c r="FH844" s="166"/>
      <c r="FI844" s="166"/>
      <c r="FJ844" s="166"/>
    </row>
    <row r="845" spans="2:166" s="19" customFormat="1" ht="33.75" customHeight="1">
      <c r="B845" s="158"/>
      <c r="D845" s="19" t="s">
        <v>610</v>
      </c>
      <c r="E845" s="19">
        <v>0</v>
      </c>
      <c r="G845" s="160"/>
      <c r="H845" s="158"/>
      <c r="K845" s="160"/>
      <c r="M845" s="172" t="s">
        <v>2023</v>
      </c>
      <c r="N845" s="19">
        <f>O845-O843</f>
        <v>0</v>
      </c>
      <c r="O845" s="174">
        <f>IF(O835=TRUE,30,0)</f>
        <v>0</v>
      </c>
      <c r="P845" s="166"/>
      <c r="Q845" s="166" t="s">
        <v>2023</v>
      </c>
      <c r="R845" s="19">
        <f>IF(S835=TRUE,S845-SUM(S840:S844),0)</f>
        <v>0</v>
      </c>
      <c r="S845" s="167">
        <f>IF(S835=TRUE,30,0)</f>
        <v>0</v>
      </c>
      <c r="T845" s="166"/>
      <c r="U845" s="166"/>
      <c r="V845" s="166"/>
      <c r="W845" s="166" t="s">
        <v>2023</v>
      </c>
      <c r="X845" s="19">
        <f>IF(Y835=TRUE,Y845-Y843,0)</f>
        <v>0</v>
      </c>
      <c r="Y845" s="167">
        <f>IF(Y835=TRUE,20,0)</f>
        <v>0</v>
      </c>
      <c r="Z845" s="166"/>
      <c r="AA845" s="166" t="s">
        <v>2023</v>
      </c>
      <c r="AB845" s="19">
        <f>IF(AC835=TRUE,(AC845-AC843),0)</f>
        <v>0</v>
      </c>
      <c r="AC845" s="167">
        <f>IF(AC835=TRUE,42,0)</f>
        <v>0</v>
      </c>
      <c r="AD845" s="166"/>
      <c r="AE845" s="166" t="s">
        <v>2023</v>
      </c>
      <c r="AF845" s="19">
        <f>IF(AG835=TRUE,(AG845-AG843),0)</f>
        <v>0</v>
      </c>
      <c r="AG845" s="167">
        <f>IF(AG835=TRUE,80,0)</f>
        <v>0</v>
      </c>
      <c r="AH845" s="166"/>
      <c r="AI845" s="166" t="s">
        <v>2023</v>
      </c>
      <c r="AJ845" s="19">
        <f>IF(AK835=TRUE,(AK845-AK843),0)</f>
        <v>0</v>
      </c>
      <c r="AK845" s="167">
        <f>IF(AK835=TRUE,25,0)</f>
        <v>0</v>
      </c>
      <c r="AL845" s="166"/>
      <c r="AM845" s="166" t="s">
        <v>2023</v>
      </c>
      <c r="AN845" s="19">
        <f>IF(AO835=TRUE,(AO845-AO843),0)</f>
        <v>0</v>
      </c>
      <c r="AO845" s="167">
        <f>IF(AO835=TRUE,60,0)</f>
        <v>0</v>
      </c>
      <c r="AP845" s="166"/>
      <c r="AQ845" s="173"/>
      <c r="AW845" s="167"/>
      <c r="AX845" s="167"/>
      <c r="AY845" s="167"/>
      <c r="AZ845" s="167"/>
      <c r="BA845" s="167"/>
      <c r="BB845" s="167"/>
      <c r="BC845" s="167"/>
      <c r="BD845" s="167"/>
      <c r="BE845" s="167"/>
      <c r="BF845" s="167"/>
      <c r="BG845" s="167"/>
      <c r="BH845" s="167"/>
      <c r="BI845" s="167"/>
      <c r="BJ845" s="167"/>
      <c r="BK845" s="167"/>
      <c r="BL845" s="166"/>
      <c r="BM845" s="166"/>
      <c r="BN845" s="166"/>
      <c r="BO845" s="166"/>
      <c r="BP845" s="166"/>
      <c r="BQ845" s="166"/>
      <c r="BR845" s="166"/>
      <c r="BS845" s="166"/>
      <c r="BT845" s="166"/>
      <c r="BU845" s="166"/>
      <c r="BV845" s="166"/>
      <c r="BW845" s="166"/>
      <c r="BX845" s="166"/>
      <c r="BY845" s="166"/>
      <c r="BZ845" s="166"/>
      <c r="CA845" s="166"/>
      <c r="CB845" s="166"/>
      <c r="CC845" s="166"/>
      <c r="CD845" s="166"/>
      <c r="CE845" s="166"/>
      <c r="CF845" s="166"/>
      <c r="CG845" s="166"/>
      <c r="CH845" s="166"/>
      <c r="CI845" s="166"/>
      <c r="CJ845" s="166"/>
      <c r="CK845" s="166"/>
      <c r="CL845" s="166"/>
      <c r="CM845" s="166"/>
      <c r="CN845" s="166"/>
      <c r="CO845" s="166"/>
      <c r="CP845" s="166"/>
      <c r="CQ845" s="166"/>
      <c r="CR845" s="166"/>
      <c r="CS845" s="166"/>
      <c r="CT845" s="166"/>
      <c r="CU845" s="166"/>
      <c r="CV845" s="166"/>
      <c r="CW845" s="166"/>
      <c r="CX845" s="166"/>
      <c r="CY845" s="166"/>
      <c r="CZ845" s="166"/>
      <c r="DA845" s="166"/>
      <c r="DB845" s="166"/>
      <c r="DC845" s="166"/>
      <c r="DD845" s="166"/>
      <c r="DE845" s="166"/>
      <c r="DF845" s="166"/>
      <c r="DG845" s="166"/>
      <c r="DH845" s="166"/>
      <c r="DI845" s="166"/>
      <c r="DJ845" s="166"/>
      <c r="DK845" s="166"/>
      <c r="DL845" s="166"/>
      <c r="DM845" s="166"/>
      <c r="DN845" s="166"/>
      <c r="DO845" s="166"/>
      <c r="DP845" s="166"/>
      <c r="DQ845" s="166"/>
      <c r="DR845" s="166"/>
      <c r="DS845" s="166"/>
      <c r="DT845" s="166"/>
      <c r="DU845" s="166"/>
      <c r="DV845" s="166"/>
      <c r="DW845" s="166"/>
      <c r="DX845" s="166"/>
      <c r="DY845" s="166"/>
      <c r="DZ845" s="166"/>
      <c r="EA845" s="166"/>
      <c r="EB845" s="166"/>
      <c r="EC845" s="166"/>
      <c r="ED845" s="166"/>
      <c r="EE845" s="166"/>
      <c r="EF845" s="166"/>
      <c r="EG845" s="166"/>
      <c r="EH845" s="166"/>
      <c r="EI845" s="166"/>
      <c r="EJ845" s="166"/>
      <c r="EK845" s="166"/>
      <c r="EL845" s="166"/>
      <c r="EM845" s="166"/>
      <c r="EN845" s="166"/>
      <c r="EO845" s="166"/>
      <c r="EP845" s="166"/>
      <c r="EQ845" s="166"/>
      <c r="ER845" s="166"/>
      <c r="ES845" s="166"/>
      <c r="ET845" s="166"/>
      <c r="EU845" s="166"/>
      <c r="EV845" s="166"/>
      <c r="EW845" s="166"/>
      <c r="EX845" s="166"/>
      <c r="EY845" s="166"/>
      <c r="EZ845" s="166"/>
      <c r="FA845" s="166"/>
      <c r="FB845" s="166"/>
      <c r="FC845" s="166"/>
      <c r="FD845" s="166"/>
      <c r="FE845" s="166"/>
      <c r="FF845" s="166"/>
      <c r="FG845" s="166"/>
      <c r="FH845" s="166"/>
      <c r="FI845" s="166"/>
      <c r="FJ845" s="166"/>
    </row>
    <row r="846" spans="2:166" s="19" customFormat="1" ht="32.25" customHeight="1">
      <c r="B846" s="158"/>
      <c r="D846" s="19" t="s">
        <v>611</v>
      </c>
      <c r="E846" s="19">
        <v>0</v>
      </c>
      <c r="G846" s="160"/>
      <c r="H846" s="158"/>
      <c r="K846" s="160"/>
      <c r="M846" s="172" t="s">
        <v>2024</v>
      </c>
      <c r="N846" s="19" t="str">
        <f>IF(P846&gt;0,P846,"")</f>
        <v/>
      </c>
      <c r="O846" s="174">
        <f>IF(O835=TRUE,70-F11,0)</f>
        <v>0</v>
      </c>
      <c r="P846" s="175">
        <f>O843+O846-SUM(O840:O844)</f>
        <v>0</v>
      </c>
      <c r="Q846" s="166" t="s">
        <v>2024</v>
      </c>
      <c r="R846" s="19" t="str">
        <f>IF(T846&gt;0,T846,"")</f>
        <v/>
      </c>
      <c r="S846" s="167">
        <f>IF(S835=TRUE,100-$F$11,0)</f>
        <v>0</v>
      </c>
      <c r="T846" s="175">
        <f>(S843+S846)-SUM(S840:S844)</f>
        <v>0</v>
      </c>
      <c r="U846" s="175"/>
      <c r="V846" s="175"/>
      <c r="W846" s="166" t="s">
        <v>2024</v>
      </c>
      <c r="X846" s="19" t="str">
        <f>IF(Z846&gt;0,Z846,"")</f>
        <v/>
      </c>
      <c r="Y846" s="167">
        <f>IF(Y835=TRUE,50-$F$11,0)</f>
        <v>0</v>
      </c>
      <c r="Z846" s="175">
        <f>(Y843+Y846)-SUM(Y840:Y844)</f>
        <v>0</v>
      </c>
      <c r="AA846" s="166" t="s">
        <v>2024</v>
      </c>
      <c r="AB846" s="19" t="str">
        <f>IF(AD846&gt;0,AD846,"")</f>
        <v/>
      </c>
      <c r="AC846" s="167">
        <f>IF(AC835=TRUE,200-$F$11,0)</f>
        <v>0</v>
      </c>
      <c r="AD846" s="19">
        <f>(AD843+AC846)-SUM(AC840:AC844)</f>
        <v>0</v>
      </c>
      <c r="AE846" s="166" t="s">
        <v>2024</v>
      </c>
      <c r="AF846" s="19" t="str">
        <f>IF(AH846&gt;0,AH846,"")</f>
        <v/>
      </c>
      <c r="AG846" s="167">
        <f>IF(AG835=TRUE,170-$F$11,0)</f>
        <v>0</v>
      </c>
      <c r="AH846" s="19">
        <f>(AG843+AG846)-SUM(AG840:AG844)</f>
        <v>0</v>
      </c>
      <c r="AI846" s="166" t="s">
        <v>2024</v>
      </c>
      <c r="AJ846" s="19" t="str">
        <f>IF(AL846&gt;0,AL846,"")</f>
        <v/>
      </c>
      <c r="AK846" s="167">
        <f>IF(AK835=TRUE,55-$F$11,0)</f>
        <v>0</v>
      </c>
      <c r="AL846" s="19">
        <f>(AK843+AK846)-SUM(AK840:AK844)</f>
        <v>0</v>
      </c>
      <c r="AM846" s="166" t="s">
        <v>2024</v>
      </c>
      <c r="AN846" s="19" t="str">
        <f>IF(AP846&gt;0,AP846,"")</f>
        <v/>
      </c>
      <c r="AO846" s="167">
        <f>IF(AO835=TRUE,80-$F$11,0)</f>
        <v>0</v>
      </c>
      <c r="AP846" s="175">
        <f>(AO843+AO846)-SUM(AO840:AO844)</f>
        <v>-20</v>
      </c>
      <c r="AQ846" s="173"/>
      <c r="AW846" s="167"/>
      <c r="AX846" s="167"/>
      <c r="AY846" s="167"/>
      <c r="AZ846" s="167"/>
      <c r="BA846" s="167"/>
      <c r="BB846" s="167"/>
      <c r="BC846" s="167"/>
      <c r="BD846" s="167"/>
      <c r="BE846" s="167"/>
      <c r="BF846" s="167"/>
      <c r="BG846" s="167"/>
      <c r="BH846" s="167"/>
      <c r="BI846" s="167"/>
      <c r="BJ846" s="167"/>
      <c r="BK846" s="167"/>
      <c r="BL846" s="166"/>
      <c r="BM846" s="166"/>
      <c r="BN846" s="166"/>
      <c r="BO846" s="166"/>
      <c r="BP846" s="166"/>
      <c r="BQ846" s="166"/>
      <c r="BR846" s="166"/>
      <c r="BS846" s="166"/>
      <c r="BT846" s="166"/>
      <c r="BU846" s="166"/>
      <c r="BV846" s="166"/>
      <c r="BW846" s="166"/>
      <c r="BX846" s="166"/>
      <c r="BY846" s="166"/>
      <c r="BZ846" s="166"/>
      <c r="CA846" s="166"/>
      <c r="CB846" s="166"/>
      <c r="CC846" s="166"/>
      <c r="CD846" s="166"/>
      <c r="CE846" s="166"/>
      <c r="CF846" s="166"/>
      <c r="CG846" s="166"/>
      <c r="CH846" s="166"/>
      <c r="CI846" s="166"/>
      <c r="CJ846" s="166"/>
      <c r="CK846" s="166"/>
      <c r="CL846" s="166"/>
      <c r="CM846" s="166"/>
      <c r="CN846" s="166"/>
      <c r="CO846" s="166"/>
      <c r="CP846" s="166"/>
      <c r="CQ846" s="166"/>
      <c r="CR846" s="166"/>
      <c r="CS846" s="166"/>
      <c r="CT846" s="166"/>
      <c r="CU846" s="166"/>
      <c r="CV846" s="166"/>
      <c r="CW846" s="166"/>
      <c r="CX846" s="166"/>
      <c r="CY846" s="166"/>
      <c r="CZ846" s="166"/>
      <c r="DA846" s="166"/>
      <c r="DB846" s="166"/>
      <c r="DC846" s="166"/>
      <c r="DD846" s="166"/>
      <c r="DE846" s="166"/>
      <c r="DF846" s="166"/>
      <c r="DG846" s="166"/>
      <c r="DH846" s="166"/>
      <c r="DI846" s="166"/>
      <c r="DJ846" s="166"/>
      <c r="DK846" s="166"/>
      <c r="DL846" s="166"/>
      <c r="DM846" s="166"/>
      <c r="DN846" s="166"/>
      <c r="DO846" s="166"/>
      <c r="DP846" s="166"/>
      <c r="DQ846" s="166"/>
      <c r="DR846" s="166"/>
      <c r="DS846" s="166"/>
      <c r="DT846" s="166"/>
      <c r="DU846" s="166"/>
      <c r="DV846" s="166"/>
      <c r="DW846" s="166"/>
      <c r="DX846" s="166"/>
      <c r="DY846" s="166"/>
      <c r="DZ846" s="166"/>
      <c r="EA846" s="166"/>
      <c r="EB846" s="166"/>
      <c r="EC846" s="166"/>
      <c r="ED846" s="166"/>
      <c r="EE846" s="166"/>
      <c r="EF846" s="166"/>
      <c r="EG846" s="166"/>
      <c r="EH846" s="166"/>
      <c r="EI846" s="166"/>
      <c r="EJ846" s="166"/>
      <c r="EK846" s="166"/>
      <c r="EL846" s="166"/>
      <c r="EM846" s="166"/>
      <c r="EN846" s="166"/>
      <c r="EO846" s="166"/>
      <c r="EP846" s="166"/>
      <c r="EQ846" s="166"/>
      <c r="ER846" s="166"/>
      <c r="ES846" s="166"/>
      <c r="ET846" s="166"/>
      <c r="EU846" s="166"/>
      <c r="EV846" s="166"/>
      <c r="EW846" s="166"/>
      <c r="EX846" s="166"/>
      <c r="EY846" s="166"/>
      <c r="EZ846" s="166"/>
      <c r="FA846" s="166"/>
      <c r="FB846" s="166"/>
      <c r="FC846" s="166"/>
      <c r="FD846" s="166"/>
      <c r="FE846" s="166"/>
      <c r="FF846" s="166"/>
      <c r="FG846" s="166"/>
      <c r="FH846" s="166"/>
      <c r="FI846" s="166"/>
      <c r="FJ846" s="166"/>
    </row>
    <row r="847" spans="2:166" s="19" customFormat="1" ht="30" customHeight="1">
      <c r="B847" s="158"/>
      <c r="D847" s="19" t="s">
        <v>612</v>
      </c>
      <c r="E847" s="19">
        <v>0</v>
      </c>
      <c r="G847" s="160"/>
      <c r="H847" s="158"/>
      <c r="K847" s="160"/>
      <c r="M847" s="172" t="str">
        <f>IF(AND(N845&lt;1,O835=TRUE),"Fin del proceso","")</f>
        <v/>
      </c>
      <c r="N847" s="166" t="str">
        <f>IF(AND(M847="Fin del proceso",P846&lt;1),"Curado",CONCATENATE(N846,M848))</f>
        <v>% de morir</v>
      </c>
      <c r="O847" s="166"/>
      <c r="P847" s="166"/>
      <c r="Q847" s="166" t="str">
        <f>IF(AND(R845&lt;1,S835=TRUE),"Fin del proceso","")</f>
        <v/>
      </c>
      <c r="R847" s="166" t="str">
        <f>IF(AND(Q847="Fin del proceso",T846&lt;1),"Curado",CONCATENATE(R846,Q848))</f>
        <v>% de morir</v>
      </c>
      <c r="S847" s="166"/>
      <c r="T847" s="166"/>
      <c r="U847" s="166"/>
      <c r="V847" s="166"/>
      <c r="W847" s="166" t="str">
        <f>IF(AND(X845&lt;1,Y835=TRUE),"Fin del proceso","")</f>
        <v/>
      </c>
      <c r="X847" s="166" t="str">
        <f>IF(AND(W847="Fin del proceso",Z846&lt;1),"Curado",CONCATENATE(X846,W848))</f>
        <v>% de morir</v>
      </c>
      <c r="Y847" s="166"/>
      <c r="Z847" s="166"/>
      <c r="AA847" s="166" t="str">
        <f>IF(AND(AB845&lt;1,AC835=TRUE),"Fin del proceso","")</f>
        <v/>
      </c>
      <c r="AB847" s="166" t="str">
        <f>IF(AND(AA847="Fin del proceso",AD846&lt;1),"Curado",CONCATENATE(AB846,AA848))</f>
        <v>% de morir</v>
      </c>
      <c r="AC847" s="166"/>
      <c r="AD847" s="166"/>
      <c r="AE847" s="166" t="str">
        <f>IF(AND(AF845&lt;1,AG835=TRUE),"Fin del proceso","")</f>
        <v/>
      </c>
      <c r="AF847" s="166" t="str">
        <f>IF(AND(AE847="Fin del proceso",AH846&lt;1),"Curado",CONCATENATE(AF846,AE848))</f>
        <v>% de morir</v>
      </c>
      <c r="AG847" s="166"/>
      <c r="AH847" s="166"/>
      <c r="AI847" s="166" t="str">
        <f>IF(AND(AJ845&lt;1,AK835=TRUE),"Fin del proceso","")</f>
        <v/>
      </c>
      <c r="AJ847" s="166" t="str">
        <f>IF(AND(AI847="Fin del proceso",AL846&lt;1),"Curado",CONCATENATE(AJ846,AI848))</f>
        <v>% de morir</v>
      </c>
      <c r="AK847" s="166"/>
      <c r="AL847" s="166"/>
      <c r="AM847" s="166" t="str">
        <f>IF(AND(AN845&lt;1,AO835=TRUE),"Fin del proceso","")</f>
        <v/>
      </c>
      <c r="AN847" s="166" t="str">
        <f>IF(AND(AM847="Fin del proceso",AP846&lt;1),"Curado",CONCATENATE(AN846,AM848))</f>
        <v>% de morir</v>
      </c>
      <c r="AO847" s="166"/>
      <c r="AP847" s="166"/>
      <c r="AQ847" s="173"/>
      <c r="AW847" s="167"/>
      <c r="AX847" s="167"/>
      <c r="AY847" s="167"/>
      <c r="AZ847" s="167"/>
      <c r="BA847" s="167"/>
      <c r="BB847" s="167"/>
      <c r="BC847" s="167"/>
      <c r="BD847" s="167"/>
      <c r="BE847" s="167"/>
      <c r="BF847" s="167"/>
      <c r="BG847" s="167"/>
      <c r="BH847" s="167"/>
      <c r="BI847" s="167"/>
      <c r="BJ847" s="167"/>
      <c r="BK847" s="167"/>
      <c r="BL847" s="166"/>
      <c r="BM847" s="166"/>
      <c r="BN847" s="166"/>
      <c r="BO847" s="166"/>
      <c r="BP847" s="166"/>
      <c r="BQ847" s="166"/>
      <c r="BR847" s="166"/>
      <c r="BS847" s="166"/>
      <c r="BT847" s="166"/>
      <c r="BU847" s="166"/>
      <c r="BV847" s="166"/>
      <c r="BW847" s="166"/>
      <c r="BX847" s="166"/>
      <c r="BY847" s="166"/>
      <c r="BZ847" s="166"/>
      <c r="CA847" s="166"/>
      <c r="CB847" s="166"/>
      <c r="CC847" s="166"/>
      <c r="CD847" s="166"/>
      <c r="CE847" s="166"/>
      <c r="CF847" s="166"/>
      <c r="CG847" s="166"/>
      <c r="CH847" s="166"/>
      <c r="CI847" s="166"/>
      <c r="CJ847" s="166"/>
      <c r="CK847" s="166"/>
      <c r="CL847" s="166"/>
      <c r="CM847" s="166"/>
      <c r="CN847" s="166"/>
      <c r="CO847" s="166"/>
      <c r="CP847" s="166"/>
      <c r="CQ847" s="166"/>
      <c r="CR847" s="166"/>
      <c r="CS847" s="166"/>
      <c r="CT847" s="166"/>
      <c r="CU847" s="166"/>
      <c r="CV847" s="166"/>
      <c r="CW847" s="166"/>
      <c r="CX847" s="166"/>
      <c r="CY847" s="166"/>
      <c r="CZ847" s="166"/>
      <c r="DA847" s="166"/>
      <c r="DB847" s="166"/>
      <c r="DC847" s="166"/>
      <c r="DD847" s="166"/>
      <c r="DE847" s="166"/>
      <c r="DF847" s="166"/>
      <c r="DG847" s="166"/>
      <c r="DH847" s="166"/>
      <c r="DI847" s="166"/>
      <c r="DJ847" s="166"/>
      <c r="DK847" s="166"/>
      <c r="DL847" s="166"/>
      <c r="DM847" s="166"/>
      <c r="DN847" s="166"/>
      <c r="DO847" s="166"/>
      <c r="DP847" s="166"/>
      <c r="DQ847" s="166"/>
      <c r="DR847" s="166"/>
      <c r="DS847" s="166"/>
      <c r="DT847" s="166"/>
      <c r="DU847" s="166"/>
      <c r="DV847" s="166"/>
      <c r="DW847" s="166"/>
      <c r="DX847" s="166"/>
      <c r="DY847" s="166"/>
      <c r="DZ847" s="166"/>
      <c r="EA847" s="166"/>
      <c r="EB847" s="166"/>
      <c r="EC847" s="166"/>
      <c r="ED847" s="166"/>
      <c r="EE847" s="166"/>
      <c r="EF847" s="166"/>
      <c r="EG847" s="166"/>
      <c r="EH847" s="166"/>
      <c r="EI847" s="166"/>
      <c r="EJ847" s="166"/>
      <c r="EK847" s="166"/>
      <c r="EL847" s="166"/>
      <c r="EM847" s="166"/>
      <c r="EN847" s="166"/>
      <c r="EO847" s="166"/>
      <c r="EP847" s="166"/>
      <c r="EQ847" s="166"/>
      <c r="ER847" s="166"/>
      <c r="ES847" s="166"/>
      <c r="ET847" s="166"/>
      <c r="EU847" s="166"/>
      <c r="EV847" s="166"/>
      <c r="EW847" s="166"/>
      <c r="EX847" s="166"/>
      <c r="EY847" s="166"/>
      <c r="EZ847" s="166"/>
      <c r="FA847" s="166"/>
      <c r="FB847" s="166"/>
      <c r="FC847" s="166"/>
      <c r="FD847" s="166"/>
      <c r="FE847" s="166"/>
      <c r="FF847" s="166"/>
      <c r="FG847" s="166"/>
      <c r="FH847" s="166"/>
      <c r="FI847" s="166"/>
      <c r="FJ847" s="166"/>
    </row>
    <row r="848" spans="2:166" s="19" customFormat="1" ht="14.25">
      <c r="B848" s="158"/>
      <c r="D848" s="19" t="s">
        <v>613</v>
      </c>
      <c r="E848" s="19">
        <f>COUNTIF(E835:E847,"&gt;0")</f>
        <v>0</v>
      </c>
      <c r="G848" s="160"/>
      <c r="H848" s="158"/>
      <c r="K848" s="160"/>
      <c r="M848" s="176" t="s">
        <v>2025</v>
      </c>
      <c r="N848" s="177"/>
      <c r="O848" s="166"/>
      <c r="P848" s="166"/>
      <c r="Q848" s="166" t="s">
        <v>2025</v>
      </c>
      <c r="R848" s="177"/>
      <c r="S848" s="166"/>
      <c r="T848" s="166"/>
      <c r="U848" s="166"/>
      <c r="V848" s="166"/>
      <c r="W848" s="166" t="s">
        <v>2025</v>
      </c>
      <c r="X848" s="177"/>
      <c r="Y848" s="166"/>
      <c r="Z848" s="166"/>
      <c r="AA848" s="166" t="s">
        <v>2025</v>
      </c>
      <c r="AB848" s="177"/>
      <c r="AC848" s="166"/>
      <c r="AD848" s="166"/>
      <c r="AE848" s="166" t="s">
        <v>2025</v>
      </c>
      <c r="AF848" s="177"/>
      <c r="AG848" s="166"/>
      <c r="AH848" s="166"/>
      <c r="AI848" s="166" t="s">
        <v>2025</v>
      </c>
      <c r="AJ848" s="177"/>
      <c r="AK848" s="166"/>
      <c r="AL848" s="166"/>
      <c r="AM848" s="166" t="s">
        <v>2025</v>
      </c>
      <c r="AN848" s="177"/>
      <c r="AO848" s="166"/>
      <c r="AP848" s="166"/>
      <c r="AQ848" s="173"/>
      <c r="AW848" s="167"/>
      <c r="AX848" s="167"/>
      <c r="AY848" s="167"/>
      <c r="AZ848" s="167"/>
      <c r="BA848" s="167"/>
      <c r="BB848" s="167"/>
      <c r="BC848" s="167"/>
      <c r="BD848" s="167"/>
      <c r="BE848" s="167"/>
      <c r="BF848" s="167"/>
      <c r="BG848" s="167"/>
      <c r="BH848" s="167"/>
      <c r="BI848" s="167"/>
      <c r="BJ848" s="167"/>
      <c r="BK848" s="167"/>
      <c r="BL848" s="166"/>
      <c r="BM848" s="166"/>
      <c r="BN848" s="166"/>
      <c r="BO848" s="166"/>
      <c r="BP848" s="166"/>
      <c r="BQ848" s="166"/>
      <c r="BR848" s="166"/>
      <c r="BS848" s="166"/>
      <c r="BT848" s="166"/>
      <c r="BU848" s="166"/>
      <c r="BV848" s="166"/>
      <c r="BW848" s="166"/>
      <c r="BX848" s="166"/>
      <c r="BY848" s="166"/>
      <c r="BZ848" s="166"/>
      <c r="CA848" s="166"/>
      <c r="CB848" s="166"/>
      <c r="CC848" s="166"/>
      <c r="CD848" s="166"/>
      <c r="CE848" s="166"/>
      <c r="CF848" s="166"/>
      <c r="CG848" s="166"/>
      <c r="CH848" s="166"/>
      <c r="CI848" s="166"/>
      <c r="CJ848" s="166"/>
      <c r="CK848" s="166"/>
      <c r="CL848" s="166"/>
      <c r="CM848" s="166"/>
      <c r="CN848" s="166"/>
      <c r="CO848" s="166"/>
      <c r="CP848" s="166"/>
      <c r="CQ848" s="166"/>
      <c r="CR848" s="166"/>
      <c r="CS848" s="166"/>
      <c r="CT848" s="166"/>
      <c r="CU848" s="166"/>
      <c r="CV848" s="166"/>
      <c r="CW848" s="166"/>
      <c r="CX848" s="166"/>
      <c r="CY848" s="166"/>
      <c r="CZ848" s="166"/>
      <c r="DA848" s="166"/>
      <c r="DB848" s="166"/>
      <c r="DC848" s="166"/>
      <c r="DD848" s="166"/>
      <c r="DE848" s="166"/>
      <c r="DF848" s="166"/>
      <c r="DG848" s="166"/>
      <c r="DH848" s="166"/>
      <c r="DI848" s="166"/>
      <c r="DJ848" s="166"/>
      <c r="DK848" s="166"/>
      <c r="DL848" s="166"/>
      <c r="DM848" s="166"/>
      <c r="DN848" s="166"/>
      <c r="DO848" s="166"/>
      <c r="DP848" s="166"/>
      <c r="DQ848" s="166"/>
      <c r="DR848" s="166"/>
      <c r="DS848" s="166"/>
      <c r="DT848" s="166"/>
      <c r="DU848" s="166"/>
      <c r="DV848" s="166"/>
      <c r="DW848" s="166"/>
      <c r="DX848" s="166"/>
      <c r="DY848" s="166"/>
      <c r="DZ848" s="166"/>
      <c r="EA848" s="166"/>
      <c r="EB848" s="166"/>
      <c r="EC848" s="166"/>
      <c r="ED848" s="166"/>
      <c r="EE848" s="166"/>
      <c r="EF848" s="166"/>
      <c r="EG848" s="166"/>
      <c r="EH848" s="166"/>
      <c r="EI848" s="166"/>
      <c r="EJ848" s="166"/>
      <c r="EK848" s="166"/>
      <c r="EL848" s="166"/>
      <c r="EM848" s="166"/>
      <c r="EN848" s="166"/>
      <c r="EO848" s="166"/>
      <c r="EP848" s="166"/>
      <c r="EQ848" s="166"/>
      <c r="ER848" s="166"/>
      <c r="ES848" s="166"/>
      <c r="ET848" s="166"/>
      <c r="EU848" s="166"/>
      <c r="EV848" s="166"/>
      <c r="EW848" s="166"/>
      <c r="EX848" s="166"/>
      <c r="EY848" s="166"/>
      <c r="EZ848" s="166"/>
      <c r="FA848" s="166"/>
      <c r="FB848" s="166"/>
      <c r="FC848" s="166"/>
      <c r="FD848" s="166"/>
      <c r="FE848" s="166"/>
      <c r="FF848" s="166"/>
      <c r="FG848" s="166"/>
      <c r="FH848" s="166"/>
      <c r="FI848" s="166"/>
      <c r="FJ848" s="166"/>
    </row>
    <row r="849" spans="1:166" s="19" customFormat="1">
      <c r="B849" s="158"/>
      <c r="D849" s="19" t="s">
        <v>614</v>
      </c>
      <c r="E849" s="151">
        <f>IF(E848&gt;1,(SUM(E835:E847))+(E848*3),(SUM(E835:E847)))</f>
        <v>0</v>
      </c>
      <c r="G849" s="160"/>
      <c r="H849" s="158"/>
      <c r="J849" s="151"/>
      <c r="K849" s="160"/>
      <c r="M849" s="172"/>
      <c r="N849" s="166"/>
      <c r="O849" s="166"/>
      <c r="P849" s="166"/>
      <c r="Q849" s="166"/>
      <c r="R849" s="166"/>
      <c r="S849" s="166"/>
      <c r="T849" s="166"/>
      <c r="U849" s="166"/>
      <c r="V849" s="166"/>
      <c r="W849" s="166"/>
      <c r="X849" s="166"/>
      <c r="Y849" s="166"/>
      <c r="Z849" s="166"/>
      <c r="AA849" s="166"/>
      <c r="AB849" s="166"/>
      <c r="AC849" s="167"/>
      <c r="AD849" s="167"/>
      <c r="AE849" s="167"/>
      <c r="AF849" s="167"/>
      <c r="AG849" s="167"/>
      <c r="AH849" s="167"/>
      <c r="AI849" s="167"/>
      <c r="AJ849" s="167"/>
      <c r="AK849" s="167"/>
      <c r="AL849" s="167"/>
      <c r="AM849" s="167"/>
      <c r="AN849" s="167"/>
      <c r="AO849" s="167"/>
      <c r="AP849" s="167"/>
      <c r="AQ849" s="173"/>
      <c r="AW849" s="167"/>
      <c r="AX849" s="167"/>
      <c r="AY849" s="167"/>
      <c r="AZ849" s="167"/>
      <c r="BA849" s="167"/>
      <c r="BB849" s="167"/>
      <c r="BC849" s="167"/>
      <c r="BD849" s="167"/>
      <c r="BE849" s="167"/>
      <c r="BF849" s="167"/>
      <c r="BG849" s="167"/>
      <c r="BH849" s="167"/>
      <c r="BI849" s="167"/>
      <c r="BJ849" s="167"/>
      <c r="BK849" s="167"/>
      <c r="BL849" s="166"/>
      <c r="BM849" s="166"/>
      <c r="BN849" s="166"/>
      <c r="BO849" s="166"/>
      <c r="BP849" s="166"/>
      <c r="BQ849" s="166"/>
      <c r="BR849" s="166"/>
      <c r="BS849" s="166"/>
      <c r="BT849" s="166"/>
      <c r="BU849" s="166"/>
      <c r="BV849" s="166"/>
      <c r="BW849" s="166"/>
      <c r="BX849" s="166"/>
      <c r="BY849" s="166"/>
      <c r="BZ849" s="166"/>
      <c r="CA849" s="166"/>
      <c r="CB849" s="166"/>
      <c r="CC849" s="166"/>
      <c r="CD849" s="166"/>
      <c r="CE849" s="166"/>
      <c r="CF849" s="166"/>
      <c r="CG849" s="166"/>
      <c r="CH849" s="166"/>
      <c r="CI849" s="166"/>
      <c r="CJ849" s="166"/>
      <c r="CK849" s="166"/>
      <c r="CL849" s="166"/>
      <c r="CM849" s="166"/>
      <c r="CN849" s="166"/>
      <c r="CO849" s="166"/>
      <c r="CP849" s="166"/>
      <c r="CQ849" s="166"/>
      <c r="CR849" s="166"/>
      <c r="CS849" s="166"/>
      <c r="CT849" s="166"/>
      <c r="CU849" s="166"/>
      <c r="CV849" s="166"/>
      <c r="CW849" s="166"/>
      <c r="CX849" s="166"/>
      <c r="CY849" s="166"/>
      <c r="CZ849" s="166"/>
      <c r="DA849" s="166"/>
      <c r="DB849" s="166"/>
      <c r="DC849" s="166"/>
      <c r="DD849" s="166"/>
      <c r="DE849" s="166"/>
      <c r="DF849" s="166"/>
      <c r="DG849" s="166"/>
      <c r="DH849" s="166"/>
      <c r="DI849" s="166"/>
      <c r="DJ849" s="166"/>
      <c r="DK849" s="166"/>
      <c r="DL849" s="166"/>
      <c r="DM849" s="166"/>
      <c r="DN849" s="166"/>
      <c r="DO849" s="166"/>
      <c r="DP849" s="166"/>
      <c r="DQ849" s="166"/>
      <c r="DR849" s="166"/>
      <c r="DS849" s="166"/>
      <c r="DT849" s="166"/>
      <c r="DU849" s="166"/>
      <c r="DV849" s="166"/>
      <c r="DW849" s="166"/>
      <c r="DX849" s="166"/>
      <c r="DY849" s="166"/>
      <c r="DZ849" s="166"/>
      <c r="EA849" s="166"/>
      <c r="EB849" s="166"/>
      <c r="EC849" s="166"/>
      <c r="ED849" s="166"/>
      <c r="EE849" s="166"/>
      <c r="EF849" s="166"/>
      <c r="EG849" s="166"/>
      <c r="EH849" s="166"/>
      <c r="EI849" s="166"/>
      <c r="EJ849" s="166"/>
      <c r="EK849" s="166"/>
      <c r="EL849" s="166"/>
      <c r="EM849" s="166"/>
      <c r="EN849" s="166"/>
      <c r="EO849" s="166"/>
      <c r="EP849" s="166"/>
      <c r="EQ849" s="166"/>
      <c r="ER849" s="166"/>
      <c r="ES849" s="166"/>
      <c r="ET849" s="166"/>
      <c r="EU849" s="166"/>
      <c r="EV849" s="166"/>
      <c r="EW849" s="166"/>
      <c r="EX849" s="166"/>
      <c r="EY849" s="166"/>
      <c r="EZ849" s="166"/>
      <c r="FA849" s="166"/>
      <c r="FB849" s="166"/>
      <c r="FC849" s="166"/>
      <c r="FD849" s="166"/>
      <c r="FE849" s="166"/>
      <c r="FF849" s="166"/>
      <c r="FG849" s="166"/>
      <c r="FH849" s="166"/>
      <c r="FI849" s="166"/>
      <c r="FJ849" s="166"/>
    </row>
    <row r="850" spans="1:166" s="19" customFormat="1" ht="27.75" customHeight="1" thickBot="1">
      <c r="B850" s="161"/>
      <c r="C850" s="162"/>
      <c r="D850" s="162" t="s">
        <v>616</v>
      </c>
      <c r="E850" s="163">
        <f>IF(AND(F836=TRUE,70-E11&gt;0),70-E11,0)</f>
        <v>0</v>
      </c>
      <c r="F850" s="162"/>
      <c r="G850" s="164"/>
      <c r="H850" s="161"/>
      <c r="I850" s="162"/>
      <c r="J850" s="163"/>
      <c r="K850" s="164"/>
      <c r="M850" s="183" t="s">
        <v>2032</v>
      </c>
      <c r="N850" s="170"/>
      <c r="O850" s="171" t="b">
        <v>0</v>
      </c>
      <c r="P850" s="170"/>
      <c r="Q850" s="183" t="s">
        <v>1528</v>
      </c>
      <c r="R850" s="170"/>
      <c r="S850" s="171" t="b">
        <v>0</v>
      </c>
      <c r="T850" s="170"/>
      <c r="U850" s="170"/>
      <c r="V850" s="170"/>
      <c r="W850" s="183" t="s">
        <v>1530</v>
      </c>
      <c r="X850" s="170"/>
      <c r="Y850" s="171" t="b">
        <v>0</v>
      </c>
      <c r="Z850" s="170"/>
      <c r="AA850" s="183" t="s">
        <v>1533</v>
      </c>
      <c r="AB850" s="170"/>
      <c r="AC850" s="171" t="b">
        <v>0</v>
      </c>
      <c r="AD850" s="170"/>
      <c r="AE850" s="183" t="s">
        <v>1535</v>
      </c>
      <c r="AF850" s="170"/>
      <c r="AG850" s="171" t="b">
        <v>0</v>
      </c>
      <c r="AH850" s="170"/>
      <c r="AI850" s="183" t="s">
        <v>1267</v>
      </c>
      <c r="AJ850" s="170"/>
      <c r="AK850" s="171" t="b">
        <v>0</v>
      </c>
      <c r="AL850" s="183" t="s">
        <v>3276</v>
      </c>
      <c r="AM850" s="170"/>
      <c r="AN850" s="171" t="b">
        <v>0</v>
      </c>
      <c r="AO850" s="167"/>
      <c r="AP850" s="167"/>
      <c r="AQ850" s="173" t="s">
        <v>3277</v>
      </c>
      <c r="AW850" s="167"/>
      <c r="AX850" s="167"/>
      <c r="AY850" s="167"/>
      <c r="AZ850" s="167"/>
      <c r="BA850" s="167"/>
      <c r="BB850" s="167"/>
      <c r="BC850" s="167"/>
      <c r="BD850" s="167"/>
      <c r="BE850" s="167"/>
      <c r="BF850" s="167"/>
      <c r="BG850" s="167"/>
      <c r="BH850" s="167"/>
      <c r="BI850" s="167"/>
      <c r="BJ850" s="167"/>
      <c r="BK850" s="167"/>
      <c r="BL850" s="166"/>
      <c r="BM850" s="166"/>
      <c r="BN850" s="166"/>
      <c r="BO850" s="166"/>
      <c r="BP850" s="166"/>
      <c r="BQ850" s="166"/>
      <c r="BR850" s="166"/>
      <c r="BS850" s="166"/>
      <c r="BT850" s="166"/>
      <c r="BU850" s="166"/>
      <c r="BV850" s="166"/>
      <c r="BW850" s="166"/>
      <c r="BX850" s="166"/>
      <c r="BY850" s="166"/>
      <c r="BZ850" s="166"/>
      <c r="CA850" s="166"/>
      <c r="CB850" s="166"/>
      <c r="CC850" s="166"/>
      <c r="CD850" s="166"/>
      <c r="CE850" s="166"/>
      <c r="CF850" s="166"/>
      <c r="CG850" s="166"/>
      <c r="CH850" s="166"/>
      <c r="CI850" s="166"/>
      <c r="CJ850" s="166"/>
      <c r="CK850" s="166"/>
      <c r="CL850" s="166"/>
      <c r="CM850" s="166"/>
      <c r="CN850" s="166"/>
      <c r="CO850" s="166"/>
      <c r="CP850" s="166"/>
      <c r="CQ850" s="166"/>
      <c r="CR850" s="166"/>
      <c r="CS850" s="166"/>
      <c r="CT850" s="166"/>
      <c r="CU850" s="166"/>
      <c r="CV850" s="166"/>
      <c r="CW850" s="166"/>
      <c r="CX850" s="166"/>
      <c r="CY850" s="166"/>
      <c r="CZ850" s="166"/>
      <c r="DA850" s="166"/>
      <c r="DB850" s="166"/>
      <c r="DC850" s="166"/>
      <c r="DD850" s="166"/>
      <c r="DE850" s="166"/>
      <c r="DF850" s="166"/>
      <c r="DG850" s="166"/>
      <c r="DH850" s="166"/>
      <c r="DI850" s="166"/>
      <c r="DJ850" s="166"/>
      <c r="DK850" s="166"/>
      <c r="DL850" s="166"/>
      <c r="DM850" s="166"/>
      <c r="DN850" s="166"/>
      <c r="DO850" s="166"/>
      <c r="DP850" s="166"/>
      <c r="DQ850" s="166"/>
      <c r="DR850" s="166"/>
      <c r="DS850" s="166"/>
      <c r="DT850" s="166"/>
      <c r="DU850" s="166"/>
      <c r="DV850" s="166"/>
      <c r="DW850" s="166"/>
      <c r="DX850" s="166"/>
      <c r="DY850" s="166"/>
      <c r="DZ850" s="166"/>
      <c r="EA850" s="166"/>
      <c r="EB850" s="166"/>
      <c r="EC850" s="166"/>
      <c r="ED850" s="166"/>
      <c r="EE850" s="166"/>
      <c r="EF850" s="166"/>
      <c r="EG850" s="166"/>
      <c r="EH850" s="166"/>
      <c r="EI850" s="166"/>
      <c r="EJ850" s="166"/>
      <c r="EK850" s="166"/>
      <c r="EL850" s="166"/>
      <c r="EM850" s="166"/>
      <c r="EN850" s="166"/>
      <c r="EO850" s="166"/>
      <c r="EP850" s="166"/>
      <c r="EQ850" s="166"/>
      <c r="ER850" s="166"/>
      <c r="ES850" s="166"/>
      <c r="ET850" s="166"/>
      <c r="EU850" s="166"/>
      <c r="EV850" s="166"/>
      <c r="EW850" s="166"/>
      <c r="EX850" s="166"/>
      <c r="EY850" s="166"/>
      <c r="EZ850" s="166"/>
      <c r="FA850" s="166"/>
      <c r="FB850" s="166"/>
      <c r="FC850" s="166"/>
      <c r="FD850" s="166"/>
      <c r="FE850" s="166"/>
      <c r="FF850" s="166"/>
      <c r="FG850" s="166"/>
      <c r="FH850" s="166"/>
      <c r="FI850" s="166"/>
      <c r="FJ850" s="166"/>
    </row>
    <row r="851" spans="1:166" s="19" customFormat="1" ht="27.75" customHeight="1">
      <c r="M851" s="172" t="s">
        <v>631</v>
      </c>
      <c r="N851" s="166">
        <v>125</v>
      </c>
      <c r="O851" s="166"/>
      <c r="P851" s="166"/>
      <c r="Q851" s="166" t="s">
        <v>631</v>
      </c>
      <c r="R851" s="166">
        <v>125</v>
      </c>
      <c r="S851" s="166"/>
      <c r="T851" s="166"/>
      <c r="U851" s="166"/>
      <c r="V851" s="166"/>
      <c r="W851" s="166" t="s">
        <v>631</v>
      </c>
      <c r="X851" s="166">
        <v>100</v>
      </c>
      <c r="Y851" s="166"/>
      <c r="Z851" s="166"/>
      <c r="AA851" s="166" t="s">
        <v>631</v>
      </c>
      <c r="AB851" s="166">
        <v>100</v>
      </c>
      <c r="AC851" s="166"/>
      <c r="AD851" s="166"/>
      <c r="AE851" s="166" t="s">
        <v>631</v>
      </c>
      <c r="AF851" s="166">
        <v>150</v>
      </c>
      <c r="AG851" s="166"/>
      <c r="AH851" s="166"/>
      <c r="AI851" s="166" t="s">
        <v>631</v>
      </c>
      <c r="AJ851" s="166" t="s">
        <v>1264</v>
      </c>
      <c r="AK851" s="166"/>
      <c r="AL851" s="166" t="s">
        <v>631</v>
      </c>
      <c r="AM851" s="166">
        <v>70</v>
      </c>
      <c r="AN851" s="166"/>
      <c r="AO851" s="167"/>
      <c r="AP851" s="167">
        <f>IF(AQ851=TRUE,20,0)</f>
        <v>0</v>
      </c>
      <c r="AQ851" s="209" t="b">
        <v>0</v>
      </c>
      <c r="AW851" s="167"/>
      <c r="AX851" s="167"/>
      <c r="AY851" s="167"/>
      <c r="AZ851" s="167"/>
      <c r="BA851" s="167"/>
      <c r="BB851" s="167"/>
      <c r="BC851" s="167"/>
      <c r="BD851" s="167"/>
      <c r="BE851" s="167"/>
      <c r="BF851" s="167"/>
      <c r="BG851" s="167"/>
      <c r="BH851" s="167"/>
      <c r="BI851" s="167"/>
      <c r="BJ851" s="167"/>
      <c r="BK851" s="167"/>
      <c r="BL851" s="166"/>
      <c r="BM851" s="166"/>
      <c r="BN851" s="166"/>
      <c r="BO851" s="166"/>
      <c r="BP851" s="166"/>
      <c r="BQ851" s="166"/>
      <c r="BR851" s="166"/>
      <c r="BS851" s="166"/>
      <c r="BT851" s="166"/>
      <c r="BU851" s="166"/>
      <c r="BV851" s="166"/>
      <c r="BW851" s="166"/>
      <c r="BX851" s="166"/>
      <c r="BY851" s="166"/>
      <c r="BZ851" s="166"/>
      <c r="CA851" s="166"/>
      <c r="CB851" s="166"/>
      <c r="CC851" s="166"/>
      <c r="CD851" s="166"/>
      <c r="CE851" s="166"/>
      <c r="CF851" s="166"/>
      <c r="CG851" s="166"/>
      <c r="CH851" s="166"/>
      <c r="CI851" s="166"/>
      <c r="CJ851" s="166"/>
      <c r="CK851" s="166"/>
      <c r="CL851" s="166"/>
      <c r="CM851" s="166"/>
      <c r="CN851" s="166"/>
      <c r="CO851" s="166"/>
      <c r="CP851" s="166"/>
      <c r="CQ851" s="166"/>
      <c r="CR851" s="166"/>
      <c r="CS851" s="166"/>
      <c r="CT851" s="166"/>
      <c r="CU851" s="166"/>
      <c r="CV851" s="166"/>
      <c r="CW851" s="166"/>
      <c r="CX851" s="166"/>
      <c r="CY851" s="166"/>
      <c r="CZ851" s="166"/>
      <c r="DA851" s="166"/>
      <c r="DB851" s="166"/>
      <c r="DC851" s="166"/>
      <c r="DD851" s="166"/>
      <c r="DE851" s="166"/>
      <c r="DF851" s="166"/>
      <c r="DG851" s="166"/>
      <c r="DH851" s="166"/>
      <c r="DI851" s="166"/>
      <c r="DJ851" s="166"/>
      <c r="DK851" s="166"/>
      <c r="DL851" s="166"/>
      <c r="DM851" s="166"/>
      <c r="DN851" s="166"/>
      <c r="DO851" s="166"/>
      <c r="DP851" s="166"/>
      <c r="DQ851" s="166"/>
      <c r="DR851" s="166"/>
      <c r="DS851" s="166"/>
      <c r="DT851" s="166"/>
      <c r="DU851" s="166"/>
      <c r="DV851" s="166"/>
      <c r="DW851" s="166"/>
      <c r="DX851" s="166"/>
      <c r="DY851" s="166"/>
      <c r="DZ851" s="166"/>
      <c r="EA851" s="166"/>
      <c r="EB851" s="166"/>
      <c r="EC851" s="166"/>
      <c r="ED851" s="166"/>
      <c r="EE851" s="166"/>
      <c r="EF851" s="166"/>
      <c r="EG851" s="166"/>
      <c r="EH851" s="166"/>
      <c r="EI851" s="166"/>
      <c r="EJ851" s="166"/>
      <c r="EK851" s="166"/>
      <c r="EL851" s="166"/>
      <c r="EM851" s="166"/>
      <c r="EN851" s="166"/>
      <c r="EO851" s="166"/>
      <c r="EP851" s="166"/>
      <c r="EQ851" s="166"/>
      <c r="ER851" s="166"/>
      <c r="ES851" s="166"/>
      <c r="ET851" s="166"/>
      <c r="EU851" s="166"/>
      <c r="EV851" s="166"/>
      <c r="EW851" s="166"/>
      <c r="EX851" s="166"/>
      <c r="EY851" s="166"/>
      <c r="EZ851" s="166"/>
      <c r="FA851" s="166"/>
      <c r="FB851" s="166"/>
      <c r="FC851" s="166"/>
      <c r="FD851" s="166"/>
      <c r="FE851" s="166"/>
      <c r="FF851" s="166"/>
      <c r="FG851" s="166"/>
      <c r="FH851" s="166"/>
      <c r="FI851" s="166"/>
      <c r="FJ851" s="166"/>
    </row>
    <row r="852" spans="1:166" s="19" customFormat="1" ht="24.75" customHeight="1">
      <c r="F852" s="149" t="s">
        <v>2062</v>
      </c>
      <c r="M852" s="581" t="s">
        <v>1517</v>
      </c>
      <c r="N852" s="546"/>
      <c r="O852" s="166"/>
      <c r="P852" s="174"/>
      <c r="Q852" s="546" t="s">
        <v>1517</v>
      </c>
      <c r="R852" s="546"/>
      <c r="S852" s="166"/>
      <c r="T852" s="174"/>
      <c r="U852" s="174"/>
      <c r="V852" s="174"/>
      <c r="W852" s="546" t="s">
        <v>1531</v>
      </c>
      <c r="X852" s="546"/>
      <c r="Y852" s="166"/>
      <c r="Z852" s="174"/>
      <c r="AA852" s="166" t="s">
        <v>1517</v>
      </c>
      <c r="AB852" s="166"/>
      <c r="AC852" s="166"/>
      <c r="AD852" s="174"/>
      <c r="AE852" s="166" t="s">
        <v>1517</v>
      </c>
      <c r="AF852" s="166"/>
      <c r="AG852" s="166"/>
      <c r="AH852" s="174"/>
      <c r="AI852" s="166" t="s">
        <v>1266</v>
      </c>
      <c r="AJ852" s="166"/>
      <c r="AK852" s="166"/>
      <c r="AL852" s="166" t="s">
        <v>1517</v>
      </c>
      <c r="AM852" s="166"/>
      <c r="AN852" s="166"/>
      <c r="AO852" s="167"/>
      <c r="AP852" s="167">
        <f>IF(AQ852=TRUE,20,0)</f>
        <v>0</v>
      </c>
      <c r="AQ852" s="209" t="b">
        <v>0</v>
      </c>
      <c r="AW852" s="167"/>
      <c r="AX852" s="167"/>
      <c r="AY852" s="167"/>
      <c r="AZ852" s="167"/>
      <c r="BA852" s="167"/>
      <c r="BB852" s="167"/>
      <c r="BC852" s="167"/>
      <c r="BD852" s="167"/>
      <c r="BE852" s="167"/>
      <c r="BF852" s="167"/>
      <c r="BG852" s="167"/>
      <c r="BH852" s="167"/>
      <c r="BI852" s="167"/>
      <c r="BJ852" s="167"/>
      <c r="BK852" s="167"/>
      <c r="BL852" s="166"/>
      <c r="BM852" s="166"/>
      <c r="BN852" s="166"/>
      <c r="BO852" s="166"/>
      <c r="BP852" s="166"/>
      <c r="BQ852" s="166"/>
      <c r="BR852" s="166"/>
      <c r="BS852" s="166"/>
      <c r="BT852" s="166"/>
      <c r="BU852" s="166"/>
      <c r="BV852" s="166"/>
      <c r="BW852" s="166"/>
      <c r="BX852" s="166"/>
      <c r="BY852" s="166"/>
      <c r="BZ852" s="166"/>
      <c r="CA852" s="166"/>
      <c r="CB852" s="166"/>
      <c r="CC852" s="166"/>
      <c r="CD852" s="166"/>
      <c r="CE852" s="166"/>
      <c r="CF852" s="166"/>
      <c r="CG852" s="166"/>
      <c r="CH852" s="166"/>
      <c r="CI852" s="166"/>
      <c r="CJ852" s="166"/>
      <c r="CK852" s="166"/>
      <c r="CL852" s="166"/>
      <c r="CM852" s="166"/>
      <c r="CN852" s="166"/>
      <c r="CO852" s="166"/>
      <c r="CP852" s="166"/>
      <c r="CQ852" s="166"/>
      <c r="CR852" s="166"/>
      <c r="CS852" s="166"/>
      <c r="CT852" s="166"/>
      <c r="CU852" s="166"/>
      <c r="CV852" s="166"/>
      <c r="CW852" s="166"/>
      <c r="CX852" s="166"/>
      <c r="CY852" s="166"/>
      <c r="CZ852" s="166"/>
      <c r="DA852" s="166"/>
      <c r="DB852" s="166"/>
      <c r="DC852" s="166"/>
      <c r="DD852" s="166"/>
      <c r="DE852" s="166"/>
      <c r="DF852" s="166"/>
      <c r="DG852" s="166"/>
      <c r="DH852" s="166"/>
      <c r="DI852" s="166"/>
      <c r="DJ852" s="166"/>
      <c r="DK852" s="166"/>
      <c r="DL852" s="166"/>
      <c r="DM852" s="166"/>
      <c r="DN852" s="166"/>
      <c r="DO852" s="166"/>
      <c r="DP852" s="166"/>
      <c r="DQ852" s="166"/>
      <c r="DR852" s="166"/>
      <c r="DS852" s="166"/>
      <c r="DT852" s="166"/>
      <c r="DU852" s="166"/>
      <c r="DV852" s="166"/>
      <c r="DW852" s="166"/>
      <c r="DX852" s="166"/>
      <c r="DY852" s="166"/>
      <c r="DZ852" s="166"/>
      <c r="EA852" s="166"/>
      <c r="EB852" s="166"/>
      <c r="EC852" s="166"/>
      <c r="ED852" s="166"/>
      <c r="EE852" s="166"/>
      <c r="EF852" s="166"/>
      <c r="EG852" s="166"/>
      <c r="EH852" s="166"/>
      <c r="EI852" s="166"/>
      <c r="EJ852" s="166"/>
      <c r="EK852" s="166"/>
      <c r="EL852" s="166"/>
      <c r="EM852" s="166"/>
      <c r="EN852" s="166"/>
      <c r="EO852" s="166"/>
      <c r="EP852" s="166"/>
      <c r="EQ852" s="166"/>
      <c r="ER852" s="166"/>
      <c r="ES852" s="166"/>
      <c r="ET852" s="166"/>
      <c r="EU852" s="166"/>
      <c r="EV852" s="166"/>
      <c r="EW852" s="166"/>
      <c r="EX852" s="166"/>
      <c r="EY852" s="166"/>
      <c r="EZ852" s="166"/>
      <c r="FA852" s="166"/>
      <c r="FB852" s="166"/>
      <c r="FC852" s="166"/>
      <c r="FD852" s="166"/>
      <c r="FE852" s="166"/>
      <c r="FF852" s="166"/>
      <c r="FG852" s="166"/>
      <c r="FH852" s="166"/>
      <c r="FI852" s="166"/>
      <c r="FJ852" s="166"/>
    </row>
    <row r="853" spans="1:166" s="19" customFormat="1" ht="39" thickBot="1">
      <c r="M853" s="172" t="s">
        <v>1239</v>
      </c>
      <c r="N853" s="166" t="s">
        <v>2031</v>
      </c>
      <c r="P853" s="166"/>
      <c r="Q853" s="166" t="s">
        <v>633</v>
      </c>
      <c r="R853" s="166" t="s">
        <v>629</v>
      </c>
      <c r="T853" s="166"/>
      <c r="U853" s="166"/>
      <c r="V853" s="166"/>
      <c r="W853" s="166" t="s">
        <v>633</v>
      </c>
      <c r="X853" s="166" t="s">
        <v>2031</v>
      </c>
      <c r="Z853" s="166"/>
      <c r="AA853" s="19" t="s">
        <v>633</v>
      </c>
      <c r="AB853" s="166" t="s">
        <v>1528</v>
      </c>
      <c r="AD853" s="166"/>
      <c r="AE853" s="19" t="s">
        <v>633</v>
      </c>
      <c r="AF853" s="166" t="s">
        <v>1536</v>
      </c>
      <c r="AH853" s="166"/>
      <c r="AI853" s="19" t="s">
        <v>633</v>
      </c>
      <c r="AJ853" s="166" t="s">
        <v>1268</v>
      </c>
      <c r="AL853" s="166" t="s">
        <v>633</v>
      </c>
      <c r="AM853" s="170" t="s">
        <v>1524</v>
      </c>
      <c r="AO853" s="167"/>
      <c r="AP853" s="167">
        <f>IF(AQ853=TRUE,20,0)</f>
        <v>0</v>
      </c>
      <c r="AQ853" s="209" t="b">
        <v>0</v>
      </c>
      <c r="AW853" s="167"/>
      <c r="AX853" s="167"/>
      <c r="AY853" s="167"/>
      <c r="AZ853" s="167"/>
      <c r="BA853" s="167"/>
      <c r="BB853" s="167"/>
      <c r="BC853" s="167"/>
      <c r="BD853" s="167"/>
      <c r="BE853" s="167"/>
      <c r="BF853" s="167"/>
      <c r="BG853" s="167"/>
      <c r="BH853" s="167"/>
      <c r="BI853" s="167"/>
      <c r="BJ853" s="167"/>
      <c r="BK853" s="167"/>
      <c r="BL853" s="166"/>
      <c r="BM853" s="166"/>
      <c r="BN853" s="166"/>
      <c r="BO853" s="166"/>
      <c r="BP853" s="166"/>
      <c r="BQ853" s="166"/>
      <c r="BR853" s="166"/>
      <c r="BS853" s="166"/>
      <c r="BT853" s="166"/>
      <c r="BU853" s="166"/>
      <c r="BV853" s="166"/>
      <c r="BW853" s="166"/>
      <c r="BX853" s="166"/>
      <c r="BY853" s="166"/>
      <c r="BZ853" s="166"/>
      <c r="CA853" s="166"/>
      <c r="CB853" s="166"/>
      <c r="CC853" s="166"/>
      <c r="CD853" s="166"/>
      <c r="CE853" s="166"/>
      <c r="CF853" s="166"/>
      <c r="CG853" s="166"/>
      <c r="CH853" s="166"/>
      <c r="CI853" s="166"/>
      <c r="CJ853" s="166"/>
      <c r="CK853" s="166"/>
      <c r="CL853" s="166"/>
      <c r="CM853" s="166"/>
      <c r="CN853" s="166"/>
      <c r="CO853" s="166"/>
      <c r="CP853" s="166"/>
      <c r="CQ853" s="166"/>
      <c r="CR853" s="166"/>
      <c r="CS853" s="166"/>
      <c r="CT853" s="166"/>
      <c r="CU853" s="166"/>
      <c r="CV853" s="166"/>
      <c r="CW853" s="166"/>
      <c r="CX853" s="166"/>
      <c r="CY853" s="166"/>
      <c r="CZ853" s="166"/>
      <c r="DA853" s="166"/>
      <c r="DB853" s="166"/>
      <c r="DC853" s="166"/>
      <c r="DD853" s="166"/>
      <c r="DE853" s="166"/>
      <c r="DF853" s="166"/>
      <c r="DG853" s="166"/>
      <c r="DH853" s="166"/>
      <c r="DI853" s="166"/>
      <c r="DJ853" s="166"/>
      <c r="DK853" s="166"/>
      <c r="DL853" s="166"/>
      <c r="DM853" s="166"/>
      <c r="DN853" s="166"/>
      <c r="DO853" s="166"/>
      <c r="DP853" s="166"/>
      <c r="DQ853" s="166"/>
      <c r="DR853" s="166"/>
      <c r="DS853" s="166"/>
      <c r="DT853" s="166"/>
      <c r="DU853" s="166"/>
      <c r="DV853" s="166"/>
      <c r="DW853" s="166"/>
      <c r="DX853" s="166"/>
      <c r="DY853" s="166"/>
      <c r="DZ853" s="166"/>
      <c r="EA853" s="166"/>
      <c r="EB853" s="166"/>
      <c r="EC853" s="166"/>
      <c r="ED853" s="166"/>
      <c r="EE853" s="166"/>
      <c r="EF853" s="166"/>
      <c r="EG853" s="166"/>
      <c r="EH853" s="166"/>
      <c r="EI853" s="166"/>
      <c r="EJ853" s="166"/>
      <c r="EK853" s="166"/>
      <c r="EL853" s="166"/>
      <c r="EM853" s="166"/>
      <c r="EN853" s="166"/>
      <c r="EO853" s="166"/>
      <c r="EP853" s="166"/>
      <c r="EQ853" s="166"/>
      <c r="ER853" s="166"/>
      <c r="ES853" s="166"/>
      <c r="ET853" s="166"/>
      <c r="EU853" s="166"/>
      <c r="EV853" s="166"/>
      <c r="EW853" s="166"/>
      <c r="EX853" s="166"/>
      <c r="EY853" s="166"/>
      <c r="EZ853" s="166"/>
      <c r="FA853" s="166"/>
      <c r="FB853" s="166"/>
      <c r="FC853" s="166"/>
      <c r="FD853" s="166"/>
      <c r="FE853" s="166"/>
      <c r="FF853" s="166"/>
      <c r="FG853" s="166"/>
      <c r="FH853" s="166"/>
      <c r="FI853" s="166"/>
      <c r="FJ853" s="166"/>
    </row>
    <row r="854" spans="1:166" s="19" customFormat="1" ht="29.25" customHeight="1">
      <c r="A854" s="154"/>
      <c r="B854" s="557" t="s">
        <v>1240</v>
      </c>
      <c r="C854" s="557"/>
      <c r="D854" s="557"/>
      <c r="E854" s="156"/>
      <c r="F854" s="154"/>
      <c r="G854" s="156"/>
      <c r="H854" s="557" t="s">
        <v>1244</v>
      </c>
      <c r="I854" s="557"/>
      <c r="J854" s="156"/>
      <c r="K854" s="157"/>
      <c r="M854" s="172" t="s">
        <v>2637</v>
      </c>
      <c r="N854" s="174">
        <f>IF(O850=TRUE,50-$F$11,0)</f>
        <v>0</v>
      </c>
      <c r="O854" s="166"/>
      <c r="P854" s="166"/>
      <c r="Q854" s="166" t="s">
        <v>2637</v>
      </c>
      <c r="R854" s="174">
        <f>IF(S850=TRUE,65-$F$11,0)</f>
        <v>0</v>
      </c>
      <c r="S854" s="166"/>
      <c r="T854" s="166"/>
      <c r="U854" s="166"/>
      <c r="V854" s="166"/>
      <c r="W854" s="166" t="s">
        <v>2637</v>
      </c>
      <c r="X854" s="174">
        <f>IF(Y850=TRUE,65-$F$11,0)</f>
        <v>0</v>
      </c>
      <c r="Y854" s="166"/>
      <c r="Z854" s="166"/>
      <c r="AA854" s="166" t="s">
        <v>2637</v>
      </c>
      <c r="AB854" s="174">
        <f>IF(AC850=TRUE,65-$F$11,0)</f>
        <v>0</v>
      </c>
      <c r="AC854" s="166"/>
      <c r="AD854" s="166"/>
      <c r="AE854" s="166" t="s">
        <v>2637</v>
      </c>
      <c r="AF854" s="174">
        <f>IF(AG850=TRUE,75-$F$11,0)</f>
        <v>0</v>
      </c>
      <c r="AG854" s="166"/>
      <c r="AH854" s="166"/>
      <c r="AI854" s="166" t="s">
        <v>2637</v>
      </c>
      <c r="AJ854" s="174">
        <v>0</v>
      </c>
      <c r="AK854" s="166"/>
      <c r="AL854" s="166" t="s">
        <v>2637</v>
      </c>
      <c r="AM854" s="174">
        <f>IF(AN850=TRUE,70-$F$11,0)</f>
        <v>0</v>
      </c>
      <c r="AN854" s="166"/>
      <c r="AO854" s="167"/>
      <c r="AP854" s="167">
        <f>IF(AQ854=TRUE,20,0)</f>
        <v>0</v>
      </c>
      <c r="AQ854" s="209" t="b">
        <v>0</v>
      </c>
      <c r="AW854" s="167"/>
      <c r="AX854" s="167"/>
      <c r="AY854" s="167"/>
      <c r="AZ854" s="167"/>
      <c r="BA854" s="167"/>
      <c r="BB854" s="167"/>
      <c r="BC854" s="167"/>
      <c r="BD854" s="167"/>
      <c r="BE854" s="167"/>
      <c r="BF854" s="167"/>
      <c r="BG854" s="167"/>
      <c r="BH854" s="167"/>
      <c r="BI854" s="167"/>
      <c r="BJ854" s="167"/>
      <c r="BK854" s="167"/>
      <c r="BL854" s="166"/>
      <c r="BM854" s="166"/>
      <c r="BN854" s="166"/>
      <c r="BO854" s="166"/>
      <c r="BP854" s="166"/>
      <c r="BQ854" s="166"/>
      <c r="BR854" s="166"/>
      <c r="BS854" s="166"/>
      <c r="BT854" s="166"/>
      <c r="BU854" s="166"/>
      <c r="BV854" s="166"/>
      <c r="BW854" s="166"/>
      <c r="BX854" s="166"/>
      <c r="BY854" s="166"/>
      <c r="BZ854" s="166"/>
      <c r="CA854" s="166"/>
      <c r="CB854" s="166"/>
      <c r="CC854" s="166"/>
      <c r="CD854" s="166"/>
      <c r="CE854" s="166"/>
      <c r="CF854" s="166"/>
      <c r="CG854" s="166"/>
      <c r="CH854" s="166"/>
      <c r="CI854" s="166"/>
      <c r="CJ854" s="166"/>
      <c r="CK854" s="166"/>
      <c r="CL854" s="166"/>
      <c r="CM854" s="166"/>
      <c r="CN854" s="166"/>
      <c r="CO854" s="166"/>
      <c r="CP854" s="166"/>
      <c r="CQ854" s="166"/>
      <c r="CR854" s="166"/>
      <c r="CS854" s="166"/>
      <c r="CT854" s="166"/>
      <c r="CU854" s="166"/>
      <c r="CV854" s="166"/>
      <c r="CW854" s="166"/>
      <c r="CX854" s="166"/>
      <c r="CY854" s="166"/>
      <c r="CZ854" s="166"/>
      <c r="DA854" s="166"/>
      <c r="DB854" s="166"/>
      <c r="DC854" s="166"/>
      <c r="DD854" s="166"/>
      <c r="DE854" s="166"/>
      <c r="DF854" s="166"/>
      <c r="DG854" s="166"/>
      <c r="DH854" s="166"/>
      <c r="DI854" s="166"/>
      <c r="DJ854" s="166"/>
      <c r="DK854" s="166"/>
      <c r="DL854" s="166"/>
      <c r="DM854" s="166"/>
      <c r="DN854" s="166"/>
      <c r="DO854" s="166"/>
      <c r="DP854" s="166"/>
      <c r="DQ854" s="166"/>
      <c r="DR854" s="166"/>
      <c r="DS854" s="166"/>
      <c r="DT854" s="166"/>
      <c r="DU854" s="166"/>
      <c r="DV854" s="166"/>
      <c r="DW854" s="166"/>
      <c r="DX854" s="166"/>
      <c r="DY854" s="166"/>
      <c r="DZ854" s="166"/>
      <c r="EA854" s="166"/>
      <c r="EB854" s="166"/>
      <c r="EC854" s="166"/>
      <c r="ED854" s="166"/>
      <c r="EE854" s="166"/>
      <c r="EF854" s="166"/>
      <c r="EG854" s="166"/>
      <c r="EH854" s="166"/>
      <c r="EI854" s="166"/>
      <c r="EJ854" s="166"/>
      <c r="EK854" s="166"/>
      <c r="EL854" s="166"/>
      <c r="EM854" s="166"/>
      <c r="EN854" s="166"/>
      <c r="EO854" s="166"/>
      <c r="EP854" s="166"/>
      <c r="EQ854" s="166"/>
      <c r="ER854" s="166"/>
      <c r="ES854" s="166"/>
      <c r="ET854" s="166"/>
      <c r="EU854" s="166"/>
      <c r="EV854" s="166"/>
      <c r="EW854" s="166"/>
      <c r="EX854" s="166"/>
      <c r="EY854" s="166"/>
      <c r="EZ854" s="166"/>
      <c r="FA854" s="166"/>
      <c r="FB854" s="166"/>
      <c r="FC854" s="166"/>
      <c r="FD854" s="166"/>
      <c r="FE854" s="166"/>
      <c r="FF854" s="166"/>
      <c r="FG854" s="166"/>
      <c r="FH854" s="166"/>
      <c r="FI854" s="166"/>
      <c r="FJ854" s="166"/>
    </row>
    <row r="855" spans="1:166" s="19" customFormat="1" ht="42" customHeight="1">
      <c r="A855" s="158" t="s">
        <v>1238</v>
      </c>
      <c r="B855" s="19">
        <v>0</v>
      </c>
      <c r="D855" s="192">
        <f>(B855/100)*(110-F11)</f>
        <v>0</v>
      </c>
      <c r="E855" s="197" t="s">
        <v>1241</v>
      </c>
      <c r="F855" s="158"/>
      <c r="H855" s="19" t="s">
        <v>2086</v>
      </c>
      <c r="I855" s="19" t="s">
        <v>580</v>
      </c>
      <c r="K855" s="160"/>
      <c r="M855" s="158" t="s">
        <v>1518</v>
      </c>
      <c r="N855" s="167"/>
      <c r="O855" s="166">
        <v>0</v>
      </c>
      <c r="P855" s="166"/>
      <c r="Q855" s="19" t="s">
        <v>1529</v>
      </c>
      <c r="R855" s="167"/>
      <c r="S855" s="166">
        <v>0</v>
      </c>
      <c r="T855" s="166"/>
      <c r="U855" s="166"/>
      <c r="V855" s="166"/>
      <c r="W855" s="19" t="s">
        <v>1532</v>
      </c>
      <c r="X855" s="167"/>
      <c r="Y855" s="166">
        <v>0</v>
      </c>
      <c r="Z855" s="166"/>
      <c r="AA855" s="19" t="s">
        <v>1519</v>
      </c>
      <c r="AB855" s="167"/>
      <c r="AC855" s="166">
        <v>0</v>
      </c>
      <c r="AD855" s="166"/>
      <c r="AE855" s="19" t="s">
        <v>1519</v>
      </c>
      <c r="AF855" s="167"/>
      <c r="AG855" s="166">
        <v>3</v>
      </c>
      <c r="AH855" s="166"/>
      <c r="AI855" s="19" t="s">
        <v>2241</v>
      </c>
      <c r="AJ855" s="167"/>
      <c r="AK855" s="166">
        <v>0</v>
      </c>
      <c r="AL855" s="170" t="s">
        <v>3275</v>
      </c>
      <c r="AM855" s="167"/>
      <c r="AN855" s="166">
        <v>0</v>
      </c>
      <c r="AO855" s="167"/>
      <c r="AP855" s="167"/>
      <c r="AQ855" s="173"/>
      <c r="AW855" s="167"/>
      <c r="AX855" s="167"/>
      <c r="AY855" s="167"/>
      <c r="AZ855" s="167"/>
      <c r="BA855" s="167"/>
      <c r="BB855" s="167"/>
      <c r="BC855" s="167"/>
      <c r="BD855" s="167"/>
      <c r="BE855" s="167"/>
      <c r="BF855" s="167"/>
      <c r="BG855" s="167"/>
      <c r="BH855" s="167"/>
      <c r="BI855" s="167"/>
      <c r="BJ855" s="167"/>
      <c r="BK855" s="167"/>
      <c r="BL855" s="166"/>
      <c r="BM855" s="166"/>
      <c r="BN855" s="166"/>
      <c r="BO855" s="166"/>
      <c r="BP855" s="166"/>
      <c r="BQ855" s="166"/>
      <c r="BR855" s="166"/>
      <c r="BS855" s="166"/>
      <c r="BT855" s="166"/>
      <c r="BU855" s="166"/>
      <c r="BV855" s="166"/>
      <c r="BW855" s="166"/>
      <c r="BX855" s="166"/>
      <c r="BY855" s="166"/>
      <c r="BZ855" s="166"/>
      <c r="CA855" s="166"/>
      <c r="CB855" s="166"/>
      <c r="CC855" s="166"/>
      <c r="CD855" s="166"/>
      <c r="CE855" s="166"/>
      <c r="CF855" s="166"/>
      <c r="CG855" s="166"/>
      <c r="CH855" s="166"/>
      <c r="CI855" s="166"/>
      <c r="CJ855" s="166"/>
      <c r="CK855" s="166"/>
      <c r="CL855" s="166"/>
      <c r="CM855" s="166"/>
      <c r="CN855" s="166"/>
      <c r="CO855" s="166"/>
      <c r="CP855" s="166"/>
      <c r="CQ855" s="166"/>
      <c r="CR855" s="166"/>
      <c r="CS855" s="166"/>
      <c r="CT855" s="166"/>
      <c r="CU855" s="166"/>
      <c r="CV855" s="166"/>
      <c r="CW855" s="166"/>
      <c r="CX855" s="166"/>
      <c r="CY855" s="166"/>
      <c r="CZ855" s="166"/>
      <c r="DA855" s="166"/>
      <c r="DB855" s="166"/>
      <c r="DC855" s="166"/>
      <c r="DD855" s="166"/>
      <c r="DE855" s="166"/>
      <c r="DF855" s="166"/>
      <c r="DG855" s="166"/>
      <c r="DH855" s="166"/>
      <c r="DI855" s="166"/>
      <c r="DJ855" s="166"/>
      <c r="DK855" s="166"/>
      <c r="DL855" s="166"/>
      <c r="DM855" s="166"/>
      <c r="DN855" s="166"/>
      <c r="DO855" s="166"/>
      <c r="DP855" s="166"/>
      <c r="DQ855" s="166"/>
      <c r="DR855" s="166"/>
      <c r="DS855" s="166"/>
      <c r="DT855" s="166"/>
      <c r="DU855" s="166"/>
      <c r="DV855" s="166"/>
      <c r="DW855" s="166"/>
      <c r="DX855" s="166"/>
      <c r="DY855" s="166"/>
      <c r="DZ855" s="166"/>
      <c r="EA855" s="166"/>
      <c r="EB855" s="166"/>
      <c r="EC855" s="166"/>
      <c r="ED855" s="166"/>
      <c r="EE855" s="166"/>
      <c r="EF855" s="166"/>
      <c r="EG855" s="166"/>
      <c r="EH855" s="166"/>
      <c r="EI855" s="166"/>
      <c r="EJ855" s="166"/>
      <c r="EK855" s="166"/>
      <c r="EL855" s="166"/>
      <c r="EM855" s="166"/>
      <c r="EN855" s="166"/>
      <c r="EO855" s="166"/>
      <c r="EP855" s="166"/>
      <c r="EQ855" s="166"/>
      <c r="ER855" s="166"/>
      <c r="ES855" s="166"/>
      <c r="ET855" s="166"/>
      <c r="EU855" s="166"/>
      <c r="EV855" s="166"/>
      <c r="EW855" s="166"/>
      <c r="EX855" s="166"/>
      <c r="EY855" s="166"/>
      <c r="EZ855" s="166"/>
      <c r="FA855" s="166"/>
      <c r="FB855" s="166"/>
      <c r="FC855" s="166"/>
      <c r="FD855" s="166"/>
      <c r="FE855" s="166"/>
      <c r="FF855" s="166"/>
      <c r="FG855" s="166"/>
      <c r="FH855" s="166"/>
      <c r="FI855" s="166"/>
      <c r="FJ855" s="166"/>
    </row>
    <row r="856" spans="1:166" s="19" customFormat="1" ht="28.5" customHeight="1">
      <c r="A856" s="158"/>
      <c r="C856" s="193" t="str">
        <f>IF(B855&gt;F11,D855,"")</f>
        <v/>
      </c>
      <c r="D856" s="194" t="s">
        <v>1242</v>
      </c>
      <c r="F856" s="158"/>
      <c r="G856" s="19" t="s">
        <v>1245</v>
      </c>
      <c r="H856" s="19">
        <v>0</v>
      </c>
      <c r="I856" s="19">
        <v>0</v>
      </c>
      <c r="J856" s="175">
        <f>ROUNDDOWN(SUM(H856:H862)/20,0)</f>
        <v>0</v>
      </c>
      <c r="K856" s="160"/>
      <c r="M856" s="178" t="s">
        <v>1519</v>
      </c>
      <c r="N856" s="167"/>
      <c r="O856" s="166">
        <v>0</v>
      </c>
      <c r="P856" s="166"/>
      <c r="Q856" s="169" t="s">
        <v>1518</v>
      </c>
      <c r="R856" s="167"/>
      <c r="S856" s="166">
        <v>0</v>
      </c>
      <c r="T856" s="166"/>
      <c r="U856" s="166"/>
      <c r="V856" s="166"/>
      <c r="W856" s="169" t="s">
        <v>1515</v>
      </c>
      <c r="X856" s="167"/>
      <c r="Y856" s="166">
        <v>0</v>
      </c>
      <c r="Z856" s="166"/>
      <c r="AA856" s="169" t="s">
        <v>1534</v>
      </c>
      <c r="AB856" s="167"/>
      <c r="AC856" s="166">
        <v>0</v>
      </c>
      <c r="AD856" s="166"/>
      <c r="AE856" s="169" t="s">
        <v>1534</v>
      </c>
      <c r="AF856" s="167"/>
      <c r="AG856" s="166">
        <v>4</v>
      </c>
      <c r="AH856" s="166"/>
      <c r="AI856" s="169" t="s">
        <v>1265</v>
      </c>
      <c r="AJ856" s="303"/>
      <c r="AK856" s="166"/>
      <c r="AL856" s="170" t="s">
        <v>1525</v>
      </c>
      <c r="AM856" s="167"/>
      <c r="AN856" s="166">
        <v>0</v>
      </c>
      <c r="AO856" s="167"/>
      <c r="AP856" s="167"/>
      <c r="AQ856" s="173"/>
      <c r="AW856" s="167"/>
      <c r="AX856" s="167"/>
      <c r="AY856" s="167"/>
      <c r="AZ856" s="167"/>
      <c r="BA856" s="167"/>
      <c r="BB856" s="167"/>
      <c r="BC856" s="167"/>
      <c r="BD856" s="167"/>
      <c r="BE856" s="167"/>
      <c r="BF856" s="167"/>
      <c r="BG856" s="167"/>
      <c r="BH856" s="167"/>
      <c r="BI856" s="167"/>
      <c r="BJ856" s="167"/>
      <c r="BK856" s="167"/>
      <c r="BL856" s="166"/>
      <c r="BM856" s="166"/>
      <c r="BN856" s="166"/>
      <c r="BO856" s="166"/>
      <c r="BP856" s="166"/>
      <c r="BQ856" s="166"/>
      <c r="BR856" s="166"/>
      <c r="BS856" s="166"/>
      <c r="BT856" s="166"/>
      <c r="BU856" s="166"/>
      <c r="BV856" s="166"/>
      <c r="BW856" s="166"/>
      <c r="BX856" s="166"/>
      <c r="BY856" s="166"/>
      <c r="BZ856" s="166"/>
      <c r="CA856" s="166"/>
      <c r="CB856" s="166"/>
      <c r="CC856" s="166"/>
      <c r="CD856" s="166"/>
      <c r="CE856" s="166"/>
      <c r="CF856" s="166"/>
      <c r="CG856" s="166"/>
      <c r="CH856" s="166"/>
      <c r="CI856" s="166"/>
      <c r="CJ856" s="166"/>
      <c r="CK856" s="166"/>
      <c r="CL856" s="166"/>
      <c r="CM856" s="166"/>
      <c r="CN856" s="166"/>
      <c r="CO856" s="166"/>
      <c r="CP856" s="166"/>
      <c r="CQ856" s="166"/>
      <c r="CR856" s="166"/>
      <c r="CS856" s="166"/>
      <c r="CT856" s="166"/>
      <c r="CU856" s="166"/>
      <c r="CV856" s="166"/>
      <c r="CW856" s="166"/>
      <c r="CX856" s="166"/>
      <c r="CY856" s="166"/>
      <c r="CZ856" s="166"/>
      <c r="DA856" s="166"/>
      <c r="DB856" s="166"/>
      <c r="DC856" s="166"/>
      <c r="DD856" s="166"/>
      <c r="DE856" s="166"/>
      <c r="DF856" s="166"/>
      <c r="DG856" s="166"/>
      <c r="DH856" s="166"/>
      <c r="DI856" s="166"/>
      <c r="DJ856" s="166"/>
      <c r="DK856" s="166"/>
      <c r="DL856" s="166"/>
      <c r="DM856" s="166"/>
      <c r="DN856" s="166"/>
      <c r="DO856" s="166"/>
      <c r="DP856" s="166"/>
      <c r="DQ856" s="166"/>
      <c r="DR856" s="166"/>
      <c r="DS856" s="166"/>
      <c r="DT856" s="166"/>
      <c r="DU856" s="166"/>
      <c r="DV856" s="166"/>
      <c r="DW856" s="166"/>
      <c r="DX856" s="166"/>
      <c r="DY856" s="166"/>
      <c r="DZ856" s="166"/>
      <c r="EA856" s="166"/>
      <c r="EB856" s="166"/>
      <c r="EC856" s="166"/>
      <c r="ED856" s="166"/>
      <c r="EE856" s="166"/>
      <c r="EF856" s="166"/>
      <c r="EG856" s="166"/>
      <c r="EH856" s="166"/>
      <c r="EI856" s="166"/>
      <c r="EJ856" s="166"/>
      <c r="EK856" s="166"/>
      <c r="EL856" s="166"/>
      <c r="EM856" s="166"/>
      <c r="EN856" s="166"/>
      <c r="EO856" s="166"/>
      <c r="EP856" s="166"/>
      <c r="EQ856" s="166"/>
      <c r="ER856" s="166"/>
      <c r="ES856" s="166"/>
      <c r="ET856" s="166"/>
      <c r="EU856" s="166"/>
      <c r="EV856" s="166"/>
      <c r="EW856" s="166"/>
      <c r="EX856" s="166"/>
      <c r="EY856" s="166"/>
      <c r="EZ856" s="166"/>
      <c r="FA856" s="166"/>
      <c r="FB856" s="166"/>
      <c r="FC856" s="166"/>
      <c r="FD856" s="166"/>
      <c r="FE856" s="166"/>
      <c r="FF856" s="166"/>
      <c r="FG856" s="166"/>
      <c r="FH856" s="166"/>
      <c r="FI856" s="166"/>
      <c r="FJ856" s="166"/>
    </row>
    <row r="857" spans="1:166" s="19" customFormat="1" ht="39" customHeight="1">
      <c r="A857" s="158"/>
      <c r="C857" s="193">
        <f>IF(B855&lt;=F11,D855/5,"")</f>
        <v>0</v>
      </c>
      <c r="D857" s="194" t="s">
        <v>1243</v>
      </c>
      <c r="F857" s="158"/>
      <c r="G857" s="19" t="s">
        <v>1246</v>
      </c>
      <c r="H857" s="19">
        <v>0</v>
      </c>
      <c r="I857" s="19">
        <v>0</v>
      </c>
      <c r="K857" s="160"/>
      <c r="M857" s="178" t="s">
        <v>1515</v>
      </c>
      <c r="N857" s="167"/>
      <c r="O857" s="166">
        <v>0</v>
      </c>
      <c r="P857" s="166"/>
      <c r="Q857" s="169" t="s">
        <v>1525</v>
      </c>
      <c r="R857" s="167"/>
      <c r="S857" s="166">
        <v>0</v>
      </c>
      <c r="T857" s="166"/>
      <c r="U857" s="166"/>
      <c r="V857" s="166"/>
      <c r="W857" s="169"/>
      <c r="X857" s="167"/>
      <c r="Y857" s="166">
        <v>0</v>
      </c>
      <c r="Z857" s="166"/>
      <c r="AA857" s="169"/>
      <c r="AB857" s="167"/>
      <c r="AC857" s="166">
        <v>0</v>
      </c>
      <c r="AD857" s="166"/>
      <c r="AE857" s="169" t="s">
        <v>1537</v>
      </c>
      <c r="AF857" s="167"/>
      <c r="AG857" s="166">
        <v>0</v>
      </c>
      <c r="AH857" s="166"/>
      <c r="AI857" s="303"/>
      <c r="AJ857" s="303"/>
      <c r="AK857" s="166"/>
      <c r="AL857" s="166" t="s">
        <v>1519</v>
      </c>
      <c r="AM857" s="167"/>
      <c r="AN857" s="166">
        <v>0</v>
      </c>
      <c r="AO857" s="167"/>
      <c r="AP857" s="167"/>
      <c r="AQ857" s="173"/>
      <c r="AW857" s="167"/>
      <c r="AX857" s="167"/>
      <c r="AY857" s="167"/>
      <c r="AZ857" s="167"/>
      <c r="BA857" s="167"/>
      <c r="BB857" s="167"/>
      <c r="BC857" s="167"/>
      <c r="BD857" s="167"/>
      <c r="BE857" s="167"/>
      <c r="BF857" s="167"/>
      <c r="BG857" s="167"/>
      <c r="BH857" s="167"/>
      <c r="BI857" s="167"/>
      <c r="BJ857" s="167"/>
      <c r="BK857" s="167"/>
      <c r="BL857" s="166"/>
      <c r="BM857" s="166"/>
      <c r="BN857" s="166"/>
      <c r="BO857" s="166"/>
      <c r="BP857" s="166"/>
      <c r="BQ857" s="166"/>
      <c r="BR857" s="166"/>
      <c r="BS857" s="166"/>
      <c r="BT857" s="166"/>
      <c r="BU857" s="166"/>
      <c r="BV857" s="166"/>
      <c r="BW857" s="166"/>
      <c r="BX857" s="166"/>
      <c r="BY857" s="166"/>
      <c r="BZ857" s="166"/>
      <c r="CA857" s="166"/>
      <c r="CB857" s="166"/>
      <c r="CC857" s="166"/>
      <c r="CD857" s="166"/>
      <c r="CE857" s="166"/>
      <c r="CF857" s="166"/>
      <c r="CG857" s="166"/>
      <c r="CH857" s="166"/>
      <c r="CI857" s="166"/>
      <c r="CJ857" s="166"/>
      <c r="CK857" s="166"/>
      <c r="CL857" s="166"/>
      <c r="CM857" s="166"/>
      <c r="CN857" s="166"/>
      <c r="CO857" s="166"/>
      <c r="CP857" s="166"/>
      <c r="CQ857" s="166"/>
      <c r="CR857" s="166"/>
      <c r="CS857" s="166"/>
      <c r="CT857" s="166"/>
      <c r="CU857" s="166"/>
      <c r="CV857" s="166"/>
      <c r="CW857" s="166"/>
      <c r="CX857" s="166"/>
      <c r="CY857" s="166"/>
      <c r="CZ857" s="166"/>
      <c r="DA857" s="166"/>
      <c r="DB857" s="166"/>
      <c r="DC857" s="166"/>
      <c r="DD857" s="166"/>
      <c r="DE857" s="166"/>
      <c r="DF857" s="166"/>
      <c r="DG857" s="166"/>
      <c r="DH857" s="166"/>
      <c r="DI857" s="166"/>
      <c r="DJ857" s="166"/>
      <c r="DK857" s="166"/>
      <c r="DL857" s="166"/>
      <c r="DM857" s="166"/>
      <c r="DN857" s="166"/>
      <c r="DO857" s="166"/>
      <c r="DP857" s="166"/>
      <c r="DQ857" s="166"/>
      <c r="DR857" s="166"/>
      <c r="DS857" s="166"/>
      <c r="DT857" s="166"/>
      <c r="DU857" s="166"/>
      <c r="DV857" s="166"/>
      <c r="DW857" s="166"/>
      <c r="DX857" s="166"/>
      <c r="DY857" s="166"/>
      <c r="DZ857" s="166"/>
      <c r="EA857" s="166"/>
      <c r="EB857" s="166"/>
      <c r="EC857" s="166"/>
      <c r="ED857" s="166"/>
      <c r="EE857" s="166"/>
      <c r="EF857" s="166"/>
      <c r="EG857" s="166"/>
      <c r="EH857" s="166"/>
      <c r="EI857" s="166"/>
      <c r="EJ857" s="166"/>
      <c r="EK857" s="166"/>
      <c r="EL857" s="166"/>
      <c r="EM857" s="166"/>
      <c r="EN857" s="166"/>
      <c r="EO857" s="166"/>
      <c r="EP857" s="166"/>
      <c r="EQ857" s="166"/>
      <c r="ER857" s="166"/>
      <c r="ES857" s="166"/>
      <c r="ET857" s="166"/>
      <c r="EU857" s="166"/>
      <c r="EV857" s="166"/>
      <c r="EW857" s="166"/>
      <c r="EX857" s="166"/>
      <c r="EY857" s="166"/>
      <c r="EZ857" s="166"/>
      <c r="FA857" s="166"/>
      <c r="FB857" s="166"/>
      <c r="FC857" s="166"/>
      <c r="FD857" s="166"/>
      <c r="FE857" s="166"/>
      <c r="FF857" s="166"/>
      <c r="FG857" s="166"/>
      <c r="FH857" s="166"/>
      <c r="FI857" s="166"/>
      <c r="FJ857" s="166"/>
    </row>
    <row r="858" spans="1:166" s="19" customFormat="1" ht="28.5" customHeight="1" thickBot="1">
      <c r="A858" s="161"/>
      <c r="B858" s="162"/>
      <c r="C858" s="162"/>
      <c r="D858" s="162"/>
      <c r="E858" s="162"/>
      <c r="F858" s="158"/>
      <c r="G858" s="19" t="s">
        <v>1247</v>
      </c>
      <c r="H858" s="19">
        <v>0</v>
      </c>
      <c r="I858" s="19">
        <v>0</v>
      </c>
      <c r="K858" s="160"/>
      <c r="M858" s="178" t="s">
        <v>630</v>
      </c>
      <c r="N858" s="167"/>
      <c r="O858" s="166">
        <v>0</v>
      </c>
      <c r="P858" s="166"/>
      <c r="Q858" s="169" t="s">
        <v>630</v>
      </c>
      <c r="R858" s="167"/>
      <c r="S858" s="166">
        <v>22</v>
      </c>
      <c r="T858" s="166"/>
      <c r="U858" s="166"/>
      <c r="V858" s="166"/>
      <c r="W858" s="169" t="s">
        <v>630</v>
      </c>
      <c r="X858" s="167"/>
      <c r="Y858" s="166">
        <v>0</v>
      </c>
      <c r="Z858" s="166"/>
      <c r="AA858" s="169" t="s">
        <v>630</v>
      </c>
      <c r="AB858" s="167"/>
      <c r="AC858" s="166">
        <v>0</v>
      </c>
      <c r="AD858" s="166"/>
      <c r="AE858" s="169" t="s">
        <v>630</v>
      </c>
      <c r="AF858" s="167"/>
      <c r="AG858" s="166">
        <v>22</v>
      </c>
      <c r="AH858" s="166"/>
      <c r="AI858" s="303"/>
      <c r="AJ858" s="303"/>
      <c r="AK858" s="166"/>
      <c r="AL858" s="166" t="s">
        <v>630</v>
      </c>
      <c r="AM858" s="167"/>
      <c r="AN858" s="166">
        <v>0</v>
      </c>
      <c r="AO858" s="167"/>
      <c r="AP858" s="167"/>
      <c r="AQ858" s="173"/>
      <c r="AW858" s="167"/>
      <c r="AX858" s="167"/>
      <c r="AY858" s="167"/>
      <c r="AZ858" s="167"/>
      <c r="BA858" s="167"/>
      <c r="BB858" s="167"/>
      <c r="BC858" s="167"/>
      <c r="BD858" s="167"/>
      <c r="BE858" s="167"/>
      <c r="BF858" s="167"/>
      <c r="BG858" s="167"/>
      <c r="BH858" s="167"/>
      <c r="BI858" s="167"/>
      <c r="BJ858" s="167"/>
      <c r="BK858" s="167"/>
      <c r="BL858" s="166"/>
      <c r="BM858" s="166"/>
      <c r="BN858" s="166"/>
      <c r="BO858" s="166"/>
      <c r="BP858" s="166"/>
      <c r="BQ858" s="166"/>
      <c r="BR858" s="166"/>
      <c r="BS858" s="166"/>
      <c r="BT858" s="166"/>
      <c r="BU858" s="166"/>
      <c r="BV858" s="166"/>
      <c r="BW858" s="166"/>
      <c r="BX858" s="166"/>
      <c r="BY858" s="166"/>
      <c r="BZ858" s="166"/>
      <c r="CA858" s="166"/>
      <c r="CB858" s="166"/>
      <c r="CC858" s="166"/>
      <c r="CD858" s="166"/>
      <c r="CE858" s="166"/>
      <c r="CF858" s="166"/>
      <c r="CG858" s="166"/>
      <c r="CH858" s="166"/>
      <c r="CI858" s="166"/>
      <c r="CJ858" s="166"/>
      <c r="CK858" s="166"/>
      <c r="CL858" s="166"/>
      <c r="CM858" s="166"/>
      <c r="CN858" s="166"/>
      <c r="CO858" s="166"/>
      <c r="CP858" s="166"/>
      <c r="CQ858" s="166"/>
      <c r="CR858" s="166"/>
      <c r="CS858" s="166"/>
      <c r="CT858" s="166"/>
      <c r="CU858" s="166"/>
      <c r="CV858" s="166"/>
      <c r="CW858" s="166"/>
      <c r="CX858" s="166"/>
      <c r="CY858" s="166"/>
      <c r="CZ858" s="166"/>
      <c r="DA858" s="166"/>
      <c r="DB858" s="166"/>
      <c r="DC858" s="166"/>
      <c r="DD858" s="166"/>
      <c r="DE858" s="166"/>
      <c r="DF858" s="166"/>
      <c r="DG858" s="166"/>
      <c r="DH858" s="166"/>
      <c r="DI858" s="166"/>
      <c r="DJ858" s="166"/>
      <c r="DK858" s="166"/>
      <c r="DL858" s="166"/>
      <c r="DM858" s="166"/>
      <c r="DN858" s="166"/>
      <c r="DO858" s="166"/>
      <c r="DP858" s="166"/>
      <c r="DQ858" s="166"/>
      <c r="DR858" s="166"/>
      <c r="DS858" s="166"/>
      <c r="DT858" s="166"/>
      <c r="DU858" s="166"/>
      <c r="DV858" s="166"/>
      <c r="DW858" s="166"/>
      <c r="DX858" s="166"/>
      <c r="DY858" s="166"/>
      <c r="DZ858" s="166"/>
      <c r="EA858" s="166"/>
      <c r="EB858" s="166"/>
      <c r="EC858" s="166"/>
      <c r="ED858" s="166"/>
      <c r="EE858" s="166"/>
      <c r="EF858" s="166"/>
      <c r="EG858" s="166"/>
      <c r="EH858" s="166"/>
      <c r="EI858" s="166"/>
      <c r="EJ858" s="166"/>
      <c r="EK858" s="166"/>
      <c r="EL858" s="166"/>
      <c r="EM858" s="166"/>
      <c r="EN858" s="166"/>
      <c r="EO858" s="166"/>
      <c r="EP858" s="166"/>
      <c r="EQ858" s="166"/>
      <c r="ER858" s="166"/>
      <c r="ES858" s="166"/>
      <c r="ET858" s="166"/>
      <c r="EU858" s="166"/>
      <c r="EV858" s="166"/>
      <c r="EW858" s="166"/>
      <c r="EX858" s="166"/>
      <c r="EY858" s="166"/>
      <c r="EZ858" s="166"/>
      <c r="FA858" s="166"/>
      <c r="FB858" s="166"/>
      <c r="FC858" s="166"/>
      <c r="FD858" s="166"/>
      <c r="FE858" s="166"/>
      <c r="FF858" s="166"/>
      <c r="FG858" s="166"/>
      <c r="FH858" s="166"/>
      <c r="FI858" s="166"/>
      <c r="FJ858" s="166"/>
    </row>
    <row r="859" spans="1:166" s="19" customFormat="1" ht="33.75" customHeight="1">
      <c r="A859" s="204"/>
      <c r="B859" s="156"/>
      <c r="C859" s="156"/>
      <c r="D859" s="205" t="s">
        <v>2062</v>
      </c>
      <c r="E859" s="157"/>
      <c r="G859" s="19" t="s">
        <v>1248</v>
      </c>
      <c r="H859" s="19">
        <v>0</v>
      </c>
      <c r="I859" s="19">
        <v>0</v>
      </c>
      <c r="K859" s="160"/>
      <c r="M859" s="158" t="s">
        <v>2626</v>
      </c>
      <c r="O859" s="19">
        <v>0</v>
      </c>
      <c r="P859" s="166"/>
      <c r="Q859" s="19" t="s">
        <v>2626</v>
      </c>
      <c r="S859" s="19">
        <v>0</v>
      </c>
      <c r="T859" s="166"/>
      <c r="U859" s="166"/>
      <c r="V859" s="166"/>
      <c r="W859" s="19" t="s">
        <v>2626</v>
      </c>
      <c r="Y859" s="19">
        <v>0</v>
      </c>
      <c r="Z859" s="166"/>
      <c r="AD859" s="166"/>
      <c r="AE859" s="19" t="s">
        <v>2626</v>
      </c>
      <c r="AG859" s="19">
        <v>2</v>
      </c>
      <c r="AH859" s="166"/>
      <c r="AL859" s="19" t="s">
        <v>2626</v>
      </c>
      <c r="AN859" s="19">
        <v>0</v>
      </c>
      <c r="AO859" s="167"/>
      <c r="AP859" s="167"/>
      <c r="AQ859" s="173"/>
      <c r="AW859" s="167"/>
      <c r="AX859" s="167"/>
      <c r="AY859" s="167"/>
      <c r="AZ859" s="167"/>
      <c r="BA859" s="167"/>
      <c r="BB859" s="167"/>
      <c r="BC859" s="167"/>
      <c r="BD859" s="167"/>
      <c r="BE859" s="167"/>
      <c r="BF859" s="167"/>
      <c r="BG859" s="167"/>
      <c r="BH859" s="167"/>
      <c r="BI859" s="167"/>
      <c r="BJ859" s="167"/>
      <c r="BK859" s="167"/>
      <c r="BL859" s="166"/>
      <c r="BM859" s="166"/>
      <c r="BN859" s="166"/>
      <c r="BO859" s="166"/>
      <c r="BP859" s="166"/>
      <c r="BQ859" s="166"/>
      <c r="BR859" s="166"/>
      <c r="BS859" s="166"/>
      <c r="BT859" s="166"/>
      <c r="BU859" s="166"/>
      <c r="BV859" s="166"/>
      <c r="BW859" s="166"/>
      <c r="BX859" s="166"/>
      <c r="BY859" s="166"/>
      <c r="BZ859" s="166"/>
      <c r="CA859" s="166"/>
      <c r="CB859" s="166"/>
      <c r="CC859" s="166"/>
      <c r="CD859" s="166"/>
      <c r="CE859" s="166"/>
      <c r="CF859" s="166"/>
      <c r="CG859" s="166"/>
      <c r="CH859" s="166"/>
      <c r="CI859" s="166"/>
      <c r="CJ859" s="166"/>
      <c r="CK859" s="166"/>
      <c r="CL859" s="166"/>
      <c r="CM859" s="166"/>
      <c r="CN859" s="166"/>
      <c r="CO859" s="166"/>
      <c r="CP859" s="166"/>
      <c r="CQ859" s="166"/>
      <c r="CR859" s="166"/>
      <c r="CS859" s="166"/>
      <c r="CT859" s="166"/>
      <c r="CU859" s="166"/>
      <c r="CV859" s="166"/>
      <c r="CW859" s="166"/>
      <c r="CX859" s="166"/>
      <c r="CY859" s="166"/>
      <c r="CZ859" s="166"/>
      <c r="DA859" s="166"/>
      <c r="DB859" s="166"/>
      <c r="DC859" s="166"/>
      <c r="DD859" s="166"/>
      <c r="DE859" s="166"/>
      <c r="DF859" s="166"/>
      <c r="DG859" s="166"/>
      <c r="DH859" s="166"/>
      <c r="DI859" s="166"/>
      <c r="DJ859" s="166"/>
      <c r="DK859" s="166"/>
      <c r="DL859" s="166"/>
      <c r="DM859" s="166"/>
      <c r="DN859" s="166"/>
      <c r="DO859" s="166"/>
      <c r="DP859" s="166"/>
      <c r="DQ859" s="166"/>
      <c r="DR859" s="166"/>
      <c r="DS859" s="166"/>
      <c r="DT859" s="166"/>
      <c r="DU859" s="166"/>
      <c r="DV859" s="166"/>
      <c r="DW859" s="166"/>
      <c r="DX859" s="166"/>
      <c r="DY859" s="166"/>
      <c r="DZ859" s="166"/>
      <c r="EA859" s="166"/>
      <c r="EB859" s="166"/>
      <c r="EC859" s="166"/>
      <c r="ED859" s="166"/>
      <c r="EE859" s="166"/>
      <c r="EF859" s="166"/>
      <c r="EG859" s="166"/>
      <c r="EH859" s="166"/>
      <c r="EI859" s="166"/>
      <c r="EJ859" s="166"/>
      <c r="EK859" s="166"/>
      <c r="EL859" s="166"/>
      <c r="EM859" s="166"/>
      <c r="EN859" s="166"/>
      <c r="EO859" s="166"/>
      <c r="EP859" s="166"/>
      <c r="EQ859" s="166"/>
      <c r="ER859" s="166"/>
      <c r="ES859" s="166"/>
      <c r="ET859" s="166"/>
      <c r="EU859" s="166"/>
      <c r="EV859" s="166"/>
      <c r="EW859" s="166"/>
      <c r="EX859" s="166"/>
      <c r="EY859" s="166"/>
      <c r="EZ859" s="166"/>
      <c r="FA859" s="166"/>
      <c r="FB859" s="166"/>
      <c r="FC859" s="166"/>
      <c r="FD859" s="166"/>
      <c r="FE859" s="166"/>
      <c r="FF859" s="166"/>
      <c r="FG859" s="166"/>
      <c r="FH859" s="166"/>
      <c r="FI859" s="166"/>
      <c r="FJ859" s="166"/>
    </row>
    <row r="860" spans="1:166" s="19" customFormat="1" ht="27" customHeight="1">
      <c r="A860" s="206"/>
      <c r="B860" s="585" t="s">
        <v>1274</v>
      </c>
      <c r="C860" s="585"/>
      <c r="D860" s="585"/>
      <c r="E860" s="159"/>
      <c r="G860" s="19" t="s">
        <v>1249</v>
      </c>
      <c r="H860" s="19">
        <v>0</v>
      </c>
      <c r="I860" s="19">
        <v>0</v>
      </c>
      <c r="K860" s="160"/>
      <c r="M860" s="172" t="s">
        <v>2023</v>
      </c>
      <c r="N860" s="19">
        <f>IF(O850=TRUE,(O860-O858),0)</f>
        <v>0</v>
      </c>
      <c r="O860" s="167">
        <f>IF(O850=TRUE,50,0)</f>
        <v>0</v>
      </c>
      <c r="P860" s="166"/>
      <c r="Q860" s="166" t="s">
        <v>2023</v>
      </c>
      <c r="R860" s="19">
        <f>IF(S850=TRUE,(S860-S858),0)</f>
        <v>0</v>
      </c>
      <c r="S860" s="167">
        <f>IF(S850=TRUE,22,0)</f>
        <v>0</v>
      </c>
      <c r="T860" s="166"/>
      <c r="U860" s="166"/>
      <c r="V860" s="166"/>
      <c r="W860" s="166" t="s">
        <v>2023</v>
      </c>
      <c r="X860" s="19">
        <f>IF(Y850=TRUE,(Y860-Y858),0)</f>
        <v>0</v>
      </c>
      <c r="Y860" s="167">
        <f>IF(Y850=TRUE,21,0)</f>
        <v>0</v>
      </c>
      <c r="Z860" s="166"/>
      <c r="AA860" s="166" t="s">
        <v>2023</v>
      </c>
      <c r="AB860" s="19">
        <f>IF(AC850=TRUE,(AC860-AC858),0)</f>
        <v>0</v>
      </c>
      <c r="AC860" s="167">
        <f>IF(AC850=TRUE,9,0)</f>
        <v>0</v>
      </c>
      <c r="AD860" s="166"/>
      <c r="AE860" s="166" t="s">
        <v>2023</v>
      </c>
      <c r="AF860" s="19">
        <f>IF(AG850=TRUE,(AG860-AG858),0)</f>
        <v>0</v>
      </c>
      <c r="AG860" s="167">
        <f>IF(AG850=TRUE,22,0)</f>
        <v>0</v>
      </c>
      <c r="AH860" s="166"/>
      <c r="AI860" s="166"/>
      <c r="AK860" s="167"/>
      <c r="AL860" s="166" t="s">
        <v>2023</v>
      </c>
      <c r="AM860" s="19">
        <f>IF(AN850=TRUE,(AN860-AN858),0)</f>
        <v>0</v>
      </c>
      <c r="AN860" s="167">
        <f>IF(AN850=TRUE,25,0)</f>
        <v>0</v>
      </c>
      <c r="AO860" s="167"/>
      <c r="AP860" s="167"/>
      <c r="AQ860" s="173"/>
      <c r="AW860" s="167"/>
      <c r="AX860" s="167"/>
      <c r="AY860" s="167"/>
      <c r="AZ860" s="167"/>
      <c r="BA860" s="167"/>
      <c r="BB860" s="167"/>
      <c r="BC860" s="167"/>
      <c r="BD860" s="167"/>
      <c r="BE860" s="167"/>
      <c r="BF860" s="167"/>
      <c r="BG860" s="167"/>
      <c r="BH860" s="167"/>
      <c r="BI860" s="167"/>
      <c r="BJ860" s="167"/>
      <c r="BK860" s="167"/>
      <c r="BL860" s="166"/>
      <c r="BM860" s="166"/>
      <c r="BN860" s="166"/>
      <c r="BO860" s="166"/>
      <c r="BP860" s="166"/>
      <c r="BQ860" s="166"/>
      <c r="BR860" s="166"/>
      <c r="BS860" s="166"/>
      <c r="BT860" s="166"/>
      <c r="BU860" s="166"/>
      <c r="BV860" s="166"/>
      <c r="BW860" s="166"/>
      <c r="BX860" s="166"/>
      <c r="BY860" s="166"/>
      <c r="BZ860" s="166"/>
      <c r="CA860" s="166"/>
      <c r="CB860" s="166"/>
      <c r="CC860" s="166"/>
      <c r="CD860" s="166"/>
      <c r="CE860" s="166"/>
      <c r="CF860" s="166"/>
      <c r="CG860" s="166"/>
      <c r="CH860" s="166"/>
      <c r="CI860" s="166"/>
      <c r="CJ860" s="166"/>
      <c r="CK860" s="166"/>
      <c r="CL860" s="166"/>
      <c r="CM860" s="166"/>
      <c r="CN860" s="166"/>
      <c r="CO860" s="166"/>
      <c r="CP860" s="166"/>
      <c r="CQ860" s="166"/>
      <c r="CR860" s="166"/>
      <c r="CS860" s="166"/>
      <c r="CT860" s="166"/>
      <c r="CU860" s="166"/>
      <c r="CV860" s="166"/>
      <c r="CW860" s="166"/>
      <c r="CX860" s="166"/>
      <c r="CY860" s="166"/>
      <c r="CZ860" s="166"/>
      <c r="DA860" s="166"/>
      <c r="DB860" s="166"/>
      <c r="DC860" s="166"/>
      <c r="DD860" s="166"/>
      <c r="DE860" s="166"/>
      <c r="DF860" s="166"/>
      <c r="DG860" s="166"/>
      <c r="DH860" s="166"/>
      <c r="DI860" s="166"/>
      <c r="DJ860" s="166"/>
      <c r="DK860" s="166"/>
      <c r="DL860" s="166"/>
      <c r="DM860" s="166"/>
      <c r="DN860" s="166"/>
      <c r="DO860" s="166"/>
      <c r="DP860" s="166"/>
      <c r="DQ860" s="166"/>
      <c r="DR860" s="166"/>
      <c r="DS860" s="166"/>
      <c r="DT860" s="166"/>
      <c r="DU860" s="166"/>
      <c r="DV860" s="166"/>
      <c r="DW860" s="166"/>
      <c r="DX860" s="166"/>
      <c r="DY860" s="166"/>
      <c r="DZ860" s="166"/>
      <c r="EA860" s="166"/>
      <c r="EB860" s="166"/>
      <c r="EC860" s="166"/>
      <c r="ED860" s="166"/>
      <c r="EE860" s="166"/>
      <c r="EF860" s="166"/>
      <c r="EG860" s="166"/>
      <c r="EH860" s="166"/>
      <c r="EI860" s="166"/>
      <c r="EJ860" s="166"/>
      <c r="EK860" s="166"/>
      <c r="EL860" s="166"/>
      <c r="EM860" s="166"/>
      <c r="EN860" s="166"/>
      <c r="EO860" s="166"/>
      <c r="EP860" s="166"/>
      <c r="EQ860" s="166"/>
      <c r="ER860" s="166"/>
      <c r="ES860" s="166"/>
      <c r="ET860" s="166"/>
      <c r="EU860" s="166"/>
      <c r="EV860" s="166"/>
      <c r="EW860" s="166"/>
      <c r="EX860" s="166"/>
      <c r="EY860" s="166"/>
      <c r="EZ860" s="166"/>
      <c r="FA860" s="166"/>
      <c r="FB860" s="166"/>
      <c r="FC860" s="166"/>
      <c r="FD860" s="166"/>
      <c r="FE860" s="166"/>
      <c r="FF860" s="166"/>
      <c r="FG860" s="166"/>
      <c r="FH860" s="166"/>
      <c r="FI860" s="166"/>
      <c r="FJ860" s="166"/>
    </row>
    <row r="861" spans="1:166" s="19" customFormat="1" ht="27.75" customHeight="1">
      <c r="A861" s="158"/>
      <c r="B861" s="151"/>
      <c r="C861" s="151"/>
      <c r="E861" s="160"/>
      <c r="G861" s="19" t="s">
        <v>1250</v>
      </c>
      <c r="H861" s="19">
        <v>0</v>
      </c>
      <c r="I861" s="19">
        <v>0</v>
      </c>
      <c r="K861" s="160"/>
      <c r="M861" s="172" t="s">
        <v>2024</v>
      </c>
      <c r="N861" s="19" t="str">
        <f>IF(P861&gt;0,P861,"")</f>
        <v/>
      </c>
      <c r="O861" s="167">
        <f>IF(O850=TRUE,82-$F$11,0)</f>
        <v>0</v>
      </c>
      <c r="P861" s="175">
        <f>(O858+O861)-SUM(O855:O859)</f>
        <v>0</v>
      </c>
      <c r="Q861" s="166" t="s">
        <v>2024</v>
      </c>
      <c r="R861" s="19" t="str">
        <f>IF(T861&gt;0,T861,"")</f>
        <v/>
      </c>
      <c r="S861" s="167">
        <f>IF(S850=TRUE,99-$F$11,0)</f>
        <v>0</v>
      </c>
      <c r="T861" s="175">
        <f>(S858+S861)-SUM(S855:S859)</f>
        <v>0</v>
      </c>
      <c r="U861" s="175"/>
      <c r="V861" s="175"/>
      <c r="W861" s="166" t="s">
        <v>2024</v>
      </c>
      <c r="X861" s="19" t="str">
        <f>IF(Z861&gt;0,Z861,"")</f>
        <v/>
      </c>
      <c r="Y861" s="167">
        <f>IF(Y850=TRUE,59-$F$11,0)</f>
        <v>0</v>
      </c>
      <c r="Z861" s="175">
        <f>(Y858+Y861)-SUM(Y855:Y859)</f>
        <v>0</v>
      </c>
      <c r="AA861" s="166" t="s">
        <v>2024</v>
      </c>
      <c r="AB861" s="19" t="str">
        <f>IF(AD861&gt;0,AD861,"")</f>
        <v/>
      </c>
      <c r="AC861" s="167">
        <f>IF(AC850=TRUE,35-$F$11,0)</f>
        <v>0</v>
      </c>
      <c r="AD861" s="19">
        <f>(AC858+AC861)-SUM(AC855:AC859)</f>
        <v>0</v>
      </c>
      <c r="AE861" s="166" t="s">
        <v>2024</v>
      </c>
      <c r="AF861" s="19" t="str">
        <f>IF(AH861&gt;0,AH861,"")</f>
        <v/>
      </c>
      <c r="AG861" s="167">
        <f>IF(AG850=TRUE,79-$F$11,0)</f>
        <v>0</v>
      </c>
      <c r="AH861" s="175">
        <f>(AG858+AG861)-SUM(AG855:AG859)</f>
        <v>-9</v>
      </c>
      <c r="AI861" s="166"/>
      <c r="AK861" s="167"/>
      <c r="AL861" s="166" t="s">
        <v>2024</v>
      </c>
      <c r="AM861" s="19" t="str">
        <f>IF(AO861&gt;0,AO861,"")</f>
        <v/>
      </c>
      <c r="AN861" s="167">
        <f>IF(AN850=TRUE,(77-$F$11)+SUM(AP851:AP854),0)</f>
        <v>0</v>
      </c>
      <c r="AO861" s="19">
        <f>(AN858+AN861)-SUM(AN855:AN859)</f>
        <v>0</v>
      </c>
      <c r="AP861" s="167"/>
      <c r="AQ861" s="173"/>
      <c r="AW861" s="167"/>
      <c r="AX861" s="167"/>
      <c r="AY861" s="167"/>
      <c r="AZ861" s="167"/>
      <c r="BA861" s="167"/>
      <c r="BB861" s="167"/>
      <c r="BC861" s="167"/>
      <c r="BD861" s="167"/>
      <c r="BE861" s="167"/>
      <c r="BF861" s="167"/>
      <c r="BG861" s="167"/>
      <c r="BH861" s="167"/>
      <c r="BI861" s="167"/>
      <c r="BJ861" s="167"/>
      <c r="BK861" s="167"/>
      <c r="BL861" s="166"/>
      <c r="BM861" s="166"/>
      <c r="BN861" s="166"/>
      <c r="BO861" s="166"/>
      <c r="BP861" s="166"/>
      <c r="BQ861" s="166"/>
      <c r="BR861" s="166"/>
      <c r="BS861" s="166"/>
      <c r="BT861" s="166"/>
      <c r="BU861" s="166"/>
      <c r="BV861" s="166"/>
      <c r="BW861" s="166"/>
      <c r="BX861" s="166"/>
      <c r="BY861" s="166"/>
      <c r="BZ861" s="166"/>
      <c r="CA861" s="166"/>
      <c r="CB861" s="166"/>
      <c r="CC861" s="166"/>
      <c r="CD861" s="166"/>
      <c r="CE861" s="166"/>
      <c r="CF861" s="166"/>
      <c r="CG861" s="166"/>
      <c r="CH861" s="166"/>
      <c r="CI861" s="166"/>
      <c r="CJ861" s="166"/>
      <c r="CK861" s="166"/>
      <c r="CL861" s="166"/>
      <c r="CM861" s="166"/>
      <c r="CN861" s="166"/>
      <c r="CO861" s="166"/>
      <c r="CP861" s="166"/>
      <c r="CQ861" s="166"/>
      <c r="CR861" s="166"/>
      <c r="CS861" s="166"/>
      <c r="CT861" s="166"/>
      <c r="CU861" s="166"/>
      <c r="CV861" s="166"/>
      <c r="CW861" s="166"/>
      <c r="CX861" s="166"/>
      <c r="CY861" s="166"/>
      <c r="CZ861" s="166"/>
      <c r="DA861" s="166"/>
      <c r="DB861" s="166"/>
      <c r="DC861" s="166"/>
      <c r="DD861" s="166"/>
      <c r="DE861" s="166"/>
      <c r="DF861" s="166"/>
      <c r="DG861" s="166"/>
      <c r="DH861" s="166"/>
      <c r="DI861" s="166"/>
      <c r="DJ861" s="166"/>
      <c r="DK861" s="166"/>
      <c r="DL861" s="166"/>
      <c r="DM861" s="166"/>
      <c r="DN861" s="166"/>
      <c r="DO861" s="166"/>
      <c r="DP861" s="166"/>
      <c r="DQ861" s="166"/>
      <c r="DR861" s="166"/>
      <c r="DS861" s="166"/>
      <c r="DT861" s="166"/>
      <c r="DU861" s="166"/>
      <c r="DV861" s="166"/>
      <c r="DW861" s="166"/>
      <c r="DX861" s="166"/>
      <c r="DY861" s="166"/>
      <c r="DZ861" s="166"/>
      <c r="EA861" s="166"/>
      <c r="EB861" s="166"/>
      <c r="EC861" s="166"/>
      <c r="ED861" s="166"/>
      <c r="EE861" s="166"/>
      <c r="EF861" s="166"/>
      <c r="EG861" s="166"/>
      <c r="EH861" s="166"/>
      <c r="EI861" s="166"/>
      <c r="EJ861" s="166"/>
      <c r="EK861" s="166"/>
      <c r="EL861" s="166"/>
      <c r="EM861" s="166"/>
      <c r="EN861" s="166"/>
      <c r="EO861" s="166"/>
      <c r="EP861" s="166"/>
      <c r="EQ861" s="166"/>
      <c r="ER861" s="166"/>
      <c r="ES861" s="166"/>
      <c r="ET861" s="166"/>
      <c r="EU861" s="166"/>
      <c r="EV861" s="166"/>
      <c r="EW861" s="166"/>
      <c r="EX861" s="166"/>
      <c r="EY861" s="166"/>
      <c r="EZ861" s="166"/>
      <c r="FA861" s="166"/>
      <c r="FB861" s="166"/>
      <c r="FC861" s="166"/>
      <c r="FD861" s="166"/>
      <c r="FE861" s="166"/>
      <c r="FF861" s="166"/>
      <c r="FG861" s="166"/>
      <c r="FH861" s="166"/>
      <c r="FI861" s="166"/>
      <c r="FJ861" s="166"/>
    </row>
    <row r="862" spans="1:166" s="19" customFormat="1" ht="47.25" customHeight="1">
      <c r="A862" s="206" t="b">
        <v>0</v>
      </c>
      <c r="B862" s="201" t="s">
        <v>1270</v>
      </c>
      <c r="C862" s="201"/>
      <c r="D862" s="19" t="s">
        <v>3274</v>
      </c>
      <c r="E862" s="160"/>
      <c r="G862" s="19" t="s">
        <v>1251</v>
      </c>
      <c r="H862" s="19">
        <v>0</v>
      </c>
      <c r="I862" s="19">
        <v>0</v>
      </c>
      <c r="K862" s="160"/>
      <c r="M862" s="172" t="str">
        <f>IF(AND(N860&lt;1,O850=TRUE),"Fin del proceso","")</f>
        <v/>
      </c>
      <c r="N862" s="166" t="str">
        <f>IF(AND(M862="Fin del proceso",P861&lt;1),"Curado",CONCATENATE(N861,M863))</f>
        <v>% de morir</v>
      </c>
      <c r="O862" s="166"/>
      <c r="P862" s="166"/>
      <c r="Q862" s="166" t="str">
        <f>IF(AND(R860&lt;1,S850=TRUE),"Fin del proceso","")</f>
        <v/>
      </c>
      <c r="R862" s="166" t="str">
        <f>IF(AND(Q862="Fin del proceso",T861&lt;1),"Curado",CONCATENATE(R861,Q863))</f>
        <v>% de morir</v>
      </c>
      <c r="S862" s="166"/>
      <c r="T862" s="166"/>
      <c r="U862" s="166"/>
      <c r="V862" s="166"/>
      <c r="W862" s="166" t="str">
        <f>IF(AND(X860&lt;1,Y850=TRUE),"Fin del proceso","")</f>
        <v/>
      </c>
      <c r="X862" s="166" t="str">
        <f>IF(AND(W862="Fin del proceso",Z861&lt;1),"Curado",CONCATENATE(X861,W863))</f>
        <v>% de morir</v>
      </c>
      <c r="Y862" s="166"/>
      <c r="Z862" s="166"/>
      <c r="AA862" s="166" t="str">
        <f>IF(AND(AB860&lt;1,AC850=TRUE),"Fin del proceso","")</f>
        <v/>
      </c>
      <c r="AB862" s="166" t="str">
        <f>IF(AND(AA862="Fin del proceso",AD861&lt;1),"Curado",CONCATENATE(AB861,AA863))</f>
        <v>% de morir</v>
      </c>
      <c r="AC862" s="166"/>
      <c r="AD862" s="166"/>
      <c r="AE862" s="166" t="str">
        <f>IF(AND(AF860&lt;1,AG850=TRUE),"Fin del proceso","")</f>
        <v/>
      </c>
      <c r="AF862" s="166" t="str">
        <f>IF(AND(AE862="Fin del proceso",AH861&lt;1),"Curado",CONCATENATE(AF861,AE863))</f>
        <v>% de morir</v>
      </c>
      <c r="AG862" s="166"/>
      <c r="AH862" s="166"/>
      <c r="AI862" s="166"/>
      <c r="AJ862" s="166"/>
      <c r="AK862" s="166"/>
      <c r="AL862" s="170" t="str">
        <f>IF(AND(AM860&lt;1,AN850=TRUE),"Fin del proceso","")</f>
        <v/>
      </c>
      <c r="AM862" s="166" t="str">
        <f>IF(AND(AL862="Fin del proceso",AO861&lt;1),"Curado",CONCATENATE(AM861,AL863))</f>
        <v>% de morir</v>
      </c>
      <c r="AN862" s="166"/>
      <c r="AO862" s="167"/>
      <c r="AP862" s="167"/>
      <c r="AQ862" s="173"/>
      <c r="AW862" s="167"/>
      <c r="AX862" s="167"/>
      <c r="AY862" s="167"/>
      <c r="AZ862" s="167"/>
      <c r="BA862" s="167"/>
      <c r="BB862" s="167"/>
      <c r="BC862" s="167"/>
      <c r="BD862" s="167"/>
      <c r="BE862" s="167"/>
      <c r="BF862" s="167"/>
      <c r="BG862" s="167"/>
      <c r="BH862" s="167"/>
      <c r="BI862" s="167"/>
      <c r="BJ862" s="167"/>
      <c r="BK862" s="167"/>
      <c r="BL862" s="166"/>
      <c r="BM862" s="166"/>
      <c r="BN862" s="166"/>
      <c r="BO862" s="166"/>
      <c r="BP862" s="166"/>
      <c r="BQ862" s="166"/>
      <c r="BR862" s="166"/>
      <c r="BS862" s="166"/>
      <c r="BT862" s="166"/>
      <c r="BU862" s="166"/>
      <c r="BV862" s="166"/>
      <c r="BW862" s="166"/>
      <c r="BX862" s="166"/>
      <c r="BY862" s="166"/>
      <c r="BZ862" s="166"/>
      <c r="CA862" s="166"/>
      <c r="CB862" s="166"/>
      <c r="CC862" s="166"/>
      <c r="CD862" s="166"/>
      <c r="CE862" s="166"/>
      <c r="CF862" s="166"/>
      <c r="CG862" s="166"/>
      <c r="CH862" s="166"/>
      <c r="CI862" s="166"/>
      <c r="CJ862" s="166"/>
      <c r="CK862" s="166"/>
      <c r="CL862" s="166"/>
      <c r="CM862" s="166"/>
      <c r="CN862" s="166"/>
      <c r="CO862" s="166"/>
      <c r="CP862" s="166"/>
      <c r="CQ862" s="166"/>
      <c r="CR862" s="166"/>
      <c r="CS862" s="166"/>
      <c r="CT862" s="166"/>
      <c r="CU862" s="166"/>
      <c r="CV862" s="166"/>
      <c r="CW862" s="166"/>
      <c r="CX862" s="166"/>
      <c r="CY862" s="166"/>
      <c r="CZ862" s="166"/>
      <c r="DA862" s="166"/>
      <c r="DB862" s="166"/>
      <c r="DC862" s="166"/>
      <c r="DD862" s="166"/>
      <c r="DE862" s="166"/>
      <c r="DF862" s="166"/>
      <c r="DG862" s="166"/>
      <c r="DH862" s="166"/>
      <c r="DI862" s="166"/>
      <c r="DJ862" s="166"/>
      <c r="DK862" s="166"/>
      <c r="DL862" s="166"/>
      <c r="DM862" s="166"/>
      <c r="DN862" s="166"/>
      <c r="DO862" s="166"/>
      <c r="DP862" s="166"/>
      <c r="DQ862" s="166"/>
      <c r="DR862" s="166"/>
      <c r="DS862" s="166"/>
      <c r="DT862" s="166"/>
      <c r="DU862" s="166"/>
      <c r="DV862" s="166"/>
      <c r="DW862" s="166"/>
      <c r="DX862" s="166"/>
      <c r="DY862" s="166"/>
      <c r="DZ862" s="166"/>
      <c r="EA862" s="166"/>
      <c r="EB862" s="166"/>
      <c r="EC862" s="166"/>
      <c r="ED862" s="166"/>
      <c r="EE862" s="166"/>
      <c r="EF862" s="166"/>
      <c r="EG862" s="166"/>
      <c r="EH862" s="166"/>
      <c r="EI862" s="166"/>
      <c r="EJ862" s="166"/>
      <c r="EK862" s="166"/>
      <c r="EL862" s="166"/>
      <c r="EM862" s="166"/>
      <c r="EN862" s="166"/>
      <c r="EO862" s="166"/>
      <c r="EP862" s="166"/>
      <c r="EQ862" s="166"/>
      <c r="ER862" s="166"/>
      <c r="ES862" s="166"/>
      <c r="ET862" s="166"/>
      <c r="EU862" s="166"/>
      <c r="EV862" s="166"/>
      <c r="EW862" s="166"/>
      <c r="EX862" s="166"/>
      <c r="EY862" s="166"/>
      <c r="EZ862" s="166"/>
      <c r="FA862" s="166"/>
      <c r="FB862" s="166"/>
      <c r="FC862" s="166"/>
      <c r="FD862" s="166"/>
      <c r="FE862" s="166"/>
      <c r="FF862" s="166"/>
      <c r="FG862" s="166"/>
      <c r="FH862" s="166"/>
      <c r="FI862" s="166"/>
      <c r="FJ862" s="166"/>
    </row>
    <row r="863" spans="1:166" s="19" customFormat="1" ht="29.25" customHeight="1">
      <c r="A863" s="206" t="b">
        <v>0</v>
      </c>
      <c r="B863" s="201" t="s">
        <v>1269</v>
      </c>
      <c r="C863" s="201"/>
      <c r="D863" s="19" t="s">
        <v>1275</v>
      </c>
      <c r="E863" s="160"/>
      <c r="K863" s="160"/>
      <c r="M863" s="176" t="s">
        <v>2025</v>
      </c>
      <c r="N863" s="198"/>
      <c r="O863" s="199"/>
      <c r="P863" s="199"/>
      <c r="Q863" s="199" t="s">
        <v>2025</v>
      </c>
      <c r="R863" s="198"/>
      <c r="S863" s="199"/>
      <c r="T863" s="199"/>
      <c r="U863" s="199"/>
      <c r="V863" s="199"/>
      <c r="W863" s="199" t="s">
        <v>2025</v>
      </c>
      <c r="X863" s="198"/>
      <c r="Y863" s="199"/>
      <c r="Z863" s="199"/>
      <c r="AA863" s="199" t="s">
        <v>2025</v>
      </c>
      <c r="AB863" s="177"/>
      <c r="AC863" s="166"/>
      <c r="AD863" s="166"/>
      <c r="AE863" s="199" t="s">
        <v>2025</v>
      </c>
      <c r="AF863" s="177"/>
      <c r="AG863" s="166"/>
      <c r="AH863" s="166"/>
      <c r="AI863" s="166"/>
      <c r="AJ863" s="177"/>
      <c r="AK863" s="166"/>
      <c r="AL863" s="166" t="s">
        <v>2025</v>
      </c>
      <c r="AM863" s="177"/>
      <c r="AN863" s="166"/>
      <c r="AO863" s="167"/>
      <c r="AP863" s="167"/>
      <c r="AQ863" s="173"/>
      <c r="AW863" s="167"/>
      <c r="AX863" s="167"/>
      <c r="AY863" s="167"/>
      <c r="AZ863" s="167"/>
      <c r="BA863" s="167"/>
      <c r="BB863" s="167"/>
      <c r="BC863" s="167"/>
      <c r="BD863" s="167"/>
      <c r="BE863" s="167"/>
      <c r="BF863" s="167"/>
      <c r="BG863" s="167"/>
      <c r="BH863" s="167"/>
      <c r="BI863" s="167"/>
      <c r="BJ863" s="167"/>
      <c r="BK863" s="167"/>
      <c r="BL863" s="166"/>
      <c r="BM863" s="166"/>
      <c r="BN863" s="166"/>
      <c r="BO863" s="166"/>
      <c r="BP863" s="166"/>
      <c r="BQ863" s="166"/>
      <c r="BR863" s="166"/>
      <c r="BS863" s="166"/>
      <c r="BT863" s="166"/>
      <c r="BU863" s="166"/>
      <c r="BV863" s="166"/>
      <c r="BW863" s="166"/>
      <c r="BX863" s="166"/>
      <c r="BY863" s="166"/>
      <c r="BZ863" s="166"/>
      <c r="CA863" s="166"/>
      <c r="CB863" s="166"/>
      <c r="CC863" s="166"/>
      <c r="CD863" s="166"/>
      <c r="CE863" s="166"/>
      <c r="CF863" s="166"/>
      <c r="CG863" s="166"/>
      <c r="CH863" s="166"/>
      <c r="CI863" s="166"/>
      <c r="CJ863" s="166"/>
      <c r="CK863" s="166"/>
      <c r="CL863" s="166"/>
      <c r="CM863" s="166"/>
      <c r="CN863" s="166"/>
      <c r="CO863" s="166"/>
      <c r="CP863" s="166"/>
      <c r="CQ863" s="166"/>
      <c r="CR863" s="166"/>
      <c r="CS863" s="166"/>
      <c r="CT863" s="166"/>
      <c r="CU863" s="166"/>
      <c r="CV863" s="166"/>
      <c r="CW863" s="166"/>
      <c r="CX863" s="166"/>
      <c r="CY863" s="166"/>
      <c r="CZ863" s="166"/>
      <c r="DA863" s="166"/>
      <c r="DB863" s="166"/>
      <c r="DC863" s="166"/>
      <c r="DD863" s="166"/>
      <c r="DE863" s="166"/>
      <c r="DF863" s="166"/>
      <c r="DG863" s="166"/>
      <c r="DH863" s="166"/>
      <c r="DI863" s="166"/>
      <c r="DJ863" s="166"/>
      <c r="DK863" s="166"/>
      <c r="DL863" s="166"/>
      <c r="DM863" s="166"/>
      <c r="DN863" s="166"/>
      <c r="DO863" s="166"/>
      <c r="DP863" s="166"/>
      <c r="DQ863" s="166"/>
      <c r="DR863" s="166"/>
      <c r="DS863" s="166"/>
      <c r="DT863" s="166"/>
      <c r="DU863" s="166"/>
      <c r="DV863" s="166"/>
      <c r="DW863" s="166"/>
      <c r="DX863" s="166"/>
      <c r="DY863" s="166"/>
      <c r="DZ863" s="166"/>
      <c r="EA863" s="166"/>
      <c r="EB863" s="166"/>
      <c r="EC863" s="166"/>
      <c r="ED863" s="166"/>
      <c r="EE863" s="166"/>
      <c r="EF863" s="166"/>
      <c r="EG863" s="166"/>
      <c r="EH863" s="166"/>
      <c r="EI863" s="166"/>
      <c r="EJ863" s="166"/>
      <c r="EK863" s="166"/>
      <c r="EL863" s="166"/>
      <c r="EM863" s="166"/>
      <c r="EN863" s="166"/>
      <c r="EO863" s="166"/>
      <c r="EP863" s="166"/>
      <c r="EQ863" s="166"/>
      <c r="ER863" s="166"/>
      <c r="ES863" s="166"/>
      <c r="ET863" s="166"/>
      <c r="EU863" s="166"/>
      <c r="EV863" s="166"/>
      <c r="EW863" s="166"/>
      <c r="EX863" s="166"/>
      <c r="EY863" s="166"/>
      <c r="EZ863" s="166"/>
      <c r="FA863" s="166"/>
      <c r="FB863" s="166"/>
      <c r="FC863" s="166"/>
      <c r="FD863" s="166"/>
      <c r="FE863" s="166"/>
      <c r="FF863" s="166"/>
      <c r="FG863" s="166"/>
      <c r="FH863" s="166"/>
      <c r="FI863" s="166"/>
      <c r="FJ863" s="166"/>
    </row>
    <row r="864" spans="1:166" s="19" customFormat="1" ht="47.25">
      <c r="A864" s="206" t="b">
        <v>0</v>
      </c>
      <c r="B864" s="201" t="s">
        <v>1271</v>
      </c>
      <c r="C864" s="201"/>
      <c r="D864" s="19">
        <f>IF(A864=TRUE,5,0)</f>
        <v>0</v>
      </c>
      <c r="E864" s="160"/>
      <c r="G864" s="19" t="s">
        <v>1258</v>
      </c>
      <c r="H864" s="175" t="b">
        <v>0</v>
      </c>
      <c r="I864" s="19">
        <f>IF(H864=TRUE,20,0)</f>
        <v>0</v>
      </c>
      <c r="K864" s="160"/>
      <c r="M864" s="172"/>
      <c r="N864" s="166"/>
      <c r="O864" s="166"/>
      <c r="P864" s="166"/>
      <c r="Q864" s="166"/>
      <c r="R864" s="166"/>
      <c r="S864" s="166"/>
      <c r="T864" s="166"/>
      <c r="U864" s="166"/>
      <c r="V864" s="166"/>
      <c r="W864" s="166"/>
      <c r="X864" s="166"/>
      <c r="Y864" s="166"/>
      <c r="Z864" s="166"/>
      <c r="AA864" s="166"/>
      <c r="AB864" s="166"/>
      <c r="AC864" s="167"/>
      <c r="AD864" s="167"/>
      <c r="AE864" s="167"/>
      <c r="AF864" s="167"/>
      <c r="AG864" s="167"/>
      <c r="AH864" s="167"/>
      <c r="AI864" s="167"/>
      <c r="AJ864" s="167"/>
      <c r="AK864" s="167"/>
      <c r="AL864" s="167"/>
      <c r="AM864" s="167"/>
      <c r="AN864" s="167"/>
      <c r="AO864" s="167"/>
      <c r="AP864" s="167"/>
      <c r="AQ864" s="173"/>
      <c r="AW864" s="167"/>
      <c r="AX864" s="167"/>
      <c r="AY864" s="167"/>
      <c r="AZ864" s="167"/>
      <c r="BA864" s="167"/>
      <c r="BB864" s="167"/>
      <c r="BC864" s="167"/>
      <c r="BD864" s="167"/>
      <c r="BE864" s="167"/>
      <c r="BF864" s="167"/>
      <c r="BG864" s="167"/>
      <c r="BH864" s="167"/>
      <c r="BI864" s="167"/>
      <c r="BJ864" s="167"/>
      <c r="BK864" s="167"/>
      <c r="BL864" s="166"/>
      <c r="BM864" s="166"/>
      <c r="BN864" s="166"/>
      <c r="BO864" s="166"/>
      <c r="BP864" s="166"/>
      <c r="BQ864" s="166"/>
      <c r="BR864" s="166"/>
      <c r="BS864" s="166"/>
      <c r="BT864" s="166"/>
      <c r="BU864" s="166"/>
      <c r="BV864" s="166"/>
      <c r="BW864" s="166"/>
      <c r="BX864" s="166"/>
      <c r="BY864" s="166"/>
      <c r="BZ864" s="166"/>
      <c r="CA864" s="166"/>
      <c r="CB864" s="166"/>
      <c r="CC864" s="166"/>
      <c r="CD864" s="166"/>
      <c r="CE864" s="166"/>
      <c r="CF864" s="166"/>
      <c r="CG864" s="166"/>
      <c r="CH864" s="166"/>
      <c r="CI864" s="166"/>
      <c r="CJ864" s="166"/>
      <c r="CK864" s="166"/>
      <c r="CL864" s="166"/>
      <c r="CM864" s="166"/>
      <c r="CN864" s="166"/>
      <c r="CO864" s="166"/>
      <c r="CP864" s="166"/>
      <c r="CQ864" s="166"/>
      <c r="CR864" s="166"/>
      <c r="CS864" s="166"/>
      <c r="CT864" s="166"/>
      <c r="CU864" s="166"/>
      <c r="CV864" s="166"/>
      <c r="CW864" s="166"/>
      <c r="CX864" s="166"/>
      <c r="CY864" s="166"/>
      <c r="CZ864" s="166"/>
      <c r="DA864" s="166"/>
      <c r="DB864" s="166"/>
      <c r="DC864" s="166"/>
      <c r="DD864" s="166"/>
      <c r="DE864" s="166"/>
      <c r="DF864" s="166"/>
      <c r="DG864" s="166"/>
      <c r="DH864" s="166"/>
      <c r="DI864" s="166"/>
      <c r="DJ864" s="166"/>
      <c r="DK864" s="166"/>
      <c r="DL864" s="166"/>
      <c r="DM864" s="166"/>
      <c r="DN864" s="166"/>
      <c r="DO864" s="166"/>
      <c r="DP864" s="166"/>
      <c r="DQ864" s="166"/>
      <c r="DR864" s="166"/>
      <c r="DS864" s="166"/>
      <c r="DT864" s="166"/>
      <c r="DU864" s="166"/>
      <c r="DV864" s="166"/>
      <c r="DW864" s="166"/>
      <c r="DX864" s="166"/>
      <c r="DY864" s="166"/>
      <c r="DZ864" s="166"/>
      <c r="EA864" s="166"/>
      <c r="EB864" s="166"/>
      <c r="EC864" s="166"/>
      <c r="ED864" s="166"/>
      <c r="EE864" s="166"/>
      <c r="EF864" s="166"/>
      <c r="EG864" s="166"/>
      <c r="EH864" s="166"/>
      <c r="EI864" s="166"/>
      <c r="EJ864" s="166"/>
      <c r="EK864" s="166"/>
      <c r="EL864" s="166"/>
      <c r="EM864" s="166"/>
      <c r="EN864" s="166"/>
      <c r="EO864" s="166"/>
      <c r="EP864" s="166"/>
      <c r="EQ864" s="166"/>
      <c r="ER864" s="166"/>
      <c r="ES864" s="166"/>
      <c r="ET864" s="166"/>
      <c r="EU864" s="166"/>
      <c r="EV864" s="166"/>
      <c r="EW864" s="166"/>
      <c r="EX864" s="166"/>
      <c r="EY864" s="166"/>
      <c r="EZ864" s="166"/>
      <c r="FA864" s="166"/>
      <c r="FB864" s="166"/>
      <c r="FC864" s="166"/>
      <c r="FD864" s="166"/>
      <c r="FE864" s="166"/>
      <c r="FF864" s="166"/>
      <c r="FG864" s="166"/>
      <c r="FH864" s="166"/>
      <c r="FI864" s="166"/>
      <c r="FJ864" s="166"/>
    </row>
    <row r="865" spans="1:166" s="19" customFormat="1" ht="31.5">
      <c r="A865" s="206" t="b">
        <v>0</v>
      </c>
      <c r="B865" s="201" t="s">
        <v>1272</v>
      </c>
      <c r="C865" s="201"/>
      <c r="D865" s="19">
        <f>IF(A865=TRUE,5,0)</f>
        <v>0</v>
      </c>
      <c r="E865" s="160"/>
      <c r="K865" s="160"/>
      <c r="M865" s="586" t="s">
        <v>1538</v>
      </c>
      <c r="N865" s="587"/>
      <c r="O865" s="587"/>
      <c r="P865" s="199">
        <f>N839+R839+X839+AB839+AF839+AJ839+AN839+AF854+AB854+X854+R854+N854</f>
        <v>0</v>
      </c>
      <c r="Q865" s="199"/>
      <c r="R865" s="166"/>
      <c r="S865" s="166"/>
      <c r="T865" s="166"/>
      <c r="U865" s="166"/>
      <c r="V865" s="166"/>
      <c r="W865" s="166"/>
      <c r="X865" s="166"/>
      <c r="Y865" s="166"/>
      <c r="Z865" s="166"/>
      <c r="AA865" s="166"/>
      <c r="AB865" s="166"/>
      <c r="AC865" s="167"/>
      <c r="AD865" s="167"/>
      <c r="AE865" s="167"/>
      <c r="AF865" s="167"/>
      <c r="AG865" s="167"/>
      <c r="AH865" s="167"/>
      <c r="AI865" s="167"/>
      <c r="AJ865" s="167"/>
      <c r="AK865" s="167"/>
      <c r="AL865" s="167"/>
      <c r="AM865" s="167"/>
      <c r="AN865" s="167"/>
      <c r="AO865" s="167"/>
      <c r="AP865" s="167"/>
      <c r="AQ865" s="173"/>
      <c r="AW865" s="167"/>
      <c r="AX865" s="167"/>
      <c r="AY865" s="167"/>
      <c r="AZ865" s="167"/>
      <c r="BA865" s="167"/>
      <c r="BB865" s="167"/>
      <c r="BC865" s="167"/>
      <c r="BD865" s="167"/>
      <c r="BE865" s="167"/>
      <c r="BF865" s="167"/>
      <c r="BG865" s="167"/>
      <c r="BH865" s="167"/>
      <c r="BI865" s="167"/>
      <c r="BJ865" s="167"/>
      <c r="BK865" s="167"/>
      <c r="BL865" s="166"/>
      <c r="BM865" s="166"/>
      <c r="BN865" s="166"/>
      <c r="BO865" s="166"/>
      <c r="BP865" s="166"/>
      <c r="BQ865" s="166"/>
      <c r="BR865" s="166"/>
      <c r="BS865" s="166"/>
      <c r="BT865" s="166"/>
      <c r="BU865" s="166"/>
      <c r="BV865" s="166"/>
      <c r="BW865" s="166"/>
      <c r="BX865" s="166"/>
      <c r="BY865" s="166"/>
      <c r="BZ865" s="166"/>
      <c r="CA865" s="166"/>
      <c r="CB865" s="166"/>
      <c r="CC865" s="166"/>
      <c r="CD865" s="166"/>
      <c r="CE865" s="166"/>
      <c r="CF865" s="166"/>
      <c r="CG865" s="166"/>
      <c r="CH865" s="166"/>
      <c r="CI865" s="166"/>
      <c r="CJ865" s="166"/>
      <c r="CK865" s="166"/>
      <c r="CL865" s="166"/>
      <c r="CM865" s="166"/>
      <c r="CN865" s="166"/>
      <c r="CO865" s="166"/>
      <c r="CP865" s="166"/>
      <c r="CQ865" s="166"/>
      <c r="CR865" s="166"/>
      <c r="CS865" s="166"/>
      <c r="CT865" s="166"/>
      <c r="CU865" s="166"/>
      <c r="CV865" s="166"/>
      <c r="CW865" s="166"/>
      <c r="CX865" s="166"/>
      <c r="CY865" s="166"/>
      <c r="CZ865" s="166"/>
      <c r="DA865" s="166"/>
      <c r="DB865" s="166"/>
      <c r="DC865" s="166"/>
      <c r="DD865" s="166"/>
      <c r="DE865" s="166"/>
      <c r="DF865" s="166"/>
      <c r="DG865" s="166"/>
      <c r="DH865" s="166"/>
      <c r="DI865" s="166"/>
      <c r="DJ865" s="166"/>
      <c r="DK865" s="166"/>
      <c r="DL865" s="166"/>
      <c r="DM865" s="166"/>
      <c r="DN865" s="166"/>
      <c r="DO865" s="166"/>
      <c r="DP865" s="166"/>
      <c r="DQ865" s="166"/>
      <c r="DR865" s="166"/>
      <c r="DS865" s="166"/>
      <c r="DT865" s="166"/>
      <c r="DU865" s="166"/>
      <c r="DV865" s="166"/>
      <c r="DW865" s="166"/>
      <c r="DX865" s="166"/>
      <c r="DY865" s="166"/>
      <c r="DZ865" s="166"/>
      <c r="EA865" s="166"/>
      <c r="EB865" s="166"/>
      <c r="EC865" s="166"/>
      <c r="ED865" s="166"/>
      <c r="EE865" s="166"/>
      <c r="EF865" s="166"/>
      <c r="EG865" s="166"/>
      <c r="EH865" s="166"/>
      <c r="EI865" s="166"/>
      <c r="EJ865" s="166"/>
      <c r="EK865" s="166"/>
      <c r="EL865" s="166"/>
      <c r="EM865" s="166"/>
      <c r="EN865" s="166"/>
      <c r="EO865" s="166"/>
      <c r="EP865" s="166"/>
      <c r="EQ865" s="166"/>
      <c r="ER865" s="166"/>
      <c r="ES865" s="166"/>
      <c r="ET865" s="166"/>
      <c r="EU865" s="166"/>
      <c r="EV865" s="166"/>
      <c r="EW865" s="166"/>
      <c r="EX865" s="166"/>
      <c r="EY865" s="166"/>
      <c r="EZ865" s="166"/>
      <c r="FA865" s="166"/>
      <c r="FB865" s="166"/>
      <c r="FC865" s="166"/>
      <c r="FD865" s="166"/>
      <c r="FE865" s="166"/>
      <c r="FF865" s="166"/>
      <c r="FG865" s="166"/>
      <c r="FH865" s="166"/>
      <c r="FI865" s="166"/>
      <c r="FJ865" s="166"/>
    </row>
    <row r="866" spans="1:166" s="19" customFormat="1" ht="31.5">
      <c r="A866" s="206" t="b">
        <v>0</v>
      </c>
      <c r="B866" s="201" t="s">
        <v>1273</v>
      </c>
      <c r="C866" s="201"/>
      <c r="D866" s="19">
        <f>IF(A866=TRUE,5,0)</f>
        <v>0</v>
      </c>
      <c r="E866" s="160"/>
      <c r="G866" s="19" t="s">
        <v>1259</v>
      </c>
      <c r="H866" s="19">
        <v>0</v>
      </c>
      <c r="I866" s="19">
        <f>25*H866</f>
        <v>0</v>
      </c>
      <c r="K866" s="160"/>
      <c r="M866" s="172"/>
      <c r="N866" s="166"/>
      <c r="O866" s="166"/>
      <c r="P866" s="166"/>
      <c r="Q866" s="166"/>
      <c r="R866" s="166"/>
      <c r="S866" s="166"/>
      <c r="T866" s="166"/>
      <c r="U866" s="166"/>
      <c r="V866" s="166"/>
      <c r="W866" s="166"/>
      <c r="X866" s="166"/>
      <c r="Y866" s="166"/>
      <c r="Z866" s="166"/>
      <c r="AA866" s="166"/>
      <c r="AB866" s="166"/>
      <c r="AC866" s="167"/>
      <c r="AD866" s="167"/>
      <c r="AE866" s="167"/>
      <c r="AF866" s="167"/>
      <c r="AG866" s="167"/>
      <c r="AH866" s="167"/>
      <c r="AI866" s="167"/>
      <c r="AJ866" s="167"/>
      <c r="AK866" s="167"/>
      <c r="AL866" s="167"/>
      <c r="AM866" s="167"/>
      <c r="AN866" s="167"/>
      <c r="AO866" s="167"/>
      <c r="AP866" s="167"/>
      <c r="AQ866" s="173"/>
      <c r="AW866" s="167"/>
      <c r="AX866" s="167"/>
      <c r="AY866" s="167"/>
      <c r="AZ866" s="167"/>
      <c r="BA866" s="167"/>
      <c r="BB866" s="167"/>
      <c r="BC866" s="167"/>
      <c r="BD866" s="167"/>
      <c r="BE866" s="167"/>
      <c r="BF866" s="167"/>
      <c r="BG866" s="167"/>
      <c r="BH866" s="167"/>
      <c r="BI866" s="167"/>
      <c r="BJ866" s="167"/>
      <c r="BK866" s="167"/>
      <c r="BL866" s="166"/>
      <c r="BM866" s="166"/>
      <c r="BN866" s="166"/>
      <c r="BO866" s="166"/>
      <c r="BP866" s="166"/>
      <c r="BQ866" s="166"/>
      <c r="BR866" s="166"/>
      <c r="BS866" s="166"/>
      <c r="BT866" s="166"/>
      <c r="BU866" s="166"/>
      <c r="BV866" s="166"/>
      <c r="BW866" s="166"/>
      <c r="BX866" s="166"/>
      <c r="BY866" s="166"/>
      <c r="BZ866" s="166"/>
      <c r="CA866" s="166"/>
      <c r="CB866" s="166"/>
      <c r="CC866" s="166"/>
      <c r="CD866" s="166"/>
      <c r="CE866" s="166"/>
      <c r="CF866" s="166"/>
      <c r="CG866" s="166"/>
      <c r="CH866" s="166"/>
      <c r="CI866" s="166"/>
      <c r="CJ866" s="166"/>
      <c r="CK866" s="166"/>
      <c r="CL866" s="166"/>
      <c r="CM866" s="166"/>
      <c r="CN866" s="166"/>
      <c r="CO866" s="166"/>
      <c r="CP866" s="166"/>
      <c r="CQ866" s="166"/>
      <c r="CR866" s="166"/>
      <c r="CS866" s="166"/>
      <c r="CT866" s="166"/>
      <c r="CU866" s="166"/>
      <c r="CV866" s="166"/>
      <c r="CW866" s="166"/>
      <c r="CX866" s="166"/>
      <c r="CY866" s="166"/>
      <c r="CZ866" s="166"/>
      <c r="DA866" s="166"/>
      <c r="DB866" s="166"/>
      <c r="DC866" s="166"/>
      <c r="DD866" s="166"/>
      <c r="DE866" s="166"/>
      <c r="DF866" s="166"/>
      <c r="DG866" s="166"/>
      <c r="DH866" s="166"/>
      <c r="DI866" s="166"/>
      <c r="DJ866" s="166"/>
      <c r="DK866" s="166"/>
      <c r="DL866" s="166"/>
      <c r="DM866" s="166"/>
      <c r="DN866" s="166"/>
      <c r="DO866" s="166"/>
      <c r="DP866" s="166"/>
      <c r="DQ866" s="166"/>
      <c r="DR866" s="166"/>
      <c r="DS866" s="166"/>
      <c r="DT866" s="166"/>
      <c r="DU866" s="166"/>
      <c r="DV866" s="166"/>
      <c r="DW866" s="166"/>
      <c r="DX866" s="166"/>
      <c r="DY866" s="166"/>
      <c r="DZ866" s="166"/>
      <c r="EA866" s="166"/>
      <c r="EB866" s="166"/>
      <c r="EC866" s="166"/>
      <c r="ED866" s="166"/>
      <c r="EE866" s="166"/>
      <c r="EF866" s="166"/>
      <c r="EG866" s="166"/>
      <c r="EH866" s="166"/>
      <c r="EI866" s="166"/>
      <c r="EJ866" s="166"/>
      <c r="EK866" s="166"/>
      <c r="EL866" s="166"/>
      <c r="EM866" s="166"/>
      <c r="EN866" s="166"/>
      <c r="EO866" s="166"/>
      <c r="EP866" s="166"/>
      <c r="EQ866" s="166"/>
      <c r="ER866" s="166"/>
      <c r="ES866" s="166"/>
      <c r="ET866" s="166"/>
      <c r="EU866" s="166"/>
      <c r="EV866" s="166"/>
      <c r="EW866" s="166"/>
      <c r="EX866" s="166"/>
      <c r="EY866" s="166"/>
      <c r="EZ866" s="166"/>
      <c r="FA866" s="166"/>
      <c r="FB866" s="166"/>
      <c r="FC866" s="166"/>
      <c r="FD866" s="166"/>
      <c r="FE866" s="166"/>
      <c r="FF866" s="166"/>
      <c r="FG866" s="166"/>
      <c r="FH866" s="166"/>
      <c r="FI866" s="166"/>
      <c r="FJ866" s="166"/>
    </row>
    <row r="867" spans="1:166" s="19" customFormat="1" ht="48.75" customHeight="1" thickBot="1">
      <c r="A867" s="206" t="b">
        <v>0</v>
      </c>
      <c r="B867" s="201" t="s">
        <v>1277</v>
      </c>
      <c r="C867" s="201"/>
      <c r="D867" s="19">
        <f>IF(A867=TRUE,50,0)</f>
        <v>0</v>
      </c>
      <c r="E867" s="160"/>
      <c r="G867" s="19" t="s">
        <v>1276</v>
      </c>
      <c r="H867" s="175" t="b">
        <v>0</v>
      </c>
      <c r="I867" s="19">
        <f>IF(H867=TRUE,5,0)</f>
        <v>0</v>
      </c>
      <c r="K867" s="160"/>
      <c r="M867" s="179"/>
      <c r="N867" s="180"/>
      <c r="O867" s="180"/>
      <c r="P867" s="180"/>
      <c r="Q867" s="180"/>
      <c r="R867" s="180"/>
      <c r="S867" s="180"/>
      <c r="T867" s="180"/>
      <c r="U867" s="180"/>
      <c r="V867" s="180"/>
      <c r="W867" s="180"/>
      <c r="X867" s="180"/>
      <c r="Y867" s="180"/>
      <c r="Z867" s="180"/>
      <c r="AA867" s="180"/>
      <c r="AB867" s="180"/>
      <c r="AC867" s="181"/>
      <c r="AD867" s="181"/>
      <c r="AE867" s="181"/>
      <c r="AF867" s="181"/>
      <c r="AG867" s="181"/>
      <c r="AH867" s="181"/>
      <c r="AI867" s="181"/>
      <c r="AJ867" s="181"/>
      <c r="AK867" s="181"/>
      <c r="AL867" s="181"/>
      <c r="AM867" s="181"/>
      <c r="AN867" s="181"/>
      <c r="AO867" s="181"/>
      <c r="AP867" s="181"/>
      <c r="AQ867" s="182"/>
      <c r="AW867" s="167"/>
      <c r="AX867" s="167"/>
      <c r="AY867" s="167"/>
      <c r="AZ867" s="167"/>
      <c r="BA867" s="167"/>
      <c r="BB867" s="167"/>
      <c r="BC867" s="167"/>
      <c r="BD867" s="167"/>
      <c r="BE867" s="167"/>
      <c r="BF867" s="167"/>
      <c r="BG867" s="167"/>
      <c r="BH867" s="167"/>
      <c r="BI867" s="167"/>
      <c r="BJ867" s="167"/>
      <c r="BK867" s="167"/>
      <c r="BL867" s="166"/>
      <c r="BM867" s="166"/>
      <c r="BN867" s="166"/>
      <c r="BO867" s="166"/>
      <c r="BP867" s="166"/>
      <c r="BQ867" s="166"/>
      <c r="BR867" s="166"/>
      <c r="BS867" s="166"/>
      <c r="BT867" s="166"/>
      <c r="BU867" s="166"/>
      <c r="BV867" s="166"/>
      <c r="BW867" s="166"/>
      <c r="BX867" s="166"/>
      <c r="BY867" s="166"/>
      <c r="BZ867" s="166"/>
      <c r="CA867" s="166"/>
      <c r="CB867" s="166"/>
      <c r="CC867" s="166"/>
      <c r="CD867" s="166"/>
      <c r="CE867" s="166"/>
      <c r="CF867" s="166"/>
      <c r="CG867" s="166"/>
      <c r="CH867" s="166"/>
      <c r="CI867" s="166"/>
      <c r="CJ867" s="166"/>
      <c r="CK867" s="166"/>
      <c r="CL867" s="166"/>
      <c r="CM867" s="166"/>
      <c r="CN867" s="166"/>
      <c r="CO867" s="166"/>
      <c r="CP867" s="166"/>
      <c r="CQ867" s="166"/>
      <c r="CR867" s="166"/>
      <c r="CS867" s="166"/>
      <c r="CT867" s="166"/>
      <c r="CU867" s="166"/>
      <c r="CV867" s="166"/>
      <c r="CW867" s="166"/>
      <c r="CX867" s="166"/>
      <c r="CY867" s="166"/>
      <c r="CZ867" s="166"/>
      <c r="DA867" s="166"/>
      <c r="DB867" s="166"/>
      <c r="DC867" s="166"/>
      <c r="DD867" s="166"/>
      <c r="DE867" s="166"/>
      <c r="DF867" s="166"/>
      <c r="DG867" s="166"/>
      <c r="DH867" s="166"/>
      <c r="DI867" s="166"/>
      <c r="DJ867" s="166"/>
      <c r="DK867" s="166"/>
      <c r="DL867" s="166"/>
      <c r="DM867" s="166"/>
      <c r="DN867" s="166"/>
      <c r="DO867" s="166"/>
      <c r="DP867" s="166"/>
      <c r="DQ867" s="166"/>
      <c r="DR867" s="166"/>
      <c r="DS867" s="166"/>
      <c r="DT867" s="166"/>
      <c r="DU867" s="166"/>
      <c r="DV867" s="166"/>
      <c r="DW867" s="166"/>
      <c r="DX867" s="166"/>
      <c r="DY867" s="166"/>
      <c r="DZ867" s="166"/>
      <c r="EA867" s="166"/>
      <c r="EB867" s="166"/>
      <c r="EC867" s="166"/>
      <c r="ED867" s="166"/>
      <c r="EE867" s="166"/>
      <c r="EF867" s="166"/>
      <c r="EG867" s="166"/>
      <c r="EH867" s="166"/>
      <c r="EI867" s="166"/>
      <c r="EJ867" s="166"/>
      <c r="EK867" s="166"/>
      <c r="EL867" s="166"/>
      <c r="EM867" s="166"/>
      <c r="EN867" s="166"/>
      <c r="EO867" s="166"/>
      <c r="EP867" s="166"/>
      <c r="EQ867" s="166"/>
      <c r="ER867" s="166"/>
      <c r="ES867" s="166"/>
      <c r="ET867" s="166"/>
      <c r="EU867" s="166"/>
      <c r="EV867" s="166"/>
      <c r="EW867" s="166"/>
      <c r="EX867" s="166"/>
      <c r="EY867" s="166"/>
      <c r="EZ867" s="166"/>
      <c r="FA867" s="166"/>
      <c r="FB867" s="166"/>
      <c r="FC867" s="166"/>
      <c r="FD867" s="166"/>
      <c r="FE867" s="166"/>
      <c r="FF867" s="166"/>
      <c r="FG867" s="166"/>
      <c r="FH867" s="166"/>
      <c r="FI867" s="166"/>
      <c r="FJ867" s="166"/>
    </row>
    <row r="868" spans="1:166" s="19" customFormat="1" ht="78.75">
      <c r="A868" s="206" t="b">
        <v>0</v>
      </c>
      <c r="B868" s="81" t="s">
        <v>1278</v>
      </c>
      <c r="C868" s="81"/>
      <c r="D868" s="19">
        <f>IF(A868=TRUE,200,0)</f>
        <v>0</v>
      </c>
      <c r="E868" s="160"/>
      <c r="G868" s="19" t="s">
        <v>1260</v>
      </c>
      <c r="H868" s="175" t="b">
        <v>0</v>
      </c>
      <c r="I868" s="19">
        <f>IF(H868=TRUE,25,0)</f>
        <v>0</v>
      </c>
      <c r="K868" s="160"/>
      <c r="M868" s="166"/>
      <c r="N868" s="166"/>
      <c r="O868" s="166"/>
      <c r="P868" s="166"/>
      <c r="Q868" s="166"/>
      <c r="R868" s="166"/>
      <c r="S868" s="166"/>
      <c r="T868" s="166"/>
      <c r="U868" s="166"/>
      <c r="V868" s="166"/>
      <c r="W868" s="166"/>
      <c r="X868" s="166"/>
      <c r="Y868" s="166"/>
      <c r="Z868" s="166"/>
      <c r="AA868" s="166"/>
      <c r="AB868" s="166"/>
      <c r="AC868" s="166"/>
      <c r="AD868" s="166"/>
      <c r="AE868" s="166"/>
      <c r="AF868" s="166"/>
      <c r="AG868" s="166"/>
      <c r="AH868" s="167"/>
      <c r="AI868" s="167"/>
      <c r="AJ868" s="167"/>
      <c r="AK868" s="167"/>
      <c r="AL868" s="167"/>
      <c r="AM868" s="167"/>
      <c r="AN868" s="167"/>
      <c r="AO868" s="167"/>
      <c r="AP868" s="167"/>
      <c r="AQ868" s="167"/>
      <c r="AR868" s="167"/>
      <c r="AS868" s="167"/>
      <c r="AT868" s="167"/>
      <c r="AU868" s="167"/>
      <c r="AV868" s="167"/>
      <c r="AW868" s="167"/>
      <c r="AX868" s="167"/>
      <c r="AY868" s="167"/>
      <c r="AZ868" s="167"/>
      <c r="BA868" s="167"/>
      <c r="BB868" s="167"/>
      <c r="BC868" s="167"/>
      <c r="BD868" s="167"/>
      <c r="BE868" s="167"/>
      <c r="BF868" s="167"/>
      <c r="BG868" s="167"/>
      <c r="BH868" s="167"/>
      <c r="BI868" s="167"/>
      <c r="BJ868" s="167"/>
      <c r="BK868" s="167"/>
      <c r="BL868" s="166"/>
      <c r="BM868" s="166"/>
      <c r="BN868" s="166"/>
      <c r="BO868" s="166"/>
      <c r="BP868" s="166"/>
      <c r="BQ868" s="166"/>
      <c r="BR868" s="166"/>
      <c r="BS868" s="166"/>
      <c r="BT868" s="166"/>
      <c r="BU868" s="166"/>
      <c r="BV868" s="166"/>
      <c r="BW868" s="166"/>
      <c r="BX868" s="166"/>
      <c r="BY868" s="166"/>
      <c r="BZ868" s="166"/>
      <c r="CA868" s="166"/>
      <c r="CB868" s="166"/>
      <c r="CC868" s="166"/>
      <c r="CD868" s="166"/>
      <c r="CE868" s="166"/>
      <c r="CF868" s="166"/>
      <c r="CG868" s="166"/>
      <c r="CH868" s="166"/>
      <c r="CI868" s="166"/>
      <c r="CJ868" s="166"/>
      <c r="CK868" s="166"/>
      <c r="CL868" s="166"/>
      <c r="CM868" s="166"/>
      <c r="CN868" s="166"/>
      <c r="CO868" s="166"/>
      <c r="CP868" s="166"/>
      <c r="CQ868" s="166"/>
      <c r="CR868" s="166"/>
      <c r="CS868" s="166"/>
      <c r="CT868" s="166"/>
      <c r="CU868" s="166"/>
      <c r="CV868" s="166"/>
      <c r="CW868" s="166"/>
      <c r="CX868" s="166"/>
      <c r="CY868" s="166"/>
      <c r="CZ868" s="166"/>
      <c r="DA868" s="166"/>
      <c r="DB868" s="166"/>
      <c r="DC868" s="166"/>
      <c r="DD868" s="166"/>
      <c r="DE868" s="166"/>
      <c r="DF868" s="166"/>
      <c r="DG868" s="166"/>
      <c r="DH868" s="166"/>
      <c r="DI868" s="166"/>
      <c r="DJ868" s="166"/>
      <c r="DK868" s="166"/>
      <c r="DL868" s="166"/>
      <c r="DM868" s="166"/>
      <c r="DN868" s="166"/>
      <c r="DO868" s="166"/>
      <c r="DP868" s="166"/>
      <c r="DQ868" s="166"/>
      <c r="DR868" s="166"/>
      <c r="DS868" s="166"/>
      <c r="DT868" s="166"/>
      <c r="DU868" s="166"/>
      <c r="DV868" s="166"/>
      <c r="DW868" s="166"/>
      <c r="DX868" s="166"/>
      <c r="DY868" s="166"/>
      <c r="DZ868" s="166"/>
      <c r="EA868" s="166"/>
      <c r="EB868" s="166"/>
      <c r="EC868" s="166"/>
      <c r="ED868" s="166"/>
      <c r="EE868" s="166"/>
      <c r="EF868" s="166"/>
      <c r="EG868" s="166"/>
      <c r="EH868" s="166"/>
      <c r="EI868" s="166"/>
      <c r="EJ868" s="166"/>
      <c r="EK868" s="166"/>
      <c r="EL868" s="166"/>
      <c r="EM868" s="166"/>
      <c r="EN868" s="166"/>
      <c r="EO868" s="166"/>
      <c r="EP868" s="166"/>
      <c r="EQ868" s="166"/>
      <c r="ER868" s="166"/>
      <c r="ES868" s="166"/>
      <c r="ET868" s="166"/>
      <c r="EU868" s="166"/>
      <c r="EV868" s="166"/>
      <c r="EW868" s="166"/>
      <c r="EX868" s="166"/>
      <c r="EY868" s="166"/>
      <c r="EZ868" s="166"/>
      <c r="FA868" s="166"/>
      <c r="FB868" s="166"/>
      <c r="FC868" s="166"/>
      <c r="FD868" s="166"/>
      <c r="FE868" s="166"/>
      <c r="FF868" s="166"/>
      <c r="FG868" s="166"/>
      <c r="FH868" s="166"/>
      <c r="FI868" s="166"/>
      <c r="FJ868" s="166"/>
    </row>
    <row r="869" spans="1:166" s="19" customFormat="1" ht="79.5" thickBot="1">
      <c r="A869" s="206" t="b">
        <v>1</v>
      </c>
      <c r="B869" s="201" t="s">
        <v>3272</v>
      </c>
      <c r="C869" s="201"/>
      <c r="D869" s="151"/>
      <c r="E869" s="160"/>
      <c r="F869" s="203"/>
      <c r="G869" s="162"/>
      <c r="H869" s="162"/>
      <c r="I869" s="162">
        <f>SUM(I856:I868)</f>
        <v>0</v>
      </c>
      <c r="J869" s="162"/>
      <c r="K869" s="164"/>
      <c r="M869" s="166"/>
      <c r="N869" s="166"/>
      <c r="O869" s="166"/>
      <c r="P869" s="166"/>
      <c r="Q869" s="166"/>
      <c r="R869" s="166"/>
      <c r="S869" s="166"/>
      <c r="T869" s="166"/>
      <c r="U869" s="166"/>
      <c r="V869" s="166"/>
      <c r="W869" s="166"/>
      <c r="X869" s="166"/>
      <c r="Y869" s="166"/>
      <c r="Z869" s="166"/>
      <c r="AA869" s="166"/>
      <c r="AB869" s="166"/>
      <c r="AC869" s="166"/>
      <c r="AD869" s="166"/>
      <c r="AE869" s="166"/>
      <c r="AF869" s="166"/>
      <c r="AG869" s="166"/>
      <c r="AH869" s="167"/>
      <c r="AI869" s="167"/>
      <c r="AJ869" s="167"/>
      <c r="AK869" s="167"/>
      <c r="AL869" s="167"/>
      <c r="AM869" s="167"/>
      <c r="AN869" s="167"/>
      <c r="AO869" s="167"/>
      <c r="AP869" s="167"/>
      <c r="AQ869" s="167"/>
      <c r="AR869" s="167"/>
      <c r="AS869" s="167"/>
      <c r="AT869" s="167"/>
      <c r="AU869" s="167"/>
      <c r="AV869" s="167"/>
      <c r="AW869" s="167"/>
      <c r="AX869" s="167"/>
      <c r="AY869" s="167"/>
      <c r="AZ869" s="167"/>
      <c r="BA869" s="167"/>
      <c r="BB869" s="167"/>
      <c r="BC869" s="167"/>
      <c r="BD869" s="167"/>
      <c r="BE869" s="167"/>
      <c r="BF869" s="167"/>
      <c r="BG869" s="167"/>
      <c r="BH869" s="167"/>
      <c r="BI869" s="167"/>
      <c r="BJ869" s="167"/>
      <c r="BK869" s="167"/>
      <c r="BL869" s="166"/>
      <c r="BM869" s="166"/>
      <c r="BN869" s="166"/>
      <c r="BO869" s="166"/>
      <c r="BP869" s="166"/>
      <c r="BQ869" s="166"/>
      <c r="BR869" s="166"/>
      <c r="BS869" s="166"/>
      <c r="BT869" s="166"/>
      <c r="BU869" s="166"/>
      <c r="BV869" s="166"/>
      <c r="BW869" s="166"/>
      <c r="BX869" s="166"/>
      <c r="BY869" s="166"/>
      <c r="BZ869" s="166"/>
      <c r="CA869" s="166"/>
      <c r="CB869" s="166"/>
      <c r="CC869" s="166"/>
      <c r="CD869" s="166"/>
      <c r="CE869" s="166"/>
      <c r="CF869" s="166"/>
      <c r="CG869" s="166"/>
      <c r="CH869" s="166"/>
      <c r="CI869" s="166"/>
      <c r="CJ869" s="166"/>
      <c r="CK869" s="166"/>
      <c r="CL869" s="166"/>
      <c r="CM869" s="166"/>
      <c r="CN869" s="166"/>
      <c r="CO869" s="166"/>
      <c r="CP869" s="166"/>
      <c r="CQ869" s="166"/>
      <c r="CR869" s="166"/>
      <c r="CS869" s="166"/>
      <c r="CT869" s="166"/>
      <c r="CU869" s="166"/>
      <c r="CV869" s="166"/>
      <c r="CW869" s="166"/>
      <c r="CX869" s="166"/>
      <c r="CY869" s="166"/>
      <c r="CZ869" s="166"/>
      <c r="DA869" s="166"/>
      <c r="DB869" s="166"/>
      <c r="DC869" s="166"/>
      <c r="DD869" s="166"/>
      <c r="DE869" s="166"/>
      <c r="DF869" s="166"/>
      <c r="DG869" s="166"/>
      <c r="DH869" s="166"/>
      <c r="DI869" s="166"/>
      <c r="DJ869" s="166"/>
      <c r="DK869" s="166"/>
      <c r="DL869" s="166"/>
      <c r="DM869" s="166"/>
      <c r="DN869" s="166"/>
      <c r="DO869" s="166"/>
      <c r="DP869" s="166"/>
      <c r="DQ869" s="166"/>
      <c r="DR869" s="166"/>
      <c r="DS869" s="166"/>
      <c r="DT869" s="166"/>
      <c r="DU869" s="166"/>
      <c r="DV869" s="166"/>
      <c r="DW869" s="166"/>
      <c r="DX869" s="166"/>
      <c r="DY869" s="166"/>
      <c r="DZ869" s="166"/>
      <c r="EA869" s="166"/>
      <c r="EB869" s="166"/>
      <c r="EC869" s="166"/>
      <c r="ED869" s="166"/>
      <c r="EE869" s="166"/>
      <c r="EF869" s="166"/>
      <c r="EG869" s="166"/>
      <c r="EH869" s="166"/>
      <c r="EI869" s="166"/>
      <c r="EJ869" s="166"/>
      <c r="EK869" s="166"/>
      <c r="EL869" s="166"/>
      <c r="EM869" s="166"/>
      <c r="EN869" s="166"/>
      <c r="EO869" s="166"/>
      <c r="EP869" s="166"/>
      <c r="EQ869" s="166"/>
      <c r="ER869" s="166"/>
      <c r="ES869" s="166"/>
      <c r="ET869" s="166"/>
      <c r="EU869" s="166"/>
      <c r="EV869" s="166"/>
      <c r="EW869" s="166"/>
      <c r="EX869" s="166"/>
      <c r="EY869" s="166"/>
      <c r="EZ869" s="166"/>
      <c r="FA869" s="166"/>
      <c r="FB869" s="166"/>
      <c r="FC869" s="166"/>
      <c r="FD869" s="166"/>
      <c r="FE869" s="166"/>
      <c r="FF869" s="166"/>
      <c r="FG869" s="166"/>
      <c r="FH869" s="166"/>
      <c r="FI869" s="166"/>
      <c r="FJ869" s="166"/>
    </row>
    <row r="870" spans="1:166" s="19" customFormat="1">
      <c r="A870" s="158"/>
      <c r="B870" s="208" t="s">
        <v>3273</v>
      </c>
      <c r="C870" s="208"/>
      <c r="E870" s="159"/>
      <c r="M870" s="166"/>
      <c r="O870" s="166"/>
      <c r="P870" s="166"/>
      <c r="Q870" s="166"/>
      <c r="R870" s="166"/>
      <c r="S870" s="166"/>
      <c r="T870" s="166"/>
      <c r="U870" s="166"/>
      <c r="V870" s="166"/>
      <c r="W870" s="166"/>
      <c r="X870" s="166"/>
      <c r="Y870" s="166"/>
      <c r="Z870" s="166"/>
      <c r="AA870" s="166"/>
      <c r="AB870" s="166"/>
      <c r="AC870" s="166"/>
      <c r="AD870" s="166"/>
      <c r="AE870" s="166"/>
      <c r="AF870" s="166"/>
      <c r="AG870" s="166"/>
      <c r="AH870" s="167"/>
      <c r="AI870" s="167"/>
      <c r="AJ870" s="167"/>
      <c r="AK870" s="167"/>
      <c r="AL870" s="167"/>
      <c r="AM870" s="167"/>
      <c r="AN870" s="167"/>
      <c r="AO870" s="167"/>
      <c r="AP870" s="167"/>
      <c r="AQ870" s="167"/>
      <c r="AR870" s="167"/>
      <c r="AS870" s="167"/>
      <c r="AT870" s="167"/>
      <c r="AU870" s="167"/>
      <c r="AV870" s="167"/>
      <c r="AW870" s="167"/>
      <c r="AX870" s="167"/>
      <c r="AY870" s="167"/>
      <c r="AZ870" s="167"/>
      <c r="BA870" s="167"/>
      <c r="BB870" s="167"/>
      <c r="BC870" s="167"/>
      <c r="BD870" s="167"/>
      <c r="BE870" s="167"/>
      <c r="BF870" s="167"/>
      <c r="BG870" s="167"/>
      <c r="BH870" s="167"/>
      <c r="BI870" s="167"/>
      <c r="BJ870" s="167"/>
      <c r="BK870" s="167"/>
      <c r="BL870" s="166"/>
      <c r="BM870" s="166"/>
      <c r="BN870" s="166"/>
      <c r="BO870" s="166"/>
      <c r="BP870" s="166"/>
      <c r="BQ870" s="166"/>
      <c r="BR870" s="166"/>
      <c r="BS870" s="166"/>
      <c r="BT870" s="166"/>
      <c r="BU870" s="166"/>
      <c r="BV870" s="166"/>
      <c r="BW870" s="166"/>
      <c r="BX870" s="166"/>
      <c r="BY870" s="166"/>
      <c r="BZ870" s="166"/>
      <c r="CA870" s="166"/>
      <c r="CB870" s="166"/>
      <c r="CC870" s="166"/>
      <c r="CD870" s="166"/>
      <c r="CE870" s="166"/>
      <c r="CF870" s="166"/>
      <c r="CG870" s="166"/>
      <c r="CH870" s="166"/>
      <c r="CI870" s="166"/>
      <c r="CJ870" s="166"/>
      <c r="CK870" s="166"/>
      <c r="CL870" s="166"/>
      <c r="CM870" s="166"/>
      <c r="CN870" s="166"/>
      <c r="CO870" s="166"/>
      <c r="CP870" s="166"/>
      <c r="CQ870" s="166"/>
      <c r="CR870" s="166"/>
      <c r="CS870" s="166"/>
      <c r="CT870" s="166"/>
      <c r="CU870" s="166"/>
      <c r="CV870" s="166"/>
      <c r="CW870" s="166"/>
      <c r="CX870" s="166"/>
      <c r="CY870" s="166"/>
      <c r="CZ870" s="166"/>
      <c r="DA870" s="166"/>
      <c r="DB870" s="166"/>
      <c r="DC870" s="166"/>
      <c r="DD870" s="166"/>
      <c r="DE870" s="166"/>
      <c r="DF870" s="166"/>
      <c r="DG870" s="166"/>
      <c r="DH870" s="166"/>
      <c r="DI870" s="166"/>
      <c r="DJ870" s="166"/>
      <c r="DK870" s="166"/>
      <c r="DL870" s="166"/>
      <c r="DM870" s="166"/>
      <c r="DN870" s="166"/>
      <c r="DO870" s="166"/>
      <c r="DP870" s="166"/>
      <c r="DQ870" s="166"/>
      <c r="DR870" s="166"/>
      <c r="DS870" s="166"/>
      <c r="DT870" s="166"/>
      <c r="DU870" s="166"/>
      <c r="DV870" s="166"/>
      <c r="DW870" s="166"/>
      <c r="DX870" s="166"/>
      <c r="DY870" s="166"/>
      <c r="DZ870" s="166"/>
      <c r="EA870" s="166"/>
      <c r="EB870" s="166"/>
      <c r="EC870" s="166"/>
      <c r="ED870" s="166"/>
      <c r="EE870" s="166"/>
      <c r="EF870" s="166"/>
      <c r="EG870" s="166"/>
      <c r="EH870" s="166"/>
      <c r="EI870" s="166"/>
      <c r="EJ870" s="166"/>
      <c r="EK870" s="166"/>
      <c r="EL870" s="166"/>
      <c r="EM870" s="166"/>
      <c r="EN870" s="166"/>
      <c r="EO870" s="166"/>
      <c r="EP870" s="166"/>
      <c r="EQ870" s="166"/>
      <c r="ER870" s="166"/>
      <c r="ES870" s="166"/>
      <c r="ET870" s="166"/>
      <c r="EU870" s="166"/>
      <c r="EV870" s="166"/>
      <c r="EW870" s="166"/>
      <c r="EX870" s="166"/>
      <c r="EY870" s="166"/>
      <c r="EZ870" s="166"/>
      <c r="FA870" s="166"/>
      <c r="FB870" s="166"/>
      <c r="FC870" s="166"/>
      <c r="FD870" s="166"/>
      <c r="FE870" s="166"/>
      <c r="FF870" s="166"/>
      <c r="FG870" s="166"/>
      <c r="FH870" s="166"/>
      <c r="FI870" s="166"/>
      <c r="FJ870" s="166"/>
    </row>
    <row r="871" spans="1:166" s="19" customFormat="1" ht="15.75">
      <c r="A871" s="207" t="b">
        <v>0</v>
      </c>
      <c r="B871" s="19">
        <v>1</v>
      </c>
      <c r="D871" s="201" t="s">
        <v>2752</v>
      </c>
      <c r="E871" s="160"/>
      <c r="F871" s="175">
        <f>IF(A871=TRUE,5,0)</f>
        <v>0</v>
      </c>
      <c r="M871" s="166"/>
      <c r="O871" s="166"/>
      <c r="P871" s="166"/>
      <c r="Q871" s="166"/>
      <c r="R871" s="166"/>
      <c r="S871" s="166"/>
      <c r="T871" s="166"/>
      <c r="U871" s="166"/>
      <c r="V871" s="166"/>
      <c r="W871" s="166"/>
      <c r="X871" s="166"/>
      <c r="Y871" s="166"/>
      <c r="Z871" s="166"/>
      <c r="AA871" s="166"/>
      <c r="AB871" s="166"/>
      <c r="AC871" s="166"/>
      <c r="AD871" s="166"/>
      <c r="AE871" s="166"/>
      <c r="AF871" s="166"/>
      <c r="AG871" s="166"/>
      <c r="AH871" s="167"/>
      <c r="AI871" s="167"/>
      <c r="AJ871" s="167"/>
      <c r="AK871" s="167"/>
      <c r="AL871" s="167"/>
      <c r="AM871" s="167"/>
      <c r="AN871" s="167"/>
      <c r="AO871" s="167"/>
      <c r="AP871" s="167"/>
      <c r="AQ871" s="167"/>
      <c r="AR871" s="167"/>
      <c r="AS871" s="167"/>
      <c r="AT871" s="167"/>
      <c r="AU871" s="167"/>
      <c r="AV871" s="167"/>
      <c r="AW871" s="167"/>
      <c r="AX871" s="167"/>
      <c r="AY871" s="167"/>
      <c r="AZ871" s="167"/>
      <c r="BA871" s="167"/>
      <c r="BB871" s="167"/>
      <c r="BC871" s="167"/>
      <c r="BD871" s="167"/>
      <c r="BE871" s="167"/>
      <c r="BF871" s="167"/>
      <c r="BG871" s="167"/>
      <c r="BH871" s="167"/>
      <c r="BI871" s="167"/>
      <c r="BJ871" s="167"/>
      <c r="BK871" s="167"/>
      <c r="BL871" s="166"/>
      <c r="BM871" s="166"/>
      <c r="BN871" s="166"/>
      <c r="BO871" s="166"/>
      <c r="BP871" s="166"/>
      <c r="BQ871" s="166"/>
      <c r="BR871" s="166"/>
      <c r="BS871" s="166"/>
      <c r="BT871" s="166"/>
      <c r="BU871" s="166"/>
      <c r="BV871" s="166"/>
      <c r="BW871" s="166"/>
      <c r="BX871" s="166"/>
      <c r="BY871" s="166"/>
      <c r="BZ871" s="166"/>
      <c r="CA871" s="166"/>
      <c r="CB871" s="166"/>
      <c r="CC871" s="166"/>
      <c r="CD871" s="166"/>
      <c r="CE871" s="166"/>
      <c r="CF871" s="166"/>
      <c r="CG871" s="166"/>
      <c r="CH871" s="166"/>
      <c r="CI871" s="166"/>
      <c r="CJ871" s="166"/>
      <c r="CK871" s="166"/>
      <c r="CL871" s="166"/>
      <c r="CM871" s="166"/>
      <c r="CN871" s="166"/>
      <c r="CO871" s="166"/>
      <c r="CP871" s="166"/>
      <c r="CQ871" s="166"/>
      <c r="CR871" s="166"/>
      <c r="CS871" s="166"/>
      <c r="CT871" s="166"/>
      <c r="CU871" s="166"/>
      <c r="CV871" s="166"/>
      <c r="CW871" s="166"/>
      <c r="CX871" s="166"/>
      <c r="CY871" s="166"/>
      <c r="CZ871" s="166"/>
      <c r="DA871" s="166"/>
      <c r="DB871" s="166"/>
      <c r="DC871" s="166"/>
      <c r="DD871" s="166"/>
      <c r="DE871" s="166"/>
      <c r="DF871" s="166"/>
      <c r="DG871" s="166"/>
      <c r="DH871" s="166"/>
      <c r="DI871" s="166"/>
      <c r="DJ871" s="166"/>
      <c r="DK871" s="166"/>
      <c r="DL871" s="166"/>
      <c r="DM871" s="166"/>
      <c r="DN871" s="166"/>
      <c r="DO871" s="166"/>
      <c r="DP871" s="166"/>
      <c r="DQ871" s="166"/>
      <c r="DR871" s="166"/>
      <c r="DS871" s="166"/>
      <c r="DT871" s="166"/>
      <c r="DU871" s="166"/>
      <c r="DV871" s="166"/>
      <c r="DW871" s="166"/>
      <c r="DX871" s="166"/>
      <c r="DY871" s="166"/>
      <c r="DZ871" s="166"/>
      <c r="EA871" s="166"/>
      <c r="EB871" s="166"/>
      <c r="EC871" s="166"/>
      <c r="ED871" s="166"/>
      <c r="EE871" s="166"/>
      <c r="EF871" s="166"/>
      <c r="EG871" s="166"/>
      <c r="EH871" s="166"/>
      <c r="EI871" s="166"/>
      <c r="EJ871" s="166"/>
      <c r="EK871" s="166"/>
      <c r="EL871" s="166"/>
      <c r="EM871" s="166"/>
      <c r="EN871" s="166"/>
      <c r="EO871" s="166"/>
      <c r="EP871" s="166"/>
      <c r="EQ871" s="166"/>
      <c r="ER871" s="166"/>
      <c r="ES871" s="166"/>
      <c r="ET871" s="166"/>
      <c r="EU871" s="166"/>
      <c r="EV871" s="166"/>
      <c r="EW871" s="166"/>
      <c r="EX871" s="166"/>
      <c r="EY871" s="166"/>
      <c r="EZ871" s="166"/>
      <c r="FA871" s="166"/>
      <c r="FB871" s="166"/>
      <c r="FC871" s="166"/>
      <c r="FD871" s="166"/>
      <c r="FE871" s="166"/>
      <c r="FF871" s="166"/>
      <c r="FG871" s="166"/>
      <c r="FH871" s="166"/>
      <c r="FI871" s="166"/>
      <c r="FJ871" s="166"/>
    </row>
    <row r="872" spans="1:166" s="19" customFormat="1" ht="15.75">
      <c r="A872" s="207" t="b">
        <v>0</v>
      </c>
      <c r="B872" s="19">
        <v>2</v>
      </c>
      <c r="D872" s="201" t="s">
        <v>2753</v>
      </c>
      <c r="E872" s="160"/>
      <c r="F872" s="175">
        <f t="shared" ref="F872:F878" si="51">IF(A872=TRUE,5,0)</f>
        <v>0</v>
      </c>
      <c r="M872" s="166"/>
      <c r="O872" s="166"/>
      <c r="P872" s="166"/>
      <c r="Q872" s="166"/>
      <c r="R872" s="166"/>
      <c r="S872" s="166"/>
      <c r="T872" s="166"/>
      <c r="U872" s="166"/>
      <c r="V872" s="166"/>
      <c r="W872" s="166"/>
      <c r="X872" s="166"/>
      <c r="Y872" s="166"/>
      <c r="Z872" s="166"/>
      <c r="AA872" s="166"/>
      <c r="AB872" s="166"/>
      <c r="AC872" s="166"/>
      <c r="AD872" s="166"/>
      <c r="AE872" s="166"/>
      <c r="AF872" s="166"/>
      <c r="AG872" s="166"/>
      <c r="AH872" s="167"/>
      <c r="AI872" s="167"/>
      <c r="AJ872" s="167"/>
      <c r="AK872" s="167"/>
      <c r="AL872" s="167"/>
      <c r="AM872" s="167"/>
      <c r="AN872" s="167"/>
      <c r="AO872" s="167"/>
      <c r="AP872" s="167"/>
      <c r="AQ872" s="167"/>
      <c r="AR872" s="167"/>
      <c r="AS872" s="167"/>
      <c r="AT872" s="167"/>
      <c r="AU872" s="167"/>
      <c r="AV872" s="167"/>
      <c r="AW872" s="167"/>
      <c r="AX872" s="167"/>
      <c r="AY872" s="167"/>
      <c r="AZ872" s="167"/>
      <c r="BA872" s="167"/>
      <c r="BB872" s="167"/>
      <c r="BC872" s="167"/>
      <c r="BD872" s="167"/>
      <c r="BE872" s="167"/>
      <c r="BF872" s="167"/>
      <c r="BG872" s="167"/>
      <c r="BH872" s="167"/>
      <c r="BI872" s="167"/>
      <c r="BJ872" s="167"/>
      <c r="BK872" s="167"/>
      <c r="BL872" s="166"/>
      <c r="BM872" s="166"/>
      <c r="BN872" s="166"/>
      <c r="BO872" s="166"/>
      <c r="BP872" s="166"/>
      <c r="BQ872" s="166"/>
      <c r="BR872" s="166"/>
      <c r="BS872" s="166"/>
      <c r="BT872" s="166"/>
      <c r="BU872" s="166"/>
      <c r="BV872" s="166"/>
      <c r="BW872" s="166"/>
      <c r="BX872" s="166"/>
      <c r="BY872" s="166"/>
      <c r="BZ872" s="166"/>
      <c r="CA872" s="166"/>
      <c r="CB872" s="166"/>
      <c r="CC872" s="166"/>
      <c r="CD872" s="166"/>
      <c r="CE872" s="166"/>
      <c r="CF872" s="166"/>
      <c r="CG872" s="166"/>
      <c r="CH872" s="166"/>
      <c r="CI872" s="166"/>
      <c r="CJ872" s="166"/>
      <c r="CK872" s="166"/>
      <c r="CL872" s="166"/>
      <c r="CM872" s="166"/>
      <c r="CN872" s="166"/>
      <c r="CO872" s="166"/>
      <c r="CP872" s="166"/>
      <c r="CQ872" s="166"/>
      <c r="CR872" s="166"/>
      <c r="CS872" s="166"/>
      <c r="CT872" s="166"/>
      <c r="CU872" s="166"/>
      <c r="CV872" s="166"/>
      <c r="CW872" s="166"/>
      <c r="CX872" s="166"/>
      <c r="CY872" s="166"/>
      <c r="CZ872" s="166"/>
      <c r="DA872" s="166"/>
      <c r="DB872" s="166"/>
      <c r="DC872" s="166"/>
      <c r="DD872" s="166"/>
      <c r="DE872" s="166"/>
      <c r="DF872" s="166"/>
      <c r="DG872" s="166"/>
      <c r="DH872" s="166"/>
      <c r="DI872" s="166"/>
      <c r="DJ872" s="166"/>
      <c r="DK872" s="166"/>
      <c r="DL872" s="166"/>
      <c r="DM872" s="166"/>
      <c r="DN872" s="166"/>
      <c r="DO872" s="166"/>
      <c r="DP872" s="166"/>
      <c r="DQ872" s="166"/>
      <c r="DR872" s="166"/>
      <c r="DS872" s="166"/>
      <c r="DT872" s="166"/>
      <c r="DU872" s="166"/>
      <c r="DV872" s="166"/>
      <c r="DW872" s="166"/>
      <c r="DX872" s="166"/>
      <c r="DY872" s="166"/>
      <c r="DZ872" s="166"/>
      <c r="EA872" s="166"/>
      <c r="EB872" s="166"/>
      <c r="EC872" s="166"/>
      <c r="ED872" s="166"/>
      <c r="EE872" s="166"/>
      <c r="EF872" s="166"/>
      <c r="EG872" s="166"/>
      <c r="EH872" s="166"/>
      <c r="EI872" s="166"/>
      <c r="EJ872" s="166"/>
      <c r="EK872" s="166"/>
      <c r="EL872" s="166"/>
      <c r="EM872" s="166"/>
      <c r="EN872" s="166"/>
      <c r="EO872" s="166"/>
      <c r="EP872" s="166"/>
      <c r="EQ872" s="166"/>
      <c r="ER872" s="166"/>
      <c r="ES872" s="166"/>
      <c r="ET872" s="166"/>
      <c r="EU872" s="166"/>
      <c r="EV872" s="166"/>
      <c r="EW872" s="166"/>
      <c r="EX872" s="166"/>
      <c r="EY872" s="166"/>
      <c r="EZ872" s="166"/>
      <c r="FA872" s="166"/>
      <c r="FB872" s="166"/>
      <c r="FC872" s="166"/>
      <c r="FD872" s="166"/>
      <c r="FE872" s="166"/>
      <c r="FF872" s="166"/>
      <c r="FG872" s="166"/>
      <c r="FH872" s="166"/>
      <c r="FI872" s="166"/>
      <c r="FJ872" s="166"/>
    </row>
    <row r="873" spans="1:166" s="19" customFormat="1" ht="15.75">
      <c r="A873" s="207" t="b">
        <v>0</v>
      </c>
      <c r="B873" s="19">
        <v>3</v>
      </c>
      <c r="D873" s="201" t="s">
        <v>2132</v>
      </c>
      <c r="E873" s="160"/>
      <c r="F873" s="175">
        <f t="shared" si="51"/>
        <v>0</v>
      </c>
      <c r="M873" s="166"/>
      <c r="O873" s="166"/>
      <c r="P873" s="166"/>
      <c r="Q873" s="166"/>
      <c r="R873" s="166"/>
      <c r="S873" s="166"/>
      <c r="T873" s="166"/>
      <c r="U873" s="166"/>
      <c r="V873" s="166"/>
      <c r="W873" s="166"/>
      <c r="X873" s="166"/>
      <c r="Y873" s="166"/>
      <c r="Z873" s="166"/>
      <c r="AA873" s="166"/>
      <c r="AB873" s="166"/>
      <c r="AC873" s="166"/>
      <c r="AD873" s="166"/>
      <c r="AE873" s="166"/>
      <c r="AF873" s="166"/>
      <c r="AG873" s="166"/>
      <c r="AH873" s="167"/>
      <c r="AI873" s="167"/>
      <c r="AJ873" s="167"/>
      <c r="AK873" s="167"/>
      <c r="AL873" s="167"/>
      <c r="AM873" s="167"/>
      <c r="AN873" s="167"/>
      <c r="AO873" s="167"/>
      <c r="AP873" s="167"/>
      <c r="AQ873" s="167"/>
      <c r="AR873" s="167"/>
      <c r="AS873" s="167"/>
      <c r="AT873" s="167"/>
      <c r="AU873" s="167"/>
      <c r="AV873" s="167"/>
      <c r="AW873" s="167"/>
      <c r="AX873" s="167"/>
      <c r="AY873" s="167"/>
      <c r="AZ873" s="167"/>
      <c r="BA873" s="167"/>
      <c r="BB873" s="167"/>
      <c r="BC873" s="167"/>
      <c r="BD873" s="167"/>
      <c r="BE873" s="167"/>
      <c r="BF873" s="167"/>
      <c r="BG873" s="167"/>
      <c r="BH873" s="167"/>
      <c r="BI873" s="167"/>
      <c r="BJ873" s="167"/>
      <c r="BK873" s="167"/>
      <c r="BL873" s="166"/>
      <c r="BM873" s="166"/>
      <c r="BN873" s="166"/>
      <c r="BO873" s="166"/>
      <c r="BP873" s="166"/>
      <c r="BQ873" s="166"/>
      <c r="BR873" s="166"/>
      <c r="BS873" s="166"/>
      <c r="BT873" s="166"/>
      <c r="BU873" s="166"/>
      <c r="BV873" s="166"/>
      <c r="BW873" s="166"/>
      <c r="BX873" s="166"/>
      <c r="BY873" s="166"/>
      <c r="BZ873" s="166"/>
      <c r="CA873" s="166"/>
      <c r="CB873" s="166"/>
      <c r="CC873" s="166"/>
      <c r="CD873" s="166"/>
      <c r="CE873" s="166"/>
      <c r="CF873" s="166"/>
      <c r="CG873" s="166"/>
      <c r="CH873" s="166"/>
      <c r="CI873" s="166"/>
      <c r="CJ873" s="166"/>
      <c r="CK873" s="166"/>
      <c r="CL873" s="166"/>
      <c r="CM873" s="166"/>
      <c r="CN873" s="166"/>
      <c r="CO873" s="166"/>
      <c r="CP873" s="166"/>
      <c r="CQ873" s="166"/>
      <c r="CR873" s="166"/>
      <c r="CS873" s="166"/>
      <c r="CT873" s="166"/>
      <c r="CU873" s="166"/>
      <c r="CV873" s="166"/>
      <c r="CW873" s="166"/>
      <c r="CX873" s="166"/>
      <c r="CY873" s="166"/>
      <c r="CZ873" s="166"/>
      <c r="DA873" s="166"/>
      <c r="DB873" s="166"/>
      <c r="DC873" s="166"/>
      <c r="DD873" s="166"/>
      <c r="DE873" s="166"/>
      <c r="DF873" s="166"/>
      <c r="DG873" s="166"/>
      <c r="DH873" s="166"/>
      <c r="DI873" s="166"/>
      <c r="DJ873" s="166"/>
      <c r="DK873" s="166"/>
      <c r="DL873" s="166"/>
      <c r="DM873" s="166"/>
      <c r="DN873" s="166"/>
      <c r="DO873" s="166"/>
      <c r="DP873" s="166"/>
      <c r="DQ873" s="166"/>
      <c r="DR873" s="166"/>
      <c r="DS873" s="166"/>
      <c r="DT873" s="166"/>
      <c r="DU873" s="166"/>
      <c r="DV873" s="166"/>
      <c r="DW873" s="166"/>
      <c r="DX873" s="166"/>
      <c r="DY873" s="166"/>
      <c r="DZ873" s="166"/>
      <c r="EA873" s="166"/>
      <c r="EB873" s="166"/>
      <c r="EC873" s="166"/>
      <c r="ED873" s="166"/>
      <c r="EE873" s="166"/>
      <c r="EF873" s="166"/>
      <c r="EG873" s="166"/>
      <c r="EH873" s="166"/>
      <c r="EI873" s="166"/>
      <c r="EJ873" s="166"/>
      <c r="EK873" s="166"/>
      <c r="EL873" s="166"/>
      <c r="EM873" s="166"/>
      <c r="EN873" s="166"/>
      <c r="EO873" s="166"/>
      <c r="EP873" s="166"/>
      <c r="EQ873" s="166"/>
      <c r="ER873" s="166"/>
      <c r="ES873" s="166"/>
      <c r="ET873" s="166"/>
      <c r="EU873" s="166"/>
      <c r="EV873" s="166"/>
      <c r="EW873" s="166"/>
      <c r="EX873" s="166"/>
      <c r="EY873" s="166"/>
      <c r="EZ873" s="166"/>
      <c r="FA873" s="166"/>
      <c r="FB873" s="166"/>
      <c r="FC873" s="166"/>
      <c r="FD873" s="166"/>
      <c r="FE873" s="166"/>
      <c r="FF873" s="166"/>
      <c r="FG873" s="166"/>
      <c r="FH873" s="166"/>
      <c r="FI873" s="166"/>
      <c r="FJ873" s="166"/>
    </row>
    <row r="874" spans="1:166" s="19" customFormat="1" ht="15.75">
      <c r="A874" s="207" t="b">
        <v>0</v>
      </c>
      <c r="B874" s="19">
        <v>4</v>
      </c>
      <c r="D874" s="201" t="s">
        <v>2133</v>
      </c>
      <c r="E874" s="160"/>
      <c r="F874" s="175">
        <f t="shared" si="51"/>
        <v>0</v>
      </c>
      <c r="M874" s="166"/>
      <c r="O874" s="166"/>
      <c r="P874" s="166"/>
      <c r="Q874" s="166"/>
      <c r="R874" s="166"/>
      <c r="S874" s="166"/>
      <c r="T874" s="166"/>
      <c r="U874" s="166"/>
      <c r="V874" s="166"/>
      <c r="W874" s="166"/>
      <c r="X874" s="166"/>
      <c r="Y874" s="166"/>
      <c r="Z874" s="166"/>
      <c r="AA874" s="166"/>
      <c r="AB874" s="166"/>
      <c r="AC874" s="166"/>
      <c r="AD874" s="166"/>
      <c r="AE874" s="166"/>
      <c r="AF874" s="166"/>
      <c r="AG874" s="166"/>
      <c r="AH874" s="167"/>
      <c r="AI874" s="167"/>
      <c r="AJ874" s="167"/>
      <c r="AK874" s="167"/>
      <c r="AL874" s="167"/>
      <c r="AM874" s="167"/>
      <c r="AN874" s="167"/>
      <c r="AO874" s="167"/>
      <c r="AP874" s="167"/>
      <c r="AQ874" s="167"/>
      <c r="AR874" s="167"/>
      <c r="AS874" s="167"/>
      <c r="AT874" s="167"/>
      <c r="AU874" s="167"/>
      <c r="AV874" s="167"/>
      <c r="AW874" s="167"/>
      <c r="AX874" s="167"/>
      <c r="AY874" s="167"/>
      <c r="AZ874" s="167"/>
      <c r="BA874" s="167"/>
      <c r="BB874" s="167"/>
      <c r="BC874" s="167"/>
      <c r="BD874" s="167"/>
      <c r="BE874" s="167"/>
      <c r="BF874" s="167"/>
      <c r="BG874" s="167"/>
      <c r="BH874" s="167"/>
      <c r="BI874" s="167"/>
      <c r="BJ874" s="167"/>
      <c r="BK874" s="167"/>
      <c r="BL874" s="166"/>
      <c r="BM874" s="166"/>
      <c r="BN874" s="166"/>
      <c r="BO874" s="166"/>
      <c r="BP874" s="166"/>
      <c r="BQ874" s="166"/>
      <c r="BR874" s="166"/>
      <c r="BS874" s="166"/>
      <c r="BT874" s="166"/>
      <c r="BU874" s="166"/>
      <c r="BV874" s="166"/>
      <c r="BW874" s="166"/>
      <c r="BX874" s="166"/>
      <c r="BY874" s="166"/>
      <c r="BZ874" s="166"/>
      <c r="CA874" s="166"/>
      <c r="CB874" s="166"/>
      <c r="CC874" s="166"/>
      <c r="CD874" s="166"/>
      <c r="CE874" s="166"/>
      <c r="CF874" s="166"/>
      <c r="CG874" s="166"/>
      <c r="CH874" s="166"/>
      <c r="CI874" s="166"/>
      <c r="CJ874" s="166"/>
      <c r="CK874" s="166"/>
      <c r="CL874" s="166"/>
      <c r="CM874" s="166"/>
      <c r="CN874" s="166"/>
      <c r="CO874" s="166"/>
      <c r="CP874" s="166"/>
      <c r="CQ874" s="166"/>
      <c r="CR874" s="166"/>
      <c r="CS874" s="166"/>
      <c r="CT874" s="166"/>
      <c r="CU874" s="166"/>
      <c r="CV874" s="166"/>
      <c r="CW874" s="166"/>
      <c r="CX874" s="166"/>
      <c r="CY874" s="166"/>
      <c r="CZ874" s="166"/>
      <c r="DA874" s="166"/>
      <c r="DB874" s="166"/>
      <c r="DC874" s="166"/>
      <c r="DD874" s="166"/>
      <c r="DE874" s="166"/>
      <c r="DF874" s="166"/>
      <c r="DG874" s="166"/>
      <c r="DH874" s="166"/>
      <c r="DI874" s="166"/>
      <c r="DJ874" s="166"/>
      <c r="DK874" s="166"/>
      <c r="DL874" s="166"/>
      <c r="DM874" s="166"/>
      <c r="DN874" s="166"/>
      <c r="DO874" s="166"/>
      <c r="DP874" s="166"/>
      <c r="DQ874" s="166"/>
      <c r="DR874" s="166"/>
      <c r="DS874" s="166"/>
      <c r="DT874" s="166"/>
      <c r="DU874" s="166"/>
      <c r="DV874" s="166"/>
      <c r="DW874" s="166"/>
      <c r="DX874" s="166"/>
      <c r="DY874" s="166"/>
      <c r="DZ874" s="166"/>
      <c r="EA874" s="166"/>
      <c r="EB874" s="166"/>
      <c r="EC874" s="166"/>
      <c r="ED874" s="166"/>
      <c r="EE874" s="166"/>
      <c r="EF874" s="166"/>
      <c r="EG874" s="166"/>
      <c r="EH874" s="166"/>
      <c r="EI874" s="166"/>
      <c r="EJ874" s="166"/>
      <c r="EK874" s="166"/>
      <c r="EL874" s="166"/>
      <c r="EM874" s="166"/>
      <c r="EN874" s="166"/>
      <c r="EO874" s="166"/>
      <c r="EP874" s="166"/>
      <c r="EQ874" s="166"/>
      <c r="ER874" s="166"/>
      <c r="ES874" s="166"/>
      <c r="ET874" s="166"/>
      <c r="EU874" s="166"/>
      <c r="EV874" s="166"/>
      <c r="EW874" s="166"/>
      <c r="EX874" s="166"/>
      <c r="EY874" s="166"/>
      <c r="EZ874" s="166"/>
      <c r="FA874" s="166"/>
      <c r="FB874" s="166"/>
      <c r="FC874" s="166"/>
      <c r="FD874" s="166"/>
      <c r="FE874" s="166"/>
      <c r="FF874" s="166"/>
      <c r="FG874" s="166"/>
      <c r="FH874" s="166"/>
      <c r="FI874" s="166"/>
      <c r="FJ874" s="166"/>
    </row>
    <row r="875" spans="1:166" s="19" customFormat="1" ht="15.75">
      <c r="A875" s="207" t="b">
        <v>0</v>
      </c>
      <c r="B875" s="19">
        <v>5</v>
      </c>
      <c r="D875" s="201" t="s">
        <v>2137</v>
      </c>
      <c r="E875" s="160"/>
      <c r="F875" s="175">
        <f t="shared" si="51"/>
        <v>0</v>
      </c>
      <c r="M875" s="166"/>
      <c r="O875" s="166"/>
      <c r="P875" s="166"/>
      <c r="Q875" s="166"/>
      <c r="R875" s="166"/>
      <c r="S875" s="166"/>
      <c r="T875" s="166"/>
      <c r="U875" s="166"/>
      <c r="V875" s="166"/>
      <c r="W875" s="166"/>
      <c r="X875" s="166"/>
      <c r="Y875" s="166"/>
      <c r="Z875" s="166"/>
      <c r="AA875" s="166"/>
      <c r="AB875" s="166"/>
      <c r="AC875" s="166"/>
      <c r="AD875" s="166"/>
      <c r="AE875" s="166"/>
      <c r="AF875" s="166"/>
      <c r="AG875" s="166"/>
      <c r="AH875" s="167"/>
      <c r="AI875" s="167"/>
      <c r="AJ875" s="167"/>
      <c r="AK875" s="167"/>
      <c r="AL875" s="167"/>
      <c r="AM875" s="167"/>
      <c r="AN875" s="167"/>
      <c r="AO875" s="167"/>
      <c r="AP875" s="167"/>
      <c r="AQ875" s="167"/>
      <c r="AR875" s="167"/>
      <c r="AS875" s="167"/>
      <c r="AT875" s="167"/>
      <c r="AU875" s="167"/>
      <c r="AV875" s="167"/>
      <c r="AW875" s="167"/>
      <c r="AX875" s="167"/>
      <c r="AY875" s="167"/>
      <c r="AZ875" s="167"/>
      <c r="BA875" s="167"/>
      <c r="BB875" s="167"/>
      <c r="BC875" s="167"/>
      <c r="BD875" s="167"/>
      <c r="BE875" s="167"/>
      <c r="BF875" s="167"/>
      <c r="BG875" s="167"/>
      <c r="BH875" s="167"/>
      <c r="BI875" s="167"/>
      <c r="BJ875" s="167"/>
      <c r="BK875" s="167"/>
      <c r="BL875" s="166"/>
      <c r="BM875" s="166"/>
      <c r="BN875" s="166"/>
      <c r="BO875" s="166"/>
      <c r="BP875" s="166"/>
      <c r="BQ875" s="166"/>
      <c r="BR875" s="166"/>
      <c r="BS875" s="166"/>
      <c r="BT875" s="166"/>
      <c r="BU875" s="166"/>
      <c r="BV875" s="166"/>
      <c r="BW875" s="166"/>
      <c r="BX875" s="166"/>
      <c r="BY875" s="166"/>
      <c r="BZ875" s="166"/>
      <c r="CA875" s="166"/>
      <c r="CB875" s="166"/>
      <c r="CC875" s="166"/>
      <c r="CD875" s="166"/>
      <c r="CE875" s="166"/>
      <c r="CF875" s="166"/>
      <c r="CG875" s="166"/>
      <c r="CH875" s="166"/>
      <c r="CI875" s="166"/>
      <c r="CJ875" s="166"/>
      <c r="CK875" s="166"/>
      <c r="CL875" s="166"/>
      <c r="CM875" s="166"/>
      <c r="CN875" s="166"/>
      <c r="CO875" s="166"/>
      <c r="CP875" s="166"/>
      <c r="CQ875" s="166"/>
      <c r="CR875" s="166"/>
      <c r="CS875" s="166"/>
      <c r="CT875" s="166"/>
      <c r="CU875" s="166"/>
      <c r="CV875" s="166"/>
      <c r="CW875" s="166"/>
      <c r="CX875" s="166"/>
      <c r="CY875" s="166"/>
      <c r="CZ875" s="166"/>
      <c r="DA875" s="166"/>
      <c r="DB875" s="166"/>
      <c r="DC875" s="166"/>
      <c r="DD875" s="166"/>
      <c r="DE875" s="166"/>
      <c r="DF875" s="166"/>
      <c r="DG875" s="166"/>
      <c r="DH875" s="166"/>
      <c r="DI875" s="166"/>
      <c r="DJ875" s="166"/>
      <c r="DK875" s="166"/>
      <c r="DL875" s="166"/>
      <c r="DM875" s="166"/>
      <c r="DN875" s="166"/>
      <c r="DO875" s="166"/>
      <c r="DP875" s="166"/>
      <c r="DQ875" s="166"/>
      <c r="DR875" s="166"/>
      <c r="DS875" s="166"/>
      <c r="DT875" s="166"/>
      <c r="DU875" s="166"/>
      <c r="DV875" s="166"/>
      <c r="DW875" s="166"/>
      <c r="DX875" s="166"/>
      <c r="DY875" s="166"/>
      <c r="DZ875" s="166"/>
      <c r="EA875" s="166"/>
      <c r="EB875" s="166"/>
      <c r="EC875" s="166"/>
      <c r="ED875" s="166"/>
      <c r="EE875" s="166"/>
      <c r="EF875" s="166"/>
      <c r="EG875" s="166"/>
      <c r="EH875" s="166"/>
      <c r="EI875" s="166"/>
      <c r="EJ875" s="166"/>
      <c r="EK875" s="166"/>
      <c r="EL875" s="166"/>
      <c r="EM875" s="166"/>
      <c r="EN875" s="166"/>
      <c r="EO875" s="166"/>
      <c r="EP875" s="166"/>
      <c r="EQ875" s="166"/>
      <c r="ER875" s="166"/>
      <c r="ES875" s="166"/>
      <c r="ET875" s="166"/>
      <c r="EU875" s="166"/>
      <c r="EV875" s="166"/>
      <c r="EW875" s="166"/>
      <c r="EX875" s="166"/>
      <c r="EY875" s="166"/>
      <c r="EZ875" s="166"/>
      <c r="FA875" s="166"/>
      <c r="FB875" s="166"/>
      <c r="FC875" s="166"/>
      <c r="FD875" s="166"/>
      <c r="FE875" s="166"/>
      <c r="FF875" s="166"/>
      <c r="FG875" s="166"/>
      <c r="FH875" s="166"/>
      <c r="FI875" s="166"/>
      <c r="FJ875" s="166"/>
    </row>
    <row r="876" spans="1:166" s="19" customFormat="1" ht="15.75">
      <c r="A876" s="207" t="b">
        <v>0</v>
      </c>
      <c r="B876" s="19">
        <v>6</v>
      </c>
      <c r="D876" s="201" t="s">
        <v>2134</v>
      </c>
      <c r="E876" s="160"/>
      <c r="F876" s="175">
        <f t="shared" si="51"/>
        <v>0</v>
      </c>
      <c r="M876" s="166"/>
      <c r="O876" s="166"/>
      <c r="P876" s="166"/>
      <c r="Q876" s="166"/>
      <c r="R876" s="166"/>
      <c r="S876" s="166"/>
      <c r="T876" s="166"/>
      <c r="U876" s="166"/>
      <c r="V876" s="166"/>
      <c r="W876" s="166"/>
      <c r="X876" s="166"/>
      <c r="Y876" s="166"/>
      <c r="Z876" s="166"/>
      <c r="AA876" s="166"/>
      <c r="AB876" s="166"/>
      <c r="AC876" s="166"/>
      <c r="AD876" s="166"/>
      <c r="AE876" s="166"/>
      <c r="AF876" s="166"/>
      <c r="AG876" s="166"/>
      <c r="AH876" s="167"/>
      <c r="AI876" s="167"/>
      <c r="AJ876" s="167"/>
      <c r="AK876" s="167"/>
      <c r="AL876" s="167"/>
      <c r="AM876" s="167"/>
      <c r="AN876" s="167"/>
      <c r="AO876" s="167"/>
      <c r="AP876" s="167"/>
      <c r="AQ876" s="167"/>
      <c r="AR876" s="167"/>
      <c r="AS876" s="167"/>
      <c r="AT876" s="167"/>
      <c r="AU876" s="167"/>
      <c r="AV876" s="167"/>
      <c r="AW876" s="167"/>
      <c r="AX876" s="167"/>
      <c r="AY876" s="167"/>
      <c r="AZ876" s="167"/>
      <c r="BA876" s="167"/>
      <c r="BB876" s="167"/>
      <c r="BC876" s="167"/>
      <c r="BD876" s="167"/>
      <c r="BE876" s="167"/>
      <c r="BF876" s="167"/>
      <c r="BG876" s="167"/>
      <c r="BH876" s="167"/>
      <c r="BI876" s="167"/>
      <c r="BJ876" s="167"/>
      <c r="BK876" s="167"/>
      <c r="BL876" s="166"/>
      <c r="BM876" s="166"/>
      <c r="BN876" s="166"/>
      <c r="BO876" s="166"/>
      <c r="BP876" s="166"/>
      <c r="BQ876" s="166"/>
      <c r="BR876" s="166"/>
      <c r="BS876" s="166"/>
      <c r="BT876" s="166"/>
      <c r="BU876" s="166"/>
      <c r="BV876" s="166"/>
      <c r="BW876" s="166"/>
      <c r="BX876" s="166"/>
      <c r="BY876" s="166"/>
      <c r="BZ876" s="166"/>
      <c r="CA876" s="166"/>
      <c r="CB876" s="166"/>
      <c r="CC876" s="166"/>
      <c r="CD876" s="166"/>
      <c r="CE876" s="166"/>
      <c r="CF876" s="166"/>
      <c r="CG876" s="166"/>
      <c r="CH876" s="166"/>
      <c r="CI876" s="166"/>
      <c r="CJ876" s="166"/>
      <c r="CK876" s="166"/>
      <c r="CL876" s="166"/>
      <c r="CM876" s="166"/>
      <c r="CN876" s="166"/>
      <c r="CO876" s="166"/>
      <c r="CP876" s="166"/>
      <c r="CQ876" s="166"/>
      <c r="CR876" s="166"/>
      <c r="CS876" s="166"/>
      <c r="CT876" s="166"/>
      <c r="CU876" s="166"/>
      <c r="CV876" s="166"/>
      <c r="CW876" s="166"/>
      <c r="CX876" s="166"/>
      <c r="CY876" s="166"/>
      <c r="CZ876" s="166"/>
      <c r="DA876" s="166"/>
      <c r="DB876" s="166"/>
      <c r="DC876" s="166"/>
      <c r="DD876" s="166"/>
      <c r="DE876" s="166"/>
      <c r="DF876" s="166"/>
      <c r="DG876" s="166"/>
      <c r="DH876" s="166"/>
      <c r="DI876" s="166"/>
      <c r="DJ876" s="166"/>
      <c r="DK876" s="166"/>
      <c r="DL876" s="166"/>
      <c r="DM876" s="166"/>
      <c r="DN876" s="166"/>
      <c r="DO876" s="166"/>
      <c r="DP876" s="166"/>
      <c r="DQ876" s="166"/>
      <c r="DR876" s="166"/>
      <c r="DS876" s="166"/>
      <c r="DT876" s="166"/>
      <c r="DU876" s="166"/>
      <c r="DV876" s="166"/>
      <c r="DW876" s="166"/>
      <c r="DX876" s="166"/>
      <c r="DY876" s="166"/>
      <c r="DZ876" s="166"/>
      <c r="EA876" s="166"/>
      <c r="EB876" s="166"/>
      <c r="EC876" s="166"/>
      <c r="ED876" s="166"/>
      <c r="EE876" s="166"/>
      <c r="EF876" s="166"/>
      <c r="EG876" s="166"/>
      <c r="EH876" s="166"/>
      <c r="EI876" s="166"/>
      <c r="EJ876" s="166"/>
      <c r="EK876" s="166"/>
      <c r="EL876" s="166"/>
      <c r="EM876" s="166"/>
      <c r="EN876" s="166"/>
      <c r="EO876" s="166"/>
      <c r="EP876" s="166"/>
      <c r="EQ876" s="166"/>
      <c r="ER876" s="166"/>
      <c r="ES876" s="166"/>
      <c r="ET876" s="166"/>
      <c r="EU876" s="166"/>
      <c r="EV876" s="166"/>
      <c r="EW876" s="166"/>
      <c r="EX876" s="166"/>
      <c r="EY876" s="166"/>
      <c r="EZ876" s="166"/>
      <c r="FA876" s="166"/>
      <c r="FB876" s="166"/>
      <c r="FC876" s="166"/>
      <c r="FD876" s="166"/>
      <c r="FE876" s="166"/>
      <c r="FF876" s="166"/>
      <c r="FG876" s="166"/>
      <c r="FH876" s="166"/>
      <c r="FI876" s="166"/>
      <c r="FJ876" s="166"/>
    </row>
    <row r="877" spans="1:166" s="19" customFormat="1" ht="15.75">
      <c r="A877" s="207" t="b">
        <v>0</v>
      </c>
      <c r="B877" s="19">
        <v>7</v>
      </c>
      <c r="D877" s="201" t="s">
        <v>2135</v>
      </c>
      <c r="E877" s="160"/>
      <c r="F877" s="175">
        <f t="shared" si="51"/>
        <v>0</v>
      </c>
      <c r="M877" s="166"/>
      <c r="O877" s="166"/>
      <c r="P877" s="166"/>
      <c r="Q877" s="166"/>
      <c r="R877" s="166"/>
      <c r="S877" s="166"/>
      <c r="T877" s="166"/>
      <c r="U877" s="166"/>
      <c r="V877" s="166"/>
      <c r="W877" s="166"/>
      <c r="X877" s="166"/>
      <c r="Y877" s="166"/>
      <c r="Z877" s="166"/>
      <c r="AA877" s="166"/>
      <c r="AB877" s="166"/>
      <c r="AC877" s="166"/>
      <c r="AD877" s="166"/>
      <c r="AE877" s="166"/>
      <c r="AF877" s="166"/>
      <c r="AG877" s="166"/>
      <c r="AH877" s="167"/>
      <c r="AI877" s="167"/>
      <c r="AJ877" s="167"/>
      <c r="AK877" s="167"/>
      <c r="AL877" s="167"/>
      <c r="AM877" s="167"/>
      <c r="AN877" s="167"/>
      <c r="AO877" s="167"/>
      <c r="AP877" s="167"/>
      <c r="AQ877" s="167"/>
      <c r="AR877" s="167"/>
      <c r="AS877" s="167"/>
      <c r="AT877" s="167"/>
      <c r="AU877" s="167"/>
      <c r="AV877" s="167"/>
      <c r="AW877" s="167"/>
      <c r="AX877" s="167"/>
      <c r="AY877" s="167"/>
      <c r="AZ877" s="167"/>
      <c r="BA877" s="167"/>
      <c r="BB877" s="167"/>
      <c r="BC877" s="167"/>
      <c r="BD877" s="167"/>
      <c r="BE877" s="167"/>
      <c r="BF877" s="167"/>
      <c r="BG877" s="167"/>
      <c r="BH877" s="167"/>
      <c r="BI877" s="167"/>
      <c r="BJ877" s="167"/>
      <c r="BK877" s="167"/>
      <c r="BL877" s="166"/>
      <c r="BM877" s="166"/>
      <c r="BN877" s="166"/>
      <c r="BO877" s="166"/>
      <c r="BP877" s="166"/>
      <c r="BQ877" s="166"/>
      <c r="BR877" s="166"/>
      <c r="BS877" s="166"/>
      <c r="BT877" s="166"/>
      <c r="BU877" s="166"/>
      <c r="BV877" s="166"/>
      <c r="BW877" s="166"/>
      <c r="BX877" s="166"/>
      <c r="BY877" s="166"/>
      <c r="BZ877" s="166"/>
      <c r="CA877" s="166"/>
      <c r="CB877" s="166"/>
      <c r="CC877" s="166"/>
      <c r="CD877" s="166"/>
      <c r="CE877" s="166"/>
      <c r="CF877" s="166"/>
      <c r="CG877" s="166"/>
      <c r="CH877" s="166"/>
      <c r="CI877" s="166"/>
      <c r="CJ877" s="166"/>
      <c r="CK877" s="166"/>
      <c r="CL877" s="166"/>
      <c r="CM877" s="166"/>
      <c r="CN877" s="166"/>
      <c r="CO877" s="166"/>
      <c r="CP877" s="166"/>
      <c r="CQ877" s="166"/>
      <c r="CR877" s="166"/>
      <c r="CS877" s="166"/>
      <c r="CT877" s="166"/>
      <c r="CU877" s="166"/>
      <c r="CV877" s="166"/>
      <c r="CW877" s="166"/>
      <c r="CX877" s="166"/>
      <c r="CY877" s="166"/>
      <c r="CZ877" s="166"/>
      <c r="DA877" s="166"/>
      <c r="DB877" s="166"/>
      <c r="DC877" s="166"/>
      <c r="DD877" s="166"/>
      <c r="DE877" s="166"/>
      <c r="DF877" s="166"/>
      <c r="DG877" s="166"/>
      <c r="DH877" s="166"/>
      <c r="DI877" s="166"/>
      <c r="DJ877" s="166"/>
      <c r="DK877" s="166"/>
      <c r="DL877" s="166"/>
      <c r="DM877" s="166"/>
      <c r="DN877" s="166"/>
      <c r="DO877" s="166"/>
      <c r="DP877" s="166"/>
      <c r="DQ877" s="166"/>
      <c r="DR877" s="166"/>
      <c r="DS877" s="166"/>
      <c r="DT877" s="166"/>
      <c r="DU877" s="166"/>
      <c r="DV877" s="166"/>
      <c r="DW877" s="166"/>
      <c r="DX877" s="166"/>
      <c r="DY877" s="166"/>
      <c r="DZ877" s="166"/>
      <c r="EA877" s="166"/>
      <c r="EB877" s="166"/>
      <c r="EC877" s="166"/>
      <c r="ED877" s="166"/>
      <c r="EE877" s="166"/>
      <c r="EF877" s="166"/>
      <c r="EG877" s="166"/>
      <c r="EH877" s="166"/>
      <c r="EI877" s="166"/>
      <c r="EJ877" s="166"/>
      <c r="EK877" s="166"/>
      <c r="EL877" s="166"/>
      <c r="EM877" s="166"/>
      <c r="EN877" s="166"/>
      <c r="EO877" s="166"/>
      <c r="EP877" s="166"/>
      <c r="EQ877" s="166"/>
      <c r="ER877" s="166"/>
      <c r="ES877" s="166"/>
      <c r="ET877" s="166"/>
      <c r="EU877" s="166"/>
      <c r="EV877" s="166"/>
      <c r="EW877" s="166"/>
      <c r="EX877" s="166"/>
      <c r="EY877" s="166"/>
      <c r="EZ877" s="166"/>
      <c r="FA877" s="166"/>
      <c r="FB877" s="166"/>
      <c r="FC877" s="166"/>
      <c r="FD877" s="166"/>
      <c r="FE877" s="166"/>
      <c r="FF877" s="166"/>
      <c r="FG877" s="166"/>
      <c r="FH877" s="166"/>
      <c r="FI877" s="166"/>
      <c r="FJ877" s="166"/>
    </row>
    <row r="878" spans="1:166" s="19" customFormat="1" ht="15.75">
      <c r="A878" s="207" t="b">
        <v>0</v>
      </c>
      <c r="B878" s="19">
        <v>8</v>
      </c>
      <c r="D878" s="201" t="s">
        <v>2136</v>
      </c>
      <c r="E878" s="160"/>
      <c r="F878" s="175">
        <f t="shared" si="51"/>
        <v>0</v>
      </c>
      <c r="M878" s="166"/>
      <c r="N878" s="166"/>
      <c r="O878" s="166"/>
      <c r="P878" s="166"/>
      <c r="Q878" s="166"/>
      <c r="R878" s="166"/>
      <c r="S878" s="166"/>
      <c r="T878" s="166"/>
      <c r="U878" s="166"/>
      <c r="V878" s="166"/>
      <c r="W878" s="166"/>
      <c r="X878" s="166"/>
      <c r="Y878" s="166"/>
      <c r="Z878" s="166"/>
      <c r="AA878" s="166"/>
      <c r="AB878" s="166"/>
      <c r="AC878" s="166"/>
      <c r="AD878" s="166"/>
      <c r="AE878" s="166"/>
      <c r="AF878" s="166"/>
      <c r="AG878" s="166"/>
      <c r="AH878" s="167"/>
      <c r="AI878" s="167"/>
      <c r="AJ878" s="167"/>
      <c r="AK878" s="167"/>
      <c r="AL878" s="167"/>
      <c r="AM878" s="167"/>
      <c r="AN878" s="167"/>
      <c r="AO878" s="167"/>
      <c r="AP878" s="167"/>
      <c r="AQ878" s="167"/>
      <c r="AR878" s="167"/>
      <c r="AS878" s="167"/>
      <c r="AT878" s="167"/>
      <c r="AU878" s="167"/>
      <c r="AV878" s="167"/>
      <c r="AW878" s="167"/>
      <c r="AX878" s="167"/>
      <c r="AY878" s="167"/>
      <c r="AZ878" s="167"/>
      <c r="BA878" s="167"/>
      <c r="BB878" s="167"/>
      <c r="BC878" s="167"/>
      <c r="BD878" s="167"/>
      <c r="BE878" s="167"/>
      <c r="BF878" s="167"/>
      <c r="BG878" s="167"/>
      <c r="BH878" s="167"/>
      <c r="BI878" s="167"/>
      <c r="BJ878" s="167"/>
      <c r="BK878" s="167"/>
      <c r="BL878" s="166"/>
      <c r="BM878" s="166"/>
      <c r="BN878" s="166"/>
      <c r="BO878" s="166"/>
      <c r="BP878" s="166"/>
      <c r="BQ878" s="166"/>
      <c r="BR878" s="166"/>
      <c r="BS878" s="166"/>
      <c r="BT878" s="166"/>
      <c r="BU878" s="166"/>
      <c r="BV878" s="166"/>
      <c r="BW878" s="166"/>
      <c r="BX878" s="166"/>
      <c r="BY878" s="166"/>
      <c r="BZ878" s="166"/>
      <c r="CA878" s="166"/>
      <c r="CB878" s="166"/>
      <c r="CC878" s="166"/>
      <c r="CD878" s="166"/>
      <c r="CE878" s="166"/>
      <c r="CF878" s="166"/>
      <c r="CG878" s="166"/>
      <c r="CH878" s="166"/>
      <c r="CI878" s="166"/>
      <c r="CJ878" s="166"/>
      <c r="CK878" s="166"/>
      <c r="CL878" s="166"/>
      <c r="CM878" s="166"/>
      <c r="CN878" s="166"/>
      <c r="CO878" s="166"/>
      <c r="CP878" s="166"/>
      <c r="CQ878" s="166"/>
      <c r="CR878" s="166"/>
      <c r="CS878" s="166"/>
      <c r="CT878" s="166"/>
      <c r="CU878" s="166"/>
      <c r="CV878" s="166"/>
      <c r="CW878" s="166"/>
      <c r="CX878" s="166"/>
      <c r="CY878" s="166"/>
      <c r="CZ878" s="166"/>
      <c r="DA878" s="166"/>
      <c r="DB878" s="166"/>
      <c r="DC878" s="166"/>
      <c r="DD878" s="166"/>
      <c r="DE878" s="166"/>
      <c r="DF878" s="166"/>
      <c r="DG878" s="166"/>
      <c r="DH878" s="166"/>
      <c r="DI878" s="166"/>
      <c r="DJ878" s="166"/>
      <c r="DK878" s="166"/>
      <c r="DL878" s="166"/>
      <c r="DM878" s="166"/>
      <c r="DN878" s="166"/>
      <c r="DO878" s="166"/>
      <c r="DP878" s="166"/>
      <c r="DQ878" s="166"/>
      <c r="DR878" s="166"/>
      <c r="DS878" s="166"/>
      <c r="DT878" s="166"/>
      <c r="DU878" s="166"/>
      <c r="DV878" s="166"/>
      <c r="DW878" s="166"/>
      <c r="DX878" s="166"/>
      <c r="DY878" s="166"/>
      <c r="DZ878" s="166"/>
      <c r="EA878" s="166"/>
      <c r="EB878" s="166"/>
      <c r="EC878" s="166"/>
      <c r="ED878" s="166"/>
      <c r="EE878" s="166"/>
      <c r="EF878" s="166"/>
      <c r="EG878" s="166"/>
      <c r="EH878" s="166"/>
      <c r="EI878" s="166"/>
      <c r="EJ878" s="166"/>
      <c r="EK878" s="166"/>
      <c r="EL878" s="166"/>
      <c r="EM878" s="166"/>
      <c r="EN878" s="166"/>
      <c r="EO878" s="166"/>
      <c r="EP878" s="166"/>
      <c r="EQ878" s="166"/>
      <c r="ER878" s="166"/>
      <c r="ES878" s="166"/>
      <c r="ET878" s="166"/>
      <c r="EU878" s="166"/>
      <c r="EV878" s="166"/>
      <c r="EW878" s="166"/>
      <c r="EX878" s="166"/>
      <c r="EY878" s="166"/>
      <c r="EZ878" s="166"/>
      <c r="FA878" s="166"/>
      <c r="FB878" s="166"/>
      <c r="FC878" s="166"/>
      <c r="FD878" s="166"/>
      <c r="FE878" s="166"/>
      <c r="FF878" s="166"/>
      <c r="FG878" s="166"/>
      <c r="FH878" s="166"/>
      <c r="FI878" s="166"/>
      <c r="FJ878" s="166"/>
    </row>
    <row r="879" spans="1:166" s="19" customFormat="1" ht="13.5" thickBot="1">
      <c r="A879" s="161"/>
      <c r="B879" s="202" t="s">
        <v>2062</v>
      </c>
      <c r="C879" s="202"/>
      <c r="D879" s="162"/>
      <c r="E879" s="164"/>
      <c r="M879" s="166"/>
      <c r="N879" s="166"/>
      <c r="O879" s="166"/>
      <c r="P879" s="166"/>
      <c r="Q879" s="166"/>
      <c r="R879" s="166"/>
      <c r="S879" s="166"/>
      <c r="T879" s="166"/>
      <c r="U879" s="166"/>
      <c r="V879" s="166"/>
      <c r="W879" s="166"/>
      <c r="X879" s="166"/>
      <c r="Y879" s="166"/>
      <c r="Z879" s="166"/>
      <c r="AA879" s="166"/>
      <c r="AB879" s="166"/>
      <c r="AC879" s="166"/>
      <c r="AD879" s="166"/>
      <c r="AE879" s="166"/>
      <c r="AF879" s="166"/>
      <c r="AG879" s="166"/>
      <c r="AH879" s="167"/>
      <c r="AI879" s="167"/>
      <c r="AJ879" s="167"/>
      <c r="AK879" s="167"/>
      <c r="AL879" s="167"/>
      <c r="AM879" s="167"/>
      <c r="AN879" s="167"/>
      <c r="AO879" s="167"/>
      <c r="AP879" s="167"/>
      <c r="AQ879" s="167"/>
      <c r="AR879" s="167"/>
      <c r="AS879" s="167"/>
      <c r="AT879" s="167"/>
      <c r="AU879" s="167"/>
      <c r="AV879" s="167"/>
      <c r="AW879" s="167"/>
      <c r="AX879" s="167"/>
      <c r="AY879" s="167"/>
      <c r="AZ879" s="167"/>
      <c r="BA879" s="167"/>
      <c r="BB879" s="167"/>
      <c r="BC879" s="167"/>
      <c r="BD879" s="167"/>
      <c r="BE879" s="167"/>
      <c r="BF879" s="167"/>
      <c r="BG879" s="167"/>
      <c r="BH879" s="167"/>
      <c r="BI879" s="167"/>
      <c r="BJ879" s="167"/>
      <c r="BK879" s="167"/>
      <c r="BL879" s="166"/>
      <c r="BM879" s="166"/>
      <c r="BN879" s="166"/>
      <c r="BO879" s="166"/>
      <c r="BP879" s="166"/>
      <c r="BQ879" s="166"/>
      <c r="BR879" s="166"/>
      <c r="BS879" s="166"/>
      <c r="BT879" s="166"/>
      <c r="BU879" s="166"/>
      <c r="BV879" s="166"/>
      <c r="BW879" s="166"/>
      <c r="BX879" s="166"/>
      <c r="BY879" s="166"/>
      <c r="BZ879" s="166"/>
      <c r="CA879" s="166"/>
      <c r="CB879" s="166"/>
      <c r="CC879" s="166"/>
      <c r="CD879" s="166"/>
      <c r="CE879" s="166"/>
      <c r="CF879" s="166"/>
      <c r="CG879" s="166"/>
      <c r="CH879" s="166"/>
      <c r="CI879" s="166"/>
      <c r="CJ879" s="166"/>
      <c r="CK879" s="166"/>
      <c r="CL879" s="166"/>
      <c r="CM879" s="166"/>
      <c r="CN879" s="166"/>
      <c r="CO879" s="166"/>
      <c r="CP879" s="166"/>
      <c r="CQ879" s="166"/>
      <c r="CR879" s="166"/>
      <c r="CS879" s="166"/>
      <c r="CT879" s="166"/>
      <c r="CU879" s="166"/>
      <c r="CV879" s="166"/>
      <c r="CW879" s="166"/>
      <c r="CX879" s="166"/>
      <c r="CY879" s="166"/>
      <c r="CZ879" s="166"/>
      <c r="DA879" s="166"/>
      <c r="DB879" s="166"/>
      <c r="DC879" s="166"/>
      <c r="DD879" s="166"/>
      <c r="DE879" s="166"/>
      <c r="DF879" s="166"/>
      <c r="DG879" s="166"/>
      <c r="DH879" s="166"/>
      <c r="DI879" s="166"/>
      <c r="DJ879" s="166"/>
      <c r="DK879" s="166"/>
      <c r="DL879" s="166"/>
      <c r="DM879" s="166"/>
      <c r="DN879" s="166"/>
      <c r="DO879" s="166"/>
      <c r="DP879" s="166"/>
      <c r="DQ879" s="166"/>
      <c r="DR879" s="166"/>
      <c r="DS879" s="166"/>
      <c r="DT879" s="166"/>
      <c r="DU879" s="166"/>
      <c r="DV879" s="166"/>
      <c r="DW879" s="166"/>
      <c r="DX879" s="166"/>
      <c r="DY879" s="166"/>
      <c r="DZ879" s="166"/>
      <c r="EA879" s="166"/>
      <c r="EB879" s="166"/>
      <c r="EC879" s="166"/>
      <c r="ED879" s="166"/>
      <c r="EE879" s="166"/>
      <c r="EF879" s="166"/>
      <c r="EG879" s="166"/>
      <c r="EH879" s="166"/>
      <c r="EI879" s="166"/>
      <c r="EJ879" s="166"/>
      <c r="EK879" s="166"/>
      <c r="EL879" s="166"/>
      <c r="EM879" s="166"/>
      <c r="EN879" s="166"/>
      <c r="EO879" s="166"/>
      <c r="EP879" s="166"/>
      <c r="EQ879" s="166"/>
      <c r="ER879" s="166"/>
      <c r="ES879" s="166"/>
      <c r="ET879" s="166"/>
      <c r="EU879" s="166"/>
      <c r="EV879" s="166"/>
      <c r="EW879" s="166"/>
      <c r="EX879" s="166"/>
      <c r="EY879" s="166"/>
      <c r="EZ879" s="166"/>
      <c r="FA879" s="166"/>
      <c r="FB879" s="166"/>
      <c r="FC879" s="166"/>
      <c r="FD879" s="166"/>
      <c r="FE879" s="166"/>
      <c r="FF879" s="166"/>
      <c r="FG879" s="166"/>
      <c r="FH879" s="166"/>
      <c r="FI879" s="166"/>
      <c r="FJ879" s="166"/>
    </row>
    <row r="880" spans="1:166" s="19" customFormat="1">
      <c r="M880" s="166"/>
      <c r="N880" s="166"/>
      <c r="O880" s="166"/>
      <c r="P880" s="166"/>
      <c r="Q880" s="166"/>
      <c r="R880" s="166"/>
      <c r="S880" s="166"/>
      <c r="T880" s="166"/>
      <c r="U880" s="166"/>
      <c r="V880" s="166"/>
      <c r="W880" s="166"/>
      <c r="X880" s="166"/>
      <c r="Y880" s="166"/>
      <c r="Z880" s="166"/>
      <c r="AA880" s="166"/>
      <c r="AB880" s="166"/>
      <c r="AC880" s="166"/>
      <c r="AD880" s="166"/>
      <c r="AE880" s="166"/>
      <c r="AF880" s="166"/>
      <c r="AG880" s="166"/>
      <c r="AH880" s="167"/>
      <c r="AI880" s="167"/>
      <c r="AJ880" s="167"/>
      <c r="AK880" s="167"/>
      <c r="AL880" s="167"/>
      <c r="AM880" s="167"/>
      <c r="AN880" s="167"/>
      <c r="AO880" s="167"/>
      <c r="AP880" s="167"/>
      <c r="AQ880" s="167"/>
      <c r="AR880" s="167"/>
      <c r="AS880" s="167"/>
      <c r="AT880" s="167"/>
      <c r="AU880" s="167"/>
      <c r="AV880" s="167"/>
      <c r="AW880" s="167"/>
      <c r="AX880" s="167"/>
      <c r="AY880" s="167"/>
      <c r="AZ880" s="167"/>
      <c r="BA880" s="167"/>
      <c r="BB880" s="167"/>
      <c r="BC880" s="167"/>
      <c r="BD880" s="167"/>
      <c r="BE880" s="167"/>
      <c r="BF880" s="167"/>
      <c r="BG880" s="167"/>
      <c r="BH880" s="167"/>
      <c r="BI880" s="167"/>
      <c r="BJ880" s="167"/>
      <c r="BK880" s="167"/>
      <c r="BL880" s="166"/>
      <c r="BM880" s="166"/>
      <c r="BN880" s="166"/>
      <c r="BO880" s="166"/>
      <c r="BP880" s="166"/>
      <c r="BQ880" s="166"/>
      <c r="BR880" s="166"/>
      <c r="BS880" s="166"/>
      <c r="BT880" s="166"/>
      <c r="BU880" s="166"/>
      <c r="BV880" s="166"/>
      <c r="BW880" s="166"/>
      <c r="BX880" s="166"/>
      <c r="BY880" s="166"/>
      <c r="BZ880" s="166"/>
      <c r="CA880" s="166"/>
      <c r="CB880" s="166"/>
      <c r="CC880" s="166"/>
      <c r="CD880" s="166"/>
      <c r="CE880" s="166"/>
      <c r="CF880" s="166"/>
      <c r="CG880" s="166"/>
      <c r="CH880" s="166"/>
      <c r="CI880" s="166"/>
      <c r="CJ880" s="166"/>
      <c r="CK880" s="166"/>
      <c r="CL880" s="166"/>
      <c r="CM880" s="166"/>
      <c r="CN880" s="166"/>
      <c r="CO880" s="166"/>
      <c r="CP880" s="166"/>
      <c r="CQ880" s="166"/>
      <c r="CR880" s="166"/>
      <c r="CS880" s="166"/>
      <c r="CT880" s="166"/>
      <c r="CU880" s="166"/>
      <c r="CV880" s="166"/>
      <c r="CW880" s="166"/>
      <c r="CX880" s="166"/>
      <c r="CY880" s="166"/>
      <c r="CZ880" s="166"/>
      <c r="DA880" s="166"/>
      <c r="DB880" s="166"/>
      <c r="DC880" s="166"/>
      <c r="DD880" s="166"/>
      <c r="DE880" s="166"/>
      <c r="DF880" s="166"/>
      <c r="DG880" s="166"/>
      <c r="DH880" s="166"/>
      <c r="DI880" s="166"/>
      <c r="DJ880" s="166"/>
      <c r="DK880" s="166"/>
      <c r="DL880" s="166"/>
      <c r="DM880" s="166"/>
      <c r="DN880" s="166"/>
      <c r="DO880" s="166"/>
      <c r="DP880" s="166"/>
      <c r="DQ880" s="166"/>
      <c r="DR880" s="166"/>
      <c r="DS880" s="166"/>
      <c r="DT880" s="166"/>
      <c r="DU880" s="166"/>
      <c r="DV880" s="166"/>
      <c r="DW880" s="166"/>
      <c r="DX880" s="166"/>
      <c r="DY880" s="166"/>
      <c r="DZ880" s="166"/>
      <c r="EA880" s="166"/>
      <c r="EB880" s="166"/>
      <c r="EC880" s="166"/>
      <c r="ED880" s="166"/>
      <c r="EE880" s="166"/>
      <c r="EF880" s="166"/>
      <c r="EG880" s="166"/>
      <c r="EH880" s="166"/>
      <c r="EI880" s="166"/>
      <c r="EJ880" s="166"/>
      <c r="EK880" s="166"/>
      <c r="EL880" s="166"/>
      <c r="EM880" s="166"/>
      <c r="EN880" s="166"/>
      <c r="EO880" s="166"/>
      <c r="EP880" s="166"/>
      <c r="EQ880" s="166"/>
      <c r="ER880" s="166"/>
      <c r="ES880" s="166"/>
      <c r="ET880" s="166"/>
      <c r="EU880" s="166"/>
      <c r="EV880" s="166"/>
      <c r="EW880" s="166"/>
      <c r="EX880" s="166"/>
      <c r="EY880" s="166"/>
      <c r="EZ880" s="166"/>
      <c r="FA880" s="166"/>
      <c r="FB880" s="166"/>
      <c r="FC880" s="166"/>
      <c r="FD880" s="166"/>
      <c r="FE880" s="166"/>
      <c r="FF880" s="166"/>
      <c r="FG880" s="166"/>
      <c r="FH880" s="166"/>
      <c r="FI880" s="166"/>
      <c r="FJ880" s="166"/>
    </row>
    <row r="881" spans="13:166" s="19" customFormat="1">
      <c r="M881" s="166"/>
      <c r="N881" s="166"/>
      <c r="O881" s="166"/>
      <c r="P881" s="166"/>
      <c r="Q881" s="166"/>
      <c r="R881" s="166"/>
      <c r="S881" s="166"/>
      <c r="T881" s="166"/>
      <c r="U881" s="166"/>
      <c r="V881" s="166"/>
      <c r="W881" s="166"/>
      <c r="X881" s="166"/>
      <c r="Y881" s="166"/>
      <c r="Z881" s="166"/>
      <c r="AA881" s="166"/>
      <c r="AB881" s="166"/>
      <c r="AC881" s="166"/>
      <c r="AD881" s="166"/>
      <c r="AE881" s="166"/>
      <c r="AF881" s="166"/>
      <c r="AG881" s="166"/>
      <c r="AH881" s="167"/>
      <c r="AI881" s="167"/>
      <c r="AJ881" s="167"/>
      <c r="AK881" s="167"/>
      <c r="AL881" s="167"/>
      <c r="AM881" s="167"/>
      <c r="AN881" s="167"/>
      <c r="AO881" s="167"/>
      <c r="AP881" s="167"/>
      <c r="AQ881" s="167"/>
      <c r="AR881" s="167"/>
      <c r="AS881" s="167"/>
      <c r="AT881" s="167"/>
      <c r="AU881" s="167"/>
      <c r="AV881" s="167"/>
      <c r="AW881" s="167"/>
      <c r="AX881" s="167"/>
      <c r="AY881" s="167"/>
      <c r="AZ881" s="167"/>
      <c r="BA881" s="167"/>
      <c r="BB881" s="167"/>
      <c r="BC881" s="167"/>
      <c r="BD881" s="167"/>
      <c r="BE881" s="167"/>
      <c r="BF881" s="167"/>
      <c r="BG881" s="167"/>
      <c r="BH881" s="167"/>
      <c r="BI881" s="167"/>
      <c r="BJ881" s="167"/>
      <c r="BK881" s="167"/>
      <c r="BL881" s="166"/>
      <c r="BM881" s="166"/>
      <c r="BN881" s="166"/>
      <c r="BO881" s="166"/>
      <c r="BP881" s="166"/>
      <c r="BQ881" s="166"/>
      <c r="BR881" s="166"/>
      <c r="BS881" s="166"/>
      <c r="BT881" s="166"/>
      <c r="BU881" s="166"/>
      <c r="BV881" s="166"/>
      <c r="BW881" s="166"/>
      <c r="BX881" s="166"/>
      <c r="BY881" s="166"/>
      <c r="BZ881" s="166"/>
      <c r="CA881" s="166"/>
      <c r="CB881" s="166"/>
      <c r="CC881" s="166"/>
      <c r="CD881" s="166"/>
      <c r="CE881" s="166"/>
      <c r="CF881" s="166"/>
      <c r="CG881" s="166"/>
      <c r="CH881" s="166"/>
      <c r="CI881" s="166"/>
      <c r="CJ881" s="166"/>
      <c r="CK881" s="166"/>
      <c r="CL881" s="166"/>
      <c r="CM881" s="166"/>
      <c r="CN881" s="166"/>
      <c r="CO881" s="166"/>
      <c r="CP881" s="166"/>
      <c r="CQ881" s="166"/>
      <c r="CR881" s="166"/>
      <c r="CS881" s="166"/>
      <c r="CT881" s="166"/>
      <c r="CU881" s="166"/>
      <c r="CV881" s="166"/>
      <c r="CW881" s="166"/>
      <c r="CX881" s="166"/>
      <c r="CY881" s="166"/>
      <c r="CZ881" s="166"/>
      <c r="DA881" s="166"/>
      <c r="DB881" s="166"/>
      <c r="DC881" s="166"/>
      <c r="DD881" s="166"/>
      <c r="DE881" s="166"/>
      <c r="DF881" s="166"/>
      <c r="DG881" s="166"/>
      <c r="DH881" s="166"/>
      <c r="DI881" s="166"/>
      <c r="DJ881" s="166"/>
      <c r="DK881" s="166"/>
      <c r="DL881" s="166"/>
      <c r="DM881" s="166"/>
      <c r="DN881" s="166"/>
      <c r="DO881" s="166"/>
      <c r="DP881" s="166"/>
      <c r="DQ881" s="166"/>
      <c r="DR881" s="166"/>
      <c r="DS881" s="166"/>
      <c r="DT881" s="166"/>
      <c r="DU881" s="166"/>
      <c r="DV881" s="166"/>
      <c r="DW881" s="166"/>
      <c r="DX881" s="166"/>
      <c r="DY881" s="166"/>
      <c r="DZ881" s="166"/>
      <c r="EA881" s="166"/>
      <c r="EB881" s="166"/>
      <c r="EC881" s="166"/>
      <c r="ED881" s="166"/>
      <c r="EE881" s="166"/>
      <c r="EF881" s="166"/>
      <c r="EG881" s="166"/>
      <c r="EH881" s="166"/>
      <c r="EI881" s="166"/>
      <c r="EJ881" s="166"/>
      <c r="EK881" s="166"/>
      <c r="EL881" s="166"/>
      <c r="EM881" s="166"/>
      <c r="EN881" s="166"/>
      <c r="EO881" s="166"/>
      <c r="EP881" s="166"/>
      <c r="EQ881" s="166"/>
      <c r="ER881" s="166"/>
      <c r="ES881" s="166"/>
      <c r="ET881" s="166"/>
      <c r="EU881" s="166"/>
      <c r="EV881" s="166"/>
      <c r="EW881" s="166"/>
      <c r="EX881" s="166"/>
      <c r="EY881" s="166"/>
      <c r="EZ881" s="166"/>
      <c r="FA881" s="166"/>
      <c r="FB881" s="166"/>
      <c r="FC881" s="166"/>
      <c r="FD881" s="166"/>
      <c r="FE881" s="166"/>
      <c r="FF881" s="166"/>
      <c r="FG881" s="166"/>
      <c r="FH881" s="166"/>
      <c r="FI881" s="166"/>
      <c r="FJ881" s="166"/>
    </row>
    <row r="882" spans="13:166" s="19" customFormat="1">
      <c r="M882" s="166"/>
      <c r="N882" s="166"/>
      <c r="O882" s="166"/>
      <c r="P882" s="166"/>
      <c r="Q882" s="166"/>
      <c r="R882" s="166"/>
      <c r="S882" s="166"/>
      <c r="T882" s="166"/>
      <c r="U882" s="166"/>
      <c r="V882" s="166"/>
      <c r="W882" s="166"/>
      <c r="X882" s="166"/>
      <c r="Y882" s="166"/>
      <c r="Z882" s="166"/>
      <c r="AA882" s="166"/>
      <c r="AB882" s="166"/>
      <c r="AC882" s="166"/>
      <c r="AD882" s="166"/>
      <c r="AE882" s="166"/>
      <c r="AF882" s="166"/>
      <c r="AG882" s="166"/>
      <c r="AH882" s="167"/>
      <c r="AI882" s="167"/>
      <c r="AJ882" s="167"/>
      <c r="AK882" s="167"/>
      <c r="AL882" s="167"/>
      <c r="AM882" s="167"/>
      <c r="AN882" s="167"/>
      <c r="AO882" s="167"/>
      <c r="AP882" s="167"/>
      <c r="AQ882" s="167"/>
      <c r="AR882" s="167"/>
      <c r="AS882" s="167"/>
      <c r="AT882" s="167"/>
      <c r="AU882" s="167"/>
      <c r="AV882" s="167"/>
      <c r="AW882" s="167"/>
      <c r="AX882" s="167"/>
      <c r="AY882" s="167"/>
      <c r="AZ882" s="167"/>
      <c r="BA882" s="167"/>
      <c r="BB882" s="167"/>
      <c r="BC882" s="167"/>
      <c r="BD882" s="167"/>
      <c r="BE882" s="167"/>
      <c r="BF882" s="167"/>
      <c r="BG882" s="167"/>
      <c r="BH882" s="167"/>
      <c r="BI882" s="167"/>
      <c r="BJ882" s="167"/>
      <c r="BK882" s="167"/>
      <c r="BL882" s="166"/>
      <c r="BM882" s="166"/>
      <c r="BN882" s="166"/>
      <c r="BO882" s="166"/>
      <c r="BP882" s="166"/>
      <c r="BQ882" s="166"/>
      <c r="BR882" s="166"/>
      <c r="BS882" s="166"/>
      <c r="BT882" s="166"/>
      <c r="BU882" s="166"/>
      <c r="BV882" s="166"/>
      <c r="BW882" s="166"/>
      <c r="BX882" s="166"/>
      <c r="BY882" s="166"/>
      <c r="BZ882" s="166"/>
      <c r="CA882" s="166"/>
      <c r="CB882" s="166"/>
      <c r="CC882" s="166"/>
      <c r="CD882" s="166"/>
      <c r="CE882" s="166"/>
      <c r="CF882" s="166"/>
      <c r="CG882" s="166"/>
      <c r="CH882" s="166"/>
      <c r="CI882" s="166"/>
      <c r="CJ882" s="166"/>
      <c r="CK882" s="166"/>
      <c r="CL882" s="166"/>
      <c r="CM882" s="166"/>
      <c r="CN882" s="166"/>
      <c r="CO882" s="166"/>
      <c r="CP882" s="166"/>
      <c r="CQ882" s="166"/>
      <c r="CR882" s="166"/>
      <c r="CS882" s="166"/>
      <c r="CT882" s="166"/>
      <c r="CU882" s="166"/>
      <c r="CV882" s="166"/>
      <c r="CW882" s="166"/>
      <c r="CX882" s="166"/>
      <c r="CY882" s="166"/>
      <c r="CZ882" s="166"/>
      <c r="DA882" s="166"/>
      <c r="DB882" s="166"/>
      <c r="DC882" s="166"/>
      <c r="DD882" s="166"/>
      <c r="DE882" s="166"/>
      <c r="DF882" s="166"/>
      <c r="DG882" s="166"/>
      <c r="DH882" s="166"/>
      <c r="DI882" s="166"/>
      <c r="DJ882" s="166"/>
      <c r="DK882" s="166"/>
      <c r="DL882" s="166"/>
      <c r="DM882" s="166"/>
      <c r="DN882" s="166"/>
      <c r="DO882" s="166"/>
      <c r="DP882" s="166"/>
      <c r="DQ882" s="166"/>
      <c r="DR882" s="166"/>
      <c r="DS882" s="166"/>
      <c r="DT882" s="166"/>
      <c r="DU882" s="166"/>
      <c r="DV882" s="166"/>
      <c r="DW882" s="166"/>
      <c r="DX882" s="166"/>
      <c r="DY882" s="166"/>
      <c r="DZ882" s="166"/>
      <c r="EA882" s="166"/>
      <c r="EB882" s="166"/>
      <c r="EC882" s="166"/>
      <c r="ED882" s="166"/>
      <c r="EE882" s="166"/>
      <c r="EF882" s="166"/>
      <c r="EG882" s="166"/>
      <c r="EH882" s="166"/>
      <c r="EI882" s="166"/>
      <c r="EJ882" s="166"/>
      <c r="EK882" s="166"/>
      <c r="EL882" s="166"/>
      <c r="EM882" s="166"/>
      <c r="EN882" s="166"/>
      <c r="EO882" s="166"/>
      <c r="EP882" s="166"/>
      <c r="EQ882" s="166"/>
      <c r="ER882" s="166"/>
      <c r="ES882" s="166"/>
      <c r="ET882" s="166"/>
      <c r="EU882" s="166"/>
      <c r="EV882" s="166"/>
      <c r="EW882" s="166"/>
      <c r="EX882" s="166"/>
      <c r="EY882" s="166"/>
      <c r="EZ882" s="166"/>
      <c r="FA882" s="166"/>
      <c r="FB882" s="166"/>
      <c r="FC882" s="166"/>
      <c r="FD882" s="166"/>
      <c r="FE882" s="166"/>
      <c r="FF882" s="166"/>
      <c r="FG882" s="166"/>
      <c r="FH882" s="166"/>
      <c r="FI882" s="166"/>
      <c r="FJ882" s="166"/>
    </row>
    <row r="883" spans="13:166" s="19" customFormat="1">
      <c r="M883" s="166"/>
      <c r="N883" s="166"/>
      <c r="O883" s="166"/>
      <c r="P883" s="166"/>
      <c r="Q883" s="166"/>
      <c r="R883" s="166"/>
      <c r="S883" s="166"/>
      <c r="T883" s="166"/>
      <c r="U883" s="166"/>
      <c r="V883" s="166"/>
      <c r="W883" s="166"/>
      <c r="X883" s="166"/>
      <c r="Y883" s="166"/>
      <c r="Z883" s="166"/>
      <c r="AA883" s="166"/>
      <c r="AB883" s="166"/>
      <c r="AC883" s="166"/>
      <c r="AD883" s="166"/>
      <c r="AE883" s="166"/>
      <c r="AF883" s="166"/>
      <c r="AG883" s="166"/>
      <c r="AH883" s="167"/>
      <c r="AI883" s="167"/>
      <c r="AJ883" s="167"/>
      <c r="AK883" s="167"/>
      <c r="AL883" s="167"/>
      <c r="AM883" s="167"/>
      <c r="AN883" s="167"/>
      <c r="AO883" s="167"/>
      <c r="AP883" s="167"/>
      <c r="AQ883" s="167"/>
      <c r="AR883" s="167"/>
      <c r="AS883" s="167"/>
      <c r="AT883" s="167"/>
      <c r="AU883" s="167"/>
      <c r="AV883" s="167"/>
      <c r="AW883" s="167"/>
      <c r="AX883" s="167"/>
      <c r="AY883" s="167"/>
      <c r="AZ883" s="167"/>
      <c r="BA883" s="167"/>
      <c r="BB883" s="167"/>
      <c r="BC883" s="167"/>
      <c r="BD883" s="167"/>
      <c r="BE883" s="167"/>
      <c r="BF883" s="167"/>
      <c r="BG883" s="167"/>
      <c r="BH883" s="167"/>
      <c r="BI883" s="167"/>
      <c r="BJ883" s="167"/>
      <c r="BK883" s="167"/>
      <c r="BL883" s="166"/>
      <c r="BM883" s="166"/>
      <c r="BN883" s="166"/>
      <c r="BO883" s="166"/>
      <c r="BP883" s="166"/>
      <c r="BQ883" s="166"/>
      <c r="BR883" s="166"/>
      <c r="BS883" s="166"/>
      <c r="BT883" s="166"/>
      <c r="BU883" s="166"/>
      <c r="BV883" s="166"/>
      <c r="BW883" s="166"/>
      <c r="BX883" s="166"/>
      <c r="BY883" s="166"/>
      <c r="BZ883" s="166"/>
      <c r="CA883" s="166"/>
      <c r="CB883" s="166"/>
      <c r="CC883" s="166"/>
      <c r="CD883" s="166"/>
      <c r="CE883" s="166"/>
      <c r="CF883" s="166"/>
      <c r="CG883" s="166"/>
      <c r="CH883" s="166"/>
      <c r="CI883" s="166"/>
      <c r="CJ883" s="166"/>
      <c r="CK883" s="166"/>
      <c r="CL883" s="166"/>
      <c r="CM883" s="166"/>
      <c r="CN883" s="166"/>
      <c r="CO883" s="166"/>
      <c r="CP883" s="166"/>
      <c r="CQ883" s="166"/>
      <c r="CR883" s="166"/>
      <c r="CS883" s="166"/>
      <c r="CT883" s="166"/>
      <c r="CU883" s="166"/>
      <c r="CV883" s="166"/>
      <c r="CW883" s="166"/>
      <c r="CX883" s="166"/>
      <c r="CY883" s="166"/>
      <c r="CZ883" s="166"/>
      <c r="DA883" s="166"/>
      <c r="DB883" s="166"/>
      <c r="DC883" s="166"/>
      <c r="DD883" s="166"/>
      <c r="DE883" s="166"/>
      <c r="DF883" s="166"/>
      <c r="DG883" s="166"/>
      <c r="DH883" s="166"/>
      <c r="DI883" s="166"/>
      <c r="DJ883" s="166"/>
      <c r="DK883" s="166"/>
      <c r="DL883" s="166"/>
      <c r="DM883" s="166"/>
      <c r="DN883" s="166"/>
      <c r="DO883" s="166"/>
      <c r="DP883" s="166"/>
      <c r="DQ883" s="166"/>
      <c r="DR883" s="166"/>
      <c r="DS883" s="166"/>
      <c r="DT883" s="166"/>
      <c r="DU883" s="166"/>
      <c r="DV883" s="166"/>
      <c r="DW883" s="166"/>
      <c r="DX883" s="166"/>
      <c r="DY883" s="166"/>
      <c r="DZ883" s="166"/>
      <c r="EA883" s="166"/>
      <c r="EB883" s="166"/>
      <c r="EC883" s="166"/>
      <c r="ED883" s="166"/>
      <c r="EE883" s="166"/>
      <c r="EF883" s="166"/>
      <c r="EG883" s="166"/>
      <c r="EH883" s="166"/>
      <c r="EI883" s="166"/>
      <c r="EJ883" s="166"/>
      <c r="EK883" s="166"/>
      <c r="EL883" s="166"/>
      <c r="EM883" s="166"/>
      <c r="EN883" s="166"/>
      <c r="EO883" s="166"/>
      <c r="EP883" s="166"/>
      <c r="EQ883" s="166"/>
      <c r="ER883" s="166"/>
      <c r="ES883" s="166"/>
      <c r="ET883" s="166"/>
      <c r="EU883" s="166"/>
      <c r="EV883" s="166"/>
      <c r="EW883" s="166"/>
      <c r="EX883" s="166"/>
      <c r="EY883" s="166"/>
      <c r="EZ883" s="166"/>
      <c r="FA883" s="166"/>
      <c r="FB883" s="166"/>
      <c r="FC883" s="166"/>
      <c r="FD883" s="166"/>
      <c r="FE883" s="166"/>
      <c r="FF883" s="166"/>
      <c r="FG883" s="166"/>
      <c r="FH883" s="166"/>
      <c r="FI883" s="166"/>
      <c r="FJ883" s="166"/>
    </row>
    <row r="884" spans="13:166" s="19" customFormat="1">
      <c r="M884" s="166"/>
      <c r="N884" s="166"/>
      <c r="O884" s="166"/>
      <c r="P884" s="166"/>
      <c r="Q884" s="166"/>
      <c r="R884" s="166"/>
      <c r="S884" s="166"/>
      <c r="T884" s="166"/>
      <c r="U884" s="166"/>
      <c r="V884" s="166"/>
      <c r="W884" s="166"/>
      <c r="X884" s="166"/>
      <c r="Y884" s="166"/>
      <c r="Z884" s="166"/>
      <c r="AA884" s="166"/>
      <c r="AB884" s="166"/>
      <c r="AC884" s="166"/>
      <c r="AD884" s="166"/>
      <c r="AE884" s="166"/>
      <c r="AF884" s="166"/>
      <c r="AG884" s="166"/>
      <c r="AH884" s="167"/>
      <c r="AI884" s="167"/>
      <c r="AJ884" s="167"/>
      <c r="AK884" s="167"/>
      <c r="AL884" s="167"/>
      <c r="AM884" s="167"/>
      <c r="AN884" s="167"/>
      <c r="AO884" s="167"/>
      <c r="AP884" s="167"/>
      <c r="AQ884" s="167"/>
      <c r="AR884" s="167"/>
      <c r="AS884" s="167"/>
      <c r="AT884" s="167"/>
      <c r="AU884" s="167"/>
      <c r="AV884" s="167"/>
      <c r="AW884" s="167"/>
      <c r="AX884" s="167"/>
      <c r="AY884" s="167"/>
      <c r="AZ884" s="167"/>
      <c r="BA884" s="167"/>
      <c r="BB884" s="167"/>
      <c r="BC884" s="167"/>
      <c r="BD884" s="167"/>
      <c r="BE884" s="167"/>
      <c r="BF884" s="167"/>
      <c r="BG884" s="167"/>
      <c r="BH884" s="167"/>
      <c r="BI884" s="167"/>
      <c r="BJ884" s="167"/>
      <c r="BK884" s="167"/>
      <c r="BL884" s="166"/>
      <c r="BM884" s="166"/>
      <c r="BN884" s="166"/>
      <c r="BO884" s="166"/>
      <c r="BP884" s="166"/>
      <c r="BQ884" s="166"/>
      <c r="BR884" s="166"/>
      <c r="BS884" s="166"/>
      <c r="BT884" s="166"/>
      <c r="BU884" s="166"/>
      <c r="BV884" s="166"/>
      <c r="BW884" s="166"/>
      <c r="BX884" s="166"/>
      <c r="BY884" s="166"/>
      <c r="BZ884" s="166"/>
      <c r="CA884" s="166"/>
      <c r="CB884" s="166"/>
      <c r="CC884" s="166"/>
      <c r="CD884" s="166"/>
      <c r="CE884" s="166"/>
      <c r="CF884" s="166"/>
      <c r="CG884" s="166"/>
      <c r="CH884" s="166"/>
      <c r="CI884" s="166"/>
      <c r="CJ884" s="166"/>
      <c r="CK884" s="166"/>
      <c r="CL884" s="166"/>
      <c r="CM884" s="166"/>
      <c r="CN884" s="166"/>
      <c r="CO884" s="166"/>
      <c r="CP884" s="166"/>
      <c r="CQ884" s="166"/>
      <c r="CR884" s="166"/>
      <c r="CS884" s="166"/>
      <c r="CT884" s="166"/>
      <c r="CU884" s="166"/>
      <c r="CV884" s="166"/>
      <c r="CW884" s="166"/>
      <c r="CX884" s="166"/>
      <c r="CY884" s="166"/>
      <c r="CZ884" s="166"/>
      <c r="DA884" s="166"/>
      <c r="DB884" s="166"/>
      <c r="DC884" s="166"/>
      <c r="DD884" s="166"/>
      <c r="DE884" s="166"/>
      <c r="DF884" s="166"/>
      <c r="DG884" s="166"/>
      <c r="DH884" s="166"/>
      <c r="DI884" s="166"/>
      <c r="DJ884" s="166"/>
      <c r="DK884" s="166"/>
      <c r="DL884" s="166"/>
      <c r="DM884" s="166"/>
      <c r="DN884" s="166"/>
      <c r="DO884" s="166"/>
      <c r="DP884" s="166"/>
      <c r="DQ884" s="166"/>
      <c r="DR884" s="166"/>
      <c r="DS884" s="166"/>
      <c r="DT884" s="166"/>
      <c r="DU884" s="166"/>
      <c r="DV884" s="166"/>
      <c r="DW884" s="166"/>
      <c r="DX884" s="166"/>
      <c r="DY884" s="166"/>
      <c r="DZ884" s="166"/>
      <c r="EA884" s="166"/>
      <c r="EB884" s="166"/>
      <c r="EC884" s="166"/>
      <c r="ED884" s="166"/>
      <c r="EE884" s="166"/>
      <c r="EF884" s="166"/>
      <c r="EG884" s="166"/>
      <c r="EH884" s="166"/>
      <c r="EI884" s="166"/>
      <c r="EJ884" s="166"/>
      <c r="EK884" s="166"/>
      <c r="EL884" s="166"/>
      <c r="EM884" s="166"/>
      <c r="EN884" s="166"/>
      <c r="EO884" s="166"/>
      <c r="EP884" s="166"/>
      <c r="EQ884" s="166"/>
      <c r="ER884" s="166"/>
      <c r="ES884" s="166"/>
      <c r="ET884" s="166"/>
      <c r="EU884" s="166"/>
      <c r="EV884" s="166"/>
      <c r="EW884" s="166"/>
      <c r="EX884" s="166"/>
      <c r="EY884" s="166"/>
      <c r="EZ884" s="166"/>
      <c r="FA884" s="166"/>
      <c r="FB884" s="166"/>
      <c r="FC884" s="166"/>
      <c r="FD884" s="166"/>
      <c r="FE884" s="166"/>
      <c r="FF884" s="166"/>
      <c r="FG884" s="166"/>
      <c r="FH884" s="166"/>
      <c r="FI884" s="166"/>
      <c r="FJ884" s="166"/>
    </row>
    <row r="885" spans="13:166" s="19" customFormat="1">
      <c r="M885" s="166"/>
      <c r="N885" s="166"/>
      <c r="O885" s="166"/>
      <c r="P885" s="166"/>
      <c r="Q885" s="166"/>
      <c r="R885" s="166"/>
      <c r="S885" s="166"/>
      <c r="T885" s="166"/>
      <c r="U885" s="166"/>
      <c r="V885" s="166"/>
      <c r="W885" s="166"/>
      <c r="X885" s="166"/>
      <c r="Y885" s="166"/>
      <c r="Z885" s="166"/>
      <c r="AA885" s="166"/>
      <c r="AB885" s="166"/>
      <c r="AC885" s="166"/>
      <c r="AD885" s="166"/>
      <c r="AE885" s="166"/>
      <c r="AF885" s="166"/>
      <c r="AG885" s="166"/>
      <c r="AH885" s="167"/>
      <c r="AI885" s="167"/>
      <c r="AJ885" s="167"/>
      <c r="AK885" s="167"/>
      <c r="AL885" s="167"/>
      <c r="AM885" s="167"/>
      <c r="AN885" s="167"/>
      <c r="AO885" s="167"/>
      <c r="AP885" s="167"/>
      <c r="AQ885" s="167"/>
      <c r="AR885" s="167"/>
      <c r="AS885" s="167"/>
      <c r="AT885" s="167"/>
      <c r="AU885" s="167"/>
      <c r="AV885" s="167"/>
      <c r="AW885" s="167"/>
      <c r="AX885" s="167"/>
      <c r="AY885" s="167"/>
      <c r="AZ885" s="167"/>
      <c r="BA885" s="167"/>
      <c r="BB885" s="167"/>
      <c r="BC885" s="167"/>
      <c r="BD885" s="167"/>
      <c r="BE885" s="167"/>
      <c r="BF885" s="167"/>
      <c r="BG885" s="167"/>
      <c r="BH885" s="167"/>
      <c r="BI885" s="167"/>
      <c r="BJ885" s="167"/>
      <c r="BK885" s="167"/>
      <c r="BL885" s="166"/>
      <c r="BM885" s="166"/>
      <c r="BN885" s="166"/>
      <c r="BO885" s="166"/>
      <c r="BP885" s="166"/>
      <c r="BQ885" s="166"/>
      <c r="BR885" s="166"/>
      <c r="BS885" s="166"/>
      <c r="BT885" s="166"/>
      <c r="BU885" s="166"/>
      <c r="BV885" s="166"/>
      <c r="BW885" s="166"/>
      <c r="BX885" s="166"/>
      <c r="BY885" s="166"/>
      <c r="BZ885" s="166"/>
      <c r="CA885" s="166"/>
      <c r="CB885" s="166"/>
      <c r="CC885" s="166"/>
      <c r="CD885" s="166"/>
      <c r="CE885" s="166"/>
      <c r="CF885" s="166"/>
      <c r="CG885" s="166"/>
      <c r="CH885" s="166"/>
      <c r="CI885" s="166"/>
      <c r="CJ885" s="166"/>
      <c r="CK885" s="166"/>
      <c r="CL885" s="166"/>
      <c r="CM885" s="166"/>
      <c r="CN885" s="166"/>
      <c r="CO885" s="166"/>
      <c r="CP885" s="166"/>
      <c r="CQ885" s="166"/>
      <c r="CR885" s="166"/>
      <c r="CS885" s="166"/>
      <c r="CT885" s="166"/>
      <c r="CU885" s="166"/>
      <c r="CV885" s="166"/>
      <c r="CW885" s="166"/>
      <c r="CX885" s="166"/>
      <c r="CY885" s="166"/>
      <c r="CZ885" s="166"/>
      <c r="DA885" s="166"/>
      <c r="DB885" s="166"/>
      <c r="DC885" s="166"/>
      <c r="DD885" s="166"/>
      <c r="DE885" s="166"/>
      <c r="DF885" s="166"/>
      <c r="DG885" s="166"/>
      <c r="DH885" s="166"/>
      <c r="DI885" s="166"/>
      <c r="DJ885" s="166"/>
      <c r="DK885" s="166"/>
      <c r="DL885" s="166"/>
      <c r="DM885" s="166"/>
      <c r="DN885" s="166"/>
      <c r="DO885" s="166"/>
      <c r="DP885" s="166"/>
      <c r="DQ885" s="166"/>
      <c r="DR885" s="166"/>
      <c r="DS885" s="166"/>
      <c r="DT885" s="166"/>
      <c r="DU885" s="166"/>
      <c r="DV885" s="166"/>
      <c r="DW885" s="166"/>
      <c r="DX885" s="166"/>
      <c r="DY885" s="166"/>
      <c r="DZ885" s="166"/>
      <c r="EA885" s="166"/>
      <c r="EB885" s="166"/>
      <c r="EC885" s="166"/>
      <c r="ED885" s="166"/>
      <c r="EE885" s="166"/>
      <c r="EF885" s="166"/>
      <c r="EG885" s="166"/>
      <c r="EH885" s="166"/>
      <c r="EI885" s="166"/>
      <c r="EJ885" s="166"/>
      <c r="EK885" s="166"/>
      <c r="EL885" s="166"/>
      <c r="EM885" s="166"/>
      <c r="EN885" s="166"/>
      <c r="EO885" s="166"/>
      <c r="EP885" s="166"/>
      <c r="EQ885" s="166"/>
      <c r="ER885" s="166"/>
      <c r="ES885" s="166"/>
      <c r="ET885" s="166"/>
      <c r="EU885" s="166"/>
      <c r="EV885" s="166"/>
      <c r="EW885" s="166"/>
      <c r="EX885" s="166"/>
      <c r="EY885" s="166"/>
      <c r="EZ885" s="166"/>
      <c r="FA885" s="166"/>
      <c r="FB885" s="166"/>
      <c r="FC885" s="166"/>
      <c r="FD885" s="166"/>
      <c r="FE885" s="166"/>
      <c r="FF885" s="166"/>
      <c r="FG885" s="166"/>
      <c r="FH885" s="166"/>
      <c r="FI885" s="166"/>
      <c r="FJ885" s="166"/>
    </row>
    <row r="886" spans="13:166" s="19" customFormat="1">
      <c r="M886" s="166"/>
      <c r="N886" s="166"/>
      <c r="O886" s="166"/>
      <c r="P886" s="166"/>
      <c r="Q886" s="166"/>
      <c r="R886" s="166"/>
      <c r="S886" s="166"/>
      <c r="T886" s="166"/>
      <c r="U886" s="166"/>
      <c r="V886" s="166"/>
      <c r="W886" s="166"/>
      <c r="X886" s="166"/>
      <c r="Y886" s="166"/>
      <c r="Z886" s="166"/>
      <c r="AA886" s="166"/>
      <c r="AB886" s="166"/>
      <c r="AC886" s="166"/>
      <c r="AD886" s="166"/>
      <c r="AE886" s="166"/>
      <c r="AF886" s="166"/>
      <c r="AG886" s="166"/>
      <c r="AH886" s="167"/>
      <c r="AI886" s="167"/>
      <c r="AJ886" s="167"/>
      <c r="AK886" s="167"/>
      <c r="AL886" s="167"/>
      <c r="AM886" s="167"/>
      <c r="AN886" s="167"/>
      <c r="AO886" s="167"/>
      <c r="AP886" s="167"/>
      <c r="AQ886" s="167"/>
      <c r="AR886" s="167"/>
      <c r="AS886" s="167"/>
      <c r="AT886" s="167"/>
      <c r="AU886" s="167"/>
      <c r="AV886" s="167"/>
      <c r="AW886" s="167"/>
      <c r="AX886" s="167"/>
      <c r="AY886" s="167"/>
      <c r="AZ886" s="167"/>
      <c r="BA886" s="167"/>
      <c r="BB886" s="167"/>
      <c r="BC886" s="167"/>
      <c r="BD886" s="167"/>
      <c r="BE886" s="167"/>
      <c r="BF886" s="167"/>
      <c r="BG886" s="167"/>
      <c r="BH886" s="167"/>
      <c r="BI886" s="167"/>
      <c r="BJ886" s="167"/>
      <c r="BK886" s="167"/>
      <c r="BL886" s="166"/>
      <c r="BM886" s="166"/>
      <c r="BN886" s="166"/>
      <c r="BO886" s="166"/>
      <c r="BP886" s="166"/>
      <c r="BQ886" s="166"/>
      <c r="BR886" s="166"/>
      <c r="BS886" s="166"/>
      <c r="BT886" s="166"/>
      <c r="BU886" s="166"/>
      <c r="BV886" s="166"/>
      <c r="BW886" s="166"/>
      <c r="BX886" s="166"/>
      <c r="BY886" s="166"/>
      <c r="BZ886" s="166"/>
      <c r="CA886" s="166"/>
      <c r="CB886" s="166"/>
      <c r="CC886" s="166"/>
      <c r="CD886" s="166"/>
      <c r="CE886" s="166"/>
      <c r="CF886" s="166"/>
      <c r="CG886" s="166"/>
      <c r="CH886" s="166"/>
      <c r="CI886" s="166"/>
      <c r="CJ886" s="166"/>
      <c r="CK886" s="166"/>
      <c r="CL886" s="166"/>
      <c r="CM886" s="166"/>
      <c r="CN886" s="166"/>
      <c r="CO886" s="166"/>
      <c r="CP886" s="166"/>
      <c r="CQ886" s="166"/>
      <c r="CR886" s="166"/>
      <c r="CS886" s="166"/>
      <c r="CT886" s="166"/>
      <c r="CU886" s="166"/>
      <c r="CV886" s="166"/>
      <c r="CW886" s="166"/>
      <c r="CX886" s="166"/>
      <c r="CY886" s="166"/>
      <c r="CZ886" s="166"/>
      <c r="DA886" s="166"/>
      <c r="DB886" s="166"/>
      <c r="DC886" s="166"/>
      <c r="DD886" s="166"/>
      <c r="DE886" s="166"/>
      <c r="DF886" s="166"/>
      <c r="DG886" s="166"/>
      <c r="DH886" s="166"/>
      <c r="DI886" s="166"/>
      <c r="DJ886" s="166"/>
      <c r="DK886" s="166"/>
      <c r="DL886" s="166"/>
      <c r="DM886" s="166"/>
      <c r="DN886" s="166"/>
      <c r="DO886" s="166"/>
      <c r="DP886" s="166"/>
      <c r="DQ886" s="166"/>
      <c r="DR886" s="166"/>
      <c r="DS886" s="166"/>
      <c r="DT886" s="166"/>
      <c r="DU886" s="166"/>
      <c r="DV886" s="166"/>
      <c r="DW886" s="166"/>
      <c r="DX886" s="166"/>
      <c r="DY886" s="166"/>
      <c r="DZ886" s="166"/>
      <c r="EA886" s="166"/>
      <c r="EB886" s="166"/>
      <c r="EC886" s="166"/>
      <c r="ED886" s="166"/>
      <c r="EE886" s="166"/>
      <c r="EF886" s="166"/>
      <c r="EG886" s="166"/>
      <c r="EH886" s="166"/>
      <c r="EI886" s="166"/>
      <c r="EJ886" s="166"/>
      <c r="EK886" s="166"/>
      <c r="EL886" s="166"/>
      <c r="EM886" s="166"/>
      <c r="EN886" s="166"/>
      <c r="EO886" s="166"/>
      <c r="EP886" s="166"/>
      <c r="EQ886" s="166"/>
      <c r="ER886" s="166"/>
      <c r="ES886" s="166"/>
      <c r="ET886" s="166"/>
      <c r="EU886" s="166"/>
      <c r="EV886" s="166"/>
      <c r="EW886" s="166"/>
      <c r="EX886" s="166"/>
      <c r="EY886" s="166"/>
      <c r="EZ886" s="166"/>
      <c r="FA886" s="166"/>
      <c r="FB886" s="166"/>
      <c r="FC886" s="166"/>
      <c r="FD886" s="166"/>
      <c r="FE886" s="166"/>
      <c r="FF886" s="166"/>
      <c r="FG886" s="166"/>
      <c r="FH886" s="166"/>
      <c r="FI886" s="166"/>
      <c r="FJ886" s="166"/>
    </row>
    <row r="887" spans="13:166" s="19" customFormat="1">
      <c r="M887" s="166"/>
      <c r="N887" s="166"/>
      <c r="O887" s="166"/>
      <c r="P887" s="166"/>
      <c r="Q887" s="166"/>
      <c r="R887" s="166"/>
      <c r="S887" s="166"/>
      <c r="T887" s="166"/>
      <c r="U887" s="166"/>
      <c r="V887" s="166"/>
      <c r="W887" s="166"/>
      <c r="X887" s="166"/>
      <c r="Y887" s="166"/>
      <c r="Z887" s="166"/>
      <c r="AA887" s="166"/>
      <c r="AB887" s="166"/>
      <c r="AC887" s="166"/>
      <c r="AD887" s="166"/>
      <c r="AE887" s="166"/>
      <c r="AF887" s="166"/>
      <c r="AG887" s="166"/>
      <c r="AH887" s="167"/>
      <c r="AI887" s="167"/>
      <c r="AJ887" s="167"/>
      <c r="AK887" s="167"/>
      <c r="AL887" s="167"/>
      <c r="AM887" s="167"/>
      <c r="AN887" s="167"/>
      <c r="AO887" s="167"/>
      <c r="AP887" s="167"/>
      <c r="AQ887" s="167"/>
      <c r="AR887" s="167"/>
      <c r="AS887" s="167"/>
      <c r="AT887" s="167"/>
      <c r="AU887" s="167"/>
      <c r="AV887" s="167"/>
      <c r="AW887" s="167"/>
      <c r="AX887" s="167"/>
      <c r="AY887" s="167"/>
      <c r="AZ887" s="167"/>
      <c r="BA887" s="167"/>
      <c r="BB887" s="167"/>
      <c r="BC887" s="167"/>
      <c r="BD887" s="167"/>
      <c r="BE887" s="167"/>
      <c r="BF887" s="167"/>
      <c r="BG887" s="167"/>
      <c r="BH887" s="167"/>
      <c r="BI887" s="167"/>
      <c r="BJ887" s="167"/>
      <c r="BK887" s="167"/>
      <c r="BL887" s="166"/>
      <c r="BM887" s="166"/>
      <c r="BN887" s="166"/>
      <c r="BO887" s="166"/>
      <c r="BP887" s="166"/>
      <c r="BQ887" s="166"/>
      <c r="BR887" s="166"/>
      <c r="BS887" s="166"/>
      <c r="BT887" s="166"/>
      <c r="BU887" s="166"/>
      <c r="BV887" s="166"/>
      <c r="BW887" s="166"/>
      <c r="BX887" s="166"/>
      <c r="BY887" s="166"/>
      <c r="BZ887" s="166"/>
      <c r="CA887" s="166"/>
      <c r="CB887" s="166"/>
      <c r="CC887" s="166"/>
      <c r="CD887" s="166"/>
      <c r="CE887" s="166"/>
      <c r="CF887" s="166"/>
      <c r="CG887" s="166"/>
      <c r="CH887" s="166"/>
      <c r="CI887" s="166"/>
      <c r="CJ887" s="166"/>
      <c r="CK887" s="166"/>
      <c r="CL887" s="166"/>
      <c r="CM887" s="166"/>
      <c r="CN887" s="166"/>
      <c r="CO887" s="166"/>
      <c r="CP887" s="166"/>
      <c r="CQ887" s="166"/>
      <c r="CR887" s="166"/>
      <c r="CS887" s="166"/>
      <c r="CT887" s="166"/>
      <c r="CU887" s="166"/>
      <c r="CV887" s="166"/>
      <c r="CW887" s="166"/>
      <c r="CX887" s="166"/>
      <c r="CY887" s="166"/>
      <c r="CZ887" s="166"/>
      <c r="DA887" s="166"/>
      <c r="DB887" s="166"/>
      <c r="DC887" s="166"/>
      <c r="DD887" s="166"/>
      <c r="DE887" s="166"/>
      <c r="DF887" s="166"/>
      <c r="DG887" s="166"/>
      <c r="DH887" s="166"/>
      <c r="DI887" s="166"/>
      <c r="DJ887" s="166"/>
      <c r="DK887" s="166"/>
      <c r="DL887" s="166"/>
      <c r="DM887" s="166"/>
      <c r="DN887" s="166"/>
      <c r="DO887" s="166"/>
      <c r="DP887" s="166"/>
      <c r="DQ887" s="166"/>
      <c r="DR887" s="166"/>
      <c r="DS887" s="166"/>
      <c r="DT887" s="166"/>
      <c r="DU887" s="166"/>
      <c r="DV887" s="166"/>
      <c r="DW887" s="166"/>
      <c r="DX887" s="166"/>
      <c r="DY887" s="166"/>
      <c r="DZ887" s="166"/>
      <c r="EA887" s="166"/>
      <c r="EB887" s="166"/>
      <c r="EC887" s="166"/>
      <c r="ED887" s="166"/>
      <c r="EE887" s="166"/>
      <c r="EF887" s="166"/>
      <c r="EG887" s="166"/>
      <c r="EH887" s="166"/>
      <c r="EI887" s="166"/>
      <c r="EJ887" s="166"/>
      <c r="EK887" s="166"/>
      <c r="EL887" s="166"/>
      <c r="EM887" s="166"/>
      <c r="EN887" s="166"/>
      <c r="EO887" s="166"/>
      <c r="EP887" s="166"/>
      <c r="EQ887" s="166"/>
      <c r="ER887" s="166"/>
      <c r="ES887" s="166"/>
      <c r="ET887" s="166"/>
      <c r="EU887" s="166"/>
      <c r="EV887" s="166"/>
      <c r="EW887" s="166"/>
      <c r="EX887" s="166"/>
      <c r="EY887" s="166"/>
      <c r="EZ887" s="166"/>
      <c r="FA887" s="166"/>
      <c r="FB887" s="166"/>
      <c r="FC887" s="166"/>
      <c r="FD887" s="166"/>
      <c r="FE887" s="166"/>
      <c r="FF887" s="166"/>
      <c r="FG887" s="166"/>
      <c r="FH887" s="166"/>
      <c r="FI887" s="166"/>
      <c r="FJ887" s="166"/>
    </row>
    <row r="888" spans="13:166" s="19" customFormat="1">
      <c r="M888" s="166"/>
      <c r="N888" s="166"/>
      <c r="O888" s="166"/>
      <c r="P888" s="166"/>
      <c r="Q888" s="166"/>
      <c r="R888" s="166"/>
      <c r="S888" s="166"/>
      <c r="T888" s="166"/>
      <c r="U888" s="166"/>
      <c r="V888" s="166"/>
      <c r="W888" s="166"/>
      <c r="X888" s="166"/>
      <c r="Y888" s="166"/>
      <c r="Z888" s="166"/>
      <c r="AA888" s="166"/>
      <c r="AB888" s="166"/>
      <c r="AC888" s="166"/>
      <c r="AD888" s="166"/>
      <c r="AE888" s="166"/>
      <c r="AF888" s="166"/>
      <c r="AG888" s="166"/>
      <c r="AH888" s="167"/>
      <c r="AI888" s="167"/>
      <c r="AJ888" s="167"/>
      <c r="AK888" s="167"/>
      <c r="AL888" s="167"/>
      <c r="AM888" s="167"/>
      <c r="AN888" s="167"/>
      <c r="AO888" s="167"/>
      <c r="AP888" s="167"/>
      <c r="AQ888" s="167"/>
      <c r="AR888" s="167"/>
      <c r="AS888" s="167"/>
      <c r="AT888" s="167"/>
      <c r="AU888" s="167"/>
      <c r="AV888" s="167"/>
      <c r="AW888" s="167"/>
      <c r="AX888" s="167"/>
      <c r="AY888" s="167"/>
      <c r="AZ888" s="167"/>
      <c r="BA888" s="167"/>
      <c r="BB888" s="167"/>
      <c r="BC888" s="167"/>
      <c r="BD888" s="167"/>
      <c r="BE888" s="167"/>
      <c r="BF888" s="167"/>
      <c r="BG888" s="167"/>
      <c r="BH888" s="167"/>
      <c r="BI888" s="167"/>
      <c r="BJ888" s="167"/>
      <c r="BK888" s="167"/>
      <c r="BL888" s="166"/>
      <c r="BM888" s="166"/>
      <c r="BN888" s="166"/>
      <c r="BO888" s="166"/>
      <c r="BP888" s="166"/>
      <c r="BQ888" s="166"/>
      <c r="BR888" s="166"/>
      <c r="BS888" s="166"/>
      <c r="BT888" s="166"/>
      <c r="BU888" s="166"/>
      <c r="BV888" s="166"/>
      <c r="BW888" s="166"/>
      <c r="BX888" s="166"/>
      <c r="BY888" s="166"/>
      <c r="BZ888" s="166"/>
      <c r="CA888" s="166"/>
      <c r="CB888" s="166"/>
      <c r="CC888" s="166"/>
      <c r="CD888" s="166"/>
      <c r="CE888" s="166"/>
      <c r="CF888" s="166"/>
      <c r="CG888" s="166"/>
      <c r="CH888" s="166"/>
      <c r="CI888" s="166"/>
      <c r="CJ888" s="166"/>
      <c r="CK888" s="166"/>
      <c r="CL888" s="166"/>
      <c r="CM888" s="166"/>
      <c r="CN888" s="166"/>
      <c r="CO888" s="166"/>
      <c r="CP888" s="166"/>
      <c r="CQ888" s="166"/>
      <c r="CR888" s="166"/>
      <c r="CS888" s="166"/>
      <c r="CT888" s="166"/>
      <c r="CU888" s="166"/>
      <c r="CV888" s="166"/>
      <c r="CW888" s="166"/>
      <c r="CX888" s="166"/>
      <c r="CY888" s="166"/>
      <c r="CZ888" s="166"/>
      <c r="DA888" s="166"/>
      <c r="DB888" s="166"/>
      <c r="DC888" s="166"/>
      <c r="DD888" s="166"/>
      <c r="DE888" s="166"/>
      <c r="DF888" s="166"/>
      <c r="DG888" s="166"/>
      <c r="DH888" s="166"/>
      <c r="DI888" s="166"/>
      <c r="DJ888" s="166"/>
      <c r="DK888" s="166"/>
      <c r="DL888" s="166"/>
      <c r="DM888" s="166"/>
      <c r="DN888" s="166"/>
      <c r="DO888" s="166"/>
      <c r="DP888" s="166"/>
      <c r="DQ888" s="166"/>
      <c r="DR888" s="166"/>
      <c r="DS888" s="166"/>
      <c r="DT888" s="166"/>
      <c r="DU888" s="166"/>
      <c r="DV888" s="166"/>
      <c r="DW888" s="166"/>
      <c r="DX888" s="166"/>
      <c r="DY888" s="166"/>
      <c r="DZ888" s="166"/>
      <c r="EA888" s="166"/>
      <c r="EB888" s="166"/>
      <c r="EC888" s="166"/>
      <c r="ED888" s="166"/>
      <c r="EE888" s="166"/>
      <c r="EF888" s="166"/>
      <c r="EG888" s="166"/>
      <c r="EH888" s="166"/>
      <c r="EI888" s="166"/>
      <c r="EJ888" s="166"/>
      <c r="EK888" s="166"/>
      <c r="EL888" s="166"/>
      <c r="EM888" s="166"/>
      <c r="EN888" s="166"/>
      <c r="EO888" s="166"/>
      <c r="EP888" s="166"/>
      <c r="EQ888" s="166"/>
      <c r="ER888" s="166"/>
      <c r="ES888" s="166"/>
      <c r="ET888" s="166"/>
      <c r="EU888" s="166"/>
      <c r="EV888" s="166"/>
      <c r="EW888" s="166"/>
      <c r="EX888" s="166"/>
      <c r="EY888" s="166"/>
      <c r="EZ888" s="166"/>
      <c r="FA888" s="166"/>
      <c r="FB888" s="166"/>
      <c r="FC888" s="166"/>
      <c r="FD888" s="166"/>
      <c r="FE888" s="166"/>
      <c r="FF888" s="166"/>
      <c r="FG888" s="166"/>
      <c r="FH888" s="166"/>
      <c r="FI888" s="166"/>
      <c r="FJ888" s="166"/>
    </row>
    <row r="889" spans="13:166" s="19" customFormat="1">
      <c r="M889" s="166"/>
      <c r="N889" s="166"/>
      <c r="O889" s="166"/>
      <c r="P889" s="166"/>
      <c r="Q889" s="166"/>
      <c r="R889" s="166"/>
      <c r="S889" s="166"/>
      <c r="T889" s="166"/>
      <c r="U889" s="166"/>
      <c r="V889" s="166"/>
      <c r="W889" s="166"/>
      <c r="X889" s="166"/>
      <c r="Y889" s="166"/>
      <c r="Z889" s="166"/>
      <c r="AA889" s="166"/>
      <c r="AB889" s="166"/>
      <c r="AC889" s="166"/>
      <c r="AD889" s="166"/>
      <c r="AE889" s="166"/>
      <c r="AF889" s="166"/>
      <c r="AG889" s="166"/>
      <c r="AH889" s="167"/>
      <c r="AI889" s="167"/>
      <c r="AJ889" s="167"/>
      <c r="AK889" s="167"/>
      <c r="AL889" s="167"/>
      <c r="AM889" s="167"/>
      <c r="AN889" s="167"/>
      <c r="AO889" s="167"/>
      <c r="AP889" s="167"/>
      <c r="AQ889" s="167"/>
      <c r="AR889" s="167"/>
      <c r="AS889" s="167"/>
      <c r="AT889" s="167"/>
      <c r="AU889" s="167"/>
      <c r="AV889" s="167"/>
      <c r="AW889" s="167"/>
      <c r="AX889" s="167"/>
      <c r="AY889" s="167"/>
      <c r="AZ889" s="167"/>
      <c r="BA889" s="167"/>
      <c r="BB889" s="167"/>
      <c r="BC889" s="167"/>
      <c r="BD889" s="167"/>
      <c r="BE889" s="167"/>
      <c r="BF889" s="167"/>
      <c r="BG889" s="167"/>
      <c r="BH889" s="167"/>
      <c r="BI889" s="167"/>
      <c r="BJ889" s="167"/>
      <c r="BK889" s="167"/>
      <c r="BL889" s="166"/>
      <c r="BM889" s="166"/>
      <c r="BN889" s="166"/>
      <c r="BO889" s="166"/>
      <c r="BP889" s="166"/>
      <c r="BQ889" s="166"/>
      <c r="BR889" s="166"/>
      <c r="BS889" s="166"/>
      <c r="BT889" s="166"/>
      <c r="BU889" s="166"/>
      <c r="BV889" s="166"/>
      <c r="BW889" s="166"/>
      <c r="BX889" s="166"/>
      <c r="BY889" s="166"/>
      <c r="BZ889" s="166"/>
      <c r="CA889" s="166"/>
      <c r="CB889" s="166"/>
      <c r="CC889" s="166"/>
      <c r="CD889" s="166"/>
      <c r="CE889" s="166"/>
      <c r="CF889" s="166"/>
      <c r="CG889" s="166"/>
      <c r="CH889" s="166"/>
      <c r="CI889" s="166"/>
      <c r="CJ889" s="166"/>
      <c r="CK889" s="166"/>
      <c r="CL889" s="166"/>
      <c r="CM889" s="166"/>
      <c r="CN889" s="166"/>
      <c r="CO889" s="166"/>
      <c r="CP889" s="166"/>
      <c r="CQ889" s="166"/>
      <c r="CR889" s="166"/>
      <c r="CS889" s="166"/>
      <c r="CT889" s="166"/>
      <c r="CU889" s="166"/>
      <c r="CV889" s="166"/>
      <c r="CW889" s="166"/>
      <c r="CX889" s="166"/>
      <c r="CY889" s="166"/>
      <c r="CZ889" s="166"/>
      <c r="DA889" s="166"/>
      <c r="DB889" s="166"/>
      <c r="DC889" s="166"/>
      <c r="DD889" s="166"/>
      <c r="DE889" s="166"/>
      <c r="DF889" s="166"/>
      <c r="DG889" s="166"/>
      <c r="DH889" s="166"/>
      <c r="DI889" s="166"/>
      <c r="DJ889" s="166"/>
      <c r="DK889" s="166"/>
      <c r="DL889" s="166"/>
      <c r="DM889" s="166"/>
      <c r="DN889" s="166"/>
      <c r="DO889" s="166"/>
      <c r="DP889" s="166"/>
      <c r="DQ889" s="166"/>
      <c r="DR889" s="166"/>
      <c r="DS889" s="166"/>
      <c r="DT889" s="166"/>
      <c r="DU889" s="166"/>
      <c r="DV889" s="166"/>
      <c r="DW889" s="166"/>
      <c r="DX889" s="166"/>
      <c r="DY889" s="166"/>
      <c r="DZ889" s="166"/>
      <c r="EA889" s="166"/>
      <c r="EB889" s="166"/>
      <c r="EC889" s="166"/>
      <c r="ED889" s="166"/>
      <c r="EE889" s="166"/>
      <c r="EF889" s="166"/>
      <c r="EG889" s="166"/>
      <c r="EH889" s="166"/>
      <c r="EI889" s="166"/>
      <c r="EJ889" s="166"/>
      <c r="EK889" s="166"/>
      <c r="EL889" s="166"/>
      <c r="EM889" s="166"/>
      <c r="EN889" s="166"/>
      <c r="EO889" s="166"/>
      <c r="EP889" s="166"/>
      <c r="EQ889" s="166"/>
      <c r="ER889" s="166"/>
      <c r="ES889" s="166"/>
      <c r="ET889" s="166"/>
      <c r="EU889" s="166"/>
      <c r="EV889" s="166"/>
      <c r="EW889" s="166"/>
      <c r="EX889" s="166"/>
      <c r="EY889" s="166"/>
      <c r="EZ889" s="166"/>
      <c r="FA889" s="166"/>
      <c r="FB889" s="166"/>
      <c r="FC889" s="166"/>
      <c r="FD889" s="166"/>
      <c r="FE889" s="166"/>
      <c r="FF889" s="166"/>
      <c r="FG889" s="166"/>
      <c r="FH889" s="166"/>
      <c r="FI889" s="166"/>
      <c r="FJ889" s="166"/>
    </row>
    <row r="890" spans="13:166" s="19" customFormat="1">
      <c r="M890" s="166"/>
      <c r="N890" s="166"/>
      <c r="O890" s="166"/>
      <c r="P890" s="166"/>
      <c r="Q890" s="166"/>
      <c r="R890" s="166"/>
      <c r="S890" s="166"/>
      <c r="T890" s="166"/>
      <c r="U890" s="166"/>
      <c r="V890" s="166"/>
      <c r="W890" s="166"/>
      <c r="X890" s="166"/>
      <c r="Y890" s="166"/>
      <c r="Z890" s="166"/>
      <c r="AA890" s="166"/>
      <c r="AB890" s="166"/>
      <c r="AC890" s="166"/>
      <c r="AD890" s="166"/>
      <c r="AE890" s="166"/>
      <c r="AF890" s="166"/>
      <c r="AG890" s="166"/>
      <c r="AH890" s="167"/>
      <c r="AI890" s="167"/>
      <c r="AJ890" s="167"/>
      <c r="AK890" s="167"/>
      <c r="AL890" s="167"/>
      <c r="AM890" s="167"/>
      <c r="AN890" s="167"/>
      <c r="AO890" s="167"/>
      <c r="AP890" s="167"/>
      <c r="AQ890" s="167"/>
      <c r="AR890" s="167"/>
      <c r="AS890" s="167"/>
      <c r="AT890" s="167"/>
      <c r="AU890" s="167"/>
      <c r="AV890" s="167"/>
      <c r="AW890" s="167"/>
      <c r="AX890" s="167"/>
      <c r="AY890" s="167"/>
      <c r="AZ890" s="167"/>
      <c r="BA890" s="167"/>
      <c r="BB890" s="167"/>
      <c r="BC890" s="167"/>
      <c r="BD890" s="167"/>
      <c r="BE890" s="167"/>
      <c r="BF890" s="167"/>
      <c r="BG890" s="167"/>
      <c r="BH890" s="167"/>
      <c r="BI890" s="167"/>
      <c r="BJ890" s="167"/>
      <c r="BK890" s="167"/>
      <c r="BL890" s="166"/>
      <c r="BM890" s="166"/>
      <c r="BN890" s="166"/>
      <c r="BO890" s="166"/>
      <c r="BP890" s="166"/>
      <c r="BQ890" s="166"/>
      <c r="BR890" s="166"/>
      <c r="BS890" s="166"/>
      <c r="BT890" s="166"/>
      <c r="BU890" s="166"/>
      <c r="BV890" s="166"/>
      <c r="BW890" s="166"/>
      <c r="BX890" s="166"/>
      <c r="BY890" s="166"/>
      <c r="BZ890" s="166"/>
      <c r="CA890" s="166"/>
      <c r="CB890" s="166"/>
      <c r="CC890" s="166"/>
      <c r="CD890" s="166"/>
      <c r="CE890" s="166"/>
      <c r="CF890" s="166"/>
      <c r="CG890" s="166"/>
      <c r="CH890" s="166"/>
      <c r="CI890" s="166"/>
      <c r="CJ890" s="166"/>
      <c r="CK890" s="166"/>
      <c r="CL890" s="166"/>
      <c r="CM890" s="166"/>
      <c r="CN890" s="166"/>
      <c r="CO890" s="166"/>
      <c r="CP890" s="166"/>
      <c r="CQ890" s="166"/>
      <c r="CR890" s="166"/>
      <c r="CS890" s="166"/>
      <c r="CT890" s="166"/>
      <c r="CU890" s="166"/>
      <c r="CV890" s="166"/>
      <c r="CW890" s="166"/>
      <c r="CX890" s="166"/>
      <c r="CY890" s="166"/>
      <c r="CZ890" s="166"/>
      <c r="DA890" s="166"/>
      <c r="DB890" s="166"/>
      <c r="DC890" s="166"/>
      <c r="DD890" s="166"/>
      <c r="DE890" s="166"/>
      <c r="DF890" s="166"/>
      <c r="DG890" s="166"/>
      <c r="DH890" s="166"/>
      <c r="DI890" s="166"/>
      <c r="DJ890" s="166"/>
      <c r="DK890" s="166"/>
      <c r="DL890" s="166"/>
      <c r="DM890" s="166"/>
      <c r="DN890" s="166"/>
      <c r="DO890" s="166"/>
      <c r="DP890" s="166"/>
      <c r="DQ890" s="166"/>
      <c r="DR890" s="166"/>
      <c r="DS890" s="166"/>
      <c r="DT890" s="166"/>
      <c r="DU890" s="166"/>
      <c r="DV890" s="166"/>
      <c r="DW890" s="166"/>
      <c r="DX890" s="166"/>
      <c r="DY890" s="166"/>
      <c r="DZ890" s="166"/>
      <c r="EA890" s="166"/>
      <c r="EB890" s="166"/>
      <c r="EC890" s="166"/>
      <c r="ED890" s="166"/>
      <c r="EE890" s="166"/>
      <c r="EF890" s="166"/>
      <c r="EG890" s="166"/>
      <c r="EH890" s="166"/>
      <c r="EI890" s="166"/>
      <c r="EJ890" s="166"/>
      <c r="EK890" s="166"/>
      <c r="EL890" s="166"/>
      <c r="EM890" s="166"/>
      <c r="EN890" s="166"/>
      <c r="EO890" s="166"/>
      <c r="EP890" s="166"/>
      <c r="EQ890" s="166"/>
      <c r="ER890" s="166"/>
      <c r="ES890" s="166"/>
      <c r="ET890" s="166"/>
      <c r="EU890" s="166"/>
      <c r="EV890" s="166"/>
      <c r="EW890" s="166"/>
      <c r="EX890" s="166"/>
      <c r="EY890" s="166"/>
      <c r="EZ890" s="166"/>
      <c r="FA890" s="166"/>
      <c r="FB890" s="166"/>
      <c r="FC890" s="166"/>
      <c r="FD890" s="166"/>
      <c r="FE890" s="166"/>
      <c r="FF890" s="166"/>
      <c r="FG890" s="166"/>
      <c r="FH890" s="166"/>
      <c r="FI890" s="166"/>
      <c r="FJ890" s="166"/>
    </row>
    <row r="891" spans="13:166" s="19" customFormat="1">
      <c r="M891" s="166"/>
      <c r="N891" s="166"/>
      <c r="O891" s="166"/>
      <c r="P891" s="166"/>
      <c r="Q891" s="166"/>
      <c r="R891" s="166"/>
      <c r="S891" s="166"/>
      <c r="T891" s="166"/>
      <c r="U891" s="166"/>
      <c r="V891" s="166"/>
      <c r="W891" s="166"/>
      <c r="X891" s="166"/>
      <c r="Y891" s="166"/>
      <c r="Z891" s="166"/>
      <c r="AA891" s="166"/>
      <c r="AB891" s="166"/>
      <c r="AC891" s="166"/>
      <c r="AD891" s="166"/>
      <c r="AE891" s="166"/>
      <c r="AF891" s="166"/>
      <c r="AG891" s="166"/>
      <c r="AH891" s="167"/>
      <c r="AI891" s="167"/>
      <c r="AJ891" s="167"/>
      <c r="AK891" s="167"/>
      <c r="AL891" s="167"/>
      <c r="AM891" s="167"/>
      <c r="AN891" s="167"/>
      <c r="AO891" s="167"/>
      <c r="AP891" s="167"/>
      <c r="AQ891" s="167"/>
      <c r="AR891" s="167"/>
      <c r="AS891" s="167"/>
      <c r="AT891" s="167"/>
      <c r="AU891" s="167"/>
      <c r="AV891" s="167"/>
      <c r="AW891" s="167"/>
      <c r="AX891" s="167"/>
      <c r="AY891" s="167"/>
      <c r="AZ891" s="167"/>
      <c r="BA891" s="167"/>
      <c r="BB891" s="167"/>
      <c r="BC891" s="167"/>
      <c r="BD891" s="167"/>
      <c r="BE891" s="167"/>
      <c r="BF891" s="167"/>
      <c r="BG891" s="167"/>
      <c r="BH891" s="167"/>
      <c r="BI891" s="167"/>
      <c r="BJ891" s="167"/>
      <c r="BK891" s="167"/>
      <c r="BL891" s="166"/>
      <c r="BM891" s="166"/>
      <c r="BN891" s="166"/>
      <c r="BO891" s="166"/>
      <c r="BP891" s="166"/>
      <c r="BQ891" s="166"/>
      <c r="BR891" s="166"/>
      <c r="BS891" s="166"/>
      <c r="BT891" s="166"/>
      <c r="BU891" s="166"/>
      <c r="BV891" s="166"/>
      <c r="BW891" s="166"/>
      <c r="BX891" s="166"/>
      <c r="BY891" s="166"/>
      <c r="BZ891" s="166"/>
      <c r="CA891" s="166"/>
      <c r="CB891" s="166"/>
      <c r="CC891" s="166"/>
      <c r="CD891" s="166"/>
      <c r="CE891" s="166"/>
      <c r="CF891" s="166"/>
      <c r="CG891" s="166"/>
      <c r="CH891" s="166"/>
      <c r="CI891" s="166"/>
      <c r="CJ891" s="166"/>
      <c r="CK891" s="166"/>
      <c r="CL891" s="166"/>
      <c r="CM891" s="166"/>
      <c r="CN891" s="166"/>
      <c r="CO891" s="166"/>
      <c r="CP891" s="166"/>
      <c r="CQ891" s="166"/>
      <c r="CR891" s="166"/>
      <c r="CS891" s="166"/>
      <c r="CT891" s="166"/>
      <c r="CU891" s="166"/>
      <c r="CV891" s="166"/>
      <c r="CW891" s="166"/>
      <c r="CX891" s="166"/>
      <c r="CY891" s="166"/>
      <c r="CZ891" s="166"/>
      <c r="DA891" s="166"/>
      <c r="DB891" s="166"/>
      <c r="DC891" s="166"/>
      <c r="DD891" s="166"/>
      <c r="DE891" s="166"/>
      <c r="DF891" s="166"/>
      <c r="DG891" s="166"/>
      <c r="DH891" s="166"/>
      <c r="DI891" s="166"/>
      <c r="DJ891" s="166"/>
      <c r="DK891" s="166"/>
      <c r="DL891" s="166"/>
      <c r="DM891" s="166"/>
      <c r="DN891" s="166"/>
      <c r="DO891" s="166"/>
      <c r="DP891" s="166"/>
      <c r="DQ891" s="166"/>
      <c r="DR891" s="166"/>
      <c r="DS891" s="166"/>
      <c r="DT891" s="166"/>
      <c r="DU891" s="166"/>
      <c r="DV891" s="166"/>
      <c r="DW891" s="166"/>
      <c r="DX891" s="166"/>
      <c r="DY891" s="166"/>
      <c r="DZ891" s="166"/>
      <c r="EA891" s="166"/>
      <c r="EB891" s="166"/>
      <c r="EC891" s="166"/>
      <c r="ED891" s="166"/>
      <c r="EE891" s="166"/>
      <c r="EF891" s="166"/>
      <c r="EG891" s="166"/>
      <c r="EH891" s="166"/>
      <c r="EI891" s="166"/>
      <c r="EJ891" s="166"/>
      <c r="EK891" s="166"/>
      <c r="EL891" s="166"/>
      <c r="EM891" s="166"/>
      <c r="EN891" s="166"/>
      <c r="EO891" s="166"/>
      <c r="EP891" s="166"/>
      <c r="EQ891" s="166"/>
      <c r="ER891" s="166"/>
      <c r="ES891" s="166"/>
      <c r="ET891" s="166"/>
      <c r="EU891" s="166"/>
      <c r="EV891" s="166"/>
      <c r="EW891" s="166"/>
      <c r="EX891" s="166"/>
      <c r="EY891" s="166"/>
      <c r="EZ891" s="166"/>
      <c r="FA891" s="166"/>
      <c r="FB891" s="166"/>
      <c r="FC891" s="166"/>
      <c r="FD891" s="166"/>
      <c r="FE891" s="166"/>
      <c r="FF891" s="166"/>
      <c r="FG891" s="166"/>
      <c r="FH891" s="166"/>
      <c r="FI891" s="166"/>
      <c r="FJ891" s="166"/>
    </row>
    <row r="892" spans="13:166" s="19" customFormat="1">
      <c r="M892" s="166"/>
      <c r="N892" s="166"/>
      <c r="O892" s="166"/>
      <c r="P892" s="166"/>
      <c r="Q892" s="166"/>
      <c r="R892" s="166"/>
      <c r="S892" s="166"/>
      <c r="T892" s="166"/>
      <c r="U892" s="166"/>
      <c r="V892" s="166"/>
      <c r="W892" s="166"/>
      <c r="X892" s="166"/>
      <c r="Y892" s="166"/>
      <c r="Z892" s="166"/>
      <c r="AA892" s="166"/>
      <c r="AB892" s="166"/>
      <c r="AC892" s="166"/>
      <c r="AD892" s="166"/>
      <c r="AE892" s="166"/>
      <c r="AF892" s="166"/>
      <c r="AG892" s="166"/>
      <c r="AH892" s="167"/>
      <c r="AI892" s="167"/>
      <c r="AJ892" s="167"/>
      <c r="AK892" s="167"/>
      <c r="AL892" s="167"/>
      <c r="AM892" s="167"/>
      <c r="AN892" s="167"/>
      <c r="AO892" s="167"/>
      <c r="AP892" s="167"/>
      <c r="AQ892" s="167"/>
      <c r="AR892" s="167"/>
      <c r="AS892" s="167"/>
      <c r="AT892" s="167"/>
      <c r="AU892" s="167"/>
      <c r="AV892" s="167"/>
      <c r="AW892" s="167"/>
      <c r="AX892" s="167"/>
      <c r="AY892" s="167"/>
      <c r="AZ892" s="167"/>
      <c r="BA892" s="167"/>
      <c r="BB892" s="167"/>
      <c r="BC892" s="167"/>
      <c r="BD892" s="167"/>
      <c r="BE892" s="167"/>
      <c r="BF892" s="167"/>
      <c r="BG892" s="167"/>
      <c r="BH892" s="167"/>
      <c r="BI892" s="167"/>
      <c r="BJ892" s="167"/>
      <c r="BK892" s="167"/>
      <c r="BL892" s="166"/>
      <c r="BM892" s="166"/>
      <c r="BN892" s="166"/>
      <c r="BO892" s="166"/>
      <c r="BP892" s="166"/>
      <c r="BQ892" s="166"/>
      <c r="BR892" s="166"/>
      <c r="BS892" s="166"/>
      <c r="BT892" s="166"/>
      <c r="BU892" s="166"/>
      <c r="BV892" s="166"/>
      <c r="BW892" s="166"/>
      <c r="BX892" s="166"/>
      <c r="BY892" s="166"/>
      <c r="BZ892" s="166"/>
      <c r="CA892" s="166"/>
      <c r="CB892" s="166"/>
      <c r="CC892" s="166"/>
      <c r="CD892" s="166"/>
      <c r="CE892" s="166"/>
      <c r="CF892" s="166"/>
      <c r="CG892" s="166"/>
      <c r="CH892" s="166"/>
      <c r="CI892" s="166"/>
      <c r="CJ892" s="166"/>
      <c r="CK892" s="166"/>
      <c r="CL892" s="166"/>
      <c r="CM892" s="166"/>
      <c r="CN892" s="166"/>
      <c r="CO892" s="166"/>
      <c r="CP892" s="166"/>
      <c r="CQ892" s="166"/>
      <c r="CR892" s="166"/>
      <c r="CS892" s="166"/>
      <c r="CT892" s="166"/>
      <c r="CU892" s="166"/>
      <c r="CV892" s="166"/>
      <c r="CW892" s="166"/>
      <c r="CX892" s="166"/>
      <c r="CY892" s="166"/>
      <c r="CZ892" s="166"/>
      <c r="DA892" s="166"/>
      <c r="DB892" s="166"/>
      <c r="DC892" s="166"/>
      <c r="DD892" s="166"/>
      <c r="DE892" s="166"/>
      <c r="DF892" s="166"/>
      <c r="DG892" s="166"/>
      <c r="DH892" s="166"/>
      <c r="DI892" s="166"/>
      <c r="DJ892" s="166"/>
      <c r="DK892" s="166"/>
      <c r="DL892" s="166"/>
      <c r="DM892" s="166"/>
      <c r="DN892" s="166"/>
      <c r="DO892" s="166"/>
      <c r="DP892" s="166"/>
      <c r="DQ892" s="166"/>
      <c r="DR892" s="166"/>
      <c r="DS892" s="166"/>
      <c r="DT892" s="166"/>
      <c r="DU892" s="166"/>
      <c r="DV892" s="166"/>
      <c r="DW892" s="166"/>
      <c r="DX892" s="166"/>
      <c r="DY892" s="166"/>
      <c r="DZ892" s="166"/>
      <c r="EA892" s="166"/>
      <c r="EB892" s="166"/>
      <c r="EC892" s="166"/>
      <c r="ED892" s="166"/>
      <c r="EE892" s="166"/>
      <c r="EF892" s="166"/>
      <c r="EG892" s="166"/>
      <c r="EH892" s="166"/>
      <c r="EI892" s="166"/>
      <c r="EJ892" s="166"/>
      <c r="EK892" s="166"/>
      <c r="EL892" s="166"/>
      <c r="EM892" s="166"/>
      <c r="EN892" s="166"/>
      <c r="EO892" s="166"/>
      <c r="EP892" s="166"/>
      <c r="EQ892" s="166"/>
      <c r="ER892" s="166"/>
      <c r="ES892" s="166"/>
      <c r="ET892" s="166"/>
      <c r="EU892" s="166"/>
      <c r="EV892" s="166"/>
      <c r="EW892" s="166"/>
      <c r="EX892" s="166"/>
      <c r="EY892" s="166"/>
      <c r="EZ892" s="166"/>
      <c r="FA892" s="166"/>
      <c r="FB892" s="166"/>
      <c r="FC892" s="166"/>
      <c r="FD892" s="166"/>
      <c r="FE892" s="166"/>
      <c r="FF892" s="166"/>
      <c r="FG892" s="166"/>
      <c r="FH892" s="166"/>
      <c r="FI892" s="166"/>
      <c r="FJ892" s="166"/>
    </row>
    <row r="893" spans="13:166" s="19" customFormat="1">
      <c r="M893" s="166"/>
      <c r="N893" s="166"/>
      <c r="O893" s="166"/>
      <c r="P893" s="166"/>
      <c r="Q893" s="166"/>
      <c r="R893" s="166"/>
      <c r="S893" s="166"/>
      <c r="T893" s="166"/>
      <c r="U893" s="166"/>
      <c r="V893" s="166"/>
      <c r="W893" s="166"/>
      <c r="X893" s="166"/>
      <c r="Y893" s="166"/>
      <c r="Z893" s="166"/>
      <c r="AA893" s="166"/>
      <c r="AB893" s="166"/>
      <c r="AC893" s="166"/>
      <c r="AD893" s="166"/>
      <c r="AE893" s="166"/>
      <c r="AF893" s="166"/>
      <c r="AG893" s="166"/>
      <c r="AH893" s="167"/>
      <c r="AI893" s="167"/>
      <c r="AJ893" s="167"/>
      <c r="AK893" s="167"/>
      <c r="AL893" s="167"/>
      <c r="AM893" s="167"/>
      <c r="AN893" s="167"/>
      <c r="AO893" s="167"/>
      <c r="AP893" s="167"/>
      <c r="AQ893" s="167"/>
      <c r="AR893" s="167"/>
      <c r="AS893" s="167"/>
      <c r="AT893" s="167"/>
      <c r="AU893" s="167"/>
      <c r="AV893" s="167"/>
      <c r="AW893" s="167"/>
      <c r="AX893" s="167"/>
      <c r="AY893" s="167"/>
      <c r="AZ893" s="167"/>
      <c r="BA893" s="167"/>
      <c r="BB893" s="167"/>
      <c r="BC893" s="167"/>
      <c r="BD893" s="167"/>
      <c r="BE893" s="167"/>
      <c r="BF893" s="167"/>
      <c r="BG893" s="167"/>
      <c r="BH893" s="167"/>
      <c r="BI893" s="167"/>
      <c r="BJ893" s="167"/>
      <c r="BK893" s="167"/>
      <c r="BL893" s="166"/>
      <c r="BM893" s="166"/>
      <c r="BN893" s="166"/>
      <c r="BO893" s="166"/>
      <c r="BP893" s="166"/>
      <c r="BQ893" s="166"/>
      <c r="BR893" s="166"/>
      <c r="BS893" s="166"/>
      <c r="BT893" s="166"/>
      <c r="BU893" s="166"/>
      <c r="BV893" s="166"/>
      <c r="BW893" s="166"/>
      <c r="BX893" s="166"/>
      <c r="BY893" s="166"/>
      <c r="BZ893" s="166"/>
      <c r="CA893" s="166"/>
      <c r="CB893" s="166"/>
      <c r="CC893" s="166"/>
      <c r="CD893" s="166"/>
      <c r="CE893" s="166"/>
      <c r="CF893" s="166"/>
      <c r="CG893" s="166"/>
      <c r="CH893" s="166"/>
      <c r="CI893" s="166"/>
      <c r="CJ893" s="166"/>
      <c r="CK893" s="166"/>
      <c r="CL893" s="166"/>
      <c r="CM893" s="166"/>
      <c r="CN893" s="166"/>
      <c r="CO893" s="166"/>
      <c r="CP893" s="166"/>
      <c r="CQ893" s="166"/>
      <c r="CR893" s="166"/>
      <c r="CS893" s="166"/>
      <c r="CT893" s="166"/>
      <c r="CU893" s="166"/>
      <c r="CV893" s="166"/>
      <c r="CW893" s="166"/>
      <c r="CX893" s="166"/>
      <c r="CY893" s="166"/>
      <c r="CZ893" s="166"/>
      <c r="DA893" s="166"/>
      <c r="DB893" s="166"/>
      <c r="DC893" s="166"/>
      <c r="DD893" s="166"/>
      <c r="DE893" s="166"/>
      <c r="DF893" s="166"/>
      <c r="DG893" s="166"/>
      <c r="DH893" s="166"/>
      <c r="DI893" s="166"/>
      <c r="DJ893" s="166"/>
      <c r="DK893" s="166"/>
      <c r="DL893" s="166"/>
      <c r="DM893" s="166"/>
      <c r="DN893" s="166"/>
      <c r="DO893" s="166"/>
      <c r="DP893" s="166"/>
      <c r="DQ893" s="166"/>
      <c r="DR893" s="166"/>
      <c r="DS893" s="166"/>
      <c r="DT893" s="166"/>
      <c r="DU893" s="166"/>
      <c r="DV893" s="166"/>
      <c r="DW893" s="166"/>
      <c r="DX893" s="166"/>
      <c r="DY893" s="166"/>
      <c r="DZ893" s="166"/>
      <c r="EA893" s="166"/>
      <c r="EB893" s="166"/>
      <c r="EC893" s="166"/>
      <c r="ED893" s="166"/>
      <c r="EE893" s="166"/>
      <c r="EF893" s="166"/>
      <c r="EG893" s="166"/>
      <c r="EH893" s="166"/>
      <c r="EI893" s="166"/>
      <c r="EJ893" s="166"/>
      <c r="EK893" s="166"/>
      <c r="EL893" s="166"/>
      <c r="EM893" s="166"/>
      <c r="EN893" s="166"/>
      <c r="EO893" s="166"/>
      <c r="EP893" s="166"/>
      <c r="EQ893" s="166"/>
      <c r="ER893" s="166"/>
      <c r="ES893" s="166"/>
      <c r="ET893" s="166"/>
      <c r="EU893" s="166"/>
      <c r="EV893" s="166"/>
      <c r="EW893" s="166"/>
      <c r="EX893" s="166"/>
      <c r="EY893" s="166"/>
      <c r="EZ893" s="166"/>
      <c r="FA893" s="166"/>
      <c r="FB893" s="166"/>
      <c r="FC893" s="166"/>
      <c r="FD893" s="166"/>
      <c r="FE893" s="166"/>
      <c r="FF893" s="166"/>
      <c r="FG893" s="166"/>
      <c r="FH893" s="166"/>
      <c r="FI893" s="166"/>
      <c r="FJ893" s="166"/>
    </row>
    <row r="894" spans="13:166" s="19" customFormat="1">
      <c r="M894" s="166"/>
      <c r="N894" s="166"/>
      <c r="O894" s="166"/>
      <c r="P894" s="166"/>
      <c r="Q894" s="166"/>
      <c r="R894" s="166"/>
      <c r="S894" s="166"/>
      <c r="T894" s="166"/>
      <c r="U894" s="166"/>
      <c r="V894" s="166"/>
      <c r="W894" s="166"/>
      <c r="X894" s="166"/>
      <c r="Y894" s="166"/>
      <c r="Z894" s="166"/>
      <c r="AA894" s="166"/>
      <c r="AB894" s="166"/>
      <c r="AC894" s="166"/>
      <c r="AD894" s="166"/>
      <c r="AE894" s="166"/>
      <c r="AF894" s="166"/>
      <c r="AG894" s="166"/>
      <c r="AH894" s="167"/>
      <c r="AI894" s="167"/>
      <c r="AJ894" s="167"/>
      <c r="AK894" s="167"/>
      <c r="AL894" s="167"/>
      <c r="AM894" s="167"/>
      <c r="AN894" s="167"/>
      <c r="AO894" s="167"/>
      <c r="AP894" s="167"/>
      <c r="AQ894" s="167"/>
      <c r="AR894" s="167"/>
      <c r="AS894" s="167"/>
      <c r="AT894" s="167"/>
      <c r="AU894" s="167"/>
      <c r="AV894" s="167"/>
      <c r="AW894" s="167"/>
      <c r="AX894" s="167"/>
      <c r="AY894" s="167"/>
      <c r="AZ894" s="167"/>
      <c r="BA894" s="167"/>
      <c r="BB894" s="167"/>
      <c r="BC894" s="167"/>
      <c r="BD894" s="167"/>
      <c r="BE894" s="167"/>
      <c r="BF894" s="167"/>
      <c r="BG894" s="167"/>
      <c r="BH894" s="167"/>
      <c r="BI894" s="167"/>
      <c r="BJ894" s="167"/>
      <c r="BK894" s="167"/>
      <c r="BL894" s="166"/>
      <c r="BM894" s="166"/>
      <c r="BN894" s="166"/>
      <c r="BO894" s="166"/>
      <c r="BP894" s="166"/>
      <c r="BQ894" s="166"/>
      <c r="BR894" s="166"/>
      <c r="BS894" s="166"/>
      <c r="BT894" s="166"/>
      <c r="BU894" s="166"/>
      <c r="BV894" s="166"/>
      <c r="BW894" s="166"/>
      <c r="BX894" s="166"/>
      <c r="BY894" s="166"/>
      <c r="BZ894" s="166"/>
      <c r="CA894" s="166"/>
      <c r="CB894" s="166"/>
      <c r="CC894" s="166"/>
      <c r="CD894" s="166"/>
      <c r="CE894" s="166"/>
      <c r="CF894" s="166"/>
      <c r="CG894" s="166"/>
      <c r="CH894" s="166"/>
      <c r="CI894" s="166"/>
      <c r="CJ894" s="166"/>
      <c r="CK894" s="166"/>
      <c r="CL894" s="166"/>
      <c r="CM894" s="166"/>
      <c r="CN894" s="166"/>
      <c r="CO894" s="166"/>
      <c r="CP894" s="166"/>
      <c r="CQ894" s="166"/>
      <c r="CR894" s="166"/>
      <c r="CS894" s="166"/>
      <c r="CT894" s="166"/>
      <c r="CU894" s="166"/>
      <c r="CV894" s="166"/>
      <c r="CW894" s="166"/>
      <c r="CX894" s="166"/>
      <c r="CY894" s="166"/>
      <c r="CZ894" s="166"/>
      <c r="DA894" s="166"/>
      <c r="DB894" s="166"/>
      <c r="DC894" s="166"/>
      <c r="DD894" s="166"/>
      <c r="DE894" s="166"/>
      <c r="DF894" s="166"/>
      <c r="DG894" s="166"/>
      <c r="DH894" s="166"/>
      <c r="DI894" s="166"/>
      <c r="DJ894" s="166"/>
      <c r="DK894" s="166"/>
      <c r="DL894" s="166"/>
      <c r="DM894" s="166"/>
      <c r="DN894" s="166"/>
      <c r="DO894" s="166"/>
      <c r="DP894" s="166"/>
      <c r="DQ894" s="166"/>
      <c r="DR894" s="166"/>
      <c r="DS894" s="166"/>
      <c r="DT894" s="166"/>
      <c r="DU894" s="166"/>
      <c r="DV894" s="166"/>
      <c r="DW894" s="166"/>
      <c r="DX894" s="166"/>
      <c r="DY894" s="166"/>
      <c r="DZ894" s="166"/>
      <c r="EA894" s="166"/>
      <c r="EB894" s="166"/>
      <c r="EC894" s="166"/>
      <c r="ED894" s="166"/>
      <c r="EE894" s="166"/>
      <c r="EF894" s="166"/>
      <c r="EG894" s="166"/>
      <c r="EH894" s="166"/>
      <c r="EI894" s="166"/>
      <c r="EJ894" s="166"/>
      <c r="EK894" s="166"/>
      <c r="EL894" s="166"/>
      <c r="EM894" s="166"/>
      <c r="EN894" s="166"/>
      <c r="EO894" s="166"/>
      <c r="EP894" s="166"/>
      <c r="EQ894" s="166"/>
      <c r="ER894" s="166"/>
      <c r="ES894" s="166"/>
      <c r="ET894" s="166"/>
      <c r="EU894" s="166"/>
      <c r="EV894" s="166"/>
      <c r="EW894" s="166"/>
      <c r="EX894" s="166"/>
      <c r="EY894" s="166"/>
      <c r="EZ894" s="166"/>
      <c r="FA894" s="166"/>
      <c r="FB894" s="166"/>
      <c r="FC894" s="166"/>
      <c r="FD894" s="166"/>
      <c r="FE894" s="166"/>
      <c r="FF894" s="166"/>
      <c r="FG894" s="166"/>
      <c r="FH894" s="166"/>
      <c r="FI894" s="166"/>
      <c r="FJ894" s="166"/>
    </row>
    <row r="895" spans="13:166" s="19" customFormat="1">
      <c r="M895" s="166"/>
      <c r="N895" s="166"/>
      <c r="O895" s="166"/>
      <c r="P895" s="166"/>
      <c r="Q895" s="166"/>
      <c r="R895" s="166"/>
      <c r="S895" s="166"/>
      <c r="T895" s="166"/>
      <c r="U895" s="166"/>
      <c r="V895" s="166"/>
      <c r="W895" s="166"/>
      <c r="X895" s="166"/>
      <c r="Y895" s="166"/>
      <c r="Z895" s="166"/>
      <c r="AA895" s="166"/>
      <c r="AB895" s="166"/>
      <c r="AC895" s="166"/>
      <c r="AD895" s="166"/>
      <c r="AE895" s="166"/>
      <c r="AF895" s="166"/>
      <c r="AG895" s="166"/>
      <c r="AH895" s="167"/>
      <c r="AI895" s="167"/>
      <c r="AJ895" s="167"/>
      <c r="AK895" s="167"/>
      <c r="AL895" s="167"/>
      <c r="AM895" s="167"/>
      <c r="AN895" s="167"/>
      <c r="AO895" s="167"/>
      <c r="AP895" s="167"/>
      <c r="AQ895" s="167"/>
      <c r="AR895" s="167"/>
      <c r="AS895" s="167"/>
      <c r="AT895" s="167"/>
      <c r="AU895" s="167"/>
      <c r="AV895" s="167"/>
      <c r="AW895" s="167"/>
      <c r="AX895" s="167"/>
      <c r="AY895" s="167"/>
      <c r="AZ895" s="167"/>
      <c r="BA895" s="167"/>
      <c r="BB895" s="167"/>
      <c r="BC895" s="167"/>
      <c r="BD895" s="167"/>
      <c r="BE895" s="167"/>
      <c r="BF895" s="167"/>
      <c r="BG895" s="167"/>
      <c r="BH895" s="167"/>
      <c r="BI895" s="167"/>
      <c r="BJ895" s="167"/>
      <c r="BK895" s="167"/>
      <c r="BL895" s="166"/>
      <c r="BM895" s="166"/>
      <c r="BN895" s="166"/>
      <c r="BO895" s="166"/>
      <c r="BP895" s="166"/>
      <c r="BQ895" s="166"/>
      <c r="BR895" s="166"/>
      <c r="BS895" s="166"/>
      <c r="BT895" s="166"/>
      <c r="BU895" s="166"/>
      <c r="BV895" s="166"/>
      <c r="BW895" s="166"/>
      <c r="BX895" s="166"/>
      <c r="BY895" s="166"/>
      <c r="BZ895" s="166"/>
      <c r="CA895" s="166"/>
      <c r="CB895" s="166"/>
      <c r="CC895" s="166"/>
      <c r="CD895" s="166"/>
      <c r="CE895" s="166"/>
      <c r="CF895" s="166"/>
      <c r="CG895" s="166"/>
      <c r="CH895" s="166"/>
      <c r="CI895" s="166"/>
      <c r="CJ895" s="166"/>
      <c r="CK895" s="166"/>
      <c r="CL895" s="166"/>
      <c r="CM895" s="166"/>
      <c r="CN895" s="166"/>
      <c r="CO895" s="166"/>
      <c r="CP895" s="166"/>
      <c r="CQ895" s="166"/>
      <c r="CR895" s="166"/>
      <c r="CS895" s="166"/>
      <c r="CT895" s="166"/>
      <c r="CU895" s="166"/>
      <c r="CV895" s="166"/>
      <c r="CW895" s="166"/>
      <c r="CX895" s="166"/>
      <c r="CY895" s="166"/>
      <c r="CZ895" s="166"/>
      <c r="DA895" s="166"/>
      <c r="DB895" s="166"/>
      <c r="DC895" s="166"/>
      <c r="DD895" s="166"/>
      <c r="DE895" s="166"/>
      <c r="DF895" s="166"/>
      <c r="DG895" s="166"/>
      <c r="DH895" s="166"/>
      <c r="DI895" s="166"/>
      <c r="DJ895" s="166"/>
      <c r="DK895" s="166"/>
      <c r="DL895" s="166"/>
      <c r="DM895" s="166"/>
      <c r="DN895" s="166"/>
      <c r="DO895" s="166"/>
      <c r="DP895" s="166"/>
      <c r="DQ895" s="166"/>
      <c r="DR895" s="166"/>
      <c r="DS895" s="166"/>
      <c r="DT895" s="166"/>
      <c r="DU895" s="166"/>
      <c r="DV895" s="166"/>
      <c r="DW895" s="166"/>
      <c r="DX895" s="166"/>
      <c r="DY895" s="166"/>
      <c r="DZ895" s="166"/>
      <c r="EA895" s="166"/>
      <c r="EB895" s="166"/>
      <c r="EC895" s="166"/>
      <c r="ED895" s="166"/>
      <c r="EE895" s="166"/>
      <c r="EF895" s="166"/>
      <c r="EG895" s="166"/>
      <c r="EH895" s="166"/>
      <c r="EI895" s="166"/>
      <c r="EJ895" s="166"/>
      <c r="EK895" s="166"/>
      <c r="EL895" s="166"/>
      <c r="EM895" s="166"/>
      <c r="EN895" s="166"/>
      <c r="EO895" s="166"/>
      <c r="EP895" s="166"/>
      <c r="EQ895" s="166"/>
      <c r="ER895" s="166"/>
      <c r="ES895" s="166"/>
      <c r="ET895" s="166"/>
      <c r="EU895" s="166"/>
      <c r="EV895" s="166"/>
      <c r="EW895" s="166"/>
      <c r="EX895" s="166"/>
      <c r="EY895" s="166"/>
      <c r="EZ895" s="166"/>
      <c r="FA895" s="166"/>
      <c r="FB895" s="166"/>
      <c r="FC895" s="166"/>
      <c r="FD895" s="166"/>
      <c r="FE895" s="166"/>
      <c r="FF895" s="166"/>
      <c r="FG895" s="166"/>
      <c r="FH895" s="166"/>
      <c r="FI895" s="166"/>
      <c r="FJ895" s="166"/>
    </row>
    <row r="896" spans="13:166" s="19" customFormat="1">
      <c r="M896" s="166"/>
      <c r="N896" s="166"/>
      <c r="O896" s="166"/>
      <c r="P896" s="166"/>
      <c r="Q896" s="166"/>
      <c r="R896" s="166"/>
      <c r="S896" s="166"/>
      <c r="T896" s="166"/>
      <c r="U896" s="166"/>
      <c r="V896" s="166"/>
      <c r="W896" s="166"/>
      <c r="X896" s="166"/>
      <c r="Y896" s="166"/>
      <c r="Z896" s="166"/>
      <c r="AA896" s="166"/>
      <c r="AB896" s="166"/>
      <c r="AC896" s="166"/>
      <c r="AD896" s="166"/>
      <c r="AE896" s="166"/>
      <c r="AF896" s="166"/>
      <c r="AG896" s="166"/>
      <c r="AH896" s="167"/>
      <c r="AI896" s="167"/>
      <c r="AJ896" s="167"/>
      <c r="AK896" s="167"/>
      <c r="AL896" s="167"/>
      <c r="AM896" s="167"/>
      <c r="AN896" s="167"/>
      <c r="AO896" s="167"/>
      <c r="AP896" s="167"/>
      <c r="AQ896" s="167"/>
      <c r="AR896" s="167"/>
      <c r="AS896" s="167"/>
      <c r="AT896" s="167"/>
      <c r="AU896" s="167"/>
      <c r="AV896" s="167"/>
      <c r="AW896" s="167"/>
      <c r="AX896" s="167"/>
      <c r="AY896" s="167"/>
      <c r="AZ896" s="167"/>
      <c r="BA896" s="167"/>
      <c r="BB896" s="167"/>
      <c r="BC896" s="167"/>
      <c r="BD896" s="167"/>
      <c r="BE896" s="167"/>
      <c r="BF896" s="167"/>
      <c r="BG896" s="167"/>
      <c r="BH896" s="167"/>
      <c r="BI896" s="167"/>
      <c r="BJ896" s="167"/>
      <c r="BK896" s="167"/>
      <c r="BL896" s="166"/>
      <c r="BM896" s="166"/>
      <c r="BN896" s="166"/>
      <c r="BO896" s="166"/>
      <c r="BP896" s="166"/>
      <c r="BQ896" s="166"/>
      <c r="BR896" s="166"/>
      <c r="BS896" s="166"/>
      <c r="BT896" s="166"/>
      <c r="BU896" s="166"/>
      <c r="BV896" s="166"/>
      <c r="BW896" s="166"/>
      <c r="BX896" s="166"/>
      <c r="BY896" s="166"/>
      <c r="BZ896" s="166"/>
      <c r="CA896" s="166"/>
      <c r="CB896" s="166"/>
      <c r="CC896" s="166"/>
      <c r="CD896" s="166"/>
      <c r="CE896" s="166"/>
      <c r="CF896" s="166"/>
      <c r="CG896" s="166"/>
      <c r="CH896" s="166"/>
      <c r="CI896" s="166"/>
      <c r="CJ896" s="166"/>
      <c r="CK896" s="166"/>
      <c r="CL896" s="166"/>
      <c r="CM896" s="166"/>
      <c r="CN896" s="166"/>
      <c r="CO896" s="166"/>
      <c r="CP896" s="166"/>
      <c r="CQ896" s="166"/>
      <c r="CR896" s="166"/>
      <c r="CS896" s="166"/>
      <c r="CT896" s="166"/>
      <c r="CU896" s="166"/>
      <c r="CV896" s="166"/>
      <c r="CW896" s="166"/>
      <c r="CX896" s="166"/>
      <c r="CY896" s="166"/>
      <c r="CZ896" s="166"/>
      <c r="DA896" s="166"/>
      <c r="DB896" s="166"/>
      <c r="DC896" s="166"/>
      <c r="DD896" s="166"/>
      <c r="DE896" s="166"/>
      <c r="DF896" s="166"/>
      <c r="DG896" s="166"/>
      <c r="DH896" s="166"/>
      <c r="DI896" s="166"/>
      <c r="DJ896" s="166"/>
      <c r="DK896" s="166"/>
      <c r="DL896" s="166"/>
      <c r="DM896" s="166"/>
      <c r="DN896" s="166"/>
      <c r="DO896" s="166"/>
      <c r="DP896" s="166"/>
      <c r="DQ896" s="166"/>
      <c r="DR896" s="166"/>
      <c r="DS896" s="166"/>
      <c r="DT896" s="166"/>
      <c r="DU896" s="166"/>
      <c r="DV896" s="166"/>
      <c r="DW896" s="166"/>
      <c r="DX896" s="166"/>
      <c r="DY896" s="166"/>
      <c r="DZ896" s="166"/>
      <c r="EA896" s="166"/>
      <c r="EB896" s="166"/>
      <c r="EC896" s="166"/>
      <c r="ED896" s="166"/>
      <c r="EE896" s="166"/>
      <c r="EF896" s="166"/>
      <c r="EG896" s="166"/>
      <c r="EH896" s="166"/>
      <c r="EI896" s="166"/>
      <c r="EJ896" s="166"/>
      <c r="EK896" s="166"/>
      <c r="EL896" s="166"/>
      <c r="EM896" s="166"/>
      <c r="EN896" s="166"/>
      <c r="EO896" s="166"/>
      <c r="EP896" s="166"/>
      <c r="EQ896" s="166"/>
      <c r="ER896" s="166"/>
      <c r="ES896" s="166"/>
      <c r="ET896" s="166"/>
      <c r="EU896" s="166"/>
      <c r="EV896" s="166"/>
      <c r="EW896" s="166"/>
      <c r="EX896" s="166"/>
      <c r="EY896" s="166"/>
      <c r="EZ896" s="166"/>
      <c r="FA896" s="166"/>
      <c r="FB896" s="166"/>
      <c r="FC896" s="166"/>
      <c r="FD896" s="166"/>
      <c r="FE896" s="166"/>
      <c r="FF896" s="166"/>
      <c r="FG896" s="166"/>
      <c r="FH896" s="166"/>
      <c r="FI896" s="166"/>
      <c r="FJ896" s="166"/>
    </row>
    <row r="897" spans="13:166" s="19" customFormat="1">
      <c r="M897" s="166"/>
      <c r="N897" s="166"/>
      <c r="O897" s="166"/>
      <c r="P897" s="166"/>
      <c r="Q897" s="166"/>
      <c r="R897" s="166"/>
      <c r="S897" s="166"/>
      <c r="T897" s="166"/>
      <c r="U897" s="166"/>
      <c r="V897" s="166"/>
      <c r="W897" s="166"/>
      <c r="X897" s="166"/>
      <c r="Y897" s="166"/>
      <c r="Z897" s="166"/>
      <c r="AA897" s="166"/>
      <c r="AB897" s="166"/>
      <c r="AC897" s="166"/>
      <c r="AD897" s="166"/>
      <c r="AE897" s="166"/>
      <c r="AF897" s="166"/>
      <c r="AG897" s="166"/>
      <c r="AH897" s="167"/>
      <c r="AI897" s="167"/>
      <c r="AJ897" s="167"/>
      <c r="AK897" s="167"/>
      <c r="AL897" s="167"/>
      <c r="AM897" s="167"/>
      <c r="AN897" s="167"/>
      <c r="AO897" s="167"/>
      <c r="AP897" s="167"/>
      <c r="AQ897" s="167"/>
      <c r="AR897" s="167"/>
      <c r="AS897" s="167"/>
      <c r="AT897" s="167"/>
      <c r="AU897" s="167"/>
      <c r="AV897" s="167"/>
      <c r="AW897" s="167"/>
      <c r="AX897" s="167"/>
      <c r="AY897" s="167"/>
      <c r="AZ897" s="167"/>
      <c r="BA897" s="167"/>
      <c r="BB897" s="167"/>
      <c r="BC897" s="167"/>
      <c r="BD897" s="167"/>
      <c r="BE897" s="167"/>
      <c r="BF897" s="167"/>
      <c r="BG897" s="167"/>
      <c r="BH897" s="167"/>
      <c r="BI897" s="167"/>
      <c r="BJ897" s="167"/>
      <c r="BK897" s="167"/>
      <c r="BL897" s="166"/>
      <c r="BM897" s="166"/>
      <c r="BN897" s="166"/>
      <c r="BO897" s="166"/>
      <c r="BP897" s="166"/>
      <c r="BQ897" s="166"/>
      <c r="BR897" s="166"/>
      <c r="BS897" s="166"/>
      <c r="BT897" s="166"/>
      <c r="BU897" s="166"/>
      <c r="BV897" s="166"/>
      <c r="BW897" s="166"/>
      <c r="BX897" s="166"/>
      <c r="BY897" s="166"/>
      <c r="BZ897" s="166"/>
      <c r="CA897" s="166"/>
      <c r="CB897" s="166"/>
      <c r="CC897" s="166"/>
      <c r="CD897" s="166"/>
      <c r="CE897" s="166"/>
      <c r="CF897" s="166"/>
      <c r="CG897" s="166"/>
      <c r="CH897" s="166"/>
      <c r="CI897" s="166"/>
      <c r="CJ897" s="166"/>
      <c r="CK897" s="166"/>
      <c r="CL897" s="166"/>
      <c r="CM897" s="166"/>
      <c r="CN897" s="166"/>
      <c r="CO897" s="166"/>
      <c r="CP897" s="166"/>
      <c r="CQ897" s="166"/>
      <c r="CR897" s="166"/>
      <c r="CS897" s="166"/>
      <c r="CT897" s="166"/>
      <c r="CU897" s="166"/>
      <c r="CV897" s="166"/>
      <c r="CW897" s="166"/>
      <c r="CX897" s="166"/>
      <c r="CY897" s="166"/>
      <c r="CZ897" s="166"/>
      <c r="DA897" s="166"/>
      <c r="DB897" s="166"/>
      <c r="DC897" s="166"/>
      <c r="DD897" s="166"/>
      <c r="DE897" s="166"/>
      <c r="DF897" s="166"/>
      <c r="DG897" s="166"/>
      <c r="DH897" s="166"/>
      <c r="DI897" s="166"/>
      <c r="DJ897" s="166"/>
      <c r="DK897" s="166"/>
      <c r="DL897" s="166"/>
      <c r="DM897" s="166"/>
      <c r="DN897" s="166"/>
      <c r="DO897" s="166"/>
      <c r="DP897" s="166"/>
      <c r="DQ897" s="166"/>
      <c r="DR897" s="166"/>
      <c r="DS897" s="166"/>
      <c r="DT897" s="166"/>
      <c r="DU897" s="166"/>
      <c r="DV897" s="166"/>
      <c r="DW897" s="166"/>
      <c r="DX897" s="166"/>
      <c r="DY897" s="166"/>
      <c r="DZ897" s="166"/>
      <c r="EA897" s="166"/>
      <c r="EB897" s="166"/>
      <c r="EC897" s="166"/>
      <c r="ED897" s="166"/>
      <c r="EE897" s="166"/>
      <c r="EF897" s="166"/>
      <c r="EG897" s="166"/>
      <c r="EH897" s="166"/>
      <c r="EI897" s="166"/>
      <c r="EJ897" s="166"/>
      <c r="EK897" s="166"/>
      <c r="EL897" s="166"/>
      <c r="EM897" s="166"/>
      <c r="EN897" s="166"/>
      <c r="EO897" s="166"/>
      <c r="EP897" s="166"/>
      <c r="EQ897" s="166"/>
      <c r="ER897" s="166"/>
      <c r="ES897" s="166"/>
      <c r="ET897" s="166"/>
      <c r="EU897" s="166"/>
      <c r="EV897" s="166"/>
      <c r="EW897" s="166"/>
      <c r="EX897" s="166"/>
      <c r="EY897" s="166"/>
      <c r="EZ897" s="166"/>
      <c r="FA897" s="166"/>
      <c r="FB897" s="166"/>
      <c r="FC897" s="166"/>
      <c r="FD897" s="166"/>
      <c r="FE897" s="166"/>
      <c r="FF897" s="166"/>
      <c r="FG897" s="166"/>
      <c r="FH897" s="166"/>
      <c r="FI897" s="166"/>
      <c r="FJ897" s="166"/>
    </row>
    <row r="898" spans="13:166" s="19" customFormat="1">
      <c r="M898" s="166"/>
      <c r="N898" s="166"/>
      <c r="O898" s="166"/>
      <c r="P898" s="166"/>
      <c r="Q898" s="166"/>
      <c r="R898" s="166"/>
      <c r="S898" s="166"/>
      <c r="T898" s="166"/>
      <c r="U898" s="166"/>
      <c r="V898" s="166"/>
      <c r="W898" s="166"/>
      <c r="X898" s="166"/>
      <c r="Y898" s="166"/>
      <c r="Z898" s="166"/>
      <c r="AA898" s="166"/>
      <c r="AB898" s="166"/>
      <c r="AC898" s="166"/>
      <c r="AD898" s="166"/>
      <c r="AE898" s="166"/>
      <c r="AF898" s="166"/>
      <c r="AG898" s="166"/>
      <c r="AH898" s="167"/>
      <c r="AI898" s="167"/>
      <c r="AJ898" s="167"/>
      <c r="AK898" s="167"/>
      <c r="AL898" s="167"/>
      <c r="AM898" s="167"/>
      <c r="AN898" s="167"/>
      <c r="AO898" s="167"/>
      <c r="AP898" s="167"/>
      <c r="AQ898" s="167"/>
      <c r="AR898" s="167"/>
      <c r="AS898" s="167"/>
      <c r="AT898" s="167"/>
      <c r="AU898" s="167"/>
      <c r="AV898" s="167"/>
      <c r="AW898" s="167"/>
      <c r="AX898" s="167"/>
      <c r="AY898" s="167"/>
      <c r="AZ898" s="167"/>
      <c r="BA898" s="167"/>
      <c r="BB898" s="167"/>
      <c r="BC898" s="167"/>
      <c r="BD898" s="167"/>
      <c r="BE898" s="167"/>
      <c r="BF898" s="167"/>
      <c r="BG898" s="167"/>
      <c r="BH898" s="167"/>
      <c r="BI898" s="167"/>
      <c r="BJ898" s="167"/>
      <c r="BK898" s="167"/>
      <c r="BL898" s="166"/>
      <c r="BM898" s="166"/>
      <c r="BN898" s="166"/>
      <c r="BO898" s="166"/>
      <c r="BP898" s="166"/>
      <c r="BQ898" s="166"/>
      <c r="BR898" s="166"/>
      <c r="BS898" s="166"/>
      <c r="BT898" s="166"/>
      <c r="BU898" s="166"/>
      <c r="BV898" s="166"/>
      <c r="BW898" s="166"/>
      <c r="BX898" s="166"/>
      <c r="BY898" s="166"/>
      <c r="BZ898" s="166"/>
      <c r="CA898" s="166"/>
      <c r="CB898" s="166"/>
      <c r="CC898" s="166"/>
      <c r="CD898" s="166"/>
      <c r="CE898" s="166"/>
      <c r="CF898" s="166"/>
      <c r="CG898" s="166"/>
      <c r="CH898" s="166"/>
      <c r="CI898" s="166"/>
      <c r="CJ898" s="166"/>
      <c r="CK898" s="166"/>
      <c r="CL898" s="166"/>
      <c r="CM898" s="166"/>
      <c r="CN898" s="166"/>
      <c r="CO898" s="166"/>
      <c r="CP898" s="166"/>
      <c r="CQ898" s="166"/>
      <c r="CR898" s="166"/>
      <c r="CS898" s="166"/>
      <c r="CT898" s="166"/>
      <c r="CU898" s="166"/>
      <c r="CV898" s="166"/>
      <c r="CW898" s="166"/>
      <c r="CX898" s="166"/>
      <c r="CY898" s="166"/>
      <c r="CZ898" s="166"/>
      <c r="DA898" s="166"/>
      <c r="DB898" s="166"/>
      <c r="DC898" s="166"/>
      <c r="DD898" s="166"/>
      <c r="DE898" s="166"/>
      <c r="DF898" s="166"/>
      <c r="DG898" s="166"/>
      <c r="DH898" s="166"/>
      <c r="DI898" s="166"/>
      <c r="DJ898" s="166"/>
      <c r="DK898" s="166"/>
      <c r="DL898" s="166"/>
      <c r="DM898" s="166"/>
      <c r="DN898" s="166"/>
      <c r="DO898" s="166"/>
      <c r="DP898" s="166"/>
      <c r="DQ898" s="166"/>
      <c r="DR898" s="166"/>
      <c r="DS898" s="166"/>
      <c r="DT898" s="166"/>
      <c r="DU898" s="166"/>
      <c r="DV898" s="166"/>
      <c r="DW898" s="166"/>
      <c r="DX898" s="166"/>
      <c r="DY898" s="166"/>
      <c r="DZ898" s="166"/>
      <c r="EA898" s="166"/>
      <c r="EB898" s="166"/>
      <c r="EC898" s="166"/>
      <c r="ED898" s="166"/>
      <c r="EE898" s="166"/>
      <c r="EF898" s="166"/>
      <c r="EG898" s="166"/>
      <c r="EH898" s="166"/>
      <c r="EI898" s="166"/>
      <c r="EJ898" s="166"/>
      <c r="EK898" s="166"/>
      <c r="EL898" s="166"/>
      <c r="EM898" s="166"/>
      <c r="EN898" s="166"/>
      <c r="EO898" s="166"/>
      <c r="EP898" s="166"/>
      <c r="EQ898" s="166"/>
      <c r="ER898" s="166"/>
      <c r="ES898" s="166"/>
      <c r="ET898" s="166"/>
      <c r="EU898" s="166"/>
      <c r="EV898" s="166"/>
      <c r="EW898" s="166"/>
      <c r="EX898" s="166"/>
      <c r="EY898" s="166"/>
      <c r="EZ898" s="166"/>
      <c r="FA898" s="166"/>
      <c r="FB898" s="166"/>
      <c r="FC898" s="166"/>
      <c r="FD898" s="166"/>
      <c r="FE898" s="166"/>
      <c r="FF898" s="166"/>
      <c r="FG898" s="166"/>
      <c r="FH898" s="166"/>
      <c r="FI898" s="166"/>
      <c r="FJ898" s="166"/>
    </row>
    <row r="899" spans="13:166" s="19" customFormat="1">
      <c r="M899" s="166"/>
      <c r="N899" s="166"/>
      <c r="O899" s="166"/>
      <c r="P899" s="166"/>
      <c r="Q899" s="166"/>
      <c r="R899" s="166"/>
      <c r="S899" s="166"/>
      <c r="T899" s="166"/>
      <c r="U899" s="166"/>
      <c r="V899" s="166"/>
      <c r="W899" s="166"/>
      <c r="X899" s="166"/>
      <c r="Y899" s="166"/>
      <c r="Z899" s="166"/>
      <c r="AA899" s="166"/>
      <c r="AB899" s="166"/>
      <c r="AC899" s="166"/>
      <c r="AD899" s="166"/>
      <c r="AE899" s="166"/>
      <c r="AF899" s="166"/>
      <c r="AG899" s="166"/>
      <c r="AH899" s="167"/>
      <c r="AI899" s="167"/>
      <c r="AJ899" s="167"/>
      <c r="AK899" s="167"/>
      <c r="AL899" s="167"/>
      <c r="AM899" s="167"/>
      <c r="AN899" s="167"/>
      <c r="AO899" s="167"/>
      <c r="AP899" s="167"/>
      <c r="AQ899" s="167"/>
      <c r="AR899" s="167"/>
      <c r="AS899" s="167"/>
      <c r="AT899" s="167"/>
      <c r="AU899" s="167"/>
      <c r="AV899" s="167"/>
      <c r="AW899" s="167"/>
      <c r="AX899" s="167"/>
      <c r="AY899" s="167"/>
      <c r="AZ899" s="167"/>
      <c r="BA899" s="167"/>
      <c r="BB899" s="167"/>
      <c r="BC899" s="167"/>
      <c r="BD899" s="167"/>
      <c r="BE899" s="167"/>
      <c r="BF899" s="167"/>
      <c r="BG899" s="167"/>
      <c r="BH899" s="167"/>
      <c r="BI899" s="167"/>
      <c r="BJ899" s="167"/>
      <c r="BK899" s="167"/>
      <c r="BL899" s="166"/>
      <c r="BM899" s="166"/>
      <c r="BN899" s="166"/>
      <c r="BO899" s="166"/>
      <c r="BP899" s="166"/>
      <c r="BQ899" s="166"/>
      <c r="BR899" s="166"/>
      <c r="BS899" s="166"/>
      <c r="BT899" s="166"/>
      <c r="BU899" s="166"/>
      <c r="BV899" s="166"/>
      <c r="BW899" s="166"/>
      <c r="BX899" s="166"/>
      <c r="BY899" s="166"/>
      <c r="BZ899" s="166"/>
      <c r="CA899" s="166"/>
      <c r="CB899" s="166"/>
      <c r="CC899" s="166"/>
      <c r="CD899" s="166"/>
      <c r="CE899" s="166"/>
      <c r="CF899" s="166"/>
      <c r="CG899" s="166"/>
      <c r="CH899" s="166"/>
      <c r="CI899" s="166"/>
      <c r="CJ899" s="166"/>
      <c r="CK899" s="166"/>
      <c r="CL899" s="166"/>
      <c r="CM899" s="166"/>
      <c r="CN899" s="166"/>
      <c r="CO899" s="166"/>
      <c r="CP899" s="166"/>
      <c r="CQ899" s="166"/>
      <c r="CR899" s="166"/>
      <c r="CS899" s="166"/>
      <c r="CT899" s="166"/>
      <c r="CU899" s="166"/>
      <c r="CV899" s="166"/>
      <c r="CW899" s="166"/>
      <c r="CX899" s="166"/>
      <c r="CY899" s="166"/>
      <c r="CZ899" s="166"/>
      <c r="DA899" s="166"/>
      <c r="DB899" s="166"/>
      <c r="DC899" s="166"/>
      <c r="DD899" s="166"/>
      <c r="DE899" s="166"/>
      <c r="DF899" s="166"/>
      <c r="DG899" s="166"/>
      <c r="DH899" s="166"/>
      <c r="DI899" s="166"/>
      <c r="DJ899" s="166"/>
      <c r="DK899" s="166"/>
      <c r="DL899" s="166"/>
      <c r="DM899" s="166"/>
      <c r="DN899" s="166"/>
      <c r="DO899" s="166"/>
      <c r="DP899" s="166"/>
      <c r="DQ899" s="166"/>
      <c r="DR899" s="166"/>
      <c r="DS899" s="166"/>
      <c r="DT899" s="166"/>
      <c r="DU899" s="166"/>
      <c r="DV899" s="166"/>
      <c r="DW899" s="166"/>
      <c r="DX899" s="166"/>
      <c r="DY899" s="166"/>
      <c r="DZ899" s="166"/>
      <c r="EA899" s="166"/>
      <c r="EB899" s="166"/>
      <c r="EC899" s="166"/>
      <c r="ED899" s="166"/>
      <c r="EE899" s="166"/>
      <c r="EF899" s="166"/>
      <c r="EG899" s="166"/>
      <c r="EH899" s="166"/>
      <c r="EI899" s="166"/>
      <c r="EJ899" s="166"/>
      <c r="EK899" s="166"/>
      <c r="EL899" s="166"/>
      <c r="EM899" s="166"/>
      <c r="EN899" s="166"/>
      <c r="EO899" s="166"/>
      <c r="EP899" s="166"/>
      <c r="EQ899" s="166"/>
      <c r="ER899" s="166"/>
      <c r="ES899" s="166"/>
      <c r="ET899" s="166"/>
      <c r="EU899" s="166"/>
      <c r="EV899" s="166"/>
      <c r="EW899" s="166"/>
      <c r="EX899" s="166"/>
      <c r="EY899" s="166"/>
      <c r="EZ899" s="166"/>
      <c r="FA899" s="166"/>
      <c r="FB899" s="166"/>
      <c r="FC899" s="166"/>
      <c r="FD899" s="166"/>
      <c r="FE899" s="166"/>
      <c r="FF899" s="166"/>
      <c r="FG899" s="166"/>
      <c r="FH899" s="166"/>
      <c r="FI899" s="166"/>
      <c r="FJ899" s="166"/>
    </row>
    <row r="900" spans="13:166" s="19" customFormat="1">
      <c r="M900" s="166"/>
      <c r="N900" s="166"/>
      <c r="O900" s="166"/>
      <c r="P900" s="166"/>
      <c r="Q900" s="166"/>
      <c r="R900" s="166"/>
      <c r="S900" s="166"/>
      <c r="T900" s="166"/>
      <c r="U900" s="166"/>
      <c r="V900" s="166"/>
      <c r="W900" s="166"/>
      <c r="X900" s="166"/>
      <c r="Y900" s="166"/>
      <c r="Z900" s="166"/>
      <c r="AA900" s="166"/>
      <c r="AB900" s="166"/>
      <c r="AC900" s="166"/>
      <c r="AD900" s="166"/>
      <c r="AE900" s="166"/>
      <c r="AF900" s="166"/>
      <c r="AG900" s="166"/>
      <c r="AH900" s="167"/>
      <c r="AI900" s="167"/>
      <c r="AJ900" s="167"/>
      <c r="AK900" s="167"/>
      <c r="AL900" s="167"/>
      <c r="AM900" s="167"/>
      <c r="AN900" s="167"/>
      <c r="AO900" s="167"/>
      <c r="AP900" s="167"/>
      <c r="AQ900" s="167"/>
      <c r="AR900" s="167"/>
      <c r="AS900" s="167"/>
      <c r="AT900" s="167"/>
      <c r="AU900" s="167"/>
      <c r="AV900" s="167"/>
      <c r="AW900" s="167"/>
      <c r="AX900" s="167"/>
      <c r="AY900" s="167"/>
      <c r="AZ900" s="167"/>
      <c r="BA900" s="167"/>
      <c r="BB900" s="167"/>
      <c r="BC900" s="167"/>
      <c r="BD900" s="167"/>
      <c r="BE900" s="167"/>
      <c r="BF900" s="167"/>
      <c r="BG900" s="167"/>
      <c r="BH900" s="167"/>
      <c r="BI900" s="167"/>
      <c r="BJ900" s="167"/>
      <c r="BK900" s="167"/>
      <c r="BL900" s="166"/>
      <c r="BM900" s="166"/>
      <c r="BN900" s="166"/>
      <c r="BO900" s="166"/>
      <c r="BP900" s="166"/>
      <c r="BQ900" s="166"/>
      <c r="BR900" s="166"/>
      <c r="BS900" s="166"/>
      <c r="BT900" s="166"/>
      <c r="BU900" s="166"/>
      <c r="BV900" s="166"/>
      <c r="BW900" s="166"/>
      <c r="BX900" s="166"/>
      <c r="BY900" s="166"/>
      <c r="BZ900" s="166"/>
      <c r="CA900" s="166"/>
      <c r="CB900" s="166"/>
      <c r="CC900" s="166"/>
      <c r="CD900" s="166"/>
      <c r="CE900" s="166"/>
      <c r="CF900" s="166"/>
      <c r="CG900" s="166"/>
      <c r="CH900" s="166"/>
      <c r="CI900" s="166"/>
      <c r="CJ900" s="166"/>
      <c r="CK900" s="166"/>
      <c r="CL900" s="166"/>
      <c r="CM900" s="166"/>
      <c r="CN900" s="166"/>
      <c r="CO900" s="166"/>
      <c r="CP900" s="166"/>
      <c r="CQ900" s="166"/>
      <c r="CR900" s="166"/>
      <c r="CS900" s="166"/>
      <c r="CT900" s="166"/>
      <c r="CU900" s="166"/>
      <c r="CV900" s="166"/>
      <c r="CW900" s="166"/>
      <c r="CX900" s="166"/>
      <c r="CY900" s="166"/>
      <c r="CZ900" s="166"/>
      <c r="DA900" s="166"/>
      <c r="DB900" s="166"/>
      <c r="DC900" s="166"/>
      <c r="DD900" s="166"/>
      <c r="DE900" s="166"/>
      <c r="DF900" s="166"/>
      <c r="DG900" s="166"/>
      <c r="DH900" s="166"/>
      <c r="DI900" s="166"/>
      <c r="DJ900" s="166"/>
      <c r="DK900" s="166"/>
      <c r="DL900" s="166"/>
      <c r="DM900" s="166"/>
      <c r="DN900" s="166"/>
      <c r="DO900" s="166"/>
      <c r="DP900" s="166"/>
      <c r="DQ900" s="166"/>
      <c r="DR900" s="166"/>
      <c r="DS900" s="166"/>
      <c r="DT900" s="166"/>
      <c r="DU900" s="166"/>
      <c r="DV900" s="166"/>
      <c r="DW900" s="166"/>
      <c r="DX900" s="166"/>
      <c r="DY900" s="166"/>
      <c r="DZ900" s="166"/>
      <c r="EA900" s="166"/>
      <c r="EB900" s="166"/>
      <c r="EC900" s="166"/>
      <c r="ED900" s="166"/>
      <c r="EE900" s="166"/>
      <c r="EF900" s="166"/>
      <c r="EG900" s="166"/>
      <c r="EH900" s="166"/>
      <c r="EI900" s="166"/>
      <c r="EJ900" s="166"/>
      <c r="EK900" s="166"/>
      <c r="EL900" s="166"/>
      <c r="EM900" s="166"/>
      <c r="EN900" s="166"/>
      <c r="EO900" s="166"/>
      <c r="EP900" s="166"/>
      <c r="EQ900" s="166"/>
      <c r="ER900" s="166"/>
      <c r="ES900" s="166"/>
      <c r="ET900" s="166"/>
      <c r="EU900" s="166"/>
      <c r="EV900" s="166"/>
      <c r="EW900" s="166"/>
      <c r="EX900" s="166"/>
      <c r="EY900" s="166"/>
      <c r="EZ900" s="166"/>
      <c r="FA900" s="166"/>
      <c r="FB900" s="166"/>
      <c r="FC900" s="166"/>
      <c r="FD900" s="166"/>
      <c r="FE900" s="166"/>
      <c r="FF900" s="166"/>
      <c r="FG900" s="166"/>
      <c r="FH900" s="166"/>
      <c r="FI900" s="166"/>
      <c r="FJ900" s="166"/>
    </row>
    <row r="901" spans="13:166" s="19" customFormat="1">
      <c r="M901" s="166"/>
      <c r="N901" s="166"/>
      <c r="O901" s="166"/>
      <c r="P901" s="166"/>
      <c r="Q901" s="166"/>
      <c r="R901" s="166"/>
      <c r="S901" s="166"/>
      <c r="T901" s="166"/>
      <c r="U901" s="166"/>
      <c r="V901" s="166"/>
      <c r="W901" s="166"/>
      <c r="X901" s="166"/>
      <c r="Y901" s="166"/>
      <c r="Z901" s="166"/>
      <c r="AA901" s="166"/>
      <c r="AB901" s="166"/>
      <c r="AC901" s="166"/>
      <c r="AD901" s="166"/>
      <c r="AE901" s="166"/>
      <c r="AF901" s="166"/>
      <c r="AG901" s="166"/>
      <c r="AH901" s="167"/>
      <c r="AI901" s="167"/>
      <c r="AJ901" s="167"/>
      <c r="AK901" s="167"/>
      <c r="AL901" s="167"/>
      <c r="AM901" s="167"/>
      <c r="AN901" s="167"/>
      <c r="AO901" s="167"/>
      <c r="AP901" s="167"/>
      <c r="AQ901" s="167"/>
      <c r="AR901" s="167"/>
      <c r="AS901" s="167"/>
      <c r="AT901" s="167"/>
      <c r="AU901" s="167"/>
      <c r="AV901" s="167"/>
      <c r="AW901" s="167"/>
      <c r="AX901" s="167"/>
      <c r="AY901" s="167"/>
      <c r="AZ901" s="167"/>
      <c r="BA901" s="167"/>
      <c r="BB901" s="167"/>
      <c r="BC901" s="167"/>
      <c r="BD901" s="167"/>
      <c r="BE901" s="167"/>
      <c r="BF901" s="167"/>
      <c r="BG901" s="167"/>
      <c r="BH901" s="167"/>
      <c r="BI901" s="167"/>
      <c r="BJ901" s="167"/>
      <c r="BK901" s="167"/>
      <c r="BL901" s="166"/>
      <c r="BM901" s="166"/>
      <c r="BN901" s="166"/>
      <c r="BO901" s="166"/>
      <c r="BP901" s="166"/>
      <c r="BQ901" s="166"/>
      <c r="BR901" s="166"/>
      <c r="BS901" s="166"/>
      <c r="BT901" s="166"/>
      <c r="BU901" s="166"/>
      <c r="BV901" s="166"/>
      <c r="BW901" s="166"/>
      <c r="BX901" s="166"/>
      <c r="BY901" s="166"/>
      <c r="BZ901" s="166"/>
      <c r="CA901" s="166"/>
      <c r="CB901" s="166"/>
      <c r="CC901" s="166"/>
      <c r="CD901" s="166"/>
      <c r="CE901" s="166"/>
      <c r="CF901" s="166"/>
      <c r="CG901" s="166"/>
      <c r="CH901" s="166"/>
      <c r="CI901" s="166"/>
      <c r="CJ901" s="166"/>
      <c r="CK901" s="166"/>
      <c r="CL901" s="166"/>
      <c r="CM901" s="166"/>
      <c r="CN901" s="166"/>
      <c r="CO901" s="166"/>
      <c r="CP901" s="166"/>
      <c r="CQ901" s="166"/>
      <c r="CR901" s="166"/>
      <c r="CS901" s="166"/>
      <c r="CT901" s="166"/>
      <c r="CU901" s="166"/>
      <c r="CV901" s="166"/>
      <c r="CW901" s="166"/>
      <c r="CX901" s="166"/>
      <c r="CY901" s="166"/>
      <c r="CZ901" s="166"/>
      <c r="DA901" s="166"/>
      <c r="DB901" s="166"/>
      <c r="DC901" s="166"/>
      <c r="DD901" s="166"/>
      <c r="DE901" s="166"/>
      <c r="DF901" s="166"/>
      <c r="DG901" s="166"/>
      <c r="DH901" s="166"/>
      <c r="DI901" s="166"/>
      <c r="DJ901" s="166"/>
      <c r="DK901" s="166"/>
      <c r="DL901" s="166"/>
      <c r="DM901" s="166"/>
      <c r="DN901" s="166"/>
      <c r="DO901" s="166"/>
      <c r="DP901" s="166"/>
      <c r="DQ901" s="166"/>
      <c r="DR901" s="166"/>
      <c r="DS901" s="166"/>
      <c r="DT901" s="166"/>
      <c r="DU901" s="166"/>
      <c r="DV901" s="166"/>
      <c r="DW901" s="166"/>
      <c r="DX901" s="166"/>
      <c r="DY901" s="166"/>
      <c r="DZ901" s="166"/>
      <c r="EA901" s="166"/>
      <c r="EB901" s="166"/>
      <c r="EC901" s="166"/>
      <c r="ED901" s="166"/>
      <c r="EE901" s="166"/>
      <c r="EF901" s="166"/>
      <c r="EG901" s="166"/>
      <c r="EH901" s="166"/>
      <c r="EI901" s="166"/>
      <c r="EJ901" s="166"/>
      <c r="EK901" s="166"/>
      <c r="EL901" s="166"/>
      <c r="EM901" s="166"/>
      <c r="EN901" s="166"/>
      <c r="EO901" s="166"/>
      <c r="EP901" s="166"/>
      <c r="EQ901" s="166"/>
      <c r="ER901" s="166"/>
      <c r="ES901" s="166"/>
      <c r="ET901" s="166"/>
      <c r="EU901" s="166"/>
      <c r="EV901" s="166"/>
      <c r="EW901" s="166"/>
      <c r="EX901" s="166"/>
      <c r="EY901" s="166"/>
      <c r="EZ901" s="166"/>
      <c r="FA901" s="166"/>
      <c r="FB901" s="166"/>
      <c r="FC901" s="166"/>
      <c r="FD901" s="166"/>
      <c r="FE901" s="166"/>
      <c r="FF901" s="166"/>
      <c r="FG901" s="166"/>
      <c r="FH901" s="166"/>
      <c r="FI901" s="166"/>
      <c r="FJ901" s="166"/>
    </row>
    <row r="902" spans="13:166" s="19" customFormat="1">
      <c r="M902" s="166"/>
      <c r="N902" s="166"/>
      <c r="O902" s="166"/>
      <c r="P902" s="166"/>
      <c r="Q902" s="166"/>
      <c r="R902" s="166"/>
      <c r="S902" s="166"/>
      <c r="T902" s="166"/>
      <c r="U902" s="166"/>
      <c r="V902" s="166"/>
      <c r="W902" s="166"/>
      <c r="X902" s="166"/>
      <c r="Y902" s="166"/>
      <c r="Z902" s="166"/>
      <c r="AA902" s="166"/>
      <c r="AB902" s="166"/>
      <c r="AC902" s="166"/>
      <c r="AD902" s="166"/>
      <c r="AE902" s="166"/>
      <c r="AF902" s="166"/>
      <c r="AG902" s="166"/>
      <c r="AH902" s="167"/>
      <c r="AI902" s="167"/>
      <c r="AJ902" s="167"/>
      <c r="AK902" s="167"/>
      <c r="AL902" s="167"/>
      <c r="AM902" s="167"/>
      <c r="AN902" s="167"/>
      <c r="AO902" s="167"/>
      <c r="AP902" s="167"/>
      <c r="AQ902" s="167"/>
      <c r="AR902" s="167"/>
      <c r="AS902" s="167"/>
      <c r="AT902" s="167"/>
      <c r="AU902" s="167"/>
      <c r="AV902" s="167"/>
      <c r="AW902" s="167"/>
      <c r="AX902" s="167"/>
      <c r="AY902" s="167"/>
      <c r="AZ902" s="167"/>
      <c r="BA902" s="167"/>
      <c r="BB902" s="167"/>
      <c r="BC902" s="167"/>
      <c r="BD902" s="167"/>
      <c r="BE902" s="167"/>
      <c r="BF902" s="167"/>
      <c r="BG902" s="167"/>
      <c r="BH902" s="167"/>
      <c r="BI902" s="167"/>
      <c r="BJ902" s="167"/>
      <c r="BK902" s="167"/>
      <c r="BL902" s="166"/>
      <c r="BM902" s="166"/>
      <c r="BN902" s="166"/>
      <c r="BO902" s="166"/>
      <c r="BP902" s="166"/>
      <c r="BQ902" s="166"/>
      <c r="BR902" s="166"/>
      <c r="BS902" s="166"/>
      <c r="BT902" s="166"/>
      <c r="BU902" s="166"/>
      <c r="BV902" s="166"/>
      <c r="BW902" s="166"/>
      <c r="BX902" s="166"/>
      <c r="BY902" s="166"/>
      <c r="BZ902" s="166"/>
      <c r="CA902" s="166"/>
      <c r="CB902" s="166"/>
      <c r="CC902" s="166"/>
      <c r="CD902" s="166"/>
      <c r="CE902" s="166"/>
      <c r="CF902" s="166"/>
      <c r="CG902" s="166"/>
      <c r="CH902" s="166"/>
      <c r="CI902" s="166"/>
      <c r="CJ902" s="166"/>
      <c r="CK902" s="166"/>
      <c r="CL902" s="166"/>
      <c r="CM902" s="166"/>
      <c r="CN902" s="166"/>
      <c r="CO902" s="166"/>
      <c r="CP902" s="166"/>
      <c r="CQ902" s="166"/>
      <c r="CR902" s="166"/>
      <c r="CS902" s="166"/>
      <c r="CT902" s="166"/>
      <c r="CU902" s="166"/>
      <c r="CV902" s="166"/>
      <c r="CW902" s="166"/>
      <c r="CX902" s="166"/>
      <c r="CY902" s="166"/>
      <c r="CZ902" s="166"/>
      <c r="DA902" s="166"/>
      <c r="DB902" s="166"/>
      <c r="DC902" s="166"/>
      <c r="DD902" s="166"/>
      <c r="DE902" s="166"/>
      <c r="DF902" s="166"/>
      <c r="DG902" s="166"/>
      <c r="DH902" s="166"/>
      <c r="DI902" s="166"/>
      <c r="DJ902" s="166"/>
      <c r="DK902" s="166"/>
      <c r="DL902" s="166"/>
      <c r="DM902" s="166"/>
      <c r="DN902" s="166"/>
      <c r="DO902" s="166"/>
      <c r="DP902" s="166"/>
      <c r="DQ902" s="166"/>
      <c r="DR902" s="166"/>
      <c r="DS902" s="166"/>
      <c r="DT902" s="166"/>
      <c r="DU902" s="166"/>
      <c r="DV902" s="166"/>
      <c r="DW902" s="166"/>
      <c r="DX902" s="166"/>
      <c r="DY902" s="166"/>
      <c r="DZ902" s="166"/>
      <c r="EA902" s="166"/>
      <c r="EB902" s="166"/>
      <c r="EC902" s="166"/>
      <c r="ED902" s="166"/>
      <c r="EE902" s="166"/>
      <c r="EF902" s="166"/>
      <c r="EG902" s="166"/>
      <c r="EH902" s="166"/>
      <c r="EI902" s="166"/>
      <c r="EJ902" s="166"/>
      <c r="EK902" s="166"/>
      <c r="EL902" s="166"/>
      <c r="EM902" s="166"/>
      <c r="EN902" s="166"/>
      <c r="EO902" s="166"/>
      <c r="EP902" s="166"/>
      <c r="EQ902" s="166"/>
      <c r="ER902" s="166"/>
      <c r="ES902" s="166"/>
      <c r="ET902" s="166"/>
      <c r="EU902" s="166"/>
      <c r="EV902" s="166"/>
      <c r="EW902" s="166"/>
      <c r="EX902" s="166"/>
      <c r="EY902" s="166"/>
      <c r="EZ902" s="166"/>
      <c r="FA902" s="166"/>
      <c r="FB902" s="166"/>
      <c r="FC902" s="166"/>
      <c r="FD902" s="166"/>
      <c r="FE902" s="166"/>
      <c r="FF902" s="166"/>
      <c r="FG902" s="166"/>
      <c r="FH902" s="166"/>
      <c r="FI902" s="166"/>
      <c r="FJ902" s="166"/>
    </row>
    <row r="903" spans="13:166" s="19" customFormat="1">
      <c r="M903" s="166"/>
      <c r="N903" s="166"/>
      <c r="O903" s="166"/>
      <c r="P903" s="166"/>
      <c r="Q903" s="166"/>
      <c r="R903" s="166"/>
      <c r="S903" s="166"/>
      <c r="T903" s="166"/>
      <c r="U903" s="166"/>
      <c r="V903" s="166"/>
      <c r="W903" s="166"/>
      <c r="X903" s="166"/>
      <c r="Y903" s="166"/>
      <c r="Z903" s="166"/>
      <c r="AA903" s="166"/>
      <c r="AB903" s="166"/>
      <c r="AC903" s="166"/>
      <c r="AD903" s="166"/>
      <c r="AE903" s="166"/>
      <c r="AF903" s="166"/>
      <c r="AG903" s="166"/>
      <c r="AH903" s="167"/>
      <c r="AI903" s="167"/>
      <c r="AJ903" s="167"/>
      <c r="AK903" s="167"/>
      <c r="AL903" s="167"/>
      <c r="AM903" s="167"/>
      <c r="AN903" s="167"/>
      <c r="AO903" s="167"/>
      <c r="AP903" s="167"/>
      <c r="AQ903" s="167"/>
      <c r="AR903" s="167"/>
      <c r="AS903" s="167"/>
      <c r="AT903" s="167"/>
      <c r="AU903" s="167"/>
      <c r="AV903" s="167"/>
      <c r="AW903" s="167"/>
      <c r="AX903" s="167"/>
      <c r="AY903" s="167"/>
      <c r="AZ903" s="167"/>
      <c r="BA903" s="167"/>
      <c r="BB903" s="167"/>
      <c r="BC903" s="167"/>
      <c r="BD903" s="167"/>
      <c r="BE903" s="167"/>
      <c r="BF903" s="167"/>
      <c r="BG903" s="167"/>
      <c r="BH903" s="167"/>
      <c r="BI903" s="167"/>
      <c r="BJ903" s="167"/>
      <c r="BK903" s="167"/>
      <c r="BL903" s="166"/>
      <c r="BM903" s="166"/>
      <c r="BN903" s="166"/>
      <c r="BO903" s="166"/>
      <c r="BP903" s="166"/>
      <c r="BQ903" s="166"/>
      <c r="BR903" s="166"/>
      <c r="BS903" s="166"/>
      <c r="BT903" s="166"/>
      <c r="BU903" s="166"/>
      <c r="BV903" s="166"/>
      <c r="BW903" s="166"/>
      <c r="BX903" s="166"/>
      <c r="BY903" s="166"/>
      <c r="BZ903" s="166"/>
      <c r="CA903" s="166"/>
      <c r="CB903" s="166"/>
      <c r="CC903" s="166"/>
      <c r="CD903" s="166"/>
      <c r="CE903" s="166"/>
      <c r="CF903" s="166"/>
      <c r="CG903" s="166"/>
      <c r="CH903" s="166"/>
      <c r="CI903" s="166"/>
      <c r="CJ903" s="166"/>
      <c r="CK903" s="166"/>
      <c r="CL903" s="166"/>
      <c r="CM903" s="166"/>
      <c r="CN903" s="166"/>
      <c r="CO903" s="166"/>
      <c r="CP903" s="166"/>
      <c r="CQ903" s="166"/>
      <c r="CR903" s="166"/>
      <c r="CS903" s="166"/>
      <c r="CT903" s="166"/>
      <c r="CU903" s="166"/>
      <c r="CV903" s="166"/>
      <c r="CW903" s="166"/>
      <c r="CX903" s="166"/>
      <c r="CY903" s="166"/>
      <c r="CZ903" s="166"/>
      <c r="DA903" s="166"/>
      <c r="DB903" s="166"/>
      <c r="DC903" s="166"/>
      <c r="DD903" s="166"/>
      <c r="DE903" s="166"/>
      <c r="DF903" s="166"/>
      <c r="DG903" s="166"/>
      <c r="DH903" s="166"/>
      <c r="DI903" s="166"/>
      <c r="DJ903" s="166"/>
      <c r="DK903" s="166"/>
      <c r="DL903" s="166"/>
      <c r="DM903" s="166"/>
      <c r="DN903" s="166"/>
      <c r="DO903" s="166"/>
      <c r="DP903" s="166"/>
      <c r="DQ903" s="166"/>
      <c r="DR903" s="166"/>
      <c r="DS903" s="166"/>
      <c r="DT903" s="166"/>
      <c r="DU903" s="166"/>
      <c r="DV903" s="166"/>
      <c r="DW903" s="166"/>
      <c r="DX903" s="166"/>
      <c r="DY903" s="166"/>
      <c r="DZ903" s="166"/>
      <c r="EA903" s="166"/>
      <c r="EB903" s="166"/>
      <c r="EC903" s="166"/>
      <c r="ED903" s="166"/>
      <c r="EE903" s="166"/>
      <c r="EF903" s="166"/>
      <c r="EG903" s="166"/>
      <c r="EH903" s="166"/>
      <c r="EI903" s="166"/>
      <c r="EJ903" s="166"/>
      <c r="EK903" s="166"/>
      <c r="EL903" s="166"/>
      <c r="EM903" s="166"/>
      <c r="EN903" s="166"/>
      <c r="EO903" s="166"/>
      <c r="EP903" s="166"/>
      <c r="EQ903" s="166"/>
      <c r="ER903" s="166"/>
      <c r="ES903" s="166"/>
      <c r="ET903" s="166"/>
      <c r="EU903" s="166"/>
      <c r="EV903" s="166"/>
      <c r="EW903" s="166"/>
      <c r="EX903" s="166"/>
      <c r="EY903" s="166"/>
      <c r="EZ903" s="166"/>
      <c r="FA903" s="166"/>
      <c r="FB903" s="166"/>
      <c r="FC903" s="166"/>
      <c r="FD903" s="166"/>
      <c r="FE903" s="166"/>
      <c r="FF903" s="166"/>
      <c r="FG903" s="166"/>
      <c r="FH903" s="166"/>
      <c r="FI903" s="166"/>
      <c r="FJ903" s="166"/>
    </row>
    <row r="904" spans="13:166" s="19" customFormat="1">
      <c r="M904" s="166"/>
      <c r="N904" s="166"/>
      <c r="O904" s="166"/>
      <c r="P904" s="166"/>
      <c r="Q904" s="166"/>
      <c r="R904" s="166"/>
      <c r="S904" s="166"/>
      <c r="T904" s="166"/>
      <c r="U904" s="166"/>
      <c r="V904" s="166"/>
      <c r="W904" s="166"/>
      <c r="X904" s="166"/>
      <c r="Y904" s="166"/>
      <c r="Z904" s="166"/>
      <c r="AA904" s="166"/>
      <c r="AB904" s="166"/>
      <c r="AC904" s="166"/>
      <c r="AD904" s="166"/>
      <c r="AE904" s="166"/>
      <c r="AF904" s="166"/>
      <c r="AG904" s="166"/>
      <c r="AH904" s="167"/>
      <c r="AI904" s="167"/>
      <c r="AJ904" s="167"/>
      <c r="AK904" s="167"/>
      <c r="AL904" s="167"/>
      <c r="AM904" s="167"/>
      <c r="AN904" s="167"/>
      <c r="AO904" s="167"/>
      <c r="AP904" s="167"/>
      <c r="AQ904" s="167"/>
      <c r="AR904" s="167"/>
      <c r="AS904" s="167"/>
      <c r="AT904" s="167"/>
      <c r="AU904" s="167"/>
      <c r="AV904" s="167"/>
      <c r="AW904" s="167"/>
      <c r="AX904" s="167"/>
      <c r="AY904" s="167"/>
      <c r="AZ904" s="167"/>
      <c r="BA904" s="167"/>
      <c r="BB904" s="167"/>
      <c r="BC904" s="167"/>
      <c r="BD904" s="167"/>
      <c r="BE904" s="167"/>
      <c r="BF904" s="167"/>
      <c r="BG904" s="167"/>
      <c r="BH904" s="167"/>
      <c r="BI904" s="167"/>
      <c r="BJ904" s="167"/>
      <c r="BK904" s="167"/>
      <c r="BL904" s="166"/>
      <c r="BM904" s="166"/>
      <c r="BN904" s="166"/>
      <c r="BO904" s="166"/>
      <c r="BP904" s="166"/>
      <c r="BQ904" s="166"/>
      <c r="BR904" s="166"/>
      <c r="BS904" s="166"/>
      <c r="BT904" s="166"/>
      <c r="BU904" s="166"/>
      <c r="BV904" s="166"/>
      <c r="BW904" s="166"/>
      <c r="BX904" s="166"/>
      <c r="BY904" s="166"/>
      <c r="BZ904" s="166"/>
      <c r="CA904" s="166"/>
      <c r="CB904" s="166"/>
      <c r="CC904" s="166"/>
      <c r="CD904" s="166"/>
      <c r="CE904" s="166"/>
      <c r="CF904" s="166"/>
      <c r="CG904" s="166"/>
      <c r="CH904" s="166"/>
      <c r="CI904" s="166"/>
      <c r="CJ904" s="166"/>
      <c r="CK904" s="166"/>
      <c r="CL904" s="166"/>
      <c r="CM904" s="166"/>
      <c r="CN904" s="166"/>
      <c r="CO904" s="166"/>
      <c r="CP904" s="166"/>
      <c r="CQ904" s="166"/>
      <c r="CR904" s="166"/>
      <c r="CS904" s="166"/>
      <c r="CT904" s="166"/>
      <c r="CU904" s="166"/>
      <c r="CV904" s="166"/>
      <c r="CW904" s="166"/>
      <c r="CX904" s="166"/>
      <c r="CY904" s="166"/>
      <c r="CZ904" s="166"/>
      <c r="DA904" s="166"/>
      <c r="DB904" s="166"/>
      <c r="DC904" s="166"/>
      <c r="DD904" s="166"/>
      <c r="DE904" s="166"/>
      <c r="DF904" s="166"/>
      <c r="DG904" s="166"/>
      <c r="DH904" s="166"/>
      <c r="DI904" s="166"/>
      <c r="DJ904" s="166"/>
      <c r="DK904" s="166"/>
      <c r="DL904" s="166"/>
      <c r="DM904" s="166"/>
      <c r="DN904" s="166"/>
      <c r="DO904" s="166"/>
      <c r="DP904" s="166"/>
      <c r="DQ904" s="166"/>
      <c r="DR904" s="166"/>
      <c r="DS904" s="166"/>
      <c r="DT904" s="166"/>
      <c r="DU904" s="166"/>
      <c r="DV904" s="166"/>
      <c r="DW904" s="166"/>
      <c r="DX904" s="166"/>
      <c r="DY904" s="166"/>
      <c r="DZ904" s="166"/>
      <c r="EA904" s="166"/>
      <c r="EB904" s="166"/>
      <c r="EC904" s="166"/>
      <c r="ED904" s="166"/>
      <c r="EE904" s="166"/>
      <c r="EF904" s="166"/>
      <c r="EG904" s="166"/>
      <c r="EH904" s="166"/>
      <c r="EI904" s="166"/>
      <c r="EJ904" s="166"/>
      <c r="EK904" s="166"/>
      <c r="EL904" s="166"/>
      <c r="EM904" s="166"/>
      <c r="EN904" s="166"/>
      <c r="EO904" s="166"/>
      <c r="EP904" s="166"/>
      <c r="EQ904" s="166"/>
      <c r="ER904" s="166"/>
      <c r="ES904" s="166"/>
      <c r="ET904" s="166"/>
      <c r="EU904" s="166"/>
      <c r="EV904" s="166"/>
      <c r="EW904" s="166"/>
      <c r="EX904" s="166"/>
      <c r="EY904" s="166"/>
      <c r="EZ904" s="166"/>
      <c r="FA904" s="166"/>
      <c r="FB904" s="166"/>
      <c r="FC904" s="166"/>
      <c r="FD904" s="166"/>
      <c r="FE904" s="166"/>
      <c r="FF904" s="166"/>
      <c r="FG904" s="166"/>
      <c r="FH904" s="166"/>
      <c r="FI904" s="166"/>
      <c r="FJ904" s="166"/>
    </row>
    <row r="905" spans="13:166" s="19" customFormat="1">
      <c r="M905" s="166"/>
      <c r="N905" s="166"/>
      <c r="O905" s="166"/>
      <c r="P905" s="166"/>
      <c r="Q905" s="166"/>
      <c r="R905" s="166"/>
      <c r="S905" s="166"/>
      <c r="T905" s="166"/>
      <c r="U905" s="166"/>
      <c r="V905" s="166"/>
      <c r="W905" s="166"/>
      <c r="X905" s="166"/>
      <c r="Y905" s="166"/>
      <c r="Z905" s="166"/>
      <c r="AA905" s="166"/>
      <c r="AB905" s="166"/>
      <c r="AC905" s="166"/>
      <c r="AD905" s="166"/>
      <c r="AE905" s="166"/>
      <c r="AF905" s="166"/>
      <c r="AG905" s="166"/>
      <c r="AH905" s="167"/>
      <c r="AI905" s="167"/>
      <c r="AJ905" s="167"/>
      <c r="AK905" s="167"/>
      <c r="AL905" s="167"/>
      <c r="AM905" s="167"/>
      <c r="AN905" s="167"/>
      <c r="AO905" s="167"/>
      <c r="AP905" s="167"/>
      <c r="AQ905" s="167"/>
      <c r="AR905" s="167"/>
      <c r="AS905" s="167"/>
      <c r="AT905" s="167"/>
      <c r="AU905" s="167"/>
      <c r="AV905" s="167"/>
      <c r="AW905" s="167"/>
      <c r="AX905" s="167"/>
      <c r="AY905" s="167"/>
      <c r="AZ905" s="167"/>
      <c r="BA905" s="167"/>
      <c r="BB905" s="167"/>
      <c r="BC905" s="167"/>
      <c r="BD905" s="167"/>
      <c r="BE905" s="167"/>
      <c r="BF905" s="167"/>
      <c r="BG905" s="167"/>
      <c r="BH905" s="167"/>
      <c r="BI905" s="167"/>
      <c r="BJ905" s="167"/>
      <c r="BK905" s="167"/>
      <c r="BL905" s="166"/>
      <c r="BM905" s="166"/>
      <c r="BN905" s="166"/>
      <c r="BO905" s="166"/>
      <c r="BP905" s="166"/>
      <c r="BQ905" s="166"/>
      <c r="BR905" s="166"/>
      <c r="BS905" s="166"/>
      <c r="BT905" s="166"/>
      <c r="BU905" s="166"/>
      <c r="BV905" s="166"/>
      <c r="BW905" s="166"/>
      <c r="BX905" s="166"/>
      <c r="BY905" s="166"/>
      <c r="BZ905" s="166"/>
      <c r="CA905" s="166"/>
      <c r="CB905" s="166"/>
      <c r="CC905" s="166"/>
      <c r="CD905" s="166"/>
      <c r="CE905" s="166"/>
      <c r="CF905" s="166"/>
      <c r="CG905" s="166"/>
      <c r="CH905" s="166"/>
      <c r="CI905" s="166"/>
      <c r="CJ905" s="166"/>
      <c r="CK905" s="166"/>
      <c r="CL905" s="166"/>
      <c r="CM905" s="166"/>
      <c r="CN905" s="166"/>
      <c r="CO905" s="166"/>
      <c r="CP905" s="166"/>
      <c r="CQ905" s="166"/>
      <c r="CR905" s="166"/>
      <c r="CS905" s="166"/>
      <c r="CT905" s="166"/>
      <c r="CU905" s="166"/>
      <c r="CV905" s="166"/>
      <c r="CW905" s="166"/>
      <c r="CX905" s="166"/>
      <c r="CY905" s="166"/>
      <c r="CZ905" s="166"/>
      <c r="DA905" s="166"/>
      <c r="DB905" s="166"/>
      <c r="DC905" s="166"/>
      <c r="DD905" s="166"/>
      <c r="DE905" s="166"/>
      <c r="DF905" s="166"/>
      <c r="DG905" s="166"/>
      <c r="DH905" s="166"/>
      <c r="DI905" s="166"/>
      <c r="DJ905" s="166"/>
      <c r="DK905" s="166"/>
      <c r="DL905" s="166"/>
      <c r="DM905" s="166"/>
      <c r="DN905" s="166"/>
      <c r="DO905" s="166"/>
      <c r="DP905" s="166"/>
      <c r="DQ905" s="166"/>
      <c r="DR905" s="166"/>
      <c r="DS905" s="166"/>
      <c r="DT905" s="166"/>
      <c r="DU905" s="166"/>
      <c r="DV905" s="166"/>
      <c r="DW905" s="166"/>
      <c r="DX905" s="166"/>
      <c r="DY905" s="166"/>
      <c r="DZ905" s="166"/>
      <c r="EA905" s="166"/>
      <c r="EB905" s="166"/>
      <c r="EC905" s="166"/>
      <c r="ED905" s="166"/>
      <c r="EE905" s="166"/>
      <c r="EF905" s="166"/>
      <c r="EG905" s="166"/>
      <c r="EH905" s="166"/>
      <c r="EI905" s="166"/>
      <c r="EJ905" s="166"/>
      <c r="EK905" s="166"/>
      <c r="EL905" s="166"/>
      <c r="EM905" s="166"/>
      <c r="EN905" s="166"/>
      <c r="EO905" s="166"/>
      <c r="EP905" s="166"/>
      <c r="EQ905" s="166"/>
      <c r="ER905" s="166"/>
      <c r="ES905" s="166"/>
      <c r="ET905" s="166"/>
      <c r="EU905" s="166"/>
      <c r="EV905" s="166"/>
      <c r="EW905" s="166"/>
      <c r="EX905" s="166"/>
      <c r="EY905" s="166"/>
      <c r="EZ905" s="166"/>
      <c r="FA905" s="166"/>
      <c r="FB905" s="166"/>
      <c r="FC905" s="166"/>
      <c r="FD905" s="166"/>
      <c r="FE905" s="166"/>
      <c r="FF905" s="166"/>
      <c r="FG905" s="166"/>
      <c r="FH905" s="166"/>
      <c r="FI905" s="166"/>
      <c r="FJ905" s="166"/>
    </row>
    <row r="906" spans="13:166" s="19" customFormat="1">
      <c r="M906" s="166"/>
      <c r="N906" s="166"/>
      <c r="O906" s="166"/>
      <c r="P906" s="166"/>
      <c r="Q906" s="166"/>
      <c r="R906" s="166"/>
      <c r="S906" s="166"/>
      <c r="T906" s="166"/>
      <c r="U906" s="166"/>
      <c r="V906" s="166"/>
      <c r="W906" s="166"/>
      <c r="X906" s="166"/>
      <c r="Y906" s="166"/>
      <c r="Z906" s="166"/>
      <c r="AA906" s="166"/>
      <c r="AB906" s="166"/>
      <c r="AC906" s="166"/>
      <c r="AD906" s="166"/>
      <c r="AE906" s="166"/>
      <c r="AF906" s="166"/>
      <c r="AG906" s="166"/>
      <c r="AH906" s="167"/>
      <c r="AI906" s="167"/>
      <c r="AJ906" s="167"/>
      <c r="AK906" s="167"/>
      <c r="AL906" s="167"/>
      <c r="AM906" s="167"/>
      <c r="AN906" s="167"/>
      <c r="AO906" s="167"/>
      <c r="AP906" s="167"/>
      <c r="AQ906" s="167"/>
      <c r="AR906" s="167"/>
      <c r="AS906" s="167"/>
      <c r="AT906" s="167"/>
      <c r="AU906" s="167"/>
      <c r="AV906" s="167"/>
      <c r="AW906" s="167"/>
      <c r="AX906" s="167"/>
      <c r="AY906" s="167"/>
      <c r="AZ906" s="167"/>
      <c r="BA906" s="167"/>
      <c r="BB906" s="167"/>
      <c r="BC906" s="167"/>
      <c r="BD906" s="167"/>
      <c r="BE906" s="167"/>
      <c r="BF906" s="167"/>
      <c r="BG906" s="167"/>
      <c r="BH906" s="167"/>
      <c r="BI906" s="167"/>
      <c r="BJ906" s="167"/>
      <c r="BK906" s="167"/>
      <c r="BL906" s="166"/>
      <c r="BM906" s="166"/>
      <c r="BN906" s="166"/>
      <c r="BO906" s="166"/>
      <c r="BP906" s="166"/>
      <c r="BQ906" s="166"/>
      <c r="BR906" s="166"/>
      <c r="BS906" s="166"/>
      <c r="BT906" s="166"/>
      <c r="BU906" s="166"/>
      <c r="BV906" s="166"/>
      <c r="BW906" s="166"/>
      <c r="BX906" s="166"/>
      <c r="BY906" s="166"/>
      <c r="BZ906" s="166"/>
      <c r="CA906" s="166"/>
      <c r="CB906" s="166"/>
      <c r="CC906" s="166"/>
      <c r="CD906" s="166"/>
      <c r="CE906" s="166"/>
      <c r="CF906" s="166"/>
      <c r="CG906" s="166"/>
      <c r="CH906" s="166"/>
      <c r="CI906" s="166"/>
      <c r="CJ906" s="166"/>
      <c r="CK906" s="166"/>
      <c r="CL906" s="166"/>
      <c r="CM906" s="166"/>
      <c r="CN906" s="166"/>
      <c r="CO906" s="166"/>
      <c r="CP906" s="166"/>
      <c r="CQ906" s="166"/>
      <c r="CR906" s="166"/>
      <c r="CS906" s="166"/>
      <c r="CT906" s="166"/>
      <c r="CU906" s="166"/>
      <c r="CV906" s="166"/>
      <c r="CW906" s="166"/>
      <c r="CX906" s="166"/>
      <c r="CY906" s="166"/>
      <c r="CZ906" s="166"/>
      <c r="DA906" s="166"/>
      <c r="DB906" s="166"/>
      <c r="DC906" s="166"/>
      <c r="DD906" s="166"/>
      <c r="DE906" s="166"/>
      <c r="DF906" s="166"/>
      <c r="DG906" s="166"/>
      <c r="DH906" s="166"/>
      <c r="DI906" s="166"/>
      <c r="DJ906" s="166"/>
      <c r="DK906" s="166"/>
      <c r="DL906" s="166"/>
      <c r="DM906" s="166"/>
      <c r="DN906" s="166"/>
      <c r="DO906" s="166"/>
      <c r="DP906" s="166"/>
      <c r="DQ906" s="166"/>
      <c r="DR906" s="166"/>
      <c r="DS906" s="166"/>
      <c r="DT906" s="166"/>
      <c r="DU906" s="166"/>
      <c r="DV906" s="166"/>
      <c r="DW906" s="166"/>
      <c r="DX906" s="166"/>
      <c r="DY906" s="166"/>
      <c r="DZ906" s="166"/>
      <c r="EA906" s="166"/>
      <c r="EB906" s="166"/>
      <c r="EC906" s="166"/>
      <c r="ED906" s="166"/>
      <c r="EE906" s="166"/>
      <c r="EF906" s="166"/>
      <c r="EG906" s="166"/>
      <c r="EH906" s="166"/>
      <c r="EI906" s="166"/>
      <c r="EJ906" s="166"/>
      <c r="EK906" s="166"/>
      <c r="EL906" s="166"/>
      <c r="EM906" s="166"/>
      <c r="EN906" s="166"/>
      <c r="EO906" s="166"/>
      <c r="EP906" s="166"/>
      <c r="EQ906" s="166"/>
      <c r="ER906" s="166"/>
      <c r="ES906" s="166"/>
      <c r="ET906" s="166"/>
      <c r="EU906" s="166"/>
      <c r="EV906" s="166"/>
      <c r="EW906" s="166"/>
      <c r="EX906" s="166"/>
      <c r="EY906" s="166"/>
      <c r="EZ906" s="166"/>
      <c r="FA906" s="166"/>
      <c r="FB906" s="166"/>
      <c r="FC906" s="166"/>
      <c r="FD906" s="166"/>
      <c r="FE906" s="166"/>
      <c r="FF906" s="166"/>
      <c r="FG906" s="166"/>
      <c r="FH906" s="166"/>
      <c r="FI906" s="166"/>
      <c r="FJ906" s="166"/>
    </row>
    <row r="907" spans="13:166" s="19" customFormat="1">
      <c r="M907" s="166"/>
      <c r="N907" s="166"/>
      <c r="O907" s="166"/>
      <c r="P907" s="166"/>
      <c r="Q907" s="166"/>
      <c r="R907" s="166"/>
      <c r="S907" s="166"/>
      <c r="T907" s="166"/>
      <c r="U907" s="166"/>
      <c r="V907" s="166"/>
      <c r="W907" s="166"/>
      <c r="X907" s="166"/>
      <c r="Y907" s="166"/>
      <c r="Z907" s="166"/>
      <c r="AA907" s="166"/>
      <c r="AB907" s="166"/>
      <c r="AC907" s="166"/>
      <c r="AD907" s="166"/>
      <c r="AE907" s="166"/>
      <c r="AF907" s="166"/>
      <c r="AG907" s="166"/>
      <c r="AH907" s="167"/>
      <c r="AI907" s="167"/>
      <c r="AJ907" s="167"/>
      <c r="AK907" s="167"/>
      <c r="AL907" s="167"/>
      <c r="AM907" s="167"/>
      <c r="AN907" s="167"/>
      <c r="AO907" s="167"/>
      <c r="AP907" s="167"/>
      <c r="AQ907" s="167"/>
      <c r="AR907" s="167"/>
      <c r="AS907" s="167"/>
      <c r="AT907" s="167"/>
      <c r="AU907" s="167"/>
      <c r="AV907" s="167"/>
      <c r="AW907" s="167"/>
      <c r="AX907" s="167"/>
      <c r="AY907" s="167"/>
      <c r="AZ907" s="167"/>
      <c r="BA907" s="167"/>
      <c r="BB907" s="167"/>
      <c r="BC907" s="167"/>
      <c r="BD907" s="167"/>
      <c r="BE907" s="167"/>
      <c r="BF907" s="167"/>
      <c r="BG907" s="167"/>
      <c r="BH907" s="167"/>
      <c r="BI907" s="167"/>
      <c r="BJ907" s="167"/>
      <c r="BK907" s="167"/>
      <c r="BL907" s="166"/>
      <c r="BM907" s="166"/>
      <c r="BN907" s="166"/>
      <c r="BO907" s="166"/>
      <c r="BP907" s="166"/>
      <c r="BQ907" s="166"/>
      <c r="BR907" s="166"/>
      <c r="BS907" s="166"/>
      <c r="BT907" s="166"/>
      <c r="BU907" s="166"/>
      <c r="BV907" s="166"/>
      <c r="BW907" s="166"/>
      <c r="BX907" s="166"/>
      <c r="BY907" s="166"/>
      <c r="BZ907" s="166"/>
      <c r="CA907" s="166"/>
      <c r="CB907" s="166"/>
      <c r="CC907" s="166"/>
      <c r="CD907" s="166"/>
      <c r="CE907" s="166"/>
      <c r="CF907" s="166"/>
      <c r="CG907" s="166"/>
      <c r="CH907" s="166"/>
      <c r="CI907" s="166"/>
      <c r="CJ907" s="166"/>
      <c r="CK907" s="166"/>
      <c r="CL907" s="166"/>
      <c r="CM907" s="166"/>
      <c r="CN907" s="166"/>
      <c r="CO907" s="166"/>
      <c r="CP907" s="166"/>
      <c r="CQ907" s="166"/>
      <c r="CR907" s="166"/>
      <c r="CS907" s="166"/>
      <c r="CT907" s="166"/>
      <c r="CU907" s="166"/>
      <c r="CV907" s="166"/>
      <c r="CW907" s="166"/>
      <c r="CX907" s="166"/>
      <c r="CY907" s="166"/>
      <c r="CZ907" s="166"/>
      <c r="DA907" s="166"/>
      <c r="DB907" s="166"/>
      <c r="DC907" s="166"/>
      <c r="DD907" s="166"/>
      <c r="DE907" s="166"/>
      <c r="DF907" s="166"/>
      <c r="DG907" s="166"/>
      <c r="DH907" s="166"/>
      <c r="DI907" s="166"/>
      <c r="DJ907" s="166"/>
      <c r="DK907" s="166"/>
      <c r="DL907" s="166"/>
      <c r="DM907" s="166"/>
      <c r="DN907" s="166"/>
      <c r="DO907" s="166"/>
      <c r="DP907" s="166"/>
      <c r="DQ907" s="166"/>
      <c r="DR907" s="166"/>
      <c r="DS907" s="166"/>
      <c r="DT907" s="166"/>
      <c r="DU907" s="166"/>
      <c r="DV907" s="166"/>
      <c r="DW907" s="166"/>
      <c r="DX907" s="166"/>
      <c r="DY907" s="166"/>
      <c r="DZ907" s="166"/>
      <c r="EA907" s="166"/>
      <c r="EB907" s="166"/>
      <c r="EC907" s="166"/>
      <c r="ED907" s="166"/>
      <c r="EE907" s="166"/>
      <c r="EF907" s="166"/>
      <c r="EG907" s="166"/>
      <c r="EH907" s="166"/>
      <c r="EI907" s="166"/>
      <c r="EJ907" s="166"/>
      <c r="EK907" s="166"/>
      <c r="EL907" s="166"/>
      <c r="EM907" s="166"/>
      <c r="EN907" s="166"/>
      <c r="EO907" s="166"/>
      <c r="EP907" s="166"/>
      <c r="EQ907" s="166"/>
      <c r="ER907" s="166"/>
      <c r="ES907" s="166"/>
      <c r="ET907" s="166"/>
      <c r="EU907" s="166"/>
      <c r="EV907" s="166"/>
      <c r="EW907" s="166"/>
      <c r="EX907" s="166"/>
      <c r="EY907" s="166"/>
      <c r="EZ907" s="166"/>
      <c r="FA907" s="166"/>
      <c r="FB907" s="166"/>
      <c r="FC907" s="166"/>
      <c r="FD907" s="166"/>
      <c r="FE907" s="166"/>
      <c r="FF907" s="166"/>
      <c r="FG907" s="166"/>
      <c r="FH907" s="166"/>
      <c r="FI907" s="166"/>
      <c r="FJ907" s="166"/>
    </row>
    <row r="908" spans="13:166" s="19" customFormat="1">
      <c r="M908" s="166"/>
      <c r="N908" s="166"/>
      <c r="O908" s="166"/>
      <c r="P908" s="166"/>
      <c r="Q908" s="166"/>
      <c r="R908" s="166"/>
      <c r="S908" s="166"/>
      <c r="T908" s="166"/>
      <c r="U908" s="166"/>
      <c r="V908" s="166"/>
      <c r="W908" s="166"/>
      <c r="X908" s="166"/>
      <c r="Y908" s="166"/>
      <c r="Z908" s="166"/>
      <c r="AA908" s="166"/>
      <c r="AB908" s="166"/>
      <c r="AC908" s="166"/>
      <c r="AD908" s="166"/>
      <c r="AE908" s="166"/>
      <c r="AF908" s="166"/>
      <c r="AG908" s="166"/>
      <c r="AH908" s="167"/>
      <c r="AI908" s="167"/>
      <c r="AJ908" s="167"/>
      <c r="AK908" s="167"/>
      <c r="AL908" s="167"/>
      <c r="AM908" s="167"/>
      <c r="AN908" s="167"/>
      <c r="AO908" s="167"/>
      <c r="AP908" s="167"/>
      <c r="AQ908" s="167"/>
      <c r="AR908" s="167"/>
      <c r="AS908" s="167"/>
      <c r="AT908" s="167"/>
      <c r="AU908" s="167"/>
      <c r="AV908" s="167"/>
      <c r="AW908" s="167"/>
      <c r="AX908" s="167"/>
      <c r="AY908" s="167"/>
      <c r="AZ908" s="167"/>
      <c r="BA908" s="167"/>
      <c r="BB908" s="167"/>
      <c r="BC908" s="167"/>
      <c r="BD908" s="167"/>
      <c r="BE908" s="167"/>
      <c r="BF908" s="167"/>
      <c r="BG908" s="167"/>
      <c r="BH908" s="167"/>
      <c r="BI908" s="167"/>
      <c r="BJ908" s="167"/>
      <c r="BK908" s="167"/>
      <c r="BL908" s="166"/>
      <c r="BM908" s="166"/>
      <c r="BN908" s="166"/>
      <c r="BO908" s="166"/>
      <c r="BP908" s="166"/>
      <c r="BQ908" s="166"/>
      <c r="BR908" s="166"/>
      <c r="BS908" s="166"/>
      <c r="BT908" s="166"/>
      <c r="BU908" s="166"/>
      <c r="BV908" s="166"/>
      <c r="BW908" s="166"/>
      <c r="BX908" s="166"/>
      <c r="BY908" s="166"/>
      <c r="BZ908" s="166"/>
      <c r="CA908" s="166"/>
      <c r="CB908" s="166"/>
      <c r="CC908" s="166"/>
      <c r="CD908" s="166"/>
      <c r="CE908" s="166"/>
      <c r="CF908" s="166"/>
      <c r="CG908" s="166"/>
      <c r="CH908" s="166"/>
      <c r="CI908" s="166"/>
      <c r="CJ908" s="166"/>
      <c r="CK908" s="166"/>
      <c r="CL908" s="166"/>
      <c r="CM908" s="166"/>
      <c r="CN908" s="166"/>
      <c r="CO908" s="166"/>
      <c r="CP908" s="166"/>
      <c r="CQ908" s="166"/>
      <c r="CR908" s="166"/>
      <c r="CS908" s="166"/>
      <c r="CT908" s="166"/>
      <c r="CU908" s="166"/>
      <c r="CV908" s="166"/>
      <c r="CW908" s="166"/>
      <c r="CX908" s="166"/>
      <c r="CY908" s="166"/>
      <c r="CZ908" s="166"/>
      <c r="DA908" s="166"/>
      <c r="DB908" s="166"/>
      <c r="DC908" s="166"/>
      <c r="DD908" s="166"/>
      <c r="DE908" s="166"/>
      <c r="DF908" s="166"/>
      <c r="DG908" s="166"/>
      <c r="DH908" s="166"/>
      <c r="DI908" s="166"/>
      <c r="DJ908" s="166"/>
      <c r="DK908" s="166"/>
      <c r="DL908" s="166"/>
      <c r="DM908" s="166"/>
      <c r="DN908" s="166"/>
      <c r="DO908" s="166"/>
      <c r="DP908" s="166"/>
      <c r="DQ908" s="166"/>
      <c r="DR908" s="166"/>
      <c r="DS908" s="166"/>
      <c r="DT908" s="166"/>
      <c r="DU908" s="166"/>
      <c r="DV908" s="166"/>
      <c r="DW908" s="166"/>
      <c r="DX908" s="166"/>
      <c r="DY908" s="166"/>
      <c r="DZ908" s="166"/>
      <c r="EA908" s="166"/>
      <c r="EB908" s="166"/>
      <c r="EC908" s="166"/>
      <c r="ED908" s="166"/>
      <c r="EE908" s="166"/>
      <c r="EF908" s="166"/>
      <c r="EG908" s="166"/>
      <c r="EH908" s="166"/>
      <c r="EI908" s="166"/>
      <c r="EJ908" s="166"/>
      <c r="EK908" s="166"/>
      <c r="EL908" s="166"/>
      <c r="EM908" s="166"/>
      <c r="EN908" s="166"/>
      <c r="EO908" s="166"/>
      <c r="EP908" s="166"/>
      <c r="EQ908" s="166"/>
      <c r="ER908" s="166"/>
      <c r="ES908" s="166"/>
      <c r="ET908" s="166"/>
      <c r="EU908" s="166"/>
      <c r="EV908" s="166"/>
      <c r="EW908" s="166"/>
      <c r="EX908" s="166"/>
      <c r="EY908" s="166"/>
      <c r="EZ908" s="166"/>
      <c r="FA908" s="166"/>
      <c r="FB908" s="166"/>
      <c r="FC908" s="166"/>
      <c r="FD908" s="166"/>
      <c r="FE908" s="166"/>
      <c r="FF908" s="166"/>
      <c r="FG908" s="166"/>
      <c r="FH908" s="166"/>
      <c r="FI908" s="166"/>
      <c r="FJ908" s="166"/>
    </row>
    <row r="909" spans="13:166" s="19" customFormat="1">
      <c r="M909" s="166"/>
      <c r="N909" s="166"/>
      <c r="O909" s="166"/>
      <c r="P909" s="166"/>
      <c r="Q909" s="166"/>
      <c r="R909" s="166"/>
      <c r="S909" s="166"/>
      <c r="T909" s="166"/>
      <c r="U909" s="166"/>
      <c r="V909" s="166"/>
      <c r="W909" s="166"/>
      <c r="X909" s="166"/>
      <c r="Y909" s="166"/>
      <c r="Z909" s="166"/>
      <c r="AA909" s="166"/>
      <c r="AB909" s="166"/>
      <c r="AC909" s="166"/>
      <c r="AD909" s="166"/>
      <c r="AE909" s="166"/>
      <c r="AF909" s="166"/>
      <c r="AG909" s="166"/>
      <c r="AH909" s="167"/>
      <c r="AI909" s="167"/>
      <c r="AJ909" s="167"/>
      <c r="AK909" s="167"/>
      <c r="AL909" s="167"/>
      <c r="AM909" s="167"/>
      <c r="AN909" s="167"/>
      <c r="AO909" s="167"/>
      <c r="AP909" s="167"/>
      <c r="AQ909" s="167"/>
      <c r="AR909" s="167"/>
      <c r="AS909" s="167"/>
      <c r="AT909" s="167"/>
      <c r="AU909" s="167"/>
      <c r="AV909" s="167"/>
      <c r="AW909" s="167"/>
      <c r="AX909" s="167"/>
      <c r="AY909" s="167"/>
      <c r="AZ909" s="167"/>
      <c r="BA909" s="167"/>
      <c r="BB909" s="167"/>
      <c r="BC909" s="167"/>
      <c r="BD909" s="167"/>
      <c r="BE909" s="167"/>
      <c r="BF909" s="167"/>
      <c r="BG909" s="167"/>
      <c r="BH909" s="167"/>
      <c r="BI909" s="167"/>
      <c r="BJ909" s="167"/>
      <c r="BK909" s="167"/>
      <c r="BL909" s="166"/>
      <c r="BM909" s="166"/>
      <c r="BN909" s="166"/>
      <c r="BO909" s="166"/>
      <c r="BP909" s="166"/>
      <c r="BQ909" s="166"/>
      <c r="BR909" s="166"/>
      <c r="BS909" s="166"/>
      <c r="BT909" s="166"/>
      <c r="BU909" s="166"/>
      <c r="BV909" s="166"/>
      <c r="BW909" s="166"/>
      <c r="BX909" s="166"/>
      <c r="BY909" s="166"/>
      <c r="BZ909" s="166"/>
      <c r="CA909" s="166"/>
      <c r="CB909" s="166"/>
      <c r="CC909" s="166"/>
      <c r="CD909" s="166"/>
      <c r="CE909" s="166"/>
      <c r="CF909" s="166"/>
      <c r="CG909" s="166"/>
      <c r="CH909" s="166"/>
      <c r="CI909" s="166"/>
      <c r="CJ909" s="166"/>
      <c r="CK909" s="166"/>
      <c r="CL909" s="166"/>
      <c r="CM909" s="166"/>
      <c r="CN909" s="166"/>
      <c r="CO909" s="166"/>
      <c r="CP909" s="166"/>
      <c r="CQ909" s="166"/>
      <c r="CR909" s="166"/>
      <c r="CS909" s="166"/>
      <c r="CT909" s="166"/>
      <c r="CU909" s="166"/>
      <c r="CV909" s="166"/>
      <c r="CW909" s="166"/>
      <c r="CX909" s="166"/>
      <c r="CY909" s="166"/>
      <c r="CZ909" s="166"/>
      <c r="DA909" s="166"/>
      <c r="DB909" s="166"/>
      <c r="DC909" s="166"/>
      <c r="DD909" s="166"/>
      <c r="DE909" s="166"/>
      <c r="DF909" s="166"/>
      <c r="DG909" s="166"/>
      <c r="DH909" s="166"/>
      <c r="DI909" s="166"/>
      <c r="DJ909" s="166"/>
      <c r="DK909" s="166"/>
      <c r="DL909" s="166"/>
      <c r="DM909" s="166"/>
      <c r="DN909" s="166"/>
      <c r="DO909" s="166"/>
      <c r="DP909" s="166"/>
      <c r="DQ909" s="166"/>
      <c r="DR909" s="166"/>
      <c r="DS909" s="166"/>
      <c r="DT909" s="166"/>
      <c r="DU909" s="166"/>
      <c r="DV909" s="166"/>
      <c r="DW909" s="166"/>
      <c r="DX909" s="166"/>
      <c r="DY909" s="166"/>
      <c r="DZ909" s="166"/>
      <c r="EA909" s="166"/>
      <c r="EB909" s="166"/>
      <c r="EC909" s="166"/>
      <c r="ED909" s="166"/>
      <c r="EE909" s="166"/>
      <c r="EF909" s="166"/>
      <c r="EG909" s="166"/>
      <c r="EH909" s="166"/>
      <c r="EI909" s="166"/>
      <c r="EJ909" s="166"/>
      <c r="EK909" s="166"/>
      <c r="EL909" s="166"/>
      <c r="EM909" s="166"/>
      <c r="EN909" s="166"/>
      <c r="EO909" s="166"/>
      <c r="EP909" s="166"/>
      <c r="EQ909" s="166"/>
      <c r="ER909" s="166"/>
      <c r="ES909" s="166"/>
      <c r="ET909" s="166"/>
      <c r="EU909" s="166"/>
      <c r="EV909" s="166"/>
      <c r="EW909" s="166"/>
      <c r="EX909" s="166"/>
      <c r="EY909" s="166"/>
      <c r="EZ909" s="166"/>
      <c r="FA909" s="166"/>
      <c r="FB909" s="166"/>
      <c r="FC909" s="166"/>
      <c r="FD909" s="166"/>
      <c r="FE909" s="166"/>
      <c r="FF909" s="166"/>
      <c r="FG909" s="166"/>
      <c r="FH909" s="166"/>
      <c r="FI909" s="166"/>
      <c r="FJ909" s="166"/>
    </row>
    <row r="910" spans="13:166" s="19" customFormat="1">
      <c r="M910" s="166"/>
      <c r="N910" s="166"/>
      <c r="O910" s="166"/>
      <c r="P910" s="166"/>
      <c r="Q910" s="166"/>
      <c r="R910" s="166"/>
      <c r="S910" s="166"/>
      <c r="T910" s="166"/>
      <c r="U910" s="166"/>
      <c r="V910" s="166"/>
      <c r="W910" s="166"/>
      <c r="X910" s="166"/>
      <c r="Y910" s="166"/>
      <c r="Z910" s="166"/>
      <c r="AA910" s="166"/>
      <c r="AB910" s="166"/>
      <c r="AC910" s="166"/>
      <c r="AD910" s="166"/>
      <c r="AE910" s="166"/>
      <c r="AF910" s="166"/>
      <c r="AG910" s="166"/>
      <c r="AH910" s="167"/>
      <c r="AI910" s="167"/>
      <c r="AJ910" s="167"/>
      <c r="AK910" s="167"/>
      <c r="AL910" s="167"/>
      <c r="AM910" s="167"/>
      <c r="AN910" s="167"/>
      <c r="AO910" s="167"/>
      <c r="AP910" s="167"/>
      <c r="AQ910" s="167"/>
      <c r="AR910" s="167"/>
      <c r="AS910" s="167"/>
      <c r="AT910" s="167"/>
      <c r="AU910" s="167"/>
      <c r="AV910" s="167"/>
      <c r="AW910" s="167"/>
      <c r="AX910" s="167"/>
      <c r="AY910" s="167"/>
      <c r="AZ910" s="167"/>
      <c r="BA910" s="167"/>
      <c r="BB910" s="167"/>
      <c r="BC910" s="167"/>
      <c r="BD910" s="167"/>
      <c r="BE910" s="167"/>
      <c r="BF910" s="167"/>
      <c r="BG910" s="167"/>
      <c r="BH910" s="167"/>
      <c r="BI910" s="167"/>
      <c r="BJ910" s="167"/>
      <c r="BK910" s="167"/>
      <c r="BL910" s="166"/>
      <c r="BM910" s="166"/>
      <c r="BN910" s="166"/>
      <c r="BO910" s="166"/>
      <c r="BP910" s="166"/>
      <c r="BQ910" s="166"/>
      <c r="BR910" s="166"/>
      <c r="BS910" s="166"/>
      <c r="BT910" s="166"/>
      <c r="BU910" s="166"/>
      <c r="BV910" s="166"/>
      <c r="BW910" s="166"/>
      <c r="BX910" s="166"/>
      <c r="BY910" s="166"/>
      <c r="BZ910" s="166"/>
      <c r="CA910" s="166"/>
      <c r="CB910" s="166"/>
      <c r="CC910" s="166"/>
      <c r="CD910" s="166"/>
      <c r="CE910" s="166"/>
      <c r="CF910" s="166"/>
      <c r="CG910" s="166"/>
      <c r="CH910" s="166"/>
      <c r="CI910" s="166"/>
      <c r="CJ910" s="166"/>
      <c r="CK910" s="166"/>
      <c r="CL910" s="166"/>
      <c r="CM910" s="166"/>
      <c r="CN910" s="166"/>
      <c r="CO910" s="166"/>
      <c r="CP910" s="166"/>
      <c r="CQ910" s="166"/>
      <c r="CR910" s="166"/>
      <c r="CS910" s="166"/>
      <c r="CT910" s="166"/>
      <c r="CU910" s="166"/>
      <c r="CV910" s="166"/>
      <c r="CW910" s="166"/>
      <c r="CX910" s="166"/>
      <c r="CY910" s="166"/>
      <c r="CZ910" s="166"/>
      <c r="DA910" s="166"/>
      <c r="DB910" s="166"/>
      <c r="DC910" s="166"/>
      <c r="DD910" s="166"/>
      <c r="DE910" s="166"/>
      <c r="DF910" s="166"/>
      <c r="DG910" s="166"/>
      <c r="DH910" s="166"/>
      <c r="DI910" s="166"/>
      <c r="DJ910" s="166"/>
      <c r="DK910" s="166"/>
      <c r="DL910" s="166"/>
      <c r="DM910" s="166"/>
      <c r="DN910" s="166"/>
      <c r="DO910" s="166"/>
      <c r="DP910" s="166"/>
      <c r="DQ910" s="166"/>
      <c r="DR910" s="166"/>
      <c r="DS910" s="166"/>
      <c r="DT910" s="166"/>
      <c r="DU910" s="166"/>
      <c r="DV910" s="166"/>
      <c r="DW910" s="166"/>
      <c r="DX910" s="166"/>
      <c r="DY910" s="166"/>
      <c r="DZ910" s="166"/>
      <c r="EA910" s="166"/>
      <c r="EB910" s="166"/>
      <c r="EC910" s="166"/>
      <c r="ED910" s="166"/>
      <c r="EE910" s="166"/>
      <c r="EF910" s="166"/>
      <c r="EG910" s="166"/>
      <c r="EH910" s="166"/>
      <c r="EI910" s="166"/>
      <c r="EJ910" s="166"/>
      <c r="EK910" s="166"/>
      <c r="EL910" s="166"/>
      <c r="EM910" s="166"/>
      <c r="EN910" s="166"/>
      <c r="EO910" s="166"/>
      <c r="EP910" s="166"/>
      <c r="EQ910" s="166"/>
      <c r="ER910" s="166"/>
      <c r="ES910" s="166"/>
      <c r="ET910" s="166"/>
      <c r="EU910" s="166"/>
      <c r="EV910" s="166"/>
      <c r="EW910" s="166"/>
      <c r="EX910" s="166"/>
      <c r="EY910" s="166"/>
      <c r="EZ910" s="166"/>
      <c r="FA910" s="166"/>
      <c r="FB910" s="166"/>
      <c r="FC910" s="166"/>
      <c r="FD910" s="166"/>
      <c r="FE910" s="166"/>
      <c r="FF910" s="166"/>
      <c r="FG910" s="166"/>
      <c r="FH910" s="166"/>
      <c r="FI910" s="166"/>
      <c r="FJ910" s="166"/>
    </row>
    <row r="911" spans="13:166" s="19" customFormat="1">
      <c r="M911" s="166"/>
      <c r="N911" s="166"/>
      <c r="O911" s="166"/>
      <c r="P911" s="166"/>
      <c r="Q911" s="166"/>
      <c r="R911" s="166"/>
      <c r="S911" s="166"/>
      <c r="T911" s="166"/>
      <c r="U911" s="166"/>
      <c r="V911" s="166"/>
      <c r="W911" s="166"/>
      <c r="X911" s="166"/>
      <c r="Y911" s="166"/>
      <c r="Z911" s="166"/>
      <c r="AA911" s="166"/>
      <c r="AB911" s="166"/>
      <c r="AC911" s="166"/>
      <c r="AD911" s="166"/>
      <c r="AE911" s="166"/>
      <c r="AF911" s="166"/>
      <c r="AG911" s="166"/>
      <c r="AH911" s="167"/>
      <c r="AI911" s="167"/>
      <c r="AJ911" s="167"/>
      <c r="AK911" s="167"/>
      <c r="AL911" s="167"/>
      <c r="AM911" s="167"/>
      <c r="AN911" s="167"/>
      <c r="AO911" s="167"/>
      <c r="AP911" s="167"/>
      <c r="AQ911" s="167"/>
      <c r="AR911" s="167"/>
      <c r="AS911" s="167"/>
      <c r="AT911" s="167"/>
      <c r="AU911" s="167"/>
      <c r="AV911" s="167"/>
      <c r="AW911" s="167"/>
      <c r="AX911" s="167"/>
      <c r="AY911" s="167"/>
      <c r="AZ911" s="167"/>
      <c r="BA911" s="167"/>
      <c r="BB911" s="167"/>
      <c r="BC911" s="167"/>
      <c r="BD911" s="167"/>
      <c r="BE911" s="167"/>
      <c r="BF911" s="167"/>
      <c r="BG911" s="167"/>
      <c r="BH911" s="167"/>
      <c r="BI911" s="167"/>
      <c r="BJ911" s="167"/>
      <c r="BK911" s="167"/>
      <c r="BL911" s="166"/>
      <c r="BM911" s="166"/>
      <c r="BN911" s="166"/>
      <c r="BO911" s="166"/>
      <c r="BP911" s="166"/>
      <c r="BQ911" s="166"/>
      <c r="BR911" s="166"/>
      <c r="BS911" s="166"/>
      <c r="BT911" s="166"/>
      <c r="BU911" s="166"/>
      <c r="BV911" s="166"/>
      <c r="BW911" s="166"/>
      <c r="BX911" s="166"/>
      <c r="BY911" s="166"/>
      <c r="BZ911" s="166"/>
      <c r="CA911" s="166"/>
      <c r="CB911" s="166"/>
      <c r="CC911" s="166"/>
      <c r="CD911" s="166"/>
      <c r="CE911" s="166"/>
      <c r="CF911" s="166"/>
      <c r="CG911" s="166"/>
      <c r="CH911" s="166"/>
      <c r="CI911" s="166"/>
      <c r="CJ911" s="166"/>
      <c r="CK911" s="166"/>
      <c r="CL911" s="166"/>
      <c r="CM911" s="166"/>
      <c r="CN911" s="166"/>
      <c r="CO911" s="166"/>
      <c r="CP911" s="166"/>
      <c r="CQ911" s="166"/>
      <c r="CR911" s="166"/>
      <c r="CS911" s="166"/>
      <c r="CT911" s="166"/>
      <c r="CU911" s="166"/>
      <c r="CV911" s="166"/>
      <c r="CW911" s="166"/>
      <c r="CX911" s="166"/>
      <c r="CY911" s="166"/>
      <c r="CZ911" s="166"/>
      <c r="DA911" s="166"/>
      <c r="DB911" s="166"/>
      <c r="DC911" s="166"/>
      <c r="DD911" s="166"/>
      <c r="DE911" s="166"/>
      <c r="DF911" s="166"/>
      <c r="DG911" s="166"/>
      <c r="DH911" s="166"/>
      <c r="DI911" s="166"/>
      <c r="DJ911" s="166"/>
      <c r="DK911" s="166"/>
      <c r="DL911" s="166"/>
      <c r="DM911" s="166"/>
      <c r="DN911" s="166"/>
      <c r="DO911" s="166"/>
      <c r="DP911" s="166"/>
      <c r="DQ911" s="166"/>
      <c r="DR911" s="166"/>
      <c r="DS911" s="166"/>
      <c r="DT911" s="166"/>
      <c r="DU911" s="166"/>
      <c r="DV911" s="166"/>
      <c r="DW911" s="166"/>
      <c r="DX911" s="166"/>
      <c r="DY911" s="166"/>
      <c r="DZ911" s="166"/>
      <c r="EA911" s="166"/>
      <c r="EB911" s="166"/>
      <c r="EC911" s="166"/>
      <c r="ED911" s="166"/>
      <c r="EE911" s="166"/>
      <c r="EF911" s="166"/>
      <c r="EG911" s="166"/>
      <c r="EH911" s="166"/>
      <c r="EI911" s="166"/>
      <c r="EJ911" s="166"/>
      <c r="EK911" s="166"/>
      <c r="EL911" s="166"/>
      <c r="EM911" s="166"/>
      <c r="EN911" s="166"/>
      <c r="EO911" s="166"/>
      <c r="EP911" s="166"/>
      <c r="EQ911" s="166"/>
      <c r="ER911" s="166"/>
      <c r="ES911" s="166"/>
      <c r="ET911" s="166"/>
      <c r="EU911" s="166"/>
      <c r="EV911" s="166"/>
      <c r="EW911" s="166"/>
      <c r="EX911" s="166"/>
      <c r="EY911" s="166"/>
      <c r="EZ911" s="166"/>
      <c r="FA911" s="166"/>
      <c r="FB911" s="166"/>
      <c r="FC911" s="166"/>
      <c r="FD911" s="166"/>
      <c r="FE911" s="166"/>
      <c r="FF911" s="166"/>
      <c r="FG911" s="166"/>
      <c r="FH911" s="166"/>
      <c r="FI911" s="166"/>
      <c r="FJ911" s="166"/>
    </row>
    <row r="912" spans="13:166" s="19" customFormat="1">
      <c r="M912" s="166"/>
      <c r="N912" s="166"/>
      <c r="O912" s="166"/>
      <c r="P912" s="166"/>
      <c r="Q912" s="166"/>
      <c r="R912" s="166"/>
      <c r="S912" s="166"/>
      <c r="T912" s="166"/>
      <c r="U912" s="166"/>
      <c r="V912" s="166"/>
      <c r="W912" s="166"/>
      <c r="X912" s="166"/>
      <c r="Y912" s="166"/>
      <c r="Z912" s="166"/>
      <c r="AA912" s="166"/>
      <c r="AB912" s="166"/>
      <c r="AC912" s="166"/>
      <c r="AD912" s="166"/>
      <c r="AE912" s="166"/>
      <c r="AF912" s="166"/>
      <c r="AG912" s="166"/>
      <c r="AH912" s="167"/>
      <c r="AI912" s="167"/>
      <c r="AJ912" s="167"/>
      <c r="AK912" s="167"/>
      <c r="AL912" s="167"/>
      <c r="AM912" s="167"/>
      <c r="AN912" s="167"/>
      <c r="AO912" s="167"/>
      <c r="AP912" s="167"/>
      <c r="AQ912" s="167"/>
      <c r="AR912" s="167"/>
      <c r="AS912" s="167"/>
      <c r="AT912" s="167"/>
      <c r="AU912" s="167"/>
      <c r="AV912" s="167"/>
      <c r="AW912" s="167"/>
      <c r="AX912" s="167"/>
      <c r="AY912" s="167"/>
      <c r="AZ912" s="167"/>
      <c r="BA912" s="167"/>
      <c r="BB912" s="167"/>
      <c r="BC912" s="167"/>
      <c r="BD912" s="167"/>
      <c r="BE912" s="167"/>
      <c r="BF912" s="167"/>
      <c r="BG912" s="167"/>
      <c r="BH912" s="167"/>
      <c r="BI912" s="167"/>
      <c r="BJ912" s="167"/>
      <c r="BK912" s="167"/>
      <c r="BL912" s="166"/>
      <c r="BM912" s="166"/>
      <c r="BN912" s="166"/>
      <c r="BO912" s="166"/>
      <c r="BP912" s="166"/>
      <c r="BQ912" s="166"/>
      <c r="BR912" s="166"/>
      <c r="BS912" s="166"/>
      <c r="BT912" s="166"/>
      <c r="BU912" s="166"/>
      <c r="BV912" s="166"/>
      <c r="BW912" s="166"/>
      <c r="BX912" s="166"/>
      <c r="BY912" s="166"/>
      <c r="BZ912" s="166"/>
      <c r="CA912" s="166"/>
      <c r="CB912" s="166"/>
      <c r="CC912" s="166"/>
      <c r="CD912" s="166"/>
      <c r="CE912" s="166"/>
      <c r="CF912" s="166"/>
      <c r="CG912" s="166"/>
      <c r="CH912" s="166"/>
      <c r="CI912" s="166"/>
      <c r="CJ912" s="166"/>
      <c r="CK912" s="166"/>
      <c r="CL912" s="166"/>
      <c r="CM912" s="166"/>
      <c r="CN912" s="166"/>
      <c r="CO912" s="166"/>
      <c r="CP912" s="166"/>
      <c r="CQ912" s="166"/>
      <c r="CR912" s="166"/>
      <c r="CS912" s="166"/>
      <c r="CT912" s="166"/>
      <c r="CU912" s="166"/>
      <c r="CV912" s="166"/>
      <c r="CW912" s="166"/>
      <c r="CX912" s="166"/>
      <c r="CY912" s="166"/>
      <c r="CZ912" s="166"/>
      <c r="DA912" s="166"/>
      <c r="DB912" s="166"/>
      <c r="DC912" s="166"/>
      <c r="DD912" s="166"/>
      <c r="DE912" s="166"/>
      <c r="DF912" s="166"/>
      <c r="DG912" s="166"/>
      <c r="DH912" s="166"/>
      <c r="DI912" s="166"/>
      <c r="DJ912" s="166"/>
      <c r="DK912" s="166"/>
      <c r="DL912" s="166"/>
      <c r="DM912" s="166"/>
      <c r="DN912" s="166"/>
      <c r="DO912" s="166"/>
      <c r="DP912" s="166"/>
      <c r="DQ912" s="166"/>
      <c r="DR912" s="166"/>
      <c r="DS912" s="166"/>
      <c r="DT912" s="166"/>
      <c r="DU912" s="166"/>
      <c r="DV912" s="166"/>
      <c r="DW912" s="166"/>
      <c r="DX912" s="166"/>
      <c r="DY912" s="166"/>
      <c r="DZ912" s="166"/>
      <c r="EA912" s="166"/>
      <c r="EB912" s="166"/>
      <c r="EC912" s="166"/>
      <c r="ED912" s="166"/>
      <c r="EE912" s="166"/>
      <c r="EF912" s="166"/>
      <c r="EG912" s="166"/>
      <c r="EH912" s="166"/>
      <c r="EI912" s="166"/>
      <c r="EJ912" s="166"/>
      <c r="EK912" s="166"/>
      <c r="EL912" s="166"/>
      <c r="EM912" s="166"/>
      <c r="EN912" s="166"/>
      <c r="EO912" s="166"/>
      <c r="EP912" s="166"/>
      <c r="EQ912" s="166"/>
      <c r="ER912" s="166"/>
      <c r="ES912" s="166"/>
      <c r="ET912" s="166"/>
      <c r="EU912" s="166"/>
      <c r="EV912" s="166"/>
      <c r="EW912" s="166"/>
      <c r="EX912" s="166"/>
      <c r="EY912" s="166"/>
      <c r="EZ912" s="166"/>
      <c r="FA912" s="166"/>
      <c r="FB912" s="166"/>
      <c r="FC912" s="166"/>
      <c r="FD912" s="166"/>
      <c r="FE912" s="166"/>
      <c r="FF912" s="166"/>
      <c r="FG912" s="166"/>
      <c r="FH912" s="166"/>
      <c r="FI912" s="166"/>
      <c r="FJ912" s="166"/>
    </row>
    <row r="913" spans="13:166" s="19" customFormat="1">
      <c r="M913" s="166"/>
      <c r="N913" s="166"/>
      <c r="O913" s="166"/>
      <c r="P913" s="166"/>
      <c r="Q913" s="166"/>
      <c r="R913" s="166"/>
      <c r="S913" s="166"/>
      <c r="T913" s="166"/>
      <c r="U913" s="166"/>
      <c r="V913" s="166"/>
      <c r="W913" s="166"/>
      <c r="X913" s="166"/>
      <c r="Y913" s="166"/>
      <c r="Z913" s="166"/>
      <c r="AA913" s="166"/>
      <c r="AB913" s="166"/>
      <c r="AC913" s="166"/>
      <c r="AD913" s="166"/>
      <c r="AE913" s="166"/>
      <c r="AF913" s="166"/>
      <c r="AG913" s="166"/>
      <c r="AH913" s="167"/>
      <c r="AI913" s="167"/>
      <c r="AJ913" s="167"/>
      <c r="AK913" s="167"/>
      <c r="AL913" s="167"/>
      <c r="AM913" s="167"/>
      <c r="AN913" s="167"/>
      <c r="AO913" s="167"/>
      <c r="AP913" s="167"/>
      <c r="AQ913" s="167"/>
      <c r="AR913" s="167"/>
      <c r="AS913" s="167"/>
      <c r="AT913" s="167"/>
      <c r="AU913" s="167"/>
      <c r="AV913" s="167"/>
      <c r="AW913" s="167"/>
      <c r="AX913" s="167"/>
      <c r="AY913" s="167"/>
      <c r="AZ913" s="167"/>
      <c r="BA913" s="167"/>
      <c r="BB913" s="167"/>
      <c r="BC913" s="167"/>
      <c r="BD913" s="167"/>
      <c r="BE913" s="167"/>
      <c r="BF913" s="167"/>
      <c r="BG913" s="167"/>
      <c r="BH913" s="167"/>
      <c r="BI913" s="167"/>
      <c r="BJ913" s="167"/>
      <c r="BK913" s="167"/>
      <c r="BL913" s="166"/>
      <c r="BM913" s="166"/>
      <c r="BN913" s="166"/>
      <c r="BO913" s="166"/>
      <c r="BP913" s="166"/>
      <c r="BQ913" s="166"/>
      <c r="BR913" s="166"/>
      <c r="BS913" s="166"/>
      <c r="BT913" s="166"/>
      <c r="BU913" s="166"/>
      <c r="BV913" s="166"/>
      <c r="BW913" s="166"/>
      <c r="BX913" s="166"/>
      <c r="BY913" s="166"/>
      <c r="BZ913" s="166"/>
      <c r="CA913" s="166"/>
      <c r="CB913" s="166"/>
      <c r="CC913" s="166"/>
      <c r="CD913" s="166"/>
      <c r="CE913" s="166"/>
      <c r="CF913" s="166"/>
      <c r="CG913" s="166"/>
      <c r="CH913" s="166"/>
      <c r="CI913" s="166"/>
      <c r="CJ913" s="166"/>
      <c r="CK913" s="166"/>
      <c r="CL913" s="166"/>
      <c r="CM913" s="166"/>
      <c r="CN913" s="166"/>
      <c r="CO913" s="166"/>
      <c r="CP913" s="166"/>
      <c r="CQ913" s="166"/>
      <c r="CR913" s="166"/>
      <c r="CS913" s="166"/>
      <c r="CT913" s="166"/>
      <c r="CU913" s="166"/>
      <c r="CV913" s="166"/>
      <c r="CW913" s="166"/>
      <c r="CX913" s="166"/>
      <c r="CY913" s="166"/>
      <c r="CZ913" s="166"/>
      <c r="DA913" s="166"/>
      <c r="DB913" s="166"/>
      <c r="DC913" s="166"/>
      <c r="DD913" s="166"/>
      <c r="DE913" s="166"/>
      <c r="DF913" s="166"/>
      <c r="DG913" s="166"/>
      <c r="DH913" s="166"/>
      <c r="DI913" s="166"/>
      <c r="DJ913" s="166"/>
      <c r="DK913" s="166"/>
      <c r="DL913" s="166"/>
      <c r="DM913" s="166"/>
      <c r="DN913" s="166"/>
      <c r="DO913" s="166"/>
      <c r="DP913" s="166"/>
      <c r="DQ913" s="166"/>
      <c r="DR913" s="166"/>
      <c r="DS913" s="166"/>
      <c r="DT913" s="166"/>
      <c r="DU913" s="166"/>
      <c r="DV913" s="166"/>
      <c r="DW913" s="166"/>
      <c r="DX913" s="166"/>
      <c r="DY913" s="166"/>
      <c r="DZ913" s="166"/>
      <c r="EA913" s="166"/>
      <c r="EB913" s="166"/>
      <c r="EC913" s="166"/>
      <c r="ED913" s="166"/>
      <c r="EE913" s="166"/>
      <c r="EF913" s="166"/>
      <c r="EG913" s="166"/>
      <c r="EH913" s="166"/>
      <c r="EI913" s="166"/>
      <c r="EJ913" s="166"/>
      <c r="EK913" s="166"/>
      <c r="EL913" s="166"/>
      <c r="EM913" s="166"/>
      <c r="EN913" s="166"/>
      <c r="EO913" s="166"/>
      <c r="EP913" s="166"/>
      <c r="EQ913" s="166"/>
      <c r="ER913" s="166"/>
      <c r="ES913" s="166"/>
      <c r="ET913" s="166"/>
      <c r="EU913" s="166"/>
      <c r="EV913" s="166"/>
      <c r="EW913" s="166"/>
      <c r="EX913" s="166"/>
      <c r="EY913" s="166"/>
      <c r="EZ913" s="166"/>
      <c r="FA913" s="166"/>
      <c r="FB913" s="166"/>
      <c r="FC913" s="166"/>
      <c r="FD913" s="166"/>
      <c r="FE913" s="166"/>
      <c r="FF913" s="166"/>
      <c r="FG913" s="166"/>
      <c r="FH913" s="166"/>
      <c r="FI913" s="166"/>
      <c r="FJ913" s="166"/>
    </row>
    <row r="914" spans="13:166" s="19" customFormat="1">
      <c r="M914" s="166"/>
      <c r="N914" s="166"/>
      <c r="O914" s="166"/>
      <c r="P914" s="166"/>
      <c r="Q914" s="166"/>
      <c r="R914" s="166"/>
      <c r="S914" s="166"/>
      <c r="T914" s="166"/>
      <c r="U914" s="166"/>
      <c r="V914" s="166"/>
      <c r="W914" s="166"/>
      <c r="X914" s="166"/>
      <c r="Y914" s="166"/>
      <c r="Z914" s="166"/>
      <c r="AA914" s="166"/>
      <c r="AB914" s="166"/>
      <c r="AC914" s="166"/>
      <c r="AD914" s="166"/>
      <c r="AE914" s="166"/>
      <c r="AF914" s="166"/>
      <c r="AG914" s="166"/>
      <c r="AH914" s="167"/>
      <c r="AI914" s="167"/>
      <c r="AJ914" s="167"/>
      <c r="AK914" s="167"/>
      <c r="AL914" s="167"/>
      <c r="AM914" s="167"/>
      <c r="AN914" s="167"/>
      <c r="AO914" s="167"/>
      <c r="AP914" s="167"/>
      <c r="AQ914" s="167"/>
      <c r="AR914" s="167"/>
      <c r="AS914" s="167"/>
      <c r="AT914" s="167"/>
      <c r="AU914" s="167"/>
      <c r="AV914" s="167"/>
      <c r="AW914" s="167"/>
      <c r="AX914" s="167"/>
      <c r="AY914" s="167"/>
      <c r="AZ914" s="167"/>
      <c r="BA914" s="167"/>
      <c r="BB914" s="167"/>
      <c r="BC914" s="167"/>
      <c r="BD914" s="167"/>
      <c r="BE914" s="167"/>
      <c r="BF914" s="167"/>
      <c r="BG914" s="167"/>
      <c r="BH914" s="167"/>
      <c r="BI914" s="167"/>
      <c r="BJ914" s="167"/>
      <c r="BK914" s="167"/>
      <c r="BL914" s="166"/>
      <c r="BM914" s="166"/>
      <c r="BN914" s="166"/>
      <c r="BO914" s="166"/>
      <c r="BP914" s="166"/>
      <c r="BQ914" s="166"/>
      <c r="BR914" s="166"/>
      <c r="BS914" s="166"/>
      <c r="BT914" s="166"/>
      <c r="BU914" s="166"/>
      <c r="BV914" s="166"/>
      <c r="BW914" s="166"/>
      <c r="BX914" s="166"/>
      <c r="BY914" s="166"/>
      <c r="BZ914" s="166"/>
      <c r="CA914" s="166"/>
      <c r="CB914" s="166"/>
      <c r="CC914" s="166"/>
      <c r="CD914" s="166"/>
      <c r="CE914" s="166"/>
      <c r="CF914" s="166"/>
      <c r="CG914" s="166"/>
      <c r="CH914" s="166"/>
      <c r="CI914" s="166"/>
      <c r="CJ914" s="166"/>
      <c r="CK914" s="166"/>
      <c r="CL914" s="166"/>
      <c r="CM914" s="166"/>
      <c r="CN914" s="166"/>
      <c r="CO914" s="166"/>
      <c r="CP914" s="166"/>
      <c r="CQ914" s="166"/>
      <c r="CR914" s="166"/>
      <c r="CS914" s="166"/>
      <c r="CT914" s="166"/>
      <c r="CU914" s="166"/>
      <c r="CV914" s="166"/>
      <c r="CW914" s="166"/>
      <c r="CX914" s="166"/>
      <c r="CY914" s="166"/>
      <c r="CZ914" s="166"/>
      <c r="DA914" s="166"/>
      <c r="DB914" s="166"/>
      <c r="DC914" s="166"/>
      <c r="DD914" s="166"/>
      <c r="DE914" s="166"/>
      <c r="DF914" s="166"/>
      <c r="DG914" s="166"/>
      <c r="DH914" s="166"/>
      <c r="DI914" s="166"/>
      <c r="DJ914" s="166"/>
      <c r="DK914" s="166"/>
      <c r="DL914" s="166"/>
      <c r="DM914" s="166"/>
      <c r="DN914" s="166"/>
      <c r="DO914" s="166"/>
      <c r="DP914" s="166"/>
      <c r="DQ914" s="166"/>
      <c r="DR914" s="166"/>
      <c r="DS914" s="166"/>
      <c r="DT914" s="166"/>
      <c r="DU914" s="166"/>
      <c r="DV914" s="166"/>
      <c r="DW914" s="166"/>
      <c r="DX914" s="166"/>
      <c r="DY914" s="166"/>
      <c r="DZ914" s="166"/>
      <c r="EA914" s="166"/>
      <c r="EB914" s="166"/>
      <c r="EC914" s="166"/>
      <c r="ED914" s="166"/>
      <c r="EE914" s="166"/>
      <c r="EF914" s="166"/>
      <c r="EG914" s="166"/>
      <c r="EH914" s="166"/>
      <c r="EI914" s="166"/>
      <c r="EJ914" s="166"/>
      <c r="EK914" s="166"/>
      <c r="EL914" s="166"/>
      <c r="EM914" s="166"/>
      <c r="EN914" s="166"/>
      <c r="EO914" s="166"/>
      <c r="EP914" s="166"/>
      <c r="EQ914" s="166"/>
      <c r="ER914" s="166"/>
      <c r="ES914" s="166"/>
      <c r="ET914" s="166"/>
      <c r="EU914" s="166"/>
      <c r="EV914" s="166"/>
      <c r="EW914" s="166"/>
      <c r="EX914" s="166"/>
      <c r="EY914" s="166"/>
      <c r="EZ914" s="166"/>
      <c r="FA914" s="166"/>
      <c r="FB914" s="166"/>
      <c r="FC914" s="166"/>
      <c r="FD914" s="166"/>
      <c r="FE914" s="166"/>
      <c r="FF914" s="166"/>
      <c r="FG914" s="166"/>
      <c r="FH914" s="166"/>
      <c r="FI914" s="166"/>
      <c r="FJ914" s="166"/>
    </row>
    <row r="915" spans="13:166" s="19" customFormat="1">
      <c r="M915" s="166"/>
      <c r="N915" s="166"/>
      <c r="O915" s="166"/>
      <c r="P915" s="166"/>
      <c r="Q915" s="166"/>
      <c r="R915" s="166"/>
      <c r="S915" s="166"/>
      <c r="T915" s="166"/>
      <c r="U915" s="166"/>
      <c r="V915" s="166"/>
      <c r="W915" s="166"/>
      <c r="X915" s="166"/>
      <c r="Y915" s="166"/>
      <c r="Z915" s="166"/>
      <c r="AA915" s="166"/>
      <c r="AB915" s="166"/>
      <c r="AC915" s="166"/>
      <c r="AD915" s="166"/>
      <c r="AE915" s="166"/>
      <c r="AF915" s="166"/>
      <c r="AG915" s="166"/>
      <c r="AH915" s="167"/>
      <c r="AI915" s="167"/>
      <c r="AJ915" s="167"/>
      <c r="AK915" s="167"/>
      <c r="AL915" s="167"/>
      <c r="AM915" s="167"/>
      <c r="AN915" s="167"/>
      <c r="AO915" s="167"/>
      <c r="AP915" s="167"/>
      <c r="AQ915" s="167"/>
      <c r="AR915" s="167"/>
      <c r="AS915" s="167"/>
      <c r="AT915" s="167"/>
      <c r="AU915" s="167"/>
      <c r="AV915" s="167"/>
      <c r="AW915" s="167"/>
      <c r="AX915" s="167"/>
      <c r="AY915" s="167"/>
      <c r="AZ915" s="167"/>
      <c r="BA915" s="167"/>
      <c r="BB915" s="167"/>
      <c r="BC915" s="167"/>
      <c r="BD915" s="167"/>
      <c r="BE915" s="167"/>
      <c r="BF915" s="167"/>
      <c r="BG915" s="167"/>
      <c r="BH915" s="167"/>
      <c r="BI915" s="167"/>
      <c r="BJ915" s="167"/>
      <c r="BK915" s="167"/>
      <c r="BL915" s="166"/>
      <c r="BM915" s="166"/>
      <c r="BN915" s="166"/>
      <c r="BO915" s="166"/>
      <c r="BP915" s="166"/>
      <c r="BQ915" s="166"/>
      <c r="BR915" s="166"/>
      <c r="BS915" s="166"/>
      <c r="BT915" s="166"/>
      <c r="BU915" s="166"/>
      <c r="BV915" s="166"/>
      <c r="BW915" s="166"/>
      <c r="BX915" s="166"/>
      <c r="BY915" s="166"/>
      <c r="BZ915" s="166"/>
      <c r="CA915" s="166"/>
      <c r="CB915" s="166"/>
      <c r="CC915" s="166"/>
      <c r="CD915" s="166"/>
      <c r="CE915" s="166"/>
      <c r="CF915" s="166"/>
      <c r="CG915" s="166"/>
      <c r="CH915" s="166"/>
      <c r="CI915" s="166"/>
      <c r="CJ915" s="166"/>
      <c r="CK915" s="166"/>
      <c r="CL915" s="166"/>
      <c r="CM915" s="166"/>
      <c r="CN915" s="166"/>
      <c r="CO915" s="166"/>
      <c r="CP915" s="166"/>
      <c r="CQ915" s="166"/>
      <c r="CR915" s="166"/>
      <c r="CS915" s="166"/>
      <c r="CT915" s="166"/>
      <c r="CU915" s="166"/>
      <c r="CV915" s="166"/>
      <c r="CW915" s="166"/>
      <c r="CX915" s="166"/>
      <c r="CY915" s="166"/>
      <c r="CZ915" s="166"/>
      <c r="DA915" s="166"/>
      <c r="DB915" s="166"/>
      <c r="DC915" s="166"/>
      <c r="DD915" s="166"/>
      <c r="DE915" s="166"/>
      <c r="DF915" s="166"/>
      <c r="DG915" s="166"/>
      <c r="DH915" s="166"/>
      <c r="DI915" s="166"/>
      <c r="DJ915" s="166"/>
      <c r="DK915" s="166"/>
      <c r="DL915" s="166"/>
      <c r="DM915" s="166"/>
      <c r="DN915" s="166"/>
      <c r="DO915" s="166"/>
      <c r="DP915" s="166"/>
      <c r="DQ915" s="166"/>
      <c r="DR915" s="166"/>
      <c r="DS915" s="166"/>
      <c r="DT915" s="166"/>
      <c r="DU915" s="166"/>
      <c r="DV915" s="166"/>
      <c r="DW915" s="166"/>
      <c r="DX915" s="166"/>
      <c r="DY915" s="166"/>
      <c r="DZ915" s="166"/>
      <c r="EA915" s="166"/>
      <c r="EB915" s="166"/>
      <c r="EC915" s="166"/>
      <c r="ED915" s="166"/>
      <c r="EE915" s="166"/>
      <c r="EF915" s="166"/>
      <c r="EG915" s="166"/>
      <c r="EH915" s="166"/>
      <c r="EI915" s="166"/>
      <c r="EJ915" s="166"/>
      <c r="EK915" s="166"/>
      <c r="EL915" s="166"/>
      <c r="EM915" s="166"/>
      <c r="EN915" s="166"/>
      <c r="EO915" s="166"/>
      <c r="EP915" s="166"/>
      <c r="EQ915" s="166"/>
      <c r="ER915" s="166"/>
      <c r="ES915" s="166"/>
      <c r="ET915" s="166"/>
      <c r="EU915" s="166"/>
      <c r="EV915" s="166"/>
      <c r="EW915" s="166"/>
      <c r="EX915" s="166"/>
      <c r="EY915" s="166"/>
      <c r="EZ915" s="166"/>
      <c r="FA915" s="166"/>
      <c r="FB915" s="166"/>
      <c r="FC915" s="166"/>
      <c r="FD915" s="166"/>
      <c r="FE915" s="166"/>
      <c r="FF915" s="166"/>
      <c r="FG915" s="166"/>
      <c r="FH915" s="166"/>
      <c r="FI915" s="166"/>
      <c r="FJ915" s="166"/>
    </row>
    <row r="916" spans="13:166" s="19" customFormat="1">
      <c r="M916" s="166"/>
      <c r="N916" s="166"/>
      <c r="O916" s="166"/>
      <c r="P916" s="166"/>
      <c r="Q916" s="166"/>
      <c r="R916" s="166"/>
      <c r="S916" s="166"/>
      <c r="T916" s="166"/>
      <c r="U916" s="166"/>
      <c r="V916" s="166"/>
      <c r="W916" s="166"/>
      <c r="X916" s="166"/>
      <c r="Y916" s="166"/>
      <c r="Z916" s="166"/>
      <c r="AA916" s="166"/>
      <c r="AB916" s="166"/>
      <c r="AC916" s="166"/>
      <c r="AD916" s="166"/>
      <c r="AE916" s="166"/>
      <c r="AF916" s="166"/>
      <c r="AG916" s="166"/>
      <c r="AH916" s="167"/>
      <c r="AI916" s="167"/>
      <c r="AJ916" s="167"/>
      <c r="AK916" s="167"/>
      <c r="AL916" s="167"/>
      <c r="AM916" s="167"/>
      <c r="AN916" s="167"/>
      <c r="AO916" s="167"/>
      <c r="AP916" s="167"/>
      <c r="AQ916" s="167"/>
      <c r="AR916" s="167"/>
      <c r="AS916" s="167"/>
      <c r="AT916" s="167"/>
      <c r="AU916" s="167"/>
      <c r="AV916" s="167"/>
      <c r="AW916" s="167"/>
      <c r="AX916" s="167"/>
      <c r="AY916" s="167"/>
      <c r="AZ916" s="167"/>
      <c r="BA916" s="167"/>
      <c r="BB916" s="167"/>
      <c r="BC916" s="167"/>
      <c r="BD916" s="167"/>
      <c r="BE916" s="167"/>
      <c r="BF916" s="167"/>
      <c r="BG916" s="167"/>
      <c r="BH916" s="167"/>
      <c r="BI916" s="167"/>
      <c r="BJ916" s="167"/>
      <c r="BK916" s="167"/>
      <c r="BL916" s="166"/>
      <c r="BM916" s="166"/>
      <c r="BN916" s="166"/>
      <c r="BO916" s="166"/>
      <c r="BP916" s="166"/>
      <c r="BQ916" s="166"/>
      <c r="BR916" s="166"/>
      <c r="BS916" s="166"/>
      <c r="BT916" s="166"/>
      <c r="BU916" s="166"/>
      <c r="BV916" s="166"/>
      <c r="BW916" s="166"/>
      <c r="BX916" s="166"/>
      <c r="BY916" s="166"/>
      <c r="BZ916" s="166"/>
      <c r="CA916" s="166"/>
      <c r="CB916" s="166"/>
      <c r="CC916" s="166"/>
      <c r="CD916" s="166"/>
      <c r="CE916" s="166"/>
      <c r="CF916" s="166"/>
      <c r="CG916" s="166"/>
      <c r="CH916" s="166"/>
      <c r="CI916" s="166"/>
      <c r="CJ916" s="166"/>
      <c r="CK916" s="166"/>
      <c r="CL916" s="166"/>
      <c r="CM916" s="166"/>
      <c r="CN916" s="166"/>
      <c r="CO916" s="166"/>
      <c r="CP916" s="166"/>
      <c r="CQ916" s="166"/>
      <c r="CR916" s="166"/>
      <c r="CS916" s="166"/>
      <c r="CT916" s="166"/>
      <c r="CU916" s="166"/>
      <c r="CV916" s="166"/>
      <c r="CW916" s="166"/>
      <c r="CX916" s="166"/>
      <c r="CY916" s="166"/>
      <c r="CZ916" s="166"/>
      <c r="DA916" s="166"/>
      <c r="DB916" s="166"/>
      <c r="DC916" s="166"/>
      <c r="DD916" s="166"/>
      <c r="DE916" s="166"/>
      <c r="DF916" s="166"/>
      <c r="DG916" s="166"/>
      <c r="DH916" s="166"/>
      <c r="DI916" s="166"/>
      <c r="DJ916" s="166"/>
      <c r="DK916" s="166"/>
      <c r="DL916" s="166"/>
      <c r="DM916" s="166"/>
      <c r="DN916" s="166"/>
      <c r="DO916" s="166"/>
      <c r="DP916" s="166"/>
      <c r="DQ916" s="166"/>
      <c r="DR916" s="166"/>
      <c r="DS916" s="166"/>
      <c r="DT916" s="166"/>
      <c r="DU916" s="166"/>
      <c r="DV916" s="166"/>
      <c r="DW916" s="166"/>
      <c r="DX916" s="166"/>
      <c r="DY916" s="166"/>
      <c r="DZ916" s="166"/>
      <c r="EA916" s="166"/>
      <c r="EB916" s="166"/>
      <c r="EC916" s="166"/>
      <c r="ED916" s="166"/>
      <c r="EE916" s="166"/>
      <c r="EF916" s="166"/>
      <c r="EG916" s="166"/>
      <c r="EH916" s="166"/>
      <c r="EI916" s="166"/>
      <c r="EJ916" s="166"/>
      <c r="EK916" s="166"/>
      <c r="EL916" s="166"/>
      <c r="EM916" s="166"/>
      <c r="EN916" s="166"/>
      <c r="EO916" s="166"/>
      <c r="EP916" s="166"/>
      <c r="EQ916" s="166"/>
      <c r="ER916" s="166"/>
      <c r="ES916" s="166"/>
      <c r="ET916" s="166"/>
      <c r="EU916" s="166"/>
      <c r="EV916" s="166"/>
      <c r="EW916" s="166"/>
      <c r="EX916" s="166"/>
      <c r="EY916" s="166"/>
      <c r="EZ916" s="166"/>
      <c r="FA916" s="166"/>
      <c r="FB916" s="166"/>
      <c r="FC916" s="166"/>
      <c r="FD916" s="166"/>
      <c r="FE916" s="166"/>
      <c r="FF916" s="166"/>
      <c r="FG916" s="166"/>
      <c r="FH916" s="166"/>
      <c r="FI916" s="166"/>
      <c r="FJ916" s="166"/>
    </row>
    <row r="917" spans="13:166" s="19" customFormat="1">
      <c r="M917" s="166"/>
      <c r="N917" s="166"/>
      <c r="O917" s="166"/>
      <c r="P917" s="166"/>
      <c r="Q917" s="166"/>
      <c r="R917" s="166"/>
      <c r="S917" s="166"/>
      <c r="T917" s="166"/>
      <c r="U917" s="166"/>
      <c r="V917" s="166"/>
      <c r="W917" s="166"/>
      <c r="X917" s="166"/>
      <c r="Y917" s="166"/>
      <c r="Z917" s="166"/>
      <c r="AA917" s="166"/>
      <c r="AB917" s="166"/>
      <c r="AC917" s="166"/>
      <c r="AD917" s="166"/>
      <c r="AE917" s="166"/>
      <c r="AF917" s="166"/>
      <c r="AG917" s="166"/>
      <c r="AH917" s="167"/>
      <c r="AI917" s="167"/>
      <c r="AJ917" s="167"/>
      <c r="AK917" s="167"/>
      <c r="AL917" s="167"/>
      <c r="AM917" s="167"/>
      <c r="AN917" s="167"/>
      <c r="AO917" s="167"/>
      <c r="AP917" s="167"/>
      <c r="AQ917" s="167"/>
      <c r="AR917" s="167"/>
      <c r="AS917" s="167"/>
      <c r="AT917" s="167"/>
      <c r="AU917" s="167"/>
      <c r="AV917" s="167"/>
      <c r="AW917" s="167"/>
      <c r="AX917" s="167"/>
      <c r="AY917" s="167"/>
      <c r="AZ917" s="167"/>
      <c r="BA917" s="167"/>
      <c r="BB917" s="167"/>
      <c r="BC917" s="167"/>
      <c r="BD917" s="167"/>
      <c r="BE917" s="167"/>
      <c r="BF917" s="167"/>
      <c r="BG917" s="167"/>
      <c r="BH917" s="167"/>
      <c r="BI917" s="167"/>
      <c r="BJ917" s="167"/>
      <c r="BK917" s="167"/>
      <c r="BL917" s="166"/>
      <c r="BM917" s="166"/>
      <c r="BN917" s="166"/>
      <c r="BO917" s="166"/>
      <c r="BP917" s="166"/>
      <c r="BQ917" s="166"/>
      <c r="BR917" s="166"/>
      <c r="BS917" s="166"/>
      <c r="BT917" s="166"/>
      <c r="BU917" s="166"/>
      <c r="BV917" s="166"/>
      <c r="BW917" s="166"/>
      <c r="BX917" s="166"/>
      <c r="BY917" s="166"/>
      <c r="BZ917" s="166"/>
      <c r="CA917" s="166"/>
      <c r="CB917" s="166"/>
      <c r="CC917" s="166"/>
      <c r="CD917" s="166"/>
      <c r="CE917" s="166"/>
      <c r="CF917" s="166"/>
      <c r="CG917" s="166"/>
      <c r="CH917" s="166"/>
      <c r="CI917" s="166"/>
      <c r="CJ917" s="166"/>
      <c r="CK917" s="166"/>
      <c r="CL917" s="166"/>
      <c r="CM917" s="166"/>
      <c r="CN917" s="166"/>
      <c r="CO917" s="166"/>
      <c r="CP917" s="166"/>
      <c r="CQ917" s="166"/>
      <c r="CR917" s="166"/>
      <c r="CS917" s="166"/>
      <c r="CT917" s="166"/>
      <c r="CU917" s="166"/>
      <c r="CV917" s="166"/>
      <c r="CW917" s="166"/>
      <c r="CX917" s="166"/>
      <c r="CY917" s="166"/>
      <c r="CZ917" s="166"/>
      <c r="DA917" s="166"/>
      <c r="DB917" s="166"/>
      <c r="DC917" s="166"/>
      <c r="DD917" s="166"/>
      <c r="DE917" s="166"/>
      <c r="DF917" s="166"/>
      <c r="DG917" s="166"/>
      <c r="DH917" s="166"/>
      <c r="DI917" s="166"/>
      <c r="DJ917" s="166"/>
      <c r="DK917" s="166"/>
      <c r="DL917" s="166"/>
      <c r="DM917" s="166"/>
      <c r="DN917" s="166"/>
      <c r="DO917" s="166"/>
      <c r="DP917" s="166"/>
      <c r="DQ917" s="166"/>
      <c r="DR917" s="166"/>
      <c r="DS917" s="166"/>
      <c r="DT917" s="166"/>
      <c r="DU917" s="166"/>
      <c r="DV917" s="166"/>
      <c r="DW917" s="166"/>
      <c r="DX917" s="166"/>
      <c r="DY917" s="166"/>
      <c r="DZ917" s="166"/>
      <c r="EA917" s="166"/>
      <c r="EB917" s="166"/>
      <c r="EC917" s="166"/>
      <c r="ED917" s="166"/>
      <c r="EE917" s="166"/>
      <c r="EF917" s="166"/>
      <c r="EG917" s="166"/>
      <c r="EH917" s="166"/>
      <c r="EI917" s="166"/>
      <c r="EJ917" s="166"/>
      <c r="EK917" s="166"/>
      <c r="EL917" s="166"/>
      <c r="EM917" s="166"/>
      <c r="EN917" s="166"/>
      <c r="EO917" s="166"/>
      <c r="EP917" s="166"/>
      <c r="EQ917" s="166"/>
      <c r="ER917" s="166"/>
      <c r="ES917" s="166"/>
      <c r="ET917" s="166"/>
      <c r="EU917" s="166"/>
      <c r="EV917" s="166"/>
      <c r="EW917" s="166"/>
      <c r="EX917" s="166"/>
      <c r="EY917" s="166"/>
      <c r="EZ917" s="166"/>
      <c r="FA917" s="166"/>
      <c r="FB917" s="166"/>
      <c r="FC917" s="166"/>
      <c r="FD917" s="166"/>
      <c r="FE917" s="166"/>
      <c r="FF917" s="166"/>
      <c r="FG917" s="166"/>
      <c r="FH917" s="166"/>
      <c r="FI917" s="166"/>
      <c r="FJ917" s="166"/>
    </row>
    <row r="918" spans="13:166" s="19" customFormat="1">
      <c r="M918" s="166"/>
      <c r="N918" s="166"/>
      <c r="O918" s="166"/>
      <c r="P918" s="166"/>
      <c r="Q918" s="166"/>
      <c r="R918" s="166"/>
      <c r="S918" s="166"/>
      <c r="T918" s="166"/>
      <c r="U918" s="166"/>
      <c r="V918" s="166"/>
      <c r="W918" s="166"/>
      <c r="X918" s="166"/>
      <c r="Y918" s="166"/>
      <c r="Z918" s="166"/>
      <c r="AA918" s="166"/>
      <c r="AB918" s="166"/>
      <c r="AC918" s="166"/>
      <c r="AD918" s="166"/>
      <c r="AE918" s="166"/>
      <c r="AF918" s="166"/>
      <c r="AG918" s="166"/>
      <c r="AH918" s="167"/>
      <c r="AI918" s="167"/>
      <c r="AJ918" s="167"/>
      <c r="AK918" s="167"/>
      <c r="AL918" s="167"/>
      <c r="AM918" s="167"/>
      <c r="AN918" s="167"/>
      <c r="AO918" s="167"/>
      <c r="AP918" s="167"/>
      <c r="AQ918" s="167"/>
      <c r="AR918" s="167"/>
      <c r="AS918" s="167"/>
      <c r="AT918" s="167"/>
      <c r="AU918" s="167"/>
      <c r="AV918" s="167"/>
      <c r="AW918" s="167"/>
      <c r="AX918" s="167"/>
      <c r="AY918" s="167"/>
      <c r="AZ918" s="167"/>
      <c r="BA918" s="167"/>
      <c r="BB918" s="167"/>
      <c r="BC918" s="167"/>
      <c r="BD918" s="167"/>
      <c r="BE918" s="167"/>
      <c r="BF918" s="167"/>
      <c r="BG918" s="167"/>
      <c r="BH918" s="167"/>
      <c r="BI918" s="167"/>
      <c r="BJ918" s="167"/>
      <c r="BK918" s="167"/>
      <c r="BL918" s="166"/>
      <c r="BM918" s="166"/>
      <c r="BN918" s="166"/>
      <c r="BO918" s="166"/>
      <c r="BP918" s="166"/>
      <c r="BQ918" s="166"/>
      <c r="BR918" s="166"/>
      <c r="BS918" s="166"/>
      <c r="BT918" s="166"/>
      <c r="BU918" s="166"/>
      <c r="BV918" s="166"/>
      <c r="BW918" s="166"/>
      <c r="BX918" s="166"/>
      <c r="BY918" s="166"/>
      <c r="BZ918" s="166"/>
      <c r="CA918" s="166"/>
      <c r="CB918" s="166"/>
      <c r="CC918" s="166"/>
      <c r="CD918" s="166"/>
      <c r="CE918" s="166"/>
      <c r="CF918" s="166"/>
      <c r="CG918" s="166"/>
      <c r="CH918" s="166"/>
      <c r="CI918" s="166"/>
      <c r="CJ918" s="166"/>
      <c r="CK918" s="166"/>
      <c r="CL918" s="166"/>
      <c r="CM918" s="166"/>
      <c r="CN918" s="166"/>
      <c r="CO918" s="166"/>
      <c r="CP918" s="166"/>
      <c r="CQ918" s="166"/>
      <c r="CR918" s="166"/>
      <c r="CS918" s="166"/>
      <c r="CT918" s="166"/>
      <c r="CU918" s="166"/>
      <c r="CV918" s="166"/>
      <c r="CW918" s="166"/>
      <c r="CX918" s="166"/>
      <c r="CY918" s="166"/>
      <c r="CZ918" s="166"/>
      <c r="DA918" s="166"/>
      <c r="DB918" s="166"/>
      <c r="DC918" s="166"/>
      <c r="DD918" s="166"/>
      <c r="DE918" s="166"/>
      <c r="DF918" s="166"/>
      <c r="DG918" s="166"/>
      <c r="DH918" s="166"/>
      <c r="DI918" s="166"/>
      <c r="DJ918" s="166"/>
      <c r="DK918" s="166"/>
      <c r="DL918" s="166"/>
      <c r="DM918" s="166"/>
      <c r="DN918" s="166"/>
      <c r="DO918" s="166"/>
      <c r="DP918" s="166"/>
      <c r="DQ918" s="166"/>
      <c r="DR918" s="166"/>
      <c r="DS918" s="166"/>
      <c r="DT918" s="166"/>
      <c r="DU918" s="166"/>
      <c r="DV918" s="166"/>
      <c r="DW918" s="166"/>
      <c r="DX918" s="166"/>
      <c r="DY918" s="166"/>
      <c r="DZ918" s="166"/>
      <c r="EA918" s="166"/>
      <c r="EB918" s="166"/>
      <c r="EC918" s="166"/>
      <c r="ED918" s="166"/>
      <c r="EE918" s="166"/>
      <c r="EF918" s="166"/>
      <c r="EG918" s="166"/>
      <c r="EH918" s="166"/>
      <c r="EI918" s="166"/>
      <c r="EJ918" s="166"/>
      <c r="EK918" s="166"/>
      <c r="EL918" s="166"/>
      <c r="EM918" s="166"/>
      <c r="EN918" s="166"/>
      <c r="EO918" s="166"/>
      <c r="EP918" s="166"/>
      <c r="EQ918" s="166"/>
      <c r="ER918" s="166"/>
      <c r="ES918" s="166"/>
      <c r="ET918" s="166"/>
      <c r="EU918" s="166"/>
      <c r="EV918" s="166"/>
      <c r="EW918" s="166"/>
      <c r="EX918" s="166"/>
      <c r="EY918" s="166"/>
      <c r="EZ918" s="166"/>
      <c r="FA918" s="166"/>
      <c r="FB918" s="166"/>
      <c r="FC918" s="166"/>
      <c r="FD918" s="166"/>
      <c r="FE918" s="166"/>
      <c r="FF918" s="166"/>
      <c r="FG918" s="166"/>
      <c r="FH918" s="166"/>
      <c r="FI918" s="166"/>
      <c r="FJ918" s="166"/>
    </row>
    <row r="919" spans="13:166" s="19" customFormat="1">
      <c r="M919" s="166"/>
      <c r="N919" s="166"/>
      <c r="O919" s="166"/>
      <c r="P919" s="166"/>
      <c r="Q919" s="166"/>
      <c r="R919" s="166"/>
      <c r="S919" s="166"/>
      <c r="T919" s="166"/>
      <c r="U919" s="166"/>
      <c r="V919" s="166"/>
      <c r="W919" s="166"/>
      <c r="X919" s="166"/>
      <c r="Y919" s="166"/>
      <c r="Z919" s="166"/>
      <c r="AA919" s="166"/>
      <c r="AB919" s="166"/>
      <c r="AC919" s="166"/>
      <c r="AD919" s="166"/>
      <c r="AE919" s="166"/>
      <c r="AF919" s="166"/>
      <c r="AG919" s="166"/>
      <c r="AH919" s="167"/>
      <c r="AI919" s="167"/>
      <c r="AJ919" s="167"/>
      <c r="AK919" s="167"/>
      <c r="AL919" s="167"/>
      <c r="AM919" s="167"/>
      <c r="AN919" s="167"/>
      <c r="AO919" s="167"/>
      <c r="AP919" s="167"/>
      <c r="AQ919" s="167"/>
      <c r="AR919" s="167"/>
      <c r="AS919" s="167"/>
      <c r="AT919" s="167"/>
      <c r="AU919" s="167"/>
      <c r="AV919" s="167"/>
      <c r="AW919" s="167"/>
      <c r="AX919" s="167"/>
      <c r="AY919" s="167"/>
      <c r="AZ919" s="167"/>
      <c r="BA919" s="167"/>
      <c r="BB919" s="167"/>
      <c r="BC919" s="167"/>
      <c r="BD919" s="167"/>
      <c r="BE919" s="167"/>
      <c r="BF919" s="167"/>
      <c r="BG919" s="167"/>
      <c r="BH919" s="167"/>
      <c r="BI919" s="167"/>
      <c r="BJ919" s="167"/>
      <c r="BK919" s="167"/>
      <c r="BL919" s="166"/>
      <c r="BM919" s="166"/>
      <c r="BN919" s="166"/>
      <c r="BO919" s="166"/>
      <c r="BP919" s="166"/>
      <c r="BQ919" s="166"/>
      <c r="BR919" s="166"/>
      <c r="BS919" s="166"/>
      <c r="BT919" s="166"/>
      <c r="BU919" s="166"/>
      <c r="BV919" s="166"/>
      <c r="BW919" s="166"/>
      <c r="BX919" s="166"/>
      <c r="BY919" s="166"/>
      <c r="BZ919" s="166"/>
      <c r="CA919" s="166"/>
      <c r="CB919" s="166"/>
      <c r="CC919" s="166"/>
      <c r="CD919" s="166"/>
      <c r="CE919" s="166"/>
      <c r="CF919" s="166"/>
      <c r="CG919" s="166"/>
      <c r="CH919" s="166"/>
      <c r="CI919" s="166"/>
      <c r="CJ919" s="166"/>
      <c r="CK919" s="166"/>
      <c r="CL919" s="166"/>
      <c r="CM919" s="166"/>
      <c r="CN919" s="166"/>
      <c r="CO919" s="166"/>
      <c r="CP919" s="166"/>
      <c r="CQ919" s="166"/>
      <c r="CR919" s="166"/>
      <c r="CS919" s="166"/>
      <c r="CT919" s="166"/>
      <c r="CU919" s="166"/>
      <c r="CV919" s="166"/>
      <c r="CW919" s="166"/>
      <c r="CX919" s="166"/>
      <c r="CY919" s="166"/>
      <c r="CZ919" s="166"/>
      <c r="DA919" s="166"/>
      <c r="DB919" s="166"/>
      <c r="DC919" s="166"/>
      <c r="DD919" s="166"/>
      <c r="DE919" s="166"/>
      <c r="DF919" s="166"/>
      <c r="DG919" s="166"/>
      <c r="DH919" s="166"/>
      <c r="DI919" s="166"/>
      <c r="DJ919" s="166"/>
      <c r="DK919" s="166"/>
      <c r="DL919" s="166"/>
      <c r="DM919" s="166"/>
      <c r="DN919" s="166"/>
      <c r="DO919" s="166"/>
      <c r="DP919" s="166"/>
      <c r="DQ919" s="166"/>
      <c r="DR919" s="166"/>
      <c r="DS919" s="166"/>
      <c r="DT919" s="166"/>
      <c r="DU919" s="166"/>
      <c r="DV919" s="166"/>
      <c r="DW919" s="166"/>
      <c r="DX919" s="166"/>
      <c r="DY919" s="166"/>
      <c r="DZ919" s="166"/>
      <c r="EA919" s="166"/>
      <c r="EB919" s="166"/>
      <c r="EC919" s="166"/>
      <c r="ED919" s="166"/>
      <c r="EE919" s="166"/>
      <c r="EF919" s="166"/>
      <c r="EG919" s="166"/>
      <c r="EH919" s="166"/>
      <c r="EI919" s="166"/>
      <c r="EJ919" s="166"/>
      <c r="EK919" s="166"/>
      <c r="EL919" s="166"/>
      <c r="EM919" s="166"/>
      <c r="EN919" s="166"/>
      <c r="EO919" s="166"/>
      <c r="EP919" s="166"/>
      <c r="EQ919" s="166"/>
      <c r="ER919" s="166"/>
      <c r="ES919" s="166"/>
      <c r="ET919" s="166"/>
      <c r="EU919" s="166"/>
      <c r="EV919" s="166"/>
      <c r="EW919" s="166"/>
      <c r="EX919" s="166"/>
      <c r="EY919" s="166"/>
      <c r="EZ919" s="166"/>
      <c r="FA919" s="166"/>
      <c r="FB919" s="166"/>
      <c r="FC919" s="166"/>
      <c r="FD919" s="166"/>
      <c r="FE919" s="166"/>
      <c r="FF919" s="166"/>
      <c r="FG919" s="166"/>
      <c r="FH919" s="166"/>
      <c r="FI919" s="166"/>
      <c r="FJ919" s="166"/>
    </row>
    <row r="920" spans="13:166" s="19" customFormat="1">
      <c r="M920" s="166"/>
      <c r="N920" s="166"/>
      <c r="O920" s="166"/>
      <c r="P920" s="166"/>
      <c r="Q920" s="166"/>
      <c r="R920" s="166"/>
      <c r="S920" s="166"/>
      <c r="T920" s="166"/>
      <c r="U920" s="166"/>
      <c r="V920" s="166"/>
      <c r="W920" s="166"/>
      <c r="X920" s="166"/>
      <c r="Y920" s="166"/>
      <c r="Z920" s="166"/>
      <c r="AA920" s="166"/>
      <c r="AB920" s="166"/>
      <c r="AC920" s="166"/>
      <c r="AD920" s="166"/>
      <c r="AE920" s="166"/>
      <c r="AF920" s="166"/>
      <c r="AG920" s="166"/>
      <c r="AH920" s="167"/>
      <c r="AI920" s="167"/>
      <c r="AJ920" s="167"/>
      <c r="AK920" s="167"/>
      <c r="AL920" s="167"/>
      <c r="AM920" s="167"/>
      <c r="AN920" s="167"/>
      <c r="AO920" s="167"/>
      <c r="AP920" s="167"/>
      <c r="AQ920" s="167"/>
      <c r="AR920" s="167"/>
      <c r="AS920" s="167"/>
      <c r="AT920" s="167"/>
      <c r="AU920" s="167"/>
      <c r="AV920" s="167"/>
      <c r="AW920" s="167"/>
      <c r="AX920" s="167"/>
      <c r="AY920" s="167"/>
      <c r="AZ920" s="167"/>
      <c r="BA920" s="167"/>
      <c r="BB920" s="167"/>
      <c r="BC920" s="167"/>
      <c r="BD920" s="167"/>
      <c r="BE920" s="167"/>
      <c r="BF920" s="167"/>
      <c r="BG920" s="167"/>
      <c r="BH920" s="167"/>
      <c r="BI920" s="167"/>
      <c r="BJ920" s="167"/>
      <c r="BK920" s="167"/>
      <c r="BL920" s="166"/>
      <c r="BM920" s="166"/>
      <c r="BN920" s="166"/>
      <c r="BO920" s="166"/>
      <c r="BP920" s="166"/>
      <c r="BQ920" s="166"/>
      <c r="BR920" s="166"/>
      <c r="BS920" s="166"/>
      <c r="BT920" s="166"/>
      <c r="BU920" s="166"/>
      <c r="BV920" s="166"/>
      <c r="BW920" s="166"/>
      <c r="BX920" s="166"/>
      <c r="BY920" s="166"/>
      <c r="BZ920" s="166"/>
      <c r="CA920" s="166"/>
      <c r="CB920" s="166"/>
      <c r="CC920" s="166"/>
      <c r="CD920" s="166"/>
      <c r="CE920" s="166"/>
      <c r="CF920" s="166"/>
      <c r="CG920" s="166"/>
      <c r="CH920" s="166"/>
      <c r="CI920" s="166"/>
      <c r="CJ920" s="166"/>
      <c r="CK920" s="166"/>
      <c r="CL920" s="166"/>
      <c r="CM920" s="166"/>
      <c r="CN920" s="166"/>
      <c r="CO920" s="166"/>
      <c r="CP920" s="166"/>
      <c r="CQ920" s="166"/>
      <c r="CR920" s="166"/>
      <c r="CS920" s="166"/>
      <c r="CT920" s="166"/>
      <c r="CU920" s="166"/>
      <c r="CV920" s="166"/>
      <c r="CW920" s="166"/>
      <c r="CX920" s="166"/>
      <c r="CY920" s="166"/>
      <c r="CZ920" s="166"/>
      <c r="DA920" s="166"/>
      <c r="DB920" s="166"/>
      <c r="DC920" s="166"/>
      <c r="DD920" s="166"/>
      <c r="DE920" s="166"/>
      <c r="DF920" s="166"/>
      <c r="DG920" s="166"/>
      <c r="DH920" s="166"/>
      <c r="DI920" s="166"/>
      <c r="DJ920" s="166"/>
      <c r="DK920" s="166"/>
      <c r="DL920" s="166"/>
      <c r="DM920" s="166"/>
      <c r="DN920" s="166"/>
      <c r="DO920" s="166"/>
      <c r="DP920" s="166"/>
      <c r="DQ920" s="166"/>
      <c r="DR920" s="166"/>
      <c r="DS920" s="166"/>
      <c r="DT920" s="166"/>
      <c r="DU920" s="166"/>
      <c r="DV920" s="166"/>
      <c r="DW920" s="166"/>
      <c r="DX920" s="166"/>
      <c r="DY920" s="166"/>
      <c r="DZ920" s="166"/>
      <c r="EA920" s="166"/>
      <c r="EB920" s="166"/>
      <c r="EC920" s="166"/>
      <c r="ED920" s="166"/>
      <c r="EE920" s="166"/>
      <c r="EF920" s="166"/>
      <c r="EG920" s="166"/>
      <c r="EH920" s="166"/>
      <c r="EI920" s="166"/>
      <c r="EJ920" s="166"/>
      <c r="EK920" s="166"/>
      <c r="EL920" s="166"/>
      <c r="EM920" s="166"/>
      <c r="EN920" s="166"/>
      <c r="EO920" s="166"/>
      <c r="EP920" s="166"/>
      <c r="EQ920" s="166"/>
      <c r="ER920" s="166"/>
      <c r="ES920" s="166"/>
      <c r="ET920" s="166"/>
      <c r="EU920" s="166"/>
      <c r="EV920" s="166"/>
      <c r="EW920" s="166"/>
      <c r="EX920" s="166"/>
      <c r="EY920" s="166"/>
      <c r="EZ920" s="166"/>
      <c r="FA920" s="166"/>
      <c r="FB920" s="166"/>
      <c r="FC920" s="166"/>
      <c r="FD920" s="166"/>
      <c r="FE920" s="166"/>
      <c r="FF920" s="166"/>
      <c r="FG920" s="166"/>
      <c r="FH920" s="166"/>
      <c r="FI920" s="166"/>
      <c r="FJ920" s="166"/>
    </row>
    <row r="921" spans="13:166" s="19" customFormat="1">
      <c r="M921" s="166"/>
      <c r="N921" s="166"/>
      <c r="O921" s="166"/>
      <c r="P921" s="166"/>
      <c r="Q921" s="166"/>
      <c r="R921" s="166"/>
      <c r="S921" s="166"/>
      <c r="T921" s="166"/>
      <c r="U921" s="166"/>
      <c r="V921" s="166"/>
      <c r="W921" s="166"/>
      <c r="X921" s="166"/>
      <c r="Y921" s="166"/>
      <c r="Z921" s="166"/>
      <c r="AA921" s="166"/>
      <c r="AB921" s="166"/>
      <c r="AC921" s="166"/>
      <c r="AD921" s="166"/>
      <c r="AE921" s="166"/>
      <c r="AF921" s="166"/>
      <c r="AG921" s="166"/>
      <c r="AH921" s="167"/>
      <c r="AI921" s="167"/>
      <c r="AJ921" s="167"/>
      <c r="AK921" s="167"/>
      <c r="AL921" s="167"/>
      <c r="AM921" s="167"/>
      <c r="AN921" s="167"/>
      <c r="AO921" s="167"/>
      <c r="AP921" s="167"/>
      <c r="AQ921" s="167"/>
      <c r="AR921" s="167"/>
      <c r="AS921" s="167"/>
      <c r="AT921" s="167"/>
      <c r="AU921" s="167"/>
      <c r="AV921" s="167"/>
      <c r="AW921" s="167"/>
      <c r="AX921" s="167"/>
      <c r="AY921" s="167"/>
      <c r="AZ921" s="167"/>
      <c r="BA921" s="167"/>
      <c r="BB921" s="167"/>
      <c r="BC921" s="167"/>
      <c r="BD921" s="167"/>
      <c r="BE921" s="167"/>
      <c r="BF921" s="167"/>
      <c r="BG921" s="167"/>
      <c r="BH921" s="167"/>
      <c r="BI921" s="167"/>
      <c r="BJ921" s="167"/>
      <c r="BK921" s="167"/>
      <c r="BL921" s="166"/>
      <c r="BM921" s="166"/>
      <c r="BN921" s="166"/>
      <c r="BO921" s="166"/>
      <c r="BP921" s="166"/>
      <c r="BQ921" s="166"/>
      <c r="BR921" s="166"/>
      <c r="BS921" s="166"/>
      <c r="BT921" s="166"/>
      <c r="BU921" s="166"/>
      <c r="BV921" s="166"/>
      <c r="BW921" s="166"/>
      <c r="BX921" s="166"/>
      <c r="BY921" s="166"/>
      <c r="BZ921" s="166"/>
      <c r="CA921" s="166"/>
      <c r="CB921" s="166"/>
      <c r="CC921" s="166"/>
      <c r="CD921" s="166"/>
      <c r="CE921" s="166"/>
      <c r="CF921" s="166"/>
      <c r="CG921" s="166"/>
      <c r="CH921" s="166"/>
      <c r="CI921" s="166"/>
      <c r="CJ921" s="166"/>
      <c r="CK921" s="166"/>
      <c r="CL921" s="166"/>
      <c r="CM921" s="166"/>
      <c r="CN921" s="166"/>
      <c r="CO921" s="166"/>
      <c r="CP921" s="166"/>
      <c r="CQ921" s="166"/>
      <c r="CR921" s="166"/>
      <c r="CS921" s="166"/>
      <c r="CT921" s="166"/>
      <c r="CU921" s="166"/>
      <c r="CV921" s="166"/>
      <c r="CW921" s="166"/>
      <c r="CX921" s="166"/>
      <c r="CY921" s="166"/>
      <c r="CZ921" s="166"/>
      <c r="DA921" s="166"/>
      <c r="DB921" s="166"/>
      <c r="DC921" s="166"/>
      <c r="DD921" s="166"/>
      <c r="DE921" s="166"/>
      <c r="DF921" s="166"/>
      <c r="DG921" s="166"/>
      <c r="DH921" s="166"/>
      <c r="DI921" s="166"/>
      <c r="DJ921" s="166"/>
      <c r="DK921" s="166"/>
      <c r="DL921" s="166"/>
      <c r="DM921" s="166"/>
      <c r="DN921" s="166"/>
      <c r="DO921" s="166"/>
      <c r="DP921" s="166"/>
      <c r="DQ921" s="166"/>
      <c r="DR921" s="166"/>
      <c r="DS921" s="166"/>
      <c r="DT921" s="166"/>
      <c r="DU921" s="166"/>
      <c r="DV921" s="166"/>
      <c r="DW921" s="166"/>
      <c r="DX921" s="166"/>
      <c r="DY921" s="166"/>
      <c r="DZ921" s="166"/>
      <c r="EA921" s="166"/>
      <c r="EB921" s="166"/>
      <c r="EC921" s="166"/>
      <c r="ED921" s="166"/>
      <c r="EE921" s="166"/>
      <c r="EF921" s="166"/>
      <c r="EG921" s="166"/>
      <c r="EH921" s="166"/>
      <c r="EI921" s="166"/>
      <c r="EJ921" s="166"/>
      <c r="EK921" s="166"/>
      <c r="EL921" s="166"/>
      <c r="EM921" s="166"/>
      <c r="EN921" s="166"/>
      <c r="EO921" s="166"/>
      <c r="EP921" s="166"/>
      <c r="EQ921" s="166"/>
      <c r="ER921" s="166"/>
      <c r="ES921" s="166"/>
      <c r="ET921" s="166"/>
      <c r="EU921" s="166"/>
      <c r="EV921" s="166"/>
      <c r="EW921" s="166"/>
      <c r="EX921" s="166"/>
      <c r="EY921" s="166"/>
      <c r="EZ921" s="166"/>
      <c r="FA921" s="166"/>
      <c r="FB921" s="166"/>
      <c r="FC921" s="166"/>
      <c r="FD921" s="166"/>
      <c r="FE921" s="166"/>
      <c r="FF921" s="166"/>
      <c r="FG921" s="166"/>
      <c r="FH921" s="166"/>
      <c r="FI921" s="166"/>
      <c r="FJ921" s="166"/>
    </row>
    <row r="922" spans="13:166" s="19" customFormat="1">
      <c r="M922" s="166"/>
      <c r="N922" s="166"/>
      <c r="O922" s="166"/>
      <c r="P922" s="166"/>
      <c r="Q922" s="166"/>
      <c r="R922" s="166"/>
      <c r="S922" s="166"/>
      <c r="T922" s="166"/>
      <c r="U922" s="166"/>
      <c r="V922" s="166"/>
      <c r="W922" s="166"/>
      <c r="X922" s="166"/>
      <c r="Y922" s="166"/>
      <c r="Z922" s="166"/>
      <c r="AA922" s="166"/>
      <c r="AB922" s="166"/>
      <c r="AC922" s="166"/>
      <c r="AD922" s="166"/>
      <c r="AE922" s="166"/>
      <c r="AF922" s="166"/>
      <c r="AG922" s="166"/>
      <c r="AH922" s="167"/>
      <c r="AI922" s="167"/>
      <c r="AJ922" s="167"/>
      <c r="AK922" s="167"/>
      <c r="AL922" s="167"/>
      <c r="AM922" s="167"/>
      <c r="AN922" s="167"/>
      <c r="AO922" s="167"/>
      <c r="AP922" s="167"/>
      <c r="AQ922" s="167"/>
      <c r="AR922" s="167"/>
      <c r="AS922" s="167"/>
      <c r="AT922" s="167"/>
      <c r="AU922" s="167"/>
      <c r="AV922" s="167"/>
      <c r="AW922" s="167"/>
      <c r="AX922" s="167"/>
      <c r="AY922" s="167"/>
      <c r="AZ922" s="167"/>
      <c r="BA922" s="167"/>
      <c r="BB922" s="167"/>
      <c r="BC922" s="167"/>
      <c r="BD922" s="167"/>
      <c r="BE922" s="167"/>
      <c r="BF922" s="167"/>
      <c r="BG922" s="167"/>
      <c r="BH922" s="167"/>
      <c r="BI922" s="167"/>
      <c r="BJ922" s="167"/>
      <c r="BK922" s="167"/>
      <c r="BL922" s="166"/>
      <c r="BM922" s="166"/>
      <c r="BN922" s="166"/>
      <c r="BO922" s="166"/>
      <c r="BP922" s="166"/>
      <c r="BQ922" s="166"/>
      <c r="BR922" s="166"/>
      <c r="BS922" s="166"/>
      <c r="BT922" s="166"/>
      <c r="BU922" s="166"/>
      <c r="BV922" s="166"/>
      <c r="BW922" s="166"/>
      <c r="BX922" s="166"/>
      <c r="BY922" s="166"/>
      <c r="BZ922" s="166"/>
      <c r="CA922" s="166"/>
      <c r="CB922" s="166"/>
      <c r="CC922" s="166"/>
      <c r="CD922" s="166"/>
      <c r="CE922" s="166"/>
      <c r="CF922" s="166"/>
      <c r="CG922" s="166"/>
      <c r="CH922" s="166"/>
      <c r="CI922" s="166"/>
      <c r="CJ922" s="166"/>
      <c r="CK922" s="166"/>
      <c r="CL922" s="166"/>
      <c r="CM922" s="166"/>
      <c r="CN922" s="166"/>
      <c r="CO922" s="166"/>
      <c r="CP922" s="166"/>
      <c r="CQ922" s="166"/>
      <c r="CR922" s="166"/>
      <c r="CS922" s="166"/>
      <c r="CT922" s="166"/>
      <c r="CU922" s="166"/>
      <c r="CV922" s="166"/>
      <c r="CW922" s="166"/>
      <c r="CX922" s="166"/>
      <c r="CY922" s="166"/>
      <c r="CZ922" s="166"/>
      <c r="DA922" s="166"/>
      <c r="DB922" s="166"/>
      <c r="DC922" s="166"/>
      <c r="DD922" s="166"/>
      <c r="DE922" s="166"/>
      <c r="DF922" s="166"/>
      <c r="DG922" s="166"/>
      <c r="DH922" s="166"/>
      <c r="DI922" s="166"/>
      <c r="DJ922" s="166"/>
      <c r="DK922" s="166"/>
      <c r="DL922" s="166"/>
      <c r="DM922" s="166"/>
      <c r="DN922" s="166"/>
      <c r="DO922" s="166"/>
      <c r="DP922" s="166"/>
      <c r="DQ922" s="166"/>
      <c r="DR922" s="166"/>
      <c r="DS922" s="166"/>
      <c r="DT922" s="166"/>
      <c r="DU922" s="166"/>
      <c r="DV922" s="166"/>
      <c r="DW922" s="166"/>
      <c r="DX922" s="166"/>
      <c r="DY922" s="166"/>
      <c r="DZ922" s="166"/>
      <c r="EA922" s="166"/>
      <c r="EB922" s="166"/>
      <c r="EC922" s="166"/>
      <c r="ED922" s="166"/>
      <c r="EE922" s="166"/>
      <c r="EF922" s="166"/>
      <c r="EG922" s="166"/>
      <c r="EH922" s="166"/>
      <c r="EI922" s="166"/>
      <c r="EJ922" s="166"/>
      <c r="EK922" s="166"/>
      <c r="EL922" s="166"/>
      <c r="EM922" s="166"/>
      <c r="EN922" s="166"/>
      <c r="EO922" s="166"/>
      <c r="EP922" s="166"/>
      <c r="EQ922" s="166"/>
      <c r="ER922" s="166"/>
      <c r="ES922" s="166"/>
      <c r="ET922" s="166"/>
      <c r="EU922" s="166"/>
      <c r="EV922" s="166"/>
      <c r="EW922" s="166"/>
      <c r="EX922" s="166"/>
      <c r="EY922" s="166"/>
      <c r="EZ922" s="166"/>
      <c r="FA922" s="166"/>
      <c r="FB922" s="166"/>
      <c r="FC922" s="166"/>
      <c r="FD922" s="166"/>
      <c r="FE922" s="166"/>
      <c r="FF922" s="166"/>
      <c r="FG922" s="166"/>
      <c r="FH922" s="166"/>
      <c r="FI922" s="166"/>
      <c r="FJ922" s="166"/>
    </row>
    <row r="923" spans="13:166" s="19" customFormat="1">
      <c r="M923" s="166"/>
      <c r="N923" s="166"/>
      <c r="O923" s="166"/>
      <c r="P923" s="166"/>
      <c r="Q923" s="166"/>
      <c r="R923" s="166"/>
      <c r="S923" s="166"/>
      <c r="T923" s="166"/>
      <c r="U923" s="166"/>
      <c r="V923" s="166"/>
      <c r="W923" s="166"/>
      <c r="X923" s="166"/>
      <c r="Y923" s="166"/>
      <c r="Z923" s="166"/>
      <c r="AA923" s="166"/>
      <c r="AB923" s="166"/>
      <c r="AC923" s="166"/>
      <c r="AD923" s="166"/>
      <c r="AE923" s="166"/>
      <c r="AF923" s="166"/>
      <c r="AG923" s="166"/>
      <c r="AH923" s="167"/>
      <c r="AI923" s="167"/>
      <c r="AJ923" s="167"/>
      <c r="AK923" s="167"/>
      <c r="AL923" s="167"/>
      <c r="AM923" s="167"/>
      <c r="AN923" s="167"/>
      <c r="AO923" s="167"/>
      <c r="AP923" s="167"/>
      <c r="AQ923" s="167"/>
      <c r="AR923" s="167"/>
      <c r="AS923" s="167"/>
      <c r="AT923" s="167"/>
      <c r="AU923" s="167"/>
      <c r="AV923" s="167"/>
      <c r="AW923" s="167"/>
      <c r="AX923" s="167"/>
      <c r="AY923" s="167"/>
      <c r="AZ923" s="167"/>
      <c r="BA923" s="167"/>
      <c r="BB923" s="167"/>
      <c r="BC923" s="167"/>
      <c r="BD923" s="167"/>
      <c r="BE923" s="167"/>
      <c r="BF923" s="167"/>
      <c r="BG923" s="167"/>
      <c r="BH923" s="167"/>
      <c r="BI923" s="167"/>
      <c r="BJ923" s="167"/>
      <c r="BK923" s="167"/>
      <c r="BL923" s="166"/>
      <c r="BM923" s="166"/>
      <c r="BN923" s="166"/>
      <c r="BO923" s="166"/>
      <c r="BP923" s="166"/>
      <c r="BQ923" s="166"/>
      <c r="BR923" s="166"/>
      <c r="BS923" s="166"/>
      <c r="BT923" s="166"/>
      <c r="BU923" s="166"/>
      <c r="BV923" s="166"/>
      <c r="BW923" s="166"/>
      <c r="BX923" s="166"/>
      <c r="BY923" s="166"/>
      <c r="BZ923" s="166"/>
      <c r="CA923" s="166"/>
      <c r="CB923" s="166"/>
      <c r="CC923" s="166"/>
      <c r="CD923" s="166"/>
      <c r="CE923" s="166"/>
      <c r="CF923" s="166"/>
      <c r="CG923" s="166"/>
      <c r="CH923" s="166"/>
      <c r="CI923" s="166"/>
      <c r="CJ923" s="166"/>
      <c r="CK923" s="166"/>
      <c r="CL923" s="166"/>
      <c r="CM923" s="166"/>
      <c r="CN923" s="166"/>
      <c r="CO923" s="166"/>
      <c r="CP923" s="166"/>
      <c r="CQ923" s="166"/>
      <c r="CR923" s="166"/>
      <c r="CS923" s="166"/>
      <c r="CT923" s="166"/>
      <c r="CU923" s="166"/>
      <c r="CV923" s="166"/>
      <c r="CW923" s="166"/>
      <c r="CX923" s="166"/>
      <c r="CY923" s="166"/>
      <c r="CZ923" s="166"/>
      <c r="DA923" s="166"/>
      <c r="DB923" s="166"/>
      <c r="DC923" s="166"/>
      <c r="DD923" s="166"/>
      <c r="DE923" s="166"/>
      <c r="DF923" s="166"/>
      <c r="DG923" s="166"/>
      <c r="DH923" s="166"/>
      <c r="DI923" s="166"/>
      <c r="DJ923" s="166"/>
      <c r="DK923" s="166"/>
      <c r="DL923" s="166"/>
      <c r="DM923" s="166"/>
      <c r="DN923" s="166"/>
      <c r="DO923" s="166"/>
      <c r="DP923" s="166"/>
      <c r="DQ923" s="166"/>
      <c r="DR923" s="166"/>
      <c r="DS923" s="166"/>
      <c r="DT923" s="166"/>
      <c r="DU923" s="166"/>
      <c r="DV923" s="166"/>
      <c r="DW923" s="166"/>
      <c r="DX923" s="166"/>
      <c r="DY923" s="166"/>
      <c r="DZ923" s="166"/>
      <c r="EA923" s="166"/>
      <c r="EB923" s="166"/>
      <c r="EC923" s="166"/>
      <c r="ED923" s="166"/>
      <c r="EE923" s="166"/>
      <c r="EF923" s="166"/>
      <c r="EG923" s="166"/>
      <c r="EH923" s="166"/>
      <c r="EI923" s="166"/>
      <c r="EJ923" s="166"/>
      <c r="EK923" s="166"/>
      <c r="EL923" s="166"/>
      <c r="EM923" s="166"/>
      <c r="EN923" s="166"/>
      <c r="EO923" s="166"/>
      <c r="EP923" s="166"/>
      <c r="EQ923" s="166"/>
      <c r="ER923" s="166"/>
      <c r="ES923" s="166"/>
      <c r="ET923" s="166"/>
      <c r="EU923" s="166"/>
      <c r="EV923" s="166"/>
      <c r="EW923" s="166"/>
      <c r="EX923" s="166"/>
      <c r="EY923" s="166"/>
      <c r="EZ923" s="166"/>
      <c r="FA923" s="166"/>
      <c r="FB923" s="166"/>
      <c r="FC923" s="166"/>
      <c r="FD923" s="166"/>
      <c r="FE923" s="166"/>
      <c r="FF923" s="166"/>
      <c r="FG923" s="166"/>
      <c r="FH923" s="166"/>
      <c r="FI923" s="166"/>
      <c r="FJ923" s="166"/>
    </row>
    <row r="924" spans="13:166" s="19" customFormat="1">
      <c r="M924" s="166"/>
      <c r="N924" s="166"/>
      <c r="O924" s="166"/>
      <c r="P924" s="166"/>
      <c r="Q924" s="166"/>
      <c r="R924" s="166"/>
      <c r="S924" s="166"/>
      <c r="T924" s="166"/>
      <c r="U924" s="166"/>
      <c r="V924" s="166"/>
      <c r="W924" s="166"/>
      <c r="X924" s="166"/>
      <c r="Y924" s="166"/>
      <c r="Z924" s="166"/>
      <c r="AA924" s="166"/>
      <c r="AB924" s="166"/>
      <c r="AC924" s="166"/>
      <c r="AD924" s="166"/>
      <c r="AE924" s="166"/>
      <c r="AF924" s="166"/>
      <c r="AG924" s="166"/>
      <c r="AH924" s="167"/>
      <c r="AI924" s="167"/>
      <c r="AJ924" s="167"/>
      <c r="AK924" s="167"/>
      <c r="AL924" s="167"/>
      <c r="AM924" s="167"/>
      <c r="AN924" s="167"/>
      <c r="AO924" s="167"/>
      <c r="AP924" s="167"/>
      <c r="AQ924" s="167"/>
      <c r="AR924" s="167"/>
      <c r="AS924" s="167"/>
      <c r="AT924" s="167"/>
      <c r="AU924" s="167"/>
      <c r="AV924" s="167"/>
      <c r="AW924" s="167"/>
      <c r="AX924" s="167"/>
      <c r="AY924" s="167"/>
      <c r="AZ924" s="167"/>
      <c r="BA924" s="167"/>
      <c r="BB924" s="167"/>
      <c r="BC924" s="167"/>
      <c r="BD924" s="167"/>
      <c r="BE924" s="167"/>
      <c r="BF924" s="167"/>
      <c r="BG924" s="167"/>
      <c r="BH924" s="167"/>
      <c r="BI924" s="167"/>
      <c r="BJ924" s="167"/>
      <c r="BK924" s="167"/>
      <c r="BL924" s="166"/>
      <c r="BM924" s="166"/>
      <c r="BN924" s="166"/>
      <c r="BO924" s="166"/>
      <c r="BP924" s="166"/>
      <c r="BQ924" s="166"/>
      <c r="BR924" s="166"/>
      <c r="BS924" s="166"/>
      <c r="BT924" s="166"/>
      <c r="BU924" s="166"/>
      <c r="BV924" s="166"/>
      <c r="BW924" s="166"/>
      <c r="BX924" s="166"/>
      <c r="BY924" s="166"/>
      <c r="BZ924" s="166"/>
      <c r="CA924" s="166"/>
      <c r="CB924" s="166"/>
      <c r="CC924" s="166"/>
      <c r="CD924" s="166"/>
      <c r="CE924" s="166"/>
      <c r="CF924" s="166"/>
      <c r="CG924" s="166"/>
      <c r="CH924" s="166"/>
      <c r="CI924" s="166"/>
      <c r="CJ924" s="166"/>
      <c r="CK924" s="166"/>
      <c r="CL924" s="166"/>
      <c r="CM924" s="166"/>
      <c r="CN924" s="166"/>
      <c r="CO924" s="166"/>
      <c r="CP924" s="166"/>
      <c r="CQ924" s="166"/>
      <c r="CR924" s="166"/>
      <c r="CS924" s="166"/>
      <c r="CT924" s="166"/>
      <c r="CU924" s="166"/>
      <c r="CV924" s="166"/>
      <c r="CW924" s="166"/>
      <c r="CX924" s="166"/>
      <c r="CY924" s="166"/>
      <c r="CZ924" s="166"/>
      <c r="DA924" s="166"/>
      <c r="DB924" s="166"/>
      <c r="DC924" s="166"/>
      <c r="DD924" s="166"/>
      <c r="DE924" s="166"/>
      <c r="DF924" s="166"/>
      <c r="DG924" s="166"/>
      <c r="DH924" s="166"/>
      <c r="DI924" s="166"/>
      <c r="DJ924" s="166"/>
      <c r="DK924" s="166"/>
      <c r="DL924" s="166"/>
      <c r="DM924" s="166"/>
      <c r="DN924" s="166"/>
      <c r="DO924" s="166"/>
      <c r="DP924" s="166"/>
      <c r="DQ924" s="166"/>
      <c r="DR924" s="166"/>
      <c r="DS924" s="166"/>
      <c r="DT924" s="166"/>
      <c r="DU924" s="166"/>
      <c r="DV924" s="166"/>
      <c r="DW924" s="166"/>
      <c r="DX924" s="166"/>
      <c r="DY924" s="166"/>
      <c r="DZ924" s="166"/>
      <c r="EA924" s="166"/>
      <c r="EB924" s="166"/>
      <c r="EC924" s="166"/>
      <c r="ED924" s="166"/>
      <c r="EE924" s="166"/>
      <c r="EF924" s="166"/>
      <c r="EG924" s="166"/>
      <c r="EH924" s="166"/>
      <c r="EI924" s="166"/>
      <c r="EJ924" s="166"/>
      <c r="EK924" s="166"/>
      <c r="EL924" s="166"/>
      <c r="EM924" s="166"/>
      <c r="EN924" s="166"/>
      <c r="EO924" s="166"/>
      <c r="EP924" s="166"/>
      <c r="EQ924" s="166"/>
      <c r="ER924" s="166"/>
      <c r="ES924" s="166"/>
      <c r="ET924" s="166"/>
      <c r="EU924" s="166"/>
      <c r="EV924" s="166"/>
      <c r="EW924" s="166"/>
      <c r="EX924" s="166"/>
      <c r="EY924" s="166"/>
      <c r="EZ924" s="166"/>
      <c r="FA924" s="166"/>
      <c r="FB924" s="166"/>
      <c r="FC924" s="166"/>
      <c r="FD924" s="166"/>
      <c r="FE924" s="166"/>
      <c r="FF924" s="166"/>
      <c r="FG924" s="166"/>
      <c r="FH924" s="166"/>
      <c r="FI924" s="166"/>
      <c r="FJ924" s="166"/>
    </row>
    <row r="925" spans="13:166" s="19" customFormat="1">
      <c r="M925" s="166"/>
      <c r="N925" s="166"/>
      <c r="O925" s="166"/>
      <c r="P925" s="166"/>
      <c r="Q925" s="166"/>
      <c r="R925" s="166"/>
      <c r="S925" s="166"/>
      <c r="T925" s="166"/>
      <c r="U925" s="166"/>
      <c r="V925" s="166"/>
      <c r="W925" s="166"/>
      <c r="X925" s="166"/>
      <c r="Y925" s="166"/>
      <c r="Z925" s="166"/>
      <c r="AA925" s="166"/>
      <c r="AB925" s="166"/>
      <c r="AC925" s="166"/>
      <c r="AD925" s="166"/>
      <c r="AE925" s="166"/>
      <c r="AF925" s="166"/>
      <c r="AG925" s="166"/>
      <c r="AH925" s="167"/>
      <c r="AI925" s="167"/>
      <c r="AJ925" s="167"/>
      <c r="AK925" s="167"/>
      <c r="AL925" s="167"/>
      <c r="AM925" s="167"/>
      <c r="AN925" s="167"/>
      <c r="AO925" s="167"/>
      <c r="AP925" s="167"/>
      <c r="AQ925" s="167"/>
      <c r="AR925" s="167"/>
      <c r="AS925" s="167"/>
      <c r="AT925" s="167"/>
      <c r="AU925" s="167"/>
      <c r="AV925" s="167"/>
      <c r="AW925" s="167"/>
      <c r="AX925" s="167"/>
      <c r="AY925" s="167"/>
      <c r="AZ925" s="167"/>
      <c r="BA925" s="167"/>
      <c r="BB925" s="167"/>
      <c r="BC925" s="167"/>
      <c r="BD925" s="167"/>
      <c r="BE925" s="167"/>
      <c r="BF925" s="167"/>
      <c r="BG925" s="167"/>
      <c r="BH925" s="167"/>
      <c r="BI925" s="167"/>
      <c r="BJ925" s="167"/>
      <c r="BK925" s="167"/>
      <c r="BL925" s="166"/>
      <c r="BM925" s="166"/>
      <c r="BN925" s="166"/>
      <c r="BO925" s="166"/>
      <c r="BP925" s="166"/>
      <c r="BQ925" s="166"/>
      <c r="BR925" s="166"/>
      <c r="BS925" s="166"/>
      <c r="BT925" s="166"/>
      <c r="BU925" s="166"/>
      <c r="BV925" s="166"/>
      <c r="BW925" s="166"/>
      <c r="BX925" s="166"/>
      <c r="BY925" s="166"/>
      <c r="BZ925" s="166"/>
      <c r="CA925" s="166"/>
      <c r="CB925" s="166"/>
      <c r="CC925" s="166"/>
      <c r="CD925" s="166"/>
      <c r="CE925" s="166"/>
      <c r="CF925" s="166"/>
      <c r="CG925" s="166"/>
      <c r="CH925" s="166"/>
      <c r="CI925" s="166"/>
      <c r="CJ925" s="166"/>
      <c r="CK925" s="166"/>
      <c r="CL925" s="166"/>
      <c r="CM925" s="166"/>
      <c r="CN925" s="166"/>
      <c r="CO925" s="166"/>
      <c r="CP925" s="166"/>
      <c r="CQ925" s="166"/>
      <c r="CR925" s="166"/>
      <c r="CS925" s="166"/>
      <c r="CT925" s="166"/>
      <c r="CU925" s="166"/>
      <c r="CV925" s="166"/>
      <c r="CW925" s="166"/>
      <c r="CX925" s="166"/>
      <c r="CY925" s="166"/>
      <c r="CZ925" s="166"/>
      <c r="DA925" s="166"/>
      <c r="DB925" s="166"/>
      <c r="DC925" s="166"/>
      <c r="DD925" s="166"/>
      <c r="DE925" s="166"/>
      <c r="DF925" s="166"/>
      <c r="DG925" s="166"/>
      <c r="DH925" s="166"/>
      <c r="DI925" s="166"/>
      <c r="DJ925" s="166"/>
      <c r="DK925" s="166"/>
      <c r="DL925" s="166"/>
      <c r="DM925" s="166"/>
      <c r="DN925" s="166"/>
      <c r="DO925" s="166"/>
      <c r="DP925" s="166"/>
      <c r="DQ925" s="166"/>
      <c r="DR925" s="166"/>
      <c r="DS925" s="166"/>
      <c r="DT925" s="166"/>
      <c r="DU925" s="166"/>
      <c r="DV925" s="166"/>
      <c r="DW925" s="166"/>
      <c r="DX925" s="166"/>
      <c r="DY925" s="166"/>
      <c r="DZ925" s="166"/>
      <c r="EA925" s="166"/>
      <c r="EB925" s="166"/>
      <c r="EC925" s="166"/>
      <c r="ED925" s="166"/>
      <c r="EE925" s="166"/>
      <c r="EF925" s="166"/>
      <c r="EG925" s="166"/>
      <c r="EH925" s="166"/>
      <c r="EI925" s="166"/>
      <c r="EJ925" s="166"/>
      <c r="EK925" s="166"/>
      <c r="EL925" s="166"/>
      <c r="EM925" s="166"/>
      <c r="EN925" s="166"/>
      <c r="EO925" s="166"/>
      <c r="EP925" s="166"/>
      <c r="EQ925" s="166"/>
      <c r="ER925" s="166"/>
      <c r="ES925" s="166"/>
      <c r="ET925" s="166"/>
      <c r="EU925" s="166"/>
      <c r="EV925" s="166"/>
      <c r="EW925" s="166"/>
      <c r="EX925" s="166"/>
      <c r="EY925" s="166"/>
      <c r="EZ925" s="166"/>
      <c r="FA925" s="166"/>
      <c r="FB925" s="166"/>
      <c r="FC925" s="166"/>
      <c r="FD925" s="166"/>
      <c r="FE925" s="166"/>
      <c r="FF925" s="166"/>
      <c r="FG925" s="166"/>
      <c r="FH925" s="166"/>
      <c r="FI925" s="166"/>
      <c r="FJ925" s="166"/>
    </row>
    <row r="926" spans="13:166" s="19" customFormat="1">
      <c r="M926" s="166"/>
      <c r="N926" s="166"/>
      <c r="O926" s="166"/>
      <c r="P926" s="166"/>
      <c r="Q926" s="166"/>
      <c r="R926" s="166"/>
      <c r="S926" s="166"/>
      <c r="T926" s="166"/>
      <c r="U926" s="166"/>
      <c r="V926" s="166"/>
      <c r="W926" s="166"/>
      <c r="X926" s="166"/>
      <c r="Y926" s="166"/>
      <c r="Z926" s="166"/>
      <c r="AA926" s="166"/>
      <c r="AB926" s="166"/>
      <c r="AC926" s="166"/>
      <c r="AD926" s="166"/>
      <c r="AE926" s="166"/>
      <c r="AF926" s="166"/>
      <c r="AG926" s="166"/>
      <c r="AH926" s="167"/>
      <c r="AI926" s="167"/>
      <c r="AJ926" s="167"/>
      <c r="AK926" s="167"/>
      <c r="AL926" s="167"/>
      <c r="AM926" s="167"/>
      <c r="AN926" s="167"/>
      <c r="AO926" s="167"/>
      <c r="AP926" s="167"/>
      <c r="AQ926" s="167"/>
      <c r="AR926" s="167"/>
      <c r="AS926" s="167"/>
      <c r="AT926" s="167"/>
      <c r="AU926" s="167"/>
      <c r="AV926" s="167"/>
      <c r="AW926" s="167"/>
      <c r="AX926" s="167"/>
      <c r="AY926" s="167"/>
      <c r="AZ926" s="167"/>
      <c r="BA926" s="167"/>
      <c r="BB926" s="167"/>
      <c r="BC926" s="167"/>
      <c r="BD926" s="167"/>
      <c r="BE926" s="167"/>
      <c r="BF926" s="167"/>
      <c r="BG926" s="167"/>
      <c r="BH926" s="167"/>
      <c r="BI926" s="167"/>
      <c r="BJ926" s="167"/>
      <c r="BK926" s="167"/>
      <c r="BL926" s="166"/>
      <c r="BM926" s="166"/>
      <c r="BN926" s="166"/>
      <c r="BO926" s="166"/>
      <c r="BP926" s="166"/>
      <c r="BQ926" s="166"/>
      <c r="BR926" s="166"/>
      <c r="BS926" s="166"/>
      <c r="BT926" s="166"/>
      <c r="BU926" s="166"/>
      <c r="BV926" s="166"/>
      <c r="BW926" s="166"/>
      <c r="BX926" s="166"/>
      <c r="BY926" s="166"/>
      <c r="BZ926" s="166"/>
      <c r="CA926" s="166"/>
      <c r="CB926" s="166"/>
      <c r="CC926" s="166"/>
      <c r="CD926" s="166"/>
      <c r="CE926" s="166"/>
      <c r="CF926" s="166"/>
      <c r="CG926" s="166"/>
      <c r="CH926" s="166"/>
      <c r="CI926" s="166"/>
      <c r="CJ926" s="166"/>
      <c r="CK926" s="166"/>
      <c r="CL926" s="166"/>
      <c r="CM926" s="166"/>
      <c r="CN926" s="166"/>
      <c r="CO926" s="166"/>
      <c r="CP926" s="166"/>
      <c r="CQ926" s="166"/>
      <c r="CR926" s="166"/>
      <c r="CS926" s="166"/>
      <c r="CT926" s="166"/>
      <c r="CU926" s="166"/>
      <c r="CV926" s="166"/>
      <c r="CW926" s="166"/>
      <c r="CX926" s="166"/>
      <c r="CY926" s="166"/>
      <c r="CZ926" s="166"/>
      <c r="DA926" s="166"/>
      <c r="DB926" s="166"/>
      <c r="DC926" s="166"/>
      <c r="DD926" s="166"/>
      <c r="DE926" s="166"/>
      <c r="DF926" s="166"/>
      <c r="DG926" s="166"/>
      <c r="DH926" s="166"/>
      <c r="DI926" s="166"/>
      <c r="DJ926" s="166"/>
      <c r="DK926" s="166"/>
      <c r="DL926" s="166"/>
      <c r="DM926" s="166"/>
      <c r="DN926" s="166"/>
      <c r="DO926" s="166"/>
      <c r="DP926" s="166"/>
      <c r="DQ926" s="166"/>
      <c r="DR926" s="166"/>
      <c r="DS926" s="166"/>
      <c r="DT926" s="166"/>
      <c r="DU926" s="166"/>
      <c r="DV926" s="166"/>
      <c r="DW926" s="166"/>
      <c r="DX926" s="166"/>
      <c r="DY926" s="166"/>
      <c r="DZ926" s="166"/>
      <c r="EA926" s="166"/>
      <c r="EB926" s="166"/>
      <c r="EC926" s="166"/>
      <c r="ED926" s="166"/>
      <c r="EE926" s="166"/>
      <c r="EF926" s="166"/>
      <c r="EG926" s="166"/>
      <c r="EH926" s="166"/>
      <c r="EI926" s="166"/>
      <c r="EJ926" s="166"/>
      <c r="EK926" s="166"/>
      <c r="EL926" s="166"/>
      <c r="EM926" s="166"/>
      <c r="EN926" s="166"/>
      <c r="EO926" s="166"/>
      <c r="EP926" s="166"/>
      <c r="EQ926" s="166"/>
      <c r="ER926" s="166"/>
      <c r="ES926" s="166"/>
      <c r="ET926" s="166"/>
      <c r="EU926" s="166"/>
      <c r="EV926" s="166"/>
      <c r="EW926" s="166"/>
      <c r="EX926" s="166"/>
      <c r="EY926" s="166"/>
      <c r="EZ926" s="166"/>
      <c r="FA926" s="166"/>
      <c r="FB926" s="166"/>
      <c r="FC926" s="166"/>
      <c r="FD926" s="166"/>
      <c r="FE926" s="166"/>
      <c r="FF926" s="166"/>
      <c r="FG926" s="166"/>
      <c r="FH926" s="166"/>
      <c r="FI926" s="166"/>
      <c r="FJ926" s="166"/>
    </row>
    <row r="927" spans="13:166" s="19" customFormat="1">
      <c r="M927" s="166"/>
      <c r="N927" s="166"/>
      <c r="O927" s="166"/>
      <c r="P927" s="166"/>
      <c r="Q927" s="166"/>
      <c r="R927" s="166"/>
      <c r="S927" s="166"/>
      <c r="T927" s="166"/>
      <c r="U927" s="166"/>
      <c r="V927" s="166"/>
      <c r="W927" s="166"/>
      <c r="X927" s="166"/>
      <c r="Y927" s="166"/>
      <c r="Z927" s="166"/>
      <c r="AA927" s="166"/>
      <c r="AB927" s="166"/>
      <c r="AC927" s="166"/>
      <c r="AD927" s="166"/>
      <c r="AE927" s="166"/>
      <c r="AF927" s="166"/>
      <c r="AG927" s="166"/>
      <c r="AH927" s="167"/>
      <c r="AI927" s="167"/>
      <c r="AJ927" s="167"/>
      <c r="AK927" s="167"/>
      <c r="AL927" s="167"/>
      <c r="AM927" s="167"/>
      <c r="AN927" s="167"/>
      <c r="AO927" s="167"/>
      <c r="AP927" s="167"/>
      <c r="AQ927" s="167"/>
      <c r="AR927" s="167"/>
      <c r="AS927" s="167"/>
      <c r="AT927" s="167"/>
      <c r="AU927" s="167"/>
      <c r="AV927" s="167"/>
      <c r="AW927" s="167"/>
      <c r="AX927" s="167"/>
      <c r="AY927" s="167"/>
      <c r="AZ927" s="167"/>
      <c r="BA927" s="167"/>
      <c r="BB927" s="167"/>
      <c r="BC927" s="167"/>
      <c r="BD927" s="167"/>
      <c r="BE927" s="167"/>
      <c r="BF927" s="167"/>
      <c r="BG927" s="167"/>
      <c r="BH927" s="167"/>
      <c r="BI927" s="167"/>
      <c r="BJ927" s="167"/>
      <c r="BK927" s="167"/>
      <c r="BL927" s="166"/>
      <c r="BM927" s="166"/>
      <c r="BN927" s="166"/>
      <c r="BO927" s="166"/>
      <c r="BP927" s="166"/>
      <c r="BQ927" s="166"/>
      <c r="BR927" s="166"/>
      <c r="BS927" s="166"/>
      <c r="BT927" s="166"/>
      <c r="BU927" s="166"/>
      <c r="BV927" s="166"/>
      <c r="BW927" s="166"/>
      <c r="BX927" s="166"/>
      <c r="BY927" s="166"/>
      <c r="BZ927" s="166"/>
      <c r="CA927" s="166"/>
      <c r="CB927" s="166"/>
      <c r="CC927" s="166"/>
      <c r="CD927" s="166"/>
      <c r="CE927" s="166"/>
      <c r="CF927" s="166"/>
      <c r="CG927" s="166"/>
      <c r="CH927" s="166"/>
      <c r="CI927" s="166"/>
      <c r="CJ927" s="166"/>
      <c r="CK927" s="166"/>
      <c r="CL927" s="166"/>
      <c r="CM927" s="166"/>
      <c r="CN927" s="166"/>
      <c r="CO927" s="166"/>
      <c r="CP927" s="166"/>
      <c r="CQ927" s="166"/>
      <c r="CR927" s="166"/>
      <c r="CS927" s="166"/>
      <c r="CT927" s="166"/>
      <c r="CU927" s="166"/>
      <c r="CV927" s="166"/>
      <c r="CW927" s="166"/>
      <c r="CX927" s="166"/>
      <c r="CY927" s="166"/>
      <c r="CZ927" s="166"/>
      <c r="DA927" s="166"/>
      <c r="DB927" s="166"/>
      <c r="DC927" s="166"/>
      <c r="DD927" s="166"/>
      <c r="DE927" s="166"/>
      <c r="DF927" s="166"/>
      <c r="DG927" s="166"/>
      <c r="DH927" s="166"/>
      <c r="DI927" s="166"/>
      <c r="DJ927" s="166"/>
      <c r="DK927" s="166"/>
      <c r="DL927" s="166"/>
      <c r="DM927" s="166"/>
      <c r="DN927" s="166"/>
      <c r="DO927" s="166"/>
      <c r="DP927" s="166"/>
      <c r="DQ927" s="166"/>
      <c r="DR927" s="166"/>
      <c r="DS927" s="166"/>
      <c r="DT927" s="166"/>
      <c r="DU927" s="166"/>
      <c r="DV927" s="166"/>
      <c r="DW927" s="166"/>
      <c r="DX927" s="166"/>
      <c r="DY927" s="166"/>
      <c r="DZ927" s="166"/>
      <c r="EA927" s="166"/>
      <c r="EB927" s="166"/>
      <c r="EC927" s="166"/>
      <c r="ED927" s="166"/>
      <c r="EE927" s="166"/>
      <c r="EF927" s="166"/>
      <c r="EG927" s="166"/>
      <c r="EH927" s="166"/>
      <c r="EI927" s="166"/>
      <c r="EJ927" s="166"/>
      <c r="EK927" s="166"/>
      <c r="EL927" s="166"/>
      <c r="EM927" s="166"/>
      <c r="EN927" s="166"/>
      <c r="EO927" s="166"/>
      <c r="EP927" s="166"/>
      <c r="EQ927" s="166"/>
      <c r="ER927" s="166"/>
      <c r="ES927" s="166"/>
      <c r="ET927" s="166"/>
      <c r="EU927" s="166"/>
      <c r="EV927" s="166"/>
      <c r="EW927" s="166"/>
      <c r="EX927" s="166"/>
      <c r="EY927" s="166"/>
      <c r="EZ927" s="166"/>
      <c r="FA927" s="166"/>
      <c r="FB927" s="166"/>
      <c r="FC927" s="166"/>
      <c r="FD927" s="166"/>
      <c r="FE927" s="166"/>
      <c r="FF927" s="166"/>
      <c r="FG927" s="166"/>
      <c r="FH927" s="166"/>
      <c r="FI927" s="166"/>
      <c r="FJ927" s="166"/>
    </row>
    <row r="928" spans="13:166" s="19" customFormat="1">
      <c r="M928" s="166"/>
      <c r="N928" s="166"/>
      <c r="O928" s="166"/>
      <c r="P928" s="166"/>
      <c r="Q928" s="166"/>
      <c r="R928" s="166"/>
      <c r="S928" s="166"/>
      <c r="T928" s="166"/>
      <c r="U928" s="166"/>
      <c r="V928" s="166"/>
      <c r="W928" s="166"/>
      <c r="X928" s="166"/>
      <c r="Y928" s="166"/>
      <c r="Z928" s="166"/>
      <c r="AA928" s="166"/>
      <c r="AB928" s="166"/>
      <c r="AC928" s="166"/>
      <c r="AD928" s="166"/>
      <c r="AE928" s="166"/>
      <c r="AF928" s="166"/>
      <c r="AG928" s="166"/>
      <c r="AH928" s="167"/>
      <c r="AI928" s="167"/>
      <c r="AJ928" s="167"/>
      <c r="AK928" s="167"/>
      <c r="AL928" s="167"/>
      <c r="AM928" s="167"/>
      <c r="AN928" s="167"/>
      <c r="AO928" s="167"/>
      <c r="AP928" s="167"/>
      <c r="AQ928" s="167"/>
      <c r="AR928" s="167"/>
      <c r="AS928" s="167"/>
      <c r="AT928" s="167"/>
      <c r="AU928" s="167"/>
      <c r="AV928" s="167"/>
      <c r="AW928" s="167"/>
      <c r="AX928" s="167"/>
      <c r="AY928" s="167"/>
      <c r="AZ928" s="167"/>
      <c r="BA928" s="167"/>
      <c r="BB928" s="167"/>
      <c r="BC928" s="167"/>
      <c r="BD928" s="167"/>
      <c r="BE928" s="167"/>
      <c r="BF928" s="167"/>
      <c r="BG928" s="167"/>
      <c r="BH928" s="167"/>
      <c r="BI928" s="167"/>
      <c r="BJ928" s="167"/>
      <c r="BK928" s="167"/>
      <c r="BL928" s="166"/>
      <c r="BM928" s="166"/>
      <c r="BN928" s="166"/>
      <c r="BO928" s="166"/>
      <c r="BP928" s="166"/>
      <c r="BQ928" s="166"/>
      <c r="BR928" s="166"/>
      <c r="BS928" s="166"/>
      <c r="BT928" s="166"/>
      <c r="BU928" s="166"/>
      <c r="BV928" s="166"/>
      <c r="BW928" s="166"/>
      <c r="BX928" s="166"/>
      <c r="BY928" s="166"/>
      <c r="BZ928" s="166"/>
      <c r="CA928" s="166"/>
      <c r="CB928" s="166"/>
      <c r="CC928" s="166"/>
      <c r="CD928" s="166"/>
      <c r="CE928" s="166"/>
      <c r="CF928" s="166"/>
      <c r="CG928" s="166"/>
      <c r="CH928" s="166"/>
      <c r="CI928" s="166"/>
      <c r="CJ928" s="166"/>
      <c r="CK928" s="166"/>
      <c r="CL928" s="166"/>
      <c r="CM928" s="166"/>
      <c r="CN928" s="166"/>
      <c r="CO928" s="166"/>
      <c r="CP928" s="166"/>
      <c r="CQ928" s="166"/>
      <c r="CR928" s="166"/>
      <c r="CS928" s="166"/>
      <c r="CT928" s="166"/>
      <c r="CU928" s="166"/>
      <c r="CV928" s="166"/>
      <c r="CW928" s="166"/>
      <c r="CX928" s="166"/>
      <c r="CY928" s="166"/>
      <c r="CZ928" s="166"/>
      <c r="DA928" s="166"/>
      <c r="DB928" s="166"/>
      <c r="DC928" s="166"/>
      <c r="DD928" s="166"/>
      <c r="DE928" s="166"/>
      <c r="DF928" s="166"/>
      <c r="DG928" s="166"/>
      <c r="DH928" s="166"/>
      <c r="DI928" s="166"/>
      <c r="DJ928" s="166"/>
      <c r="DK928" s="166"/>
      <c r="DL928" s="166"/>
      <c r="DM928" s="166"/>
      <c r="DN928" s="166"/>
      <c r="DO928" s="166"/>
      <c r="DP928" s="166"/>
      <c r="DQ928" s="166"/>
      <c r="DR928" s="166"/>
      <c r="DS928" s="166"/>
      <c r="DT928" s="166"/>
      <c r="DU928" s="166"/>
      <c r="DV928" s="166"/>
      <c r="DW928" s="166"/>
      <c r="DX928" s="166"/>
      <c r="DY928" s="166"/>
      <c r="DZ928" s="166"/>
      <c r="EA928" s="166"/>
      <c r="EB928" s="166"/>
      <c r="EC928" s="166"/>
      <c r="ED928" s="166"/>
      <c r="EE928" s="166"/>
      <c r="EF928" s="166"/>
      <c r="EG928" s="166"/>
      <c r="EH928" s="166"/>
      <c r="EI928" s="166"/>
      <c r="EJ928" s="166"/>
      <c r="EK928" s="166"/>
      <c r="EL928" s="166"/>
      <c r="EM928" s="166"/>
      <c r="EN928" s="166"/>
      <c r="EO928" s="166"/>
      <c r="EP928" s="166"/>
      <c r="EQ928" s="166"/>
      <c r="ER928" s="166"/>
      <c r="ES928" s="166"/>
      <c r="ET928" s="166"/>
      <c r="EU928" s="166"/>
      <c r="EV928" s="166"/>
      <c r="EW928" s="166"/>
      <c r="EX928" s="166"/>
      <c r="EY928" s="166"/>
      <c r="EZ928" s="166"/>
      <c r="FA928" s="166"/>
      <c r="FB928" s="166"/>
      <c r="FC928" s="166"/>
      <c r="FD928" s="166"/>
      <c r="FE928" s="166"/>
      <c r="FF928" s="166"/>
      <c r="FG928" s="166"/>
      <c r="FH928" s="166"/>
      <c r="FI928" s="166"/>
      <c r="FJ928" s="166"/>
    </row>
    <row r="929" spans="13:166" s="19" customFormat="1">
      <c r="M929" s="166"/>
      <c r="N929" s="166"/>
      <c r="O929" s="166"/>
      <c r="P929" s="166"/>
      <c r="Q929" s="166"/>
      <c r="R929" s="166"/>
      <c r="S929" s="166"/>
      <c r="T929" s="166"/>
      <c r="U929" s="166"/>
      <c r="V929" s="166"/>
      <c r="W929" s="166"/>
      <c r="X929" s="166"/>
      <c r="Y929" s="166"/>
      <c r="Z929" s="166"/>
      <c r="AA929" s="166"/>
      <c r="AB929" s="166"/>
      <c r="AC929" s="166"/>
      <c r="AD929" s="166"/>
      <c r="AE929" s="166"/>
      <c r="AF929" s="166"/>
      <c r="AG929" s="166"/>
      <c r="AH929" s="167"/>
      <c r="AI929" s="167"/>
      <c r="AJ929" s="167"/>
      <c r="AK929" s="167"/>
      <c r="AL929" s="167"/>
      <c r="AM929" s="167"/>
      <c r="AN929" s="167"/>
      <c r="AO929" s="167"/>
      <c r="AP929" s="167"/>
      <c r="AQ929" s="167"/>
      <c r="AR929" s="167"/>
      <c r="AS929" s="167"/>
      <c r="AT929" s="167"/>
      <c r="AU929" s="167"/>
      <c r="AV929" s="167"/>
      <c r="AW929" s="167"/>
      <c r="AX929" s="167"/>
      <c r="AY929" s="167"/>
      <c r="AZ929" s="167"/>
      <c r="BA929" s="167"/>
      <c r="BB929" s="167"/>
      <c r="BC929" s="167"/>
      <c r="BD929" s="167"/>
      <c r="BE929" s="167"/>
      <c r="BF929" s="167"/>
      <c r="BG929" s="167"/>
      <c r="BH929" s="167"/>
      <c r="BI929" s="167"/>
      <c r="BJ929" s="167"/>
      <c r="BK929" s="167"/>
      <c r="BL929" s="166"/>
      <c r="BM929" s="166"/>
      <c r="BN929" s="166"/>
      <c r="BO929" s="166"/>
      <c r="BP929" s="166"/>
      <c r="BQ929" s="166"/>
      <c r="BR929" s="166"/>
      <c r="BS929" s="166"/>
      <c r="BT929" s="166"/>
      <c r="BU929" s="166"/>
      <c r="BV929" s="166"/>
      <c r="BW929" s="166"/>
      <c r="BX929" s="166"/>
      <c r="BY929" s="166"/>
      <c r="BZ929" s="166"/>
      <c r="CA929" s="166"/>
      <c r="CB929" s="166"/>
      <c r="CC929" s="166"/>
      <c r="CD929" s="166"/>
      <c r="CE929" s="166"/>
      <c r="CF929" s="166"/>
      <c r="CG929" s="166"/>
      <c r="CH929" s="166"/>
      <c r="CI929" s="166"/>
      <c r="CJ929" s="166"/>
      <c r="CK929" s="166"/>
      <c r="CL929" s="166"/>
      <c r="CM929" s="166"/>
      <c r="CN929" s="166"/>
      <c r="CO929" s="166"/>
      <c r="CP929" s="166"/>
      <c r="CQ929" s="166"/>
      <c r="CR929" s="166"/>
      <c r="CS929" s="166"/>
      <c r="CT929" s="166"/>
      <c r="CU929" s="166"/>
      <c r="CV929" s="166"/>
      <c r="CW929" s="166"/>
      <c r="CX929" s="166"/>
      <c r="CY929" s="166"/>
      <c r="CZ929" s="166"/>
      <c r="DA929" s="166"/>
      <c r="DB929" s="166"/>
      <c r="DC929" s="166"/>
      <c r="DD929" s="166"/>
      <c r="DE929" s="166"/>
      <c r="DF929" s="166"/>
      <c r="DG929" s="166"/>
      <c r="DH929" s="166"/>
      <c r="DI929" s="166"/>
      <c r="DJ929" s="166"/>
      <c r="DK929" s="166"/>
      <c r="DL929" s="166"/>
      <c r="DM929" s="166"/>
      <c r="DN929" s="166"/>
      <c r="DO929" s="166"/>
      <c r="DP929" s="166"/>
      <c r="DQ929" s="166"/>
      <c r="DR929" s="166"/>
      <c r="DS929" s="166"/>
      <c r="DT929" s="166"/>
      <c r="DU929" s="166"/>
      <c r="DV929" s="166"/>
      <c r="DW929" s="166"/>
      <c r="DX929" s="166"/>
      <c r="DY929" s="166"/>
      <c r="DZ929" s="166"/>
      <c r="EA929" s="166"/>
      <c r="EB929" s="166"/>
      <c r="EC929" s="166"/>
      <c r="ED929" s="166"/>
      <c r="EE929" s="166"/>
      <c r="EF929" s="166"/>
      <c r="EG929" s="166"/>
      <c r="EH929" s="166"/>
      <c r="EI929" s="166"/>
      <c r="EJ929" s="166"/>
      <c r="EK929" s="166"/>
      <c r="EL929" s="166"/>
      <c r="EM929" s="166"/>
      <c r="EN929" s="166"/>
      <c r="EO929" s="166"/>
      <c r="EP929" s="166"/>
      <c r="EQ929" s="166"/>
      <c r="ER929" s="166"/>
      <c r="ES929" s="166"/>
      <c r="ET929" s="166"/>
      <c r="EU929" s="166"/>
      <c r="EV929" s="166"/>
      <c r="EW929" s="166"/>
      <c r="EX929" s="166"/>
      <c r="EY929" s="166"/>
      <c r="EZ929" s="166"/>
      <c r="FA929" s="166"/>
      <c r="FB929" s="166"/>
      <c r="FC929" s="166"/>
      <c r="FD929" s="166"/>
      <c r="FE929" s="166"/>
      <c r="FF929" s="166"/>
      <c r="FG929" s="166"/>
      <c r="FH929" s="166"/>
      <c r="FI929" s="166"/>
      <c r="FJ929" s="166"/>
    </row>
    <row r="930" spans="13:166" s="19" customFormat="1">
      <c r="M930" s="166"/>
      <c r="N930" s="166"/>
      <c r="O930" s="166"/>
      <c r="P930" s="166"/>
      <c r="Q930" s="166"/>
      <c r="R930" s="166"/>
      <c r="S930" s="166"/>
      <c r="T930" s="166"/>
      <c r="U930" s="166"/>
      <c r="V930" s="166"/>
      <c r="W930" s="166"/>
      <c r="X930" s="166"/>
      <c r="Y930" s="166"/>
      <c r="Z930" s="166"/>
      <c r="AA930" s="166"/>
      <c r="AB930" s="166"/>
      <c r="AC930" s="166"/>
      <c r="AD930" s="166"/>
      <c r="AE930" s="166"/>
      <c r="AF930" s="166"/>
      <c r="AG930" s="166"/>
      <c r="AH930" s="167"/>
      <c r="AI930" s="167"/>
      <c r="AJ930" s="167"/>
      <c r="AK930" s="167"/>
      <c r="AL930" s="167"/>
      <c r="AM930" s="167"/>
      <c r="AN930" s="167"/>
      <c r="AO930" s="167"/>
      <c r="AP930" s="167"/>
      <c r="AQ930" s="167"/>
      <c r="AR930" s="167"/>
      <c r="AS930" s="167"/>
      <c r="AT930" s="167"/>
      <c r="AU930" s="167"/>
      <c r="AV930" s="167"/>
      <c r="AW930" s="167"/>
      <c r="AX930" s="167"/>
      <c r="AY930" s="167"/>
      <c r="AZ930" s="167"/>
      <c r="BA930" s="167"/>
      <c r="BB930" s="167"/>
      <c r="BC930" s="167"/>
      <c r="BD930" s="167"/>
      <c r="BE930" s="167"/>
      <c r="BF930" s="167"/>
      <c r="BG930" s="167"/>
      <c r="BH930" s="167"/>
      <c r="BI930" s="167"/>
      <c r="BJ930" s="167"/>
      <c r="BK930" s="167"/>
      <c r="BL930" s="166"/>
      <c r="BM930" s="166"/>
      <c r="BN930" s="166"/>
      <c r="BO930" s="166"/>
      <c r="BP930" s="166"/>
      <c r="BQ930" s="166"/>
      <c r="BR930" s="166"/>
      <c r="BS930" s="166"/>
      <c r="BT930" s="166"/>
      <c r="BU930" s="166"/>
      <c r="BV930" s="166"/>
      <c r="BW930" s="166"/>
      <c r="BX930" s="166"/>
      <c r="BY930" s="166"/>
      <c r="BZ930" s="166"/>
      <c r="CA930" s="166"/>
      <c r="CB930" s="166"/>
      <c r="CC930" s="166"/>
      <c r="CD930" s="166"/>
      <c r="CE930" s="166"/>
      <c r="CF930" s="166"/>
      <c r="CG930" s="166"/>
      <c r="CH930" s="166"/>
      <c r="CI930" s="166"/>
      <c r="CJ930" s="166"/>
      <c r="CK930" s="166"/>
      <c r="CL930" s="166"/>
      <c r="CM930" s="166"/>
      <c r="CN930" s="166"/>
      <c r="CO930" s="166"/>
      <c r="CP930" s="166"/>
      <c r="CQ930" s="166"/>
      <c r="CR930" s="166"/>
      <c r="CS930" s="166"/>
      <c r="CT930" s="166"/>
      <c r="CU930" s="166"/>
      <c r="CV930" s="166"/>
      <c r="CW930" s="166"/>
      <c r="CX930" s="166"/>
      <c r="CY930" s="166"/>
      <c r="CZ930" s="166"/>
      <c r="DA930" s="166"/>
      <c r="DB930" s="166"/>
      <c r="DC930" s="166"/>
      <c r="DD930" s="166"/>
      <c r="DE930" s="166"/>
      <c r="DF930" s="166"/>
      <c r="DG930" s="166"/>
      <c r="DH930" s="166"/>
      <c r="DI930" s="166"/>
      <c r="DJ930" s="166"/>
      <c r="DK930" s="166"/>
      <c r="DL930" s="166"/>
      <c r="DM930" s="166"/>
      <c r="DN930" s="166"/>
      <c r="DO930" s="166"/>
      <c r="DP930" s="166"/>
      <c r="DQ930" s="166"/>
      <c r="DR930" s="166"/>
      <c r="DS930" s="166"/>
      <c r="DT930" s="166"/>
      <c r="DU930" s="166"/>
      <c r="DV930" s="166"/>
      <c r="DW930" s="166"/>
      <c r="DX930" s="166"/>
      <c r="DY930" s="166"/>
      <c r="DZ930" s="166"/>
      <c r="EA930" s="166"/>
      <c r="EB930" s="166"/>
      <c r="EC930" s="166"/>
      <c r="ED930" s="166"/>
      <c r="EE930" s="166"/>
      <c r="EF930" s="166"/>
      <c r="EG930" s="166"/>
      <c r="EH930" s="166"/>
      <c r="EI930" s="166"/>
      <c r="EJ930" s="166"/>
      <c r="EK930" s="166"/>
      <c r="EL930" s="166"/>
      <c r="EM930" s="166"/>
      <c r="EN930" s="166"/>
      <c r="EO930" s="166"/>
      <c r="EP930" s="166"/>
      <c r="EQ930" s="166"/>
      <c r="ER930" s="166"/>
      <c r="ES930" s="166"/>
      <c r="ET930" s="166"/>
      <c r="EU930" s="166"/>
      <c r="EV930" s="166"/>
      <c r="EW930" s="166"/>
      <c r="EX930" s="166"/>
      <c r="EY930" s="166"/>
      <c r="EZ930" s="166"/>
      <c r="FA930" s="166"/>
      <c r="FB930" s="166"/>
      <c r="FC930" s="166"/>
      <c r="FD930" s="166"/>
      <c r="FE930" s="166"/>
      <c r="FF930" s="166"/>
      <c r="FG930" s="166"/>
      <c r="FH930" s="166"/>
      <c r="FI930" s="166"/>
      <c r="FJ930" s="166"/>
    </row>
    <row r="931" spans="13:166" s="19" customFormat="1">
      <c r="M931" s="166"/>
      <c r="N931" s="166"/>
      <c r="O931" s="166"/>
      <c r="P931" s="166"/>
      <c r="Q931" s="166"/>
      <c r="R931" s="166"/>
      <c r="S931" s="166"/>
      <c r="T931" s="166"/>
      <c r="U931" s="166"/>
      <c r="V931" s="166"/>
      <c r="W931" s="166"/>
      <c r="X931" s="166"/>
      <c r="Y931" s="166"/>
      <c r="Z931" s="166"/>
      <c r="AA931" s="166"/>
      <c r="AB931" s="166"/>
      <c r="AC931" s="166"/>
      <c r="AD931" s="166"/>
      <c r="AE931" s="166"/>
      <c r="AF931" s="166"/>
      <c r="AG931" s="166"/>
      <c r="AH931" s="167"/>
      <c r="AI931" s="167"/>
      <c r="AJ931" s="167"/>
      <c r="AK931" s="167"/>
      <c r="AL931" s="167"/>
      <c r="AM931" s="167"/>
      <c r="AN931" s="167"/>
      <c r="AO931" s="167"/>
      <c r="AP931" s="167"/>
      <c r="AQ931" s="167"/>
      <c r="AR931" s="167"/>
      <c r="AS931" s="167"/>
      <c r="AT931" s="167"/>
      <c r="AU931" s="167"/>
      <c r="AV931" s="167"/>
      <c r="AW931" s="167"/>
      <c r="AX931" s="167"/>
      <c r="AY931" s="167"/>
      <c r="AZ931" s="167"/>
      <c r="BA931" s="167"/>
      <c r="BB931" s="167"/>
      <c r="BC931" s="167"/>
      <c r="BD931" s="167"/>
      <c r="BE931" s="167"/>
      <c r="BF931" s="167"/>
      <c r="BG931" s="167"/>
      <c r="BH931" s="167"/>
      <c r="BI931" s="167"/>
      <c r="BJ931" s="167"/>
      <c r="BK931" s="167"/>
      <c r="BL931" s="166"/>
      <c r="BM931" s="166"/>
      <c r="BN931" s="166"/>
      <c r="BO931" s="166"/>
      <c r="BP931" s="166"/>
      <c r="BQ931" s="166"/>
      <c r="BR931" s="166"/>
      <c r="BS931" s="166"/>
      <c r="BT931" s="166"/>
      <c r="BU931" s="166"/>
      <c r="BV931" s="166"/>
      <c r="BW931" s="166"/>
      <c r="BX931" s="166"/>
      <c r="BY931" s="166"/>
      <c r="BZ931" s="166"/>
      <c r="CA931" s="166"/>
      <c r="CB931" s="166"/>
      <c r="CC931" s="166"/>
      <c r="CD931" s="166"/>
      <c r="CE931" s="166"/>
      <c r="CF931" s="166"/>
      <c r="CG931" s="166"/>
      <c r="CH931" s="166"/>
      <c r="CI931" s="166"/>
      <c r="CJ931" s="166"/>
      <c r="CK931" s="166"/>
      <c r="CL931" s="166"/>
      <c r="CM931" s="166"/>
      <c r="CN931" s="166"/>
      <c r="CO931" s="166"/>
      <c r="CP931" s="166"/>
      <c r="CQ931" s="166"/>
      <c r="CR931" s="166"/>
      <c r="CS931" s="166"/>
      <c r="CT931" s="166"/>
      <c r="CU931" s="166"/>
      <c r="CV931" s="166"/>
      <c r="CW931" s="166"/>
      <c r="CX931" s="166"/>
      <c r="CY931" s="166"/>
      <c r="CZ931" s="166"/>
      <c r="DA931" s="166"/>
      <c r="DB931" s="166"/>
      <c r="DC931" s="166"/>
      <c r="DD931" s="166"/>
      <c r="DE931" s="166"/>
      <c r="DF931" s="166"/>
      <c r="DG931" s="166"/>
      <c r="DH931" s="166"/>
      <c r="DI931" s="166"/>
      <c r="DJ931" s="166"/>
      <c r="DK931" s="166"/>
      <c r="DL931" s="166"/>
      <c r="DM931" s="166"/>
      <c r="DN931" s="166"/>
      <c r="DO931" s="166"/>
      <c r="DP931" s="166"/>
      <c r="DQ931" s="166"/>
      <c r="DR931" s="166"/>
      <c r="DS931" s="166"/>
      <c r="DT931" s="166"/>
      <c r="DU931" s="166"/>
      <c r="DV931" s="166"/>
      <c r="DW931" s="166"/>
      <c r="DX931" s="166"/>
      <c r="DY931" s="166"/>
      <c r="DZ931" s="166"/>
      <c r="EA931" s="166"/>
      <c r="EB931" s="166"/>
      <c r="EC931" s="166"/>
      <c r="ED931" s="166"/>
      <c r="EE931" s="166"/>
      <c r="EF931" s="166"/>
      <c r="EG931" s="166"/>
      <c r="EH931" s="166"/>
      <c r="EI931" s="166"/>
      <c r="EJ931" s="166"/>
      <c r="EK931" s="166"/>
      <c r="EL931" s="166"/>
      <c r="EM931" s="166"/>
      <c r="EN931" s="166"/>
      <c r="EO931" s="166"/>
      <c r="EP931" s="166"/>
      <c r="EQ931" s="166"/>
      <c r="ER931" s="166"/>
      <c r="ES931" s="166"/>
      <c r="ET931" s="166"/>
      <c r="EU931" s="166"/>
      <c r="EV931" s="166"/>
      <c r="EW931" s="166"/>
      <c r="EX931" s="166"/>
      <c r="EY931" s="166"/>
      <c r="EZ931" s="166"/>
      <c r="FA931" s="166"/>
      <c r="FB931" s="166"/>
      <c r="FC931" s="166"/>
      <c r="FD931" s="166"/>
      <c r="FE931" s="166"/>
      <c r="FF931" s="166"/>
      <c r="FG931" s="166"/>
      <c r="FH931" s="166"/>
      <c r="FI931" s="166"/>
      <c r="FJ931" s="166"/>
    </row>
    <row r="932" spans="13:166" s="19" customFormat="1">
      <c r="M932" s="166"/>
      <c r="N932" s="166"/>
      <c r="O932" s="166"/>
      <c r="P932" s="166"/>
      <c r="Q932" s="166"/>
      <c r="R932" s="166"/>
      <c r="S932" s="166"/>
      <c r="T932" s="166"/>
      <c r="U932" s="166"/>
      <c r="V932" s="166"/>
      <c r="W932" s="166"/>
      <c r="X932" s="166"/>
      <c r="Y932" s="166"/>
      <c r="Z932" s="166"/>
      <c r="AA932" s="166"/>
      <c r="AB932" s="166"/>
      <c r="AC932" s="166"/>
      <c r="AD932" s="166"/>
      <c r="AE932" s="166"/>
      <c r="AF932" s="166"/>
      <c r="AG932" s="166"/>
      <c r="AH932" s="167"/>
      <c r="AI932" s="167"/>
      <c r="AJ932" s="167"/>
      <c r="AK932" s="167"/>
      <c r="AL932" s="167"/>
      <c r="AM932" s="167"/>
      <c r="AN932" s="167"/>
      <c r="AO932" s="167"/>
      <c r="AP932" s="167"/>
      <c r="AQ932" s="167"/>
      <c r="AR932" s="167"/>
      <c r="AS932" s="167"/>
      <c r="AT932" s="167"/>
      <c r="AU932" s="167"/>
      <c r="AV932" s="167"/>
      <c r="AW932" s="167"/>
      <c r="AX932" s="167"/>
      <c r="AY932" s="167"/>
      <c r="AZ932" s="167"/>
      <c r="BA932" s="167"/>
      <c r="BB932" s="167"/>
      <c r="BC932" s="167"/>
      <c r="BD932" s="167"/>
      <c r="BE932" s="167"/>
      <c r="BF932" s="167"/>
      <c r="BG932" s="167"/>
      <c r="BH932" s="167"/>
      <c r="BI932" s="167"/>
      <c r="BJ932" s="167"/>
      <c r="BK932" s="167"/>
      <c r="BL932" s="166"/>
      <c r="BM932" s="166"/>
      <c r="BN932" s="166"/>
      <c r="BO932" s="166"/>
      <c r="BP932" s="166"/>
      <c r="BQ932" s="166"/>
      <c r="BR932" s="166"/>
      <c r="BS932" s="166"/>
      <c r="BT932" s="166"/>
      <c r="BU932" s="166"/>
      <c r="BV932" s="166"/>
      <c r="BW932" s="166"/>
      <c r="BX932" s="166"/>
      <c r="BY932" s="166"/>
      <c r="BZ932" s="166"/>
      <c r="CA932" s="166"/>
      <c r="CB932" s="166"/>
      <c r="CC932" s="166"/>
      <c r="CD932" s="166"/>
      <c r="CE932" s="166"/>
      <c r="CF932" s="166"/>
      <c r="CG932" s="166"/>
      <c r="CH932" s="166"/>
      <c r="CI932" s="166"/>
      <c r="CJ932" s="166"/>
      <c r="CK932" s="166"/>
      <c r="CL932" s="166"/>
      <c r="CM932" s="166"/>
      <c r="CN932" s="166"/>
      <c r="CO932" s="166"/>
      <c r="CP932" s="166"/>
      <c r="CQ932" s="166"/>
      <c r="CR932" s="166"/>
      <c r="CS932" s="166"/>
      <c r="CT932" s="166"/>
      <c r="CU932" s="166"/>
      <c r="CV932" s="166"/>
      <c r="CW932" s="166"/>
      <c r="CX932" s="166"/>
      <c r="CY932" s="166"/>
      <c r="CZ932" s="166"/>
      <c r="DA932" s="166"/>
      <c r="DB932" s="166"/>
      <c r="DC932" s="166"/>
      <c r="DD932" s="166"/>
      <c r="DE932" s="166"/>
      <c r="DF932" s="166"/>
      <c r="DG932" s="166"/>
      <c r="DH932" s="166"/>
      <c r="DI932" s="166"/>
      <c r="DJ932" s="166"/>
      <c r="DK932" s="166"/>
      <c r="DL932" s="166"/>
      <c r="DM932" s="166"/>
      <c r="DN932" s="166"/>
      <c r="DO932" s="166"/>
      <c r="DP932" s="166"/>
      <c r="DQ932" s="166"/>
      <c r="DR932" s="166"/>
      <c r="DS932" s="166"/>
      <c r="DT932" s="166"/>
      <c r="DU932" s="166"/>
      <c r="DV932" s="166"/>
      <c r="DW932" s="166"/>
      <c r="DX932" s="166"/>
      <c r="DY932" s="166"/>
      <c r="DZ932" s="166"/>
      <c r="EA932" s="166"/>
      <c r="EB932" s="166"/>
      <c r="EC932" s="166"/>
      <c r="ED932" s="166"/>
      <c r="EE932" s="166"/>
      <c r="EF932" s="166"/>
      <c r="EG932" s="166"/>
      <c r="EH932" s="166"/>
      <c r="EI932" s="166"/>
      <c r="EJ932" s="166"/>
      <c r="EK932" s="166"/>
      <c r="EL932" s="166"/>
      <c r="EM932" s="166"/>
      <c r="EN932" s="166"/>
      <c r="EO932" s="166"/>
      <c r="EP932" s="166"/>
      <c r="EQ932" s="166"/>
      <c r="ER932" s="166"/>
      <c r="ES932" s="166"/>
      <c r="ET932" s="166"/>
      <c r="EU932" s="166"/>
      <c r="EV932" s="166"/>
      <c r="EW932" s="166"/>
      <c r="EX932" s="166"/>
      <c r="EY932" s="166"/>
      <c r="EZ932" s="166"/>
      <c r="FA932" s="166"/>
      <c r="FB932" s="166"/>
      <c r="FC932" s="166"/>
      <c r="FD932" s="166"/>
      <c r="FE932" s="166"/>
      <c r="FF932" s="166"/>
      <c r="FG932" s="166"/>
      <c r="FH932" s="166"/>
      <c r="FI932" s="166"/>
      <c r="FJ932" s="166"/>
    </row>
    <row r="933" spans="13:166" s="19" customFormat="1">
      <c r="M933" s="166"/>
      <c r="N933" s="166"/>
      <c r="O933" s="166"/>
      <c r="P933" s="166"/>
      <c r="Q933" s="166"/>
      <c r="R933" s="166"/>
      <c r="S933" s="166"/>
      <c r="T933" s="166"/>
      <c r="U933" s="166"/>
      <c r="V933" s="166"/>
      <c r="W933" s="166"/>
      <c r="X933" s="166"/>
      <c r="Y933" s="166"/>
      <c r="Z933" s="166"/>
      <c r="AA933" s="166"/>
      <c r="AB933" s="166"/>
      <c r="AC933" s="166"/>
      <c r="AD933" s="166"/>
      <c r="AE933" s="166"/>
      <c r="AF933" s="166"/>
      <c r="AG933" s="166"/>
      <c r="AH933" s="167"/>
      <c r="AI933" s="167"/>
      <c r="AJ933" s="167"/>
      <c r="AK933" s="167"/>
      <c r="AL933" s="167"/>
      <c r="AM933" s="167"/>
      <c r="AN933" s="167"/>
      <c r="AO933" s="167"/>
      <c r="AP933" s="167"/>
      <c r="AQ933" s="167"/>
      <c r="AR933" s="167"/>
      <c r="AS933" s="167"/>
      <c r="AT933" s="167"/>
      <c r="AU933" s="167"/>
      <c r="AV933" s="167"/>
      <c r="AW933" s="167"/>
      <c r="AX933" s="167"/>
      <c r="AY933" s="167"/>
      <c r="AZ933" s="167"/>
      <c r="BA933" s="167"/>
      <c r="BB933" s="167"/>
      <c r="BC933" s="167"/>
      <c r="BD933" s="167"/>
      <c r="BE933" s="167"/>
      <c r="BF933" s="167"/>
      <c r="BG933" s="167"/>
      <c r="BH933" s="167"/>
      <c r="BI933" s="167"/>
      <c r="BJ933" s="167"/>
      <c r="BK933" s="167"/>
      <c r="BL933" s="166"/>
      <c r="BM933" s="166"/>
      <c r="BN933" s="166"/>
      <c r="BO933" s="166"/>
      <c r="BP933" s="166"/>
      <c r="BQ933" s="166"/>
      <c r="BR933" s="166"/>
      <c r="BS933" s="166"/>
      <c r="BT933" s="166"/>
      <c r="BU933" s="166"/>
      <c r="BV933" s="166"/>
      <c r="BW933" s="166"/>
      <c r="BX933" s="166"/>
      <c r="BY933" s="166"/>
      <c r="BZ933" s="166"/>
      <c r="CA933" s="166"/>
      <c r="CB933" s="166"/>
      <c r="CC933" s="166"/>
      <c r="CD933" s="166"/>
      <c r="CE933" s="166"/>
      <c r="CF933" s="166"/>
      <c r="CG933" s="166"/>
      <c r="CH933" s="166"/>
      <c r="CI933" s="166"/>
      <c r="CJ933" s="166"/>
      <c r="CK933" s="166"/>
      <c r="CL933" s="166"/>
      <c r="CM933" s="166"/>
      <c r="CN933" s="166"/>
      <c r="CO933" s="166"/>
      <c r="CP933" s="166"/>
      <c r="CQ933" s="166"/>
      <c r="CR933" s="166"/>
      <c r="CS933" s="166"/>
      <c r="CT933" s="166"/>
      <c r="CU933" s="166"/>
      <c r="CV933" s="166"/>
      <c r="CW933" s="166"/>
      <c r="CX933" s="166"/>
      <c r="CY933" s="166"/>
      <c r="CZ933" s="166"/>
      <c r="DA933" s="166"/>
      <c r="DB933" s="166"/>
      <c r="DC933" s="166"/>
      <c r="DD933" s="166"/>
      <c r="DE933" s="166"/>
      <c r="DF933" s="166"/>
      <c r="DG933" s="166"/>
      <c r="DH933" s="166"/>
      <c r="DI933" s="166"/>
      <c r="DJ933" s="166"/>
      <c r="DK933" s="166"/>
      <c r="DL933" s="166"/>
      <c r="DM933" s="166"/>
      <c r="DN933" s="166"/>
      <c r="DO933" s="166"/>
      <c r="DP933" s="166"/>
      <c r="DQ933" s="166"/>
      <c r="DR933" s="166"/>
      <c r="DS933" s="166"/>
      <c r="DT933" s="166"/>
      <c r="DU933" s="166"/>
      <c r="DV933" s="166"/>
      <c r="DW933" s="166"/>
      <c r="DX933" s="166"/>
      <c r="DY933" s="166"/>
      <c r="DZ933" s="166"/>
      <c r="EA933" s="166"/>
      <c r="EB933" s="166"/>
      <c r="EC933" s="166"/>
      <c r="ED933" s="166"/>
      <c r="EE933" s="166"/>
      <c r="EF933" s="166"/>
      <c r="EG933" s="166"/>
      <c r="EH933" s="166"/>
      <c r="EI933" s="166"/>
      <c r="EJ933" s="166"/>
      <c r="EK933" s="166"/>
      <c r="EL933" s="166"/>
      <c r="EM933" s="166"/>
      <c r="EN933" s="166"/>
      <c r="EO933" s="166"/>
      <c r="EP933" s="166"/>
      <c r="EQ933" s="166"/>
      <c r="ER933" s="166"/>
      <c r="ES933" s="166"/>
      <c r="ET933" s="166"/>
      <c r="EU933" s="166"/>
      <c r="EV933" s="166"/>
      <c r="EW933" s="166"/>
      <c r="EX933" s="166"/>
      <c r="EY933" s="166"/>
      <c r="EZ933" s="166"/>
      <c r="FA933" s="166"/>
      <c r="FB933" s="166"/>
      <c r="FC933" s="166"/>
      <c r="FD933" s="166"/>
      <c r="FE933" s="166"/>
      <c r="FF933" s="166"/>
      <c r="FG933" s="166"/>
      <c r="FH933" s="166"/>
      <c r="FI933" s="166"/>
      <c r="FJ933" s="166"/>
    </row>
    <row r="934" spans="13:166" s="19" customFormat="1">
      <c r="M934" s="166"/>
      <c r="N934" s="166"/>
      <c r="O934" s="166"/>
      <c r="P934" s="166"/>
      <c r="Q934" s="166"/>
      <c r="R934" s="166"/>
      <c r="S934" s="166"/>
      <c r="T934" s="166"/>
      <c r="U934" s="166"/>
      <c r="V934" s="166"/>
      <c r="W934" s="166"/>
      <c r="X934" s="166"/>
      <c r="Y934" s="166"/>
      <c r="Z934" s="166"/>
      <c r="AA934" s="166"/>
      <c r="AB934" s="166"/>
      <c r="AC934" s="166"/>
      <c r="AD934" s="166"/>
      <c r="AE934" s="166"/>
      <c r="AF934" s="166"/>
      <c r="AG934" s="166"/>
      <c r="AH934" s="167"/>
      <c r="AI934" s="167"/>
      <c r="AJ934" s="167"/>
      <c r="AK934" s="167"/>
      <c r="AL934" s="167"/>
      <c r="AM934" s="167"/>
      <c r="AN934" s="167"/>
      <c r="AO934" s="167"/>
      <c r="AP934" s="167"/>
      <c r="AQ934" s="167"/>
      <c r="AR934" s="167"/>
      <c r="AS934" s="167"/>
      <c r="AT934" s="167"/>
      <c r="AU934" s="167"/>
      <c r="AV934" s="167"/>
      <c r="AW934" s="167"/>
      <c r="AX934" s="167"/>
      <c r="AY934" s="167"/>
      <c r="AZ934" s="167"/>
      <c r="BA934" s="167"/>
      <c r="BB934" s="167"/>
      <c r="BC934" s="167"/>
      <c r="BD934" s="167"/>
      <c r="BE934" s="167"/>
      <c r="BF934" s="167"/>
      <c r="BG934" s="167"/>
      <c r="BH934" s="167"/>
      <c r="BI934" s="167"/>
      <c r="BJ934" s="167"/>
      <c r="BK934" s="167"/>
      <c r="BL934" s="166"/>
      <c r="BM934" s="166"/>
      <c r="BN934" s="166"/>
      <c r="BO934" s="166"/>
      <c r="BP934" s="166"/>
      <c r="BQ934" s="166"/>
      <c r="BR934" s="166"/>
      <c r="BS934" s="166"/>
      <c r="BT934" s="166"/>
      <c r="BU934" s="166"/>
      <c r="BV934" s="166"/>
      <c r="BW934" s="166"/>
      <c r="BX934" s="166"/>
      <c r="BY934" s="166"/>
      <c r="BZ934" s="166"/>
      <c r="CA934" s="166"/>
      <c r="CB934" s="166"/>
      <c r="CC934" s="166"/>
      <c r="CD934" s="166"/>
      <c r="CE934" s="166"/>
      <c r="CF934" s="166"/>
      <c r="CG934" s="166"/>
      <c r="CH934" s="166"/>
      <c r="CI934" s="166"/>
      <c r="CJ934" s="166"/>
      <c r="CK934" s="166"/>
      <c r="CL934" s="166"/>
      <c r="CM934" s="166"/>
      <c r="CN934" s="166"/>
      <c r="CO934" s="166"/>
      <c r="CP934" s="166"/>
      <c r="CQ934" s="166"/>
      <c r="CR934" s="166"/>
      <c r="CS934" s="166"/>
      <c r="CT934" s="166"/>
      <c r="CU934" s="166"/>
      <c r="CV934" s="166"/>
      <c r="CW934" s="166"/>
      <c r="CX934" s="166"/>
      <c r="CY934" s="166"/>
      <c r="CZ934" s="166"/>
      <c r="DA934" s="166"/>
      <c r="DB934" s="166"/>
      <c r="DC934" s="166"/>
      <c r="DD934" s="166"/>
      <c r="DE934" s="166"/>
      <c r="DF934" s="166"/>
      <c r="DG934" s="166"/>
      <c r="DH934" s="166"/>
      <c r="DI934" s="166"/>
      <c r="DJ934" s="166"/>
      <c r="DK934" s="166"/>
      <c r="DL934" s="166"/>
      <c r="DM934" s="166"/>
      <c r="DN934" s="166"/>
      <c r="DO934" s="166"/>
      <c r="DP934" s="166"/>
      <c r="DQ934" s="166"/>
      <c r="DR934" s="166"/>
      <c r="DS934" s="166"/>
      <c r="DT934" s="166"/>
      <c r="DU934" s="166"/>
      <c r="DV934" s="166"/>
      <c r="DW934" s="166"/>
      <c r="DX934" s="166"/>
      <c r="DY934" s="166"/>
      <c r="DZ934" s="166"/>
      <c r="EA934" s="166"/>
      <c r="EB934" s="166"/>
      <c r="EC934" s="166"/>
      <c r="ED934" s="166"/>
      <c r="EE934" s="166"/>
      <c r="EF934" s="166"/>
      <c r="EG934" s="166"/>
      <c r="EH934" s="166"/>
      <c r="EI934" s="166"/>
      <c r="EJ934" s="166"/>
      <c r="EK934" s="166"/>
      <c r="EL934" s="166"/>
      <c r="EM934" s="166"/>
      <c r="EN934" s="166"/>
      <c r="EO934" s="166"/>
      <c r="EP934" s="166"/>
      <c r="EQ934" s="166"/>
      <c r="ER934" s="166"/>
      <c r="ES934" s="166"/>
      <c r="ET934" s="166"/>
      <c r="EU934" s="166"/>
      <c r="EV934" s="166"/>
      <c r="EW934" s="166"/>
      <c r="EX934" s="166"/>
      <c r="EY934" s="166"/>
      <c r="EZ934" s="166"/>
      <c r="FA934" s="166"/>
      <c r="FB934" s="166"/>
      <c r="FC934" s="166"/>
      <c r="FD934" s="166"/>
      <c r="FE934" s="166"/>
      <c r="FF934" s="166"/>
      <c r="FG934" s="166"/>
      <c r="FH934" s="166"/>
      <c r="FI934" s="166"/>
      <c r="FJ934" s="166"/>
    </row>
    <row r="935" spans="13:166" s="19" customFormat="1">
      <c r="M935" s="166"/>
      <c r="N935" s="166"/>
      <c r="O935" s="166"/>
      <c r="P935" s="166"/>
      <c r="Q935" s="166"/>
      <c r="R935" s="166"/>
      <c r="S935" s="166"/>
      <c r="T935" s="166"/>
      <c r="U935" s="166"/>
      <c r="V935" s="166"/>
      <c r="W935" s="166"/>
      <c r="X935" s="166"/>
      <c r="Y935" s="166"/>
      <c r="Z935" s="166"/>
      <c r="AA935" s="166"/>
      <c r="AB935" s="166"/>
      <c r="AC935" s="166"/>
      <c r="AD935" s="166"/>
      <c r="AE935" s="166"/>
      <c r="AF935" s="166"/>
      <c r="AG935" s="166"/>
      <c r="AH935" s="167"/>
      <c r="AI935" s="167"/>
      <c r="AJ935" s="167"/>
      <c r="AK935" s="167"/>
      <c r="AL935" s="167"/>
      <c r="AM935" s="167"/>
      <c r="AN935" s="167"/>
      <c r="AO935" s="167"/>
      <c r="AP935" s="167"/>
      <c r="AQ935" s="167"/>
      <c r="AR935" s="167"/>
      <c r="AS935" s="167"/>
      <c r="AT935" s="167"/>
      <c r="AU935" s="167"/>
      <c r="AV935" s="167"/>
      <c r="AW935" s="167"/>
      <c r="AX935" s="167"/>
      <c r="AY935" s="167"/>
      <c r="AZ935" s="167"/>
      <c r="BA935" s="167"/>
      <c r="BB935" s="167"/>
      <c r="BC935" s="167"/>
      <c r="BD935" s="167"/>
      <c r="BE935" s="167"/>
      <c r="BF935" s="167"/>
      <c r="BG935" s="167"/>
      <c r="BH935" s="167"/>
      <c r="BI935" s="167"/>
      <c r="BJ935" s="167"/>
      <c r="BK935" s="167"/>
      <c r="BL935" s="166"/>
      <c r="BM935" s="166"/>
      <c r="BN935" s="166"/>
      <c r="BO935" s="166"/>
      <c r="BP935" s="166"/>
      <c r="BQ935" s="166"/>
      <c r="BR935" s="166"/>
      <c r="BS935" s="166"/>
      <c r="BT935" s="166"/>
      <c r="BU935" s="166"/>
      <c r="BV935" s="166"/>
      <c r="BW935" s="166"/>
      <c r="BX935" s="166"/>
      <c r="BY935" s="166"/>
      <c r="BZ935" s="166"/>
      <c r="CA935" s="166"/>
      <c r="CB935" s="166"/>
      <c r="CC935" s="166"/>
      <c r="CD935" s="166"/>
      <c r="CE935" s="166"/>
      <c r="CF935" s="166"/>
      <c r="CG935" s="166"/>
      <c r="CH935" s="166"/>
      <c r="CI935" s="166"/>
      <c r="CJ935" s="166"/>
      <c r="CK935" s="166"/>
      <c r="CL935" s="166"/>
      <c r="CM935" s="166"/>
      <c r="CN935" s="166"/>
      <c r="CO935" s="166"/>
      <c r="CP935" s="166"/>
      <c r="CQ935" s="166"/>
      <c r="CR935" s="166"/>
      <c r="CS935" s="166"/>
      <c r="CT935" s="166"/>
      <c r="CU935" s="166"/>
      <c r="CV935" s="166"/>
      <c r="CW935" s="166"/>
      <c r="CX935" s="166"/>
      <c r="CY935" s="166"/>
      <c r="CZ935" s="166"/>
      <c r="DA935" s="166"/>
      <c r="DB935" s="166"/>
      <c r="DC935" s="166"/>
      <c r="DD935" s="166"/>
      <c r="DE935" s="166"/>
      <c r="DF935" s="166"/>
      <c r="DG935" s="166"/>
      <c r="DH935" s="166"/>
      <c r="DI935" s="166"/>
      <c r="DJ935" s="166"/>
      <c r="DK935" s="166"/>
      <c r="DL935" s="166"/>
      <c r="DM935" s="166"/>
      <c r="DN935" s="166"/>
      <c r="DO935" s="166"/>
      <c r="DP935" s="166"/>
      <c r="DQ935" s="166"/>
      <c r="DR935" s="166"/>
      <c r="DS935" s="166"/>
      <c r="DT935" s="166"/>
      <c r="DU935" s="166"/>
      <c r="DV935" s="166"/>
      <c r="DW935" s="166"/>
      <c r="DX935" s="166"/>
      <c r="DY935" s="166"/>
      <c r="DZ935" s="166"/>
      <c r="EA935" s="166"/>
      <c r="EB935" s="166"/>
      <c r="EC935" s="166"/>
      <c r="ED935" s="166"/>
      <c r="EE935" s="166"/>
      <c r="EF935" s="166"/>
      <c r="EG935" s="166"/>
      <c r="EH935" s="166"/>
      <c r="EI935" s="166"/>
      <c r="EJ935" s="166"/>
      <c r="EK935" s="166"/>
      <c r="EL935" s="166"/>
      <c r="EM935" s="166"/>
      <c r="EN935" s="166"/>
      <c r="EO935" s="166"/>
      <c r="EP935" s="166"/>
      <c r="EQ935" s="166"/>
      <c r="ER935" s="166"/>
      <c r="ES935" s="166"/>
      <c r="ET935" s="166"/>
      <c r="EU935" s="166"/>
      <c r="EV935" s="166"/>
      <c r="EW935" s="166"/>
      <c r="EX935" s="166"/>
      <c r="EY935" s="166"/>
      <c r="EZ935" s="166"/>
      <c r="FA935" s="166"/>
      <c r="FB935" s="166"/>
      <c r="FC935" s="166"/>
      <c r="FD935" s="166"/>
      <c r="FE935" s="166"/>
      <c r="FF935" s="166"/>
      <c r="FG935" s="166"/>
      <c r="FH935" s="166"/>
      <c r="FI935" s="166"/>
      <c r="FJ935" s="166"/>
    </row>
    <row r="936" spans="13:166" s="19" customFormat="1">
      <c r="M936" s="166"/>
      <c r="N936" s="166"/>
      <c r="O936" s="166"/>
      <c r="P936" s="166"/>
      <c r="Q936" s="166"/>
      <c r="R936" s="166"/>
      <c r="S936" s="166"/>
      <c r="T936" s="166"/>
      <c r="U936" s="166"/>
      <c r="V936" s="166"/>
      <c r="W936" s="166"/>
      <c r="X936" s="166"/>
      <c r="Y936" s="166"/>
      <c r="Z936" s="166"/>
      <c r="AA936" s="166"/>
      <c r="AB936" s="166"/>
      <c r="AC936" s="166"/>
      <c r="AD936" s="166"/>
      <c r="AE936" s="166"/>
      <c r="AF936" s="166"/>
      <c r="AG936" s="166"/>
      <c r="AH936" s="167"/>
      <c r="AI936" s="167"/>
      <c r="AJ936" s="167"/>
      <c r="AK936" s="167"/>
      <c r="AL936" s="167"/>
      <c r="AM936" s="167"/>
      <c r="AN936" s="167"/>
      <c r="AO936" s="167"/>
      <c r="AP936" s="167"/>
      <c r="AQ936" s="167"/>
      <c r="AR936" s="167"/>
      <c r="AS936" s="167"/>
      <c r="AT936" s="167"/>
      <c r="AU936" s="167"/>
      <c r="AV936" s="167"/>
      <c r="AW936" s="167"/>
      <c r="AX936" s="167"/>
      <c r="AY936" s="167"/>
      <c r="AZ936" s="167"/>
      <c r="BA936" s="167"/>
      <c r="BB936" s="167"/>
      <c r="BC936" s="167"/>
      <c r="BD936" s="167"/>
      <c r="BE936" s="167"/>
      <c r="BF936" s="167"/>
      <c r="BG936" s="167"/>
      <c r="BH936" s="167"/>
      <c r="BI936" s="167"/>
      <c r="BJ936" s="167"/>
      <c r="BK936" s="167"/>
      <c r="BL936" s="166"/>
      <c r="BM936" s="166"/>
      <c r="BN936" s="166"/>
      <c r="BO936" s="166"/>
      <c r="BP936" s="166"/>
      <c r="BQ936" s="166"/>
      <c r="BR936" s="166"/>
      <c r="BS936" s="166"/>
      <c r="BT936" s="166"/>
      <c r="BU936" s="166"/>
      <c r="BV936" s="166"/>
      <c r="BW936" s="166"/>
      <c r="BX936" s="166"/>
      <c r="BY936" s="166"/>
      <c r="BZ936" s="166"/>
      <c r="CA936" s="166"/>
      <c r="CB936" s="166"/>
      <c r="CC936" s="166"/>
      <c r="CD936" s="166"/>
      <c r="CE936" s="166"/>
      <c r="CF936" s="166"/>
      <c r="CG936" s="166"/>
      <c r="CH936" s="166"/>
      <c r="CI936" s="166"/>
      <c r="CJ936" s="166"/>
      <c r="CK936" s="166"/>
      <c r="CL936" s="166"/>
      <c r="CM936" s="166"/>
      <c r="CN936" s="166"/>
      <c r="CO936" s="166"/>
      <c r="CP936" s="166"/>
      <c r="CQ936" s="166"/>
      <c r="CR936" s="166"/>
      <c r="CS936" s="166"/>
      <c r="CT936" s="166"/>
      <c r="CU936" s="166"/>
      <c r="CV936" s="166"/>
      <c r="CW936" s="166"/>
      <c r="CX936" s="166"/>
      <c r="CY936" s="166"/>
      <c r="CZ936" s="166"/>
      <c r="DA936" s="166"/>
      <c r="DB936" s="166"/>
      <c r="DC936" s="166"/>
      <c r="DD936" s="166"/>
      <c r="DE936" s="166"/>
      <c r="DF936" s="166"/>
      <c r="DG936" s="166"/>
      <c r="DH936" s="166"/>
      <c r="DI936" s="166"/>
      <c r="DJ936" s="166"/>
      <c r="DK936" s="166"/>
      <c r="DL936" s="166"/>
      <c r="DM936" s="166"/>
      <c r="DN936" s="166"/>
      <c r="DO936" s="166"/>
      <c r="DP936" s="166"/>
      <c r="DQ936" s="166"/>
      <c r="DR936" s="166"/>
      <c r="DS936" s="166"/>
      <c r="DT936" s="166"/>
      <c r="DU936" s="166"/>
      <c r="DV936" s="166"/>
      <c r="DW936" s="166"/>
      <c r="DX936" s="166"/>
      <c r="DY936" s="166"/>
      <c r="DZ936" s="166"/>
      <c r="EA936" s="166"/>
      <c r="EB936" s="166"/>
      <c r="EC936" s="166"/>
      <c r="ED936" s="166"/>
      <c r="EE936" s="166"/>
      <c r="EF936" s="166"/>
      <c r="EG936" s="166"/>
      <c r="EH936" s="166"/>
      <c r="EI936" s="166"/>
      <c r="EJ936" s="166"/>
      <c r="EK936" s="166"/>
      <c r="EL936" s="166"/>
      <c r="EM936" s="166"/>
      <c r="EN936" s="166"/>
      <c r="EO936" s="166"/>
      <c r="EP936" s="166"/>
      <c r="EQ936" s="166"/>
      <c r="ER936" s="166"/>
      <c r="ES936" s="166"/>
      <c r="ET936" s="166"/>
      <c r="EU936" s="166"/>
      <c r="EV936" s="166"/>
      <c r="EW936" s="166"/>
      <c r="EX936" s="166"/>
      <c r="EY936" s="166"/>
      <c r="EZ936" s="166"/>
      <c r="FA936" s="166"/>
      <c r="FB936" s="166"/>
      <c r="FC936" s="166"/>
      <c r="FD936" s="166"/>
      <c r="FE936" s="166"/>
      <c r="FF936" s="166"/>
      <c r="FG936" s="166"/>
      <c r="FH936" s="166"/>
      <c r="FI936" s="166"/>
      <c r="FJ936" s="166"/>
    </row>
    <row r="937" spans="13:166" s="19" customFormat="1">
      <c r="M937" s="166"/>
      <c r="N937" s="166"/>
      <c r="O937" s="166"/>
      <c r="P937" s="166"/>
      <c r="Q937" s="166"/>
      <c r="R937" s="166"/>
      <c r="S937" s="166"/>
      <c r="T937" s="166"/>
      <c r="U937" s="166"/>
      <c r="V937" s="166"/>
      <c r="W937" s="166"/>
      <c r="X937" s="166"/>
      <c r="Y937" s="166"/>
      <c r="Z937" s="166"/>
      <c r="AA937" s="166"/>
      <c r="AB937" s="166"/>
      <c r="AC937" s="166"/>
      <c r="AD937" s="166"/>
      <c r="AE937" s="166"/>
      <c r="AF937" s="166"/>
      <c r="AG937" s="166"/>
      <c r="AH937" s="167"/>
      <c r="AI937" s="167"/>
      <c r="AJ937" s="167"/>
      <c r="AK937" s="167"/>
      <c r="AL937" s="167"/>
      <c r="AM937" s="167"/>
      <c r="AN937" s="167"/>
      <c r="AO937" s="167"/>
      <c r="AP937" s="167"/>
      <c r="AQ937" s="167"/>
      <c r="AR937" s="167"/>
      <c r="AS937" s="167"/>
      <c r="AT937" s="167"/>
      <c r="AU937" s="167"/>
      <c r="AV937" s="167"/>
      <c r="AW937" s="167"/>
      <c r="AX937" s="167"/>
      <c r="AY937" s="167"/>
      <c r="AZ937" s="167"/>
      <c r="BA937" s="167"/>
      <c r="BB937" s="167"/>
      <c r="BC937" s="167"/>
      <c r="BD937" s="167"/>
      <c r="BE937" s="167"/>
      <c r="BF937" s="167"/>
      <c r="BG937" s="167"/>
      <c r="BH937" s="167"/>
      <c r="BI937" s="167"/>
      <c r="BJ937" s="167"/>
      <c r="BK937" s="167"/>
      <c r="BL937" s="166"/>
      <c r="BM937" s="166"/>
      <c r="BN937" s="166"/>
      <c r="BO937" s="166"/>
      <c r="BP937" s="166"/>
      <c r="BQ937" s="166"/>
      <c r="BR937" s="166"/>
      <c r="BS937" s="166"/>
      <c r="BT937" s="166"/>
      <c r="BU937" s="166"/>
      <c r="BV937" s="166"/>
      <c r="BW937" s="166"/>
      <c r="BX937" s="166"/>
      <c r="BY937" s="166"/>
      <c r="BZ937" s="166"/>
      <c r="CA937" s="166"/>
      <c r="CB937" s="166"/>
      <c r="CC937" s="166"/>
      <c r="CD937" s="166"/>
      <c r="CE937" s="166"/>
      <c r="CF937" s="166"/>
      <c r="CG937" s="166"/>
      <c r="CH937" s="166"/>
      <c r="CI937" s="166"/>
      <c r="CJ937" s="166"/>
      <c r="CK937" s="166"/>
      <c r="CL937" s="166"/>
      <c r="CM937" s="166"/>
      <c r="CN937" s="166"/>
      <c r="CO937" s="166"/>
      <c r="CP937" s="166"/>
      <c r="CQ937" s="166"/>
      <c r="CR937" s="166"/>
      <c r="CS937" s="166"/>
      <c r="CT937" s="166"/>
      <c r="CU937" s="166"/>
      <c r="CV937" s="166"/>
      <c r="CW937" s="166"/>
      <c r="CX937" s="166"/>
      <c r="CY937" s="166"/>
      <c r="CZ937" s="166"/>
      <c r="DA937" s="166"/>
      <c r="DB937" s="166"/>
      <c r="DC937" s="166"/>
      <c r="DD937" s="166"/>
      <c r="DE937" s="166"/>
      <c r="DF937" s="166"/>
      <c r="DG937" s="166"/>
      <c r="DH937" s="166"/>
      <c r="DI937" s="166"/>
      <c r="DJ937" s="166"/>
      <c r="DK937" s="166"/>
      <c r="DL937" s="166"/>
      <c r="DM937" s="166"/>
      <c r="DN937" s="166"/>
      <c r="DO937" s="166"/>
      <c r="DP937" s="166"/>
      <c r="DQ937" s="166"/>
      <c r="DR937" s="166"/>
      <c r="DS937" s="166"/>
      <c r="DT937" s="166"/>
      <c r="DU937" s="166"/>
      <c r="DV937" s="166"/>
      <c r="DW937" s="166"/>
      <c r="DX937" s="166"/>
      <c r="DY937" s="166"/>
      <c r="DZ937" s="166"/>
      <c r="EA937" s="166"/>
      <c r="EB937" s="166"/>
      <c r="EC937" s="166"/>
      <c r="ED937" s="166"/>
      <c r="EE937" s="166"/>
      <c r="EF937" s="166"/>
      <c r="EG937" s="166"/>
      <c r="EH937" s="166"/>
      <c r="EI937" s="166"/>
      <c r="EJ937" s="166"/>
      <c r="EK937" s="166"/>
      <c r="EL937" s="166"/>
      <c r="EM937" s="166"/>
      <c r="EN937" s="166"/>
      <c r="EO937" s="166"/>
      <c r="EP937" s="166"/>
      <c r="EQ937" s="166"/>
      <c r="ER937" s="166"/>
      <c r="ES937" s="166"/>
      <c r="ET937" s="166"/>
      <c r="EU937" s="166"/>
      <c r="EV937" s="166"/>
      <c r="EW937" s="166"/>
      <c r="EX937" s="166"/>
      <c r="EY937" s="166"/>
      <c r="EZ937" s="166"/>
      <c r="FA937" s="166"/>
      <c r="FB937" s="166"/>
      <c r="FC937" s="166"/>
      <c r="FD937" s="166"/>
      <c r="FE937" s="166"/>
      <c r="FF937" s="166"/>
      <c r="FG937" s="166"/>
      <c r="FH937" s="166"/>
      <c r="FI937" s="166"/>
      <c r="FJ937" s="166"/>
    </row>
    <row r="938" spans="13:166" s="19" customFormat="1">
      <c r="M938" s="166"/>
      <c r="N938" s="166"/>
      <c r="O938" s="166"/>
      <c r="P938" s="166"/>
      <c r="Q938" s="166"/>
      <c r="R938" s="166"/>
      <c r="S938" s="166"/>
      <c r="T938" s="166"/>
      <c r="U938" s="166"/>
      <c r="V938" s="166"/>
      <c r="W938" s="166"/>
      <c r="X938" s="166"/>
      <c r="Y938" s="166"/>
      <c r="Z938" s="166"/>
      <c r="AA938" s="166"/>
      <c r="AB938" s="166"/>
      <c r="AC938" s="166"/>
      <c r="AD938" s="166"/>
      <c r="AE938" s="166"/>
      <c r="AF938" s="166"/>
      <c r="AG938" s="166"/>
      <c r="AH938" s="167"/>
      <c r="AI938" s="167"/>
      <c r="AJ938" s="167"/>
      <c r="AK938" s="167"/>
      <c r="AL938" s="167"/>
      <c r="AM938" s="167"/>
      <c r="AN938" s="167"/>
      <c r="AO938" s="167"/>
      <c r="AP938" s="167"/>
      <c r="AQ938" s="167"/>
      <c r="AR938" s="167"/>
      <c r="AS938" s="167"/>
      <c r="AT938" s="167"/>
      <c r="AU938" s="167"/>
      <c r="AV938" s="167"/>
      <c r="AW938" s="167"/>
      <c r="AX938" s="167"/>
      <c r="AY938" s="167"/>
      <c r="AZ938" s="167"/>
      <c r="BA938" s="167"/>
      <c r="BB938" s="167"/>
      <c r="BC938" s="167"/>
      <c r="BD938" s="167"/>
      <c r="BE938" s="167"/>
      <c r="BF938" s="167"/>
      <c r="BG938" s="167"/>
      <c r="BH938" s="167"/>
      <c r="BI938" s="167"/>
      <c r="BJ938" s="167"/>
      <c r="BK938" s="167"/>
      <c r="BL938" s="166"/>
      <c r="BM938" s="166"/>
      <c r="BN938" s="166"/>
      <c r="BO938" s="166"/>
      <c r="BP938" s="166"/>
      <c r="BQ938" s="166"/>
      <c r="BR938" s="166"/>
      <c r="BS938" s="166"/>
      <c r="BT938" s="166"/>
      <c r="BU938" s="166"/>
      <c r="BV938" s="166"/>
      <c r="BW938" s="166"/>
      <c r="BX938" s="166"/>
      <c r="BY938" s="166"/>
      <c r="BZ938" s="166"/>
      <c r="CA938" s="166"/>
      <c r="CB938" s="166"/>
      <c r="CC938" s="166"/>
      <c r="CD938" s="166"/>
      <c r="CE938" s="166"/>
      <c r="CF938" s="166"/>
      <c r="CG938" s="166"/>
      <c r="CH938" s="166"/>
      <c r="CI938" s="166"/>
      <c r="CJ938" s="166"/>
      <c r="CK938" s="166"/>
      <c r="CL938" s="166"/>
      <c r="CM938" s="166"/>
      <c r="CN938" s="166"/>
      <c r="CO938" s="166"/>
      <c r="CP938" s="166"/>
      <c r="CQ938" s="166"/>
      <c r="CR938" s="166"/>
      <c r="CS938" s="166"/>
      <c r="CT938" s="166"/>
      <c r="CU938" s="166"/>
      <c r="CV938" s="166"/>
      <c r="CW938" s="166"/>
      <c r="CX938" s="166"/>
      <c r="CY938" s="166"/>
      <c r="CZ938" s="166"/>
      <c r="DA938" s="166"/>
      <c r="DB938" s="166"/>
      <c r="DC938" s="166"/>
      <c r="DD938" s="166"/>
      <c r="DE938" s="166"/>
      <c r="DF938" s="166"/>
      <c r="DG938" s="166"/>
      <c r="DH938" s="166"/>
      <c r="DI938" s="166"/>
      <c r="DJ938" s="166"/>
      <c r="DK938" s="166"/>
      <c r="DL938" s="166"/>
      <c r="DM938" s="166"/>
      <c r="DN938" s="166"/>
      <c r="DO938" s="166"/>
      <c r="DP938" s="166"/>
      <c r="DQ938" s="166"/>
      <c r="DR938" s="166"/>
      <c r="DS938" s="166"/>
      <c r="DT938" s="166"/>
      <c r="DU938" s="166"/>
      <c r="DV938" s="166"/>
      <c r="DW938" s="166"/>
      <c r="DX938" s="166"/>
      <c r="DY938" s="166"/>
      <c r="DZ938" s="166"/>
      <c r="EA938" s="166"/>
      <c r="EB938" s="166"/>
      <c r="EC938" s="166"/>
      <c r="ED938" s="166"/>
      <c r="EE938" s="166"/>
      <c r="EF938" s="166"/>
      <c r="EG938" s="166"/>
      <c r="EH938" s="166"/>
      <c r="EI938" s="166"/>
      <c r="EJ938" s="166"/>
      <c r="EK938" s="166"/>
      <c r="EL938" s="166"/>
      <c r="EM938" s="166"/>
      <c r="EN938" s="166"/>
      <c r="EO938" s="166"/>
      <c r="EP938" s="166"/>
      <c r="EQ938" s="166"/>
      <c r="ER938" s="166"/>
      <c r="ES938" s="166"/>
      <c r="ET938" s="166"/>
      <c r="EU938" s="166"/>
      <c r="EV938" s="166"/>
      <c r="EW938" s="166"/>
      <c r="EX938" s="166"/>
      <c r="EY938" s="166"/>
      <c r="EZ938" s="166"/>
      <c r="FA938" s="166"/>
      <c r="FB938" s="166"/>
      <c r="FC938" s="166"/>
      <c r="FD938" s="166"/>
      <c r="FE938" s="166"/>
      <c r="FF938" s="166"/>
      <c r="FG938" s="166"/>
      <c r="FH938" s="166"/>
      <c r="FI938" s="166"/>
      <c r="FJ938" s="166"/>
    </row>
    <row r="939" spans="13:166" s="19" customFormat="1">
      <c r="M939" s="166"/>
      <c r="N939" s="166"/>
      <c r="O939" s="166"/>
      <c r="P939" s="166"/>
      <c r="Q939" s="166"/>
      <c r="R939" s="166"/>
      <c r="S939" s="166"/>
      <c r="T939" s="166"/>
      <c r="U939" s="166"/>
      <c r="V939" s="166"/>
      <c r="W939" s="166"/>
      <c r="X939" s="166"/>
      <c r="Y939" s="166"/>
      <c r="Z939" s="166"/>
      <c r="AA939" s="166"/>
      <c r="AB939" s="166"/>
      <c r="AC939" s="166"/>
      <c r="AD939" s="166"/>
      <c r="AE939" s="166"/>
      <c r="AF939" s="166"/>
      <c r="AG939" s="166"/>
      <c r="AH939" s="167"/>
      <c r="AI939" s="167"/>
      <c r="AJ939" s="167"/>
      <c r="AK939" s="167"/>
      <c r="AL939" s="167"/>
      <c r="AM939" s="167"/>
      <c r="AN939" s="167"/>
      <c r="AO939" s="167"/>
      <c r="AP939" s="167"/>
      <c r="AQ939" s="167"/>
      <c r="AR939" s="167"/>
      <c r="AS939" s="167"/>
      <c r="AT939" s="167"/>
      <c r="AU939" s="167"/>
      <c r="AV939" s="167"/>
      <c r="AW939" s="167"/>
      <c r="AX939" s="167"/>
      <c r="AY939" s="167"/>
      <c r="AZ939" s="167"/>
      <c r="BA939" s="167"/>
      <c r="BB939" s="167"/>
      <c r="BC939" s="167"/>
      <c r="BD939" s="167"/>
      <c r="BE939" s="167"/>
      <c r="BF939" s="167"/>
      <c r="BG939" s="167"/>
      <c r="BH939" s="167"/>
      <c r="BI939" s="167"/>
      <c r="BJ939" s="167"/>
      <c r="BK939" s="167"/>
      <c r="BL939" s="166"/>
      <c r="BM939" s="166"/>
      <c r="BN939" s="166"/>
      <c r="BO939" s="166"/>
      <c r="BP939" s="166"/>
      <c r="BQ939" s="166"/>
      <c r="BR939" s="166"/>
      <c r="BS939" s="166"/>
      <c r="BT939" s="166"/>
      <c r="BU939" s="166"/>
      <c r="BV939" s="166"/>
      <c r="BW939" s="166"/>
      <c r="BX939" s="166"/>
      <c r="BY939" s="166"/>
      <c r="BZ939" s="166"/>
      <c r="CA939" s="166"/>
      <c r="CB939" s="166"/>
      <c r="CC939" s="166"/>
      <c r="CD939" s="166"/>
      <c r="CE939" s="166"/>
      <c r="CF939" s="166"/>
      <c r="CG939" s="166"/>
      <c r="CH939" s="166"/>
      <c r="CI939" s="166"/>
      <c r="CJ939" s="166"/>
      <c r="CK939" s="166"/>
      <c r="CL939" s="166"/>
      <c r="CM939" s="166"/>
      <c r="CN939" s="166"/>
      <c r="CO939" s="166"/>
      <c r="CP939" s="166"/>
      <c r="CQ939" s="166"/>
      <c r="CR939" s="166"/>
      <c r="CS939" s="166"/>
      <c r="CT939" s="166"/>
      <c r="CU939" s="166"/>
      <c r="CV939" s="166"/>
      <c r="CW939" s="166"/>
      <c r="CX939" s="166"/>
      <c r="CY939" s="166"/>
      <c r="CZ939" s="166"/>
      <c r="DA939" s="166"/>
      <c r="DB939" s="166"/>
      <c r="DC939" s="166"/>
      <c r="DD939" s="166"/>
      <c r="DE939" s="166"/>
      <c r="DF939" s="166"/>
      <c r="DG939" s="166"/>
      <c r="DH939" s="166"/>
      <c r="DI939" s="166"/>
      <c r="DJ939" s="166"/>
      <c r="DK939" s="166"/>
      <c r="DL939" s="166"/>
      <c r="DM939" s="166"/>
      <c r="DN939" s="166"/>
      <c r="DO939" s="166"/>
      <c r="DP939" s="166"/>
      <c r="DQ939" s="166"/>
      <c r="DR939" s="166"/>
      <c r="DS939" s="166"/>
      <c r="DT939" s="166"/>
      <c r="DU939" s="166"/>
      <c r="DV939" s="166"/>
      <c r="DW939" s="166"/>
      <c r="DX939" s="166"/>
      <c r="DY939" s="166"/>
      <c r="DZ939" s="166"/>
      <c r="EA939" s="166"/>
      <c r="EB939" s="166"/>
      <c r="EC939" s="166"/>
      <c r="ED939" s="166"/>
      <c r="EE939" s="166"/>
      <c r="EF939" s="166"/>
      <c r="EG939" s="166"/>
      <c r="EH939" s="166"/>
      <c r="EI939" s="166"/>
      <c r="EJ939" s="166"/>
      <c r="EK939" s="166"/>
      <c r="EL939" s="166"/>
      <c r="EM939" s="166"/>
      <c r="EN939" s="166"/>
      <c r="EO939" s="166"/>
      <c r="EP939" s="166"/>
      <c r="EQ939" s="166"/>
      <c r="ER939" s="166"/>
      <c r="ES939" s="166"/>
      <c r="ET939" s="166"/>
      <c r="EU939" s="166"/>
      <c r="EV939" s="166"/>
      <c r="EW939" s="166"/>
      <c r="EX939" s="166"/>
      <c r="EY939" s="166"/>
      <c r="EZ939" s="166"/>
      <c r="FA939" s="166"/>
      <c r="FB939" s="166"/>
      <c r="FC939" s="166"/>
      <c r="FD939" s="166"/>
      <c r="FE939" s="166"/>
      <c r="FF939" s="166"/>
      <c r="FG939" s="166"/>
      <c r="FH939" s="166"/>
      <c r="FI939" s="166"/>
      <c r="FJ939" s="166"/>
    </row>
    <row r="940" spans="13:166" s="19" customFormat="1">
      <c r="M940" s="166"/>
      <c r="N940" s="166"/>
      <c r="O940" s="166"/>
      <c r="P940" s="166"/>
      <c r="Q940" s="166"/>
      <c r="R940" s="166"/>
      <c r="S940" s="166"/>
      <c r="T940" s="166"/>
      <c r="U940" s="166"/>
      <c r="V940" s="166"/>
      <c r="W940" s="166"/>
      <c r="X940" s="166"/>
      <c r="Y940" s="166"/>
      <c r="Z940" s="166"/>
      <c r="AA940" s="166"/>
      <c r="AB940" s="166"/>
      <c r="AC940" s="166"/>
      <c r="AD940" s="166"/>
      <c r="AE940" s="166"/>
      <c r="AF940" s="166"/>
      <c r="AG940" s="166"/>
      <c r="AH940" s="167"/>
      <c r="AI940" s="167"/>
      <c r="AJ940" s="167"/>
      <c r="AK940" s="167"/>
      <c r="AL940" s="167"/>
      <c r="AM940" s="167"/>
      <c r="AN940" s="167"/>
      <c r="AO940" s="167"/>
      <c r="AP940" s="167"/>
      <c r="AQ940" s="167"/>
      <c r="AR940" s="167"/>
      <c r="AS940" s="167"/>
      <c r="AT940" s="167"/>
      <c r="AU940" s="167"/>
      <c r="AV940" s="167"/>
      <c r="AW940" s="167"/>
      <c r="AX940" s="167"/>
      <c r="AY940" s="167"/>
      <c r="AZ940" s="167"/>
      <c r="BA940" s="167"/>
      <c r="BB940" s="167"/>
      <c r="BC940" s="167"/>
      <c r="BD940" s="167"/>
      <c r="BE940" s="167"/>
      <c r="BF940" s="167"/>
      <c r="BG940" s="167"/>
      <c r="BH940" s="167"/>
      <c r="BI940" s="167"/>
      <c r="BJ940" s="167"/>
      <c r="BK940" s="167"/>
      <c r="BL940" s="166"/>
      <c r="BM940" s="166"/>
      <c r="BN940" s="166"/>
      <c r="BO940" s="166"/>
      <c r="BP940" s="166"/>
      <c r="BQ940" s="166"/>
      <c r="BR940" s="166"/>
      <c r="BS940" s="166"/>
      <c r="BT940" s="166"/>
      <c r="BU940" s="166"/>
      <c r="BV940" s="166"/>
      <c r="BW940" s="166"/>
      <c r="BX940" s="166"/>
      <c r="BY940" s="166"/>
      <c r="BZ940" s="166"/>
      <c r="CA940" s="166"/>
      <c r="CB940" s="166"/>
      <c r="CC940" s="166"/>
      <c r="CD940" s="166"/>
      <c r="CE940" s="166"/>
      <c r="CF940" s="166"/>
      <c r="CG940" s="166"/>
      <c r="CH940" s="166"/>
      <c r="CI940" s="166"/>
      <c r="CJ940" s="166"/>
      <c r="CK940" s="166"/>
      <c r="CL940" s="166"/>
      <c r="CM940" s="166"/>
      <c r="CN940" s="166"/>
      <c r="CO940" s="166"/>
      <c r="CP940" s="166"/>
      <c r="CQ940" s="166"/>
      <c r="CR940" s="166"/>
      <c r="CS940" s="166"/>
      <c r="CT940" s="166"/>
      <c r="CU940" s="166"/>
      <c r="CV940" s="166"/>
      <c r="CW940" s="166"/>
      <c r="CX940" s="166"/>
      <c r="CY940" s="166"/>
      <c r="CZ940" s="166"/>
      <c r="DA940" s="166"/>
      <c r="DB940" s="166"/>
      <c r="DC940" s="166"/>
      <c r="DD940" s="166"/>
      <c r="DE940" s="166"/>
      <c r="DF940" s="166"/>
      <c r="DG940" s="166"/>
      <c r="DH940" s="166"/>
      <c r="DI940" s="166"/>
      <c r="DJ940" s="166"/>
      <c r="DK940" s="166"/>
      <c r="DL940" s="166"/>
      <c r="DM940" s="166"/>
      <c r="DN940" s="166"/>
      <c r="DO940" s="166"/>
      <c r="DP940" s="166"/>
      <c r="DQ940" s="166"/>
      <c r="DR940" s="166"/>
      <c r="DS940" s="166"/>
      <c r="DT940" s="166"/>
      <c r="DU940" s="166"/>
      <c r="DV940" s="166"/>
      <c r="DW940" s="166"/>
      <c r="DX940" s="166"/>
      <c r="DY940" s="166"/>
      <c r="DZ940" s="166"/>
      <c r="EA940" s="166"/>
      <c r="EB940" s="166"/>
      <c r="EC940" s="166"/>
      <c r="ED940" s="166"/>
      <c r="EE940" s="166"/>
      <c r="EF940" s="166"/>
      <c r="EG940" s="166"/>
      <c r="EH940" s="166"/>
      <c r="EI940" s="166"/>
      <c r="EJ940" s="166"/>
      <c r="EK940" s="166"/>
      <c r="EL940" s="166"/>
      <c r="EM940" s="166"/>
      <c r="EN940" s="166"/>
      <c r="EO940" s="166"/>
      <c r="EP940" s="166"/>
      <c r="EQ940" s="166"/>
      <c r="ER940" s="166"/>
      <c r="ES940" s="166"/>
      <c r="ET940" s="166"/>
      <c r="EU940" s="166"/>
      <c r="EV940" s="166"/>
      <c r="EW940" s="166"/>
      <c r="EX940" s="166"/>
      <c r="EY940" s="166"/>
      <c r="EZ940" s="166"/>
      <c r="FA940" s="166"/>
      <c r="FB940" s="166"/>
      <c r="FC940" s="166"/>
      <c r="FD940" s="166"/>
      <c r="FE940" s="166"/>
      <c r="FF940" s="166"/>
      <c r="FG940" s="166"/>
      <c r="FH940" s="166"/>
      <c r="FI940" s="166"/>
      <c r="FJ940" s="166"/>
    </row>
    <row r="941" spans="13:166" s="19" customFormat="1">
      <c r="M941" s="166"/>
      <c r="N941" s="166"/>
      <c r="O941" s="166"/>
      <c r="P941" s="166"/>
      <c r="Q941" s="166"/>
      <c r="R941" s="166"/>
      <c r="S941" s="166"/>
      <c r="T941" s="166"/>
      <c r="U941" s="166"/>
      <c r="V941" s="166"/>
      <c r="W941" s="166"/>
      <c r="X941" s="166"/>
      <c r="Y941" s="166"/>
      <c r="Z941" s="166"/>
      <c r="AA941" s="166"/>
      <c r="AB941" s="166"/>
      <c r="AC941" s="166"/>
      <c r="AD941" s="166"/>
      <c r="AE941" s="166"/>
      <c r="AF941" s="166"/>
      <c r="AG941" s="166"/>
      <c r="AH941" s="167"/>
      <c r="AI941" s="167"/>
      <c r="AJ941" s="167"/>
      <c r="AK941" s="167"/>
      <c r="AL941" s="167"/>
      <c r="AM941" s="167"/>
      <c r="AN941" s="167"/>
      <c r="AO941" s="167"/>
      <c r="AP941" s="167"/>
      <c r="AQ941" s="167"/>
      <c r="AR941" s="167"/>
      <c r="AS941" s="167"/>
      <c r="AT941" s="167"/>
      <c r="AU941" s="167"/>
      <c r="AV941" s="167"/>
      <c r="AW941" s="167"/>
      <c r="AX941" s="167"/>
      <c r="AY941" s="167"/>
      <c r="AZ941" s="167"/>
      <c r="BA941" s="167"/>
      <c r="BB941" s="167"/>
      <c r="BC941" s="167"/>
      <c r="BD941" s="167"/>
      <c r="BE941" s="167"/>
      <c r="BF941" s="167"/>
      <c r="BG941" s="167"/>
      <c r="BH941" s="167"/>
      <c r="BI941" s="167"/>
      <c r="BJ941" s="167"/>
      <c r="BK941" s="167"/>
      <c r="BL941" s="166"/>
      <c r="BM941" s="166"/>
      <c r="BN941" s="166"/>
      <c r="BO941" s="166"/>
      <c r="BP941" s="166"/>
      <c r="BQ941" s="166"/>
      <c r="BR941" s="166"/>
      <c r="BS941" s="166"/>
      <c r="BT941" s="166"/>
      <c r="BU941" s="166"/>
      <c r="BV941" s="166"/>
      <c r="BW941" s="166"/>
      <c r="BX941" s="166"/>
      <c r="BY941" s="166"/>
      <c r="BZ941" s="166"/>
      <c r="CA941" s="166"/>
      <c r="CB941" s="166"/>
      <c r="CC941" s="166"/>
      <c r="CD941" s="166"/>
      <c r="CE941" s="166"/>
      <c r="CF941" s="166"/>
      <c r="CG941" s="166"/>
      <c r="CH941" s="166"/>
      <c r="CI941" s="166"/>
      <c r="CJ941" s="166"/>
      <c r="CK941" s="166"/>
      <c r="CL941" s="166"/>
      <c r="CM941" s="166"/>
      <c r="CN941" s="166"/>
      <c r="CO941" s="166"/>
      <c r="CP941" s="166"/>
      <c r="CQ941" s="166"/>
      <c r="CR941" s="166"/>
      <c r="CS941" s="166"/>
      <c r="CT941" s="166"/>
      <c r="CU941" s="166"/>
      <c r="CV941" s="166"/>
      <c r="CW941" s="166"/>
      <c r="CX941" s="166"/>
      <c r="CY941" s="166"/>
      <c r="CZ941" s="166"/>
      <c r="DA941" s="166"/>
      <c r="DB941" s="166"/>
      <c r="DC941" s="166"/>
      <c r="DD941" s="166"/>
      <c r="DE941" s="166"/>
      <c r="DF941" s="166"/>
      <c r="DG941" s="166"/>
      <c r="DH941" s="166"/>
      <c r="DI941" s="166"/>
      <c r="DJ941" s="166"/>
      <c r="DK941" s="166"/>
      <c r="DL941" s="166"/>
      <c r="DM941" s="166"/>
      <c r="DN941" s="166"/>
      <c r="DO941" s="166"/>
      <c r="DP941" s="166"/>
      <c r="DQ941" s="166"/>
      <c r="DR941" s="166"/>
      <c r="DS941" s="166"/>
      <c r="DT941" s="166"/>
      <c r="DU941" s="166"/>
      <c r="DV941" s="166"/>
      <c r="DW941" s="166"/>
      <c r="DX941" s="166"/>
      <c r="DY941" s="166"/>
      <c r="DZ941" s="166"/>
      <c r="EA941" s="166"/>
      <c r="EB941" s="166"/>
      <c r="EC941" s="166"/>
      <c r="ED941" s="166"/>
      <c r="EE941" s="166"/>
      <c r="EF941" s="166"/>
      <c r="EG941" s="166"/>
      <c r="EH941" s="166"/>
      <c r="EI941" s="166"/>
      <c r="EJ941" s="166"/>
      <c r="EK941" s="166"/>
      <c r="EL941" s="166"/>
      <c r="EM941" s="166"/>
      <c r="EN941" s="166"/>
      <c r="EO941" s="166"/>
      <c r="EP941" s="166"/>
      <c r="EQ941" s="166"/>
      <c r="ER941" s="166"/>
      <c r="ES941" s="166"/>
      <c r="ET941" s="166"/>
      <c r="EU941" s="166"/>
      <c r="EV941" s="166"/>
      <c r="EW941" s="166"/>
      <c r="EX941" s="166"/>
      <c r="EY941" s="166"/>
      <c r="EZ941" s="166"/>
      <c r="FA941" s="166"/>
      <c r="FB941" s="166"/>
      <c r="FC941" s="166"/>
      <c r="FD941" s="166"/>
      <c r="FE941" s="166"/>
      <c r="FF941" s="166"/>
      <c r="FG941" s="166"/>
      <c r="FH941" s="166"/>
      <c r="FI941" s="166"/>
      <c r="FJ941" s="166"/>
    </row>
    <row r="942" spans="13:166" s="19" customFormat="1">
      <c r="M942" s="166"/>
      <c r="N942" s="166"/>
      <c r="O942" s="166"/>
      <c r="P942" s="166"/>
      <c r="Q942" s="166"/>
      <c r="R942" s="166"/>
      <c r="S942" s="166"/>
      <c r="T942" s="166"/>
      <c r="U942" s="166"/>
      <c r="V942" s="166"/>
      <c r="W942" s="166"/>
      <c r="X942" s="166"/>
      <c r="Y942" s="166"/>
      <c r="Z942" s="166"/>
      <c r="AA942" s="166"/>
      <c r="AB942" s="166"/>
      <c r="AC942" s="166"/>
      <c r="AD942" s="166"/>
      <c r="AE942" s="166"/>
      <c r="AF942" s="166"/>
      <c r="AG942" s="166"/>
      <c r="AH942" s="167"/>
      <c r="AI942" s="167"/>
      <c r="AJ942" s="167"/>
      <c r="AK942" s="167"/>
      <c r="AL942" s="167"/>
      <c r="AM942" s="167"/>
      <c r="AN942" s="167"/>
      <c r="AO942" s="167"/>
      <c r="AP942" s="167"/>
      <c r="AQ942" s="167"/>
      <c r="AR942" s="167"/>
      <c r="AS942" s="167"/>
      <c r="AT942" s="167"/>
      <c r="AU942" s="167"/>
      <c r="AV942" s="167"/>
      <c r="AW942" s="167"/>
      <c r="AX942" s="167"/>
      <c r="AY942" s="167"/>
      <c r="AZ942" s="167"/>
      <c r="BA942" s="167"/>
      <c r="BB942" s="167"/>
      <c r="BC942" s="167"/>
      <c r="BD942" s="167"/>
      <c r="BE942" s="167"/>
      <c r="BF942" s="167"/>
      <c r="BG942" s="167"/>
      <c r="BH942" s="167"/>
      <c r="BI942" s="167"/>
      <c r="BJ942" s="167"/>
      <c r="BK942" s="167"/>
      <c r="BL942" s="166"/>
      <c r="BM942" s="166"/>
      <c r="BN942" s="166"/>
      <c r="BO942" s="166"/>
      <c r="BP942" s="166"/>
      <c r="BQ942" s="166"/>
      <c r="BR942" s="166"/>
      <c r="BS942" s="166"/>
      <c r="BT942" s="166"/>
      <c r="BU942" s="166"/>
      <c r="BV942" s="166"/>
      <c r="BW942" s="166"/>
      <c r="BX942" s="166"/>
      <c r="BY942" s="166"/>
      <c r="BZ942" s="166"/>
      <c r="CA942" s="166"/>
      <c r="CB942" s="166"/>
      <c r="CC942" s="166"/>
      <c r="CD942" s="166"/>
      <c r="CE942" s="166"/>
      <c r="CF942" s="166"/>
      <c r="CG942" s="166"/>
      <c r="CH942" s="166"/>
      <c r="CI942" s="166"/>
      <c r="CJ942" s="166"/>
      <c r="CK942" s="166"/>
      <c r="CL942" s="166"/>
      <c r="CM942" s="166"/>
      <c r="CN942" s="166"/>
      <c r="CO942" s="166"/>
      <c r="CP942" s="166"/>
      <c r="CQ942" s="166"/>
      <c r="CR942" s="166"/>
      <c r="CS942" s="166"/>
      <c r="CT942" s="166"/>
      <c r="CU942" s="166"/>
      <c r="CV942" s="166"/>
      <c r="CW942" s="166"/>
      <c r="CX942" s="166"/>
      <c r="CY942" s="166"/>
      <c r="CZ942" s="166"/>
      <c r="DA942" s="166"/>
      <c r="DB942" s="166"/>
      <c r="DC942" s="166"/>
      <c r="DD942" s="166"/>
      <c r="DE942" s="166"/>
      <c r="DF942" s="166"/>
      <c r="DG942" s="166"/>
      <c r="DH942" s="166"/>
      <c r="DI942" s="166"/>
      <c r="DJ942" s="166"/>
      <c r="DK942" s="166"/>
      <c r="DL942" s="166"/>
      <c r="DM942" s="166"/>
      <c r="DN942" s="166"/>
      <c r="DO942" s="166"/>
      <c r="DP942" s="166"/>
      <c r="DQ942" s="166"/>
      <c r="DR942" s="166"/>
      <c r="DS942" s="166"/>
      <c r="DT942" s="166"/>
      <c r="DU942" s="166"/>
      <c r="DV942" s="166"/>
      <c r="DW942" s="166"/>
      <c r="DX942" s="166"/>
      <c r="DY942" s="166"/>
      <c r="DZ942" s="166"/>
      <c r="EA942" s="166"/>
      <c r="EB942" s="166"/>
      <c r="EC942" s="166"/>
      <c r="ED942" s="166"/>
      <c r="EE942" s="166"/>
      <c r="EF942" s="166"/>
      <c r="EG942" s="166"/>
      <c r="EH942" s="166"/>
      <c r="EI942" s="166"/>
      <c r="EJ942" s="166"/>
      <c r="EK942" s="166"/>
      <c r="EL942" s="166"/>
      <c r="EM942" s="166"/>
      <c r="EN942" s="166"/>
      <c r="EO942" s="166"/>
      <c r="EP942" s="166"/>
      <c r="EQ942" s="166"/>
      <c r="ER942" s="166"/>
      <c r="ES942" s="166"/>
      <c r="ET942" s="166"/>
      <c r="EU942" s="166"/>
      <c r="EV942" s="166"/>
      <c r="EW942" s="166"/>
      <c r="EX942" s="166"/>
      <c r="EY942" s="166"/>
      <c r="EZ942" s="166"/>
      <c r="FA942" s="166"/>
      <c r="FB942" s="166"/>
      <c r="FC942" s="166"/>
      <c r="FD942" s="166"/>
      <c r="FE942" s="166"/>
      <c r="FF942" s="166"/>
      <c r="FG942" s="166"/>
      <c r="FH942" s="166"/>
      <c r="FI942" s="166"/>
      <c r="FJ942" s="166"/>
    </row>
    <row r="943" spans="13:166" s="19" customFormat="1">
      <c r="M943" s="166"/>
      <c r="N943" s="166"/>
      <c r="O943" s="166"/>
      <c r="P943" s="166"/>
      <c r="Q943" s="166"/>
      <c r="R943" s="166"/>
      <c r="S943" s="166"/>
      <c r="T943" s="166"/>
      <c r="U943" s="166"/>
      <c r="V943" s="166"/>
      <c r="W943" s="166"/>
      <c r="X943" s="166"/>
      <c r="Y943" s="166"/>
      <c r="Z943" s="166"/>
      <c r="AA943" s="166"/>
      <c r="AB943" s="166"/>
      <c r="AC943" s="166"/>
      <c r="AD943" s="166"/>
      <c r="AE943" s="166"/>
      <c r="AF943" s="166"/>
      <c r="AG943" s="166"/>
      <c r="AH943" s="167"/>
      <c r="AI943" s="167"/>
      <c r="AJ943" s="167"/>
      <c r="AK943" s="167"/>
      <c r="AL943" s="167"/>
      <c r="AM943" s="167"/>
      <c r="AN943" s="167"/>
      <c r="AO943" s="167"/>
      <c r="AP943" s="167"/>
      <c r="AQ943" s="167"/>
      <c r="AR943" s="167"/>
      <c r="AS943" s="167"/>
      <c r="AT943" s="167"/>
      <c r="AU943" s="167"/>
      <c r="AV943" s="167"/>
      <c r="AW943" s="167"/>
      <c r="AX943" s="167"/>
      <c r="AY943" s="167"/>
      <c r="AZ943" s="167"/>
      <c r="BA943" s="167"/>
      <c r="BB943" s="167"/>
      <c r="BC943" s="167"/>
      <c r="BD943" s="167"/>
      <c r="BE943" s="167"/>
      <c r="BF943" s="167"/>
      <c r="BG943" s="167"/>
      <c r="BH943" s="167"/>
      <c r="BI943" s="167"/>
      <c r="BJ943" s="167"/>
      <c r="BK943" s="167"/>
      <c r="BL943" s="166"/>
      <c r="BM943" s="166"/>
      <c r="BN943" s="166"/>
      <c r="BO943" s="166"/>
      <c r="BP943" s="166"/>
      <c r="BQ943" s="166"/>
      <c r="BR943" s="166"/>
      <c r="BS943" s="166"/>
      <c r="BT943" s="166"/>
      <c r="BU943" s="166"/>
      <c r="BV943" s="166"/>
      <c r="BW943" s="166"/>
      <c r="BX943" s="166"/>
      <c r="BY943" s="166"/>
      <c r="BZ943" s="166"/>
      <c r="CA943" s="166"/>
      <c r="CB943" s="166"/>
      <c r="CC943" s="166"/>
      <c r="CD943" s="166"/>
      <c r="CE943" s="166"/>
      <c r="CF943" s="166"/>
      <c r="CG943" s="166"/>
      <c r="CH943" s="166"/>
      <c r="CI943" s="166"/>
      <c r="CJ943" s="166"/>
      <c r="CK943" s="166"/>
      <c r="CL943" s="166"/>
      <c r="CM943" s="166"/>
      <c r="CN943" s="166"/>
      <c r="CO943" s="166"/>
      <c r="CP943" s="166"/>
      <c r="CQ943" s="166"/>
      <c r="CR943" s="166"/>
      <c r="CS943" s="166"/>
      <c r="CT943" s="166"/>
      <c r="CU943" s="166"/>
      <c r="CV943" s="166"/>
      <c r="CW943" s="166"/>
      <c r="CX943" s="166"/>
      <c r="CY943" s="166"/>
      <c r="CZ943" s="166"/>
      <c r="DA943" s="166"/>
      <c r="DB943" s="166"/>
      <c r="DC943" s="166"/>
      <c r="DD943" s="166"/>
      <c r="DE943" s="166"/>
      <c r="DF943" s="166"/>
      <c r="DG943" s="166"/>
      <c r="DH943" s="166"/>
      <c r="DI943" s="166"/>
      <c r="DJ943" s="166"/>
      <c r="DK943" s="166"/>
      <c r="DL943" s="166"/>
      <c r="DM943" s="166"/>
      <c r="DN943" s="166"/>
      <c r="DO943" s="166"/>
      <c r="DP943" s="166"/>
      <c r="DQ943" s="166"/>
      <c r="DR943" s="166"/>
      <c r="DS943" s="166"/>
      <c r="DT943" s="166"/>
      <c r="DU943" s="166"/>
      <c r="DV943" s="166"/>
      <c r="DW943" s="166"/>
      <c r="DX943" s="166"/>
      <c r="DY943" s="166"/>
      <c r="DZ943" s="166"/>
      <c r="EA943" s="166"/>
      <c r="EB943" s="166"/>
      <c r="EC943" s="166"/>
      <c r="ED943" s="166"/>
      <c r="EE943" s="166"/>
      <c r="EF943" s="166"/>
      <c r="EG943" s="166"/>
      <c r="EH943" s="166"/>
      <c r="EI943" s="166"/>
      <c r="EJ943" s="166"/>
      <c r="EK943" s="166"/>
      <c r="EL943" s="166"/>
      <c r="EM943" s="166"/>
      <c r="EN943" s="166"/>
      <c r="EO943" s="166"/>
      <c r="EP943" s="166"/>
      <c r="EQ943" s="166"/>
      <c r="ER943" s="166"/>
      <c r="ES943" s="166"/>
      <c r="ET943" s="166"/>
      <c r="EU943" s="166"/>
      <c r="EV943" s="166"/>
      <c r="EW943" s="166"/>
      <c r="EX943" s="166"/>
      <c r="EY943" s="166"/>
      <c r="EZ943" s="166"/>
      <c r="FA943" s="166"/>
      <c r="FB943" s="166"/>
      <c r="FC943" s="166"/>
      <c r="FD943" s="166"/>
      <c r="FE943" s="166"/>
      <c r="FF943" s="166"/>
      <c r="FG943" s="166"/>
      <c r="FH943" s="166"/>
      <c r="FI943" s="166"/>
      <c r="FJ943" s="166"/>
    </row>
    <row r="944" spans="13:166" s="19" customFormat="1">
      <c r="M944" s="166"/>
      <c r="N944" s="166"/>
      <c r="O944" s="166"/>
      <c r="P944" s="166"/>
      <c r="Q944" s="166"/>
      <c r="R944" s="166"/>
      <c r="S944" s="166"/>
      <c r="T944" s="166"/>
      <c r="U944" s="166"/>
      <c r="V944" s="166"/>
      <c r="W944" s="166"/>
      <c r="X944" s="166"/>
      <c r="Y944" s="166"/>
      <c r="Z944" s="166"/>
      <c r="AA944" s="166"/>
      <c r="AB944" s="166"/>
      <c r="AC944" s="166"/>
      <c r="AD944" s="166"/>
      <c r="AE944" s="166"/>
      <c r="AF944" s="166"/>
      <c r="AG944" s="166"/>
      <c r="AH944" s="167"/>
      <c r="AI944" s="167"/>
      <c r="AJ944" s="167"/>
      <c r="AK944" s="167"/>
      <c r="AL944" s="167"/>
      <c r="AM944" s="167"/>
      <c r="AN944" s="167"/>
      <c r="AO944" s="167"/>
      <c r="AP944" s="167"/>
      <c r="AQ944" s="167"/>
      <c r="AR944" s="167"/>
      <c r="AS944" s="167"/>
      <c r="AT944" s="167"/>
      <c r="AU944" s="167"/>
      <c r="AV944" s="167"/>
      <c r="AW944" s="167"/>
      <c r="AX944" s="167"/>
      <c r="AY944" s="167"/>
      <c r="AZ944" s="167"/>
      <c r="BA944" s="167"/>
      <c r="BB944" s="167"/>
      <c r="BC944" s="167"/>
      <c r="BD944" s="167"/>
      <c r="BE944" s="167"/>
      <c r="BF944" s="167"/>
      <c r="BG944" s="167"/>
      <c r="BH944" s="167"/>
      <c r="BI944" s="167"/>
      <c r="BJ944" s="167"/>
      <c r="BK944" s="167"/>
      <c r="BL944" s="166"/>
      <c r="BM944" s="166"/>
      <c r="BN944" s="166"/>
      <c r="BO944" s="166"/>
      <c r="BP944" s="166"/>
      <c r="BQ944" s="166"/>
      <c r="BR944" s="166"/>
      <c r="BS944" s="166"/>
      <c r="BT944" s="166"/>
      <c r="BU944" s="166"/>
      <c r="BV944" s="166"/>
      <c r="BW944" s="166"/>
      <c r="BX944" s="166"/>
      <c r="BY944" s="166"/>
      <c r="BZ944" s="166"/>
      <c r="CA944" s="166"/>
      <c r="CB944" s="166"/>
      <c r="CC944" s="166"/>
      <c r="CD944" s="166"/>
      <c r="CE944" s="166"/>
      <c r="CF944" s="166"/>
      <c r="CG944" s="166"/>
      <c r="CH944" s="166"/>
      <c r="CI944" s="166"/>
      <c r="CJ944" s="166"/>
      <c r="CK944" s="166"/>
      <c r="CL944" s="166"/>
      <c r="CM944" s="166"/>
      <c r="CN944" s="166"/>
      <c r="CO944" s="166"/>
      <c r="CP944" s="166"/>
      <c r="CQ944" s="166"/>
      <c r="CR944" s="166"/>
      <c r="CS944" s="166"/>
      <c r="CT944" s="166"/>
      <c r="CU944" s="166"/>
      <c r="CV944" s="166"/>
      <c r="CW944" s="166"/>
      <c r="CX944" s="166"/>
      <c r="CY944" s="166"/>
      <c r="CZ944" s="166"/>
      <c r="DA944" s="166"/>
      <c r="DB944" s="166"/>
      <c r="DC944" s="166"/>
      <c r="DD944" s="166"/>
      <c r="DE944" s="166"/>
      <c r="DF944" s="166"/>
      <c r="DG944" s="166"/>
      <c r="DH944" s="166"/>
      <c r="DI944" s="166"/>
      <c r="DJ944" s="166"/>
      <c r="DK944" s="166"/>
      <c r="DL944" s="166"/>
      <c r="DM944" s="166"/>
      <c r="DN944" s="166"/>
      <c r="DO944" s="166"/>
      <c r="DP944" s="166"/>
      <c r="DQ944" s="166"/>
      <c r="DR944" s="166"/>
      <c r="DS944" s="166"/>
      <c r="DT944" s="166"/>
      <c r="DU944" s="166"/>
      <c r="DV944" s="166"/>
      <c r="DW944" s="166"/>
      <c r="DX944" s="166"/>
      <c r="DY944" s="166"/>
      <c r="DZ944" s="166"/>
      <c r="EA944" s="166"/>
      <c r="EB944" s="166"/>
      <c r="EC944" s="166"/>
      <c r="ED944" s="166"/>
      <c r="EE944" s="166"/>
      <c r="EF944" s="166"/>
      <c r="EG944" s="166"/>
      <c r="EH944" s="166"/>
      <c r="EI944" s="166"/>
      <c r="EJ944" s="166"/>
      <c r="EK944" s="166"/>
      <c r="EL944" s="166"/>
      <c r="EM944" s="166"/>
      <c r="EN944" s="166"/>
      <c r="EO944" s="166"/>
      <c r="EP944" s="166"/>
      <c r="EQ944" s="166"/>
      <c r="ER944" s="166"/>
      <c r="ES944" s="166"/>
      <c r="ET944" s="166"/>
      <c r="EU944" s="166"/>
      <c r="EV944" s="166"/>
      <c r="EW944" s="166"/>
      <c r="EX944" s="166"/>
      <c r="EY944" s="166"/>
      <c r="EZ944" s="166"/>
      <c r="FA944" s="166"/>
      <c r="FB944" s="166"/>
      <c r="FC944" s="166"/>
      <c r="FD944" s="166"/>
      <c r="FE944" s="166"/>
      <c r="FF944" s="166"/>
      <c r="FG944" s="166"/>
      <c r="FH944" s="166"/>
      <c r="FI944" s="166"/>
      <c r="FJ944" s="166"/>
    </row>
    <row r="945" spans="13:166" s="19" customFormat="1">
      <c r="M945" s="166"/>
      <c r="N945" s="166"/>
      <c r="O945" s="166"/>
      <c r="P945" s="166"/>
      <c r="Q945" s="166"/>
      <c r="R945" s="166"/>
      <c r="S945" s="166"/>
      <c r="T945" s="166"/>
      <c r="U945" s="166"/>
      <c r="V945" s="166"/>
      <c r="W945" s="166"/>
      <c r="X945" s="166"/>
      <c r="Y945" s="166"/>
      <c r="Z945" s="166"/>
      <c r="AA945" s="166"/>
      <c r="AB945" s="166"/>
      <c r="AC945" s="166"/>
      <c r="AD945" s="166"/>
      <c r="AE945" s="166"/>
      <c r="AF945" s="166"/>
      <c r="AG945" s="166"/>
      <c r="AH945" s="167"/>
      <c r="AI945" s="167"/>
      <c r="AJ945" s="167"/>
      <c r="AK945" s="167"/>
      <c r="AL945" s="167"/>
      <c r="AM945" s="167"/>
      <c r="AN945" s="167"/>
      <c r="AO945" s="167"/>
      <c r="AP945" s="167"/>
      <c r="AQ945" s="167"/>
      <c r="AR945" s="167"/>
      <c r="AS945" s="167"/>
      <c r="AT945" s="167"/>
      <c r="AU945" s="167"/>
      <c r="AV945" s="167"/>
      <c r="AW945" s="167"/>
      <c r="AX945" s="167"/>
      <c r="AY945" s="167"/>
      <c r="AZ945" s="167"/>
      <c r="BA945" s="167"/>
      <c r="BB945" s="167"/>
      <c r="BC945" s="167"/>
      <c r="BD945" s="167"/>
      <c r="BE945" s="167"/>
      <c r="BF945" s="167"/>
      <c r="BG945" s="167"/>
      <c r="BH945" s="167"/>
      <c r="BI945" s="167"/>
      <c r="BJ945" s="167"/>
      <c r="BK945" s="167"/>
      <c r="BL945" s="166"/>
      <c r="BM945" s="166"/>
      <c r="BN945" s="166"/>
      <c r="BO945" s="166"/>
      <c r="BP945" s="166"/>
      <c r="BQ945" s="166"/>
      <c r="BR945" s="166"/>
      <c r="BS945" s="166"/>
      <c r="BT945" s="166"/>
      <c r="BU945" s="166"/>
      <c r="BV945" s="166"/>
      <c r="BW945" s="166"/>
      <c r="BX945" s="166"/>
      <c r="BY945" s="166"/>
      <c r="BZ945" s="166"/>
      <c r="CA945" s="166"/>
      <c r="CB945" s="166"/>
      <c r="CC945" s="166"/>
      <c r="CD945" s="166"/>
      <c r="CE945" s="166"/>
      <c r="CF945" s="166"/>
      <c r="CG945" s="166"/>
      <c r="CH945" s="166"/>
      <c r="CI945" s="166"/>
      <c r="CJ945" s="166"/>
      <c r="CK945" s="166"/>
      <c r="CL945" s="166"/>
      <c r="CM945" s="166"/>
      <c r="CN945" s="166"/>
      <c r="CO945" s="166"/>
      <c r="CP945" s="166"/>
      <c r="CQ945" s="166"/>
      <c r="CR945" s="166"/>
      <c r="CS945" s="166"/>
      <c r="CT945" s="166"/>
      <c r="CU945" s="166"/>
      <c r="CV945" s="166"/>
      <c r="CW945" s="166"/>
      <c r="CX945" s="166"/>
      <c r="CY945" s="166"/>
      <c r="CZ945" s="166"/>
      <c r="DA945" s="166"/>
      <c r="DB945" s="166"/>
      <c r="DC945" s="166"/>
      <c r="DD945" s="166"/>
      <c r="DE945" s="166"/>
      <c r="DF945" s="166"/>
      <c r="DG945" s="166"/>
      <c r="DH945" s="166"/>
      <c r="DI945" s="166"/>
      <c r="DJ945" s="166"/>
      <c r="DK945" s="166"/>
      <c r="DL945" s="166"/>
      <c r="DM945" s="166"/>
      <c r="DN945" s="166"/>
      <c r="DO945" s="166"/>
      <c r="DP945" s="166"/>
      <c r="DQ945" s="166"/>
      <c r="DR945" s="166"/>
      <c r="DS945" s="166"/>
      <c r="DT945" s="166"/>
      <c r="DU945" s="166"/>
      <c r="DV945" s="166"/>
      <c r="DW945" s="166"/>
      <c r="DX945" s="166"/>
      <c r="DY945" s="166"/>
      <c r="DZ945" s="166"/>
      <c r="EA945" s="166"/>
      <c r="EB945" s="166"/>
      <c r="EC945" s="166"/>
      <c r="ED945" s="166"/>
      <c r="EE945" s="166"/>
      <c r="EF945" s="166"/>
      <c r="EG945" s="166"/>
      <c r="EH945" s="166"/>
      <c r="EI945" s="166"/>
      <c r="EJ945" s="166"/>
      <c r="EK945" s="166"/>
      <c r="EL945" s="166"/>
      <c r="EM945" s="166"/>
      <c r="EN945" s="166"/>
      <c r="EO945" s="166"/>
      <c r="EP945" s="166"/>
      <c r="EQ945" s="166"/>
      <c r="ER945" s="166"/>
      <c r="ES945" s="166"/>
      <c r="ET945" s="166"/>
      <c r="EU945" s="166"/>
      <c r="EV945" s="166"/>
      <c r="EW945" s="166"/>
      <c r="EX945" s="166"/>
      <c r="EY945" s="166"/>
      <c r="EZ945" s="166"/>
      <c r="FA945" s="166"/>
      <c r="FB945" s="166"/>
      <c r="FC945" s="166"/>
      <c r="FD945" s="166"/>
      <c r="FE945" s="166"/>
      <c r="FF945" s="166"/>
      <c r="FG945" s="166"/>
      <c r="FH945" s="166"/>
      <c r="FI945" s="166"/>
      <c r="FJ945" s="166"/>
    </row>
    <row r="946" spans="13:166" s="19" customFormat="1">
      <c r="M946" s="166"/>
      <c r="N946" s="166"/>
      <c r="O946" s="166"/>
      <c r="P946" s="166"/>
      <c r="Q946" s="166"/>
      <c r="R946" s="166"/>
      <c r="S946" s="166"/>
      <c r="T946" s="166"/>
      <c r="U946" s="166"/>
      <c r="V946" s="166"/>
      <c r="W946" s="166"/>
      <c r="X946" s="166"/>
      <c r="Y946" s="166"/>
      <c r="Z946" s="166"/>
      <c r="AA946" s="166"/>
      <c r="AB946" s="166"/>
      <c r="AC946" s="166"/>
      <c r="AD946" s="166"/>
      <c r="AE946" s="166"/>
      <c r="AF946" s="166"/>
      <c r="AG946" s="166"/>
      <c r="AH946" s="167"/>
      <c r="AI946" s="167"/>
      <c r="AJ946" s="167"/>
      <c r="AK946" s="167"/>
      <c r="AL946" s="167"/>
      <c r="AM946" s="167"/>
      <c r="AN946" s="167"/>
      <c r="AO946" s="167"/>
      <c r="AP946" s="167"/>
      <c r="AQ946" s="167"/>
      <c r="AR946" s="167"/>
      <c r="AS946" s="167"/>
      <c r="AT946" s="167"/>
      <c r="AU946" s="167"/>
      <c r="AV946" s="167"/>
      <c r="AW946" s="167"/>
      <c r="AX946" s="167"/>
      <c r="AY946" s="167"/>
      <c r="AZ946" s="167"/>
      <c r="BA946" s="167"/>
      <c r="BB946" s="167"/>
      <c r="BC946" s="167"/>
      <c r="BD946" s="167"/>
      <c r="BE946" s="167"/>
      <c r="BF946" s="167"/>
      <c r="BG946" s="167"/>
      <c r="BH946" s="167"/>
      <c r="BI946" s="167"/>
      <c r="BJ946" s="167"/>
      <c r="BK946" s="167"/>
      <c r="BL946" s="166"/>
      <c r="BM946" s="166"/>
      <c r="BN946" s="166"/>
      <c r="BO946" s="166"/>
      <c r="BP946" s="166"/>
      <c r="BQ946" s="166"/>
      <c r="BR946" s="166"/>
      <c r="BS946" s="166"/>
      <c r="BT946" s="166"/>
      <c r="BU946" s="166"/>
      <c r="BV946" s="166"/>
      <c r="BW946" s="166"/>
      <c r="BX946" s="166"/>
      <c r="BY946" s="166"/>
      <c r="BZ946" s="166"/>
      <c r="CA946" s="166"/>
      <c r="CB946" s="166"/>
      <c r="CC946" s="166"/>
      <c r="CD946" s="166"/>
      <c r="CE946" s="166"/>
      <c r="CF946" s="166"/>
      <c r="CG946" s="166"/>
      <c r="CH946" s="166"/>
      <c r="CI946" s="166"/>
      <c r="CJ946" s="166"/>
      <c r="CK946" s="166"/>
      <c r="CL946" s="166"/>
      <c r="CM946" s="166"/>
      <c r="CN946" s="166"/>
      <c r="CO946" s="166"/>
      <c r="CP946" s="166"/>
      <c r="CQ946" s="166"/>
      <c r="CR946" s="166"/>
      <c r="CS946" s="166"/>
      <c r="CT946" s="166"/>
      <c r="CU946" s="166"/>
      <c r="CV946" s="166"/>
      <c r="CW946" s="166"/>
      <c r="CX946" s="166"/>
      <c r="CY946" s="166"/>
      <c r="CZ946" s="166"/>
      <c r="DA946" s="166"/>
      <c r="DB946" s="166"/>
      <c r="DC946" s="166"/>
      <c r="DD946" s="166"/>
      <c r="DE946" s="166"/>
      <c r="DF946" s="166"/>
      <c r="DG946" s="166"/>
      <c r="DH946" s="166"/>
      <c r="DI946" s="166"/>
      <c r="DJ946" s="166"/>
      <c r="DK946" s="166"/>
      <c r="DL946" s="166"/>
      <c r="DM946" s="166"/>
      <c r="DN946" s="166"/>
      <c r="DO946" s="166"/>
      <c r="DP946" s="166"/>
      <c r="DQ946" s="166"/>
      <c r="DR946" s="166"/>
      <c r="DS946" s="166"/>
      <c r="DT946" s="166"/>
      <c r="DU946" s="166"/>
      <c r="DV946" s="166"/>
      <c r="DW946" s="166"/>
      <c r="DX946" s="166"/>
      <c r="DY946" s="166"/>
      <c r="DZ946" s="166"/>
      <c r="EA946" s="166"/>
      <c r="EB946" s="166"/>
      <c r="EC946" s="166"/>
      <c r="ED946" s="166"/>
      <c r="EE946" s="166"/>
      <c r="EF946" s="166"/>
      <c r="EG946" s="166"/>
      <c r="EH946" s="166"/>
      <c r="EI946" s="166"/>
      <c r="EJ946" s="166"/>
      <c r="EK946" s="166"/>
      <c r="EL946" s="166"/>
      <c r="EM946" s="166"/>
      <c r="EN946" s="166"/>
      <c r="EO946" s="166"/>
      <c r="EP946" s="166"/>
      <c r="EQ946" s="166"/>
      <c r="ER946" s="166"/>
      <c r="ES946" s="166"/>
      <c r="ET946" s="166"/>
      <c r="EU946" s="166"/>
      <c r="EV946" s="166"/>
      <c r="EW946" s="166"/>
      <c r="EX946" s="166"/>
      <c r="EY946" s="166"/>
      <c r="EZ946" s="166"/>
      <c r="FA946" s="166"/>
      <c r="FB946" s="166"/>
      <c r="FC946" s="166"/>
      <c r="FD946" s="166"/>
      <c r="FE946" s="166"/>
      <c r="FF946" s="166"/>
      <c r="FG946" s="166"/>
      <c r="FH946" s="166"/>
      <c r="FI946" s="166"/>
      <c r="FJ946" s="166"/>
    </row>
    <row r="947" spans="13:166" s="19" customFormat="1">
      <c r="M947" s="166"/>
      <c r="N947" s="166"/>
      <c r="O947" s="166"/>
      <c r="P947" s="166"/>
      <c r="Q947" s="166"/>
      <c r="R947" s="166"/>
      <c r="S947" s="166"/>
      <c r="T947" s="166"/>
      <c r="U947" s="166"/>
      <c r="V947" s="166"/>
      <c r="W947" s="166"/>
      <c r="X947" s="166"/>
      <c r="Y947" s="166"/>
      <c r="Z947" s="166"/>
      <c r="AA947" s="166"/>
      <c r="AB947" s="166"/>
      <c r="AC947" s="166"/>
      <c r="AD947" s="166"/>
      <c r="AE947" s="166"/>
      <c r="AF947" s="166"/>
      <c r="AG947" s="166"/>
      <c r="AH947" s="167"/>
      <c r="AI947" s="167"/>
      <c r="AJ947" s="167"/>
      <c r="AK947" s="167"/>
      <c r="AL947" s="167"/>
      <c r="AM947" s="167"/>
      <c r="AN947" s="167"/>
      <c r="AO947" s="167"/>
      <c r="AP947" s="167"/>
      <c r="AQ947" s="167"/>
      <c r="AR947" s="167"/>
      <c r="AS947" s="167"/>
      <c r="AT947" s="167"/>
      <c r="AU947" s="167"/>
      <c r="AV947" s="167"/>
      <c r="AW947" s="167"/>
      <c r="AX947" s="167"/>
      <c r="AY947" s="167"/>
      <c r="AZ947" s="167"/>
      <c r="BA947" s="167"/>
      <c r="BB947" s="167"/>
      <c r="BC947" s="167"/>
      <c r="BD947" s="167"/>
      <c r="BE947" s="167"/>
      <c r="BF947" s="167"/>
      <c r="BG947" s="167"/>
      <c r="BH947" s="167"/>
      <c r="BI947" s="167"/>
      <c r="BJ947" s="167"/>
      <c r="BK947" s="167"/>
      <c r="BL947" s="166"/>
      <c r="BM947" s="166"/>
      <c r="BN947" s="166"/>
      <c r="BO947" s="166"/>
      <c r="BP947" s="166"/>
      <c r="BQ947" s="166"/>
      <c r="BR947" s="166"/>
      <c r="BS947" s="166"/>
      <c r="BT947" s="166"/>
      <c r="BU947" s="166"/>
      <c r="BV947" s="166"/>
      <c r="BW947" s="166"/>
      <c r="BX947" s="166"/>
      <c r="BY947" s="166"/>
      <c r="BZ947" s="166"/>
      <c r="CA947" s="166"/>
      <c r="CB947" s="166"/>
      <c r="CC947" s="166"/>
      <c r="CD947" s="166"/>
      <c r="CE947" s="166"/>
      <c r="CF947" s="166"/>
      <c r="CG947" s="166"/>
      <c r="CH947" s="166"/>
      <c r="CI947" s="166"/>
      <c r="CJ947" s="166"/>
      <c r="CK947" s="166"/>
      <c r="CL947" s="166"/>
      <c r="CM947" s="166"/>
      <c r="CN947" s="166"/>
      <c r="CO947" s="166"/>
      <c r="CP947" s="166"/>
      <c r="CQ947" s="166"/>
      <c r="CR947" s="166"/>
      <c r="CS947" s="166"/>
      <c r="CT947" s="166"/>
      <c r="CU947" s="166"/>
      <c r="CV947" s="166"/>
      <c r="CW947" s="166"/>
      <c r="CX947" s="166"/>
      <c r="CY947" s="166"/>
      <c r="CZ947" s="166"/>
      <c r="DA947" s="166"/>
      <c r="DB947" s="166"/>
      <c r="DC947" s="166"/>
      <c r="DD947" s="166"/>
      <c r="DE947" s="166"/>
      <c r="DF947" s="166"/>
      <c r="DG947" s="166"/>
      <c r="DH947" s="166"/>
      <c r="DI947" s="166"/>
      <c r="DJ947" s="166"/>
      <c r="DK947" s="166"/>
      <c r="DL947" s="166"/>
      <c r="DM947" s="166"/>
      <c r="DN947" s="166"/>
      <c r="DO947" s="166"/>
      <c r="DP947" s="166"/>
      <c r="DQ947" s="166"/>
      <c r="DR947" s="166"/>
      <c r="DS947" s="166"/>
      <c r="DT947" s="166"/>
      <c r="DU947" s="166"/>
      <c r="DV947" s="166"/>
      <c r="DW947" s="166"/>
      <c r="DX947" s="166"/>
      <c r="DY947" s="166"/>
      <c r="DZ947" s="166"/>
      <c r="EA947" s="166"/>
      <c r="EB947" s="166"/>
      <c r="EC947" s="166"/>
      <c r="ED947" s="166"/>
      <c r="EE947" s="166"/>
      <c r="EF947" s="166"/>
      <c r="EG947" s="166"/>
      <c r="EH947" s="166"/>
      <c r="EI947" s="166"/>
      <c r="EJ947" s="166"/>
      <c r="EK947" s="166"/>
      <c r="EL947" s="166"/>
      <c r="EM947" s="166"/>
      <c r="EN947" s="166"/>
      <c r="EO947" s="166"/>
      <c r="EP947" s="166"/>
      <c r="EQ947" s="166"/>
      <c r="ER947" s="166"/>
      <c r="ES947" s="166"/>
      <c r="ET947" s="166"/>
      <c r="EU947" s="166"/>
      <c r="EV947" s="166"/>
      <c r="EW947" s="166"/>
      <c r="EX947" s="166"/>
      <c r="EY947" s="166"/>
      <c r="EZ947" s="166"/>
      <c r="FA947" s="166"/>
      <c r="FB947" s="166"/>
      <c r="FC947" s="166"/>
      <c r="FD947" s="166"/>
      <c r="FE947" s="166"/>
      <c r="FF947" s="166"/>
      <c r="FG947" s="166"/>
      <c r="FH947" s="166"/>
      <c r="FI947" s="166"/>
      <c r="FJ947" s="166"/>
    </row>
    <row r="948" spans="13:166" s="19" customFormat="1">
      <c r="M948" s="166"/>
      <c r="N948" s="166"/>
      <c r="O948" s="166"/>
      <c r="P948" s="166"/>
      <c r="Q948" s="166"/>
      <c r="R948" s="166"/>
      <c r="S948" s="166"/>
      <c r="T948" s="166"/>
      <c r="U948" s="166"/>
      <c r="V948" s="166"/>
      <c r="W948" s="166"/>
      <c r="X948" s="166"/>
      <c r="Y948" s="166"/>
      <c r="Z948" s="166"/>
      <c r="AA948" s="166"/>
      <c r="AB948" s="166"/>
      <c r="AC948" s="166"/>
      <c r="AD948" s="166"/>
      <c r="AE948" s="166"/>
      <c r="AF948" s="166"/>
      <c r="AG948" s="166"/>
      <c r="AH948" s="167"/>
      <c r="AI948" s="167"/>
      <c r="AJ948" s="167"/>
      <c r="AK948" s="167"/>
      <c r="AL948" s="167"/>
      <c r="AM948" s="167"/>
      <c r="AN948" s="167"/>
      <c r="AO948" s="167"/>
      <c r="AP948" s="167"/>
      <c r="AQ948" s="167"/>
      <c r="AR948" s="167"/>
      <c r="AS948" s="167"/>
      <c r="AT948" s="167"/>
      <c r="AU948" s="167"/>
      <c r="AV948" s="167"/>
      <c r="AW948" s="167"/>
      <c r="AX948" s="167"/>
      <c r="AY948" s="167"/>
      <c r="AZ948" s="167"/>
      <c r="BA948" s="167"/>
      <c r="BB948" s="167"/>
      <c r="BC948" s="167"/>
      <c r="BD948" s="167"/>
      <c r="BE948" s="167"/>
      <c r="BF948" s="167"/>
      <c r="BG948" s="167"/>
      <c r="BH948" s="167"/>
      <c r="BI948" s="167"/>
      <c r="BJ948" s="167"/>
      <c r="BK948" s="167"/>
      <c r="BL948" s="166"/>
      <c r="BM948" s="166"/>
      <c r="BN948" s="166"/>
      <c r="BO948" s="166"/>
      <c r="BP948" s="166"/>
      <c r="BQ948" s="166"/>
      <c r="BR948" s="166"/>
      <c r="BS948" s="166"/>
      <c r="BT948" s="166"/>
      <c r="BU948" s="166"/>
      <c r="BV948" s="166"/>
      <c r="BW948" s="166"/>
      <c r="BX948" s="166"/>
      <c r="BY948" s="166"/>
      <c r="BZ948" s="166"/>
      <c r="CA948" s="166"/>
      <c r="CB948" s="166"/>
      <c r="CC948" s="166"/>
      <c r="CD948" s="166"/>
      <c r="CE948" s="166"/>
      <c r="CF948" s="166"/>
      <c r="CG948" s="166"/>
      <c r="CH948" s="166"/>
      <c r="CI948" s="166"/>
      <c r="CJ948" s="166"/>
      <c r="CK948" s="166"/>
      <c r="CL948" s="166"/>
      <c r="CM948" s="166"/>
      <c r="CN948" s="166"/>
      <c r="CO948" s="166"/>
      <c r="CP948" s="166"/>
      <c r="CQ948" s="166"/>
      <c r="CR948" s="166"/>
      <c r="CS948" s="166"/>
      <c r="CT948" s="166"/>
      <c r="CU948" s="166"/>
      <c r="CV948" s="166"/>
      <c r="CW948" s="166"/>
      <c r="CX948" s="166"/>
      <c r="CY948" s="166"/>
      <c r="CZ948" s="166"/>
      <c r="DA948" s="166"/>
      <c r="DB948" s="166"/>
      <c r="DC948" s="166"/>
      <c r="DD948" s="166"/>
      <c r="DE948" s="166"/>
      <c r="DF948" s="166"/>
      <c r="DG948" s="166"/>
      <c r="DH948" s="166"/>
      <c r="DI948" s="166"/>
      <c r="DJ948" s="166"/>
      <c r="DK948" s="166"/>
      <c r="DL948" s="166"/>
      <c r="DM948" s="166"/>
      <c r="DN948" s="166"/>
      <c r="DO948" s="166"/>
      <c r="DP948" s="166"/>
      <c r="DQ948" s="166"/>
      <c r="DR948" s="166"/>
      <c r="DS948" s="166"/>
      <c r="DT948" s="166"/>
      <c r="DU948" s="166"/>
      <c r="DV948" s="166"/>
      <c r="DW948" s="166"/>
      <c r="DX948" s="166"/>
      <c r="DY948" s="166"/>
      <c r="DZ948" s="166"/>
      <c r="EA948" s="166"/>
      <c r="EB948" s="166"/>
      <c r="EC948" s="166"/>
      <c r="ED948" s="166"/>
      <c r="EE948" s="166"/>
      <c r="EF948" s="166"/>
      <c r="EG948" s="166"/>
      <c r="EH948" s="166"/>
      <c r="EI948" s="166"/>
      <c r="EJ948" s="166"/>
      <c r="EK948" s="166"/>
      <c r="EL948" s="166"/>
      <c r="EM948" s="166"/>
      <c r="EN948" s="166"/>
      <c r="EO948" s="166"/>
      <c r="EP948" s="166"/>
      <c r="EQ948" s="166"/>
      <c r="ER948" s="166"/>
      <c r="ES948" s="166"/>
      <c r="ET948" s="166"/>
      <c r="EU948" s="166"/>
      <c r="EV948" s="166"/>
      <c r="EW948" s="166"/>
      <c r="EX948" s="166"/>
      <c r="EY948" s="166"/>
      <c r="EZ948" s="166"/>
      <c r="FA948" s="166"/>
      <c r="FB948" s="166"/>
      <c r="FC948" s="166"/>
      <c r="FD948" s="166"/>
      <c r="FE948" s="166"/>
      <c r="FF948" s="166"/>
      <c r="FG948" s="166"/>
      <c r="FH948" s="166"/>
      <c r="FI948" s="166"/>
      <c r="FJ948" s="166"/>
    </row>
    <row r="949" spans="13:166" s="19" customFormat="1">
      <c r="M949" s="166"/>
      <c r="N949" s="166"/>
      <c r="O949" s="166"/>
      <c r="P949" s="166"/>
      <c r="Q949" s="166"/>
      <c r="R949" s="166"/>
      <c r="S949" s="166"/>
      <c r="T949" s="166"/>
      <c r="U949" s="166"/>
      <c r="V949" s="166"/>
      <c r="W949" s="166"/>
      <c r="X949" s="166"/>
      <c r="Y949" s="166"/>
      <c r="Z949" s="166"/>
      <c r="AA949" s="166"/>
      <c r="AB949" s="166"/>
      <c r="AC949" s="166"/>
      <c r="AD949" s="166"/>
      <c r="AE949" s="166"/>
      <c r="AF949" s="166"/>
      <c r="AG949" s="166"/>
      <c r="AH949" s="167"/>
      <c r="AI949" s="167"/>
      <c r="AJ949" s="167"/>
      <c r="AK949" s="167"/>
      <c r="AL949" s="167"/>
      <c r="AM949" s="167"/>
      <c r="AN949" s="167"/>
      <c r="AO949" s="167"/>
      <c r="AP949" s="167"/>
      <c r="AQ949" s="167"/>
      <c r="AR949" s="167"/>
      <c r="AS949" s="167"/>
      <c r="AT949" s="167"/>
      <c r="AU949" s="167"/>
      <c r="AV949" s="167"/>
      <c r="AW949" s="167"/>
      <c r="AX949" s="167"/>
      <c r="AY949" s="167"/>
      <c r="AZ949" s="167"/>
      <c r="BA949" s="167"/>
      <c r="BB949" s="167"/>
      <c r="BC949" s="167"/>
      <c r="BD949" s="167"/>
      <c r="BE949" s="167"/>
      <c r="BF949" s="167"/>
      <c r="BG949" s="167"/>
      <c r="BH949" s="167"/>
      <c r="BI949" s="167"/>
      <c r="BJ949" s="167"/>
      <c r="BK949" s="167"/>
      <c r="BL949" s="166"/>
      <c r="BM949" s="166"/>
      <c r="BN949" s="166"/>
      <c r="BO949" s="166"/>
      <c r="BP949" s="166"/>
      <c r="BQ949" s="166"/>
      <c r="BR949" s="166"/>
      <c r="BS949" s="166"/>
      <c r="BT949" s="166"/>
      <c r="BU949" s="166"/>
      <c r="BV949" s="166"/>
      <c r="BW949" s="166"/>
      <c r="BX949" s="166"/>
      <c r="BY949" s="166"/>
      <c r="BZ949" s="166"/>
      <c r="CA949" s="166"/>
      <c r="CB949" s="166"/>
      <c r="CC949" s="166"/>
      <c r="CD949" s="166"/>
      <c r="CE949" s="166"/>
      <c r="CF949" s="166"/>
      <c r="CG949" s="166"/>
      <c r="CH949" s="166"/>
      <c r="CI949" s="166"/>
      <c r="CJ949" s="166"/>
      <c r="CK949" s="166"/>
      <c r="CL949" s="166"/>
      <c r="CM949" s="166"/>
      <c r="CN949" s="166"/>
      <c r="CO949" s="166"/>
      <c r="CP949" s="166"/>
      <c r="CQ949" s="166"/>
      <c r="CR949" s="166"/>
      <c r="CS949" s="166"/>
      <c r="CT949" s="166"/>
      <c r="CU949" s="166"/>
      <c r="CV949" s="166"/>
      <c r="CW949" s="166"/>
      <c r="CX949" s="166"/>
      <c r="CY949" s="166"/>
      <c r="CZ949" s="166"/>
      <c r="DA949" s="166"/>
      <c r="DB949" s="166"/>
      <c r="DC949" s="166"/>
      <c r="DD949" s="166"/>
      <c r="DE949" s="166"/>
      <c r="DF949" s="166"/>
      <c r="DG949" s="166"/>
      <c r="DH949" s="166"/>
      <c r="DI949" s="166"/>
      <c r="DJ949" s="166"/>
      <c r="DK949" s="166"/>
      <c r="DL949" s="166"/>
      <c r="DM949" s="166"/>
      <c r="DN949" s="166"/>
      <c r="DO949" s="166"/>
      <c r="DP949" s="166"/>
      <c r="DQ949" s="166"/>
      <c r="DR949" s="166"/>
      <c r="DS949" s="166"/>
      <c r="DT949" s="166"/>
      <c r="DU949" s="166"/>
      <c r="DV949" s="166"/>
      <c r="DW949" s="166"/>
      <c r="DX949" s="166"/>
      <c r="DY949" s="166"/>
      <c r="DZ949" s="166"/>
      <c r="EA949" s="166"/>
      <c r="EB949" s="166"/>
      <c r="EC949" s="166"/>
      <c r="ED949" s="166"/>
      <c r="EE949" s="166"/>
      <c r="EF949" s="166"/>
      <c r="EG949" s="166"/>
      <c r="EH949" s="166"/>
      <c r="EI949" s="166"/>
      <c r="EJ949" s="166"/>
      <c r="EK949" s="166"/>
      <c r="EL949" s="166"/>
      <c r="EM949" s="166"/>
      <c r="EN949" s="166"/>
      <c r="EO949" s="166"/>
      <c r="EP949" s="166"/>
      <c r="EQ949" s="166"/>
      <c r="ER949" s="166"/>
      <c r="ES949" s="166"/>
      <c r="ET949" s="166"/>
      <c r="EU949" s="166"/>
      <c r="EV949" s="166"/>
      <c r="EW949" s="166"/>
      <c r="EX949" s="166"/>
      <c r="EY949" s="166"/>
      <c r="EZ949" s="166"/>
      <c r="FA949" s="166"/>
      <c r="FB949" s="166"/>
      <c r="FC949" s="166"/>
      <c r="FD949" s="166"/>
      <c r="FE949" s="166"/>
      <c r="FF949" s="166"/>
      <c r="FG949" s="166"/>
      <c r="FH949" s="166"/>
      <c r="FI949" s="166"/>
      <c r="FJ949" s="166"/>
    </row>
    <row r="950" spans="13:166" s="19" customFormat="1">
      <c r="M950" s="166"/>
      <c r="N950" s="166"/>
      <c r="O950" s="166"/>
      <c r="P950" s="166"/>
      <c r="Q950" s="166"/>
      <c r="R950" s="166"/>
      <c r="S950" s="166"/>
      <c r="T950" s="166"/>
      <c r="U950" s="166"/>
      <c r="V950" s="166"/>
      <c r="W950" s="166"/>
      <c r="X950" s="166"/>
      <c r="Y950" s="166"/>
      <c r="Z950" s="166"/>
      <c r="AA950" s="166"/>
      <c r="AB950" s="166"/>
      <c r="AC950" s="166"/>
      <c r="AD950" s="166"/>
      <c r="AE950" s="166"/>
      <c r="AF950" s="166"/>
      <c r="AG950" s="166"/>
      <c r="AH950" s="167"/>
      <c r="AI950" s="167"/>
      <c r="AJ950" s="167"/>
      <c r="AK950" s="167"/>
      <c r="AL950" s="167"/>
      <c r="AM950" s="167"/>
      <c r="AN950" s="167"/>
      <c r="AO950" s="167"/>
      <c r="AP950" s="167"/>
      <c r="AQ950" s="167"/>
      <c r="AR950" s="167"/>
      <c r="AS950" s="167"/>
      <c r="AT950" s="167"/>
      <c r="AU950" s="167"/>
      <c r="AV950" s="167"/>
      <c r="AW950" s="167"/>
      <c r="AX950" s="167"/>
      <c r="AY950" s="167"/>
      <c r="AZ950" s="167"/>
      <c r="BA950" s="167"/>
      <c r="BB950" s="167"/>
      <c r="BC950" s="167"/>
      <c r="BD950" s="167"/>
      <c r="BE950" s="167"/>
      <c r="BF950" s="167"/>
      <c r="BG950" s="167"/>
      <c r="BH950" s="167"/>
      <c r="BI950" s="167"/>
      <c r="BJ950" s="167"/>
      <c r="BK950" s="167"/>
      <c r="BL950" s="166"/>
      <c r="BM950" s="166"/>
      <c r="BN950" s="166"/>
      <c r="BO950" s="166"/>
      <c r="BP950" s="166"/>
      <c r="BQ950" s="166"/>
      <c r="BR950" s="166"/>
      <c r="BS950" s="166"/>
      <c r="BT950" s="166"/>
      <c r="BU950" s="166"/>
      <c r="BV950" s="166"/>
      <c r="BW950" s="166"/>
      <c r="BX950" s="166"/>
      <c r="BY950" s="166"/>
      <c r="BZ950" s="166"/>
      <c r="CA950" s="166"/>
      <c r="CB950" s="166"/>
      <c r="CC950" s="166"/>
      <c r="CD950" s="166"/>
      <c r="CE950" s="166"/>
      <c r="CF950" s="166"/>
      <c r="CG950" s="166"/>
      <c r="CH950" s="166"/>
      <c r="CI950" s="166"/>
      <c r="CJ950" s="166"/>
      <c r="CK950" s="166"/>
      <c r="CL950" s="166"/>
      <c r="CM950" s="166"/>
      <c r="CN950" s="166"/>
      <c r="CO950" s="166"/>
      <c r="CP950" s="166"/>
      <c r="CQ950" s="166"/>
      <c r="CR950" s="166"/>
      <c r="CS950" s="166"/>
      <c r="CT950" s="166"/>
      <c r="CU950" s="166"/>
      <c r="CV950" s="166"/>
      <c r="CW950" s="166"/>
      <c r="CX950" s="166"/>
      <c r="CY950" s="166"/>
      <c r="CZ950" s="166"/>
      <c r="DA950" s="166"/>
      <c r="DB950" s="166"/>
      <c r="DC950" s="166"/>
      <c r="DD950" s="166"/>
      <c r="DE950" s="166"/>
      <c r="DF950" s="166"/>
      <c r="DG950" s="166"/>
      <c r="DH950" s="166"/>
      <c r="DI950" s="166"/>
      <c r="DJ950" s="166"/>
      <c r="DK950" s="166"/>
      <c r="DL950" s="166"/>
      <c r="DM950" s="166"/>
      <c r="DN950" s="166"/>
      <c r="DO950" s="166"/>
      <c r="DP950" s="166"/>
      <c r="DQ950" s="166"/>
      <c r="DR950" s="166"/>
      <c r="DS950" s="166"/>
      <c r="DT950" s="166"/>
      <c r="DU950" s="166"/>
      <c r="DV950" s="166"/>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6"/>
      <c r="ER950" s="166"/>
      <c r="ES950" s="166"/>
      <c r="ET950" s="166"/>
      <c r="EU950" s="166"/>
      <c r="EV950" s="166"/>
      <c r="EW950" s="166"/>
      <c r="EX950" s="166"/>
      <c r="EY950" s="166"/>
      <c r="EZ950" s="166"/>
      <c r="FA950" s="166"/>
      <c r="FB950" s="166"/>
      <c r="FC950" s="166"/>
      <c r="FD950" s="166"/>
      <c r="FE950" s="166"/>
      <c r="FF950" s="166"/>
      <c r="FG950" s="166"/>
      <c r="FH950" s="166"/>
      <c r="FI950" s="166"/>
      <c r="FJ950" s="166"/>
    </row>
    <row r="951" spans="13:166" s="19" customFormat="1">
      <c r="M951" s="166"/>
      <c r="N951" s="166"/>
      <c r="O951" s="166"/>
      <c r="P951" s="166"/>
      <c r="Q951" s="166"/>
      <c r="R951" s="166"/>
      <c r="S951" s="166"/>
      <c r="T951" s="166"/>
      <c r="U951" s="166"/>
      <c r="V951" s="166"/>
      <c r="W951" s="166"/>
      <c r="X951" s="166"/>
      <c r="Y951" s="166"/>
      <c r="Z951" s="166"/>
      <c r="AA951" s="166"/>
      <c r="AB951" s="166"/>
      <c r="AC951" s="166"/>
      <c r="AD951" s="166"/>
      <c r="AE951" s="166"/>
      <c r="AF951" s="166"/>
      <c r="AG951" s="166"/>
      <c r="AH951" s="167"/>
      <c r="AI951" s="167"/>
      <c r="AJ951" s="167"/>
      <c r="AK951" s="167"/>
      <c r="AL951" s="167"/>
      <c r="AM951" s="167"/>
      <c r="AN951" s="167"/>
      <c r="AO951" s="167"/>
      <c r="AP951" s="167"/>
      <c r="AQ951" s="167"/>
      <c r="AR951" s="167"/>
      <c r="AS951" s="167"/>
      <c r="AT951" s="167"/>
      <c r="AU951" s="167"/>
      <c r="AV951" s="167"/>
      <c r="AW951" s="167"/>
      <c r="AX951" s="167"/>
      <c r="AY951" s="167"/>
      <c r="AZ951" s="167"/>
      <c r="BA951" s="167"/>
      <c r="BB951" s="167"/>
      <c r="BC951" s="167"/>
      <c r="BD951" s="167"/>
      <c r="BE951" s="167"/>
      <c r="BF951" s="167"/>
      <c r="BG951" s="167"/>
      <c r="BH951" s="167"/>
      <c r="BI951" s="167"/>
      <c r="BJ951" s="167"/>
      <c r="BK951" s="167"/>
      <c r="BL951" s="166"/>
      <c r="BM951" s="166"/>
      <c r="BN951" s="166"/>
      <c r="BO951" s="166"/>
      <c r="BP951" s="166"/>
      <c r="BQ951" s="166"/>
      <c r="BR951" s="166"/>
      <c r="BS951" s="166"/>
      <c r="BT951" s="166"/>
      <c r="BU951" s="166"/>
      <c r="BV951" s="166"/>
      <c r="BW951" s="166"/>
      <c r="BX951" s="166"/>
      <c r="BY951" s="166"/>
      <c r="BZ951" s="166"/>
      <c r="CA951" s="166"/>
      <c r="CB951" s="166"/>
      <c r="CC951" s="166"/>
      <c r="CD951" s="166"/>
      <c r="CE951" s="166"/>
      <c r="CF951" s="166"/>
      <c r="CG951" s="166"/>
      <c r="CH951" s="166"/>
      <c r="CI951" s="166"/>
      <c r="CJ951" s="166"/>
      <c r="CK951" s="166"/>
      <c r="CL951" s="166"/>
      <c r="CM951" s="166"/>
      <c r="CN951" s="166"/>
      <c r="CO951" s="166"/>
      <c r="CP951" s="166"/>
      <c r="CQ951" s="166"/>
      <c r="CR951" s="166"/>
      <c r="CS951" s="166"/>
      <c r="CT951" s="166"/>
      <c r="CU951" s="166"/>
      <c r="CV951" s="166"/>
      <c r="CW951" s="166"/>
      <c r="CX951" s="166"/>
      <c r="CY951" s="166"/>
      <c r="CZ951" s="166"/>
      <c r="DA951" s="166"/>
      <c r="DB951" s="166"/>
      <c r="DC951" s="166"/>
      <c r="DD951" s="166"/>
      <c r="DE951" s="166"/>
      <c r="DF951" s="166"/>
      <c r="DG951" s="166"/>
      <c r="DH951" s="166"/>
      <c r="DI951" s="166"/>
      <c r="DJ951" s="166"/>
      <c r="DK951" s="166"/>
      <c r="DL951" s="166"/>
      <c r="DM951" s="166"/>
      <c r="DN951" s="166"/>
      <c r="DO951" s="166"/>
      <c r="DP951" s="166"/>
      <c r="DQ951" s="166"/>
      <c r="DR951" s="166"/>
      <c r="DS951" s="166"/>
      <c r="DT951" s="166"/>
      <c r="DU951" s="166"/>
      <c r="DV951" s="166"/>
      <c r="DW951" s="166"/>
      <c r="DX951" s="166"/>
      <c r="DY951" s="166"/>
      <c r="DZ951" s="166"/>
      <c r="EA951" s="166"/>
      <c r="EB951" s="166"/>
      <c r="EC951" s="166"/>
      <c r="ED951" s="166"/>
      <c r="EE951" s="166"/>
      <c r="EF951" s="166"/>
      <c r="EG951" s="166"/>
      <c r="EH951" s="166"/>
      <c r="EI951" s="166"/>
      <c r="EJ951" s="166"/>
      <c r="EK951" s="166"/>
      <c r="EL951" s="166"/>
      <c r="EM951" s="166"/>
      <c r="EN951" s="166"/>
      <c r="EO951" s="166"/>
      <c r="EP951" s="166"/>
      <c r="EQ951" s="166"/>
      <c r="ER951" s="166"/>
      <c r="ES951" s="166"/>
      <c r="ET951" s="166"/>
      <c r="EU951" s="166"/>
      <c r="EV951" s="166"/>
      <c r="EW951" s="166"/>
      <c r="EX951" s="166"/>
      <c r="EY951" s="166"/>
      <c r="EZ951" s="166"/>
      <c r="FA951" s="166"/>
      <c r="FB951" s="166"/>
      <c r="FC951" s="166"/>
      <c r="FD951" s="166"/>
      <c r="FE951" s="166"/>
      <c r="FF951" s="166"/>
      <c r="FG951" s="166"/>
      <c r="FH951" s="166"/>
      <c r="FI951" s="166"/>
      <c r="FJ951" s="166"/>
    </row>
    <row r="952" spans="13:166" s="19" customFormat="1">
      <c r="M952" s="166"/>
      <c r="N952" s="166"/>
      <c r="O952" s="166"/>
      <c r="P952" s="166"/>
      <c r="Q952" s="166"/>
      <c r="R952" s="166"/>
      <c r="S952" s="166"/>
      <c r="T952" s="166"/>
      <c r="U952" s="166"/>
      <c r="V952" s="166"/>
      <c r="W952" s="166"/>
      <c r="X952" s="166"/>
      <c r="Y952" s="166"/>
      <c r="Z952" s="166"/>
      <c r="AA952" s="166"/>
      <c r="AB952" s="166"/>
      <c r="AC952" s="166"/>
      <c r="AD952" s="166"/>
      <c r="AE952" s="166"/>
      <c r="AF952" s="166"/>
      <c r="AG952" s="166"/>
      <c r="AH952" s="167"/>
      <c r="AI952" s="167"/>
      <c r="AJ952" s="167"/>
      <c r="AK952" s="167"/>
      <c r="AL952" s="167"/>
      <c r="AM952" s="167"/>
      <c r="AN952" s="167"/>
      <c r="AO952" s="167"/>
      <c r="AP952" s="167"/>
      <c r="AQ952" s="167"/>
      <c r="AR952" s="167"/>
      <c r="AS952" s="167"/>
      <c r="AT952" s="167"/>
      <c r="AU952" s="167"/>
      <c r="AV952" s="167"/>
      <c r="AW952" s="167"/>
      <c r="AX952" s="167"/>
      <c r="AY952" s="167"/>
      <c r="AZ952" s="167"/>
      <c r="BA952" s="167"/>
      <c r="BB952" s="167"/>
      <c r="BC952" s="167"/>
      <c r="BD952" s="167"/>
      <c r="BE952" s="167"/>
      <c r="BF952" s="167"/>
      <c r="BG952" s="167"/>
      <c r="BH952" s="167"/>
      <c r="BI952" s="167"/>
      <c r="BJ952" s="167"/>
      <c r="BK952" s="167"/>
      <c r="BL952" s="166"/>
      <c r="BM952" s="166"/>
      <c r="BN952" s="166"/>
      <c r="BO952" s="166"/>
      <c r="BP952" s="166"/>
      <c r="BQ952" s="166"/>
      <c r="BR952" s="166"/>
      <c r="BS952" s="166"/>
      <c r="BT952" s="166"/>
      <c r="BU952" s="166"/>
      <c r="BV952" s="166"/>
      <c r="BW952" s="166"/>
      <c r="BX952" s="166"/>
      <c r="BY952" s="166"/>
      <c r="BZ952" s="166"/>
      <c r="CA952" s="166"/>
      <c r="CB952" s="166"/>
      <c r="CC952" s="166"/>
      <c r="CD952" s="166"/>
      <c r="CE952" s="166"/>
      <c r="CF952" s="166"/>
      <c r="CG952" s="166"/>
      <c r="CH952" s="166"/>
      <c r="CI952" s="166"/>
      <c r="CJ952" s="166"/>
      <c r="CK952" s="166"/>
      <c r="CL952" s="166"/>
      <c r="CM952" s="166"/>
      <c r="CN952" s="166"/>
      <c r="CO952" s="166"/>
      <c r="CP952" s="166"/>
      <c r="CQ952" s="166"/>
      <c r="CR952" s="166"/>
      <c r="CS952" s="166"/>
      <c r="CT952" s="166"/>
      <c r="CU952" s="166"/>
      <c r="CV952" s="166"/>
      <c r="CW952" s="166"/>
      <c r="CX952" s="166"/>
      <c r="CY952" s="166"/>
      <c r="CZ952" s="166"/>
      <c r="DA952" s="166"/>
      <c r="DB952" s="166"/>
      <c r="DC952" s="166"/>
      <c r="DD952" s="166"/>
      <c r="DE952" s="166"/>
      <c r="DF952" s="166"/>
      <c r="DG952" s="166"/>
      <c r="DH952" s="166"/>
      <c r="DI952" s="166"/>
      <c r="DJ952" s="166"/>
      <c r="DK952" s="166"/>
      <c r="DL952" s="166"/>
      <c r="DM952" s="166"/>
      <c r="DN952" s="166"/>
      <c r="DO952" s="166"/>
      <c r="DP952" s="166"/>
      <c r="DQ952" s="166"/>
      <c r="DR952" s="166"/>
      <c r="DS952" s="166"/>
      <c r="DT952" s="166"/>
      <c r="DU952" s="166"/>
      <c r="DV952" s="166"/>
      <c r="DW952" s="166"/>
      <c r="DX952" s="166"/>
      <c r="DY952" s="166"/>
      <c r="DZ952" s="166"/>
      <c r="EA952" s="166"/>
      <c r="EB952" s="166"/>
      <c r="EC952" s="166"/>
      <c r="ED952" s="166"/>
      <c r="EE952" s="166"/>
      <c r="EF952" s="166"/>
      <c r="EG952" s="166"/>
      <c r="EH952" s="166"/>
      <c r="EI952" s="166"/>
      <c r="EJ952" s="166"/>
      <c r="EK952" s="166"/>
      <c r="EL952" s="166"/>
      <c r="EM952" s="166"/>
      <c r="EN952" s="166"/>
      <c r="EO952" s="166"/>
      <c r="EP952" s="166"/>
      <c r="EQ952" s="166"/>
      <c r="ER952" s="166"/>
      <c r="ES952" s="166"/>
      <c r="ET952" s="166"/>
      <c r="EU952" s="166"/>
      <c r="EV952" s="166"/>
      <c r="EW952" s="166"/>
      <c r="EX952" s="166"/>
      <c r="EY952" s="166"/>
      <c r="EZ952" s="166"/>
      <c r="FA952" s="166"/>
      <c r="FB952" s="166"/>
      <c r="FC952" s="166"/>
      <c r="FD952" s="166"/>
      <c r="FE952" s="166"/>
      <c r="FF952" s="166"/>
      <c r="FG952" s="166"/>
      <c r="FH952" s="166"/>
      <c r="FI952" s="166"/>
      <c r="FJ952" s="166"/>
    </row>
    <row r="953" spans="13:166" s="19" customFormat="1">
      <c r="M953" s="166"/>
      <c r="N953" s="166"/>
      <c r="O953" s="166"/>
      <c r="P953" s="166"/>
      <c r="Q953" s="166"/>
      <c r="R953" s="166"/>
      <c r="S953" s="166"/>
      <c r="T953" s="166"/>
      <c r="U953" s="166"/>
      <c r="V953" s="166"/>
      <c r="W953" s="166"/>
      <c r="X953" s="166"/>
      <c r="Y953" s="166"/>
      <c r="Z953" s="166"/>
      <c r="AA953" s="166"/>
      <c r="AB953" s="166"/>
      <c r="AC953" s="166"/>
      <c r="AD953" s="166"/>
      <c r="AE953" s="166"/>
      <c r="AF953" s="166"/>
      <c r="AG953" s="166"/>
      <c r="AH953" s="167"/>
      <c r="AI953" s="167"/>
      <c r="AJ953" s="167"/>
      <c r="AK953" s="167"/>
      <c r="AL953" s="167"/>
      <c r="AM953" s="167"/>
      <c r="AN953" s="167"/>
      <c r="AO953" s="167"/>
      <c r="AP953" s="167"/>
      <c r="AQ953" s="167"/>
      <c r="AR953" s="167"/>
      <c r="AS953" s="167"/>
      <c r="AT953" s="167"/>
      <c r="AU953" s="167"/>
      <c r="AV953" s="167"/>
      <c r="AW953" s="167"/>
      <c r="AX953" s="167"/>
      <c r="AY953" s="167"/>
      <c r="AZ953" s="167"/>
      <c r="BA953" s="167"/>
      <c r="BB953" s="167"/>
      <c r="BC953" s="167"/>
      <c r="BD953" s="167"/>
      <c r="BE953" s="167"/>
      <c r="BF953" s="167"/>
      <c r="BG953" s="167"/>
      <c r="BH953" s="167"/>
      <c r="BI953" s="167"/>
      <c r="BJ953" s="167"/>
      <c r="BK953" s="167"/>
      <c r="BL953" s="166"/>
      <c r="BM953" s="166"/>
      <c r="BN953" s="166"/>
      <c r="BO953" s="166"/>
      <c r="BP953" s="166"/>
      <c r="BQ953" s="166"/>
      <c r="BR953" s="166"/>
      <c r="BS953" s="166"/>
      <c r="BT953" s="166"/>
      <c r="BU953" s="166"/>
      <c r="BV953" s="166"/>
      <c r="BW953" s="166"/>
      <c r="BX953" s="166"/>
      <c r="BY953" s="166"/>
      <c r="BZ953" s="166"/>
      <c r="CA953" s="166"/>
      <c r="CB953" s="166"/>
      <c r="CC953" s="166"/>
      <c r="CD953" s="166"/>
      <c r="CE953" s="166"/>
      <c r="CF953" s="166"/>
      <c r="CG953" s="166"/>
      <c r="CH953" s="166"/>
      <c r="CI953" s="166"/>
      <c r="CJ953" s="166"/>
      <c r="CK953" s="166"/>
      <c r="CL953" s="166"/>
      <c r="CM953" s="166"/>
      <c r="CN953" s="166"/>
      <c r="CO953" s="166"/>
      <c r="CP953" s="166"/>
      <c r="CQ953" s="166"/>
      <c r="CR953" s="166"/>
      <c r="CS953" s="166"/>
      <c r="CT953" s="166"/>
      <c r="CU953" s="166"/>
      <c r="CV953" s="166"/>
      <c r="CW953" s="166"/>
      <c r="CX953" s="166"/>
      <c r="CY953" s="166"/>
      <c r="CZ953" s="166"/>
      <c r="DA953" s="166"/>
      <c r="DB953" s="166"/>
      <c r="DC953" s="166"/>
      <c r="DD953" s="166"/>
      <c r="DE953" s="166"/>
      <c r="DF953" s="166"/>
      <c r="DG953" s="166"/>
      <c r="DH953" s="166"/>
      <c r="DI953" s="166"/>
      <c r="DJ953" s="166"/>
      <c r="DK953" s="166"/>
      <c r="DL953" s="166"/>
      <c r="DM953" s="166"/>
      <c r="DN953" s="166"/>
      <c r="DO953" s="166"/>
      <c r="DP953" s="166"/>
      <c r="DQ953" s="166"/>
      <c r="DR953" s="166"/>
      <c r="DS953" s="166"/>
      <c r="DT953" s="166"/>
      <c r="DU953" s="166"/>
      <c r="DV953" s="166"/>
      <c r="DW953" s="166"/>
      <c r="DX953" s="166"/>
      <c r="DY953" s="166"/>
      <c r="DZ953" s="166"/>
      <c r="EA953" s="166"/>
      <c r="EB953" s="166"/>
      <c r="EC953" s="166"/>
      <c r="ED953" s="166"/>
      <c r="EE953" s="166"/>
      <c r="EF953" s="166"/>
      <c r="EG953" s="166"/>
      <c r="EH953" s="166"/>
      <c r="EI953" s="166"/>
      <c r="EJ953" s="166"/>
      <c r="EK953" s="166"/>
      <c r="EL953" s="166"/>
      <c r="EM953" s="166"/>
      <c r="EN953" s="166"/>
      <c r="EO953" s="166"/>
      <c r="EP953" s="166"/>
      <c r="EQ953" s="166"/>
      <c r="ER953" s="166"/>
      <c r="ES953" s="166"/>
      <c r="ET953" s="166"/>
      <c r="EU953" s="166"/>
      <c r="EV953" s="166"/>
      <c r="EW953" s="166"/>
      <c r="EX953" s="166"/>
      <c r="EY953" s="166"/>
      <c r="EZ953" s="166"/>
      <c r="FA953" s="166"/>
      <c r="FB953" s="166"/>
      <c r="FC953" s="166"/>
      <c r="FD953" s="166"/>
      <c r="FE953" s="166"/>
      <c r="FF953" s="166"/>
      <c r="FG953" s="166"/>
      <c r="FH953" s="166"/>
      <c r="FI953" s="166"/>
      <c r="FJ953" s="166"/>
    </row>
    <row r="954" spans="13:166" s="19" customFormat="1">
      <c r="M954" s="166"/>
      <c r="N954" s="166"/>
      <c r="O954" s="166"/>
      <c r="P954" s="166"/>
      <c r="Q954" s="166"/>
      <c r="R954" s="166"/>
      <c r="S954" s="166"/>
      <c r="T954" s="166"/>
      <c r="U954" s="166"/>
      <c r="V954" s="166"/>
      <c r="W954" s="166"/>
      <c r="X954" s="166"/>
      <c r="Y954" s="166"/>
      <c r="Z954" s="166"/>
      <c r="AA954" s="166"/>
      <c r="AB954" s="166"/>
      <c r="AC954" s="166"/>
      <c r="AD954" s="166"/>
      <c r="AE954" s="166"/>
      <c r="AF954" s="166"/>
      <c r="AG954" s="166"/>
      <c r="AH954" s="167"/>
      <c r="AI954" s="167"/>
      <c r="AJ954" s="167"/>
      <c r="AK954" s="167"/>
      <c r="AL954" s="167"/>
      <c r="AM954" s="167"/>
      <c r="AN954" s="167"/>
      <c r="AO954" s="167"/>
      <c r="AP954" s="167"/>
      <c r="AQ954" s="167"/>
      <c r="AR954" s="167"/>
      <c r="AS954" s="167"/>
      <c r="AT954" s="167"/>
      <c r="AU954" s="167"/>
      <c r="AV954" s="167"/>
      <c r="AW954" s="167"/>
      <c r="AX954" s="167"/>
      <c r="AY954" s="167"/>
      <c r="AZ954" s="167"/>
      <c r="BA954" s="167"/>
      <c r="BB954" s="167"/>
      <c r="BC954" s="167"/>
      <c r="BD954" s="167"/>
      <c r="BE954" s="167"/>
      <c r="BF954" s="167"/>
      <c r="BG954" s="167"/>
      <c r="BH954" s="167"/>
      <c r="BI954" s="167"/>
      <c r="BJ954" s="167"/>
      <c r="BK954" s="167"/>
      <c r="BL954" s="166"/>
      <c r="BM954" s="166"/>
      <c r="BN954" s="166"/>
      <c r="BO954" s="166"/>
      <c r="BP954" s="166"/>
      <c r="BQ954" s="166"/>
      <c r="BR954" s="166"/>
      <c r="BS954" s="166"/>
      <c r="BT954" s="166"/>
      <c r="BU954" s="166"/>
      <c r="BV954" s="166"/>
      <c r="BW954" s="166"/>
      <c r="BX954" s="166"/>
      <c r="BY954" s="166"/>
      <c r="BZ954" s="166"/>
      <c r="CA954" s="166"/>
      <c r="CB954" s="166"/>
      <c r="CC954" s="166"/>
      <c r="CD954" s="166"/>
      <c r="CE954" s="166"/>
      <c r="CF954" s="166"/>
      <c r="CG954" s="166"/>
      <c r="CH954" s="166"/>
      <c r="CI954" s="166"/>
      <c r="CJ954" s="166"/>
      <c r="CK954" s="166"/>
      <c r="CL954" s="166"/>
      <c r="CM954" s="166"/>
      <c r="CN954" s="166"/>
      <c r="CO954" s="166"/>
      <c r="CP954" s="166"/>
      <c r="CQ954" s="166"/>
      <c r="CR954" s="166"/>
      <c r="CS954" s="166"/>
      <c r="CT954" s="166"/>
      <c r="CU954" s="166"/>
      <c r="CV954" s="166"/>
      <c r="CW954" s="166"/>
      <c r="CX954" s="166"/>
      <c r="CY954" s="166"/>
      <c r="CZ954" s="166"/>
      <c r="DA954" s="166"/>
      <c r="DB954" s="166"/>
      <c r="DC954" s="166"/>
      <c r="DD954" s="166"/>
      <c r="DE954" s="166"/>
      <c r="DF954" s="166"/>
      <c r="DG954" s="166"/>
      <c r="DH954" s="166"/>
      <c r="DI954" s="166"/>
      <c r="DJ954" s="166"/>
      <c r="DK954" s="166"/>
      <c r="DL954" s="166"/>
      <c r="DM954" s="166"/>
      <c r="DN954" s="166"/>
      <c r="DO954" s="166"/>
      <c r="DP954" s="166"/>
      <c r="DQ954" s="166"/>
      <c r="DR954" s="166"/>
      <c r="DS954" s="166"/>
      <c r="DT954" s="166"/>
      <c r="DU954" s="166"/>
      <c r="DV954" s="166"/>
      <c r="DW954" s="166"/>
      <c r="DX954" s="166"/>
      <c r="DY954" s="166"/>
      <c r="DZ954" s="166"/>
      <c r="EA954" s="166"/>
      <c r="EB954" s="166"/>
      <c r="EC954" s="166"/>
      <c r="ED954" s="166"/>
      <c r="EE954" s="166"/>
      <c r="EF954" s="166"/>
      <c r="EG954" s="166"/>
      <c r="EH954" s="166"/>
      <c r="EI954" s="166"/>
      <c r="EJ954" s="166"/>
      <c r="EK954" s="166"/>
      <c r="EL954" s="166"/>
      <c r="EM954" s="166"/>
      <c r="EN954" s="166"/>
      <c r="EO954" s="166"/>
      <c r="EP954" s="166"/>
      <c r="EQ954" s="166"/>
      <c r="ER954" s="166"/>
      <c r="ES954" s="166"/>
      <c r="ET954" s="166"/>
      <c r="EU954" s="166"/>
      <c r="EV954" s="166"/>
      <c r="EW954" s="166"/>
      <c r="EX954" s="166"/>
      <c r="EY954" s="166"/>
      <c r="EZ954" s="166"/>
      <c r="FA954" s="166"/>
      <c r="FB954" s="166"/>
      <c r="FC954" s="166"/>
      <c r="FD954" s="166"/>
      <c r="FE954" s="166"/>
      <c r="FF954" s="166"/>
      <c r="FG954" s="166"/>
      <c r="FH954" s="166"/>
      <c r="FI954" s="166"/>
      <c r="FJ954" s="166"/>
    </row>
    <row r="955" spans="13:166" s="19" customFormat="1">
      <c r="M955" s="166"/>
      <c r="N955" s="166"/>
      <c r="O955" s="166"/>
      <c r="P955" s="166"/>
      <c r="Q955" s="166"/>
      <c r="R955" s="166"/>
      <c r="S955" s="166"/>
      <c r="T955" s="166"/>
      <c r="U955" s="166"/>
      <c r="V955" s="166"/>
      <c r="W955" s="166"/>
      <c r="X955" s="166"/>
      <c r="Y955" s="166"/>
      <c r="Z955" s="166"/>
      <c r="AA955" s="166"/>
      <c r="AB955" s="166"/>
      <c r="AC955" s="166"/>
      <c r="AD955" s="166"/>
      <c r="AE955" s="166"/>
      <c r="AF955" s="166"/>
      <c r="AG955" s="166"/>
      <c r="AH955" s="167"/>
      <c r="AI955" s="167"/>
      <c r="AJ955" s="167"/>
      <c r="AK955" s="167"/>
      <c r="AL955" s="167"/>
      <c r="AM955" s="167"/>
      <c r="AN955" s="167"/>
      <c r="AO955" s="167"/>
      <c r="AP955" s="167"/>
      <c r="AQ955" s="167"/>
      <c r="AR955" s="167"/>
      <c r="AS955" s="167"/>
      <c r="AT955" s="167"/>
      <c r="AU955" s="167"/>
      <c r="AV955" s="167"/>
      <c r="AW955" s="167"/>
      <c r="AX955" s="167"/>
      <c r="AY955" s="167"/>
      <c r="AZ955" s="167"/>
      <c r="BA955" s="167"/>
      <c r="BB955" s="167"/>
      <c r="BC955" s="167"/>
      <c r="BD955" s="167"/>
      <c r="BE955" s="167"/>
      <c r="BF955" s="167"/>
      <c r="BG955" s="167"/>
      <c r="BH955" s="167"/>
      <c r="BI955" s="167"/>
      <c r="BJ955" s="167"/>
      <c r="BK955" s="167"/>
      <c r="BL955" s="166"/>
      <c r="BM955" s="166"/>
      <c r="BN955" s="166"/>
      <c r="BO955" s="166"/>
      <c r="BP955" s="166"/>
      <c r="BQ955" s="166"/>
      <c r="BR955" s="166"/>
      <c r="BS955" s="166"/>
      <c r="BT955" s="166"/>
      <c r="BU955" s="166"/>
      <c r="BV955" s="166"/>
      <c r="BW955" s="166"/>
      <c r="BX955" s="166"/>
      <c r="BY955" s="166"/>
      <c r="BZ955" s="166"/>
      <c r="CA955" s="166"/>
      <c r="CB955" s="166"/>
      <c r="CC955" s="166"/>
      <c r="CD955" s="166"/>
      <c r="CE955" s="166"/>
      <c r="CF955" s="166"/>
      <c r="CG955" s="166"/>
      <c r="CH955" s="166"/>
      <c r="CI955" s="166"/>
      <c r="CJ955" s="166"/>
      <c r="CK955" s="166"/>
      <c r="CL955" s="166"/>
      <c r="CM955" s="166"/>
      <c r="CN955" s="166"/>
      <c r="CO955" s="166"/>
      <c r="CP955" s="166"/>
      <c r="CQ955" s="166"/>
      <c r="CR955" s="166"/>
      <c r="CS955" s="166"/>
      <c r="CT955" s="166"/>
      <c r="CU955" s="166"/>
      <c r="CV955" s="166"/>
      <c r="CW955" s="166"/>
      <c r="CX955" s="166"/>
      <c r="CY955" s="166"/>
      <c r="CZ955" s="166"/>
      <c r="DA955" s="166"/>
      <c r="DB955" s="166"/>
      <c r="DC955" s="166"/>
      <c r="DD955" s="166"/>
      <c r="DE955" s="166"/>
      <c r="DF955" s="166"/>
      <c r="DG955" s="166"/>
      <c r="DH955" s="166"/>
      <c r="DI955" s="166"/>
      <c r="DJ955" s="166"/>
      <c r="DK955" s="166"/>
      <c r="DL955" s="166"/>
      <c r="DM955" s="166"/>
      <c r="DN955" s="166"/>
      <c r="DO955" s="166"/>
      <c r="DP955" s="166"/>
      <c r="DQ955" s="166"/>
      <c r="DR955" s="166"/>
      <c r="DS955" s="166"/>
      <c r="DT955" s="166"/>
      <c r="DU955" s="166"/>
      <c r="DV955" s="166"/>
      <c r="DW955" s="166"/>
      <c r="DX955" s="166"/>
      <c r="DY955" s="166"/>
      <c r="DZ955" s="166"/>
      <c r="EA955" s="166"/>
      <c r="EB955" s="166"/>
      <c r="EC955" s="166"/>
      <c r="ED955" s="166"/>
      <c r="EE955" s="166"/>
      <c r="EF955" s="166"/>
      <c r="EG955" s="166"/>
      <c r="EH955" s="166"/>
      <c r="EI955" s="166"/>
      <c r="EJ955" s="166"/>
      <c r="EK955" s="166"/>
      <c r="EL955" s="166"/>
      <c r="EM955" s="166"/>
      <c r="EN955" s="166"/>
      <c r="EO955" s="166"/>
      <c r="EP955" s="166"/>
      <c r="EQ955" s="166"/>
      <c r="ER955" s="166"/>
      <c r="ES955" s="166"/>
      <c r="ET955" s="166"/>
      <c r="EU955" s="166"/>
      <c r="EV955" s="166"/>
      <c r="EW955" s="166"/>
      <c r="EX955" s="166"/>
      <c r="EY955" s="166"/>
      <c r="EZ955" s="166"/>
      <c r="FA955" s="166"/>
      <c r="FB955" s="166"/>
      <c r="FC955" s="166"/>
      <c r="FD955" s="166"/>
      <c r="FE955" s="166"/>
      <c r="FF955" s="166"/>
      <c r="FG955" s="166"/>
      <c r="FH955" s="166"/>
      <c r="FI955" s="166"/>
      <c r="FJ955" s="166"/>
    </row>
    <row r="956" spans="13:166" s="19" customFormat="1">
      <c r="M956" s="166"/>
      <c r="N956" s="166"/>
      <c r="O956" s="166"/>
      <c r="P956" s="166"/>
      <c r="Q956" s="166"/>
      <c r="R956" s="166"/>
      <c r="S956" s="166"/>
      <c r="T956" s="166"/>
      <c r="U956" s="166"/>
      <c r="V956" s="166"/>
      <c r="W956" s="166"/>
      <c r="X956" s="166"/>
      <c r="Y956" s="166"/>
      <c r="Z956" s="166"/>
      <c r="AA956" s="166"/>
      <c r="AB956" s="166"/>
      <c r="AC956" s="166"/>
      <c r="AD956" s="166"/>
      <c r="AE956" s="166"/>
      <c r="AF956" s="166"/>
      <c r="AG956" s="166"/>
      <c r="AH956" s="167"/>
      <c r="AI956" s="167"/>
      <c r="AJ956" s="167"/>
      <c r="AK956" s="167"/>
      <c r="AL956" s="167"/>
      <c r="AM956" s="167"/>
      <c r="AN956" s="167"/>
      <c r="AO956" s="167"/>
      <c r="AP956" s="167"/>
      <c r="AQ956" s="167"/>
      <c r="AR956" s="167"/>
      <c r="AS956" s="167"/>
      <c r="AT956" s="167"/>
      <c r="AU956" s="167"/>
      <c r="AV956" s="167"/>
      <c r="AW956" s="167"/>
      <c r="AX956" s="167"/>
      <c r="AY956" s="167"/>
      <c r="AZ956" s="167"/>
      <c r="BA956" s="167"/>
      <c r="BB956" s="167"/>
      <c r="BC956" s="167"/>
      <c r="BD956" s="167"/>
      <c r="BE956" s="167"/>
      <c r="BF956" s="167"/>
      <c r="BG956" s="167"/>
      <c r="BH956" s="167"/>
      <c r="BI956" s="167"/>
      <c r="BJ956" s="167"/>
      <c r="BK956" s="167"/>
      <c r="BL956" s="166"/>
      <c r="BM956" s="166"/>
      <c r="BN956" s="166"/>
      <c r="BO956" s="166"/>
      <c r="BP956" s="166"/>
      <c r="BQ956" s="166"/>
      <c r="BR956" s="166"/>
      <c r="BS956" s="166"/>
      <c r="BT956" s="166"/>
      <c r="BU956" s="166"/>
      <c r="BV956" s="166"/>
      <c r="BW956" s="166"/>
      <c r="BX956" s="166"/>
      <c r="BY956" s="166"/>
      <c r="BZ956" s="166"/>
      <c r="CA956" s="166"/>
      <c r="CB956" s="166"/>
      <c r="CC956" s="166"/>
      <c r="CD956" s="166"/>
      <c r="CE956" s="166"/>
      <c r="CF956" s="166"/>
      <c r="CG956" s="166"/>
      <c r="CH956" s="166"/>
      <c r="CI956" s="166"/>
      <c r="CJ956" s="166"/>
      <c r="CK956" s="166"/>
      <c r="CL956" s="166"/>
      <c r="CM956" s="166"/>
      <c r="CN956" s="166"/>
      <c r="CO956" s="166"/>
      <c r="CP956" s="166"/>
      <c r="CQ956" s="166"/>
      <c r="CR956" s="166"/>
      <c r="CS956" s="166"/>
      <c r="CT956" s="166"/>
      <c r="CU956" s="166"/>
      <c r="CV956" s="166"/>
      <c r="CW956" s="166"/>
      <c r="CX956" s="166"/>
      <c r="CY956" s="166"/>
      <c r="CZ956" s="166"/>
      <c r="DA956" s="166"/>
      <c r="DB956" s="166"/>
      <c r="DC956" s="166"/>
      <c r="DD956" s="166"/>
      <c r="DE956" s="166"/>
      <c r="DF956" s="166"/>
      <c r="DG956" s="166"/>
      <c r="DH956" s="166"/>
      <c r="DI956" s="166"/>
      <c r="DJ956" s="166"/>
      <c r="DK956" s="166"/>
      <c r="DL956" s="166"/>
      <c r="DM956" s="166"/>
      <c r="DN956" s="166"/>
      <c r="DO956" s="166"/>
      <c r="DP956" s="166"/>
      <c r="DQ956" s="166"/>
      <c r="DR956" s="166"/>
      <c r="DS956" s="166"/>
      <c r="DT956" s="166"/>
      <c r="DU956" s="166"/>
      <c r="DV956" s="166"/>
      <c r="DW956" s="166"/>
      <c r="DX956" s="166"/>
      <c r="DY956" s="166"/>
      <c r="DZ956" s="166"/>
      <c r="EA956" s="166"/>
      <c r="EB956" s="166"/>
      <c r="EC956" s="166"/>
      <c r="ED956" s="166"/>
      <c r="EE956" s="166"/>
      <c r="EF956" s="166"/>
      <c r="EG956" s="166"/>
      <c r="EH956" s="166"/>
      <c r="EI956" s="166"/>
      <c r="EJ956" s="166"/>
      <c r="EK956" s="166"/>
      <c r="EL956" s="166"/>
      <c r="EM956" s="166"/>
      <c r="EN956" s="166"/>
      <c r="EO956" s="166"/>
      <c r="EP956" s="166"/>
      <c r="EQ956" s="166"/>
      <c r="ER956" s="166"/>
      <c r="ES956" s="166"/>
      <c r="ET956" s="166"/>
      <c r="EU956" s="166"/>
      <c r="EV956" s="166"/>
      <c r="EW956" s="166"/>
      <c r="EX956" s="166"/>
      <c r="EY956" s="166"/>
      <c r="EZ956" s="166"/>
      <c r="FA956" s="166"/>
      <c r="FB956" s="166"/>
      <c r="FC956" s="166"/>
      <c r="FD956" s="166"/>
      <c r="FE956" s="166"/>
      <c r="FF956" s="166"/>
      <c r="FG956" s="166"/>
      <c r="FH956" s="166"/>
      <c r="FI956" s="166"/>
      <c r="FJ956" s="166"/>
    </row>
    <row r="957" spans="13:166" s="19" customFormat="1">
      <c r="M957" s="166"/>
      <c r="N957" s="166"/>
      <c r="O957" s="166"/>
      <c r="P957" s="166"/>
      <c r="Q957" s="166"/>
      <c r="R957" s="166"/>
      <c r="S957" s="166"/>
      <c r="T957" s="166"/>
      <c r="U957" s="166"/>
      <c r="V957" s="166"/>
      <c r="W957" s="166"/>
      <c r="X957" s="166"/>
      <c r="Y957" s="166"/>
      <c r="Z957" s="166"/>
      <c r="AA957" s="166"/>
      <c r="AB957" s="166"/>
      <c r="AC957" s="166"/>
      <c r="AD957" s="166"/>
      <c r="AE957" s="166"/>
      <c r="AF957" s="166"/>
      <c r="AG957" s="166"/>
      <c r="AH957" s="167"/>
      <c r="AI957" s="167"/>
      <c r="AJ957" s="167"/>
      <c r="AK957" s="167"/>
      <c r="AL957" s="167"/>
      <c r="AM957" s="167"/>
      <c r="AN957" s="167"/>
      <c r="AO957" s="167"/>
      <c r="AP957" s="167"/>
      <c r="AQ957" s="167"/>
      <c r="AR957" s="167"/>
      <c r="AS957" s="167"/>
      <c r="AT957" s="167"/>
      <c r="AU957" s="167"/>
      <c r="AV957" s="167"/>
      <c r="AW957" s="167"/>
      <c r="AX957" s="167"/>
      <c r="AY957" s="167"/>
      <c r="AZ957" s="167"/>
      <c r="BA957" s="167"/>
      <c r="BB957" s="167"/>
      <c r="BC957" s="167"/>
      <c r="BD957" s="167"/>
      <c r="BE957" s="167"/>
      <c r="BF957" s="167"/>
      <c r="BG957" s="167"/>
      <c r="BH957" s="167"/>
      <c r="BI957" s="167"/>
      <c r="BJ957" s="167"/>
      <c r="BK957" s="167"/>
      <c r="BL957" s="166"/>
      <c r="BM957" s="166"/>
      <c r="BN957" s="166"/>
      <c r="BO957" s="166"/>
      <c r="BP957" s="166"/>
      <c r="BQ957" s="166"/>
      <c r="BR957" s="166"/>
      <c r="BS957" s="166"/>
      <c r="BT957" s="166"/>
      <c r="BU957" s="166"/>
      <c r="BV957" s="166"/>
      <c r="BW957" s="166"/>
      <c r="BX957" s="166"/>
      <c r="BY957" s="166"/>
      <c r="BZ957" s="166"/>
      <c r="CA957" s="166"/>
      <c r="CB957" s="166"/>
      <c r="CC957" s="166"/>
      <c r="CD957" s="166"/>
      <c r="CE957" s="166"/>
      <c r="CF957" s="166"/>
      <c r="CG957" s="166"/>
      <c r="CH957" s="166"/>
      <c r="CI957" s="166"/>
      <c r="CJ957" s="166"/>
      <c r="CK957" s="166"/>
      <c r="CL957" s="166"/>
      <c r="CM957" s="166"/>
      <c r="CN957" s="166"/>
      <c r="CO957" s="166"/>
      <c r="CP957" s="166"/>
      <c r="CQ957" s="166"/>
      <c r="CR957" s="166"/>
      <c r="CS957" s="166"/>
      <c r="CT957" s="166"/>
      <c r="CU957" s="166"/>
      <c r="CV957" s="166"/>
      <c r="CW957" s="166"/>
      <c r="CX957" s="166"/>
      <c r="CY957" s="166"/>
      <c r="CZ957" s="166"/>
      <c r="DA957" s="166"/>
      <c r="DB957" s="166"/>
      <c r="DC957" s="166"/>
      <c r="DD957" s="166"/>
      <c r="DE957" s="166"/>
      <c r="DF957" s="166"/>
      <c r="DG957" s="166"/>
      <c r="DH957" s="166"/>
      <c r="DI957" s="166"/>
      <c r="DJ957" s="166"/>
      <c r="DK957" s="166"/>
      <c r="DL957" s="166"/>
      <c r="DM957" s="166"/>
      <c r="DN957" s="166"/>
      <c r="DO957" s="166"/>
      <c r="DP957" s="166"/>
      <c r="DQ957" s="166"/>
      <c r="DR957" s="166"/>
      <c r="DS957" s="166"/>
      <c r="DT957" s="166"/>
      <c r="DU957" s="166"/>
      <c r="DV957" s="166"/>
      <c r="DW957" s="166"/>
      <c r="DX957" s="166"/>
      <c r="DY957" s="166"/>
      <c r="DZ957" s="166"/>
      <c r="EA957" s="166"/>
      <c r="EB957" s="166"/>
      <c r="EC957" s="166"/>
      <c r="ED957" s="166"/>
      <c r="EE957" s="166"/>
      <c r="EF957" s="166"/>
      <c r="EG957" s="166"/>
      <c r="EH957" s="166"/>
      <c r="EI957" s="166"/>
      <c r="EJ957" s="166"/>
      <c r="EK957" s="166"/>
      <c r="EL957" s="166"/>
      <c r="EM957" s="166"/>
      <c r="EN957" s="166"/>
      <c r="EO957" s="166"/>
      <c r="EP957" s="166"/>
      <c r="EQ957" s="166"/>
      <c r="ER957" s="166"/>
      <c r="ES957" s="166"/>
      <c r="ET957" s="166"/>
      <c r="EU957" s="166"/>
      <c r="EV957" s="166"/>
      <c r="EW957" s="166"/>
      <c r="EX957" s="166"/>
      <c r="EY957" s="166"/>
      <c r="EZ957" s="166"/>
      <c r="FA957" s="166"/>
      <c r="FB957" s="166"/>
      <c r="FC957" s="166"/>
      <c r="FD957" s="166"/>
      <c r="FE957" s="166"/>
      <c r="FF957" s="166"/>
      <c r="FG957" s="166"/>
      <c r="FH957" s="166"/>
      <c r="FI957" s="166"/>
      <c r="FJ957" s="166"/>
    </row>
    <row r="958" spans="13:166" s="19" customFormat="1">
      <c r="M958" s="166"/>
      <c r="N958" s="166"/>
      <c r="O958" s="166"/>
      <c r="P958" s="166"/>
      <c r="Q958" s="166"/>
      <c r="R958" s="166"/>
      <c r="S958" s="166"/>
      <c r="T958" s="166"/>
      <c r="U958" s="166"/>
      <c r="V958" s="166"/>
      <c r="W958" s="166"/>
      <c r="X958" s="166"/>
      <c r="Y958" s="166"/>
      <c r="Z958" s="166"/>
      <c r="AA958" s="166"/>
      <c r="AB958" s="166"/>
      <c r="AC958" s="166"/>
      <c r="AD958" s="166"/>
      <c r="AE958" s="166"/>
      <c r="AF958" s="166"/>
      <c r="AG958" s="166"/>
      <c r="AH958" s="167"/>
      <c r="AI958" s="167"/>
      <c r="AJ958" s="167"/>
      <c r="AK958" s="167"/>
      <c r="AL958" s="167"/>
      <c r="AM958" s="167"/>
      <c r="AN958" s="167"/>
      <c r="AO958" s="167"/>
      <c r="AP958" s="167"/>
      <c r="AQ958" s="167"/>
      <c r="AR958" s="167"/>
      <c r="AS958" s="167"/>
      <c r="AT958" s="167"/>
      <c r="AU958" s="167"/>
      <c r="AV958" s="167"/>
      <c r="AW958" s="167"/>
      <c r="AX958" s="167"/>
      <c r="AY958" s="167"/>
      <c r="AZ958" s="167"/>
      <c r="BA958" s="167"/>
      <c r="BB958" s="167"/>
      <c r="BC958" s="167"/>
      <c r="BD958" s="167"/>
      <c r="BE958" s="167"/>
      <c r="BF958" s="167"/>
      <c r="BG958" s="167"/>
      <c r="BH958" s="167"/>
      <c r="BI958" s="167"/>
      <c r="BJ958" s="167"/>
      <c r="BK958" s="167"/>
      <c r="BL958" s="166"/>
      <c r="BM958" s="166"/>
      <c r="BN958" s="166"/>
      <c r="BO958" s="166"/>
      <c r="BP958" s="166"/>
      <c r="BQ958" s="166"/>
      <c r="BR958" s="166"/>
      <c r="BS958" s="166"/>
      <c r="BT958" s="166"/>
      <c r="BU958" s="166"/>
      <c r="BV958" s="166"/>
      <c r="BW958" s="166"/>
      <c r="BX958" s="166"/>
      <c r="BY958" s="166"/>
      <c r="BZ958" s="166"/>
      <c r="CA958" s="166"/>
      <c r="CB958" s="166"/>
      <c r="CC958" s="166"/>
      <c r="CD958" s="166"/>
      <c r="CE958" s="166"/>
      <c r="CF958" s="166"/>
      <c r="CG958" s="166"/>
      <c r="CH958" s="166"/>
      <c r="CI958" s="166"/>
      <c r="CJ958" s="166"/>
      <c r="CK958" s="166"/>
      <c r="CL958" s="166"/>
      <c r="CM958" s="166"/>
      <c r="CN958" s="166"/>
      <c r="CO958" s="166"/>
      <c r="CP958" s="166"/>
      <c r="CQ958" s="166"/>
      <c r="CR958" s="166"/>
      <c r="CS958" s="166"/>
      <c r="CT958" s="166"/>
      <c r="CU958" s="166"/>
      <c r="CV958" s="166"/>
      <c r="CW958" s="166"/>
      <c r="CX958" s="166"/>
      <c r="CY958" s="166"/>
      <c r="CZ958" s="166"/>
      <c r="DA958" s="166"/>
      <c r="DB958" s="166"/>
      <c r="DC958" s="166"/>
      <c r="DD958" s="166"/>
      <c r="DE958" s="166"/>
      <c r="DF958" s="166"/>
      <c r="DG958" s="166"/>
      <c r="DH958" s="166"/>
      <c r="DI958" s="166"/>
      <c r="DJ958" s="166"/>
      <c r="DK958" s="166"/>
      <c r="DL958" s="166"/>
      <c r="DM958" s="166"/>
      <c r="DN958" s="166"/>
      <c r="DO958" s="166"/>
      <c r="DP958" s="166"/>
      <c r="DQ958" s="166"/>
      <c r="DR958" s="166"/>
      <c r="DS958" s="166"/>
      <c r="DT958" s="166"/>
      <c r="DU958" s="166"/>
      <c r="DV958" s="166"/>
      <c r="DW958" s="166"/>
      <c r="DX958" s="166"/>
      <c r="DY958" s="166"/>
      <c r="DZ958" s="166"/>
      <c r="EA958" s="166"/>
      <c r="EB958" s="166"/>
      <c r="EC958" s="166"/>
      <c r="ED958" s="166"/>
      <c r="EE958" s="166"/>
      <c r="EF958" s="166"/>
      <c r="EG958" s="166"/>
      <c r="EH958" s="166"/>
      <c r="EI958" s="166"/>
      <c r="EJ958" s="166"/>
      <c r="EK958" s="166"/>
      <c r="EL958" s="166"/>
      <c r="EM958" s="166"/>
      <c r="EN958" s="166"/>
      <c r="EO958" s="166"/>
      <c r="EP958" s="166"/>
      <c r="EQ958" s="166"/>
      <c r="ER958" s="166"/>
      <c r="ES958" s="166"/>
      <c r="ET958" s="166"/>
      <c r="EU958" s="166"/>
      <c r="EV958" s="166"/>
      <c r="EW958" s="166"/>
      <c r="EX958" s="166"/>
      <c r="EY958" s="166"/>
      <c r="EZ958" s="166"/>
      <c r="FA958" s="166"/>
      <c r="FB958" s="166"/>
      <c r="FC958" s="166"/>
      <c r="FD958" s="166"/>
      <c r="FE958" s="166"/>
      <c r="FF958" s="166"/>
      <c r="FG958" s="166"/>
      <c r="FH958" s="166"/>
      <c r="FI958" s="166"/>
      <c r="FJ958" s="166"/>
    </row>
    <row r="959" spans="13:166" s="19" customFormat="1">
      <c r="M959" s="166"/>
      <c r="N959" s="166"/>
      <c r="O959" s="166"/>
      <c r="P959" s="166"/>
      <c r="Q959" s="166"/>
      <c r="R959" s="166"/>
      <c r="S959" s="166"/>
      <c r="T959" s="166"/>
      <c r="U959" s="166"/>
      <c r="V959" s="166"/>
      <c r="W959" s="166"/>
      <c r="X959" s="166"/>
      <c r="Y959" s="166"/>
      <c r="Z959" s="166"/>
      <c r="AA959" s="166"/>
      <c r="AB959" s="166"/>
      <c r="AC959" s="166"/>
      <c r="AD959" s="166"/>
      <c r="AE959" s="166"/>
      <c r="AF959" s="166"/>
      <c r="AG959" s="166"/>
      <c r="AH959" s="167"/>
      <c r="AI959" s="167"/>
      <c r="AJ959" s="167"/>
      <c r="AK959" s="167"/>
      <c r="AL959" s="167"/>
      <c r="AM959" s="167"/>
      <c r="AN959" s="167"/>
      <c r="AO959" s="167"/>
      <c r="AP959" s="167"/>
      <c r="AQ959" s="167"/>
      <c r="AR959" s="167"/>
      <c r="AS959" s="167"/>
      <c r="AT959" s="167"/>
      <c r="AU959" s="167"/>
      <c r="AV959" s="167"/>
      <c r="AW959" s="167"/>
      <c r="AX959" s="167"/>
      <c r="AY959" s="167"/>
      <c r="AZ959" s="167"/>
      <c r="BA959" s="167"/>
      <c r="BB959" s="167"/>
      <c r="BC959" s="167"/>
      <c r="BD959" s="167"/>
      <c r="BE959" s="167"/>
      <c r="BF959" s="167"/>
      <c r="BG959" s="167"/>
      <c r="BH959" s="167"/>
      <c r="BI959" s="167"/>
      <c r="BJ959" s="167"/>
      <c r="BK959" s="167"/>
      <c r="BL959" s="166"/>
      <c r="BM959" s="166"/>
      <c r="BN959" s="166"/>
      <c r="BO959" s="166"/>
      <c r="BP959" s="166"/>
      <c r="BQ959" s="166"/>
      <c r="BR959" s="166"/>
      <c r="BS959" s="166"/>
      <c r="BT959" s="166"/>
      <c r="BU959" s="166"/>
      <c r="BV959" s="166"/>
      <c r="BW959" s="166"/>
      <c r="BX959" s="166"/>
      <c r="BY959" s="166"/>
      <c r="BZ959" s="166"/>
      <c r="CA959" s="166"/>
      <c r="CB959" s="166"/>
      <c r="CC959" s="166"/>
      <c r="CD959" s="166"/>
      <c r="CE959" s="166"/>
      <c r="CF959" s="166"/>
      <c r="CG959" s="166"/>
      <c r="CH959" s="166"/>
      <c r="CI959" s="166"/>
      <c r="CJ959" s="166"/>
      <c r="CK959" s="166"/>
      <c r="CL959" s="166"/>
      <c r="CM959" s="166"/>
      <c r="CN959" s="166"/>
      <c r="CO959" s="166"/>
      <c r="CP959" s="166"/>
      <c r="CQ959" s="166"/>
      <c r="CR959" s="166"/>
      <c r="CS959" s="166"/>
      <c r="CT959" s="166"/>
      <c r="CU959" s="166"/>
      <c r="CV959" s="166"/>
      <c r="CW959" s="166"/>
      <c r="CX959" s="166"/>
      <c r="CY959" s="166"/>
      <c r="CZ959" s="166"/>
      <c r="DA959" s="166"/>
      <c r="DB959" s="166"/>
      <c r="DC959" s="166"/>
      <c r="DD959" s="166"/>
      <c r="DE959" s="166"/>
      <c r="DF959" s="166"/>
      <c r="DG959" s="166"/>
      <c r="DH959" s="166"/>
      <c r="DI959" s="166"/>
      <c r="DJ959" s="166"/>
      <c r="DK959" s="166"/>
      <c r="DL959" s="166"/>
      <c r="DM959" s="166"/>
      <c r="DN959" s="166"/>
      <c r="DO959" s="166"/>
      <c r="DP959" s="166"/>
      <c r="DQ959" s="166"/>
      <c r="DR959" s="166"/>
      <c r="DS959" s="166"/>
      <c r="DT959" s="166"/>
      <c r="DU959" s="166"/>
      <c r="DV959" s="166"/>
      <c r="DW959" s="166"/>
      <c r="DX959" s="166"/>
      <c r="DY959" s="166"/>
      <c r="DZ959" s="166"/>
      <c r="EA959" s="166"/>
      <c r="EB959" s="166"/>
      <c r="EC959" s="166"/>
      <c r="ED959" s="166"/>
      <c r="EE959" s="166"/>
      <c r="EF959" s="166"/>
      <c r="EG959" s="166"/>
      <c r="EH959" s="166"/>
      <c r="EI959" s="166"/>
      <c r="EJ959" s="166"/>
      <c r="EK959" s="166"/>
      <c r="EL959" s="166"/>
      <c r="EM959" s="166"/>
      <c r="EN959" s="166"/>
      <c r="EO959" s="166"/>
      <c r="EP959" s="166"/>
      <c r="EQ959" s="166"/>
      <c r="ER959" s="166"/>
      <c r="ES959" s="166"/>
      <c r="ET959" s="166"/>
      <c r="EU959" s="166"/>
      <c r="EV959" s="166"/>
      <c r="EW959" s="166"/>
      <c r="EX959" s="166"/>
      <c r="EY959" s="166"/>
      <c r="EZ959" s="166"/>
      <c r="FA959" s="166"/>
      <c r="FB959" s="166"/>
      <c r="FC959" s="166"/>
      <c r="FD959" s="166"/>
      <c r="FE959" s="166"/>
      <c r="FF959" s="166"/>
      <c r="FG959" s="166"/>
      <c r="FH959" s="166"/>
      <c r="FI959" s="166"/>
      <c r="FJ959" s="166"/>
    </row>
    <row r="960" spans="13:166" s="19" customFormat="1">
      <c r="M960" s="166"/>
      <c r="N960" s="166"/>
      <c r="O960" s="166"/>
      <c r="P960" s="166"/>
      <c r="Q960" s="166"/>
      <c r="R960" s="166"/>
      <c r="S960" s="166"/>
      <c r="T960" s="166"/>
      <c r="U960" s="166"/>
      <c r="V960" s="166"/>
      <c r="W960" s="166"/>
      <c r="X960" s="166"/>
      <c r="Y960" s="166"/>
      <c r="Z960" s="166"/>
      <c r="AA960" s="166"/>
      <c r="AB960" s="166"/>
      <c r="AC960" s="166"/>
      <c r="AD960" s="166"/>
      <c r="AE960" s="166"/>
      <c r="AF960" s="166"/>
      <c r="AG960" s="166"/>
      <c r="AH960" s="167"/>
      <c r="AI960" s="167"/>
      <c r="AJ960" s="167"/>
      <c r="AK960" s="167"/>
      <c r="AL960" s="167"/>
      <c r="AM960" s="167"/>
      <c r="AN960" s="167"/>
      <c r="AO960" s="167"/>
      <c r="AP960" s="167"/>
      <c r="AQ960" s="167"/>
      <c r="AR960" s="167"/>
      <c r="AS960" s="167"/>
      <c r="AT960" s="167"/>
      <c r="AU960" s="167"/>
      <c r="AV960" s="167"/>
      <c r="AW960" s="167"/>
      <c r="AX960" s="167"/>
      <c r="AY960" s="167"/>
      <c r="AZ960" s="167"/>
      <c r="BA960" s="167"/>
      <c r="BB960" s="167"/>
      <c r="BC960" s="167"/>
      <c r="BD960" s="167"/>
      <c r="BE960" s="167"/>
      <c r="BF960" s="167"/>
      <c r="BG960" s="167"/>
      <c r="BH960" s="167"/>
      <c r="BI960" s="167"/>
      <c r="BJ960" s="167"/>
      <c r="BK960" s="167"/>
      <c r="BL960" s="166"/>
      <c r="BM960" s="166"/>
      <c r="BN960" s="166"/>
      <c r="BO960" s="166"/>
      <c r="BP960" s="166"/>
      <c r="BQ960" s="166"/>
      <c r="BR960" s="166"/>
      <c r="BS960" s="166"/>
      <c r="BT960" s="166"/>
      <c r="BU960" s="166"/>
      <c r="BV960" s="166"/>
      <c r="BW960" s="166"/>
      <c r="BX960" s="166"/>
      <c r="BY960" s="166"/>
      <c r="BZ960" s="166"/>
      <c r="CA960" s="166"/>
      <c r="CB960" s="166"/>
      <c r="CC960" s="166"/>
      <c r="CD960" s="166"/>
      <c r="CE960" s="166"/>
      <c r="CF960" s="166"/>
      <c r="CG960" s="166"/>
      <c r="CH960" s="166"/>
      <c r="CI960" s="166"/>
      <c r="CJ960" s="166"/>
      <c r="CK960" s="166"/>
      <c r="CL960" s="166"/>
      <c r="CM960" s="166"/>
      <c r="CN960" s="166"/>
      <c r="CO960" s="166"/>
      <c r="CP960" s="166"/>
      <c r="CQ960" s="166"/>
      <c r="CR960" s="166"/>
      <c r="CS960" s="166"/>
      <c r="CT960" s="166"/>
      <c r="CU960" s="166"/>
      <c r="CV960" s="166"/>
      <c r="CW960" s="166"/>
      <c r="CX960" s="166"/>
      <c r="CY960" s="166"/>
      <c r="CZ960" s="166"/>
      <c r="DA960" s="166"/>
      <c r="DB960" s="166"/>
      <c r="DC960" s="166"/>
      <c r="DD960" s="166"/>
      <c r="DE960" s="166"/>
      <c r="DF960" s="166"/>
      <c r="DG960" s="166"/>
      <c r="DH960" s="166"/>
      <c r="DI960" s="166"/>
      <c r="DJ960" s="166"/>
      <c r="DK960" s="166"/>
      <c r="DL960" s="166"/>
      <c r="DM960" s="166"/>
      <c r="DN960" s="166"/>
      <c r="DO960" s="166"/>
      <c r="DP960" s="166"/>
      <c r="DQ960" s="166"/>
      <c r="DR960" s="166"/>
      <c r="DS960" s="166"/>
      <c r="DT960" s="166"/>
      <c r="DU960" s="166"/>
      <c r="DV960" s="166"/>
      <c r="DW960" s="166"/>
      <c r="DX960" s="166"/>
      <c r="DY960" s="166"/>
      <c r="DZ960" s="166"/>
      <c r="EA960" s="166"/>
      <c r="EB960" s="166"/>
      <c r="EC960" s="166"/>
      <c r="ED960" s="166"/>
      <c r="EE960" s="166"/>
      <c r="EF960" s="166"/>
      <c r="EG960" s="166"/>
      <c r="EH960" s="166"/>
      <c r="EI960" s="166"/>
      <c r="EJ960" s="166"/>
      <c r="EK960" s="166"/>
      <c r="EL960" s="166"/>
      <c r="EM960" s="166"/>
      <c r="EN960" s="166"/>
      <c r="EO960" s="166"/>
      <c r="EP960" s="166"/>
      <c r="EQ960" s="166"/>
      <c r="ER960" s="166"/>
      <c r="ES960" s="166"/>
      <c r="ET960" s="166"/>
      <c r="EU960" s="166"/>
      <c r="EV960" s="166"/>
      <c r="EW960" s="166"/>
      <c r="EX960" s="166"/>
      <c r="EY960" s="166"/>
      <c r="EZ960" s="166"/>
      <c r="FA960" s="166"/>
      <c r="FB960" s="166"/>
      <c r="FC960" s="166"/>
      <c r="FD960" s="166"/>
      <c r="FE960" s="166"/>
      <c r="FF960" s="166"/>
      <c r="FG960" s="166"/>
      <c r="FH960" s="166"/>
      <c r="FI960" s="166"/>
      <c r="FJ960" s="166"/>
    </row>
    <row r="961" spans="13:166" s="19" customFormat="1">
      <c r="M961" s="166"/>
      <c r="N961" s="166"/>
      <c r="O961" s="166"/>
      <c r="P961" s="166"/>
      <c r="Q961" s="166"/>
      <c r="R961" s="166"/>
      <c r="S961" s="166"/>
      <c r="T961" s="166"/>
      <c r="U961" s="166"/>
      <c r="V961" s="166"/>
      <c r="W961" s="166"/>
      <c r="X961" s="166"/>
      <c r="Y961" s="166"/>
      <c r="Z961" s="166"/>
      <c r="AA961" s="166"/>
      <c r="AB961" s="166"/>
      <c r="AC961" s="166"/>
      <c r="AD961" s="166"/>
      <c r="AE961" s="166"/>
      <c r="AF961" s="166"/>
      <c r="AG961" s="166"/>
      <c r="AH961" s="167"/>
      <c r="AI961" s="167"/>
      <c r="AJ961" s="167"/>
      <c r="AK961" s="167"/>
      <c r="AL961" s="167"/>
      <c r="AM961" s="167"/>
      <c r="AN961" s="167"/>
      <c r="AO961" s="167"/>
      <c r="AP961" s="167"/>
      <c r="AQ961" s="167"/>
      <c r="AR961" s="167"/>
      <c r="AS961" s="167"/>
      <c r="AT961" s="167"/>
      <c r="AU961" s="167"/>
      <c r="AV961" s="167"/>
      <c r="AW961" s="167"/>
      <c r="AX961" s="167"/>
      <c r="AY961" s="167"/>
      <c r="AZ961" s="167"/>
      <c r="BA961" s="167"/>
      <c r="BB961" s="167"/>
      <c r="BC961" s="167"/>
      <c r="BD961" s="167"/>
      <c r="BE961" s="167"/>
      <c r="BF961" s="167"/>
      <c r="BG961" s="167"/>
      <c r="BH961" s="167"/>
      <c r="BI961" s="167"/>
      <c r="BJ961" s="167"/>
      <c r="BK961" s="167"/>
      <c r="BL961" s="166"/>
      <c r="BM961" s="166"/>
      <c r="BN961" s="166"/>
      <c r="BO961" s="166"/>
      <c r="BP961" s="166"/>
      <c r="BQ961" s="166"/>
      <c r="BR961" s="166"/>
      <c r="BS961" s="166"/>
      <c r="BT961" s="166"/>
      <c r="BU961" s="166"/>
      <c r="BV961" s="166"/>
      <c r="BW961" s="166"/>
      <c r="BX961" s="166"/>
      <c r="BY961" s="166"/>
      <c r="BZ961" s="166"/>
      <c r="CA961" s="166"/>
      <c r="CB961" s="166"/>
      <c r="CC961" s="166"/>
      <c r="CD961" s="166"/>
      <c r="CE961" s="166"/>
      <c r="CF961" s="166"/>
      <c r="CG961" s="166"/>
      <c r="CH961" s="166"/>
      <c r="CI961" s="166"/>
      <c r="CJ961" s="166"/>
      <c r="CK961" s="166"/>
      <c r="CL961" s="166"/>
      <c r="CM961" s="166"/>
      <c r="CN961" s="166"/>
      <c r="CO961" s="166"/>
      <c r="CP961" s="166"/>
      <c r="CQ961" s="166"/>
      <c r="CR961" s="166"/>
      <c r="CS961" s="166"/>
      <c r="CT961" s="166"/>
      <c r="CU961" s="166"/>
      <c r="CV961" s="166"/>
      <c r="CW961" s="166"/>
      <c r="CX961" s="166"/>
      <c r="CY961" s="166"/>
      <c r="CZ961" s="166"/>
      <c r="DA961" s="166"/>
      <c r="DB961" s="166"/>
      <c r="DC961" s="166"/>
      <c r="DD961" s="166"/>
      <c r="DE961" s="166"/>
      <c r="DF961" s="166"/>
      <c r="DG961" s="166"/>
      <c r="DH961" s="166"/>
      <c r="DI961" s="166"/>
      <c r="DJ961" s="166"/>
      <c r="DK961" s="166"/>
      <c r="DL961" s="166"/>
      <c r="DM961" s="166"/>
      <c r="DN961" s="166"/>
      <c r="DO961" s="166"/>
      <c r="DP961" s="166"/>
      <c r="DQ961" s="166"/>
      <c r="DR961" s="166"/>
      <c r="DS961" s="166"/>
      <c r="DT961" s="166"/>
      <c r="DU961" s="166"/>
      <c r="DV961" s="166"/>
      <c r="DW961" s="166"/>
      <c r="DX961" s="166"/>
      <c r="DY961" s="166"/>
      <c r="DZ961" s="166"/>
      <c r="EA961" s="166"/>
      <c r="EB961" s="166"/>
      <c r="EC961" s="166"/>
      <c r="ED961" s="166"/>
      <c r="EE961" s="166"/>
      <c r="EF961" s="166"/>
      <c r="EG961" s="166"/>
      <c r="EH961" s="166"/>
      <c r="EI961" s="166"/>
      <c r="EJ961" s="166"/>
      <c r="EK961" s="166"/>
      <c r="EL961" s="166"/>
      <c r="EM961" s="166"/>
      <c r="EN961" s="166"/>
      <c r="EO961" s="166"/>
      <c r="EP961" s="166"/>
      <c r="EQ961" s="166"/>
      <c r="ER961" s="166"/>
      <c r="ES961" s="166"/>
      <c r="ET961" s="166"/>
      <c r="EU961" s="166"/>
      <c r="EV961" s="166"/>
      <c r="EW961" s="166"/>
      <c r="EX961" s="166"/>
      <c r="EY961" s="166"/>
      <c r="EZ961" s="166"/>
      <c r="FA961" s="166"/>
      <c r="FB961" s="166"/>
      <c r="FC961" s="166"/>
      <c r="FD961" s="166"/>
      <c r="FE961" s="166"/>
      <c r="FF961" s="166"/>
      <c r="FG961" s="166"/>
      <c r="FH961" s="166"/>
      <c r="FI961" s="166"/>
      <c r="FJ961" s="166"/>
    </row>
    <row r="962" spans="13:166" s="19" customFormat="1">
      <c r="M962" s="166"/>
      <c r="N962" s="166"/>
      <c r="O962" s="166"/>
      <c r="P962" s="166"/>
      <c r="Q962" s="166"/>
      <c r="R962" s="166"/>
      <c r="S962" s="166"/>
      <c r="T962" s="166"/>
      <c r="U962" s="166"/>
      <c r="V962" s="166"/>
      <c r="W962" s="166"/>
      <c r="X962" s="166"/>
      <c r="Y962" s="166"/>
      <c r="Z962" s="166"/>
      <c r="AA962" s="166"/>
      <c r="AB962" s="166"/>
      <c r="AC962" s="166"/>
      <c r="AD962" s="166"/>
      <c r="AE962" s="166"/>
      <c r="AF962" s="166"/>
      <c r="AG962" s="166"/>
      <c r="AH962" s="167"/>
      <c r="AI962" s="167"/>
      <c r="AJ962" s="167"/>
      <c r="AK962" s="167"/>
      <c r="AL962" s="167"/>
      <c r="AM962" s="167"/>
      <c r="AN962" s="167"/>
      <c r="AO962" s="167"/>
      <c r="AP962" s="167"/>
      <c r="AQ962" s="167"/>
      <c r="AR962" s="167"/>
      <c r="AS962" s="167"/>
      <c r="AT962" s="167"/>
      <c r="AU962" s="167"/>
      <c r="AV962" s="167"/>
      <c r="AW962" s="167"/>
      <c r="AX962" s="167"/>
      <c r="AY962" s="167"/>
      <c r="AZ962" s="167"/>
      <c r="BA962" s="167"/>
      <c r="BB962" s="167"/>
      <c r="BC962" s="167"/>
      <c r="BD962" s="167"/>
      <c r="BE962" s="167"/>
      <c r="BF962" s="167"/>
      <c r="BG962" s="167"/>
      <c r="BH962" s="167"/>
      <c r="BI962" s="167"/>
      <c r="BJ962" s="167"/>
      <c r="BK962" s="167"/>
      <c r="BL962" s="166"/>
      <c r="BM962" s="166"/>
      <c r="BN962" s="166"/>
      <c r="BO962" s="166"/>
      <c r="BP962" s="166"/>
      <c r="BQ962" s="166"/>
      <c r="BR962" s="166"/>
      <c r="BS962" s="166"/>
      <c r="BT962" s="166"/>
      <c r="BU962" s="166"/>
      <c r="BV962" s="166"/>
      <c r="BW962" s="166"/>
      <c r="BX962" s="166"/>
      <c r="BY962" s="166"/>
      <c r="BZ962" s="166"/>
      <c r="CA962" s="166"/>
      <c r="CB962" s="166"/>
      <c r="CC962" s="166"/>
      <c r="CD962" s="166"/>
      <c r="CE962" s="166"/>
      <c r="CF962" s="166"/>
      <c r="CG962" s="166"/>
      <c r="CH962" s="166"/>
      <c r="CI962" s="166"/>
      <c r="CJ962" s="166"/>
      <c r="CK962" s="166"/>
      <c r="CL962" s="166"/>
      <c r="CM962" s="166"/>
      <c r="CN962" s="166"/>
      <c r="CO962" s="166"/>
      <c r="CP962" s="166"/>
      <c r="CQ962" s="166"/>
      <c r="CR962" s="166"/>
      <c r="CS962" s="166"/>
      <c r="CT962" s="166"/>
      <c r="CU962" s="166"/>
      <c r="CV962" s="166"/>
      <c r="CW962" s="166"/>
      <c r="CX962" s="166"/>
      <c r="CY962" s="166"/>
      <c r="CZ962" s="166"/>
      <c r="DA962" s="166"/>
      <c r="DB962" s="166"/>
      <c r="DC962" s="166"/>
      <c r="DD962" s="166"/>
      <c r="DE962" s="166"/>
      <c r="DF962" s="166"/>
      <c r="DG962" s="166"/>
      <c r="DH962" s="166"/>
      <c r="DI962" s="166"/>
      <c r="DJ962" s="166"/>
      <c r="DK962" s="166"/>
      <c r="DL962" s="166"/>
      <c r="DM962" s="166"/>
      <c r="DN962" s="166"/>
      <c r="DO962" s="166"/>
      <c r="DP962" s="166"/>
      <c r="DQ962" s="166"/>
      <c r="DR962" s="166"/>
      <c r="DS962" s="166"/>
      <c r="DT962" s="166"/>
      <c r="DU962" s="166"/>
      <c r="DV962" s="166"/>
      <c r="DW962" s="166"/>
      <c r="DX962" s="166"/>
      <c r="DY962" s="166"/>
      <c r="DZ962" s="166"/>
      <c r="EA962" s="166"/>
      <c r="EB962" s="166"/>
      <c r="EC962" s="166"/>
      <c r="ED962" s="166"/>
      <c r="EE962" s="166"/>
      <c r="EF962" s="166"/>
      <c r="EG962" s="166"/>
      <c r="EH962" s="166"/>
      <c r="EI962" s="166"/>
      <c r="EJ962" s="166"/>
      <c r="EK962" s="166"/>
      <c r="EL962" s="166"/>
      <c r="EM962" s="166"/>
      <c r="EN962" s="166"/>
      <c r="EO962" s="166"/>
      <c r="EP962" s="166"/>
      <c r="EQ962" s="166"/>
      <c r="ER962" s="166"/>
      <c r="ES962" s="166"/>
      <c r="ET962" s="166"/>
      <c r="EU962" s="166"/>
      <c r="EV962" s="166"/>
      <c r="EW962" s="166"/>
      <c r="EX962" s="166"/>
      <c r="EY962" s="166"/>
      <c r="EZ962" s="166"/>
      <c r="FA962" s="166"/>
      <c r="FB962" s="166"/>
      <c r="FC962" s="166"/>
      <c r="FD962" s="166"/>
      <c r="FE962" s="166"/>
      <c r="FF962" s="166"/>
      <c r="FG962" s="166"/>
      <c r="FH962" s="166"/>
      <c r="FI962" s="166"/>
      <c r="FJ962" s="166"/>
    </row>
    <row r="963" spans="13:166" s="19" customFormat="1">
      <c r="M963" s="166"/>
      <c r="N963" s="166"/>
      <c r="O963" s="166"/>
      <c r="P963" s="166"/>
      <c r="Q963" s="166"/>
      <c r="R963" s="166"/>
      <c r="S963" s="166"/>
      <c r="T963" s="166"/>
      <c r="U963" s="166"/>
      <c r="V963" s="166"/>
      <c r="W963" s="166"/>
      <c r="X963" s="166"/>
      <c r="Y963" s="166"/>
      <c r="Z963" s="166"/>
      <c r="AA963" s="166"/>
      <c r="AB963" s="166"/>
      <c r="AC963" s="166"/>
      <c r="AD963" s="166"/>
      <c r="AE963" s="166"/>
      <c r="AF963" s="166"/>
      <c r="AG963" s="166"/>
      <c r="AH963" s="167"/>
      <c r="AI963" s="167"/>
      <c r="AJ963" s="167"/>
      <c r="AK963" s="167"/>
      <c r="AL963" s="167"/>
      <c r="AM963" s="167"/>
      <c r="AN963" s="167"/>
      <c r="AO963" s="167"/>
      <c r="AP963" s="167"/>
      <c r="AQ963" s="167"/>
      <c r="AR963" s="167"/>
      <c r="AS963" s="167"/>
      <c r="AT963" s="167"/>
      <c r="AU963" s="167"/>
      <c r="AV963" s="167"/>
      <c r="AW963" s="167"/>
      <c r="AX963" s="167"/>
      <c r="AY963" s="167"/>
      <c r="AZ963" s="167"/>
      <c r="BA963" s="167"/>
      <c r="BB963" s="167"/>
      <c r="BC963" s="167"/>
      <c r="BD963" s="167"/>
      <c r="BE963" s="167"/>
      <c r="BF963" s="167"/>
      <c r="BG963" s="167"/>
      <c r="BH963" s="167"/>
      <c r="BI963" s="167"/>
      <c r="BJ963" s="167"/>
      <c r="BK963" s="167"/>
      <c r="BL963" s="166"/>
      <c r="BM963" s="166"/>
      <c r="BN963" s="166"/>
      <c r="BO963" s="166"/>
      <c r="BP963" s="166"/>
      <c r="BQ963" s="166"/>
      <c r="BR963" s="166"/>
      <c r="BS963" s="166"/>
      <c r="BT963" s="166"/>
      <c r="BU963" s="166"/>
      <c r="BV963" s="166"/>
      <c r="BW963" s="166"/>
      <c r="BX963" s="166"/>
      <c r="BY963" s="166"/>
      <c r="BZ963" s="166"/>
      <c r="CA963" s="166"/>
      <c r="CB963" s="166"/>
      <c r="CC963" s="166"/>
      <c r="CD963" s="166"/>
      <c r="CE963" s="166"/>
      <c r="CF963" s="166"/>
      <c r="CG963" s="166"/>
      <c r="CH963" s="166"/>
      <c r="CI963" s="166"/>
      <c r="CJ963" s="166"/>
      <c r="CK963" s="166"/>
      <c r="CL963" s="166"/>
      <c r="CM963" s="166"/>
      <c r="CN963" s="166"/>
      <c r="CO963" s="166"/>
      <c r="CP963" s="166"/>
      <c r="CQ963" s="166"/>
      <c r="CR963" s="166"/>
      <c r="CS963" s="166"/>
      <c r="CT963" s="166"/>
      <c r="CU963" s="166"/>
      <c r="CV963" s="166"/>
      <c r="CW963" s="166"/>
      <c r="CX963" s="166"/>
      <c r="CY963" s="166"/>
      <c r="CZ963" s="166"/>
      <c r="DA963" s="166"/>
      <c r="DB963" s="166"/>
      <c r="DC963" s="166"/>
      <c r="DD963" s="166"/>
      <c r="DE963" s="166"/>
      <c r="DF963" s="166"/>
      <c r="DG963" s="166"/>
      <c r="DH963" s="166"/>
      <c r="DI963" s="166"/>
      <c r="DJ963" s="166"/>
      <c r="DK963" s="166"/>
      <c r="DL963" s="166"/>
      <c r="DM963" s="166"/>
      <c r="DN963" s="166"/>
      <c r="DO963" s="166"/>
      <c r="DP963" s="166"/>
      <c r="DQ963" s="166"/>
      <c r="DR963" s="166"/>
      <c r="DS963" s="166"/>
      <c r="DT963" s="166"/>
      <c r="DU963" s="166"/>
      <c r="DV963" s="166"/>
      <c r="DW963" s="166"/>
      <c r="DX963" s="166"/>
      <c r="DY963" s="166"/>
      <c r="DZ963" s="166"/>
      <c r="EA963" s="166"/>
      <c r="EB963" s="166"/>
      <c r="EC963" s="166"/>
      <c r="ED963" s="166"/>
      <c r="EE963" s="166"/>
      <c r="EF963" s="166"/>
      <c r="EG963" s="166"/>
      <c r="EH963" s="166"/>
      <c r="EI963" s="166"/>
      <c r="EJ963" s="166"/>
      <c r="EK963" s="166"/>
      <c r="EL963" s="166"/>
      <c r="EM963" s="166"/>
      <c r="EN963" s="166"/>
      <c r="EO963" s="166"/>
      <c r="EP963" s="166"/>
      <c r="EQ963" s="166"/>
      <c r="ER963" s="166"/>
      <c r="ES963" s="166"/>
      <c r="ET963" s="166"/>
      <c r="EU963" s="166"/>
      <c r="EV963" s="166"/>
      <c r="EW963" s="166"/>
      <c r="EX963" s="166"/>
      <c r="EY963" s="166"/>
      <c r="EZ963" s="166"/>
      <c r="FA963" s="166"/>
      <c r="FB963" s="166"/>
      <c r="FC963" s="166"/>
      <c r="FD963" s="166"/>
      <c r="FE963" s="166"/>
      <c r="FF963" s="166"/>
      <c r="FG963" s="166"/>
      <c r="FH963" s="166"/>
      <c r="FI963" s="166"/>
      <c r="FJ963" s="166"/>
    </row>
    <row r="964" spans="13:166" s="19" customFormat="1">
      <c r="M964" s="166"/>
      <c r="N964" s="166"/>
      <c r="O964" s="166"/>
      <c r="P964" s="166"/>
      <c r="Q964" s="166"/>
      <c r="R964" s="166"/>
      <c r="S964" s="166"/>
      <c r="T964" s="166"/>
      <c r="U964" s="166"/>
      <c r="V964" s="166"/>
      <c r="W964" s="166"/>
      <c r="X964" s="166"/>
      <c r="Y964" s="166"/>
      <c r="Z964" s="166"/>
      <c r="AA964" s="166"/>
      <c r="AB964" s="166"/>
      <c r="AC964" s="166"/>
      <c r="AD964" s="166"/>
      <c r="AE964" s="166"/>
      <c r="AF964" s="166"/>
      <c r="AG964" s="166"/>
      <c r="AH964" s="167"/>
      <c r="AI964" s="167"/>
      <c r="AJ964" s="167"/>
      <c r="AK964" s="167"/>
      <c r="AL964" s="167"/>
      <c r="AM964" s="167"/>
      <c r="AN964" s="167"/>
      <c r="AO964" s="167"/>
      <c r="AP964" s="167"/>
      <c r="AQ964" s="167"/>
      <c r="AR964" s="167"/>
      <c r="AS964" s="167"/>
      <c r="AT964" s="167"/>
      <c r="AU964" s="167"/>
      <c r="AV964" s="167"/>
      <c r="AW964" s="167"/>
      <c r="AX964" s="167"/>
      <c r="AY964" s="167"/>
      <c r="AZ964" s="167"/>
      <c r="BA964" s="167"/>
      <c r="BB964" s="167"/>
      <c r="BC964" s="167"/>
      <c r="BD964" s="167"/>
      <c r="BE964" s="167"/>
      <c r="BF964" s="167"/>
      <c r="BG964" s="167"/>
      <c r="BH964" s="167"/>
      <c r="BI964" s="167"/>
      <c r="BJ964" s="167"/>
      <c r="BK964" s="167"/>
      <c r="BL964" s="166"/>
      <c r="BM964" s="166"/>
      <c r="BN964" s="166"/>
      <c r="BO964" s="166"/>
      <c r="BP964" s="166"/>
      <c r="BQ964" s="166"/>
      <c r="BR964" s="166"/>
      <c r="BS964" s="166"/>
      <c r="BT964" s="166"/>
      <c r="BU964" s="166"/>
      <c r="BV964" s="166"/>
      <c r="BW964" s="166"/>
      <c r="BX964" s="166"/>
      <c r="BY964" s="166"/>
      <c r="BZ964" s="166"/>
      <c r="CA964" s="166"/>
      <c r="CB964" s="166"/>
      <c r="CC964" s="166"/>
      <c r="CD964" s="166"/>
      <c r="CE964" s="166"/>
      <c r="CF964" s="166"/>
      <c r="CG964" s="166"/>
      <c r="CH964" s="166"/>
      <c r="CI964" s="166"/>
      <c r="CJ964" s="166"/>
      <c r="CK964" s="166"/>
      <c r="CL964" s="166"/>
      <c r="CM964" s="166"/>
      <c r="CN964" s="166"/>
      <c r="CO964" s="166"/>
      <c r="CP964" s="166"/>
      <c r="CQ964" s="166"/>
      <c r="CR964" s="166"/>
      <c r="CS964" s="166"/>
      <c r="CT964" s="166"/>
      <c r="CU964" s="166"/>
      <c r="CV964" s="166"/>
      <c r="CW964" s="166"/>
      <c r="CX964" s="166"/>
      <c r="CY964" s="166"/>
      <c r="CZ964" s="166"/>
      <c r="DA964" s="166"/>
      <c r="DB964" s="166"/>
      <c r="DC964" s="166"/>
      <c r="DD964" s="166"/>
      <c r="DE964" s="166"/>
      <c r="DF964" s="166"/>
      <c r="DG964" s="166"/>
      <c r="DH964" s="166"/>
      <c r="DI964" s="166"/>
      <c r="DJ964" s="166"/>
      <c r="DK964" s="166"/>
      <c r="DL964" s="166"/>
      <c r="DM964" s="166"/>
      <c r="DN964" s="166"/>
      <c r="DO964" s="166"/>
      <c r="DP964" s="166"/>
      <c r="DQ964" s="166"/>
      <c r="DR964" s="166"/>
      <c r="DS964" s="166"/>
      <c r="DT964" s="166"/>
      <c r="DU964" s="166"/>
      <c r="DV964" s="166"/>
      <c r="DW964" s="166"/>
      <c r="DX964" s="166"/>
      <c r="DY964" s="166"/>
      <c r="DZ964" s="166"/>
      <c r="EA964" s="166"/>
      <c r="EB964" s="166"/>
      <c r="EC964" s="166"/>
      <c r="ED964" s="166"/>
      <c r="EE964" s="166"/>
      <c r="EF964" s="166"/>
      <c r="EG964" s="166"/>
      <c r="EH964" s="166"/>
      <c r="EI964" s="166"/>
      <c r="EJ964" s="166"/>
      <c r="EK964" s="166"/>
      <c r="EL964" s="166"/>
      <c r="EM964" s="166"/>
      <c r="EN964" s="166"/>
      <c r="EO964" s="166"/>
      <c r="EP964" s="166"/>
      <c r="EQ964" s="166"/>
      <c r="ER964" s="166"/>
      <c r="ES964" s="166"/>
      <c r="ET964" s="166"/>
      <c r="EU964" s="166"/>
      <c r="EV964" s="166"/>
      <c r="EW964" s="166"/>
      <c r="EX964" s="166"/>
      <c r="EY964" s="166"/>
      <c r="EZ964" s="166"/>
      <c r="FA964" s="166"/>
      <c r="FB964" s="166"/>
      <c r="FC964" s="166"/>
      <c r="FD964" s="166"/>
      <c r="FE964" s="166"/>
      <c r="FF964" s="166"/>
      <c r="FG964" s="166"/>
      <c r="FH964" s="166"/>
      <c r="FI964" s="166"/>
      <c r="FJ964" s="166"/>
    </row>
    <row r="965" spans="13:166" s="19" customFormat="1">
      <c r="M965" s="166"/>
      <c r="N965" s="166"/>
      <c r="O965" s="166"/>
      <c r="P965" s="166"/>
      <c r="Q965" s="166"/>
      <c r="R965" s="166"/>
      <c r="S965" s="166"/>
      <c r="T965" s="166"/>
      <c r="U965" s="166"/>
      <c r="V965" s="166"/>
      <c r="W965" s="166"/>
      <c r="X965" s="166"/>
      <c r="Y965" s="166"/>
      <c r="Z965" s="166"/>
      <c r="AA965" s="166"/>
      <c r="AB965" s="166"/>
      <c r="AC965" s="166"/>
      <c r="AD965" s="166"/>
      <c r="AE965" s="166"/>
      <c r="AF965" s="166"/>
      <c r="AG965" s="166"/>
      <c r="AH965" s="167"/>
      <c r="AI965" s="167"/>
      <c r="AJ965" s="167"/>
      <c r="AK965" s="167"/>
      <c r="AL965" s="167"/>
      <c r="AM965" s="167"/>
      <c r="AN965" s="167"/>
      <c r="AO965" s="167"/>
      <c r="AP965" s="167"/>
      <c r="AQ965" s="167"/>
      <c r="AR965" s="167"/>
      <c r="AS965" s="167"/>
      <c r="AT965" s="167"/>
      <c r="AU965" s="167"/>
      <c r="AV965" s="167"/>
      <c r="AW965" s="167"/>
      <c r="AX965" s="167"/>
      <c r="AY965" s="167"/>
      <c r="AZ965" s="167"/>
      <c r="BA965" s="167"/>
      <c r="BB965" s="167"/>
      <c r="BC965" s="167"/>
      <c r="BD965" s="167"/>
      <c r="BE965" s="167"/>
      <c r="BF965" s="167"/>
      <c r="BG965" s="167"/>
      <c r="BH965" s="167"/>
      <c r="BI965" s="167"/>
      <c r="BJ965" s="167"/>
      <c r="BK965" s="167"/>
      <c r="BL965" s="166"/>
      <c r="BM965" s="166"/>
      <c r="BN965" s="166"/>
      <c r="BO965" s="166"/>
      <c r="BP965" s="166"/>
      <c r="BQ965" s="166"/>
      <c r="BR965" s="166"/>
      <c r="BS965" s="166"/>
      <c r="BT965" s="166"/>
      <c r="BU965" s="166"/>
      <c r="BV965" s="166"/>
      <c r="BW965" s="166"/>
      <c r="BX965" s="166"/>
      <c r="BY965" s="166"/>
      <c r="BZ965" s="166"/>
      <c r="CA965" s="166"/>
      <c r="CB965" s="166"/>
      <c r="CC965" s="166"/>
      <c r="CD965" s="166"/>
      <c r="CE965" s="166"/>
      <c r="CF965" s="166"/>
      <c r="CG965" s="166"/>
      <c r="CH965" s="166"/>
      <c r="CI965" s="166"/>
      <c r="CJ965" s="166"/>
      <c r="CK965" s="166"/>
      <c r="CL965" s="166"/>
      <c r="CM965" s="166"/>
      <c r="CN965" s="166"/>
      <c r="CO965" s="166"/>
      <c r="CP965" s="166"/>
      <c r="CQ965" s="166"/>
      <c r="CR965" s="166"/>
      <c r="CS965" s="166"/>
      <c r="CT965" s="166"/>
      <c r="CU965" s="166"/>
      <c r="CV965" s="166"/>
      <c r="CW965" s="166"/>
      <c r="CX965" s="166"/>
      <c r="CY965" s="166"/>
      <c r="CZ965" s="166"/>
      <c r="DA965" s="166"/>
      <c r="DB965" s="166"/>
      <c r="DC965" s="166"/>
      <c r="DD965" s="166"/>
      <c r="DE965" s="166"/>
      <c r="DF965" s="166"/>
      <c r="DG965" s="166"/>
      <c r="DH965" s="166"/>
      <c r="DI965" s="166"/>
      <c r="DJ965" s="166"/>
      <c r="DK965" s="166"/>
      <c r="DL965" s="166"/>
      <c r="DM965" s="166"/>
      <c r="DN965" s="166"/>
      <c r="DO965" s="166"/>
      <c r="DP965" s="166"/>
      <c r="DQ965" s="166"/>
      <c r="DR965" s="166"/>
      <c r="DS965" s="166"/>
      <c r="DT965" s="166"/>
      <c r="DU965" s="166"/>
      <c r="DV965" s="166"/>
      <c r="DW965" s="166"/>
      <c r="DX965" s="166"/>
      <c r="DY965" s="166"/>
      <c r="DZ965" s="166"/>
      <c r="EA965" s="166"/>
      <c r="EB965" s="166"/>
      <c r="EC965" s="166"/>
      <c r="ED965" s="166"/>
      <c r="EE965" s="166"/>
      <c r="EF965" s="166"/>
      <c r="EG965" s="166"/>
      <c r="EH965" s="166"/>
      <c r="EI965" s="166"/>
      <c r="EJ965" s="166"/>
      <c r="EK965" s="166"/>
      <c r="EL965" s="166"/>
      <c r="EM965" s="166"/>
      <c r="EN965" s="166"/>
      <c r="EO965" s="166"/>
      <c r="EP965" s="166"/>
      <c r="EQ965" s="166"/>
      <c r="ER965" s="166"/>
      <c r="ES965" s="166"/>
      <c r="ET965" s="166"/>
      <c r="EU965" s="166"/>
      <c r="EV965" s="166"/>
      <c r="EW965" s="166"/>
      <c r="EX965" s="166"/>
      <c r="EY965" s="166"/>
      <c r="EZ965" s="166"/>
      <c r="FA965" s="166"/>
      <c r="FB965" s="166"/>
      <c r="FC965" s="166"/>
      <c r="FD965" s="166"/>
      <c r="FE965" s="166"/>
      <c r="FF965" s="166"/>
      <c r="FG965" s="166"/>
      <c r="FH965" s="166"/>
      <c r="FI965" s="166"/>
      <c r="FJ965" s="166"/>
    </row>
    <row r="966" spans="13:166" s="19" customFormat="1">
      <c r="M966" s="166"/>
      <c r="N966" s="166"/>
      <c r="O966" s="166"/>
      <c r="P966" s="166"/>
      <c r="Q966" s="166"/>
      <c r="R966" s="166"/>
      <c r="S966" s="166"/>
      <c r="T966" s="166"/>
      <c r="U966" s="166"/>
      <c r="V966" s="166"/>
      <c r="W966" s="166"/>
      <c r="X966" s="166"/>
      <c r="Y966" s="166"/>
      <c r="Z966" s="166"/>
      <c r="AA966" s="166"/>
      <c r="AB966" s="166"/>
      <c r="AC966" s="166"/>
      <c r="AD966" s="166"/>
      <c r="AE966" s="166"/>
      <c r="AF966" s="166"/>
      <c r="AG966" s="166"/>
      <c r="AH966" s="167"/>
      <c r="AI966" s="167"/>
      <c r="AJ966" s="167"/>
      <c r="AK966" s="167"/>
      <c r="AL966" s="167"/>
      <c r="AM966" s="167"/>
      <c r="AN966" s="167"/>
      <c r="AO966" s="167"/>
      <c r="AP966" s="167"/>
      <c r="AQ966" s="167"/>
      <c r="AR966" s="167"/>
      <c r="AS966" s="167"/>
      <c r="AT966" s="167"/>
      <c r="AU966" s="167"/>
      <c r="AV966" s="167"/>
      <c r="AW966" s="167"/>
      <c r="AX966" s="167"/>
      <c r="AY966" s="167"/>
      <c r="AZ966" s="167"/>
      <c r="BA966" s="167"/>
      <c r="BB966" s="167"/>
      <c r="BC966" s="167"/>
      <c r="BD966" s="167"/>
      <c r="BE966" s="167"/>
      <c r="BF966" s="167"/>
      <c r="BG966" s="167"/>
      <c r="BH966" s="167"/>
      <c r="BI966" s="167"/>
      <c r="BJ966" s="167"/>
      <c r="BK966" s="167"/>
      <c r="BL966" s="166"/>
      <c r="BM966" s="166"/>
      <c r="BN966" s="166"/>
      <c r="BO966" s="166"/>
      <c r="BP966" s="166"/>
      <c r="BQ966" s="166"/>
      <c r="BR966" s="166"/>
      <c r="BS966" s="166"/>
      <c r="BT966" s="166"/>
      <c r="BU966" s="166"/>
      <c r="BV966" s="166"/>
      <c r="BW966" s="166"/>
      <c r="BX966" s="166"/>
      <c r="BY966" s="166"/>
      <c r="BZ966" s="166"/>
      <c r="CA966" s="166"/>
      <c r="CB966" s="166"/>
      <c r="CC966" s="166"/>
      <c r="CD966" s="166"/>
      <c r="CE966" s="166"/>
      <c r="CF966" s="166"/>
      <c r="CG966" s="166"/>
      <c r="CH966" s="166"/>
      <c r="CI966" s="166"/>
      <c r="CJ966" s="166"/>
      <c r="CK966" s="166"/>
      <c r="CL966" s="166"/>
      <c r="CM966" s="166"/>
      <c r="CN966" s="166"/>
      <c r="CO966" s="166"/>
      <c r="CP966" s="166"/>
      <c r="CQ966" s="166"/>
      <c r="CR966" s="166"/>
      <c r="CS966" s="166"/>
      <c r="CT966" s="166"/>
      <c r="CU966" s="166"/>
      <c r="CV966" s="166"/>
      <c r="CW966" s="166"/>
      <c r="CX966" s="166"/>
      <c r="CY966" s="166"/>
      <c r="CZ966" s="166"/>
      <c r="DA966" s="166"/>
      <c r="DB966" s="166"/>
      <c r="DC966" s="166"/>
      <c r="DD966" s="166"/>
      <c r="DE966" s="166"/>
      <c r="DF966" s="166"/>
      <c r="DG966" s="166"/>
      <c r="DH966" s="166"/>
      <c r="DI966" s="166"/>
      <c r="DJ966" s="166"/>
      <c r="DK966" s="166"/>
      <c r="DL966" s="166"/>
      <c r="DM966" s="166"/>
      <c r="DN966" s="166"/>
      <c r="DO966" s="166"/>
      <c r="DP966" s="166"/>
      <c r="DQ966" s="166"/>
      <c r="DR966" s="166"/>
      <c r="DS966" s="166"/>
      <c r="DT966" s="166"/>
      <c r="DU966" s="166"/>
      <c r="DV966" s="166"/>
      <c r="DW966" s="166"/>
      <c r="DX966" s="166"/>
      <c r="DY966" s="166"/>
      <c r="DZ966" s="166"/>
      <c r="EA966" s="166"/>
      <c r="EB966" s="166"/>
      <c r="EC966" s="166"/>
      <c r="ED966" s="166"/>
      <c r="EE966" s="166"/>
      <c r="EF966" s="166"/>
      <c r="EG966" s="166"/>
      <c r="EH966" s="166"/>
      <c r="EI966" s="166"/>
      <c r="EJ966" s="166"/>
      <c r="EK966" s="166"/>
      <c r="EL966" s="166"/>
      <c r="EM966" s="166"/>
      <c r="EN966" s="166"/>
      <c r="EO966" s="166"/>
      <c r="EP966" s="166"/>
      <c r="EQ966" s="166"/>
      <c r="ER966" s="166"/>
      <c r="ES966" s="166"/>
      <c r="ET966" s="166"/>
      <c r="EU966" s="166"/>
      <c r="EV966" s="166"/>
      <c r="EW966" s="166"/>
      <c r="EX966" s="166"/>
      <c r="EY966" s="166"/>
      <c r="EZ966" s="166"/>
      <c r="FA966" s="166"/>
      <c r="FB966" s="166"/>
      <c r="FC966" s="166"/>
      <c r="FD966" s="166"/>
      <c r="FE966" s="166"/>
      <c r="FF966" s="166"/>
      <c r="FG966" s="166"/>
      <c r="FH966" s="166"/>
      <c r="FI966" s="166"/>
      <c r="FJ966" s="166"/>
    </row>
    <row r="967" spans="13:166" s="19" customFormat="1">
      <c r="M967" s="166"/>
      <c r="N967" s="166"/>
      <c r="O967" s="166"/>
      <c r="P967" s="166"/>
      <c r="Q967" s="166"/>
      <c r="R967" s="166"/>
      <c r="S967" s="166"/>
      <c r="T967" s="166"/>
      <c r="U967" s="166"/>
      <c r="V967" s="166"/>
      <c r="W967" s="166"/>
      <c r="X967" s="166"/>
      <c r="Y967" s="166"/>
      <c r="Z967" s="166"/>
      <c r="AA967" s="166"/>
      <c r="AB967" s="166"/>
      <c r="AC967" s="166"/>
      <c r="AD967" s="166"/>
      <c r="AE967" s="166"/>
      <c r="AF967" s="166"/>
      <c r="AG967" s="166"/>
      <c r="AH967" s="167"/>
      <c r="AI967" s="167"/>
      <c r="AJ967" s="167"/>
      <c r="AK967" s="167"/>
      <c r="AL967" s="167"/>
      <c r="AM967" s="167"/>
      <c r="AN967" s="167"/>
      <c r="AO967" s="167"/>
      <c r="AP967" s="167"/>
      <c r="AQ967" s="167"/>
      <c r="AR967" s="167"/>
      <c r="AS967" s="167"/>
      <c r="AT967" s="167"/>
      <c r="AU967" s="167"/>
      <c r="AV967" s="167"/>
      <c r="AW967" s="167"/>
      <c r="AX967" s="167"/>
      <c r="AY967" s="167"/>
      <c r="AZ967" s="167"/>
      <c r="BA967" s="167"/>
      <c r="BB967" s="167"/>
      <c r="BC967" s="167"/>
      <c r="BD967" s="167"/>
      <c r="BE967" s="167"/>
      <c r="BF967" s="167"/>
      <c r="BG967" s="167"/>
      <c r="BH967" s="167"/>
      <c r="BI967" s="167"/>
      <c r="BJ967" s="167"/>
      <c r="BK967" s="167"/>
      <c r="BL967" s="166"/>
      <c r="BM967" s="166"/>
      <c r="BN967" s="166"/>
      <c r="BO967" s="166"/>
      <c r="BP967" s="166"/>
      <c r="BQ967" s="166"/>
      <c r="BR967" s="166"/>
      <c r="BS967" s="166"/>
      <c r="BT967" s="166"/>
      <c r="BU967" s="166"/>
      <c r="BV967" s="166"/>
      <c r="BW967" s="166"/>
      <c r="BX967" s="166"/>
      <c r="BY967" s="166"/>
      <c r="BZ967" s="166"/>
      <c r="CA967" s="166"/>
      <c r="CB967" s="166"/>
      <c r="CC967" s="166"/>
      <c r="CD967" s="166"/>
      <c r="CE967" s="166"/>
      <c r="CF967" s="166"/>
      <c r="CG967" s="166"/>
      <c r="CH967" s="166"/>
      <c r="CI967" s="166"/>
      <c r="CJ967" s="166"/>
      <c r="CK967" s="166"/>
      <c r="CL967" s="166"/>
      <c r="CM967" s="166"/>
      <c r="CN967" s="166"/>
      <c r="CO967" s="166"/>
      <c r="CP967" s="166"/>
      <c r="CQ967" s="166"/>
      <c r="CR967" s="166"/>
      <c r="CS967" s="166"/>
      <c r="CT967" s="166"/>
      <c r="CU967" s="166"/>
      <c r="CV967" s="166"/>
      <c r="CW967" s="166"/>
      <c r="CX967" s="166"/>
      <c r="CY967" s="166"/>
      <c r="CZ967" s="166"/>
      <c r="DA967" s="166"/>
      <c r="DB967" s="166"/>
      <c r="DC967" s="166"/>
      <c r="DD967" s="166"/>
      <c r="DE967" s="166"/>
      <c r="DF967" s="166"/>
      <c r="DG967" s="166"/>
      <c r="DH967" s="166"/>
      <c r="DI967" s="166"/>
      <c r="DJ967" s="166"/>
      <c r="DK967" s="166"/>
      <c r="DL967" s="166"/>
      <c r="DM967" s="166"/>
      <c r="DN967" s="166"/>
      <c r="DO967" s="166"/>
      <c r="DP967" s="166"/>
      <c r="DQ967" s="166"/>
      <c r="DR967" s="166"/>
      <c r="DS967" s="166"/>
      <c r="DT967" s="166"/>
      <c r="DU967" s="166"/>
      <c r="DV967" s="166"/>
      <c r="DW967" s="166"/>
      <c r="DX967" s="166"/>
      <c r="DY967" s="166"/>
      <c r="DZ967" s="166"/>
      <c r="EA967" s="166"/>
      <c r="EB967" s="166"/>
      <c r="EC967" s="166"/>
      <c r="ED967" s="166"/>
      <c r="EE967" s="166"/>
      <c r="EF967" s="166"/>
      <c r="EG967" s="166"/>
      <c r="EH967" s="166"/>
      <c r="EI967" s="166"/>
      <c r="EJ967" s="166"/>
      <c r="EK967" s="166"/>
      <c r="EL967" s="166"/>
      <c r="EM967" s="166"/>
      <c r="EN967" s="166"/>
      <c r="EO967" s="166"/>
      <c r="EP967" s="166"/>
      <c r="EQ967" s="166"/>
      <c r="ER967" s="166"/>
      <c r="ES967" s="166"/>
      <c r="ET967" s="166"/>
      <c r="EU967" s="166"/>
      <c r="EV967" s="166"/>
      <c r="EW967" s="166"/>
      <c r="EX967" s="166"/>
      <c r="EY967" s="166"/>
      <c r="EZ967" s="166"/>
      <c r="FA967" s="166"/>
      <c r="FB967" s="166"/>
      <c r="FC967" s="166"/>
      <c r="FD967" s="166"/>
      <c r="FE967" s="166"/>
      <c r="FF967" s="166"/>
      <c r="FG967" s="166"/>
      <c r="FH967" s="166"/>
      <c r="FI967" s="166"/>
      <c r="FJ967" s="166"/>
    </row>
    <row r="968" spans="13:166" s="19" customFormat="1">
      <c r="M968" s="166"/>
      <c r="N968" s="166"/>
      <c r="O968" s="166"/>
      <c r="P968" s="166"/>
      <c r="Q968" s="166"/>
      <c r="R968" s="166"/>
      <c r="S968" s="166"/>
      <c r="T968" s="166"/>
      <c r="U968" s="166"/>
      <c r="V968" s="166"/>
      <c r="W968" s="166"/>
      <c r="X968" s="166"/>
      <c r="Y968" s="166"/>
      <c r="Z968" s="166"/>
      <c r="AA968" s="166"/>
      <c r="AB968" s="166"/>
      <c r="AC968" s="166"/>
      <c r="AD968" s="166"/>
      <c r="AE968" s="166"/>
      <c r="AF968" s="166"/>
      <c r="AG968" s="166"/>
      <c r="AH968" s="167"/>
      <c r="AI968" s="167"/>
      <c r="AJ968" s="167"/>
      <c r="AK968" s="167"/>
      <c r="AL968" s="167"/>
      <c r="AM968" s="167"/>
      <c r="AN968" s="167"/>
      <c r="AO968" s="167"/>
      <c r="AP968" s="167"/>
      <c r="AQ968" s="167"/>
      <c r="AR968" s="167"/>
      <c r="AS968" s="167"/>
      <c r="AT968" s="167"/>
      <c r="AU968" s="167"/>
      <c r="AV968" s="167"/>
      <c r="AW968" s="167"/>
      <c r="AX968" s="167"/>
      <c r="AY968" s="167"/>
      <c r="AZ968" s="167"/>
      <c r="BA968" s="167"/>
      <c r="BB968" s="167"/>
      <c r="BC968" s="167"/>
      <c r="BD968" s="167"/>
      <c r="BE968" s="167"/>
      <c r="BF968" s="167"/>
      <c r="BG968" s="167"/>
      <c r="BH968" s="167"/>
      <c r="BI968" s="167"/>
      <c r="BJ968" s="167"/>
      <c r="BK968" s="167"/>
      <c r="BL968" s="166"/>
      <c r="BM968" s="166"/>
      <c r="BN968" s="166"/>
      <c r="BO968" s="166"/>
      <c r="BP968" s="166"/>
      <c r="BQ968" s="166"/>
      <c r="BR968" s="166"/>
      <c r="BS968" s="166"/>
      <c r="BT968" s="166"/>
      <c r="BU968" s="166"/>
      <c r="BV968" s="166"/>
      <c r="BW968" s="166"/>
      <c r="BX968" s="166"/>
      <c r="BY968" s="166"/>
      <c r="BZ968" s="166"/>
      <c r="CA968" s="166"/>
      <c r="CB968" s="166"/>
      <c r="CC968" s="166"/>
      <c r="CD968" s="166"/>
      <c r="CE968" s="166"/>
      <c r="CF968" s="166"/>
      <c r="CG968" s="166"/>
      <c r="CH968" s="166"/>
      <c r="CI968" s="166"/>
      <c r="CJ968" s="166"/>
      <c r="CK968" s="166"/>
      <c r="CL968" s="166"/>
      <c r="CM968" s="166"/>
      <c r="CN968" s="166"/>
      <c r="CO968" s="166"/>
      <c r="CP968" s="166"/>
      <c r="CQ968" s="166"/>
      <c r="CR968" s="166"/>
      <c r="CS968" s="166"/>
      <c r="CT968" s="166"/>
      <c r="CU968" s="166"/>
      <c r="CV968" s="166"/>
      <c r="CW968" s="166"/>
      <c r="CX968" s="166"/>
      <c r="CY968" s="166"/>
      <c r="CZ968" s="166"/>
      <c r="DA968" s="166"/>
      <c r="DB968" s="166"/>
      <c r="DC968" s="166"/>
      <c r="DD968" s="166"/>
      <c r="DE968" s="166"/>
      <c r="DF968" s="166"/>
      <c r="DG968" s="166"/>
      <c r="DH968" s="166"/>
      <c r="DI968" s="166"/>
      <c r="DJ968" s="166"/>
      <c r="DK968" s="166"/>
      <c r="DL968" s="166"/>
      <c r="DM968" s="166"/>
      <c r="DN968" s="166"/>
      <c r="DO968" s="166"/>
      <c r="DP968" s="166"/>
      <c r="DQ968" s="166"/>
      <c r="DR968" s="166"/>
      <c r="DS968" s="166"/>
      <c r="DT968" s="166"/>
      <c r="DU968" s="166"/>
      <c r="DV968" s="166"/>
      <c r="DW968" s="166"/>
      <c r="DX968" s="166"/>
      <c r="DY968" s="166"/>
      <c r="DZ968" s="166"/>
      <c r="EA968" s="166"/>
      <c r="EB968" s="166"/>
      <c r="EC968" s="166"/>
      <c r="ED968" s="166"/>
      <c r="EE968" s="166"/>
      <c r="EF968" s="166"/>
      <c r="EG968" s="166"/>
      <c r="EH968" s="166"/>
      <c r="EI968" s="166"/>
      <c r="EJ968" s="166"/>
      <c r="EK968" s="166"/>
      <c r="EL968" s="166"/>
      <c r="EM968" s="166"/>
      <c r="EN968" s="166"/>
      <c r="EO968" s="166"/>
      <c r="EP968" s="166"/>
      <c r="EQ968" s="166"/>
      <c r="ER968" s="166"/>
      <c r="ES968" s="166"/>
      <c r="ET968" s="166"/>
      <c r="EU968" s="166"/>
      <c r="EV968" s="166"/>
      <c r="EW968" s="166"/>
      <c r="EX968" s="166"/>
      <c r="EY968" s="166"/>
      <c r="EZ968" s="166"/>
      <c r="FA968" s="166"/>
      <c r="FB968" s="166"/>
      <c r="FC968" s="166"/>
      <c r="FD968" s="166"/>
      <c r="FE968" s="166"/>
      <c r="FF968" s="166"/>
      <c r="FG968" s="166"/>
      <c r="FH968" s="166"/>
      <c r="FI968" s="166"/>
      <c r="FJ968" s="166"/>
    </row>
    <row r="969" spans="13:166" s="19" customFormat="1">
      <c r="M969" s="166"/>
      <c r="N969" s="166"/>
      <c r="O969" s="166"/>
      <c r="P969" s="166"/>
      <c r="Q969" s="166"/>
      <c r="R969" s="166"/>
      <c r="S969" s="166"/>
      <c r="T969" s="166"/>
      <c r="U969" s="166"/>
      <c r="V969" s="166"/>
      <c r="W969" s="166"/>
      <c r="X969" s="166"/>
      <c r="Y969" s="166"/>
      <c r="Z969" s="166"/>
      <c r="AA969" s="166"/>
      <c r="AB969" s="166"/>
      <c r="AC969" s="166"/>
      <c r="AD969" s="166"/>
      <c r="AE969" s="166"/>
      <c r="AF969" s="166"/>
      <c r="AG969" s="166"/>
      <c r="AH969" s="167"/>
      <c r="AI969" s="167"/>
      <c r="AJ969" s="167"/>
      <c r="AK969" s="167"/>
      <c r="AL969" s="167"/>
      <c r="AM969" s="167"/>
      <c r="AN969" s="167"/>
      <c r="AO969" s="167"/>
      <c r="AP969" s="167"/>
      <c r="AQ969" s="167"/>
      <c r="AR969" s="167"/>
      <c r="AS969" s="167"/>
      <c r="AT969" s="167"/>
      <c r="AU969" s="167"/>
      <c r="AV969" s="167"/>
      <c r="AW969" s="167"/>
      <c r="AX969" s="167"/>
      <c r="AY969" s="167"/>
      <c r="AZ969" s="167"/>
      <c r="BA969" s="167"/>
      <c r="BB969" s="167"/>
      <c r="BC969" s="167"/>
      <c r="BD969" s="167"/>
      <c r="BE969" s="167"/>
      <c r="BF969" s="167"/>
      <c r="BG969" s="167"/>
      <c r="BH969" s="167"/>
      <c r="BI969" s="167"/>
      <c r="BJ969" s="167"/>
      <c r="BK969" s="167"/>
      <c r="BL969" s="166"/>
      <c r="BM969" s="166"/>
      <c r="BN969" s="166"/>
      <c r="BO969" s="166"/>
      <c r="BP969" s="166"/>
      <c r="BQ969" s="166"/>
      <c r="BR969" s="166"/>
      <c r="BS969" s="166"/>
      <c r="BT969" s="166"/>
      <c r="BU969" s="166"/>
      <c r="BV969" s="166"/>
      <c r="BW969" s="166"/>
      <c r="BX969" s="166"/>
      <c r="BY969" s="166"/>
      <c r="BZ969" s="166"/>
      <c r="CA969" s="166"/>
      <c r="CB969" s="166"/>
      <c r="CC969" s="166"/>
      <c r="CD969" s="166"/>
      <c r="CE969" s="166"/>
      <c r="CF969" s="166"/>
      <c r="CG969" s="166"/>
      <c r="CH969" s="166"/>
      <c r="CI969" s="166"/>
      <c r="CJ969" s="166"/>
      <c r="CK969" s="166"/>
      <c r="CL969" s="166"/>
      <c r="CM969" s="166"/>
      <c r="CN969" s="166"/>
      <c r="CO969" s="166"/>
      <c r="CP969" s="166"/>
      <c r="CQ969" s="166"/>
      <c r="CR969" s="166"/>
      <c r="CS969" s="166"/>
      <c r="CT969" s="166"/>
      <c r="CU969" s="166"/>
      <c r="CV969" s="166"/>
      <c r="CW969" s="166"/>
      <c r="CX969" s="166"/>
      <c r="CY969" s="166"/>
      <c r="CZ969" s="166"/>
      <c r="DA969" s="166"/>
      <c r="DB969" s="166"/>
      <c r="DC969" s="166"/>
      <c r="DD969" s="166"/>
      <c r="DE969" s="166"/>
      <c r="DF969" s="166"/>
      <c r="DG969" s="166"/>
      <c r="DH969" s="166"/>
      <c r="DI969" s="166"/>
      <c r="DJ969" s="166"/>
      <c r="DK969" s="166"/>
      <c r="DL969" s="166"/>
      <c r="DM969" s="166"/>
      <c r="DN969" s="166"/>
      <c r="DO969" s="166"/>
      <c r="DP969" s="166"/>
      <c r="DQ969" s="166"/>
      <c r="DR969" s="166"/>
      <c r="DS969" s="166"/>
      <c r="DT969" s="166"/>
      <c r="DU969" s="166"/>
      <c r="DV969" s="166"/>
      <c r="DW969" s="166"/>
      <c r="DX969" s="166"/>
      <c r="DY969" s="166"/>
      <c r="DZ969" s="166"/>
      <c r="EA969" s="166"/>
      <c r="EB969" s="166"/>
      <c r="EC969" s="166"/>
      <c r="ED969" s="166"/>
      <c r="EE969" s="166"/>
      <c r="EF969" s="166"/>
      <c r="EG969" s="166"/>
      <c r="EH969" s="166"/>
      <c r="EI969" s="166"/>
      <c r="EJ969" s="166"/>
      <c r="EK969" s="166"/>
      <c r="EL969" s="166"/>
      <c r="EM969" s="166"/>
      <c r="EN969" s="166"/>
      <c r="EO969" s="166"/>
      <c r="EP969" s="166"/>
      <c r="EQ969" s="166"/>
      <c r="ER969" s="166"/>
      <c r="ES969" s="166"/>
      <c r="ET969" s="166"/>
      <c r="EU969" s="166"/>
      <c r="EV969" s="166"/>
      <c r="EW969" s="166"/>
      <c r="EX969" s="166"/>
      <c r="EY969" s="166"/>
      <c r="EZ969" s="166"/>
      <c r="FA969" s="166"/>
      <c r="FB969" s="166"/>
      <c r="FC969" s="166"/>
      <c r="FD969" s="166"/>
      <c r="FE969" s="166"/>
      <c r="FF969" s="166"/>
      <c r="FG969" s="166"/>
      <c r="FH969" s="166"/>
      <c r="FI969" s="166"/>
      <c r="FJ969" s="166"/>
    </row>
    <row r="970" spans="13:166" s="19" customFormat="1">
      <c r="M970" s="166"/>
      <c r="N970" s="166"/>
      <c r="O970" s="166"/>
      <c r="P970" s="166"/>
      <c r="Q970" s="166"/>
      <c r="R970" s="166"/>
      <c r="S970" s="166"/>
      <c r="T970" s="166"/>
      <c r="U970" s="166"/>
      <c r="V970" s="166"/>
      <c r="W970" s="166"/>
      <c r="X970" s="166"/>
      <c r="Y970" s="166"/>
      <c r="Z970" s="166"/>
      <c r="AA970" s="166"/>
      <c r="AB970" s="166"/>
      <c r="AC970" s="166"/>
      <c r="AD970" s="166"/>
      <c r="AE970" s="166"/>
      <c r="AF970" s="166"/>
      <c r="AG970" s="166"/>
      <c r="AH970" s="167"/>
      <c r="AI970" s="167"/>
      <c r="AJ970" s="167"/>
      <c r="AK970" s="167"/>
      <c r="AL970" s="167"/>
      <c r="AM970" s="167"/>
      <c r="AN970" s="167"/>
      <c r="AO970" s="167"/>
      <c r="AP970" s="167"/>
      <c r="AQ970" s="167"/>
      <c r="AR970" s="167"/>
      <c r="AS970" s="167"/>
      <c r="AT970" s="167"/>
      <c r="AU970" s="167"/>
      <c r="AV970" s="167"/>
      <c r="AW970" s="167"/>
      <c r="AX970" s="167"/>
      <c r="AY970" s="167"/>
      <c r="AZ970" s="167"/>
      <c r="BA970" s="167"/>
      <c r="BB970" s="167"/>
      <c r="BC970" s="167"/>
      <c r="BD970" s="167"/>
      <c r="BE970" s="167"/>
      <c r="BF970" s="167"/>
      <c r="BG970" s="167"/>
      <c r="BH970" s="167"/>
      <c r="BI970" s="167"/>
      <c r="BJ970" s="167"/>
      <c r="BK970" s="167"/>
      <c r="BL970" s="166"/>
      <c r="BM970" s="166"/>
      <c r="BN970" s="166"/>
      <c r="BO970" s="166"/>
      <c r="BP970" s="166"/>
      <c r="BQ970" s="166"/>
      <c r="BR970" s="166"/>
      <c r="BS970" s="166"/>
      <c r="BT970" s="166"/>
      <c r="BU970" s="166"/>
      <c r="BV970" s="166"/>
      <c r="BW970" s="166"/>
      <c r="BX970" s="166"/>
      <c r="BY970" s="166"/>
      <c r="BZ970" s="166"/>
      <c r="CA970" s="166"/>
      <c r="CB970" s="166"/>
      <c r="CC970" s="166"/>
      <c r="CD970" s="166"/>
      <c r="CE970" s="166"/>
      <c r="CF970" s="166"/>
      <c r="CG970" s="166"/>
      <c r="CH970" s="166"/>
      <c r="CI970" s="166"/>
      <c r="CJ970" s="166"/>
      <c r="CK970" s="166"/>
      <c r="CL970" s="166"/>
      <c r="CM970" s="166"/>
      <c r="CN970" s="166"/>
      <c r="CO970" s="166"/>
      <c r="CP970" s="166"/>
      <c r="CQ970" s="166"/>
      <c r="CR970" s="166"/>
      <c r="CS970" s="166"/>
      <c r="CT970" s="166"/>
      <c r="CU970" s="166"/>
      <c r="CV970" s="166"/>
      <c r="CW970" s="166"/>
      <c r="CX970" s="166"/>
      <c r="CY970" s="166"/>
      <c r="CZ970" s="166"/>
      <c r="DA970" s="166"/>
      <c r="DB970" s="166"/>
      <c r="DC970" s="166"/>
      <c r="DD970" s="166"/>
      <c r="DE970" s="166"/>
      <c r="DF970" s="166"/>
      <c r="DG970" s="166"/>
      <c r="DH970" s="166"/>
      <c r="DI970" s="166"/>
      <c r="DJ970" s="166"/>
      <c r="DK970" s="166"/>
      <c r="DL970" s="166"/>
      <c r="DM970" s="166"/>
      <c r="DN970" s="166"/>
      <c r="DO970" s="166"/>
      <c r="DP970" s="166"/>
      <c r="DQ970" s="166"/>
      <c r="DR970" s="166"/>
      <c r="DS970" s="166"/>
      <c r="DT970" s="166"/>
      <c r="DU970" s="166"/>
      <c r="DV970" s="166"/>
      <c r="DW970" s="166"/>
      <c r="DX970" s="166"/>
      <c r="DY970" s="166"/>
      <c r="DZ970" s="166"/>
      <c r="EA970" s="166"/>
      <c r="EB970" s="166"/>
      <c r="EC970" s="166"/>
      <c r="ED970" s="166"/>
      <c r="EE970" s="166"/>
      <c r="EF970" s="166"/>
      <c r="EG970" s="166"/>
      <c r="EH970" s="166"/>
      <c r="EI970" s="166"/>
      <c r="EJ970" s="166"/>
      <c r="EK970" s="166"/>
      <c r="EL970" s="166"/>
      <c r="EM970" s="166"/>
      <c r="EN970" s="166"/>
      <c r="EO970" s="166"/>
      <c r="EP970" s="166"/>
      <c r="EQ970" s="166"/>
      <c r="ER970" s="166"/>
      <c r="ES970" s="166"/>
      <c r="ET970" s="166"/>
      <c r="EU970" s="166"/>
      <c r="EV970" s="166"/>
      <c r="EW970" s="166"/>
      <c r="EX970" s="166"/>
      <c r="EY970" s="166"/>
      <c r="EZ970" s="166"/>
      <c r="FA970" s="166"/>
      <c r="FB970" s="166"/>
      <c r="FC970" s="166"/>
      <c r="FD970" s="166"/>
      <c r="FE970" s="166"/>
      <c r="FF970" s="166"/>
      <c r="FG970" s="166"/>
      <c r="FH970" s="166"/>
      <c r="FI970" s="166"/>
      <c r="FJ970" s="166"/>
    </row>
    <row r="971" spans="13:166" s="19" customFormat="1">
      <c r="M971" s="166"/>
      <c r="N971" s="166"/>
      <c r="O971" s="166"/>
      <c r="P971" s="166"/>
      <c r="Q971" s="166"/>
      <c r="R971" s="166"/>
      <c r="S971" s="166"/>
      <c r="T971" s="166"/>
      <c r="U971" s="166"/>
      <c r="V971" s="166"/>
      <c r="W971" s="166"/>
      <c r="X971" s="166"/>
      <c r="Y971" s="166"/>
      <c r="Z971" s="166"/>
      <c r="AA971" s="166"/>
      <c r="AB971" s="166"/>
      <c r="AC971" s="166"/>
      <c r="AD971" s="166"/>
      <c r="AE971" s="166"/>
      <c r="AF971" s="166"/>
      <c r="AG971" s="166"/>
      <c r="AH971" s="167"/>
      <c r="AI971" s="167"/>
      <c r="AJ971" s="167"/>
      <c r="AK971" s="167"/>
      <c r="AL971" s="167"/>
      <c r="AM971" s="167"/>
      <c r="AN971" s="167"/>
      <c r="AO971" s="167"/>
      <c r="AP971" s="167"/>
      <c r="AQ971" s="167"/>
      <c r="AR971" s="167"/>
      <c r="AS971" s="167"/>
      <c r="AT971" s="167"/>
      <c r="AU971" s="167"/>
      <c r="AV971" s="167"/>
      <c r="AW971" s="167"/>
      <c r="AX971" s="167"/>
      <c r="AY971" s="167"/>
      <c r="AZ971" s="167"/>
      <c r="BA971" s="167"/>
      <c r="BB971" s="167"/>
      <c r="BC971" s="167"/>
      <c r="BD971" s="167"/>
      <c r="BE971" s="167"/>
      <c r="BF971" s="167"/>
      <c r="BG971" s="167"/>
      <c r="BH971" s="167"/>
      <c r="BI971" s="167"/>
      <c r="BJ971" s="167"/>
      <c r="BK971" s="167"/>
      <c r="BL971" s="166"/>
      <c r="BM971" s="166"/>
      <c r="BN971" s="166"/>
      <c r="BO971" s="166"/>
      <c r="BP971" s="166"/>
      <c r="BQ971" s="166"/>
      <c r="BR971" s="166"/>
      <c r="BS971" s="166"/>
      <c r="BT971" s="166"/>
      <c r="BU971" s="166"/>
      <c r="BV971" s="166"/>
      <c r="BW971" s="166"/>
      <c r="BX971" s="166"/>
      <c r="BY971" s="166"/>
      <c r="BZ971" s="166"/>
      <c r="CA971" s="166"/>
      <c r="CB971" s="166"/>
      <c r="CC971" s="166"/>
      <c r="CD971" s="166"/>
      <c r="CE971" s="166"/>
      <c r="CF971" s="166"/>
      <c r="CG971" s="166"/>
      <c r="CH971" s="166"/>
      <c r="CI971" s="166"/>
      <c r="CJ971" s="166"/>
      <c r="CK971" s="166"/>
      <c r="CL971" s="166"/>
      <c r="CM971" s="166"/>
      <c r="CN971" s="166"/>
      <c r="CO971" s="166"/>
      <c r="CP971" s="166"/>
      <c r="CQ971" s="166"/>
      <c r="CR971" s="166"/>
      <c r="CS971" s="166"/>
      <c r="CT971" s="166"/>
      <c r="CU971" s="166"/>
      <c r="CV971" s="166"/>
      <c r="CW971" s="166"/>
      <c r="CX971" s="166"/>
      <c r="CY971" s="166"/>
      <c r="CZ971" s="166"/>
      <c r="DA971" s="166"/>
      <c r="DB971" s="166"/>
      <c r="DC971" s="166"/>
      <c r="DD971" s="166"/>
      <c r="DE971" s="166"/>
      <c r="DF971" s="166"/>
      <c r="DG971" s="166"/>
      <c r="DH971" s="166"/>
      <c r="DI971" s="166"/>
      <c r="DJ971" s="166"/>
      <c r="DK971" s="166"/>
      <c r="DL971" s="166"/>
      <c r="DM971" s="166"/>
      <c r="DN971" s="166"/>
      <c r="DO971" s="166"/>
      <c r="DP971" s="166"/>
      <c r="DQ971" s="166"/>
      <c r="DR971" s="166"/>
      <c r="DS971" s="166"/>
      <c r="DT971" s="166"/>
      <c r="DU971" s="166"/>
      <c r="DV971" s="166"/>
      <c r="DW971" s="166"/>
      <c r="DX971" s="166"/>
      <c r="DY971" s="166"/>
      <c r="DZ971" s="166"/>
      <c r="EA971" s="166"/>
      <c r="EB971" s="166"/>
      <c r="EC971" s="166"/>
      <c r="ED971" s="166"/>
      <c r="EE971" s="166"/>
      <c r="EF971" s="166"/>
      <c r="EG971" s="166"/>
      <c r="EH971" s="166"/>
      <c r="EI971" s="166"/>
      <c r="EJ971" s="166"/>
      <c r="EK971" s="166"/>
      <c r="EL971" s="166"/>
      <c r="EM971" s="166"/>
      <c r="EN971" s="166"/>
      <c r="EO971" s="166"/>
      <c r="EP971" s="166"/>
      <c r="EQ971" s="166"/>
      <c r="ER971" s="166"/>
      <c r="ES971" s="166"/>
      <c r="ET971" s="166"/>
      <c r="EU971" s="166"/>
      <c r="EV971" s="166"/>
      <c r="EW971" s="166"/>
      <c r="EX971" s="166"/>
      <c r="EY971" s="166"/>
      <c r="EZ971" s="166"/>
      <c r="FA971" s="166"/>
      <c r="FB971" s="166"/>
      <c r="FC971" s="166"/>
      <c r="FD971" s="166"/>
      <c r="FE971" s="166"/>
      <c r="FF971" s="166"/>
      <c r="FG971" s="166"/>
      <c r="FH971" s="166"/>
      <c r="FI971" s="166"/>
      <c r="FJ971" s="166"/>
    </row>
    <row r="972" spans="13:166" s="19" customFormat="1">
      <c r="M972" s="166"/>
      <c r="N972" s="166"/>
      <c r="O972" s="166"/>
      <c r="P972" s="166"/>
      <c r="Q972" s="166"/>
      <c r="R972" s="166"/>
      <c r="S972" s="166"/>
      <c r="T972" s="166"/>
      <c r="U972" s="166"/>
      <c r="V972" s="166"/>
      <c r="W972" s="166"/>
      <c r="X972" s="166"/>
      <c r="Y972" s="166"/>
      <c r="Z972" s="166"/>
      <c r="AA972" s="166"/>
      <c r="AB972" s="166"/>
      <c r="AC972" s="166"/>
      <c r="AD972" s="166"/>
      <c r="AE972" s="166"/>
      <c r="AF972" s="166"/>
      <c r="AG972" s="166"/>
      <c r="AH972" s="167"/>
      <c r="AI972" s="167"/>
      <c r="AJ972" s="167"/>
      <c r="AK972" s="167"/>
      <c r="AL972" s="167"/>
      <c r="AM972" s="167"/>
      <c r="AN972" s="167"/>
      <c r="AO972" s="167"/>
      <c r="AP972" s="167"/>
      <c r="AQ972" s="167"/>
      <c r="AR972" s="167"/>
      <c r="AS972" s="167"/>
      <c r="AT972" s="167"/>
      <c r="AU972" s="167"/>
      <c r="AV972" s="167"/>
      <c r="AW972" s="167"/>
      <c r="AX972" s="167"/>
      <c r="AY972" s="167"/>
      <c r="AZ972" s="167"/>
      <c r="BA972" s="167"/>
      <c r="BB972" s="167"/>
      <c r="BC972" s="167"/>
      <c r="BD972" s="167"/>
      <c r="BE972" s="167"/>
      <c r="BF972" s="167"/>
      <c r="BG972" s="167"/>
      <c r="BH972" s="167"/>
      <c r="BI972" s="167"/>
      <c r="BJ972" s="167"/>
      <c r="BK972" s="167"/>
      <c r="BL972" s="166"/>
      <c r="BM972" s="166"/>
      <c r="BN972" s="166"/>
      <c r="BO972" s="166"/>
      <c r="BP972" s="166"/>
      <c r="BQ972" s="166"/>
      <c r="BR972" s="166"/>
      <c r="BS972" s="166"/>
      <c r="BT972" s="166"/>
      <c r="BU972" s="166"/>
      <c r="BV972" s="166"/>
      <c r="BW972" s="166"/>
      <c r="BX972" s="166"/>
      <c r="BY972" s="166"/>
      <c r="BZ972" s="166"/>
      <c r="CA972" s="166"/>
      <c r="CB972" s="166"/>
      <c r="CC972" s="166"/>
      <c r="CD972" s="166"/>
      <c r="CE972" s="166"/>
      <c r="CF972" s="166"/>
      <c r="CG972" s="166"/>
      <c r="CH972" s="166"/>
      <c r="CI972" s="166"/>
      <c r="CJ972" s="166"/>
      <c r="CK972" s="166"/>
      <c r="CL972" s="166"/>
      <c r="CM972" s="166"/>
      <c r="CN972" s="166"/>
      <c r="CO972" s="166"/>
      <c r="CP972" s="166"/>
      <c r="CQ972" s="166"/>
      <c r="CR972" s="166"/>
      <c r="CS972" s="166"/>
      <c r="CT972" s="166"/>
      <c r="CU972" s="166"/>
      <c r="CV972" s="166"/>
      <c r="CW972" s="166"/>
      <c r="CX972" s="166"/>
      <c r="CY972" s="166"/>
      <c r="CZ972" s="166"/>
      <c r="DA972" s="166"/>
      <c r="DB972" s="166"/>
      <c r="DC972" s="166"/>
      <c r="DD972" s="166"/>
      <c r="DE972" s="166"/>
      <c r="DF972" s="166"/>
      <c r="DG972" s="166"/>
      <c r="DH972" s="166"/>
      <c r="DI972" s="166"/>
      <c r="DJ972" s="166"/>
      <c r="DK972" s="166"/>
      <c r="DL972" s="166"/>
      <c r="DM972" s="166"/>
      <c r="DN972" s="166"/>
      <c r="DO972" s="166"/>
      <c r="DP972" s="166"/>
      <c r="DQ972" s="166"/>
      <c r="DR972" s="166"/>
      <c r="DS972" s="166"/>
      <c r="DT972" s="166"/>
      <c r="DU972" s="166"/>
      <c r="DV972" s="166"/>
      <c r="DW972" s="166"/>
      <c r="DX972" s="166"/>
      <c r="DY972" s="166"/>
      <c r="DZ972" s="166"/>
      <c r="EA972" s="166"/>
      <c r="EB972" s="166"/>
      <c r="EC972" s="166"/>
      <c r="ED972" s="166"/>
      <c r="EE972" s="166"/>
      <c r="EF972" s="166"/>
      <c r="EG972" s="166"/>
      <c r="EH972" s="166"/>
      <c r="EI972" s="166"/>
      <c r="EJ972" s="166"/>
      <c r="EK972" s="166"/>
      <c r="EL972" s="166"/>
      <c r="EM972" s="166"/>
      <c r="EN972" s="166"/>
      <c r="EO972" s="166"/>
      <c r="EP972" s="166"/>
      <c r="EQ972" s="166"/>
      <c r="ER972" s="166"/>
      <c r="ES972" s="166"/>
      <c r="ET972" s="166"/>
      <c r="EU972" s="166"/>
      <c r="EV972" s="166"/>
      <c r="EW972" s="166"/>
      <c r="EX972" s="166"/>
      <c r="EY972" s="166"/>
      <c r="EZ972" s="166"/>
      <c r="FA972" s="166"/>
      <c r="FB972" s="166"/>
      <c r="FC972" s="166"/>
      <c r="FD972" s="166"/>
      <c r="FE972" s="166"/>
      <c r="FF972" s="166"/>
      <c r="FG972" s="166"/>
      <c r="FH972" s="166"/>
      <c r="FI972" s="166"/>
      <c r="FJ972" s="166"/>
    </row>
    <row r="973" spans="13:166" s="19" customFormat="1">
      <c r="M973" s="166"/>
      <c r="N973" s="166"/>
      <c r="O973" s="166"/>
      <c r="P973" s="166"/>
      <c r="Q973" s="166"/>
      <c r="R973" s="166"/>
      <c r="S973" s="166"/>
      <c r="T973" s="166"/>
      <c r="U973" s="166"/>
      <c r="V973" s="166"/>
      <c r="W973" s="166"/>
      <c r="X973" s="166"/>
      <c r="Y973" s="166"/>
      <c r="Z973" s="166"/>
      <c r="AA973" s="166"/>
      <c r="AB973" s="166"/>
      <c r="AC973" s="166"/>
      <c r="AD973" s="166"/>
      <c r="AE973" s="166"/>
      <c r="AF973" s="166"/>
      <c r="AG973" s="166"/>
      <c r="AH973" s="167"/>
      <c r="AI973" s="167"/>
      <c r="AJ973" s="167"/>
      <c r="AK973" s="167"/>
      <c r="AL973" s="167"/>
      <c r="AM973" s="167"/>
      <c r="AN973" s="167"/>
      <c r="AO973" s="167"/>
      <c r="AP973" s="167"/>
      <c r="AQ973" s="167"/>
      <c r="AR973" s="167"/>
      <c r="AS973" s="167"/>
      <c r="AT973" s="167"/>
      <c r="AU973" s="167"/>
      <c r="AV973" s="167"/>
      <c r="AW973" s="167"/>
      <c r="AX973" s="167"/>
      <c r="AY973" s="167"/>
      <c r="AZ973" s="167"/>
      <c r="BA973" s="167"/>
      <c r="BB973" s="167"/>
      <c r="BC973" s="167"/>
      <c r="BD973" s="167"/>
      <c r="BE973" s="167"/>
      <c r="BF973" s="167"/>
      <c r="BG973" s="167"/>
      <c r="BH973" s="167"/>
      <c r="BI973" s="167"/>
      <c r="BJ973" s="167"/>
      <c r="BK973" s="167"/>
      <c r="BL973" s="166"/>
      <c r="BM973" s="166"/>
      <c r="BN973" s="166"/>
      <c r="BO973" s="166"/>
      <c r="BP973" s="166"/>
      <c r="BQ973" s="166"/>
      <c r="BR973" s="166"/>
      <c r="BS973" s="166"/>
      <c r="BT973" s="166"/>
      <c r="BU973" s="166"/>
      <c r="BV973" s="166"/>
      <c r="BW973" s="166"/>
      <c r="BX973" s="166"/>
      <c r="BY973" s="166"/>
      <c r="BZ973" s="166"/>
      <c r="CA973" s="166"/>
      <c r="CB973" s="166"/>
      <c r="CC973" s="166"/>
      <c r="CD973" s="166"/>
      <c r="CE973" s="166"/>
      <c r="CF973" s="166"/>
      <c r="CG973" s="166"/>
      <c r="CH973" s="166"/>
      <c r="CI973" s="166"/>
      <c r="CJ973" s="166"/>
      <c r="CK973" s="166"/>
      <c r="CL973" s="166"/>
      <c r="CM973" s="166"/>
      <c r="CN973" s="166"/>
      <c r="CO973" s="166"/>
      <c r="CP973" s="166"/>
      <c r="CQ973" s="166"/>
      <c r="CR973" s="166"/>
      <c r="CS973" s="166"/>
      <c r="CT973" s="166"/>
      <c r="CU973" s="166"/>
      <c r="CV973" s="166"/>
      <c r="CW973" s="166"/>
      <c r="CX973" s="166"/>
      <c r="CY973" s="166"/>
      <c r="CZ973" s="166"/>
      <c r="DA973" s="166"/>
      <c r="DB973" s="166"/>
      <c r="DC973" s="166"/>
      <c r="DD973" s="166"/>
      <c r="DE973" s="166"/>
      <c r="DF973" s="166"/>
      <c r="DG973" s="166"/>
      <c r="DH973" s="166"/>
      <c r="DI973" s="166"/>
      <c r="DJ973" s="166"/>
      <c r="DK973" s="166"/>
      <c r="DL973" s="166"/>
      <c r="DM973" s="166"/>
      <c r="DN973" s="166"/>
      <c r="DO973" s="166"/>
      <c r="DP973" s="166"/>
      <c r="DQ973" s="166"/>
      <c r="DR973" s="166"/>
      <c r="DS973" s="166"/>
      <c r="DT973" s="166"/>
      <c r="DU973" s="166"/>
      <c r="DV973" s="166"/>
      <c r="DW973" s="166"/>
      <c r="DX973" s="166"/>
      <c r="DY973" s="166"/>
      <c r="DZ973" s="166"/>
      <c r="EA973" s="166"/>
      <c r="EB973" s="166"/>
      <c r="EC973" s="166"/>
      <c r="ED973" s="166"/>
      <c r="EE973" s="166"/>
      <c r="EF973" s="166"/>
      <c r="EG973" s="166"/>
      <c r="EH973" s="166"/>
      <c r="EI973" s="166"/>
      <c r="EJ973" s="166"/>
      <c r="EK973" s="166"/>
      <c r="EL973" s="166"/>
      <c r="EM973" s="166"/>
      <c r="EN973" s="166"/>
      <c r="EO973" s="166"/>
      <c r="EP973" s="166"/>
      <c r="EQ973" s="166"/>
      <c r="ER973" s="166"/>
      <c r="ES973" s="166"/>
      <c r="ET973" s="166"/>
      <c r="EU973" s="166"/>
      <c r="EV973" s="166"/>
      <c r="EW973" s="166"/>
      <c r="EX973" s="166"/>
      <c r="EY973" s="166"/>
      <c r="EZ973" s="166"/>
      <c r="FA973" s="166"/>
      <c r="FB973" s="166"/>
      <c r="FC973" s="166"/>
      <c r="FD973" s="166"/>
      <c r="FE973" s="166"/>
      <c r="FF973" s="166"/>
      <c r="FG973" s="166"/>
      <c r="FH973" s="166"/>
      <c r="FI973" s="166"/>
      <c r="FJ973" s="166"/>
    </row>
    <row r="974" spans="13:166" s="19" customFormat="1">
      <c r="M974" s="166"/>
      <c r="N974" s="166"/>
      <c r="O974" s="166"/>
      <c r="P974" s="166"/>
      <c r="Q974" s="166"/>
      <c r="R974" s="166"/>
      <c r="S974" s="166"/>
      <c r="T974" s="166"/>
      <c r="U974" s="166"/>
      <c r="V974" s="166"/>
      <c r="W974" s="166"/>
      <c r="X974" s="166"/>
      <c r="Y974" s="166"/>
      <c r="Z974" s="166"/>
      <c r="AA974" s="166"/>
      <c r="AB974" s="166"/>
      <c r="AC974" s="166"/>
      <c r="AD974" s="166"/>
      <c r="AE974" s="166"/>
      <c r="AF974" s="166"/>
      <c r="AG974" s="166"/>
      <c r="AH974" s="167"/>
      <c r="AI974" s="167"/>
      <c r="AJ974" s="167"/>
      <c r="AK974" s="167"/>
      <c r="AL974" s="167"/>
      <c r="AM974" s="167"/>
      <c r="AN974" s="167"/>
      <c r="AO974" s="167"/>
      <c r="AP974" s="167"/>
      <c r="AQ974" s="167"/>
      <c r="AR974" s="167"/>
      <c r="AS974" s="167"/>
      <c r="AT974" s="167"/>
      <c r="AU974" s="167"/>
      <c r="AV974" s="167"/>
      <c r="AW974" s="167"/>
      <c r="AX974" s="167"/>
      <c r="AY974" s="167"/>
      <c r="AZ974" s="167"/>
      <c r="BA974" s="167"/>
      <c r="BB974" s="167"/>
      <c r="BC974" s="167"/>
      <c r="BD974" s="167"/>
      <c r="BE974" s="167"/>
      <c r="BF974" s="167"/>
      <c r="BG974" s="167"/>
      <c r="BH974" s="167"/>
      <c r="BI974" s="167"/>
      <c r="BJ974" s="167"/>
      <c r="BK974" s="167"/>
      <c r="BL974" s="166"/>
      <c r="BM974" s="166"/>
      <c r="BN974" s="166"/>
      <c r="BO974" s="166"/>
      <c r="BP974" s="166"/>
      <c r="BQ974" s="166"/>
      <c r="BR974" s="166"/>
      <c r="BS974" s="166"/>
      <c r="BT974" s="166"/>
      <c r="BU974" s="166"/>
      <c r="BV974" s="166"/>
      <c r="BW974" s="166"/>
      <c r="BX974" s="166"/>
      <c r="BY974" s="166"/>
      <c r="BZ974" s="166"/>
      <c r="CA974" s="166"/>
      <c r="CB974" s="166"/>
      <c r="CC974" s="166"/>
      <c r="CD974" s="166"/>
      <c r="CE974" s="166"/>
      <c r="CF974" s="166"/>
      <c r="CG974" s="166"/>
      <c r="CH974" s="166"/>
      <c r="CI974" s="166"/>
      <c r="CJ974" s="166"/>
      <c r="CK974" s="166"/>
      <c r="CL974" s="166"/>
      <c r="CM974" s="166"/>
      <c r="CN974" s="166"/>
      <c r="CO974" s="166"/>
      <c r="CP974" s="166"/>
      <c r="CQ974" s="166"/>
      <c r="CR974" s="166"/>
      <c r="CS974" s="166"/>
      <c r="CT974" s="166"/>
      <c r="CU974" s="166"/>
      <c r="CV974" s="166"/>
      <c r="CW974" s="166"/>
      <c r="CX974" s="166"/>
      <c r="CY974" s="166"/>
      <c r="CZ974" s="166"/>
      <c r="DA974" s="166"/>
      <c r="DB974" s="166"/>
      <c r="DC974" s="166"/>
      <c r="DD974" s="166"/>
      <c r="DE974" s="166"/>
      <c r="DF974" s="166"/>
      <c r="DG974" s="166"/>
      <c r="DH974" s="166"/>
      <c r="DI974" s="166"/>
      <c r="DJ974" s="166"/>
      <c r="DK974" s="166"/>
      <c r="DL974" s="166"/>
      <c r="DM974" s="166"/>
      <c r="DN974" s="166"/>
      <c r="DO974" s="166"/>
      <c r="DP974" s="166"/>
      <c r="DQ974" s="166"/>
      <c r="DR974" s="166"/>
      <c r="DS974" s="166"/>
      <c r="DT974" s="166"/>
      <c r="DU974" s="166"/>
      <c r="DV974" s="166"/>
      <c r="DW974" s="166"/>
      <c r="DX974" s="166"/>
      <c r="DY974" s="166"/>
      <c r="DZ974" s="166"/>
      <c r="EA974" s="166"/>
      <c r="EB974" s="166"/>
      <c r="EC974" s="166"/>
      <c r="ED974" s="166"/>
      <c r="EE974" s="166"/>
      <c r="EF974" s="166"/>
      <c r="EG974" s="166"/>
      <c r="EH974" s="166"/>
      <c r="EI974" s="166"/>
      <c r="EJ974" s="166"/>
      <c r="EK974" s="166"/>
      <c r="EL974" s="166"/>
      <c r="EM974" s="166"/>
      <c r="EN974" s="166"/>
      <c r="EO974" s="166"/>
      <c r="EP974" s="166"/>
      <c r="EQ974" s="166"/>
      <c r="ER974" s="166"/>
      <c r="ES974" s="166"/>
      <c r="ET974" s="166"/>
      <c r="EU974" s="166"/>
      <c r="EV974" s="166"/>
      <c r="EW974" s="166"/>
      <c r="EX974" s="166"/>
      <c r="EY974" s="166"/>
      <c r="EZ974" s="166"/>
      <c r="FA974" s="166"/>
      <c r="FB974" s="166"/>
      <c r="FC974" s="166"/>
      <c r="FD974" s="166"/>
      <c r="FE974" s="166"/>
      <c r="FF974" s="166"/>
      <c r="FG974" s="166"/>
      <c r="FH974" s="166"/>
      <c r="FI974" s="166"/>
      <c r="FJ974" s="166"/>
    </row>
    <row r="975" spans="13:166" s="19" customFormat="1">
      <c r="M975" s="166"/>
      <c r="N975" s="166"/>
      <c r="O975" s="166"/>
      <c r="P975" s="166"/>
      <c r="Q975" s="166"/>
      <c r="R975" s="166"/>
      <c r="S975" s="166"/>
      <c r="T975" s="166"/>
      <c r="U975" s="166"/>
      <c r="V975" s="166"/>
      <c r="W975" s="166"/>
      <c r="X975" s="166"/>
      <c r="Y975" s="166"/>
      <c r="Z975" s="166"/>
      <c r="AA975" s="166"/>
      <c r="AB975" s="166"/>
      <c r="AC975" s="166"/>
      <c r="AD975" s="166"/>
      <c r="AE975" s="166"/>
      <c r="AF975" s="166"/>
      <c r="AG975" s="166"/>
      <c r="AH975" s="167"/>
      <c r="AI975" s="167"/>
      <c r="AJ975" s="167"/>
      <c r="AK975" s="167"/>
      <c r="AL975" s="167"/>
      <c r="AM975" s="167"/>
      <c r="AN975" s="167"/>
      <c r="AO975" s="167"/>
      <c r="AP975" s="167"/>
      <c r="AQ975" s="167"/>
      <c r="AR975" s="167"/>
      <c r="AS975" s="167"/>
      <c r="AT975" s="167"/>
      <c r="AU975" s="167"/>
      <c r="AV975" s="167"/>
      <c r="AW975" s="167"/>
      <c r="AX975" s="167"/>
      <c r="AY975" s="167"/>
      <c r="AZ975" s="167"/>
      <c r="BA975" s="167"/>
      <c r="BB975" s="167"/>
      <c r="BC975" s="167"/>
      <c r="BD975" s="167"/>
      <c r="BE975" s="167"/>
      <c r="BF975" s="167"/>
      <c r="BG975" s="167"/>
      <c r="BH975" s="167"/>
      <c r="BI975" s="167"/>
      <c r="BJ975" s="167"/>
      <c r="BK975" s="167"/>
      <c r="BL975" s="166"/>
      <c r="BM975" s="166"/>
      <c r="BN975" s="166"/>
      <c r="BO975" s="166"/>
      <c r="BP975" s="166"/>
      <c r="BQ975" s="166"/>
      <c r="BR975" s="166"/>
      <c r="BS975" s="166"/>
      <c r="BT975" s="166"/>
      <c r="BU975" s="166"/>
      <c r="BV975" s="166"/>
      <c r="BW975" s="166"/>
      <c r="BX975" s="166"/>
      <c r="BY975" s="166"/>
      <c r="BZ975" s="166"/>
      <c r="CA975" s="166"/>
      <c r="CB975" s="166"/>
      <c r="CC975" s="166"/>
      <c r="CD975" s="166"/>
      <c r="CE975" s="166"/>
      <c r="CF975" s="166"/>
      <c r="CG975" s="166"/>
      <c r="CH975" s="166"/>
      <c r="CI975" s="166"/>
      <c r="CJ975" s="166"/>
      <c r="CK975" s="166"/>
      <c r="CL975" s="166"/>
      <c r="CM975" s="166"/>
      <c r="CN975" s="166"/>
      <c r="CO975" s="166"/>
      <c r="CP975" s="166"/>
      <c r="CQ975" s="166"/>
      <c r="CR975" s="166"/>
      <c r="CS975" s="166"/>
      <c r="CT975" s="166"/>
      <c r="CU975" s="166"/>
      <c r="CV975" s="166"/>
      <c r="CW975" s="166"/>
      <c r="CX975" s="166"/>
      <c r="CY975" s="166"/>
      <c r="CZ975" s="166"/>
      <c r="DA975" s="166"/>
      <c r="DB975" s="166"/>
      <c r="DC975" s="166"/>
      <c r="DD975" s="166"/>
      <c r="DE975" s="166"/>
      <c r="DF975" s="166"/>
      <c r="DG975" s="166"/>
      <c r="DH975" s="166"/>
      <c r="DI975" s="166"/>
      <c r="DJ975" s="166"/>
      <c r="DK975" s="166"/>
      <c r="DL975" s="166"/>
      <c r="DM975" s="166"/>
      <c r="DN975" s="166"/>
      <c r="DO975" s="166"/>
      <c r="DP975" s="166"/>
      <c r="DQ975" s="166"/>
      <c r="DR975" s="166"/>
      <c r="DS975" s="166"/>
      <c r="DT975" s="166"/>
      <c r="DU975" s="166"/>
      <c r="DV975" s="166"/>
      <c r="DW975" s="166"/>
      <c r="DX975" s="166"/>
      <c r="DY975" s="166"/>
      <c r="DZ975" s="166"/>
      <c r="EA975" s="166"/>
      <c r="EB975" s="166"/>
      <c r="EC975" s="166"/>
      <c r="ED975" s="166"/>
      <c r="EE975" s="166"/>
      <c r="EF975" s="166"/>
      <c r="EG975" s="166"/>
      <c r="EH975" s="166"/>
      <c r="EI975" s="166"/>
      <c r="EJ975" s="166"/>
      <c r="EK975" s="166"/>
      <c r="EL975" s="166"/>
      <c r="EM975" s="166"/>
      <c r="EN975" s="166"/>
      <c r="EO975" s="166"/>
      <c r="EP975" s="166"/>
      <c r="EQ975" s="166"/>
      <c r="ER975" s="166"/>
      <c r="ES975" s="166"/>
      <c r="ET975" s="166"/>
      <c r="EU975" s="166"/>
      <c r="EV975" s="166"/>
      <c r="EW975" s="166"/>
      <c r="EX975" s="166"/>
      <c r="EY975" s="166"/>
      <c r="EZ975" s="166"/>
      <c r="FA975" s="166"/>
      <c r="FB975" s="166"/>
      <c r="FC975" s="166"/>
      <c r="FD975" s="166"/>
      <c r="FE975" s="166"/>
      <c r="FF975" s="166"/>
      <c r="FG975" s="166"/>
      <c r="FH975" s="166"/>
      <c r="FI975" s="166"/>
      <c r="FJ975" s="166"/>
    </row>
    <row r="976" spans="13:166" s="19" customFormat="1">
      <c r="M976" s="166"/>
      <c r="N976" s="166"/>
      <c r="O976" s="166"/>
      <c r="P976" s="166"/>
      <c r="Q976" s="166"/>
      <c r="R976" s="166"/>
      <c r="S976" s="166"/>
      <c r="T976" s="166"/>
      <c r="U976" s="166"/>
      <c r="V976" s="166"/>
      <c r="W976" s="166"/>
      <c r="X976" s="166"/>
      <c r="Y976" s="166"/>
      <c r="Z976" s="166"/>
      <c r="AA976" s="166"/>
      <c r="AB976" s="166"/>
      <c r="AC976" s="166"/>
      <c r="AD976" s="166"/>
      <c r="AE976" s="166"/>
      <c r="AF976" s="166"/>
      <c r="AG976" s="166"/>
      <c r="AH976" s="167"/>
      <c r="AI976" s="167"/>
      <c r="AJ976" s="167"/>
      <c r="AK976" s="167"/>
      <c r="AL976" s="167"/>
      <c r="AM976" s="167"/>
      <c r="AN976" s="167"/>
      <c r="AO976" s="167"/>
      <c r="AP976" s="167"/>
      <c r="AQ976" s="167"/>
      <c r="AR976" s="167"/>
      <c r="AS976" s="167"/>
      <c r="AT976" s="167"/>
      <c r="AU976" s="167"/>
      <c r="AV976" s="167"/>
      <c r="AW976" s="167"/>
      <c r="AX976" s="167"/>
      <c r="AY976" s="167"/>
      <c r="AZ976" s="167"/>
      <c r="BA976" s="167"/>
      <c r="BB976" s="167"/>
      <c r="BC976" s="167"/>
      <c r="BD976" s="167"/>
      <c r="BE976" s="167"/>
      <c r="BF976" s="167"/>
      <c r="BG976" s="167"/>
      <c r="BH976" s="167"/>
      <c r="BI976" s="167"/>
      <c r="BJ976" s="167"/>
      <c r="BK976" s="167"/>
      <c r="BL976" s="166"/>
      <c r="BM976" s="166"/>
      <c r="BN976" s="166"/>
      <c r="BO976" s="166"/>
      <c r="BP976" s="166"/>
      <c r="BQ976" s="166"/>
      <c r="BR976" s="166"/>
      <c r="BS976" s="166"/>
      <c r="BT976" s="166"/>
      <c r="BU976" s="166"/>
      <c r="BV976" s="166"/>
      <c r="BW976" s="166"/>
      <c r="BX976" s="166"/>
      <c r="BY976" s="166"/>
      <c r="BZ976" s="166"/>
      <c r="CA976" s="166"/>
      <c r="CB976" s="166"/>
      <c r="CC976" s="166"/>
      <c r="CD976" s="166"/>
      <c r="CE976" s="166"/>
      <c r="CF976" s="166"/>
      <c r="CG976" s="166"/>
      <c r="CH976" s="166"/>
      <c r="CI976" s="166"/>
      <c r="CJ976" s="166"/>
      <c r="CK976" s="166"/>
      <c r="CL976" s="166"/>
      <c r="CM976" s="166"/>
      <c r="CN976" s="166"/>
      <c r="CO976" s="166"/>
      <c r="CP976" s="166"/>
      <c r="CQ976" s="166"/>
      <c r="CR976" s="166"/>
      <c r="CS976" s="166"/>
      <c r="CT976" s="166"/>
      <c r="CU976" s="166"/>
      <c r="CV976" s="166"/>
      <c r="CW976" s="166"/>
      <c r="CX976" s="166"/>
      <c r="CY976" s="166"/>
      <c r="CZ976" s="166"/>
      <c r="DA976" s="166"/>
      <c r="DB976" s="166"/>
      <c r="DC976" s="166"/>
      <c r="DD976" s="166"/>
      <c r="DE976" s="166"/>
      <c r="DF976" s="166"/>
      <c r="DG976" s="166"/>
      <c r="DH976" s="166"/>
      <c r="DI976" s="166"/>
      <c r="DJ976" s="166"/>
      <c r="DK976" s="166"/>
      <c r="DL976" s="166"/>
      <c r="DM976" s="166"/>
      <c r="DN976" s="166"/>
      <c r="DO976" s="166"/>
      <c r="DP976" s="166"/>
      <c r="DQ976" s="166"/>
      <c r="DR976" s="166"/>
      <c r="DS976" s="166"/>
      <c r="DT976" s="166"/>
      <c r="DU976" s="166"/>
      <c r="DV976" s="166"/>
      <c r="DW976" s="166"/>
      <c r="DX976" s="166"/>
      <c r="DY976" s="166"/>
      <c r="DZ976" s="166"/>
      <c r="EA976" s="166"/>
      <c r="EB976" s="166"/>
      <c r="EC976" s="166"/>
      <c r="ED976" s="166"/>
      <c r="EE976" s="166"/>
      <c r="EF976" s="166"/>
      <c r="EG976" s="166"/>
      <c r="EH976" s="166"/>
      <c r="EI976" s="166"/>
      <c r="EJ976" s="166"/>
      <c r="EK976" s="166"/>
      <c r="EL976" s="166"/>
      <c r="EM976" s="166"/>
      <c r="EN976" s="166"/>
      <c r="EO976" s="166"/>
      <c r="EP976" s="166"/>
      <c r="EQ976" s="166"/>
      <c r="ER976" s="166"/>
      <c r="ES976" s="166"/>
      <c r="ET976" s="166"/>
      <c r="EU976" s="166"/>
      <c r="EV976" s="166"/>
      <c r="EW976" s="166"/>
      <c r="EX976" s="166"/>
      <c r="EY976" s="166"/>
      <c r="EZ976" s="166"/>
      <c r="FA976" s="166"/>
      <c r="FB976" s="166"/>
      <c r="FC976" s="166"/>
      <c r="FD976" s="166"/>
      <c r="FE976" s="166"/>
      <c r="FF976" s="166"/>
      <c r="FG976" s="166"/>
      <c r="FH976" s="166"/>
      <c r="FI976" s="166"/>
      <c r="FJ976" s="166"/>
    </row>
    <row r="977" spans="13:166" s="19" customFormat="1">
      <c r="M977" s="166"/>
      <c r="N977" s="166"/>
      <c r="O977" s="166"/>
      <c r="P977" s="166"/>
      <c r="Q977" s="166"/>
      <c r="R977" s="166"/>
      <c r="S977" s="166"/>
      <c r="T977" s="166"/>
      <c r="U977" s="166"/>
      <c r="V977" s="166"/>
      <c r="W977" s="166"/>
      <c r="X977" s="166"/>
      <c r="Y977" s="166"/>
      <c r="Z977" s="166"/>
      <c r="AA977" s="166"/>
      <c r="AB977" s="166"/>
      <c r="AC977" s="166"/>
      <c r="AD977" s="166"/>
      <c r="AE977" s="166"/>
      <c r="AF977" s="166"/>
      <c r="AG977" s="166"/>
      <c r="AH977" s="167"/>
      <c r="AI977" s="167"/>
      <c r="AJ977" s="167"/>
      <c r="AK977" s="167"/>
      <c r="AL977" s="167"/>
      <c r="AM977" s="167"/>
      <c r="AN977" s="167"/>
      <c r="AO977" s="167"/>
      <c r="AP977" s="167"/>
      <c r="AQ977" s="167"/>
      <c r="AR977" s="167"/>
      <c r="AS977" s="167"/>
      <c r="AT977" s="167"/>
      <c r="AU977" s="167"/>
      <c r="AV977" s="167"/>
      <c r="AW977" s="167"/>
      <c r="AX977" s="167"/>
      <c r="AY977" s="167"/>
      <c r="AZ977" s="167"/>
      <c r="BA977" s="167"/>
      <c r="BB977" s="167"/>
      <c r="BC977" s="167"/>
      <c r="BD977" s="167"/>
      <c r="BE977" s="167"/>
      <c r="BF977" s="167"/>
      <c r="BG977" s="167"/>
      <c r="BH977" s="167"/>
      <c r="BI977" s="167"/>
      <c r="BJ977" s="167"/>
      <c r="BK977" s="167"/>
      <c r="BL977" s="166"/>
      <c r="BM977" s="166"/>
      <c r="BN977" s="166"/>
      <c r="BO977" s="166"/>
      <c r="BP977" s="166"/>
      <c r="BQ977" s="166"/>
      <c r="BR977" s="166"/>
      <c r="BS977" s="166"/>
      <c r="BT977" s="166"/>
      <c r="BU977" s="166"/>
      <c r="BV977" s="166"/>
      <c r="BW977" s="166"/>
      <c r="BX977" s="166"/>
      <c r="BY977" s="166"/>
      <c r="BZ977" s="166"/>
      <c r="CA977" s="166"/>
      <c r="CB977" s="166"/>
      <c r="CC977" s="166"/>
      <c r="CD977" s="166"/>
      <c r="CE977" s="166"/>
      <c r="CF977" s="166"/>
      <c r="CG977" s="166"/>
      <c r="CH977" s="166"/>
      <c r="CI977" s="166"/>
      <c r="CJ977" s="166"/>
      <c r="CK977" s="166"/>
      <c r="CL977" s="166"/>
      <c r="CM977" s="166"/>
      <c r="CN977" s="166"/>
      <c r="CO977" s="166"/>
      <c r="CP977" s="166"/>
      <c r="CQ977" s="166"/>
      <c r="CR977" s="166"/>
      <c r="CS977" s="166"/>
      <c r="CT977" s="166"/>
      <c r="CU977" s="166"/>
      <c r="CV977" s="166"/>
      <c r="CW977" s="166"/>
      <c r="CX977" s="166"/>
      <c r="CY977" s="166"/>
      <c r="CZ977" s="166"/>
      <c r="DA977" s="166"/>
      <c r="DB977" s="166"/>
      <c r="DC977" s="166"/>
      <c r="DD977" s="166"/>
      <c r="DE977" s="166"/>
      <c r="DF977" s="166"/>
      <c r="DG977" s="166"/>
      <c r="DH977" s="166"/>
      <c r="DI977" s="166"/>
      <c r="DJ977" s="166"/>
      <c r="DK977" s="166"/>
      <c r="DL977" s="166"/>
      <c r="DM977" s="166"/>
      <c r="DN977" s="166"/>
      <c r="DO977" s="166"/>
      <c r="DP977" s="166"/>
      <c r="DQ977" s="166"/>
      <c r="DR977" s="166"/>
      <c r="DS977" s="166"/>
      <c r="DT977" s="166"/>
      <c r="DU977" s="166"/>
      <c r="DV977" s="166"/>
      <c r="DW977" s="166"/>
      <c r="DX977" s="166"/>
      <c r="DY977" s="166"/>
      <c r="DZ977" s="166"/>
      <c r="EA977" s="166"/>
      <c r="EB977" s="166"/>
      <c r="EC977" s="166"/>
      <c r="ED977" s="166"/>
      <c r="EE977" s="166"/>
      <c r="EF977" s="166"/>
      <c r="EG977" s="166"/>
      <c r="EH977" s="166"/>
      <c r="EI977" s="166"/>
      <c r="EJ977" s="166"/>
      <c r="EK977" s="166"/>
      <c r="EL977" s="166"/>
      <c r="EM977" s="166"/>
      <c r="EN977" s="166"/>
      <c r="EO977" s="166"/>
      <c r="EP977" s="166"/>
      <c r="EQ977" s="166"/>
      <c r="ER977" s="166"/>
      <c r="ES977" s="166"/>
      <c r="ET977" s="166"/>
      <c r="EU977" s="166"/>
      <c r="EV977" s="166"/>
      <c r="EW977" s="166"/>
      <c r="EX977" s="166"/>
      <c r="EY977" s="166"/>
      <c r="EZ977" s="166"/>
      <c r="FA977" s="166"/>
      <c r="FB977" s="166"/>
      <c r="FC977" s="166"/>
      <c r="FD977" s="166"/>
      <c r="FE977" s="166"/>
      <c r="FF977" s="166"/>
      <c r="FG977" s="166"/>
      <c r="FH977" s="166"/>
      <c r="FI977" s="166"/>
      <c r="FJ977" s="166"/>
    </row>
    <row r="978" spans="13:166" s="19" customFormat="1">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7"/>
      <c r="AI978" s="167"/>
      <c r="AJ978" s="167"/>
      <c r="AK978" s="167"/>
      <c r="AL978" s="167"/>
      <c r="AM978" s="167"/>
      <c r="AN978" s="167"/>
      <c r="AO978" s="167"/>
      <c r="AP978" s="167"/>
      <c r="AQ978" s="167"/>
      <c r="AR978" s="167"/>
      <c r="AS978" s="167"/>
      <c r="AT978" s="167"/>
      <c r="AU978" s="167"/>
      <c r="AV978" s="167"/>
      <c r="AW978" s="167"/>
      <c r="AX978" s="167"/>
      <c r="AY978" s="167"/>
      <c r="AZ978" s="167"/>
      <c r="BA978" s="167"/>
      <c r="BB978" s="167"/>
      <c r="BC978" s="167"/>
      <c r="BD978" s="167"/>
      <c r="BE978" s="167"/>
      <c r="BF978" s="167"/>
      <c r="BG978" s="167"/>
      <c r="BH978" s="167"/>
      <c r="BI978" s="167"/>
      <c r="BJ978" s="167"/>
      <c r="BK978" s="167"/>
      <c r="BL978" s="166"/>
      <c r="BM978" s="166"/>
      <c r="BN978" s="166"/>
      <c r="BO978" s="166"/>
      <c r="BP978" s="166"/>
      <c r="BQ978" s="166"/>
      <c r="BR978" s="166"/>
      <c r="BS978" s="166"/>
      <c r="BT978" s="166"/>
      <c r="BU978" s="166"/>
      <c r="BV978" s="166"/>
      <c r="BW978" s="166"/>
      <c r="BX978" s="166"/>
      <c r="BY978" s="166"/>
      <c r="BZ978" s="166"/>
      <c r="CA978" s="166"/>
      <c r="CB978" s="166"/>
      <c r="CC978" s="166"/>
      <c r="CD978" s="166"/>
      <c r="CE978" s="166"/>
      <c r="CF978" s="166"/>
      <c r="CG978" s="166"/>
      <c r="CH978" s="166"/>
      <c r="CI978" s="166"/>
      <c r="CJ978" s="166"/>
      <c r="CK978" s="166"/>
      <c r="CL978" s="166"/>
      <c r="CM978" s="166"/>
      <c r="CN978" s="166"/>
      <c r="CO978" s="166"/>
      <c r="CP978" s="166"/>
      <c r="CQ978" s="166"/>
      <c r="CR978" s="166"/>
      <c r="CS978" s="166"/>
      <c r="CT978" s="166"/>
      <c r="CU978" s="166"/>
      <c r="CV978" s="166"/>
      <c r="CW978" s="166"/>
      <c r="CX978" s="166"/>
      <c r="CY978" s="166"/>
      <c r="CZ978" s="166"/>
      <c r="DA978" s="166"/>
      <c r="DB978" s="166"/>
      <c r="DC978" s="166"/>
      <c r="DD978" s="166"/>
      <c r="DE978" s="166"/>
      <c r="DF978" s="166"/>
      <c r="DG978" s="166"/>
      <c r="DH978" s="166"/>
      <c r="DI978" s="166"/>
      <c r="DJ978" s="166"/>
      <c r="DK978" s="166"/>
      <c r="DL978" s="166"/>
      <c r="DM978" s="166"/>
      <c r="DN978" s="166"/>
      <c r="DO978" s="166"/>
      <c r="DP978" s="166"/>
      <c r="DQ978" s="166"/>
      <c r="DR978" s="166"/>
      <c r="DS978" s="166"/>
      <c r="DT978" s="166"/>
      <c r="DU978" s="166"/>
      <c r="DV978" s="166"/>
      <c r="DW978" s="166"/>
      <c r="DX978" s="166"/>
      <c r="DY978" s="166"/>
      <c r="DZ978" s="166"/>
      <c r="EA978" s="166"/>
      <c r="EB978" s="166"/>
      <c r="EC978" s="166"/>
      <c r="ED978" s="166"/>
      <c r="EE978" s="166"/>
      <c r="EF978" s="166"/>
      <c r="EG978" s="166"/>
      <c r="EH978" s="166"/>
      <c r="EI978" s="166"/>
      <c r="EJ978" s="166"/>
      <c r="EK978" s="166"/>
      <c r="EL978" s="166"/>
      <c r="EM978" s="166"/>
      <c r="EN978" s="166"/>
      <c r="EO978" s="166"/>
      <c r="EP978" s="166"/>
      <c r="EQ978" s="166"/>
      <c r="ER978" s="166"/>
      <c r="ES978" s="166"/>
      <c r="ET978" s="166"/>
      <c r="EU978" s="166"/>
      <c r="EV978" s="166"/>
      <c r="EW978" s="166"/>
      <c r="EX978" s="166"/>
      <c r="EY978" s="166"/>
      <c r="EZ978" s="166"/>
      <c r="FA978" s="166"/>
      <c r="FB978" s="166"/>
      <c r="FC978" s="166"/>
      <c r="FD978" s="166"/>
      <c r="FE978" s="166"/>
      <c r="FF978" s="166"/>
      <c r="FG978" s="166"/>
      <c r="FH978" s="166"/>
      <c r="FI978" s="166"/>
      <c r="FJ978" s="166"/>
    </row>
    <row r="979" spans="13:166" s="19" customFormat="1">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7"/>
      <c r="AI979" s="167"/>
      <c r="AJ979" s="167"/>
      <c r="AK979" s="167"/>
      <c r="AL979" s="167"/>
      <c r="AM979" s="167"/>
      <c r="AN979" s="167"/>
      <c r="AO979" s="167"/>
      <c r="AP979" s="167"/>
      <c r="AQ979" s="167"/>
      <c r="AR979" s="167"/>
      <c r="AS979" s="167"/>
      <c r="AT979" s="167"/>
      <c r="AU979" s="167"/>
      <c r="AV979" s="167"/>
      <c r="AW979" s="167"/>
      <c r="AX979" s="167"/>
      <c r="AY979" s="167"/>
      <c r="AZ979" s="167"/>
      <c r="BA979" s="167"/>
      <c r="BB979" s="167"/>
      <c r="BC979" s="167"/>
      <c r="BD979" s="167"/>
      <c r="BE979" s="167"/>
      <c r="BF979" s="167"/>
      <c r="BG979" s="167"/>
      <c r="BH979" s="167"/>
      <c r="BI979" s="167"/>
      <c r="BJ979" s="167"/>
      <c r="BK979" s="167"/>
      <c r="BL979" s="166"/>
      <c r="BM979" s="166"/>
      <c r="BN979" s="166"/>
      <c r="BO979" s="166"/>
      <c r="BP979" s="166"/>
      <c r="BQ979" s="166"/>
      <c r="BR979" s="166"/>
      <c r="BS979" s="166"/>
      <c r="BT979" s="166"/>
      <c r="BU979" s="166"/>
      <c r="BV979" s="166"/>
      <c r="BW979" s="166"/>
      <c r="BX979" s="166"/>
      <c r="BY979" s="166"/>
      <c r="BZ979" s="166"/>
      <c r="CA979" s="166"/>
      <c r="CB979" s="166"/>
      <c r="CC979" s="166"/>
      <c r="CD979" s="166"/>
      <c r="CE979" s="166"/>
      <c r="CF979" s="166"/>
      <c r="CG979" s="166"/>
      <c r="CH979" s="166"/>
      <c r="CI979" s="166"/>
      <c r="CJ979" s="166"/>
      <c r="CK979" s="166"/>
      <c r="CL979" s="166"/>
      <c r="CM979" s="166"/>
      <c r="CN979" s="166"/>
      <c r="CO979" s="166"/>
      <c r="CP979" s="166"/>
      <c r="CQ979" s="166"/>
      <c r="CR979" s="166"/>
      <c r="CS979" s="166"/>
      <c r="CT979" s="166"/>
      <c r="CU979" s="166"/>
      <c r="CV979" s="166"/>
      <c r="CW979" s="166"/>
      <c r="CX979" s="166"/>
      <c r="CY979" s="166"/>
      <c r="CZ979" s="166"/>
      <c r="DA979" s="166"/>
      <c r="DB979" s="166"/>
      <c r="DC979" s="166"/>
      <c r="DD979" s="166"/>
      <c r="DE979" s="166"/>
      <c r="DF979" s="166"/>
      <c r="DG979" s="166"/>
      <c r="DH979" s="166"/>
      <c r="DI979" s="166"/>
      <c r="DJ979" s="166"/>
      <c r="DK979" s="166"/>
      <c r="DL979" s="166"/>
      <c r="DM979" s="166"/>
      <c r="DN979" s="166"/>
      <c r="DO979" s="166"/>
      <c r="DP979" s="166"/>
      <c r="DQ979" s="166"/>
      <c r="DR979" s="166"/>
      <c r="DS979" s="166"/>
      <c r="DT979" s="166"/>
      <c r="DU979" s="166"/>
      <c r="DV979" s="166"/>
      <c r="DW979" s="166"/>
      <c r="DX979" s="166"/>
      <c r="DY979" s="166"/>
      <c r="DZ979" s="166"/>
      <c r="EA979" s="166"/>
      <c r="EB979" s="166"/>
      <c r="EC979" s="166"/>
      <c r="ED979" s="166"/>
      <c r="EE979" s="166"/>
      <c r="EF979" s="166"/>
      <c r="EG979" s="166"/>
      <c r="EH979" s="166"/>
      <c r="EI979" s="166"/>
      <c r="EJ979" s="166"/>
      <c r="EK979" s="166"/>
      <c r="EL979" s="166"/>
      <c r="EM979" s="166"/>
      <c r="EN979" s="166"/>
      <c r="EO979" s="166"/>
      <c r="EP979" s="166"/>
      <c r="EQ979" s="166"/>
      <c r="ER979" s="166"/>
      <c r="ES979" s="166"/>
      <c r="ET979" s="166"/>
      <c r="EU979" s="166"/>
      <c r="EV979" s="166"/>
      <c r="EW979" s="166"/>
      <c r="EX979" s="166"/>
      <c r="EY979" s="166"/>
      <c r="EZ979" s="166"/>
      <c r="FA979" s="166"/>
      <c r="FB979" s="166"/>
      <c r="FC979" s="166"/>
      <c r="FD979" s="166"/>
      <c r="FE979" s="166"/>
      <c r="FF979" s="166"/>
      <c r="FG979" s="166"/>
      <c r="FH979" s="166"/>
      <c r="FI979" s="166"/>
      <c r="FJ979" s="166"/>
    </row>
    <row r="980" spans="13:166" s="19" customFormat="1">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7"/>
      <c r="AI980" s="167"/>
      <c r="AJ980" s="167"/>
      <c r="AK980" s="167"/>
      <c r="AL980" s="167"/>
      <c r="AM980" s="167"/>
      <c r="AN980" s="167"/>
      <c r="AO980" s="167"/>
      <c r="AP980" s="167"/>
      <c r="AQ980" s="167"/>
      <c r="AR980" s="167"/>
      <c r="AS980" s="167"/>
      <c r="AT980" s="167"/>
      <c r="AU980" s="167"/>
      <c r="AV980" s="167"/>
      <c r="AW980" s="167"/>
      <c r="AX980" s="167"/>
      <c r="AY980" s="167"/>
      <c r="AZ980" s="167"/>
      <c r="BA980" s="167"/>
      <c r="BB980" s="167"/>
      <c r="BC980" s="167"/>
      <c r="BD980" s="167"/>
      <c r="BE980" s="167"/>
      <c r="BF980" s="167"/>
      <c r="BG980" s="167"/>
      <c r="BH980" s="167"/>
      <c r="BI980" s="167"/>
      <c r="BJ980" s="167"/>
      <c r="BK980" s="167"/>
      <c r="BL980" s="166"/>
      <c r="BM980" s="166"/>
      <c r="BN980" s="166"/>
      <c r="BO980" s="166"/>
      <c r="BP980" s="166"/>
      <c r="BQ980" s="166"/>
      <c r="BR980" s="166"/>
      <c r="BS980" s="166"/>
      <c r="BT980" s="166"/>
      <c r="BU980" s="166"/>
      <c r="BV980" s="166"/>
      <c r="BW980" s="166"/>
      <c r="BX980" s="166"/>
      <c r="BY980" s="166"/>
      <c r="BZ980" s="166"/>
      <c r="CA980" s="166"/>
      <c r="CB980" s="166"/>
      <c r="CC980" s="166"/>
      <c r="CD980" s="166"/>
      <c r="CE980" s="166"/>
      <c r="CF980" s="166"/>
      <c r="CG980" s="166"/>
      <c r="CH980" s="166"/>
      <c r="CI980" s="166"/>
      <c r="CJ980" s="166"/>
      <c r="CK980" s="166"/>
      <c r="CL980" s="166"/>
      <c r="CM980" s="166"/>
      <c r="CN980" s="166"/>
      <c r="CO980" s="166"/>
      <c r="CP980" s="166"/>
      <c r="CQ980" s="166"/>
      <c r="CR980" s="166"/>
      <c r="CS980" s="166"/>
      <c r="CT980" s="166"/>
      <c r="CU980" s="166"/>
      <c r="CV980" s="166"/>
      <c r="CW980" s="166"/>
      <c r="CX980" s="166"/>
      <c r="CY980" s="166"/>
      <c r="CZ980" s="166"/>
      <c r="DA980" s="166"/>
      <c r="DB980" s="166"/>
      <c r="DC980" s="166"/>
      <c r="DD980" s="166"/>
      <c r="DE980" s="166"/>
      <c r="DF980" s="166"/>
      <c r="DG980" s="166"/>
      <c r="DH980" s="166"/>
      <c r="DI980" s="166"/>
      <c r="DJ980" s="166"/>
      <c r="DK980" s="166"/>
      <c r="DL980" s="166"/>
      <c r="DM980" s="166"/>
      <c r="DN980" s="166"/>
      <c r="DO980" s="166"/>
      <c r="DP980" s="166"/>
      <c r="DQ980" s="166"/>
      <c r="DR980" s="166"/>
      <c r="DS980" s="166"/>
      <c r="DT980" s="166"/>
      <c r="DU980" s="166"/>
      <c r="DV980" s="166"/>
      <c r="DW980" s="166"/>
      <c r="DX980" s="166"/>
      <c r="DY980" s="166"/>
      <c r="DZ980" s="166"/>
      <c r="EA980" s="166"/>
      <c r="EB980" s="166"/>
      <c r="EC980" s="166"/>
      <c r="ED980" s="166"/>
      <c r="EE980" s="166"/>
      <c r="EF980" s="166"/>
      <c r="EG980" s="166"/>
      <c r="EH980" s="166"/>
      <c r="EI980" s="166"/>
      <c r="EJ980" s="166"/>
      <c r="EK980" s="166"/>
      <c r="EL980" s="166"/>
      <c r="EM980" s="166"/>
      <c r="EN980" s="166"/>
      <c r="EO980" s="166"/>
      <c r="EP980" s="166"/>
      <c r="EQ980" s="166"/>
      <c r="ER980" s="166"/>
      <c r="ES980" s="166"/>
      <c r="ET980" s="166"/>
      <c r="EU980" s="166"/>
      <c r="EV980" s="166"/>
      <c r="EW980" s="166"/>
      <c r="EX980" s="166"/>
      <c r="EY980" s="166"/>
      <c r="EZ980" s="166"/>
      <c r="FA980" s="166"/>
      <c r="FB980" s="166"/>
      <c r="FC980" s="166"/>
      <c r="FD980" s="166"/>
      <c r="FE980" s="166"/>
      <c r="FF980" s="166"/>
      <c r="FG980" s="166"/>
      <c r="FH980" s="166"/>
      <c r="FI980" s="166"/>
      <c r="FJ980" s="166"/>
    </row>
    <row r="981" spans="13:166" s="19" customFormat="1">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7"/>
      <c r="AI981" s="167"/>
      <c r="AJ981" s="167"/>
      <c r="AK981" s="167"/>
      <c r="AL981" s="167"/>
      <c r="AM981" s="167"/>
      <c r="AN981" s="167"/>
      <c r="AO981" s="167"/>
      <c r="AP981" s="167"/>
      <c r="AQ981" s="167"/>
      <c r="AR981" s="167"/>
      <c r="AS981" s="167"/>
      <c r="AT981" s="167"/>
      <c r="AU981" s="167"/>
      <c r="AV981" s="167"/>
      <c r="AW981" s="167"/>
      <c r="AX981" s="167"/>
      <c r="AY981" s="167"/>
      <c r="AZ981" s="167"/>
      <c r="BA981" s="167"/>
      <c r="BB981" s="167"/>
      <c r="BC981" s="167"/>
      <c r="BD981" s="167"/>
      <c r="BE981" s="167"/>
      <c r="BF981" s="167"/>
      <c r="BG981" s="167"/>
      <c r="BH981" s="167"/>
      <c r="BI981" s="167"/>
      <c r="BJ981" s="167"/>
      <c r="BK981" s="167"/>
      <c r="BL981" s="166"/>
      <c r="BM981" s="166"/>
      <c r="BN981" s="166"/>
      <c r="BO981" s="166"/>
      <c r="BP981" s="166"/>
      <c r="BQ981" s="166"/>
      <c r="BR981" s="166"/>
      <c r="BS981" s="166"/>
      <c r="BT981" s="166"/>
      <c r="BU981" s="166"/>
      <c r="BV981" s="166"/>
      <c r="BW981" s="166"/>
      <c r="BX981" s="166"/>
      <c r="BY981" s="166"/>
      <c r="BZ981" s="166"/>
      <c r="CA981" s="166"/>
      <c r="CB981" s="166"/>
      <c r="CC981" s="166"/>
      <c r="CD981" s="166"/>
      <c r="CE981" s="166"/>
      <c r="CF981" s="166"/>
      <c r="CG981" s="166"/>
      <c r="CH981" s="166"/>
      <c r="CI981" s="166"/>
      <c r="CJ981" s="166"/>
      <c r="CK981" s="166"/>
      <c r="CL981" s="166"/>
      <c r="CM981" s="166"/>
      <c r="CN981" s="166"/>
      <c r="CO981" s="166"/>
      <c r="CP981" s="166"/>
      <c r="CQ981" s="166"/>
      <c r="CR981" s="166"/>
      <c r="CS981" s="166"/>
      <c r="CT981" s="166"/>
      <c r="CU981" s="166"/>
      <c r="CV981" s="166"/>
      <c r="CW981" s="166"/>
      <c r="CX981" s="166"/>
      <c r="CY981" s="166"/>
      <c r="CZ981" s="166"/>
      <c r="DA981" s="166"/>
      <c r="DB981" s="166"/>
      <c r="DC981" s="166"/>
      <c r="DD981" s="166"/>
      <c r="DE981" s="166"/>
      <c r="DF981" s="166"/>
      <c r="DG981" s="166"/>
      <c r="DH981" s="166"/>
      <c r="DI981" s="166"/>
      <c r="DJ981" s="166"/>
      <c r="DK981" s="166"/>
      <c r="DL981" s="166"/>
      <c r="DM981" s="166"/>
      <c r="DN981" s="166"/>
      <c r="DO981" s="166"/>
      <c r="DP981" s="166"/>
      <c r="DQ981" s="166"/>
      <c r="DR981" s="166"/>
      <c r="DS981" s="166"/>
      <c r="DT981" s="166"/>
      <c r="DU981" s="166"/>
      <c r="DV981" s="166"/>
      <c r="DW981" s="166"/>
      <c r="DX981" s="166"/>
      <c r="DY981" s="166"/>
      <c r="DZ981" s="166"/>
      <c r="EA981" s="166"/>
      <c r="EB981" s="166"/>
      <c r="EC981" s="166"/>
      <c r="ED981" s="166"/>
      <c r="EE981" s="166"/>
      <c r="EF981" s="166"/>
      <c r="EG981" s="166"/>
      <c r="EH981" s="166"/>
      <c r="EI981" s="166"/>
      <c r="EJ981" s="166"/>
      <c r="EK981" s="166"/>
      <c r="EL981" s="166"/>
      <c r="EM981" s="166"/>
      <c r="EN981" s="166"/>
      <c r="EO981" s="166"/>
      <c r="EP981" s="166"/>
      <c r="EQ981" s="166"/>
      <c r="ER981" s="166"/>
      <c r="ES981" s="166"/>
      <c r="ET981" s="166"/>
      <c r="EU981" s="166"/>
      <c r="EV981" s="166"/>
      <c r="EW981" s="166"/>
      <c r="EX981" s="166"/>
      <c r="EY981" s="166"/>
      <c r="EZ981" s="166"/>
      <c r="FA981" s="166"/>
      <c r="FB981" s="166"/>
      <c r="FC981" s="166"/>
      <c r="FD981" s="166"/>
      <c r="FE981" s="166"/>
      <c r="FF981" s="166"/>
      <c r="FG981" s="166"/>
      <c r="FH981" s="166"/>
      <c r="FI981" s="166"/>
      <c r="FJ981" s="166"/>
    </row>
    <row r="982" spans="13:166" s="19" customFormat="1">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7"/>
      <c r="AI982" s="167"/>
      <c r="AJ982" s="167"/>
      <c r="AK982" s="167"/>
      <c r="AL982" s="167"/>
      <c r="AM982" s="167"/>
      <c r="AN982" s="167"/>
      <c r="AO982" s="167"/>
      <c r="AP982" s="167"/>
      <c r="AQ982" s="167"/>
      <c r="AR982" s="167"/>
      <c r="AS982" s="167"/>
      <c r="AT982" s="167"/>
      <c r="AU982" s="167"/>
      <c r="AV982" s="167"/>
      <c r="AW982" s="167"/>
      <c r="AX982" s="167"/>
      <c r="AY982" s="167"/>
      <c r="AZ982" s="167"/>
      <c r="BA982" s="167"/>
      <c r="BB982" s="167"/>
      <c r="BC982" s="167"/>
      <c r="BD982" s="167"/>
      <c r="BE982" s="167"/>
      <c r="BF982" s="167"/>
      <c r="BG982" s="167"/>
      <c r="BH982" s="167"/>
      <c r="BI982" s="167"/>
      <c r="BJ982" s="167"/>
      <c r="BK982" s="167"/>
      <c r="BL982" s="166"/>
      <c r="BM982" s="166"/>
      <c r="BN982" s="166"/>
      <c r="BO982" s="166"/>
      <c r="BP982" s="166"/>
      <c r="BQ982" s="166"/>
      <c r="BR982" s="166"/>
      <c r="BS982" s="166"/>
      <c r="BT982" s="166"/>
      <c r="BU982" s="166"/>
      <c r="BV982" s="166"/>
      <c r="BW982" s="166"/>
      <c r="BX982" s="166"/>
      <c r="BY982" s="166"/>
      <c r="BZ982" s="166"/>
      <c r="CA982" s="166"/>
      <c r="CB982" s="166"/>
      <c r="CC982" s="166"/>
      <c r="CD982" s="166"/>
      <c r="CE982" s="166"/>
      <c r="CF982" s="166"/>
      <c r="CG982" s="166"/>
      <c r="CH982" s="166"/>
      <c r="CI982" s="166"/>
      <c r="CJ982" s="166"/>
      <c r="CK982" s="166"/>
      <c r="CL982" s="166"/>
      <c r="CM982" s="166"/>
      <c r="CN982" s="166"/>
      <c r="CO982" s="166"/>
      <c r="CP982" s="166"/>
      <c r="CQ982" s="166"/>
      <c r="CR982" s="166"/>
      <c r="CS982" s="166"/>
      <c r="CT982" s="166"/>
      <c r="CU982" s="166"/>
      <c r="CV982" s="166"/>
      <c r="CW982" s="166"/>
      <c r="CX982" s="166"/>
      <c r="CY982" s="166"/>
      <c r="CZ982" s="166"/>
      <c r="DA982" s="166"/>
      <c r="DB982" s="166"/>
      <c r="DC982" s="166"/>
      <c r="DD982" s="166"/>
      <c r="DE982" s="166"/>
      <c r="DF982" s="166"/>
      <c r="DG982" s="166"/>
      <c r="DH982" s="166"/>
      <c r="DI982" s="166"/>
      <c r="DJ982" s="166"/>
      <c r="DK982" s="166"/>
      <c r="DL982" s="166"/>
      <c r="DM982" s="166"/>
      <c r="DN982" s="166"/>
      <c r="DO982" s="166"/>
      <c r="DP982" s="166"/>
      <c r="DQ982" s="166"/>
      <c r="DR982" s="166"/>
      <c r="DS982" s="166"/>
      <c r="DT982" s="166"/>
      <c r="DU982" s="166"/>
      <c r="DV982" s="166"/>
      <c r="DW982" s="166"/>
      <c r="DX982" s="166"/>
      <c r="DY982" s="166"/>
      <c r="DZ982" s="166"/>
      <c r="EA982" s="166"/>
      <c r="EB982" s="166"/>
      <c r="EC982" s="166"/>
      <c r="ED982" s="166"/>
      <c r="EE982" s="166"/>
      <c r="EF982" s="166"/>
      <c r="EG982" s="166"/>
      <c r="EH982" s="166"/>
      <c r="EI982" s="166"/>
      <c r="EJ982" s="166"/>
      <c r="EK982" s="166"/>
      <c r="EL982" s="166"/>
      <c r="EM982" s="166"/>
      <c r="EN982" s="166"/>
      <c r="EO982" s="166"/>
      <c r="EP982" s="166"/>
      <c r="EQ982" s="166"/>
      <c r="ER982" s="166"/>
      <c r="ES982" s="166"/>
      <c r="ET982" s="166"/>
      <c r="EU982" s="166"/>
      <c r="EV982" s="166"/>
      <c r="EW982" s="166"/>
      <c r="EX982" s="166"/>
      <c r="EY982" s="166"/>
      <c r="EZ982" s="166"/>
      <c r="FA982" s="166"/>
      <c r="FB982" s="166"/>
      <c r="FC982" s="166"/>
      <c r="FD982" s="166"/>
      <c r="FE982" s="166"/>
      <c r="FF982" s="166"/>
      <c r="FG982" s="166"/>
      <c r="FH982" s="166"/>
      <c r="FI982" s="166"/>
      <c r="FJ982" s="166"/>
    </row>
    <row r="983" spans="13:166" s="19" customFormat="1">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7"/>
      <c r="AI983" s="167"/>
      <c r="AJ983" s="167"/>
      <c r="AK983" s="167"/>
      <c r="AL983" s="167"/>
      <c r="AM983" s="167"/>
      <c r="AN983" s="167"/>
      <c r="AO983" s="167"/>
      <c r="AP983" s="167"/>
      <c r="AQ983" s="167"/>
      <c r="AR983" s="167"/>
      <c r="AS983" s="167"/>
      <c r="AT983" s="167"/>
      <c r="AU983" s="167"/>
      <c r="AV983" s="167"/>
      <c r="AW983" s="167"/>
      <c r="AX983" s="167"/>
      <c r="AY983" s="167"/>
      <c r="AZ983" s="167"/>
      <c r="BA983" s="167"/>
      <c r="BB983" s="167"/>
      <c r="BC983" s="167"/>
      <c r="BD983" s="167"/>
      <c r="BE983" s="167"/>
      <c r="BF983" s="167"/>
      <c r="BG983" s="167"/>
      <c r="BH983" s="167"/>
      <c r="BI983" s="167"/>
      <c r="BJ983" s="167"/>
      <c r="BK983" s="167"/>
      <c r="BL983" s="166"/>
      <c r="BM983" s="166"/>
      <c r="BN983" s="166"/>
      <c r="BO983" s="166"/>
      <c r="BP983" s="166"/>
      <c r="BQ983" s="166"/>
      <c r="BR983" s="166"/>
      <c r="BS983" s="166"/>
      <c r="BT983" s="166"/>
      <c r="BU983" s="166"/>
      <c r="BV983" s="166"/>
      <c r="BW983" s="166"/>
      <c r="BX983" s="166"/>
      <c r="BY983" s="166"/>
      <c r="BZ983" s="166"/>
      <c r="CA983" s="166"/>
      <c r="CB983" s="166"/>
      <c r="CC983" s="166"/>
      <c r="CD983" s="166"/>
      <c r="CE983" s="166"/>
      <c r="CF983" s="166"/>
      <c r="CG983" s="166"/>
      <c r="CH983" s="166"/>
      <c r="CI983" s="166"/>
      <c r="CJ983" s="166"/>
      <c r="CK983" s="166"/>
      <c r="CL983" s="166"/>
      <c r="CM983" s="166"/>
      <c r="CN983" s="166"/>
      <c r="CO983" s="166"/>
      <c r="CP983" s="166"/>
      <c r="CQ983" s="166"/>
      <c r="CR983" s="166"/>
      <c r="CS983" s="166"/>
      <c r="CT983" s="166"/>
      <c r="CU983" s="166"/>
      <c r="CV983" s="166"/>
      <c r="CW983" s="166"/>
      <c r="CX983" s="166"/>
      <c r="CY983" s="166"/>
      <c r="CZ983" s="166"/>
      <c r="DA983" s="166"/>
      <c r="DB983" s="166"/>
      <c r="DC983" s="166"/>
      <c r="DD983" s="166"/>
      <c r="DE983" s="166"/>
      <c r="DF983" s="166"/>
      <c r="DG983" s="166"/>
      <c r="DH983" s="166"/>
      <c r="DI983" s="166"/>
      <c r="DJ983" s="166"/>
      <c r="DK983" s="166"/>
      <c r="DL983" s="166"/>
      <c r="DM983" s="166"/>
      <c r="DN983" s="166"/>
      <c r="DO983" s="166"/>
      <c r="DP983" s="166"/>
      <c r="DQ983" s="166"/>
      <c r="DR983" s="166"/>
      <c r="DS983" s="166"/>
      <c r="DT983" s="166"/>
      <c r="DU983" s="166"/>
      <c r="DV983" s="166"/>
      <c r="DW983" s="166"/>
      <c r="DX983" s="166"/>
      <c r="DY983" s="166"/>
      <c r="DZ983" s="166"/>
      <c r="EA983" s="166"/>
      <c r="EB983" s="166"/>
      <c r="EC983" s="166"/>
      <c r="ED983" s="166"/>
      <c r="EE983" s="166"/>
      <c r="EF983" s="166"/>
      <c r="EG983" s="166"/>
      <c r="EH983" s="166"/>
      <c r="EI983" s="166"/>
      <c r="EJ983" s="166"/>
      <c r="EK983" s="166"/>
      <c r="EL983" s="166"/>
      <c r="EM983" s="166"/>
      <c r="EN983" s="166"/>
      <c r="EO983" s="166"/>
      <c r="EP983" s="166"/>
      <c r="EQ983" s="166"/>
      <c r="ER983" s="166"/>
      <c r="ES983" s="166"/>
      <c r="ET983" s="166"/>
      <c r="EU983" s="166"/>
      <c r="EV983" s="166"/>
      <c r="EW983" s="166"/>
      <c r="EX983" s="166"/>
      <c r="EY983" s="166"/>
      <c r="EZ983" s="166"/>
      <c r="FA983" s="166"/>
      <c r="FB983" s="166"/>
      <c r="FC983" s="166"/>
      <c r="FD983" s="166"/>
      <c r="FE983" s="166"/>
      <c r="FF983" s="166"/>
      <c r="FG983" s="166"/>
      <c r="FH983" s="166"/>
      <c r="FI983" s="166"/>
      <c r="FJ983" s="166"/>
    </row>
    <row r="984" spans="13:166" s="19" customFormat="1">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7"/>
      <c r="AI984" s="167"/>
      <c r="AJ984" s="167"/>
      <c r="AK984" s="167"/>
      <c r="AL984" s="167"/>
      <c r="AM984" s="167"/>
      <c r="AN984" s="167"/>
      <c r="AO984" s="167"/>
      <c r="AP984" s="167"/>
      <c r="AQ984" s="167"/>
      <c r="AR984" s="167"/>
      <c r="AS984" s="167"/>
      <c r="AT984" s="167"/>
      <c r="AU984" s="167"/>
      <c r="AV984" s="167"/>
      <c r="AW984" s="167"/>
      <c r="AX984" s="167"/>
      <c r="AY984" s="167"/>
      <c r="AZ984" s="167"/>
      <c r="BA984" s="167"/>
      <c r="BB984" s="167"/>
      <c r="BC984" s="167"/>
      <c r="BD984" s="167"/>
      <c r="BE984" s="167"/>
      <c r="BF984" s="167"/>
      <c r="BG984" s="167"/>
      <c r="BH984" s="167"/>
      <c r="BI984" s="167"/>
      <c r="BJ984" s="167"/>
      <c r="BK984" s="167"/>
      <c r="BL984" s="166"/>
      <c r="BM984" s="166"/>
      <c r="BN984" s="166"/>
      <c r="BO984" s="166"/>
      <c r="BP984" s="166"/>
      <c r="BQ984" s="166"/>
      <c r="BR984" s="166"/>
      <c r="BS984" s="166"/>
      <c r="BT984" s="166"/>
      <c r="BU984" s="166"/>
      <c r="BV984" s="166"/>
      <c r="BW984" s="166"/>
      <c r="BX984" s="166"/>
      <c r="BY984" s="166"/>
      <c r="BZ984" s="166"/>
      <c r="CA984" s="166"/>
      <c r="CB984" s="166"/>
      <c r="CC984" s="166"/>
      <c r="CD984" s="166"/>
      <c r="CE984" s="166"/>
      <c r="CF984" s="166"/>
      <c r="CG984" s="166"/>
      <c r="CH984" s="166"/>
      <c r="CI984" s="166"/>
      <c r="CJ984" s="166"/>
      <c r="CK984" s="166"/>
      <c r="CL984" s="166"/>
      <c r="CM984" s="166"/>
      <c r="CN984" s="166"/>
      <c r="CO984" s="166"/>
      <c r="CP984" s="166"/>
      <c r="CQ984" s="166"/>
      <c r="CR984" s="166"/>
      <c r="CS984" s="166"/>
      <c r="CT984" s="166"/>
      <c r="CU984" s="166"/>
      <c r="CV984" s="166"/>
      <c r="CW984" s="166"/>
      <c r="CX984" s="166"/>
      <c r="CY984" s="166"/>
      <c r="CZ984" s="166"/>
      <c r="DA984" s="166"/>
      <c r="DB984" s="166"/>
      <c r="DC984" s="166"/>
      <c r="DD984" s="166"/>
      <c r="DE984" s="166"/>
      <c r="DF984" s="166"/>
      <c r="DG984" s="166"/>
      <c r="DH984" s="166"/>
      <c r="DI984" s="166"/>
      <c r="DJ984" s="166"/>
      <c r="DK984" s="166"/>
      <c r="DL984" s="166"/>
      <c r="DM984" s="166"/>
      <c r="DN984" s="166"/>
      <c r="DO984" s="166"/>
      <c r="DP984" s="166"/>
      <c r="DQ984" s="166"/>
      <c r="DR984" s="166"/>
      <c r="DS984" s="166"/>
      <c r="DT984" s="166"/>
      <c r="DU984" s="166"/>
      <c r="DV984" s="166"/>
      <c r="DW984" s="166"/>
      <c r="DX984" s="166"/>
      <c r="DY984" s="166"/>
      <c r="DZ984" s="166"/>
      <c r="EA984" s="166"/>
      <c r="EB984" s="166"/>
      <c r="EC984" s="166"/>
      <c r="ED984" s="166"/>
      <c r="EE984" s="166"/>
      <c r="EF984" s="166"/>
      <c r="EG984" s="166"/>
      <c r="EH984" s="166"/>
      <c r="EI984" s="166"/>
      <c r="EJ984" s="166"/>
      <c r="EK984" s="166"/>
      <c r="EL984" s="166"/>
      <c r="EM984" s="166"/>
      <c r="EN984" s="166"/>
      <c r="EO984" s="166"/>
      <c r="EP984" s="166"/>
      <c r="EQ984" s="166"/>
      <c r="ER984" s="166"/>
      <c r="ES984" s="166"/>
      <c r="ET984" s="166"/>
      <c r="EU984" s="166"/>
      <c r="EV984" s="166"/>
      <c r="EW984" s="166"/>
      <c r="EX984" s="166"/>
      <c r="EY984" s="166"/>
      <c r="EZ984" s="166"/>
      <c r="FA984" s="166"/>
      <c r="FB984" s="166"/>
      <c r="FC984" s="166"/>
      <c r="FD984" s="166"/>
      <c r="FE984" s="166"/>
      <c r="FF984" s="166"/>
      <c r="FG984" s="166"/>
      <c r="FH984" s="166"/>
      <c r="FI984" s="166"/>
      <c r="FJ984" s="166"/>
    </row>
    <row r="985" spans="13:166" s="19" customFormat="1">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7"/>
      <c r="AI985" s="167"/>
      <c r="AJ985" s="167"/>
      <c r="AK985" s="167"/>
      <c r="AL985" s="167"/>
      <c r="AM985" s="167"/>
      <c r="AN985" s="167"/>
      <c r="AO985" s="167"/>
      <c r="AP985" s="167"/>
      <c r="AQ985" s="167"/>
      <c r="AR985" s="167"/>
      <c r="AS985" s="167"/>
      <c r="AT985" s="167"/>
      <c r="AU985" s="167"/>
      <c r="AV985" s="167"/>
      <c r="AW985" s="167"/>
      <c r="AX985" s="167"/>
      <c r="AY985" s="167"/>
      <c r="AZ985" s="167"/>
      <c r="BA985" s="167"/>
      <c r="BB985" s="167"/>
      <c r="BC985" s="167"/>
      <c r="BD985" s="167"/>
      <c r="BE985" s="167"/>
      <c r="BF985" s="167"/>
      <c r="BG985" s="167"/>
      <c r="BH985" s="167"/>
      <c r="BI985" s="167"/>
      <c r="BJ985" s="167"/>
      <c r="BK985" s="167"/>
      <c r="BL985" s="166"/>
      <c r="BM985" s="166"/>
      <c r="BN985" s="166"/>
      <c r="BO985" s="166"/>
      <c r="BP985" s="166"/>
      <c r="BQ985" s="166"/>
      <c r="BR985" s="166"/>
      <c r="BS985" s="166"/>
      <c r="BT985" s="166"/>
      <c r="BU985" s="166"/>
      <c r="BV985" s="166"/>
      <c r="BW985" s="166"/>
      <c r="BX985" s="166"/>
      <c r="BY985" s="166"/>
      <c r="BZ985" s="166"/>
      <c r="CA985" s="166"/>
      <c r="CB985" s="166"/>
      <c r="CC985" s="166"/>
      <c r="CD985" s="166"/>
      <c r="CE985" s="166"/>
      <c r="CF985" s="166"/>
      <c r="CG985" s="166"/>
      <c r="CH985" s="166"/>
      <c r="CI985" s="166"/>
      <c r="CJ985" s="166"/>
      <c r="CK985" s="166"/>
      <c r="CL985" s="166"/>
      <c r="CM985" s="166"/>
      <c r="CN985" s="166"/>
      <c r="CO985" s="166"/>
      <c r="CP985" s="166"/>
      <c r="CQ985" s="166"/>
      <c r="CR985" s="166"/>
      <c r="CS985" s="166"/>
      <c r="CT985" s="166"/>
      <c r="CU985" s="166"/>
      <c r="CV985" s="166"/>
      <c r="CW985" s="166"/>
      <c r="CX985" s="166"/>
      <c r="CY985" s="166"/>
      <c r="CZ985" s="166"/>
      <c r="DA985" s="166"/>
      <c r="DB985" s="166"/>
      <c r="DC985" s="166"/>
      <c r="DD985" s="166"/>
      <c r="DE985" s="166"/>
      <c r="DF985" s="166"/>
      <c r="DG985" s="166"/>
      <c r="DH985" s="166"/>
      <c r="DI985" s="166"/>
      <c r="DJ985" s="166"/>
      <c r="DK985" s="166"/>
      <c r="DL985" s="166"/>
      <c r="DM985" s="166"/>
      <c r="DN985" s="166"/>
      <c r="DO985" s="166"/>
      <c r="DP985" s="166"/>
      <c r="DQ985" s="166"/>
      <c r="DR985" s="166"/>
      <c r="DS985" s="166"/>
      <c r="DT985" s="166"/>
      <c r="DU985" s="166"/>
      <c r="DV985" s="166"/>
      <c r="DW985" s="166"/>
      <c r="DX985" s="166"/>
      <c r="DY985" s="166"/>
      <c r="DZ985" s="166"/>
      <c r="EA985" s="166"/>
      <c r="EB985" s="166"/>
      <c r="EC985" s="166"/>
      <c r="ED985" s="166"/>
      <c r="EE985" s="166"/>
      <c r="EF985" s="166"/>
      <c r="EG985" s="166"/>
      <c r="EH985" s="166"/>
      <c r="EI985" s="166"/>
      <c r="EJ985" s="166"/>
      <c r="EK985" s="166"/>
      <c r="EL985" s="166"/>
      <c r="EM985" s="166"/>
      <c r="EN985" s="166"/>
      <c r="EO985" s="166"/>
      <c r="EP985" s="166"/>
      <c r="EQ985" s="166"/>
      <c r="ER985" s="166"/>
      <c r="ES985" s="166"/>
      <c r="ET985" s="166"/>
      <c r="EU985" s="166"/>
      <c r="EV985" s="166"/>
      <c r="EW985" s="166"/>
      <c r="EX985" s="166"/>
      <c r="EY985" s="166"/>
      <c r="EZ985" s="166"/>
      <c r="FA985" s="166"/>
      <c r="FB985" s="166"/>
      <c r="FC985" s="166"/>
      <c r="FD985" s="166"/>
      <c r="FE985" s="166"/>
      <c r="FF985" s="166"/>
      <c r="FG985" s="166"/>
      <c r="FH985" s="166"/>
      <c r="FI985" s="166"/>
      <c r="FJ985" s="166"/>
    </row>
    <row r="986" spans="13:166" s="19" customFormat="1">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7"/>
      <c r="AI986" s="167"/>
      <c r="AJ986" s="167"/>
      <c r="AK986" s="167"/>
      <c r="AL986" s="167"/>
      <c r="AM986" s="167"/>
      <c r="AN986" s="167"/>
      <c r="AO986" s="167"/>
      <c r="AP986" s="167"/>
      <c r="AQ986" s="167"/>
      <c r="AR986" s="167"/>
      <c r="AS986" s="167"/>
      <c r="AT986" s="167"/>
      <c r="AU986" s="167"/>
      <c r="AV986" s="167"/>
      <c r="AW986" s="167"/>
      <c r="AX986" s="167"/>
      <c r="AY986" s="167"/>
      <c r="AZ986" s="167"/>
      <c r="BA986" s="167"/>
      <c r="BB986" s="167"/>
      <c r="BC986" s="167"/>
      <c r="BD986" s="167"/>
      <c r="BE986" s="167"/>
      <c r="BF986" s="167"/>
      <c r="BG986" s="167"/>
      <c r="BH986" s="167"/>
      <c r="BI986" s="167"/>
      <c r="BJ986" s="167"/>
      <c r="BK986" s="167"/>
      <c r="BL986" s="166"/>
      <c r="BM986" s="166"/>
      <c r="BN986" s="166"/>
      <c r="BO986" s="166"/>
      <c r="BP986" s="166"/>
      <c r="BQ986" s="166"/>
      <c r="BR986" s="166"/>
      <c r="BS986" s="166"/>
      <c r="BT986" s="166"/>
      <c r="BU986" s="166"/>
      <c r="BV986" s="166"/>
      <c r="BW986" s="166"/>
      <c r="BX986" s="166"/>
      <c r="BY986" s="166"/>
      <c r="BZ986" s="166"/>
      <c r="CA986" s="166"/>
      <c r="CB986" s="166"/>
      <c r="CC986" s="166"/>
      <c r="CD986" s="166"/>
      <c r="CE986" s="166"/>
      <c r="CF986" s="166"/>
      <c r="CG986" s="166"/>
      <c r="CH986" s="166"/>
      <c r="CI986" s="166"/>
      <c r="CJ986" s="166"/>
      <c r="CK986" s="166"/>
      <c r="CL986" s="166"/>
      <c r="CM986" s="166"/>
      <c r="CN986" s="166"/>
      <c r="CO986" s="166"/>
      <c r="CP986" s="166"/>
      <c r="CQ986" s="166"/>
      <c r="CR986" s="166"/>
      <c r="CS986" s="166"/>
      <c r="CT986" s="166"/>
      <c r="CU986" s="166"/>
      <c r="CV986" s="166"/>
      <c r="CW986" s="166"/>
      <c r="CX986" s="166"/>
      <c r="CY986" s="166"/>
      <c r="CZ986" s="166"/>
      <c r="DA986" s="166"/>
      <c r="DB986" s="166"/>
      <c r="DC986" s="166"/>
      <c r="DD986" s="166"/>
      <c r="DE986" s="166"/>
      <c r="DF986" s="166"/>
      <c r="DG986" s="166"/>
      <c r="DH986" s="166"/>
      <c r="DI986" s="166"/>
      <c r="DJ986" s="166"/>
      <c r="DK986" s="166"/>
      <c r="DL986" s="166"/>
      <c r="DM986" s="166"/>
      <c r="DN986" s="166"/>
      <c r="DO986" s="166"/>
      <c r="DP986" s="166"/>
      <c r="DQ986" s="166"/>
      <c r="DR986" s="166"/>
      <c r="DS986" s="166"/>
      <c r="DT986" s="166"/>
      <c r="DU986" s="166"/>
      <c r="DV986" s="166"/>
      <c r="DW986" s="166"/>
      <c r="DX986" s="166"/>
      <c r="DY986" s="166"/>
      <c r="DZ986" s="166"/>
      <c r="EA986" s="166"/>
      <c r="EB986" s="166"/>
      <c r="EC986" s="166"/>
      <c r="ED986" s="166"/>
      <c r="EE986" s="166"/>
      <c r="EF986" s="166"/>
      <c r="EG986" s="166"/>
      <c r="EH986" s="166"/>
      <c r="EI986" s="166"/>
      <c r="EJ986" s="166"/>
      <c r="EK986" s="166"/>
      <c r="EL986" s="166"/>
      <c r="EM986" s="166"/>
      <c r="EN986" s="166"/>
      <c r="EO986" s="166"/>
      <c r="EP986" s="166"/>
      <c r="EQ986" s="166"/>
      <c r="ER986" s="166"/>
      <c r="ES986" s="166"/>
      <c r="ET986" s="166"/>
      <c r="EU986" s="166"/>
      <c r="EV986" s="166"/>
      <c r="EW986" s="166"/>
      <c r="EX986" s="166"/>
      <c r="EY986" s="166"/>
      <c r="EZ986" s="166"/>
      <c r="FA986" s="166"/>
      <c r="FB986" s="166"/>
      <c r="FC986" s="166"/>
      <c r="FD986" s="166"/>
      <c r="FE986" s="166"/>
      <c r="FF986" s="166"/>
      <c r="FG986" s="166"/>
      <c r="FH986" s="166"/>
      <c r="FI986" s="166"/>
      <c r="FJ986" s="166"/>
    </row>
    <row r="987" spans="13:166" s="19" customFormat="1">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7"/>
      <c r="AI987" s="167"/>
      <c r="AJ987" s="167"/>
      <c r="AK987" s="167"/>
      <c r="AL987" s="167"/>
      <c r="AM987" s="167"/>
      <c r="AN987" s="167"/>
      <c r="AO987" s="167"/>
      <c r="AP987" s="167"/>
      <c r="AQ987" s="167"/>
      <c r="AR987" s="167"/>
      <c r="AS987" s="167"/>
      <c r="AT987" s="167"/>
      <c r="AU987" s="167"/>
      <c r="AV987" s="167"/>
      <c r="AW987" s="167"/>
      <c r="AX987" s="167"/>
      <c r="AY987" s="167"/>
      <c r="AZ987" s="167"/>
      <c r="BA987" s="167"/>
      <c r="BB987" s="167"/>
      <c r="BC987" s="167"/>
      <c r="BD987" s="167"/>
      <c r="BE987" s="167"/>
      <c r="BF987" s="167"/>
      <c r="BG987" s="167"/>
      <c r="BH987" s="167"/>
      <c r="BI987" s="167"/>
      <c r="BJ987" s="167"/>
      <c r="BK987" s="167"/>
      <c r="BL987" s="166"/>
      <c r="BM987" s="166"/>
      <c r="BN987" s="166"/>
      <c r="BO987" s="166"/>
      <c r="BP987" s="166"/>
      <c r="BQ987" s="166"/>
      <c r="BR987" s="166"/>
      <c r="BS987" s="166"/>
      <c r="BT987" s="166"/>
      <c r="BU987" s="166"/>
      <c r="BV987" s="166"/>
      <c r="BW987" s="166"/>
      <c r="BX987" s="166"/>
      <c r="BY987" s="166"/>
      <c r="BZ987" s="166"/>
      <c r="CA987" s="166"/>
      <c r="CB987" s="166"/>
      <c r="CC987" s="166"/>
      <c r="CD987" s="166"/>
      <c r="CE987" s="166"/>
      <c r="CF987" s="166"/>
      <c r="CG987" s="166"/>
      <c r="CH987" s="166"/>
      <c r="CI987" s="166"/>
      <c r="CJ987" s="166"/>
      <c r="CK987" s="166"/>
      <c r="CL987" s="166"/>
      <c r="CM987" s="166"/>
      <c r="CN987" s="166"/>
      <c r="CO987" s="166"/>
      <c r="CP987" s="166"/>
      <c r="CQ987" s="166"/>
      <c r="CR987" s="166"/>
      <c r="CS987" s="166"/>
      <c r="CT987" s="166"/>
      <c r="CU987" s="166"/>
      <c r="CV987" s="166"/>
      <c r="CW987" s="166"/>
      <c r="CX987" s="166"/>
      <c r="CY987" s="166"/>
      <c r="CZ987" s="166"/>
      <c r="DA987" s="166"/>
      <c r="DB987" s="166"/>
      <c r="DC987" s="166"/>
      <c r="DD987" s="166"/>
      <c r="DE987" s="166"/>
      <c r="DF987" s="166"/>
      <c r="DG987" s="166"/>
      <c r="DH987" s="166"/>
      <c r="DI987" s="166"/>
      <c r="DJ987" s="166"/>
      <c r="DK987" s="166"/>
      <c r="DL987" s="166"/>
      <c r="DM987" s="166"/>
      <c r="DN987" s="166"/>
      <c r="DO987" s="166"/>
      <c r="DP987" s="166"/>
      <c r="DQ987" s="166"/>
      <c r="DR987" s="166"/>
      <c r="DS987" s="166"/>
      <c r="DT987" s="166"/>
      <c r="DU987" s="166"/>
      <c r="DV987" s="166"/>
      <c r="DW987" s="166"/>
      <c r="DX987" s="166"/>
      <c r="DY987" s="166"/>
      <c r="DZ987" s="166"/>
      <c r="EA987" s="166"/>
      <c r="EB987" s="166"/>
      <c r="EC987" s="166"/>
      <c r="ED987" s="166"/>
      <c r="EE987" s="166"/>
      <c r="EF987" s="166"/>
      <c r="EG987" s="166"/>
      <c r="EH987" s="166"/>
      <c r="EI987" s="166"/>
      <c r="EJ987" s="166"/>
      <c r="EK987" s="166"/>
      <c r="EL987" s="166"/>
      <c r="EM987" s="166"/>
      <c r="EN987" s="166"/>
      <c r="EO987" s="166"/>
      <c r="EP987" s="166"/>
      <c r="EQ987" s="166"/>
      <c r="ER987" s="166"/>
      <c r="ES987" s="166"/>
      <c r="ET987" s="166"/>
      <c r="EU987" s="166"/>
      <c r="EV987" s="166"/>
      <c r="EW987" s="166"/>
      <c r="EX987" s="166"/>
      <c r="EY987" s="166"/>
      <c r="EZ987" s="166"/>
      <c r="FA987" s="166"/>
      <c r="FB987" s="166"/>
      <c r="FC987" s="166"/>
      <c r="FD987" s="166"/>
      <c r="FE987" s="166"/>
      <c r="FF987" s="166"/>
      <c r="FG987" s="166"/>
      <c r="FH987" s="166"/>
      <c r="FI987" s="166"/>
      <c r="FJ987" s="166"/>
    </row>
    <row r="988" spans="13:166" s="19" customFormat="1">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7"/>
      <c r="AI988" s="167"/>
      <c r="AJ988" s="167"/>
      <c r="AK988" s="167"/>
      <c r="AL988" s="167"/>
      <c r="AM988" s="167"/>
      <c r="AN988" s="167"/>
      <c r="AO988" s="167"/>
      <c r="AP988" s="167"/>
      <c r="AQ988" s="167"/>
      <c r="AR988" s="167"/>
      <c r="AS988" s="167"/>
      <c r="AT988" s="167"/>
      <c r="AU988" s="167"/>
      <c r="AV988" s="167"/>
      <c r="AW988" s="167"/>
      <c r="AX988" s="167"/>
      <c r="AY988" s="167"/>
      <c r="AZ988" s="167"/>
      <c r="BA988" s="167"/>
      <c r="BB988" s="167"/>
      <c r="BC988" s="167"/>
      <c r="BD988" s="167"/>
      <c r="BE988" s="167"/>
      <c r="BF988" s="167"/>
      <c r="BG988" s="167"/>
      <c r="BH988" s="167"/>
      <c r="BI988" s="167"/>
      <c r="BJ988" s="167"/>
      <c r="BK988" s="167"/>
      <c r="BL988" s="166"/>
      <c r="BM988" s="166"/>
      <c r="BN988" s="166"/>
      <c r="BO988" s="166"/>
      <c r="BP988" s="166"/>
      <c r="BQ988" s="166"/>
      <c r="BR988" s="166"/>
      <c r="BS988" s="166"/>
      <c r="BT988" s="166"/>
      <c r="BU988" s="166"/>
      <c r="BV988" s="166"/>
      <c r="BW988" s="166"/>
      <c r="BX988" s="166"/>
      <c r="BY988" s="166"/>
      <c r="BZ988" s="166"/>
      <c r="CA988" s="166"/>
      <c r="CB988" s="166"/>
      <c r="CC988" s="166"/>
      <c r="CD988" s="166"/>
      <c r="CE988" s="166"/>
      <c r="CF988" s="166"/>
      <c r="CG988" s="166"/>
      <c r="CH988" s="166"/>
      <c r="CI988" s="166"/>
      <c r="CJ988" s="166"/>
      <c r="CK988" s="166"/>
      <c r="CL988" s="166"/>
      <c r="CM988" s="166"/>
      <c r="CN988" s="166"/>
      <c r="CO988" s="166"/>
      <c r="CP988" s="166"/>
      <c r="CQ988" s="166"/>
      <c r="CR988" s="166"/>
      <c r="CS988" s="166"/>
      <c r="CT988" s="166"/>
      <c r="CU988" s="166"/>
      <c r="CV988" s="166"/>
      <c r="CW988" s="166"/>
      <c r="CX988" s="166"/>
      <c r="CY988" s="166"/>
      <c r="CZ988" s="166"/>
      <c r="DA988" s="166"/>
      <c r="DB988" s="166"/>
      <c r="DC988" s="166"/>
      <c r="DD988" s="166"/>
      <c r="DE988" s="166"/>
      <c r="DF988" s="166"/>
      <c r="DG988" s="166"/>
      <c r="DH988" s="166"/>
      <c r="DI988" s="166"/>
      <c r="DJ988" s="166"/>
      <c r="DK988" s="166"/>
      <c r="DL988" s="166"/>
      <c r="DM988" s="166"/>
      <c r="DN988" s="166"/>
      <c r="DO988" s="166"/>
      <c r="DP988" s="166"/>
      <c r="DQ988" s="166"/>
      <c r="DR988" s="166"/>
      <c r="DS988" s="166"/>
      <c r="DT988" s="166"/>
      <c r="DU988" s="166"/>
      <c r="DV988" s="166"/>
      <c r="DW988" s="166"/>
      <c r="DX988" s="166"/>
      <c r="DY988" s="166"/>
      <c r="DZ988" s="166"/>
      <c r="EA988" s="166"/>
      <c r="EB988" s="166"/>
      <c r="EC988" s="166"/>
      <c r="ED988" s="166"/>
      <c r="EE988" s="166"/>
      <c r="EF988" s="166"/>
      <c r="EG988" s="166"/>
      <c r="EH988" s="166"/>
      <c r="EI988" s="166"/>
      <c r="EJ988" s="166"/>
      <c r="EK988" s="166"/>
      <c r="EL988" s="166"/>
      <c r="EM988" s="166"/>
      <c r="EN988" s="166"/>
      <c r="EO988" s="166"/>
      <c r="EP988" s="166"/>
      <c r="EQ988" s="166"/>
      <c r="ER988" s="166"/>
      <c r="ES988" s="166"/>
      <c r="ET988" s="166"/>
      <c r="EU988" s="166"/>
      <c r="EV988" s="166"/>
      <c r="EW988" s="166"/>
      <c r="EX988" s="166"/>
      <c r="EY988" s="166"/>
      <c r="EZ988" s="166"/>
      <c r="FA988" s="166"/>
      <c r="FB988" s="166"/>
      <c r="FC988" s="166"/>
      <c r="FD988" s="166"/>
      <c r="FE988" s="166"/>
      <c r="FF988" s="166"/>
      <c r="FG988" s="166"/>
      <c r="FH988" s="166"/>
      <c r="FI988" s="166"/>
      <c r="FJ988" s="166"/>
    </row>
    <row r="989" spans="13:166" s="19" customFormat="1">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7"/>
      <c r="AI989" s="167"/>
      <c r="AJ989" s="167"/>
      <c r="AK989" s="167"/>
      <c r="AL989" s="167"/>
      <c r="AM989" s="167"/>
      <c r="AN989" s="167"/>
      <c r="AO989" s="167"/>
      <c r="AP989" s="167"/>
      <c r="AQ989" s="167"/>
      <c r="AR989" s="167"/>
      <c r="AS989" s="167"/>
      <c r="AT989" s="167"/>
      <c r="AU989" s="167"/>
      <c r="AV989" s="167"/>
      <c r="AW989" s="167"/>
      <c r="AX989" s="167"/>
      <c r="AY989" s="167"/>
      <c r="AZ989" s="167"/>
      <c r="BA989" s="167"/>
      <c r="BB989" s="167"/>
      <c r="BC989" s="167"/>
      <c r="BD989" s="167"/>
      <c r="BE989" s="167"/>
      <c r="BF989" s="167"/>
      <c r="BG989" s="167"/>
      <c r="BH989" s="167"/>
      <c r="BI989" s="167"/>
      <c r="BJ989" s="167"/>
      <c r="BK989" s="167"/>
      <c r="BL989" s="166"/>
      <c r="BM989" s="166"/>
      <c r="BN989" s="166"/>
      <c r="BO989" s="166"/>
      <c r="BP989" s="166"/>
      <c r="BQ989" s="166"/>
      <c r="BR989" s="166"/>
      <c r="BS989" s="166"/>
      <c r="BT989" s="166"/>
      <c r="BU989" s="166"/>
      <c r="BV989" s="166"/>
      <c r="BW989" s="166"/>
      <c r="BX989" s="166"/>
      <c r="BY989" s="166"/>
      <c r="BZ989" s="166"/>
      <c r="CA989" s="166"/>
      <c r="CB989" s="166"/>
      <c r="CC989" s="166"/>
      <c r="CD989" s="166"/>
      <c r="CE989" s="166"/>
      <c r="CF989" s="166"/>
      <c r="CG989" s="166"/>
      <c r="CH989" s="166"/>
      <c r="CI989" s="166"/>
      <c r="CJ989" s="166"/>
      <c r="CK989" s="166"/>
      <c r="CL989" s="166"/>
      <c r="CM989" s="166"/>
      <c r="CN989" s="166"/>
      <c r="CO989" s="166"/>
      <c r="CP989" s="166"/>
      <c r="CQ989" s="166"/>
      <c r="CR989" s="166"/>
      <c r="CS989" s="166"/>
      <c r="CT989" s="166"/>
      <c r="CU989" s="166"/>
      <c r="CV989" s="166"/>
      <c r="CW989" s="166"/>
      <c r="CX989" s="166"/>
      <c r="CY989" s="166"/>
      <c r="CZ989" s="166"/>
      <c r="DA989" s="166"/>
      <c r="DB989" s="166"/>
      <c r="DC989" s="166"/>
      <c r="DD989" s="166"/>
      <c r="DE989" s="166"/>
      <c r="DF989" s="166"/>
      <c r="DG989" s="166"/>
      <c r="DH989" s="166"/>
      <c r="DI989" s="166"/>
      <c r="DJ989" s="166"/>
      <c r="DK989" s="166"/>
      <c r="DL989" s="166"/>
      <c r="DM989" s="166"/>
      <c r="DN989" s="166"/>
      <c r="DO989" s="166"/>
      <c r="DP989" s="166"/>
      <c r="DQ989" s="166"/>
      <c r="DR989" s="166"/>
      <c r="DS989" s="166"/>
      <c r="DT989" s="166"/>
      <c r="DU989" s="166"/>
      <c r="DV989" s="166"/>
      <c r="DW989" s="166"/>
      <c r="DX989" s="166"/>
      <c r="DY989" s="166"/>
      <c r="DZ989" s="166"/>
      <c r="EA989" s="166"/>
      <c r="EB989" s="166"/>
      <c r="EC989" s="166"/>
      <c r="ED989" s="166"/>
      <c r="EE989" s="166"/>
      <c r="EF989" s="166"/>
      <c r="EG989" s="166"/>
      <c r="EH989" s="166"/>
      <c r="EI989" s="166"/>
      <c r="EJ989" s="166"/>
      <c r="EK989" s="166"/>
      <c r="EL989" s="166"/>
      <c r="EM989" s="166"/>
      <c r="EN989" s="166"/>
      <c r="EO989" s="166"/>
      <c r="EP989" s="166"/>
      <c r="EQ989" s="166"/>
      <c r="ER989" s="166"/>
      <c r="ES989" s="166"/>
      <c r="ET989" s="166"/>
      <c r="EU989" s="166"/>
      <c r="EV989" s="166"/>
      <c r="EW989" s="166"/>
      <c r="EX989" s="166"/>
      <c r="EY989" s="166"/>
      <c r="EZ989" s="166"/>
      <c r="FA989" s="166"/>
      <c r="FB989" s="166"/>
      <c r="FC989" s="166"/>
      <c r="FD989" s="166"/>
      <c r="FE989" s="166"/>
      <c r="FF989" s="166"/>
      <c r="FG989" s="166"/>
      <c r="FH989" s="166"/>
      <c r="FI989" s="166"/>
      <c r="FJ989" s="166"/>
    </row>
    <row r="990" spans="13:166" s="19" customFormat="1">
      <c r="M990" s="166"/>
      <c r="N990" s="166"/>
      <c r="O990" s="166"/>
      <c r="P990" s="166"/>
      <c r="Q990" s="166"/>
      <c r="R990" s="166"/>
      <c r="S990" s="166"/>
      <c r="T990" s="166"/>
      <c r="U990" s="166"/>
      <c r="V990" s="166"/>
      <c r="W990" s="166"/>
      <c r="X990" s="166"/>
      <c r="Y990" s="166"/>
      <c r="Z990" s="166"/>
      <c r="AA990" s="166"/>
      <c r="AB990" s="166"/>
      <c r="AC990" s="166"/>
      <c r="AD990" s="166"/>
      <c r="AE990" s="166"/>
      <c r="AF990" s="166"/>
      <c r="AG990" s="166"/>
      <c r="AH990" s="167"/>
      <c r="AI990" s="167"/>
      <c r="AJ990" s="167"/>
      <c r="AK990" s="167"/>
      <c r="AL990" s="167"/>
      <c r="AM990" s="167"/>
      <c r="AN990" s="167"/>
      <c r="AO990" s="167"/>
      <c r="AP990" s="167"/>
      <c r="AQ990" s="167"/>
      <c r="AR990" s="167"/>
      <c r="AS990" s="167"/>
      <c r="AT990" s="167"/>
      <c r="AU990" s="167"/>
      <c r="AV990" s="167"/>
      <c r="AW990" s="167"/>
      <c r="AX990" s="167"/>
      <c r="AY990" s="167"/>
      <c r="AZ990" s="167"/>
      <c r="BA990" s="167"/>
      <c r="BB990" s="167"/>
      <c r="BC990" s="167"/>
      <c r="BD990" s="167"/>
      <c r="BE990" s="167"/>
      <c r="BF990" s="167"/>
      <c r="BG990" s="167"/>
      <c r="BH990" s="167"/>
      <c r="BI990" s="167"/>
      <c r="BJ990" s="167"/>
      <c r="BK990" s="167"/>
      <c r="BL990" s="166"/>
      <c r="BM990" s="166"/>
      <c r="BN990" s="166"/>
      <c r="BO990" s="166"/>
      <c r="BP990" s="166"/>
      <c r="BQ990" s="166"/>
      <c r="BR990" s="166"/>
      <c r="BS990" s="166"/>
      <c r="BT990" s="166"/>
      <c r="BU990" s="166"/>
      <c r="BV990" s="166"/>
      <c r="BW990" s="166"/>
      <c r="BX990" s="166"/>
      <c r="BY990" s="166"/>
      <c r="BZ990" s="166"/>
      <c r="CA990" s="166"/>
      <c r="CB990" s="166"/>
      <c r="CC990" s="166"/>
      <c r="CD990" s="166"/>
      <c r="CE990" s="166"/>
      <c r="CF990" s="166"/>
      <c r="CG990" s="166"/>
      <c r="CH990" s="166"/>
      <c r="CI990" s="166"/>
      <c r="CJ990" s="166"/>
      <c r="CK990" s="166"/>
      <c r="CL990" s="166"/>
      <c r="CM990" s="166"/>
      <c r="CN990" s="166"/>
      <c r="CO990" s="166"/>
      <c r="CP990" s="166"/>
      <c r="CQ990" s="166"/>
      <c r="CR990" s="166"/>
      <c r="CS990" s="166"/>
      <c r="CT990" s="166"/>
      <c r="CU990" s="166"/>
      <c r="CV990" s="166"/>
      <c r="CW990" s="166"/>
      <c r="CX990" s="166"/>
      <c r="CY990" s="166"/>
      <c r="CZ990" s="166"/>
      <c r="DA990" s="166"/>
      <c r="DB990" s="166"/>
      <c r="DC990" s="166"/>
      <c r="DD990" s="166"/>
      <c r="DE990" s="166"/>
      <c r="DF990" s="166"/>
      <c r="DG990" s="166"/>
      <c r="DH990" s="166"/>
      <c r="DI990" s="166"/>
      <c r="DJ990" s="166"/>
      <c r="DK990" s="166"/>
      <c r="DL990" s="166"/>
      <c r="DM990" s="166"/>
      <c r="DN990" s="166"/>
      <c r="DO990" s="166"/>
      <c r="DP990" s="166"/>
      <c r="DQ990" s="166"/>
      <c r="DR990" s="166"/>
      <c r="DS990" s="166"/>
      <c r="DT990" s="166"/>
      <c r="DU990" s="166"/>
      <c r="DV990" s="166"/>
      <c r="DW990" s="166"/>
      <c r="DX990" s="166"/>
      <c r="DY990" s="166"/>
      <c r="DZ990" s="166"/>
      <c r="EA990" s="166"/>
      <c r="EB990" s="166"/>
      <c r="EC990" s="166"/>
      <c r="ED990" s="166"/>
      <c r="EE990" s="166"/>
      <c r="EF990" s="166"/>
      <c r="EG990" s="166"/>
      <c r="EH990" s="166"/>
      <c r="EI990" s="166"/>
      <c r="EJ990" s="166"/>
      <c r="EK990" s="166"/>
      <c r="EL990" s="166"/>
      <c r="EM990" s="166"/>
      <c r="EN990" s="166"/>
      <c r="EO990" s="166"/>
      <c r="EP990" s="166"/>
      <c r="EQ990" s="166"/>
      <c r="ER990" s="166"/>
      <c r="ES990" s="166"/>
      <c r="ET990" s="166"/>
      <c r="EU990" s="166"/>
      <c r="EV990" s="166"/>
      <c r="EW990" s="166"/>
      <c r="EX990" s="166"/>
      <c r="EY990" s="166"/>
      <c r="EZ990" s="166"/>
      <c r="FA990" s="166"/>
      <c r="FB990" s="166"/>
      <c r="FC990" s="166"/>
      <c r="FD990" s="166"/>
      <c r="FE990" s="166"/>
      <c r="FF990" s="166"/>
      <c r="FG990" s="166"/>
      <c r="FH990" s="166"/>
      <c r="FI990" s="166"/>
      <c r="FJ990" s="166"/>
    </row>
    <row r="991" spans="13:166" s="19" customFormat="1">
      <c r="M991" s="166"/>
      <c r="N991" s="166"/>
      <c r="O991" s="166"/>
      <c r="P991" s="166"/>
      <c r="Q991" s="166"/>
      <c r="R991" s="166"/>
      <c r="S991" s="166"/>
      <c r="T991" s="166"/>
      <c r="U991" s="166"/>
      <c r="V991" s="166"/>
      <c r="W991" s="166"/>
      <c r="X991" s="166"/>
      <c r="Y991" s="166"/>
      <c r="Z991" s="166"/>
      <c r="AA991" s="166"/>
      <c r="AB991" s="166"/>
      <c r="AC991" s="166"/>
      <c r="AD991" s="166"/>
      <c r="AE991" s="166"/>
      <c r="AF991" s="166"/>
      <c r="AG991" s="166"/>
      <c r="AH991" s="167"/>
      <c r="AI991" s="167"/>
      <c r="AJ991" s="167"/>
      <c r="AK991" s="167"/>
      <c r="AL991" s="167"/>
      <c r="AM991" s="167"/>
      <c r="AN991" s="167"/>
      <c r="AO991" s="167"/>
      <c r="AP991" s="167"/>
      <c r="AQ991" s="167"/>
      <c r="AR991" s="167"/>
      <c r="AS991" s="167"/>
      <c r="AT991" s="167"/>
      <c r="AU991" s="167"/>
      <c r="AV991" s="167"/>
      <c r="AW991" s="167"/>
      <c r="AX991" s="167"/>
      <c r="AY991" s="167"/>
      <c r="AZ991" s="167"/>
      <c r="BA991" s="167"/>
      <c r="BB991" s="167"/>
      <c r="BC991" s="167"/>
      <c r="BD991" s="167"/>
      <c r="BE991" s="167"/>
      <c r="BF991" s="167"/>
      <c r="BG991" s="167"/>
      <c r="BH991" s="167"/>
      <c r="BI991" s="167"/>
      <c r="BJ991" s="167"/>
      <c r="BK991" s="167"/>
      <c r="BL991" s="166"/>
      <c r="BM991" s="166"/>
      <c r="BN991" s="166"/>
      <c r="BO991" s="166"/>
      <c r="BP991" s="166"/>
      <c r="BQ991" s="166"/>
      <c r="BR991" s="166"/>
      <c r="BS991" s="166"/>
      <c r="BT991" s="166"/>
      <c r="BU991" s="166"/>
      <c r="BV991" s="166"/>
      <c r="BW991" s="166"/>
      <c r="BX991" s="166"/>
      <c r="BY991" s="166"/>
      <c r="BZ991" s="166"/>
      <c r="CA991" s="166"/>
      <c r="CB991" s="166"/>
      <c r="CC991" s="166"/>
      <c r="CD991" s="166"/>
      <c r="CE991" s="166"/>
      <c r="CF991" s="166"/>
      <c r="CG991" s="166"/>
      <c r="CH991" s="166"/>
      <c r="CI991" s="166"/>
      <c r="CJ991" s="166"/>
      <c r="CK991" s="166"/>
      <c r="CL991" s="166"/>
      <c r="CM991" s="166"/>
      <c r="CN991" s="166"/>
      <c r="CO991" s="166"/>
      <c r="CP991" s="166"/>
      <c r="CQ991" s="166"/>
      <c r="CR991" s="166"/>
      <c r="CS991" s="166"/>
      <c r="CT991" s="166"/>
      <c r="CU991" s="166"/>
      <c r="CV991" s="166"/>
      <c r="CW991" s="166"/>
      <c r="CX991" s="166"/>
      <c r="CY991" s="166"/>
      <c r="CZ991" s="166"/>
      <c r="DA991" s="166"/>
      <c r="DB991" s="166"/>
      <c r="DC991" s="166"/>
      <c r="DD991" s="166"/>
      <c r="DE991" s="166"/>
      <c r="DF991" s="166"/>
      <c r="DG991" s="166"/>
      <c r="DH991" s="166"/>
      <c r="DI991" s="166"/>
      <c r="DJ991" s="166"/>
      <c r="DK991" s="166"/>
      <c r="DL991" s="166"/>
      <c r="DM991" s="166"/>
      <c r="DN991" s="166"/>
      <c r="DO991" s="166"/>
      <c r="DP991" s="166"/>
      <c r="DQ991" s="166"/>
      <c r="DR991" s="166"/>
      <c r="DS991" s="166"/>
      <c r="DT991" s="166"/>
      <c r="DU991" s="166"/>
      <c r="DV991" s="166"/>
      <c r="DW991" s="166"/>
      <c r="DX991" s="166"/>
      <c r="DY991" s="166"/>
      <c r="DZ991" s="166"/>
      <c r="EA991" s="166"/>
      <c r="EB991" s="166"/>
      <c r="EC991" s="166"/>
      <c r="ED991" s="166"/>
      <c r="EE991" s="166"/>
      <c r="EF991" s="166"/>
      <c r="EG991" s="166"/>
      <c r="EH991" s="166"/>
      <c r="EI991" s="166"/>
      <c r="EJ991" s="166"/>
      <c r="EK991" s="166"/>
      <c r="EL991" s="166"/>
      <c r="EM991" s="166"/>
      <c r="EN991" s="166"/>
      <c r="EO991" s="166"/>
      <c r="EP991" s="166"/>
      <c r="EQ991" s="166"/>
      <c r="ER991" s="166"/>
      <c r="ES991" s="166"/>
      <c r="ET991" s="166"/>
      <c r="EU991" s="166"/>
      <c r="EV991" s="166"/>
      <c r="EW991" s="166"/>
      <c r="EX991" s="166"/>
      <c r="EY991" s="166"/>
      <c r="EZ991" s="166"/>
      <c r="FA991" s="166"/>
      <c r="FB991" s="166"/>
      <c r="FC991" s="166"/>
      <c r="FD991" s="166"/>
      <c r="FE991" s="166"/>
      <c r="FF991" s="166"/>
      <c r="FG991" s="166"/>
      <c r="FH991" s="166"/>
      <c r="FI991" s="166"/>
      <c r="FJ991" s="166"/>
    </row>
    <row r="992" spans="13:166" s="19" customFormat="1">
      <c r="M992" s="166"/>
      <c r="N992" s="166"/>
      <c r="O992" s="166"/>
      <c r="P992" s="166"/>
      <c r="Q992" s="166"/>
      <c r="R992" s="166"/>
      <c r="S992" s="166"/>
      <c r="T992" s="166"/>
      <c r="U992" s="166"/>
      <c r="V992" s="166"/>
      <c r="W992" s="166"/>
      <c r="X992" s="166"/>
      <c r="Y992" s="166"/>
      <c r="Z992" s="166"/>
      <c r="AA992" s="166"/>
      <c r="AB992" s="166"/>
      <c r="AC992" s="166"/>
      <c r="AD992" s="166"/>
      <c r="AE992" s="166"/>
      <c r="AF992" s="166"/>
      <c r="AG992" s="166"/>
      <c r="AH992" s="167"/>
      <c r="AI992" s="167"/>
      <c r="AJ992" s="167"/>
      <c r="AK992" s="167"/>
      <c r="AL992" s="167"/>
      <c r="AM992" s="167"/>
      <c r="AN992" s="167"/>
      <c r="AO992" s="167"/>
      <c r="AP992" s="167"/>
      <c r="AQ992" s="167"/>
      <c r="AR992" s="167"/>
      <c r="AS992" s="167"/>
      <c r="AT992" s="167"/>
      <c r="AU992" s="167"/>
      <c r="AV992" s="167"/>
      <c r="AW992" s="167"/>
      <c r="AX992" s="167"/>
      <c r="AY992" s="167"/>
      <c r="AZ992" s="167"/>
      <c r="BA992" s="167"/>
      <c r="BB992" s="167"/>
      <c r="BC992" s="167"/>
      <c r="BD992" s="167"/>
      <c r="BE992" s="167"/>
      <c r="BF992" s="167"/>
      <c r="BG992" s="167"/>
      <c r="BH992" s="167"/>
      <c r="BI992" s="167"/>
      <c r="BJ992" s="167"/>
      <c r="BK992" s="167"/>
      <c r="BL992" s="166"/>
      <c r="BM992" s="166"/>
      <c r="BN992" s="166"/>
      <c r="BO992" s="166"/>
      <c r="BP992" s="166"/>
      <c r="BQ992" s="166"/>
      <c r="BR992" s="166"/>
      <c r="BS992" s="166"/>
      <c r="BT992" s="166"/>
      <c r="BU992" s="166"/>
      <c r="BV992" s="166"/>
      <c r="BW992" s="166"/>
      <c r="BX992" s="166"/>
      <c r="BY992" s="166"/>
      <c r="BZ992" s="166"/>
      <c r="CA992" s="166"/>
      <c r="CB992" s="166"/>
      <c r="CC992" s="166"/>
      <c r="CD992" s="166"/>
      <c r="CE992" s="166"/>
      <c r="CF992" s="166"/>
      <c r="CG992" s="166"/>
      <c r="CH992" s="166"/>
      <c r="CI992" s="166"/>
      <c r="CJ992" s="166"/>
      <c r="CK992" s="166"/>
      <c r="CL992" s="166"/>
      <c r="CM992" s="166"/>
      <c r="CN992" s="166"/>
      <c r="CO992" s="166"/>
      <c r="CP992" s="166"/>
      <c r="CQ992" s="166"/>
      <c r="CR992" s="166"/>
      <c r="CS992" s="166"/>
      <c r="CT992" s="166"/>
      <c r="CU992" s="166"/>
      <c r="CV992" s="166"/>
      <c r="CW992" s="166"/>
      <c r="CX992" s="166"/>
      <c r="CY992" s="166"/>
      <c r="CZ992" s="166"/>
      <c r="DA992" s="166"/>
      <c r="DB992" s="166"/>
      <c r="DC992" s="166"/>
      <c r="DD992" s="166"/>
      <c r="DE992" s="166"/>
      <c r="DF992" s="166"/>
      <c r="DG992" s="166"/>
      <c r="DH992" s="166"/>
      <c r="DI992" s="166"/>
      <c r="DJ992" s="166"/>
      <c r="DK992" s="166"/>
      <c r="DL992" s="166"/>
      <c r="DM992" s="166"/>
      <c r="DN992" s="166"/>
      <c r="DO992" s="166"/>
      <c r="DP992" s="166"/>
      <c r="DQ992" s="166"/>
      <c r="DR992" s="166"/>
      <c r="DS992" s="166"/>
      <c r="DT992" s="166"/>
      <c r="DU992" s="166"/>
      <c r="DV992" s="166"/>
      <c r="DW992" s="166"/>
      <c r="DX992" s="166"/>
      <c r="DY992" s="166"/>
      <c r="DZ992" s="166"/>
      <c r="EA992" s="166"/>
      <c r="EB992" s="166"/>
      <c r="EC992" s="166"/>
      <c r="ED992" s="166"/>
      <c r="EE992" s="166"/>
      <c r="EF992" s="166"/>
      <c r="EG992" s="166"/>
      <c r="EH992" s="166"/>
      <c r="EI992" s="166"/>
      <c r="EJ992" s="166"/>
      <c r="EK992" s="166"/>
      <c r="EL992" s="166"/>
      <c r="EM992" s="166"/>
      <c r="EN992" s="166"/>
      <c r="EO992" s="166"/>
      <c r="EP992" s="166"/>
      <c r="EQ992" s="166"/>
      <c r="ER992" s="166"/>
      <c r="ES992" s="166"/>
      <c r="ET992" s="166"/>
      <c r="EU992" s="166"/>
      <c r="EV992" s="166"/>
      <c r="EW992" s="166"/>
      <c r="EX992" s="166"/>
      <c r="EY992" s="166"/>
      <c r="EZ992" s="166"/>
      <c r="FA992" s="166"/>
      <c r="FB992" s="166"/>
      <c r="FC992" s="166"/>
      <c r="FD992" s="166"/>
      <c r="FE992" s="166"/>
      <c r="FF992" s="166"/>
      <c r="FG992" s="166"/>
      <c r="FH992" s="166"/>
      <c r="FI992" s="166"/>
      <c r="FJ992" s="166"/>
    </row>
    <row r="993" spans="13:166" s="19" customFormat="1">
      <c r="M993" s="166"/>
      <c r="N993" s="166"/>
      <c r="O993" s="166"/>
      <c r="P993" s="166"/>
      <c r="Q993" s="166"/>
      <c r="R993" s="166"/>
      <c r="S993" s="166"/>
      <c r="T993" s="166"/>
      <c r="U993" s="166"/>
      <c r="V993" s="166"/>
      <c r="W993" s="166"/>
      <c r="X993" s="166"/>
      <c r="Y993" s="166"/>
      <c r="Z993" s="166"/>
      <c r="AA993" s="166"/>
      <c r="AB993" s="166"/>
      <c r="AC993" s="166"/>
      <c r="AD993" s="166"/>
      <c r="AE993" s="166"/>
      <c r="AF993" s="166"/>
      <c r="AG993" s="166"/>
      <c r="AH993" s="167"/>
      <c r="AI993" s="167"/>
      <c r="AJ993" s="167"/>
      <c r="AK993" s="167"/>
      <c r="AL993" s="167"/>
      <c r="AM993" s="167"/>
      <c r="AN993" s="167"/>
      <c r="AO993" s="167"/>
      <c r="AP993" s="167"/>
      <c r="AQ993" s="167"/>
      <c r="AR993" s="167"/>
      <c r="AS993" s="167"/>
      <c r="AT993" s="167"/>
      <c r="AU993" s="167"/>
      <c r="AV993" s="167"/>
      <c r="AW993" s="167"/>
      <c r="AX993" s="167"/>
      <c r="AY993" s="167"/>
      <c r="AZ993" s="167"/>
      <c r="BA993" s="167"/>
      <c r="BB993" s="167"/>
      <c r="BC993" s="167"/>
      <c r="BD993" s="167"/>
      <c r="BE993" s="167"/>
      <c r="BF993" s="167"/>
      <c r="BG993" s="167"/>
      <c r="BH993" s="167"/>
      <c r="BI993" s="167"/>
      <c r="BJ993" s="167"/>
      <c r="BK993" s="167"/>
      <c r="BL993" s="166"/>
      <c r="BM993" s="166"/>
      <c r="BN993" s="166"/>
      <c r="BO993" s="166"/>
      <c r="BP993" s="166"/>
      <c r="BQ993" s="166"/>
      <c r="BR993" s="166"/>
      <c r="BS993" s="166"/>
      <c r="BT993" s="166"/>
      <c r="BU993" s="166"/>
      <c r="BV993" s="166"/>
      <c r="BW993" s="166"/>
      <c r="BX993" s="166"/>
      <c r="BY993" s="166"/>
      <c r="BZ993" s="166"/>
      <c r="CA993" s="166"/>
      <c r="CB993" s="166"/>
      <c r="CC993" s="166"/>
      <c r="CD993" s="166"/>
      <c r="CE993" s="166"/>
      <c r="CF993" s="166"/>
      <c r="CG993" s="166"/>
      <c r="CH993" s="166"/>
      <c r="CI993" s="166"/>
      <c r="CJ993" s="166"/>
      <c r="CK993" s="166"/>
      <c r="CL993" s="166"/>
      <c r="CM993" s="166"/>
      <c r="CN993" s="166"/>
      <c r="CO993" s="166"/>
      <c r="CP993" s="166"/>
      <c r="CQ993" s="166"/>
      <c r="CR993" s="166"/>
      <c r="CS993" s="166"/>
      <c r="CT993" s="166"/>
      <c r="CU993" s="166"/>
      <c r="CV993" s="166"/>
      <c r="CW993" s="166"/>
      <c r="CX993" s="166"/>
      <c r="CY993" s="166"/>
      <c r="CZ993" s="166"/>
      <c r="DA993" s="166"/>
      <c r="DB993" s="166"/>
      <c r="DC993" s="166"/>
      <c r="DD993" s="166"/>
      <c r="DE993" s="166"/>
      <c r="DF993" s="166"/>
      <c r="DG993" s="166"/>
      <c r="DH993" s="166"/>
      <c r="DI993" s="166"/>
      <c r="DJ993" s="166"/>
      <c r="DK993" s="166"/>
      <c r="DL993" s="166"/>
      <c r="DM993" s="166"/>
      <c r="DN993" s="166"/>
      <c r="DO993" s="166"/>
      <c r="DP993" s="166"/>
      <c r="DQ993" s="166"/>
      <c r="DR993" s="166"/>
      <c r="DS993" s="166"/>
      <c r="DT993" s="166"/>
      <c r="DU993" s="166"/>
      <c r="DV993" s="166"/>
      <c r="DW993" s="166"/>
      <c r="DX993" s="166"/>
      <c r="DY993" s="166"/>
      <c r="DZ993" s="166"/>
      <c r="EA993" s="166"/>
      <c r="EB993" s="166"/>
      <c r="EC993" s="166"/>
      <c r="ED993" s="166"/>
      <c r="EE993" s="166"/>
      <c r="EF993" s="166"/>
      <c r="EG993" s="166"/>
      <c r="EH993" s="166"/>
      <c r="EI993" s="166"/>
      <c r="EJ993" s="166"/>
      <c r="EK993" s="166"/>
      <c r="EL993" s="166"/>
      <c r="EM993" s="166"/>
      <c r="EN993" s="166"/>
      <c r="EO993" s="166"/>
      <c r="EP993" s="166"/>
      <c r="EQ993" s="166"/>
      <c r="ER993" s="166"/>
      <c r="ES993" s="166"/>
      <c r="ET993" s="166"/>
      <c r="EU993" s="166"/>
      <c r="EV993" s="166"/>
      <c r="EW993" s="166"/>
      <c r="EX993" s="166"/>
      <c r="EY993" s="166"/>
      <c r="EZ993" s="166"/>
      <c r="FA993" s="166"/>
      <c r="FB993" s="166"/>
      <c r="FC993" s="166"/>
      <c r="FD993" s="166"/>
      <c r="FE993" s="166"/>
      <c r="FF993" s="166"/>
      <c r="FG993" s="166"/>
      <c r="FH993" s="166"/>
      <c r="FI993" s="166"/>
      <c r="FJ993" s="166"/>
    </row>
    <row r="994" spans="13:166" s="19" customFormat="1">
      <c r="M994" s="166"/>
      <c r="N994" s="166"/>
      <c r="O994" s="166"/>
      <c r="P994" s="166"/>
      <c r="Q994" s="166"/>
      <c r="R994" s="166"/>
      <c r="S994" s="166"/>
      <c r="T994" s="166"/>
      <c r="U994" s="166"/>
      <c r="V994" s="166"/>
      <c r="W994" s="166"/>
      <c r="X994" s="166"/>
      <c r="Y994" s="166"/>
      <c r="Z994" s="166"/>
      <c r="AA994" s="166"/>
      <c r="AB994" s="166"/>
      <c r="AC994" s="166"/>
      <c r="AD994" s="166"/>
      <c r="AE994" s="166"/>
      <c r="AF994" s="166"/>
      <c r="AG994" s="166"/>
      <c r="AH994" s="167"/>
      <c r="AI994" s="167"/>
      <c r="AJ994" s="167"/>
      <c r="AK994" s="167"/>
      <c r="AL994" s="167"/>
      <c r="AM994" s="167"/>
      <c r="AN994" s="167"/>
      <c r="AO994" s="167"/>
      <c r="AP994" s="167"/>
      <c r="AQ994" s="167"/>
      <c r="AR994" s="167"/>
      <c r="AS994" s="167"/>
      <c r="AT994" s="167"/>
      <c r="AU994" s="167"/>
      <c r="AV994" s="167"/>
      <c r="AW994" s="167"/>
      <c r="AX994" s="167"/>
      <c r="AY994" s="167"/>
      <c r="AZ994" s="167"/>
      <c r="BA994" s="167"/>
      <c r="BB994" s="167"/>
      <c r="BC994" s="167"/>
      <c r="BD994" s="167"/>
      <c r="BE994" s="167"/>
      <c r="BF994" s="167"/>
      <c r="BG994" s="167"/>
      <c r="BH994" s="167"/>
      <c r="BI994" s="167"/>
      <c r="BJ994" s="167"/>
      <c r="BK994" s="167"/>
      <c r="BL994" s="166"/>
      <c r="BM994" s="166"/>
      <c r="BN994" s="166"/>
      <c r="BO994" s="166"/>
      <c r="BP994" s="166"/>
      <c r="BQ994" s="166"/>
      <c r="BR994" s="166"/>
      <c r="BS994" s="166"/>
      <c r="BT994" s="166"/>
      <c r="BU994" s="166"/>
      <c r="BV994" s="166"/>
      <c r="BW994" s="166"/>
      <c r="BX994" s="166"/>
      <c r="BY994" s="166"/>
      <c r="BZ994" s="166"/>
      <c r="CA994" s="166"/>
      <c r="CB994" s="166"/>
      <c r="CC994" s="166"/>
      <c r="CD994" s="166"/>
      <c r="CE994" s="166"/>
      <c r="CF994" s="166"/>
      <c r="CG994" s="166"/>
      <c r="CH994" s="166"/>
      <c r="CI994" s="166"/>
      <c r="CJ994" s="166"/>
      <c r="CK994" s="166"/>
      <c r="CL994" s="166"/>
      <c r="CM994" s="166"/>
      <c r="CN994" s="166"/>
      <c r="CO994" s="166"/>
      <c r="CP994" s="166"/>
      <c r="CQ994" s="166"/>
      <c r="CR994" s="166"/>
      <c r="CS994" s="166"/>
      <c r="CT994" s="166"/>
      <c r="CU994" s="166"/>
      <c r="CV994" s="166"/>
      <c r="CW994" s="166"/>
      <c r="CX994" s="166"/>
      <c r="CY994" s="166"/>
      <c r="CZ994" s="166"/>
      <c r="DA994" s="166"/>
      <c r="DB994" s="166"/>
      <c r="DC994" s="166"/>
      <c r="DD994" s="166"/>
      <c r="DE994" s="166"/>
      <c r="DF994" s="166"/>
      <c r="DG994" s="166"/>
      <c r="DH994" s="166"/>
      <c r="DI994" s="166"/>
      <c r="DJ994" s="166"/>
      <c r="DK994" s="166"/>
      <c r="DL994" s="166"/>
      <c r="DM994" s="166"/>
      <c r="DN994" s="166"/>
      <c r="DO994" s="166"/>
      <c r="DP994" s="166"/>
      <c r="DQ994" s="166"/>
      <c r="DR994" s="166"/>
      <c r="DS994" s="166"/>
      <c r="DT994" s="166"/>
      <c r="DU994" s="166"/>
      <c r="DV994" s="166"/>
      <c r="DW994" s="166"/>
      <c r="DX994" s="166"/>
      <c r="DY994" s="166"/>
      <c r="DZ994" s="166"/>
      <c r="EA994" s="166"/>
      <c r="EB994" s="166"/>
      <c r="EC994" s="166"/>
      <c r="ED994" s="166"/>
      <c r="EE994" s="166"/>
      <c r="EF994" s="166"/>
      <c r="EG994" s="166"/>
      <c r="EH994" s="166"/>
      <c r="EI994" s="166"/>
      <c r="EJ994" s="166"/>
      <c r="EK994" s="166"/>
      <c r="EL994" s="166"/>
      <c r="EM994" s="166"/>
      <c r="EN994" s="166"/>
      <c r="EO994" s="166"/>
      <c r="EP994" s="166"/>
      <c r="EQ994" s="166"/>
      <c r="ER994" s="166"/>
      <c r="ES994" s="166"/>
      <c r="ET994" s="166"/>
      <c r="EU994" s="166"/>
      <c r="EV994" s="166"/>
      <c r="EW994" s="166"/>
      <c r="EX994" s="166"/>
      <c r="EY994" s="166"/>
      <c r="EZ994" s="166"/>
      <c r="FA994" s="166"/>
      <c r="FB994" s="166"/>
      <c r="FC994" s="166"/>
      <c r="FD994" s="166"/>
      <c r="FE994" s="166"/>
      <c r="FF994" s="166"/>
      <c r="FG994" s="166"/>
      <c r="FH994" s="166"/>
      <c r="FI994" s="166"/>
      <c r="FJ994" s="166"/>
    </row>
    <row r="995" spans="13:166" s="19" customFormat="1">
      <c r="M995" s="166"/>
      <c r="N995" s="166"/>
      <c r="O995" s="166"/>
      <c r="P995" s="166"/>
      <c r="Q995" s="166"/>
      <c r="R995" s="166"/>
      <c r="S995" s="166"/>
      <c r="T995" s="166"/>
      <c r="U995" s="166"/>
      <c r="V995" s="166"/>
      <c r="W995" s="166"/>
      <c r="X995" s="166"/>
      <c r="Y995" s="166"/>
      <c r="Z995" s="166"/>
      <c r="AA995" s="166"/>
      <c r="AB995" s="166"/>
      <c r="AC995" s="166"/>
      <c r="AD995" s="166"/>
      <c r="AE995" s="166"/>
      <c r="AF995" s="166"/>
      <c r="AG995" s="166"/>
      <c r="AH995" s="167"/>
      <c r="AI995" s="167"/>
      <c r="AJ995" s="167"/>
      <c r="AK995" s="167"/>
      <c r="AL995" s="167"/>
      <c r="AM995" s="167"/>
      <c r="AN995" s="167"/>
      <c r="AO995" s="167"/>
      <c r="AP995" s="167"/>
      <c r="AQ995" s="167"/>
      <c r="AR995" s="167"/>
      <c r="AS995" s="167"/>
      <c r="AT995" s="167"/>
      <c r="AU995" s="167"/>
      <c r="AV995" s="167"/>
      <c r="AW995" s="167"/>
      <c r="AX995" s="167"/>
      <c r="AY995" s="167"/>
      <c r="AZ995" s="167"/>
      <c r="BA995" s="167"/>
      <c r="BB995" s="167"/>
      <c r="BC995" s="167"/>
      <c r="BD995" s="167"/>
      <c r="BE995" s="167"/>
      <c r="BF995" s="167"/>
      <c r="BG995" s="167"/>
      <c r="BH995" s="167"/>
      <c r="BI995" s="167"/>
      <c r="BJ995" s="167"/>
      <c r="BK995" s="167"/>
      <c r="BL995" s="166"/>
      <c r="BM995" s="166"/>
      <c r="BN995" s="166"/>
      <c r="BO995" s="166"/>
      <c r="BP995" s="166"/>
      <c r="BQ995" s="166"/>
      <c r="BR995" s="166"/>
      <c r="BS995" s="166"/>
      <c r="BT995" s="166"/>
      <c r="BU995" s="166"/>
      <c r="BV995" s="166"/>
      <c r="BW995" s="166"/>
      <c r="BX995" s="166"/>
      <c r="BY995" s="166"/>
      <c r="BZ995" s="166"/>
      <c r="CA995" s="166"/>
      <c r="CB995" s="166"/>
      <c r="CC995" s="166"/>
      <c r="CD995" s="166"/>
      <c r="CE995" s="166"/>
      <c r="CF995" s="166"/>
      <c r="CG995" s="166"/>
      <c r="CH995" s="166"/>
      <c r="CI995" s="166"/>
      <c r="CJ995" s="166"/>
      <c r="CK995" s="166"/>
      <c r="CL995" s="166"/>
      <c r="CM995" s="166"/>
      <c r="CN995" s="166"/>
      <c r="CO995" s="166"/>
      <c r="CP995" s="166"/>
      <c r="CQ995" s="166"/>
      <c r="CR995" s="166"/>
      <c r="CS995" s="166"/>
      <c r="CT995" s="166"/>
      <c r="CU995" s="166"/>
      <c r="CV995" s="166"/>
      <c r="CW995" s="166"/>
      <c r="CX995" s="166"/>
      <c r="CY995" s="166"/>
      <c r="CZ995" s="166"/>
      <c r="DA995" s="166"/>
      <c r="DB995" s="166"/>
      <c r="DC995" s="166"/>
      <c r="DD995" s="166"/>
      <c r="DE995" s="166"/>
      <c r="DF995" s="166"/>
      <c r="DG995" s="166"/>
      <c r="DH995" s="166"/>
      <c r="DI995" s="166"/>
      <c r="DJ995" s="166"/>
      <c r="DK995" s="166"/>
      <c r="DL995" s="166"/>
      <c r="DM995" s="166"/>
      <c r="DN995" s="166"/>
      <c r="DO995" s="166"/>
      <c r="DP995" s="166"/>
      <c r="DQ995" s="166"/>
      <c r="DR995" s="166"/>
      <c r="DS995" s="166"/>
      <c r="DT995" s="166"/>
      <c r="DU995" s="166"/>
      <c r="DV995" s="166"/>
      <c r="DW995" s="166"/>
      <c r="DX995" s="166"/>
      <c r="DY995" s="166"/>
      <c r="DZ995" s="166"/>
      <c r="EA995" s="166"/>
      <c r="EB995" s="166"/>
      <c r="EC995" s="166"/>
      <c r="ED995" s="166"/>
      <c r="EE995" s="166"/>
      <c r="EF995" s="166"/>
      <c r="EG995" s="166"/>
      <c r="EH995" s="166"/>
      <c r="EI995" s="166"/>
      <c r="EJ995" s="166"/>
      <c r="EK995" s="166"/>
      <c r="EL995" s="166"/>
      <c r="EM995" s="166"/>
      <c r="EN995" s="166"/>
      <c r="EO995" s="166"/>
      <c r="EP995" s="166"/>
      <c r="EQ995" s="166"/>
      <c r="ER995" s="166"/>
      <c r="ES995" s="166"/>
      <c r="ET995" s="166"/>
      <c r="EU995" s="166"/>
      <c r="EV995" s="166"/>
      <c r="EW995" s="166"/>
      <c r="EX995" s="166"/>
      <c r="EY995" s="166"/>
      <c r="EZ995" s="166"/>
      <c r="FA995" s="166"/>
      <c r="FB995" s="166"/>
      <c r="FC995" s="166"/>
      <c r="FD995" s="166"/>
      <c r="FE995" s="166"/>
      <c r="FF995" s="166"/>
      <c r="FG995" s="166"/>
      <c r="FH995" s="166"/>
      <c r="FI995" s="166"/>
      <c r="FJ995" s="166"/>
    </row>
    <row r="996" spans="13:166" s="19" customFormat="1">
      <c r="M996" s="166"/>
      <c r="N996" s="166"/>
      <c r="O996" s="166"/>
      <c r="P996" s="166"/>
      <c r="Q996" s="166"/>
      <c r="R996" s="166"/>
      <c r="S996" s="166"/>
      <c r="T996" s="166"/>
      <c r="U996" s="166"/>
      <c r="V996" s="166"/>
      <c r="W996" s="166"/>
      <c r="X996" s="166"/>
      <c r="Y996" s="166"/>
      <c r="Z996" s="166"/>
      <c r="AA996" s="166"/>
      <c r="AB996" s="166"/>
      <c r="AC996" s="166"/>
      <c r="AD996" s="166"/>
      <c r="AE996" s="166"/>
      <c r="AF996" s="166"/>
      <c r="AG996" s="166"/>
      <c r="AH996" s="167"/>
      <c r="AI996" s="167"/>
      <c r="AJ996" s="167"/>
      <c r="AK996" s="167"/>
      <c r="AL996" s="167"/>
      <c r="AM996" s="167"/>
      <c r="AN996" s="167"/>
      <c r="AO996" s="167"/>
      <c r="AP996" s="167"/>
      <c r="AQ996" s="167"/>
      <c r="AR996" s="167"/>
      <c r="AS996" s="167"/>
      <c r="AT996" s="167"/>
      <c r="AU996" s="167"/>
      <c r="AV996" s="167"/>
      <c r="AW996" s="167"/>
      <c r="AX996" s="167"/>
      <c r="AY996" s="167"/>
      <c r="AZ996" s="167"/>
      <c r="BA996" s="167"/>
      <c r="BB996" s="167"/>
      <c r="BC996" s="167"/>
      <c r="BD996" s="167"/>
      <c r="BE996" s="167"/>
      <c r="BF996" s="167"/>
      <c r="BG996" s="167"/>
      <c r="BH996" s="167"/>
      <c r="BI996" s="167"/>
      <c r="BJ996" s="167"/>
      <c r="BK996" s="167"/>
      <c r="BL996" s="166"/>
      <c r="BM996" s="166"/>
      <c r="BN996" s="166"/>
      <c r="BO996" s="166"/>
      <c r="BP996" s="166"/>
      <c r="BQ996" s="166"/>
      <c r="BR996" s="166"/>
      <c r="BS996" s="166"/>
      <c r="BT996" s="166"/>
      <c r="BU996" s="166"/>
      <c r="BV996" s="166"/>
      <c r="BW996" s="166"/>
      <c r="BX996" s="166"/>
      <c r="BY996" s="166"/>
      <c r="BZ996" s="166"/>
      <c r="CA996" s="166"/>
      <c r="CB996" s="166"/>
      <c r="CC996" s="166"/>
      <c r="CD996" s="166"/>
      <c r="CE996" s="166"/>
      <c r="CF996" s="166"/>
      <c r="CG996" s="166"/>
      <c r="CH996" s="166"/>
      <c r="CI996" s="166"/>
      <c r="CJ996" s="166"/>
      <c r="CK996" s="166"/>
      <c r="CL996" s="166"/>
      <c r="CM996" s="166"/>
      <c r="CN996" s="166"/>
      <c r="CO996" s="166"/>
      <c r="CP996" s="166"/>
      <c r="CQ996" s="166"/>
      <c r="CR996" s="166"/>
      <c r="CS996" s="166"/>
      <c r="CT996" s="166"/>
      <c r="CU996" s="166"/>
      <c r="CV996" s="166"/>
      <c r="CW996" s="166"/>
      <c r="CX996" s="166"/>
      <c r="CY996" s="166"/>
      <c r="CZ996" s="166"/>
      <c r="DA996" s="166"/>
      <c r="DB996" s="166"/>
      <c r="DC996" s="166"/>
      <c r="DD996" s="166"/>
      <c r="DE996" s="166"/>
      <c r="DF996" s="166"/>
      <c r="DG996" s="166"/>
      <c r="DH996" s="166"/>
      <c r="DI996" s="166"/>
      <c r="DJ996" s="166"/>
      <c r="DK996" s="166"/>
      <c r="DL996" s="166"/>
      <c r="DM996" s="166"/>
      <c r="DN996" s="166"/>
      <c r="DO996" s="166"/>
      <c r="DP996" s="166"/>
      <c r="DQ996" s="166"/>
      <c r="DR996" s="166"/>
      <c r="DS996" s="166"/>
      <c r="DT996" s="166"/>
      <c r="DU996" s="166"/>
      <c r="DV996" s="166"/>
      <c r="DW996" s="166"/>
      <c r="DX996" s="166"/>
      <c r="DY996" s="166"/>
      <c r="DZ996" s="166"/>
      <c r="EA996" s="166"/>
      <c r="EB996" s="166"/>
      <c r="EC996" s="166"/>
      <c r="ED996" s="166"/>
      <c r="EE996" s="166"/>
      <c r="EF996" s="166"/>
      <c r="EG996" s="166"/>
      <c r="EH996" s="166"/>
      <c r="EI996" s="166"/>
      <c r="EJ996" s="166"/>
      <c r="EK996" s="166"/>
      <c r="EL996" s="166"/>
      <c r="EM996" s="166"/>
      <c r="EN996" s="166"/>
      <c r="EO996" s="166"/>
      <c r="EP996" s="166"/>
      <c r="EQ996" s="166"/>
      <c r="ER996" s="166"/>
      <c r="ES996" s="166"/>
      <c r="ET996" s="166"/>
      <c r="EU996" s="166"/>
      <c r="EV996" s="166"/>
      <c r="EW996" s="166"/>
      <c r="EX996" s="166"/>
      <c r="EY996" s="166"/>
      <c r="EZ996" s="166"/>
      <c r="FA996" s="166"/>
      <c r="FB996" s="166"/>
      <c r="FC996" s="166"/>
      <c r="FD996" s="166"/>
      <c r="FE996" s="166"/>
      <c r="FF996" s="166"/>
      <c r="FG996" s="166"/>
      <c r="FH996" s="166"/>
      <c r="FI996" s="166"/>
      <c r="FJ996" s="166"/>
    </row>
    <row r="997" spans="13:166" s="19" customFormat="1">
      <c r="M997" s="166"/>
      <c r="N997" s="166"/>
      <c r="O997" s="166"/>
      <c r="P997" s="166"/>
      <c r="Q997" s="166"/>
      <c r="R997" s="166"/>
      <c r="S997" s="166"/>
      <c r="T997" s="166"/>
      <c r="U997" s="166"/>
      <c r="V997" s="166"/>
      <c r="W997" s="166"/>
      <c r="X997" s="166"/>
      <c r="Y997" s="166"/>
      <c r="Z997" s="166"/>
      <c r="AA997" s="166"/>
      <c r="AB997" s="166"/>
      <c r="AC997" s="166"/>
      <c r="AD997" s="166"/>
      <c r="AE997" s="166"/>
      <c r="AF997" s="166"/>
      <c r="AG997" s="166"/>
      <c r="AH997" s="167"/>
      <c r="AI997" s="167"/>
      <c r="AJ997" s="167"/>
      <c r="AK997" s="167"/>
      <c r="AL997" s="167"/>
      <c r="AM997" s="167"/>
      <c r="AN997" s="167"/>
      <c r="AO997" s="167"/>
      <c r="AP997" s="167"/>
      <c r="AQ997" s="167"/>
      <c r="AR997" s="167"/>
      <c r="AS997" s="167"/>
      <c r="AT997" s="167"/>
      <c r="AU997" s="167"/>
      <c r="AV997" s="167"/>
      <c r="AW997" s="167"/>
      <c r="AX997" s="167"/>
      <c r="AY997" s="167"/>
      <c r="AZ997" s="167"/>
      <c r="BA997" s="167"/>
      <c r="BB997" s="167"/>
      <c r="BC997" s="167"/>
      <c r="BD997" s="167"/>
      <c r="BE997" s="167"/>
      <c r="BF997" s="167"/>
      <c r="BG997" s="167"/>
      <c r="BH997" s="167"/>
      <c r="BI997" s="167"/>
      <c r="BJ997" s="167"/>
      <c r="BK997" s="167"/>
      <c r="BL997" s="166"/>
      <c r="BM997" s="166"/>
      <c r="BN997" s="166"/>
      <c r="BO997" s="166"/>
      <c r="BP997" s="166"/>
      <c r="BQ997" s="166"/>
      <c r="BR997" s="166"/>
      <c r="BS997" s="166"/>
      <c r="BT997" s="166"/>
      <c r="BU997" s="166"/>
      <c r="BV997" s="166"/>
      <c r="BW997" s="166"/>
      <c r="BX997" s="166"/>
      <c r="BY997" s="166"/>
      <c r="BZ997" s="166"/>
      <c r="CA997" s="166"/>
      <c r="CB997" s="166"/>
      <c r="CC997" s="166"/>
      <c r="CD997" s="166"/>
      <c r="CE997" s="166"/>
      <c r="CF997" s="166"/>
      <c r="CG997" s="166"/>
      <c r="CH997" s="166"/>
      <c r="CI997" s="166"/>
      <c r="CJ997" s="166"/>
      <c r="CK997" s="166"/>
      <c r="CL997" s="166"/>
      <c r="CM997" s="166"/>
      <c r="CN997" s="166"/>
      <c r="CO997" s="166"/>
      <c r="CP997" s="166"/>
      <c r="CQ997" s="166"/>
      <c r="CR997" s="166"/>
      <c r="CS997" s="166"/>
      <c r="CT997" s="166"/>
      <c r="CU997" s="166"/>
      <c r="CV997" s="166"/>
      <c r="CW997" s="166"/>
      <c r="CX997" s="166"/>
      <c r="CY997" s="166"/>
      <c r="CZ997" s="166"/>
      <c r="DA997" s="166"/>
      <c r="DB997" s="166"/>
      <c r="DC997" s="166"/>
      <c r="DD997" s="166"/>
      <c r="DE997" s="166"/>
      <c r="DF997" s="166"/>
      <c r="DG997" s="166"/>
      <c r="DH997" s="166"/>
      <c r="DI997" s="166"/>
      <c r="DJ997" s="166"/>
      <c r="DK997" s="166"/>
      <c r="DL997" s="166"/>
      <c r="DM997" s="166"/>
      <c r="DN997" s="166"/>
      <c r="DO997" s="166"/>
      <c r="DP997" s="166"/>
      <c r="DQ997" s="166"/>
      <c r="DR997" s="166"/>
      <c r="DS997" s="166"/>
      <c r="DT997" s="166"/>
      <c r="DU997" s="166"/>
      <c r="DV997" s="166"/>
      <c r="DW997" s="166"/>
      <c r="DX997" s="166"/>
      <c r="DY997" s="166"/>
      <c r="DZ997" s="166"/>
      <c r="EA997" s="166"/>
      <c r="EB997" s="166"/>
      <c r="EC997" s="166"/>
      <c r="ED997" s="166"/>
      <c r="EE997" s="166"/>
      <c r="EF997" s="166"/>
      <c r="EG997" s="166"/>
      <c r="EH997" s="166"/>
      <c r="EI997" s="166"/>
      <c r="EJ997" s="166"/>
      <c r="EK997" s="166"/>
      <c r="EL997" s="166"/>
      <c r="EM997" s="166"/>
      <c r="EN997" s="166"/>
      <c r="EO997" s="166"/>
      <c r="EP997" s="166"/>
      <c r="EQ997" s="166"/>
      <c r="ER997" s="166"/>
      <c r="ES997" s="166"/>
      <c r="ET997" s="166"/>
      <c r="EU997" s="166"/>
      <c r="EV997" s="166"/>
      <c r="EW997" s="166"/>
      <c r="EX997" s="166"/>
      <c r="EY997" s="166"/>
      <c r="EZ997" s="166"/>
      <c r="FA997" s="166"/>
      <c r="FB997" s="166"/>
      <c r="FC997" s="166"/>
      <c r="FD997" s="166"/>
      <c r="FE997" s="166"/>
      <c r="FF997" s="166"/>
      <c r="FG997" s="166"/>
      <c r="FH997" s="166"/>
      <c r="FI997" s="166"/>
      <c r="FJ997" s="166"/>
    </row>
    <row r="998" spans="13:166" s="19" customFormat="1">
      <c r="M998" s="166"/>
      <c r="N998" s="166"/>
      <c r="O998" s="166"/>
      <c r="P998" s="166"/>
      <c r="Q998" s="166"/>
      <c r="R998" s="166"/>
      <c r="S998" s="166"/>
      <c r="T998" s="166"/>
      <c r="U998" s="166"/>
      <c r="V998" s="166"/>
      <c r="W998" s="166"/>
      <c r="X998" s="166"/>
      <c r="Y998" s="166"/>
      <c r="Z998" s="166"/>
      <c r="AA998" s="166"/>
      <c r="AB998" s="166"/>
      <c r="AC998" s="166"/>
      <c r="AD998" s="166"/>
      <c r="AE998" s="166"/>
      <c r="AF998" s="166"/>
      <c r="AG998" s="166"/>
      <c r="AH998" s="167"/>
      <c r="AI998" s="167"/>
      <c r="AJ998" s="167"/>
      <c r="AK998" s="167"/>
      <c r="AL998" s="167"/>
      <c r="AM998" s="167"/>
      <c r="AN998" s="167"/>
      <c r="AO998" s="167"/>
      <c r="AP998" s="167"/>
      <c r="AQ998" s="167"/>
      <c r="AR998" s="167"/>
      <c r="AS998" s="167"/>
      <c r="AT998" s="167"/>
      <c r="AU998" s="167"/>
      <c r="AV998" s="167"/>
      <c r="AW998" s="167"/>
      <c r="AX998" s="167"/>
      <c r="AY998" s="167"/>
      <c r="AZ998" s="167"/>
      <c r="BA998" s="167"/>
      <c r="BB998" s="167"/>
      <c r="BC998" s="167"/>
      <c r="BD998" s="167"/>
      <c r="BE998" s="167"/>
      <c r="BF998" s="167"/>
      <c r="BG998" s="167"/>
      <c r="BH998" s="167"/>
      <c r="BI998" s="167"/>
      <c r="BJ998" s="167"/>
      <c r="BK998" s="167"/>
      <c r="BL998" s="166"/>
      <c r="BM998" s="166"/>
      <c r="BN998" s="166"/>
      <c r="BO998" s="166"/>
      <c r="BP998" s="166"/>
      <c r="BQ998" s="166"/>
      <c r="BR998" s="166"/>
      <c r="BS998" s="166"/>
      <c r="BT998" s="166"/>
      <c r="BU998" s="166"/>
      <c r="BV998" s="166"/>
      <c r="BW998" s="166"/>
      <c r="BX998" s="166"/>
      <c r="BY998" s="166"/>
      <c r="BZ998" s="166"/>
      <c r="CA998" s="166"/>
      <c r="CB998" s="166"/>
      <c r="CC998" s="166"/>
      <c r="CD998" s="166"/>
      <c r="CE998" s="166"/>
      <c r="CF998" s="166"/>
      <c r="CG998" s="166"/>
      <c r="CH998" s="166"/>
      <c r="CI998" s="166"/>
      <c r="CJ998" s="166"/>
      <c r="CK998" s="166"/>
      <c r="CL998" s="166"/>
      <c r="CM998" s="166"/>
      <c r="CN998" s="166"/>
      <c r="CO998" s="166"/>
      <c r="CP998" s="166"/>
      <c r="CQ998" s="166"/>
      <c r="CR998" s="166"/>
      <c r="CS998" s="166"/>
      <c r="CT998" s="166"/>
      <c r="CU998" s="166"/>
      <c r="CV998" s="166"/>
      <c r="CW998" s="166"/>
      <c r="CX998" s="166"/>
      <c r="CY998" s="166"/>
      <c r="CZ998" s="166"/>
      <c r="DA998" s="166"/>
      <c r="DB998" s="166"/>
      <c r="DC998" s="166"/>
      <c r="DD998" s="166"/>
      <c r="DE998" s="166"/>
      <c r="DF998" s="166"/>
      <c r="DG998" s="166"/>
      <c r="DH998" s="166"/>
      <c r="DI998" s="166"/>
      <c r="DJ998" s="166"/>
      <c r="DK998" s="166"/>
      <c r="DL998" s="166"/>
      <c r="DM998" s="166"/>
      <c r="DN998" s="166"/>
      <c r="DO998" s="166"/>
      <c r="DP998" s="166"/>
      <c r="DQ998" s="166"/>
      <c r="DR998" s="166"/>
      <c r="DS998" s="166"/>
      <c r="DT998" s="166"/>
      <c r="DU998" s="166"/>
      <c r="DV998" s="166"/>
      <c r="DW998" s="166"/>
      <c r="DX998" s="166"/>
      <c r="DY998" s="166"/>
      <c r="DZ998" s="166"/>
      <c r="EA998" s="166"/>
      <c r="EB998" s="166"/>
      <c r="EC998" s="166"/>
      <c r="ED998" s="166"/>
      <c r="EE998" s="166"/>
      <c r="EF998" s="166"/>
      <c r="EG998" s="166"/>
      <c r="EH998" s="166"/>
      <c r="EI998" s="166"/>
      <c r="EJ998" s="166"/>
      <c r="EK998" s="166"/>
      <c r="EL998" s="166"/>
      <c r="EM998" s="166"/>
      <c r="EN998" s="166"/>
      <c r="EO998" s="166"/>
      <c r="EP998" s="166"/>
      <c r="EQ998" s="166"/>
      <c r="ER998" s="166"/>
      <c r="ES998" s="166"/>
      <c r="ET998" s="166"/>
      <c r="EU998" s="166"/>
      <c r="EV998" s="166"/>
      <c r="EW998" s="166"/>
      <c r="EX998" s="166"/>
      <c r="EY998" s="166"/>
      <c r="EZ998" s="166"/>
      <c r="FA998" s="166"/>
      <c r="FB998" s="166"/>
      <c r="FC998" s="166"/>
      <c r="FD998" s="166"/>
      <c r="FE998" s="166"/>
      <c r="FF998" s="166"/>
      <c r="FG998" s="166"/>
      <c r="FH998" s="166"/>
      <c r="FI998" s="166"/>
      <c r="FJ998" s="166"/>
    </row>
    <row r="999" spans="13:166" s="19" customFormat="1">
      <c r="M999" s="166"/>
      <c r="N999" s="166"/>
      <c r="O999" s="166"/>
      <c r="P999" s="166"/>
      <c r="Q999" s="166"/>
      <c r="R999" s="166"/>
      <c r="S999" s="166"/>
      <c r="T999" s="166"/>
      <c r="U999" s="166"/>
      <c r="V999" s="166"/>
      <c r="W999" s="166"/>
      <c r="X999" s="166"/>
      <c r="Y999" s="166"/>
      <c r="Z999" s="166"/>
      <c r="AA999" s="166"/>
      <c r="AB999" s="166"/>
      <c r="AC999" s="166"/>
      <c r="AD999" s="166"/>
      <c r="AE999" s="166"/>
      <c r="AF999" s="166"/>
      <c r="AG999" s="166"/>
      <c r="AH999" s="167"/>
      <c r="AI999" s="167"/>
      <c r="AJ999" s="167"/>
      <c r="AK999" s="167"/>
      <c r="AL999" s="167"/>
      <c r="AM999" s="167"/>
      <c r="AN999" s="167"/>
      <c r="AO999" s="167"/>
      <c r="AP999" s="167"/>
      <c r="AQ999" s="167"/>
      <c r="AR999" s="167"/>
      <c r="AS999" s="167"/>
      <c r="AT999" s="167"/>
      <c r="AU999" s="167"/>
      <c r="AV999" s="167"/>
      <c r="AW999" s="167"/>
      <c r="AX999" s="167"/>
      <c r="AY999" s="167"/>
      <c r="AZ999" s="167"/>
      <c r="BA999" s="167"/>
      <c r="BB999" s="167"/>
      <c r="BC999" s="167"/>
      <c r="BD999" s="167"/>
      <c r="BE999" s="167"/>
      <c r="BF999" s="167"/>
      <c r="BG999" s="167"/>
      <c r="BH999" s="167"/>
      <c r="BI999" s="167"/>
      <c r="BJ999" s="167"/>
      <c r="BK999" s="167"/>
      <c r="BL999" s="166"/>
      <c r="BM999" s="166"/>
      <c r="BN999" s="166"/>
      <c r="BO999" s="166"/>
      <c r="BP999" s="166"/>
      <c r="BQ999" s="166"/>
      <c r="BR999" s="166"/>
      <c r="BS999" s="166"/>
      <c r="BT999" s="166"/>
      <c r="BU999" s="166"/>
      <c r="BV999" s="166"/>
      <c r="BW999" s="166"/>
      <c r="BX999" s="166"/>
      <c r="BY999" s="166"/>
      <c r="BZ999" s="166"/>
      <c r="CA999" s="166"/>
      <c r="CB999" s="166"/>
      <c r="CC999" s="166"/>
      <c r="CD999" s="166"/>
      <c r="CE999" s="166"/>
      <c r="CF999" s="166"/>
      <c r="CG999" s="166"/>
      <c r="CH999" s="166"/>
      <c r="CI999" s="166"/>
      <c r="CJ999" s="166"/>
      <c r="CK999" s="166"/>
      <c r="CL999" s="166"/>
      <c r="CM999" s="166"/>
      <c r="CN999" s="166"/>
      <c r="CO999" s="166"/>
      <c r="CP999" s="166"/>
      <c r="CQ999" s="166"/>
      <c r="CR999" s="166"/>
      <c r="CS999" s="166"/>
      <c r="CT999" s="166"/>
      <c r="CU999" s="166"/>
      <c r="CV999" s="166"/>
      <c r="CW999" s="166"/>
      <c r="CX999" s="166"/>
      <c r="CY999" s="166"/>
      <c r="CZ999" s="166"/>
      <c r="DA999" s="166"/>
      <c r="DB999" s="166"/>
      <c r="DC999" s="166"/>
      <c r="DD999" s="166"/>
      <c r="DE999" s="166"/>
      <c r="DF999" s="166"/>
      <c r="DG999" s="166"/>
      <c r="DH999" s="166"/>
      <c r="DI999" s="166"/>
      <c r="DJ999" s="166"/>
      <c r="DK999" s="166"/>
      <c r="DL999" s="166"/>
      <c r="DM999" s="166"/>
      <c r="DN999" s="166"/>
      <c r="DO999" s="166"/>
      <c r="DP999" s="166"/>
      <c r="DQ999" s="166"/>
      <c r="DR999" s="166"/>
      <c r="DS999" s="166"/>
      <c r="DT999" s="166"/>
      <c r="DU999" s="166"/>
      <c r="DV999" s="166"/>
      <c r="DW999" s="166"/>
      <c r="DX999" s="166"/>
      <c r="DY999" s="166"/>
      <c r="DZ999" s="166"/>
      <c r="EA999" s="166"/>
      <c r="EB999" s="166"/>
      <c r="EC999" s="166"/>
      <c r="ED999" s="166"/>
      <c r="EE999" s="166"/>
      <c r="EF999" s="166"/>
      <c r="EG999" s="166"/>
      <c r="EH999" s="166"/>
      <c r="EI999" s="166"/>
      <c r="EJ999" s="166"/>
      <c r="EK999" s="166"/>
      <c r="EL999" s="166"/>
      <c r="EM999" s="166"/>
      <c r="EN999" s="166"/>
      <c r="EO999" s="166"/>
      <c r="EP999" s="166"/>
      <c r="EQ999" s="166"/>
      <c r="ER999" s="166"/>
      <c r="ES999" s="166"/>
      <c r="ET999" s="166"/>
      <c r="EU999" s="166"/>
      <c r="EV999" s="166"/>
      <c r="EW999" s="166"/>
      <c r="EX999" s="166"/>
      <c r="EY999" s="166"/>
      <c r="EZ999" s="166"/>
      <c r="FA999" s="166"/>
      <c r="FB999" s="166"/>
      <c r="FC999" s="166"/>
      <c r="FD999" s="166"/>
      <c r="FE999" s="166"/>
      <c r="FF999" s="166"/>
      <c r="FG999" s="166"/>
      <c r="FH999" s="166"/>
      <c r="FI999" s="166"/>
      <c r="FJ999" s="166"/>
    </row>
    <row r="1000" spans="13:166" s="19" customFormat="1">
      <c r="M1000" s="166"/>
      <c r="N1000" s="166"/>
      <c r="O1000" s="166"/>
      <c r="P1000" s="166"/>
      <c r="Q1000" s="166"/>
      <c r="R1000" s="166"/>
      <c r="S1000" s="166"/>
      <c r="T1000" s="166"/>
      <c r="U1000" s="166"/>
      <c r="V1000" s="166"/>
      <c r="W1000" s="166"/>
      <c r="X1000" s="166"/>
      <c r="Y1000" s="166"/>
      <c r="Z1000" s="166"/>
      <c r="AA1000" s="166"/>
      <c r="AB1000" s="166"/>
      <c r="AC1000" s="166"/>
      <c r="AD1000" s="166"/>
      <c r="AE1000" s="166"/>
      <c r="AF1000" s="166"/>
      <c r="AG1000" s="166"/>
      <c r="AH1000" s="167"/>
      <c r="AI1000" s="167"/>
      <c r="AJ1000" s="167"/>
      <c r="AK1000" s="167"/>
      <c r="AL1000" s="167"/>
      <c r="AM1000" s="167"/>
      <c r="AN1000" s="167"/>
      <c r="AO1000" s="167"/>
      <c r="AP1000" s="167"/>
      <c r="AQ1000" s="167"/>
      <c r="AR1000" s="167"/>
      <c r="AS1000" s="167"/>
      <c r="AT1000" s="167"/>
      <c r="AU1000" s="167"/>
      <c r="AV1000" s="167"/>
      <c r="AW1000" s="167"/>
      <c r="AX1000" s="167"/>
      <c r="AY1000" s="167"/>
      <c r="AZ1000" s="167"/>
      <c r="BA1000" s="167"/>
      <c r="BB1000" s="167"/>
      <c r="BC1000" s="167"/>
      <c r="BD1000" s="167"/>
      <c r="BE1000" s="167"/>
      <c r="BF1000" s="167"/>
      <c r="BG1000" s="167"/>
      <c r="BH1000" s="167"/>
      <c r="BI1000" s="167"/>
      <c r="BJ1000" s="167"/>
      <c r="BK1000" s="167"/>
      <c r="BL1000" s="166"/>
      <c r="BM1000" s="166"/>
      <c r="BN1000" s="166"/>
      <c r="BO1000" s="166"/>
      <c r="BP1000" s="166"/>
      <c r="BQ1000" s="166"/>
      <c r="BR1000" s="166"/>
      <c r="BS1000" s="166"/>
      <c r="BT1000" s="166"/>
      <c r="BU1000" s="166"/>
      <c r="BV1000" s="166"/>
      <c r="BW1000" s="166"/>
      <c r="BX1000" s="166"/>
      <c r="BY1000" s="166"/>
      <c r="BZ1000" s="166"/>
      <c r="CA1000" s="166"/>
      <c r="CB1000" s="166"/>
      <c r="CC1000" s="166"/>
      <c r="CD1000" s="166"/>
      <c r="CE1000" s="166"/>
      <c r="CF1000" s="166"/>
      <c r="CG1000" s="166"/>
      <c r="CH1000" s="166"/>
      <c r="CI1000" s="166"/>
      <c r="CJ1000" s="166"/>
      <c r="CK1000" s="166"/>
      <c r="CL1000" s="166"/>
      <c r="CM1000" s="166"/>
      <c r="CN1000" s="166"/>
      <c r="CO1000" s="166"/>
      <c r="CP1000" s="166"/>
      <c r="CQ1000" s="166"/>
      <c r="CR1000" s="166"/>
      <c r="CS1000" s="166"/>
      <c r="CT1000" s="166"/>
      <c r="CU1000" s="166"/>
      <c r="CV1000" s="166"/>
      <c r="CW1000" s="166"/>
      <c r="CX1000" s="166"/>
      <c r="CY1000" s="166"/>
      <c r="CZ1000" s="166"/>
      <c r="DA1000" s="166"/>
      <c r="DB1000" s="166"/>
      <c r="DC1000" s="166"/>
      <c r="DD1000" s="166"/>
      <c r="DE1000" s="166"/>
      <c r="DF1000" s="166"/>
      <c r="DG1000" s="166"/>
      <c r="DH1000" s="166"/>
      <c r="DI1000" s="166"/>
      <c r="DJ1000" s="166"/>
      <c r="DK1000" s="166"/>
      <c r="DL1000" s="166"/>
      <c r="DM1000" s="166"/>
      <c r="DN1000" s="166"/>
      <c r="DO1000" s="166"/>
      <c r="DP1000" s="166"/>
      <c r="DQ1000" s="166"/>
      <c r="DR1000" s="166"/>
      <c r="DS1000" s="166"/>
      <c r="DT1000" s="166"/>
      <c r="DU1000" s="166"/>
      <c r="DV1000" s="166"/>
      <c r="DW1000" s="166"/>
      <c r="DX1000" s="166"/>
      <c r="DY1000" s="166"/>
      <c r="DZ1000" s="166"/>
      <c r="EA1000" s="166"/>
      <c r="EB1000" s="166"/>
      <c r="EC1000" s="166"/>
      <c r="ED1000" s="166"/>
      <c r="EE1000" s="166"/>
      <c r="EF1000" s="166"/>
      <c r="EG1000" s="166"/>
      <c r="EH1000" s="166"/>
      <c r="EI1000" s="166"/>
      <c r="EJ1000" s="166"/>
      <c r="EK1000" s="166"/>
      <c r="EL1000" s="166"/>
      <c r="EM1000" s="166"/>
      <c r="EN1000" s="166"/>
      <c r="EO1000" s="166"/>
      <c r="EP1000" s="166"/>
      <c r="EQ1000" s="166"/>
      <c r="ER1000" s="166"/>
      <c r="ES1000" s="166"/>
      <c r="ET1000" s="166"/>
      <c r="EU1000" s="166"/>
      <c r="EV1000" s="166"/>
      <c r="EW1000" s="166"/>
      <c r="EX1000" s="166"/>
      <c r="EY1000" s="166"/>
      <c r="EZ1000" s="166"/>
      <c r="FA1000" s="166"/>
      <c r="FB1000" s="166"/>
      <c r="FC1000" s="166"/>
      <c r="FD1000" s="166"/>
      <c r="FE1000" s="166"/>
      <c r="FF1000" s="166"/>
      <c r="FG1000" s="166"/>
      <c r="FH1000" s="166"/>
      <c r="FI1000" s="166"/>
      <c r="FJ1000" s="166"/>
    </row>
    <row r="1001" spans="13:166" s="19" customFormat="1">
      <c r="M1001" s="166"/>
      <c r="N1001" s="166"/>
      <c r="O1001" s="166"/>
      <c r="P1001" s="166"/>
      <c r="Q1001" s="166"/>
      <c r="R1001" s="166"/>
      <c r="S1001" s="166"/>
      <c r="T1001" s="166"/>
      <c r="U1001" s="166"/>
      <c r="V1001" s="166"/>
      <c r="W1001" s="166"/>
      <c r="X1001" s="166"/>
      <c r="Y1001" s="166"/>
      <c r="Z1001" s="166"/>
      <c r="AA1001" s="166"/>
      <c r="AB1001" s="166"/>
      <c r="AC1001" s="166"/>
      <c r="AD1001" s="166"/>
      <c r="AE1001" s="166"/>
      <c r="AF1001" s="166"/>
      <c r="AG1001" s="166"/>
      <c r="AH1001" s="167"/>
      <c r="AI1001" s="167"/>
      <c r="AJ1001" s="167"/>
      <c r="AK1001" s="167"/>
      <c r="AL1001" s="167"/>
      <c r="AM1001" s="167"/>
      <c r="AN1001" s="167"/>
      <c r="AO1001" s="167"/>
      <c r="AP1001" s="167"/>
      <c r="AQ1001" s="167"/>
      <c r="AR1001" s="167"/>
      <c r="AS1001" s="167"/>
      <c r="AT1001" s="167"/>
      <c r="AU1001" s="167"/>
      <c r="AV1001" s="167"/>
      <c r="AW1001" s="167"/>
      <c r="AX1001" s="167"/>
      <c r="AY1001" s="167"/>
      <c r="AZ1001" s="167"/>
      <c r="BA1001" s="167"/>
      <c r="BB1001" s="167"/>
      <c r="BC1001" s="167"/>
      <c r="BD1001" s="167"/>
      <c r="BE1001" s="167"/>
      <c r="BF1001" s="167"/>
      <c r="BG1001" s="167"/>
      <c r="BH1001" s="167"/>
      <c r="BI1001" s="167"/>
      <c r="BJ1001" s="167"/>
      <c r="BK1001" s="167"/>
      <c r="BL1001" s="166"/>
      <c r="BM1001" s="166"/>
      <c r="BN1001" s="166"/>
      <c r="BO1001" s="166"/>
      <c r="BP1001" s="166"/>
      <c r="BQ1001" s="166"/>
      <c r="BR1001" s="166"/>
      <c r="BS1001" s="166"/>
      <c r="BT1001" s="166"/>
      <c r="BU1001" s="166"/>
      <c r="BV1001" s="166"/>
      <c r="BW1001" s="166"/>
      <c r="BX1001" s="166"/>
      <c r="BY1001" s="166"/>
      <c r="BZ1001" s="166"/>
      <c r="CA1001" s="166"/>
      <c r="CB1001" s="166"/>
      <c r="CC1001" s="166"/>
      <c r="CD1001" s="166"/>
      <c r="CE1001" s="166"/>
      <c r="CF1001" s="166"/>
      <c r="CG1001" s="166"/>
      <c r="CH1001" s="166"/>
      <c r="CI1001" s="166"/>
      <c r="CJ1001" s="166"/>
      <c r="CK1001" s="166"/>
      <c r="CL1001" s="166"/>
      <c r="CM1001" s="166"/>
      <c r="CN1001" s="166"/>
      <c r="CO1001" s="166"/>
      <c r="CP1001" s="166"/>
      <c r="CQ1001" s="166"/>
      <c r="CR1001" s="166"/>
      <c r="CS1001" s="166"/>
      <c r="CT1001" s="166"/>
      <c r="CU1001" s="166"/>
      <c r="CV1001" s="166"/>
      <c r="CW1001" s="166"/>
      <c r="CX1001" s="166"/>
      <c r="CY1001" s="166"/>
      <c r="CZ1001" s="166"/>
      <c r="DA1001" s="166"/>
      <c r="DB1001" s="166"/>
      <c r="DC1001" s="166"/>
      <c r="DD1001" s="166"/>
      <c r="DE1001" s="166"/>
      <c r="DF1001" s="166"/>
      <c r="DG1001" s="166"/>
      <c r="DH1001" s="166"/>
      <c r="DI1001" s="166"/>
      <c r="DJ1001" s="166"/>
      <c r="DK1001" s="166"/>
      <c r="DL1001" s="166"/>
      <c r="DM1001" s="166"/>
      <c r="DN1001" s="166"/>
      <c r="DO1001" s="166"/>
      <c r="DP1001" s="166"/>
      <c r="DQ1001" s="166"/>
      <c r="DR1001" s="166"/>
      <c r="DS1001" s="166"/>
      <c r="DT1001" s="166"/>
      <c r="DU1001" s="166"/>
      <c r="DV1001" s="166"/>
      <c r="DW1001" s="166"/>
      <c r="DX1001" s="166"/>
      <c r="DY1001" s="166"/>
      <c r="DZ1001" s="166"/>
      <c r="EA1001" s="166"/>
      <c r="EB1001" s="166"/>
      <c r="EC1001" s="166"/>
      <c r="ED1001" s="166"/>
      <c r="EE1001" s="166"/>
      <c r="EF1001" s="166"/>
      <c r="EG1001" s="166"/>
      <c r="EH1001" s="166"/>
      <c r="EI1001" s="166"/>
      <c r="EJ1001" s="166"/>
      <c r="EK1001" s="166"/>
      <c r="EL1001" s="166"/>
      <c r="EM1001" s="166"/>
      <c r="EN1001" s="166"/>
      <c r="EO1001" s="166"/>
      <c r="EP1001" s="166"/>
      <c r="EQ1001" s="166"/>
      <c r="ER1001" s="166"/>
      <c r="ES1001" s="166"/>
      <c r="ET1001" s="166"/>
      <c r="EU1001" s="166"/>
      <c r="EV1001" s="166"/>
      <c r="EW1001" s="166"/>
      <c r="EX1001" s="166"/>
      <c r="EY1001" s="166"/>
      <c r="EZ1001" s="166"/>
      <c r="FA1001" s="166"/>
      <c r="FB1001" s="166"/>
      <c r="FC1001" s="166"/>
      <c r="FD1001" s="166"/>
      <c r="FE1001" s="166"/>
      <c r="FF1001" s="166"/>
      <c r="FG1001" s="166"/>
      <c r="FH1001" s="166"/>
      <c r="FI1001" s="166"/>
      <c r="FJ1001" s="166"/>
    </row>
    <row r="1002" spans="13:166" s="19" customFormat="1">
      <c r="M1002" s="166"/>
      <c r="N1002" s="166"/>
      <c r="O1002" s="166"/>
      <c r="P1002" s="166"/>
      <c r="Q1002" s="166"/>
      <c r="R1002" s="166"/>
      <c r="S1002" s="166"/>
      <c r="T1002" s="166"/>
      <c r="U1002" s="166"/>
      <c r="V1002" s="166"/>
      <c r="W1002" s="166"/>
      <c r="X1002" s="166"/>
      <c r="Y1002" s="166"/>
      <c r="Z1002" s="166"/>
      <c r="AA1002" s="166"/>
      <c r="AB1002" s="166"/>
      <c r="AC1002" s="166"/>
      <c r="AD1002" s="166"/>
      <c r="AE1002" s="166"/>
      <c r="AF1002" s="166"/>
      <c r="AG1002" s="166"/>
      <c r="AH1002" s="167"/>
      <c r="AI1002" s="167"/>
      <c r="AJ1002" s="167"/>
      <c r="AK1002" s="167"/>
      <c r="AL1002" s="167"/>
      <c r="AM1002" s="167"/>
      <c r="AN1002" s="167"/>
      <c r="AO1002" s="167"/>
      <c r="AP1002" s="167"/>
      <c r="AQ1002" s="167"/>
      <c r="AR1002" s="167"/>
      <c r="AS1002" s="167"/>
      <c r="AT1002" s="167"/>
      <c r="AU1002" s="167"/>
      <c r="AV1002" s="167"/>
      <c r="AW1002" s="167"/>
      <c r="AX1002" s="167"/>
      <c r="AY1002" s="167"/>
      <c r="AZ1002" s="167"/>
      <c r="BA1002" s="167"/>
      <c r="BB1002" s="167"/>
      <c r="BC1002" s="167"/>
      <c r="BD1002" s="167"/>
      <c r="BE1002" s="167"/>
      <c r="BF1002" s="167"/>
      <c r="BG1002" s="167"/>
      <c r="BH1002" s="167"/>
      <c r="BI1002" s="167"/>
      <c r="BJ1002" s="167"/>
      <c r="BK1002" s="167"/>
      <c r="BL1002" s="166"/>
      <c r="BM1002" s="166"/>
      <c r="BN1002" s="166"/>
      <c r="BO1002" s="166"/>
      <c r="BP1002" s="166"/>
      <c r="BQ1002" s="166"/>
      <c r="BR1002" s="166"/>
      <c r="BS1002" s="166"/>
      <c r="BT1002" s="166"/>
      <c r="BU1002" s="166"/>
      <c r="BV1002" s="166"/>
      <c r="BW1002" s="166"/>
      <c r="BX1002" s="166"/>
      <c r="BY1002" s="166"/>
      <c r="BZ1002" s="166"/>
      <c r="CA1002" s="166"/>
      <c r="CB1002" s="166"/>
      <c r="CC1002" s="166"/>
      <c r="CD1002" s="166"/>
      <c r="CE1002" s="166"/>
      <c r="CF1002" s="166"/>
      <c r="CG1002" s="166"/>
      <c r="CH1002" s="166"/>
      <c r="CI1002" s="166"/>
      <c r="CJ1002" s="166"/>
      <c r="CK1002" s="166"/>
      <c r="CL1002" s="166"/>
      <c r="CM1002" s="166"/>
      <c r="CN1002" s="166"/>
      <c r="CO1002" s="166"/>
      <c r="CP1002" s="166"/>
      <c r="CQ1002" s="166"/>
      <c r="CR1002" s="166"/>
      <c r="CS1002" s="166"/>
      <c r="CT1002" s="166"/>
      <c r="CU1002" s="166"/>
      <c r="CV1002" s="166"/>
      <c r="CW1002" s="166"/>
      <c r="CX1002" s="166"/>
      <c r="CY1002" s="166"/>
      <c r="CZ1002" s="166"/>
      <c r="DA1002" s="166"/>
      <c r="DB1002" s="166"/>
      <c r="DC1002" s="166"/>
      <c r="DD1002" s="166"/>
      <c r="DE1002" s="166"/>
      <c r="DF1002" s="166"/>
      <c r="DG1002" s="166"/>
      <c r="DH1002" s="166"/>
      <c r="DI1002" s="166"/>
      <c r="DJ1002" s="166"/>
      <c r="DK1002" s="166"/>
      <c r="DL1002" s="166"/>
      <c r="DM1002" s="166"/>
      <c r="DN1002" s="166"/>
      <c r="DO1002" s="166"/>
      <c r="DP1002" s="166"/>
      <c r="DQ1002" s="166"/>
      <c r="DR1002" s="166"/>
      <c r="DS1002" s="166"/>
      <c r="DT1002" s="166"/>
      <c r="DU1002" s="166"/>
      <c r="DV1002" s="166"/>
      <c r="DW1002" s="166"/>
      <c r="DX1002" s="166"/>
      <c r="DY1002" s="166"/>
      <c r="DZ1002" s="166"/>
      <c r="EA1002" s="166"/>
      <c r="EB1002" s="166"/>
      <c r="EC1002" s="166"/>
      <c r="ED1002" s="166"/>
      <c r="EE1002" s="166"/>
      <c r="EF1002" s="166"/>
      <c r="EG1002" s="166"/>
      <c r="EH1002" s="166"/>
      <c r="EI1002" s="166"/>
      <c r="EJ1002" s="166"/>
      <c r="EK1002" s="166"/>
      <c r="EL1002" s="166"/>
      <c r="EM1002" s="166"/>
      <c r="EN1002" s="166"/>
      <c r="EO1002" s="166"/>
      <c r="EP1002" s="166"/>
      <c r="EQ1002" s="166"/>
      <c r="ER1002" s="166"/>
      <c r="ES1002" s="166"/>
      <c r="ET1002" s="166"/>
      <c r="EU1002" s="166"/>
      <c r="EV1002" s="166"/>
      <c r="EW1002" s="166"/>
      <c r="EX1002" s="166"/>
      <c r="EY1002" s="166"/>
      <c r="EZ1002" s="166"/>
      <c r="FA1002" s="166"/>
      <c r="FB1002" s="166"/>
      <c r="FC1002" s="166"/>
      <c r="FD1002" s="166"/>
      <c r="FE1002" s="166"/>
      <c r="FF1002" s="166"/>
      <c r="FG1002" s="166"/>
      <c r="FH1002" s="166"/>
      <c r="FI1002" s="166"/>
      <c r="FJ1002" s="166"/>
    </row>
    <row r="1003" spans="13:166" s="19" customFormat="1">
      <c r="M1003" s="166"/>
      <c r="N1003" s="166"/>
      <c r="O1003" s="166"/>
      <c r="P1003" s="166"/>
      <c r="Q1003" s="166"/>
      <c r="R1003" s="166"/>
      <c r="S1003" s="166"/>
      <c r="T1003" s="166"/>
      <c r="U1003" s="166"/>
      <c r="V1003" s="166"/>
      <c r="W1003" s="166"/>
      <c r="X1003" s="166"/>
      <c r="Y1003" s="166"/>
      <c r="Z1003" s="166"/>
      <c r="AA1003" s="166"/>
      <c r="AB1003" s="166"/>
      <c r="AC1003" s="166"/>
      <c r="AD1003" s="166"/>
      <c r="AE1003" s="166"/>
      <c r="AF1003" s="166"/>
      <c r="AG1003" s="166"/>
      <c r="AH1003" s="167"/>
      <c r="AI1003" s="167"/>
      <c r="AJ1003" s="167"/>
      <c r="AK1003" s="167"/>
      <c r="AL1003" s="167"/>
      <c r="AM1003" s="167"/>
      <c r="AN1003" s="167"/>
      <c r="AO1003" s="167"/>
      <c r="AP1003" s="167"/>
      <c r="AQ1003" s="167"/>
      <c r="AR1003" s="167"/>
      <c r="AS1003" s="167"/>
      <c r="AT1003" s="167"/>
      <c r="AU1003" s="167"/>
      <c r="AV1003" s="167"/>
      <c r="AW1003" s="167"/>
      <c r="AX1003" s="167"/>
      <c r="AY1003" s="167"/>
      <c r="AZ1003" s="167"/>
      <c r="BA1003" s="167"/>
      <c r="BB1003" s="167"/>
      <c r="BC1003" s="167"/>
      <c r="BD1003" s="167"/>
      <c r="BE1003" s="167"/>
      <c r="BF1003" s="167"/>
      <c r="BG1003" s="167"/>
      <c r="BH1003" s="167"/>
      <c r="BI1003" s="167"/>
      <c r="BJ1003" s="167"/>
      <c r="BK1003" s="167"/>
      <c r="BL1003" s="166"/>
      <c r="BM1003" s="166"/>
      <c r="BN1003" s="166"/>
      <c r="BO1003" s="166"/>
      <c r="BP1003" s="166"/>
      <c r="BQ1003" s="166"/>
      <c r="BR1003" s="166"/>
      <c r="BS1003" s="166"/>
      <c r="BT1003" s="166"/>
      <c r="BU1003" s="166"/>
      <c r="BV1003" s="166"/>
      <c r="BW1003" s="166"/>
      <c r="BX1003" s="166"/>
      <c r="BY1003" s="166"/>
      <c r="BZ1003" s="166"/>
      <c r="CA1003" s="166"/>
      <c r="CB1003" s="166"/>
      <c r="CC1003" s="166"/>
      <c r="CD1003" s="166"/>
      <c r="CE1003" s="166"/>
      <c r="CF1003" s="166"/>
      <c r="CG1003" s="166"/>
      <c r="CH1003" s="166"/>
      <c r="CI1003" s="166"/>
      <c r="CJ1003" s="166"/>
      <c r="CK1003" s="166"/>
      <c r="CL1003" s="166"/>
      <c r="CM1003" s="166"/>
      <c r="CN1003" s="166"/>
      <c r="CO1003" s="166"/>
      <c r="CP1003" s="166"/>
      <c r="CQ1003" s="166"/>
      <c r="CR1003" s="166"/>
      <c r="CS1003" s="166"/>
      <c r="CT1003" s="166"/>
      <c r="CU1003" s="166"/>
      <c r="CV1003" s="166"/>
      <c r="CW1003" s="166"/>
      <c r="CX1003" s="166"/>
      <c r="CY1003" s="166"/>
      <c r="CZ1003" s="166"/>
      <c r="DA1003" s="166"/>
      <c r="DB1003" s="166"/>
      <c r="DC1003" s="166"/>
      <c r="DD1003" s="166"/>
      <c r="DE1003" s="166"/>
      <c r="DF1003" s="166"/>
      <c r="DG1003" s="166"/>
      <c r="DH1003" s="166"/>
      <c r="DI1003" s="166"/>
      <c r="DJ1003" s="166"/>
      <c r="DK1003" s="166"/>
      <c r="DL1003" s="166"/>
      <c r="DM1003" s="166"/>
      <c r="DN1003" s="166"/>
      <c r="DO1003" s="166"/>
      <c r="DP1003" s="166"/>
      <c r="DQ1003" s="166"/>
      <c r="DR1003" s="166"/>
      <c r="DS1003" s="166"/>
      <c r="DT1003" s="166"/>
      <c r="DU1003" s="166"/>
      <c r="DV1003" s="166"/>
      <c r="DW1003" s="166"/>
      <c r="DX1003" s="166"/>
      <c r="DY1003" s="166"/>
      <c r="DZ1003" s="166"/>
      <c r="EA1003" s="166"/>
      <c r="EB1003" s="166"/>
      <c r="EC1003" s="166"/>
      <c r="ED1003" s="166"/>
      <c r="EE1003" s="166"/>
      <c r="EF1003" s="166"/>
      <c r="EG1003" s="166"/>
      <c r="EH1003" s="166"/>
      <c r="EI1003" s="166"/>
      <c r="EJ1003" s="166"/>
      <c r="EK1003" s="166"/>
      <c r="EL1003" s="166"/>
      <c r="EM1003" s="166"/>
      <c r="EN1003" s="166"/>
      <c r="EO1003" s="166"/>
      <c r="EP1003" s="166"/>
      <c r="EQ1003" s="166"/>
      <c r="ER1003" s="166"/>
      <c r="ES1003" s="166"/>
      <c r="ET1003" s="166"/>
      <c r="EU1003" s="166"/>
      <c r="EV1003" s="166"/>
      <c r="EW1003" s="166"/>
      <c r="EX1003" s="166"/>
      <c r="EY1003" s="166"/>
      <c r="EZ1003" s="166"/>
      <c r="FA1003" s="166"/>
      <c r="FB1003" s="166"/>
      <c r="FC1003" s="166"/>
      <c r="FD1003" s="166"/>
      <c r="FE1003" s="166"/>
      <c r="FF1003" s="166"/>
      <c r="FG1003" s="166"/>
      <c r="FH1003" s="166"/>
      <c r="FI1003" s="166"/>
      <c r="FJ1003" s="166"/>
    </row>
    <row r="1004" spans="13:166" s="19" customFormat="1">
      <c r="M1004" s="166"/>
      <c r="N1004" s="166"/>
      <c r="O1004" s="166"/>
      <c r="P1004" s="166"/>
      <c r="Q1004" s="166"/>
      <c r="R1004" s="166"/>
      <c r="S1004" s="166"/>
      <c r="T1004" s="166"/>
      <c r="U1004" s="166"/>
      <c r="V1004" s="166"/>
      <c r="W1004" s="166"/>
      <c r="X1004" s="166"/>
      <c r="Y1004" s="166"/>
      <c r="Z1004" s="166"/>
      <c r="AA1004" s="166"/>
      <c r="AB1004" s="166"/>
      <c r="AC1004" s="166"/>
      <c r="AD1004" s="166"/>
      <c r="AE1004" s="166"/>
      <c r="AF1004" s="166"/>
      <c r="AG1004" s="166"/>
      <c r="AH1004" s="167"/>
      <c r="AI1004" s="167"/>
      <c r="AJ1004" s="167"/>
      <c r="AK1004" s="167"/>
      <c r="AL1004" s="167"/>
      <c r="AM1004" s="167"/>
      <c r="AN1004" s="167"/>
      <c r="AO1004" s="167"/>
      <c r="AP1004" s="167"/>
      <c r="AQ1004" s="167"/>
      <c r="AR1004" s="167"/>
      <c r="AS1004" s="167"/>
      <c r="AT1004" s="167"/>
      <c r="AU1004" s="167"/>
      <c r="AV1004" s="167"/>
      <c r="AW1004" s="167"/>
      <c r="AX1004" s="167"/>
      <c r="AY1004" s="167"/>
      <c r="AZ1004" s="167"/>
      <c r="BA1004" s="167"/>
      <c r="BB1004" s="167"/>
      <c r="BC1004" s="167"/>
      <c r="BD1004" s="167"/>
      <c r="BE1004" s="167"/>
      <c r="BF1004" s="167"/>
      <c r="BG1004" s="167"/>
      <c r="BH1004" s="167"/>
      <c r="BI1004" s="167"/>
      <c r="BJ1004" s="167"/>
      <c r="BK1004" s="167"/>
      <c r="BL1004" s="166"/>
      <c r="BM1004" s="166"/>
      <c r="BN1004" s="166"/>
      <c r="BO1004" s="166"/>
      <c r="BP1004" s="166"/>
      <c r="BQ1004" s="166"/>
      <c r="BR1004" s="166"/>
      <c r="BS1004" s="166"/>
      <c r="BT1004" s="166"/>
      <c r="BU1004" s="166"/>
      <c r="BV1004" s="166"/>
      <c r="BW1004" s="166"/>
      <c r="BX1004" s="166"/>
      <c r="BY1004" s="166"/>
      <c r="BZ1004" s="166"/>
      <c r="CA1004" s="166"/>
      <c r="CB1004" s="166"/>
      <c r="CC1004" s="166"/>
      <c r="CD1004" s="166"/>
      <c r="CE1004" s="166"/>
      <c r="CF1004" s="166"/>
      <c r="CG1004" s="166"/>
      <c r="CH1004" s="166"/>
      <c r="CI1004" s="166"/>
      <c r="CJ1004" s="166"/>
      <c r="CK1004" s="166"/>
      <c r="CL1004" s="166"/>
      <c r="CM1004" s="166"/>
      <c r="CN1004" s="166"/>
      <c r="CO1004" s="166"/>
      <c r="CP1004" s="166"/>
      <c r="CQ1004" s="166"/>
      <c r="CR1004" s="166"/>
      <c r="CS1004" s="166"/>
      <c r="CT1004" s="166"/>
      <c r="CU1004" s="166"/>
      <c r="CV1004" s="166"/>
      <c r="CW1004" s="166"/>
      <c r="CX1004" s="166"/>
      <c r="CY1004" s="166"/>
      <c r="CZ1004" s="166"/>
      <c r="DA1004" s="166"/>
      <c r="DB1004" s="166"/>
      <c r="DC1004" s="166"/>
      <c r="DD1004" s="166"/>
      <c r="DE1004" s="166"/>
      <c r="DF1004" s="166"/>
      <c r="DG1004" s="166"/>
      <c r="DH1004" s="166"/>
      <c r="DI1004" s="166"/>
      <c r="DJ1004" s="166"/>
      <c r="DK1004" s="166"/>
      <c r="DL1004" s="166"/>
      <c r="DM1004" s="166"/>
      <c r="DN1004" s="166"/>
      <c r="DO1004" s="166"/>
      <c r="DP1004" s="166"/>
      <c r="DQ1004" s="166"/>
      <c r="DR1004" s="166"/>
      <c r="DS1004" s="166"/>
      <c r="DT1004" s="166"/>
      <c r="DU1004" s="166"/>
      <c r="DV1004" s="166"/>
      <c r="DW1004" s="166"/>
      <c r="DX1004" s="166"/>
      <c r="DY1004" s="166"/>
      <c r="DZ1004" s="166"/>
      <c r="EA1004" s="166"/>
      <c r="EB1004" s="166"/>
      <c r="EC1004" s="166"/>
      <c r="ED1004" s="166"/>
      <c r="EE1004" s="166"/>
      <c r="EF1004" s="166"/>
      <c r="EG1004" s="166"/>
      <c r="EH1004" s="166"/>
      <c r="EI1004" s="166"/>
      <c r="EJ1004" s="166"/>
      <c r="EK1004" s="166"/>
      <c r="EL1004" s="166"/>
      <c r="EM1004" s="166"/>
      <c r="EN1004" s="166"/>
      <c r="EO1004" s="166"/>
      <c r="EP1004" s="166"/>
      <c r="EQ1004" s="166"/>
      <c r="ER1004" s="166"/>
      <c r="ES1004" s="166"/>
      <c r="ET1004" s="166"/>
      <c r="EU1004" s="166"/>
      <c r="EV1004" s="166"/>
      <c r="EW1004" s="166"/>
      <c r="EX1004" s="166"/>
      <c r="EY1004" s="166"/>
      <c r="EZ1004" s="166"/>
      <c r="FA1004" s="166"/>
      <c r="FB1004" s="166"/>
      <c r="FC1004" s="166"/>
      <c r="FD1004" s="166"/>
      <c r="FE1004" s="166"/>
      <c r="FF1004" s="166"/>
      <c r="FG1004" s="166"/>
      <c r="FH1004" s="166"/>
      <c r="FI1004" s="166"/>
      <c r="FJ1004" s="166"/>
    </row>
    <row r="1005" spans="13:166" s="19" customFormat="1">
      <c r="M1005" s="166"/>
      <c r="N1005" s="166"/>
      <c r="O1005" s="166"/>
      <c r="P1005" s="166"/>
      <c r="Q1005" s="166"/>
      <c r="R1005" s="166"/>
      <c r="S1005" s="166"/>
      <c r="T1005" s="166"/>
      <c r="U1005" s="166"/>
      <c r="V1005" s="166"/>
      <c r="W1005" s="166"/>
      <c r="X1005" s="166"/>
      <c r="Y1005" s="166"/>
      <c r="Z1005" s="166"/>
      <c r="AA1005" s="166"/>
      <c r="AB1005" s="166"/>
      <c r="AC1005" s="166"/>
      <c r="AD1005" s="166"/>
      <c r="AE1005" s="166"/>
      <c r="AF1005" s="166"/>
      <c r="AG1005" s="166"/>
      <c r="AH1005" s="167"/>
      <c r="AI1005" s="167"/>
      <c r="AJ1005" s="167"/>
      <c r="AK1005" s="167"/>
      <c r="AL1005" s="167"/>
      <c r="AM1005" s="167"/>
      <c r="AN1005" s="167"/>
      <c r="AO1005" s="167"/>
      <c r="AP1005" s="167"/>
      <c r="AQ1005" s="167"/>
      <c r="AR1005" s="167"/>
      <c r="AS1005" s="167"/>
      <c r="AT1005" s="167"/>
      <c r="AU1005" s="167"/>
      <c r="AV1005" s="167"/>
      <c r="AW1005" s="167"/>
      <c r="AX1005" s="167"/>
      <c r="AY1005" s="167"/>
      <c r="AZ1005" s="167"/>
      <c r="BA1005" s="167"/>
      <c r="BB1005" s="167"/>
      <c r="BC1005" s="167"/>
      <c r="BD1005" s="167"/>
      <c r="BE1005" s="167"/>
      <c r="BF1005" s="167"/>
      <c r="BG1005" s="167"/>
      <c r="BH1005" s="167"/>
      <c r="BI1005" s="167"/>
      <c r="BJ1005" s="167"/>
      <c r="BK1005" s="167"/>
      <c r="BL1005" s="166"/>
      <c r="BM1005" s="166"/>
      <c r="BN1005" s="166"/>
      <c r="BO1005" s="166"/>
      <c r="BP1005" s="166"/>
      <c r="BQ1005" s="166"/>
      <c r="BR1005" s="166"/>
      <c r="BS1005" s="166"/>
      <c r="BT1005" s="166"/>
      <c r="BU1005" s="166"/>
      <c r="BV1005" s="166"/>
      <c r="BW1005" s="166"/>
      <c r="BX1005" s="166"/>
      <c r="BY1005" s="166"/>
      <c r="BZ1005" s="166"/>
      <c r="CA1005" s="166"/>
      <c r="CB1005" s="166"/>
      <c r="CC1005" s="166"/>
      <c r="CD1005" s="166"/>
      <c r="CE1005" s="166"/>
      <c r="CF1005" s="166"/>
      <c r="CG1005" s="166"/>
      <c r="CH1005" s="166"/>
      <c r="CI1005" s="166"/>
      <c r="CJ1005" s="166"/>
      <c r="CK1005" s="166"/>
      <c r="CL1005" s="166"/>
      <c r="CM1005" s="166"/>
      <c r="CN1005" s="166"/>
      <c r="CO1005" s="166"/>
      <c r="CP1005" s="166"/>
      <c r="CQ1005" s="166"/>
      <c r="CR1005" s="166"/>
      <c r="CS1005" s="166"/>
      <c r="CT1005" s="166"/>
      <c r="CU1005" s="166"/>
      <c r="CV1005" s="166"/>
      <c r="CW1005" s="166"/>
      <c r="CX1005" s="166"/>
      <c r="CY1005" s="166"/>
      <c r="CZ1005" s="166"/>
      <c r="DA1005" s="166"/>
      <c r="DB1005" s="166"/>
      <c r="DC1005" s="166"/>
      <c r="DD1005" s="166"/>
      <c r="DE1005" s="166"/>
      <c r="DF1005" s="166"/>
      <c r="DG1005" s="166"/>
      <c r="DH1005" s="166"/>
      <c r="DI1005" s="166"/>
      <c r="DJ1005" s="166"/>
      <c r="DK1005" s="166"/>
      <c r="DL1005" s="166"/>
      <c r="DM1005" s="166"/>
      <c r="DN1005" s="166"/>
      <c r="DO1005" s="166"/>
      <c r="DP1005" s="166"/>
      <c r="DQ1005" s="166"/>
      <c r="DR1005" s="166"/>
      <c r="DS1005" s="166"/>
      <c r="DT1005" s="166"/>
      <c r="DU1005" s="166"/>
      <c r="DV1005" s="166"/>
      <c r="DW1005" s="166"/>
      <c r="DX1005" s="166"/>
      <c r="DY1005" s="166"/>
      <c r="DZ1005" s="166"/>
      <c r="EA1005" s="166"/>
      <c r="EB1005" s="166"/>
      <c r="EC1005" s="166"/>
      <c r="ED1005" s="166"/>
      <c r="EE1005" s="166"/>
      <c r="EF1005" s="166"/>
      <c r="EG1005" s="166"/>
      <c r="EH1005" s="166"/>
      <c r="EI1005" s="166"/>
      <c r="EJ1005" s="166"/>
      <c r="EK1005" s="166"/>
      <c r="EL1005" s="166"/>
      <c r="EM1005" s="166"/>
      <c r="EN1005" s="166"/>
      <c r="EO1005" s="166"/>
      <c r="EP1005" s="166"/>
      <c r="EQ1005" s="166"/>
      <c r="ER1005" s="166"/>
      <c r="ES1005" s="166"/>
      <c r="ET1005" s="166"/>
      <c r="EU1005" s="166"/>
      <c r="EV1005" s="166"/>
      <c r="EW1005" s="166"/>
      <c r="EX1005" s="166"/>
      <c r="EY1005" s="166"/>
      <c r="EZ1005" s="166"/>
      <c r="FA1005" s="166"/>
      <c r="FB1005" s="166"/>
      <c r="FC1005" s="166"/>
      <c r="FD1005" s="166"/>
      <c r="FE1005" s="166"/>
      <c r="FF1005" s="166"/>
      <c r="FG1005" s="166"/>
      <c r="FH1005" s="166"/>
      <c r="FI1005" s="166"/>
      <c r="FJ1005" s="166"/>
    </row>
    <row r="1006" spans="13:166" s="19" customFormat="1">
      <c r="M1006" s="166"/>
      <c r="N1006" s="166"/>
      <c r="O1006" s="166"/>
      <c r="P1006" s="166"/>
      <c r="Q1006" s="166"/>
      <c r="R1006" s="166"/>
      <c r="S1006" s="166"/>
      <c r="T1006" s="166"/>
      <c r="U1006" s="166"/>
      <c r="V1006" s="166"/>
      <c r="W1006" s="166"/>
      <c r="X1006" s="166"/>
      <c r="Y1006" s="166"/>
      <c r="Z1006" s="166"/>
      <c r="AA1006" s="166"/>
      <c r="AB1006" s="166"/>
      <c r="AC1006" s="166"/>
      <c r="AD1006" s="166"/>
      <c r="AE1006" s="166"/>
      <c r="AF1006" s="166"/>
      <c r="AG1006" s="166"/>
      <c r="AH1006" s="167"/>
      <c r="AI1006" s="167"/>
      <c r="AJ1006" s="167"/>
      <c r="AK1006" s="167"/>
      <c r="AL1006" s="167"/>
      <c r="AM1006" s="167"/>
      <c r="AN1006" s="167"/>
      <c r="AO1006" s="167"/>
      <c r="AP1006" s="167"/>
      <c r="AQ1006" s="167"/>
      <c r="AR1006" s="167"/>
      <c r="AS1006" s="167"/>
      <c r="AT1006" s="167"/>
      <c r="AU1006" s="167"/>
      <c r="AV1006" s="167"/>
      <c r="AW1006" s="167"/>
      <c r="AX1006" s="167"/>
      <c r="AY1006" s="167"/>
      <c r="AZ1006" s="167"/>
      <c r="BA1006" s="167"/>
      <c r="BB1006" s="167"/>
      <c r="BC1006" s="167"/>
      <c r="BD1006" s="167"/>
      <c r="BE1006" s="167"/>
      <c r="BF1006" s="167"/>
      <c r="BG1006" s="167"/>
      <c r="BH1006" s="167"/>
      <c r="BI1006" s="167"/>
      <c r="BJ1006" s="167"/>
      <c r="BK1006" s="167"/>
      <c r="BL1006" s="166"/>
      <c r="BM1006" s="166"/>
      <c r="BN1006" s="166"/>
      <c r="BO1006" s="166"/>
      <c r="BP1006" s="166"/>
      <c r="BQ1006" s="166"/>
      <c r="BR1006" s="166"/>
      <c r="BS1006" s="166"/>
      <c r="BT1006" s="166"/>
      <c r="BU1006" s="166"/>
      <c r="BV1006" s="166"/>
      <c r="BW1006" s="166"/>
      <c r="BX1006" s="166"/>
      <c r="BY1006" s="166"/>
      <c r="BZ1006" s="166"/>
      <c r="CA1006" s="166"/>
      <c r="CB1006" s="166"/>
      <c r="CC1006" s="166"/>
      <c r="CD1006" s="166"/>
      <c r="CE1006" s="166"/>
      <c r="CF1006" s="166"/>
      <c r="CG1006" s="166"/>
      <c r="CH1006" s="166"/>
      <c r="CI1006" s="166"/>
      <c r="CJ1006" s="166"/>
      <c r="CK1006" s="166"/>
      <c r="CL1006" s="166"/>
      <c r="CM1006" s="166"/>
      <c r="CN1006" s="166"/>
      <c r="CO1006" s="166"/>
      <c r="CP1006" s="166"/>
      <c r="CQ1006" s="166"/>
      <c r="CR1006" s="166"/>
      <c r="CS1006" s="166"/>
      <c r="CT1006" s="166"/>
      <c r="CU1006" s="166"/>
      <c r="CV1006" s="166"/>
      <c r="CW1006" s="166"/>
      <c r="CX1006" s="166"/>
      <c r="CY1006" s="166"/>
      <c r="CZ1006" s="166"/>
      <c r="DA1006" s="166"/>
      <c r="DB1006" s="166"/>
      <c r="DC1006" s="166"/>
      <c r="DD1006" s="166"/>
      <c r="DE1006" s="166"/>
      <c r="DF1006" s="166"/>
      <c r="DG1006" s="166"/>
      <c r="DH1006" s="166"/>
      <c r="DI1006" s="166"/>
      <c r="DJ1006" s="166"/>
      <c r="DK1006" s="166"/>
      <c r="DL1006" s="166"/>
      <c r="DM1006" s="166"/>
      <c r="DN1006" s="166"/>
      <c r="DO1006" s="166"/>
      <c r="DP1006" s="166"/>
      <c r="DQ1006" s="166"/>
      <c r="DR1006" s="166"/>
      <c r="DS1006" s="166"/>
      <c r="DT1006" s="166"/>
      <c r="DU1006" s="166"/>
      <c r="DV1006" s="166"/>
      <c r="DW1006" s="166"/>
      <c r="DX1006" s="166"/>
      <c r="DY1006" s="166"/>
      <c r="DZ1006" s="166"/>
      <c r="EA1006" s="166"/>
      <c r="EB1006" s="166"/>
      <c r="EC1006" s="166"/>
      <c r="ED1006" s="166"/>
      <c r="EE1006" s="166"/>
      <c r="EF1006" s="166"/>
      <c r="EG1006" s="166"/>
      <c r="EH1006" s="166"/>
      <c r="EI1006" s="166"/>
      <c r="EJ1006" s="166"/>
      <c r="EK1006" s="166"/>
      <c r="EL1006" s="166"/>
      <c r="EM1006" s="166"/>
      <c r="EN1006" s="166"/>
      <c r="EO1006" s="166"/>
      <c r="EP1006" s="166"/>
      <c r="EQ1006" s="166"/>
      <c r="ER1006" s="166"/>
      <c r="ES1006" s="166"/>
      <c r="ET1006" s="166"/>
      <c r="EU1006" s="166"/>
      <c r="EV1006" s="166"/>
      <c r="EW1006" s="166"/>
      <c r="EX1006" s="166"/>
      <c r="EY1006" s="166"/>
      <c r="EZ1006" s="166"/>
      <c r="FA1006" s="166"/>
      <c r="FB1006" s="166"/>
      <c r="FC1006" s="166"/>
      <c r="FD1006" s="166"/>
      <c r="FE1006" s="166"/>
      <c r="FF1006" s="166"/>
      <c r="FG1006" s="166"/>
      <c r="FH1006" s="166"/>
      <c r="FI1006" s="166"/>
      <c r="FJ1006" s="166"/>
    </row>
    <row r="1007" spans="13:166" s="19" customFormat="1">
      <c r="M1007" s="166"/>
      <c r="N1007" s="166"/>
      <c r="O1007" s="166"/>
      <c r="P1007" s="166"/>
      <c r="Q1007" s="166"/>
      <c r="R1007" s="166"/>
      <c r="S1007" s="166"/>
      <c r="T1007" s="166"/>
      <c r="U1007" s="166"/>
      <c r="V1007" s="166"/>
      <c r="W1007" s="166"/>
      <c r="X1007" s="166"/>
      <c r="Y1007" s="166"/>
      <c r="Z1007" s="166"/>
      <c r="AA1007" s="166"/>
      <c r="AB1007" s="166"/>
      <c r="AC1007" s="166"/>
      <c r="AD1007" s="166"/>
      <c r="AE1007" s="166"/>
      <c r="AF1007" s="166"/>
      <c r="AG1007" s="166"/>
      <c r="AH1007" s="167"/>
      <c r="AI1007" s="167"/>
      <c r="AJ1007" s="167"/>
      <c r="AK1007" s="167"/>
      <c r="AL1007" s="167"/>
      <c r="AM1007" s="167"/>
      <c r="AN1007" s="167"/>
      <c r="AO1007" s="167"/>
      <c r="AP1007" s="167"/>
      <c r="AQ1007" s="167"/>
      <c r="AR1007" s="167"/>
      <c r="AS1007" s="167"/>
      <c r="AT1007" s="167"/>
      <c r="AU1007" s="167"/>
      <c r="AV1007" s="167"/>
      <c r="AW1007" s="167"/>
      <c r="AX1007" s="167"/>
      <c r="AY1007" s="167"/>
      <c r="AZ1007" s="167"/>
      <c r="BA1007" s="167"/>
      <c r="BB1007" s="167"/>
      <c r="BC1007" s="167"/>
      <c r="BD1007" s="167"/>
      <c r="BE1007" s="167"/>
      <c r="BF1007" s="167"/>
      <c r="BG1007" s="167"/>
      <c r="BH1007" s="167"/>
      <c r="BI1007" s="167"/>
      <c r="BJ1007" s="167"/>
      <c r="BK1007" s="167"/>
      <c r="BL1007" s="166"/>
      <c r="BM1007" s="166"/>
      <c r="BN1007" s="166"/>
      <c r="BO1007" s="166"/>
      <c r="BP1007" s="166"/>
      <c r="BQ1007" s="166"/>
      <c r="BR1007" s="166"/>
      <c r="BS1007" s="166"/>
      <c r="BT1007" s="166"/>
      <c r="BU1007" s="166"/>
      <c r="BV1007" s="166"/>
      <c r="BW1007" s="166"/>
      <c r="BX1007" s="166"/>
      <c r="BY1007" s="166"/>
      <c r="BZ1007" s="166"/>
      <c r="CA1007" s="166"/>
      <c r="CB1007" s="166"/>
      <c r="CC1007" s="166"/>
      <c r="CD1007" s="166"/>
      <c r="CE1007" s="166"/>
      <c r="CF1007" s="166"/>
      <c r="CG1007" s="166"/>
      <c r="CH1007" s="166"/>
      <c r="CI1007" s="166"/>
      <c r="CJ1007" s="166"/>
      <c r="CK1007" s="166"/>
      <c r="CL1007" s="166"/>
      <c r="CM1007" s="166"/>
      <c r="CN1007" s="166"/>
      <c r="CO1007" s="166"/>
      <c r="CP1007" s="166"/>
      <c r="CQ1007" s="166"/>
      <c r="CR1007" s="166"/>
      <c r="CS1007" s="166"/>
      <c r="CT1007" s="166"/>
      <c r="CU1007" s="166"/>
      <c r="CV1007" s="166"/>
      <c r="CW1007" s="166"/>
      <c r="CX1007" s="166"/>
      <c r="CY1007" s="166"/>
      <c r="CZ1007" s="166"/>
      <c r="DA1007" s="166"/>
      <c r="DB1007" s="166"/>
      <c r="DC1007" s="166"/>
      <c r="DD1007" s="166"/>
      <c r="DE1007" s="166"/>
      <c r="DF1007" s="166"/>
      <c r="DG1007" s="166"/>
      <c r="DH1007" s="166"/>
      <c r="DI1007" s="166"/>
      <c r="DJ1007" s="166"/>
      <c r="DK1007" s="166"/>
      <c r="DL1007" s="166"/>
      <c r="DM1007" s="166"/>
      <c r="DN1007" s="166"/>
      <c r="DO1007" s="166"/>
      <c r="DP1007" s="166"/>
      <c r="DQ1007" s="166"/>
      <c r="DR1007" s="166"/>
      <c r="DS1007" s="166"/>
      <c r="DT1007" s="166"/>
      <c r="DU1007" s="166"/>
      <c r="DV1007" s="166"/>
      <c r="DW1007" s="166"/>
      <c r="DX1007" s="166"/>
      <c r="DY1007" s="166"/>
      <c r="DZ1007" s="166"/>
      <c r="EA1007" s="166"/>
      <c r="EB1007" s="166"/>
      <c r="EC1007" s="166"/>
      <c r="ED1007" s="166"/>
      <c r="EE1007" s="166"/>
      <c r="EF1007" s="166"/>
      <c r="EG1007" s="166"/>
      <c r="EH1007" s="166"/>
      <c r="EI1007" s="166"/>
      <c r="EJ1007" s="166"/>
      <c r="EK1007" s="166"/>
      <c r="EL1007" s="166"/>
      <c r="EM1007" s="166"/>
      <c r="EN1007" s="166"/>
      <c r="EO1007" s="166"/>
      <c r="EP1007" s="166"/>
      <c r="EQ1007" s="166"/>
      <c r="ER1007" s="166"/>
      <c r="ES1007" s="166"/>
      <c r="ET1007" s="166"/>
      <c r="EU1007" s="166"/>
      <c r="EV1007" s="166"/>
      <c r="EW1007" s="166"/>
      <c r="EX1007" s="166"/>
      <c r="EY1007" s="166"/>
      <c r="EZ1007" s="166"/>
      <c r="FA1007" s="166"/>
      <c r="FB1007" s="166"/>
      <c r="FC1007" s="166"/>
      <c r="FD1007" s="166"/>
      <c r="FE1007" s="166"/>
      <c r="FF1007" s="166"/>
      <c r="FG1007" s="166"/>
      <c r="FH1007" s="166"/>
      <c r="FI1007" s="166"/>
      <c r="FJ1007" s="166"/>
    </row>
    <row r="1008" spans="13:166" s="19" customFormat="1">
      <c r="M1008" s="166"/>
      <c r="N1008" s="166"/>
      <c r="O1008" s="166"/>
      <c r="P1008" s="166"/>
      <c r="Q1008" s="166"/>
      <c r="R1008" s="166"/>
      <c r="S1008" s="166"/>
      <c r="T1008" s="166"/>
      <c r="U1008" s="166"/>
      <c r="V1008" s="166"/>
      <c r="W1008" s="166"/>
      <c r="X1008" s="166"/>
      <c r="Y1008" s="166"/>
      <c r="Z1008" s="166"/>
      <c r="AA1008" s="166"/>
      <c r="AB1008" s="166"/>
      <c r="AC1008" s="166"/>
      <c r="AD1008" s="166"/>
      <c r="AE1008" s="166"/>
      <c r="AF1008" s="166"/>
      <c r="AG1008" s="166"/>
      <c r="AH1008" s="167"/>
      <c r="AI1008" s="167"/>
      <c r="AJ1008" s="167"/>
      <c r="AK1008" s="167"/>
      <c r="AL1008" s="167"/>
      <c r="AM1008" s="167"/>
      <c r="AN1008" s="167"/>
      <c r="AO1008" s="167"/>
      <c r="AP1008" s="167"/>
      <c r="AQ1008" s="167"/>
      <c r="AR1008" s="167"/>
      <c r="AS1008" s="167"/>
      <c r="AT1008" s="167"/>
      <c r="AU1008" s="167"/>
      <c r="AV1008" s="167"/>
      <c r="AW1008" s="167"/>
      <c r="AX1008" s="167"/>
      <c r="AY1008" s="167"/>
      <c r="AZ1008" s="167"/>
      <c r="BA1008" s="167"/>
      <c r="BB1008" s="167"/>
      <c r="BC1008" s="167"/>
      <c r="BD1008" s="167"/>
      <c r="BE1008" s="167"/>
      <c r="BF1008" s="167"/>
      <c r="BG1008" s="167"/>
      <c r="BH1008" s="167"/>
      <c r="BI1008" s="167"/>
      <c r="BJ1008" s="167"/>
      <c r="BK1008" s="167"/>
      <c r="BL1008" s="166"/>
      <c r="BM1008" s="166"/>
      <c r="BN1008" s="166"/>
      <c r="BO1008" s="166"/>
      <c r="BP1008" s="166"/>
      <c r="BQ1008" s="166"/>
      <c r="BR1008" s="166"/>
      <c r="BS1008" s="166"/>
      <c r="BT1008" s="166"/>
      <c r="BU1008" s="166"/>
      <c r="BV1008" s="166"/>
      <c r="BW1008" s="166"/>
      <c r="BX1008" s="166"/>
      <c r="BY1008" s="166"/>
      <c r="BZ1008" s="166"/>
      <c r="CA1008" s="166"/>
      <c r="CB1008" s="166"/>
      <c r="CC1008" s="166"/>
      <c r="CD1008" s="166"/>
      <c r="CE1008" s="166"/>
      <c r="CF1008" s="166"/>
      <c r="CG1008" s="166"/>
      <c r="CH1008" s="166"/>
      <c r="CI1008" s="166"/>
      <c r="CJ1008" s="166"/>
      <c r="CK1008" s="166"/>
      <c r="CL1008" s="166"/>
      <c r="CM1008" s="166"/>
      <c r="CN1008" s="166"/>
      <c r="CO1008" s="166"/>
      <c r="CP1008" s="166"/>
      <c r="CQ1008" s="166"/>
      <c r="CR1008" s="166"/>
      <c r="CS1008" s="166"/>
      <c r="CT1008" s="166"/>
      <c r="CU1008" s="166"/>
      <c r="CV1008" s="166"/>
      <c r="CW1008" s="166"/>
      <c r="CX1008" s="166"/>
      <c r="CY1008" s="166"/>
      <c r="CZ1008" s="166"/>
      <c r="DA1008" s="166"/>
      <c r="DB1008" s="166"/>
      <c r="DC1008" s="166"/>
      <c r="DD1008" s="166"/>
      <c r="DE1008" s="166"/>
      <c r="DF1008" s="166"/>
      <c r="DG1008" s="166"/>
      <c r="DH1008" s="166"/>
      <c r="DI1008" s="166"/>
      <c r="DJ1008" s="166"/>
      <c r="DK1008" s="166"/>
      <c r="DL1008" s="166"/>
      <c r="DM1008" s="166"/>
      <c r="DN1008" s="166"/>
      <c r="DO1008" s="166"/>
      <c r="DP1008" s="166"/>
      <c r="DQ1008" s="166"/>
      <c r="DR1008" s="166"/>
      <c r="DS1008" s="166"/>
      <c r="DT1008" s="166"/>
      <c r="DU1008" s="166"/>
      <c r="DV1008" s="166"/>
      <c r="DW1008" s="166"/>
      <c r="DX1008" s="166"/>
      <c r="DY1008" s="166"/>
      <c r="DZ1008" s="166"/>
      <c r="EA1008" s="166"/>
      <c r="EB1008" s="166"/>
      <c r="EC1008" s="166"/>
      <c r="ED1008" s="166"/>
      <c r="EE1008" s="166"/>
      <c r="EF1008" s="166"/>
      <c r="EG1008" s="166"/>
      <c r="EH1008" s="166"/>
      <c r="EI1008" s="166"/>
      <c r="EJ1008" s="166"/>
      <c r="EK1008" s="166"/>
      <c r="EL1008" s="166"/>
      <c r="EM1008" s="166"/>
      <c r="EN1008" s="166"/>
      <c r="EO1008" s="166"/>
      <c r="EP1008" s="166"/>
      <c r="EQ1008" s="166"/>
      <c r="ER1008" s="166"/>
      <c r="ES1008" s="166"/>
      <c r="ET1008" s="166"/>
      <c r="EU1008" s="166"/>
      <c r="EV1008" s="166"/>
      <c r="EW1008" s="166"/>
      <c r="EX1008" s="166"/>
      <c r="EY1008" s="166"/>
      <c r="EZ1008" s="166"/>
      <c r="FA1008" s="166"/>
      <c r="FB1008" s="166"/>
      <c r="FC1008" s="166"/>
      <c r="FD1008" s="166"/>
      <c r="FE1008" s="166"/>
      <c r="FF1008" s="166"/>
      <c r="FG1008" s="166"/>
      <c r="FH1008" s="166"/>
      <c r="FI1008" s="166"/>
      <c r="FJ1008" s="166"/>
    </row>
    <row r="1009" spans="13:166" s="19" customFormat="1">
      <c r="M1009" s="166"/>
      <c r="N1009" s="166"/>
      <c r="O1009" s="166"/>
      <c r="P1009" s="166"/>
      <c r="Q1009" s="166"/>
      <c r="R1009" s="166"/>
      <c r="S1009" s="166"/>
      <c r="T1009" s="166"/>
      <c r="U1009" s="166"/>
      <c r="V1009" s="166"/>
      <c r="W1009" s="166"/>
      <c r="X1009" s="166"/>
      <c r="Y1009" s="166"/>
      <c r="Z1009" s="166"/>
      <c r="AA1009" s="166"/>
      <c r="AB1009" s="166"/>
      <c r="AC1009" s="166"/>
      <c r="AD1009" s="166"/>
      <c r="AE1009" s="166"/>
      <c r="AF1009" s="166"/>
      <c r="AG1009" s="166"/>
      <c r="AH1009" s="167"/>
      <c r="AI1009" s="167"/>
      <c r="AJ1009" s="167"/>
      <c r="AK1009" s="167"/>
      <c r="AL1009" s="167"/>
      <c r="AM1009" s="167"/>
      <c r="AN1009" s="167"/>
      <c r="AO1009" s="167"/>
      <c r="AP1009" s="167"/>
      <c r="AQ1009" s="167"/>
      <c r="AR1009" s="167"/>
      <c r="AS1009" s="167"/>
      <c r="AT1009" s="167"/>
      <c r="AU1009" s="167"/>
      <c r="AV1009" s="167"/>
      <c r="AW1009" s="167"/>
      <c r="AX1009" s="167"/>
      <c r="AY1009" s="167"/>
      <c r="AZ1009" s="167"/>
      <c r="BA1009" s="167"/>
      <c r="BB1009" s="167"/>
      <c r="BC1009" s="167"/>
      <c r="BD1009" s="167"/>
      <c r="BE1009" s="167"/>
      <c r="BF1009" s="167"/>
      <c r="BG1009" s="167"/>
      <c r="BH1009" s="167"/>
      <c r="BI1009" s="167"/>
      <c r="BJ1009" s="167"/>
      <c r="BK1009" s="167"/>
      <c r="BL1009" s="166"/>
      <c r="BM1009" s="166"/>
      <c r="BN1009" s="166"/>
      <c r="BO1009" s="166"/>
      <c r="BP1009" s="166"/>
      <c r="BQ1009" s="166"/>
      <c r="BR1009" s="166"/>
      <c r="BS1009" s="166"/>
      <c r="BT1009" s="166"/>
      <c r="BU1009" s="166"/>
      <c r="BV1009" s="166"/>
      <c r="BW1009" s="166"/>
      <c r="BX1009" s="166"/>
      <c r="BY1009" s="166"/>
      <c r="BZ1009" s="166"/>
      <c r="CA1009" s="166"/>
      <c r="CB1009" s="166"/>
      <c r="CC1009" s="166"/>
      <c r="CD1009" s="166"/>
      <c r="CE1009" s="166"/>
      <c r="CF1009" s="166"/>
      <c r="CG1009" s="166"/>
      <c r="CH1009" s="166"/>
      <c r="CI1009" s="166"/>
      <c r="CJ1009" s="166"/>
      <c r="CK1009" s="166"/>
      <c r="CL1009" s="166"/>
      <c r="CM1009" s="166"/>
      <c r="CN1009" s="166"/>
      <c r="CO1009" s="166"/>
      <c r="CP1009" s="166"/>
      <c r="CQ1009" s="166"/>
      <c r="CR1009" s="166"/>
      <c r="CS1009" s="166"/>
      <c r="CT1009" s="166"/>
      <c r="CU1009" s="166"/>
      <c r="CV1009" s="166"/>
      <c r="CW1009" s="166"/>
      <c r="CX1009" s="166"/>
      <c r="CY1009" s="166"/>
      <c r="CZ1009" s="166"/>
      <c r="DA1009" s="166"/>
      <c r="DB1009" s="166"/>
      <c r="DC1009" s="166"/>
      <c r="DD1009" s="166"/>
      <c r="DE1009" s="166"/>
      <c r="DF1009" s="166"/>
      <c r="DG1009" s="166"/>
      <c r="DH1009" s="166"/>
      <c r="DI1009" s="166"/>
      <c r="DJ1009" s="166"/>
      <c r="DK1009" s="166"/>
      <c r="DL1009" s="166"/>
      <c r="DM1009" s="166"/>
      <c r="DN1009" s="166"/>
      <c r="DO1009" s="166"/>
      <c r="DP1009" s="166"/>
      <c r="DQ1009" s="166"/>
      <c r="DR1009" s="166"/>
      <c r="DS1009" s="166"/>
      <c r="DT1009" s="166"/>
      <c r="DU1009" s="166"/>
      <c r="DV1009" s="166"/>
      <c r="DW1009" s="166"/>
      <c r="DX1009" s="166"/>
      <c r="DY1009" s="166"/>
      <c r="DZ1009" s="166"/>
      <c r="EA1009" s="166"/>
      <c r="EB1009" s="166"/>
      <c r="EC1009" s="166"/>
      <c r="ED1009" s="166"/>
      <c r="EE1009" s="166"/>
      <c r="EF1009" s="166"/>
      <c r="EG1009" s="166"/>
      <c r="EH1009" s="166"/>
      <c r="EI1009" s="166"/>
      <c r="EJ1009" s="166"/>
      <c r="EK1009" s="166"/>
      <c r="EL1009" s="166"/>
      <c r="EM1009" s="166"/>
      <c r="EN1009" s="166"/>
      <c r="EO1009" s="166"/>
      <c r="EP1009" s="166"/>
      <c r="EQ1009" s="166"/>
      <c r="ER1009" s="166"/>
      <c r="ES1009" s="166"/>
      <c r="ET1009" s="166"/>
      <c r="EU1009" s="166"/>
      <c r="EV1009" s="166"/>
      <c r="EW1009" s="166"/>
      <c r="EX1009" s="166"/>
      <c r="EY1009" s="166"/>
      <c r="EZ1009" s="166"/>
      <c r="FA1009" s="166"/>
      <c r="FB1009" s="166"/>
      <c r="FC1009" s="166"/>
      <c r="FD1009" s="166"/>
      <c r="FE1009" s="166"/>
      <c r="FF1009" s="166"/>
      <c r="FG1009" s="166"/>
      <c r="FH1009" s="166"/>
      <c r="FI1009" s="166"/>
      <c r="FJ1009" s="166"/>
    </row>
    <row r="1010" spans="13:166" s="19" customFormat="1">
      <c r="M1010" s="166"/>
      <c r="N1010" s="166"/>
      <c r="O1010" s="166"/>
      <c r="P1010" s="166"/>
      <c r="Q1010" s="166"/>
      <c r="R1010" s="166"/>
      <c r="S1010" s="166"/>
      <c r="T1010" s="166"/>
      <c r="U1010" s="166"/>
      <c r="V1010" s="166"/>
      <c r="W1010" s="166"/>
      <c r="X1010" s="166"/>
      <c r="Y1010" s="166"/>
      <c r="Z1010" s="166"/>
      <c r="AA1010" s="166"/>
      <c r="AB1010" s="166"/>
      <c r="AC1010" s="166"/>
      <c r="AD1010" s="166"/>
      <c r="AE1010" s="166"/>
      <c r="AF1010" s="166"/>
      <c r="AG1010" s="166"/>
      <c r="AH1010" s="167"/>
      <c r="AI1010" s="167"/>
      <c r="AJ1010" s="167"/>
      <c r="AK1010" s="167"/>
      <c r="AL1010" s="167"/>
      <c r="AM1010" s="167"/>
      <c r="AN1010" s="167"/>
      <c r="AO1010" s="167"/>
      <c r="AP1010" s="167"/>
      <c r="AQ1010" s="167"/>
      <c r="AR1010" s="167"/>
      <c r="AS1010" s="167"/>
      <c r="AT1010" s="167"/>
      <c r="AU1010" s="167"/>
      <c r="AV1010" s="167"/>
      <c r="AW1010" s="167"/>
      <c r="AX1010" s="167"/>
      <c r="AY1010" s="167"/>
      <c r="AZ1010" s="167"/>
      <c r="BA1010" s="167"/>
      <c r="BB1010" s="167"/>
      <c r="BC1010" s="167"/>
      <c r="BD1010" s="167"/>
      <c r="BE1010" s="167"/>
      <c r="BF1010" s="167"/>
      <c r="BG1010" s="167"/>
      <c r="BH1010" s="167"/>
      <c r="BI1010" s="167"/>
      <c r="BJ1010" s="167"/>
      <c r="BK1010" s="167"/>
      <c r="BL1010" s="166"/>
      <c r="BM1010" s="166"/>
      <c r="BN1010" s="166"/>
      <c r="BO1010" s="166"/>
      <c r="BP1010" s="166"/>
      <c r="BQ1010" s="166"/>
      <c r="BR1010" s="166"/>
      <c r="BS1010" s="166"/>
      <c r="BT1010" s="166"/>
      <c r="BU1010" s="166"/>
      <c r="BV1010" s="166"/>
      <c r="BW1010" s="166"/>
      <c r="BX1010" s="166"/>
      <c r="BY1010" s="166"/>
      <c r="BZ1010" s="166"/>
      <c r="CA1010" s="166"/>
      <c r="CB1010" s="166"/>
      <c r="CC1010" s="166"/>
      <c r="CD1010" s="166"/>
      <c r="CE1010" s="166"/>
      <c r="CF1010" s="166"/>
      <c r="CG1010" s="166"/>
      <c r="CH1010" s="166"/>
      <c r="CI1010" s="166"/>
      <c r="CJ1010" s="166"/>
      <c r="CK1010" s="166"/>
      <c r="CL1010" s="166"/>
      <c r="CM1010" s="166"/>
      <c r="CN1010" s="166"/>
      <c r="CO1010" s="166"/>
      <c r="CP1010" s="166"/>
      <c r="CQ1010" s="166"/>
      <c r="CR1010" s="166"/>
      <c r="CS1010" s="166"/>
      <c r="CT1010" s="166"/>
      <c r="CU1010" s="166"/>
      <c r="CV1010" s="166"/>
      <c r="CW1010" s="166"/>
      <c r="CX1010" s="166"/>
      <c r="CY1010" s="166"/>
      <c r="CZ1010" s="166"/>
      <c r="DA1010" s="166"/>
      <c r="DB1010" s="166"/>
      <c r="DC1010" s="166"/>
      <c r="DD1010" s="166"/>
      <c r="DE1010" s="166"/>
      <c r="DF1010" s="166"/>
      <c r="DG1010" s="166"/>
      <c r="DH1010" s="166"/>
      <c r="DI1010" s="166"/>
      <c r="DJ1010" s="166"/>
      <c r="DK1010" s="166"/>
      <c r="DL1010" s="166"/>
      <c r="DM1010" s="166"/>
      <c r="DN1010" s="166"/>
      <c r="DO1010" s="166"/>
      <c r="DP1010" s="166"/>
      <c r="DQ1010" s="166"/>
      <c r="DR1010" s="166"/>
      <c r="DS1010" s="166"/>
      <c r="DT1010" s="166"/>
      <c r="DU1010" s="166"/>
      <c r="DV1010" s="166"/>
      <c r="DW1010" s="166"/>
      <c r="DX1010" s="166"/>
      <c r="DY1010" s="166"/>
      <c r="DZ1010" s="166"/>
      <c r="EA1010" s="166"/>
      <c r="EB1010" s="166"/>
      <c r="EC1010" s="166"/>
      <c r="ED1010" s="166"/>
      <c r="EE1010" s="166"/>
      <c r="EF1010" s="166"/>
      <c r="EG1010" s="166"/>
      <c r="EH1010" s="166"/>
      <c r="EI1010" s="166"/>
      <c r="EJ1010" s="166"/>
      <c r="EK1010" s="166"/>
      <c r="EL1010" s="166"/>
      <c r="EM1010" s="166"/>
      <c r="EN1010" s="166"/>
      <c r="EO1010" s="166"/>
      <c r="EP1010" s="166"/>
      <c r="EQ1010" s="166"/>
      <c r="ER1010" s="166"/>
      <c r="ES1010" s="166"/>
      <c r="ET1010" s="166"/>
      <c r="EU1010" s="166"/>
      <c r="EV1010" s="166"/>
      <c r="EW1010" s="166"/>
      <c r="EX1010" s="166"/>
      <c r="EY1010" s="166"/>
      <c r="EZ1010" s="166"/>
      <c r="FA1010" s="166"/>
      <c r="FB1010" s="166"/>
      <c r="FC1010" s="166"/>
      <c r="FD1010" s="166"/>
      <c r="FE1010" s="166"/>
      <c r="FF1010" s="166"/>
      <c r="FG1010" s="166"/>
      <c r="FH1010" s="166"/>
      <c r="FI1010" s="166"/>
      <c r="FJ1010" s="166"/>
    </row>
    <row r="1011" spans="13:166" s="19" customFormat="1">
      <c r="M1011" s="166"/>
      <c r="N1011" s="166"/>
      <c r="O1011" s="166"/>
      <c r="P1011" s="166"/>
      <c r="Q1011" s="166"/>
      <c r="R1011" s="166"/>
      <c r="S1011" s="166"/>
      <c r="T1011" s="166"/>
      <c r="U1011" s="166"/>
      <c r="V1011" s="166"/>
      <c r="W1011" s="166"/>
      <c r="X1011" s="166"/>
      <c r="Y1011" s="166"/>
      <c r="Z1011" s="166"/>
      <c r="AA1011" s="166"/>
      <c r="AB1011" s="166"/>
      <c r="AC1011" s="166"/>
      <c r="AD1011" s="166"/>
      <c r="AE1011" s="166"/>
      <c r="AF1011" s="166"/>
      <c r="AG1011" s="166"/>
      <c r="AH1011" s="167"/>
      <c r="AI1011" s="167"/>
      <c r="AJ1011" s="167"/>
      <c r="AK1011" s="167"/>
      <c r="AL1011" s="167"/>
      <c r="AM1011" s="167"/>
      <c r="AN1011" s="167"/>
      <c r="AO1011" s="167"/>
      <c r="AP1011" s="167"/>
      <c r="AQ1011" s="167"/>
      <c r="AR1011" s="167"/>
      <c r="AS1011" s="167"/>
      <c r="AT1011" s="167"/>
      <c r="AU1011" s="167"/>
      <c r="AV1011" s="167"/>
      <c r="AW1011" s="167"/>
      <c r="AX1011" s="167"/>
      <c r="AY1011" s="167"/>
      <c r="AZ1011" s="167"/>
      <c r="BA1011" s="167"/>
      <c r="BB1011" s="167"/>
      <c r="BC1011" s="167"/>
      <c r="BD1011" s="167"/>
      <c r="BE1011" s="167"/>
      <c r="BF1011" s="167"/>
      <c r="BG1011" s="167"/>
      <c r="BH1011" s="167"/>
      <c r="BI1011" s="167"/>
      <c r="BJ1011" s="167"/>
      <c r="BK1011" s="167"/>
      <c r="BL1011" s="166"/>
      <c r="BM1011" s="166"/>
      <c r="BN1011" s="166"/>
      <c r="BO1011" s="166"/>
      <c r="BP1011" s="166"/>
      <c r="BQ1011" s="166"/>
      <c r="BR1011" s="166"/>
      <c r="BS1011" s="166"/>
      <c r="BT1011" s="166"/>
      <c r="BU1011" s="166"/>
      <c r="BV1011" s="166"/>
      <c r="BW1011" s="166"/>
      <c r="BX1011" s="166"/>
      <c r="BY1011" s="166"/>
      <c r="BZ1011" s="166"/>
      <c r="CA1011" s="166"/>
      <c r="CB1011" s="166"/>
      <c r="CC1011" s="166"/>
      <c r="CD1011" s="166"/>
      <c r="CE1011" s="166"/>
      <c r="CF1011" s="166"/>
      <c r="CG1011" s="166"/>
      <c r="CH1011" s="166"/>
      <c r="CI1011" s="166"/>
      <c r="CJ1011" s="166"/>
      <c r="CK1011" s="166"/>
      <c r="CL1011" s="166"/>
      <c r="CM1011" s="166"/>
      <c r="CN1011" s="166"/>
      <c r="CO1011" s="166"/>
      <c r="CP1011" s="166"/>
      <c r="CQ1011" s="166"/>
      <c r="CR1011" s="166"/>
      <c r="CS1011" s="166"/>
      <c r="CT1011" s="166"/>
      <c r="CU1011" s="166"/>
      <c r="CV1011" s="166"/>
      <c r="CW1011" s="166"/>
      <c r="CX1011" s="166"/>
      <c r="CY1011" s="166"/>
      <c r="CZ1011" s="166"/>
      <c r="DA1011" s="166"/>
      <c r="DB1011" s="166"/>
      <c r="DC1011" s="166"/>
      <c r="DD1011" s="166"/>
      <c r="DE1011" s="166"/>
      <c r="DF1011" s="166"/>
      <c r="DG1011" s="166"/>
      <c r="DH1011" s="166"/>
      <c r="DI1011" s="166"/>
      <c r="DJ1011" s="166"/>
      <c r="DK1011" s="166"/>
      <c r="DL1011" s="166"/>
      <c r="DM1011" s="166"/>
      <c r="DN1011" s="166"/>
      <c r="DO1011" s="166"/>
      <c r="DP1011" s="166"/>
      <c r="DQ1011" s="166"/>
      <c r="DR1011" s="166"/>
      <c r="DS1011" s="166"/>
      <c r="DT1011" s="166"/>
      <c r="DU1011" s="166"/>
      <c r="DV1011" s="166"/>
      <c r="DW1011" s="166"/>
      <c r="DX1011" s="166"/>
      <c r="DY1011" s="166"/>
      <c r="DZ1011" s="166"/>
      <c r="EA1011" s="166"/>
      <c r="EB1011" s="166"/>
      <c r="EC1011" s="166"/>
      <c r="ED1011" s="166"/>
      <c r="EE1011" s="166"/>
      <c r="EF1011" s="166"/>
      <c r="EG1011" s="166"/>
      <c r="EH1011" s="166"/>
      <c r="EI1011" s="166"/>
      <c r="EJ1011" s="166"/>
      <c r="EK1011" s="166"/>
      <c r="EL1011" s="166"/>
      <c r="EM1011" s="166"/>
      <c r="EN1011" s="166"/>
      <c r="EO1011" s="166"/>
      <c r="EP1011" s="166"/>
      <c r="EQ1011" s="166"/>
      <c r="ER1011" s="166"/>
      <c r="ES1011" s="166"/>
      <c r="ET1011" s="166"/>
      <c r="EU1011" s="166"/>
      <c r="EV1011" s="166"/>
      <c r="EW1011" s="166"/>
      <c r="EX1011" s="166"/>
      <c r="EY1011" s="166"/>
      <c r="EZ1011" s="166"/>
      <c r="FA1011" s="166"/>
      <c r="FB1011" s="166"/>
      <c r="FC1011" s="166"/>
      <c r="FD1011" s="166"/>
      <c r="FE1011" s="166"/>
      <c r="FF1011" s="166"/>
      <c r="FG1011" s="166"/>
      <c r="FH1011" s="166"/>
      <c r="FI1011" s="166"/>
      <c r="FJ1011" s="166"/>
    </row>
    <row r="1012" spans="13:166" s="19" customFormat="1">
      <c r="M1012" s="166"/>
      <c r="N1012" s="166"/>
      <c r="O1012" s="166"/>
      <c r="P1012" s="166"/>
      <c r="Q1012" s="166"/>
      <c r="R1012" s="166"/>
      <c r="S1012" s="166"/>
      <c r="T1012" s="166"/>
      <c r="U1012" s="166"/>
      <c r="V1012" s="166"/>
      <c r="W1012" s="166"/>
      <c r="X1012" s="166"/>
      <c r="Y1012" s="166"/>
      <c r="Z1012" s="166"/>
      <c r="AA1012" s="166"/>
      <c r="AB1012" s="166"/>
      <c r="AC1012" s="166"/>
      <c r="AD1012" s="166"/>
      <c r="AE1012" s="166"/>
      <c r="AF1012" s="166"/>
      <c r="AG1012" s="166"/>
      <c r="AH1012" s="167"/>
      <c r="AI1012" s="167"/>
      <c r="AJ1012" s="167"/>
      <c r="AK1012" s="167"/>
      <c r="AL1012" s="167"/>
      <c r="AM1012" s="167"/>
      <c r="AN1012" s="167"/>
      <c r="AO1012" s="167"/>
      <c r="AP1012" s="167"/>
      <c r="AQ1012" s="167"/>
      <c r="AR1012" s="167"/>
      <c r="AS1012" s="167"/>
      <c r="AT1012" s="167"/>
      <c r="AU1012" s="167"/>
      <c r="AV1012" s="167"/>
      <c r="AW1012" s="167"/>
      <c r="AX1012" s="167"/>
      <c r="AY1012" s="167"/>
      <c r="AZ1012" s="167"/>
      <c r="BA1012" s="167"/>
      <c r="BB1012" s="167"/>
      <c r="BC1012" s="167"/>
      <c r="BD1012" s="167"/>
      <c r="BE1012" s="167"/>
      <c r="BF1012" s="167"/>
      <c r="BG1012" s="167"/>
      <c r="BH1012" s="167"/>
      <c r="BI1012" s="167"/>
      <c r="BJ1012" s="167"/>
      <c r="BK1012" s="167"/>
      <c r="BL1012" s="166"/>
      <c r="BM1012" s="166"/>
      <c r="BN1012" s="166"/>
      <c r="BO1012" s="166"/>
      <c r="BP1012" s="166"/>
      <c r="BQ1012" s="166"/>
      <c r="BR1012" s="166"/>
      <c r="BS1012" s="166"/>
      <c r="BT1012" s="166"/>
      <c r="BU1012" s="166"/>
      <c r="BV1012" s="166"/>
      <c r="BW1012" s="166"/>
      <c r="BX1012" s="166"/>
      <c r="BY1012" s="166"/>
      <c r="BZ1012" s="166"/>
      <c r="CA1012" s="166"/>
      <c r="CB1012" s="166"/>
      <c r="CC1012" s="166"/>
      <c r="CD1012" s="166"/>
      <c r="CE1012" s="166"/>
      <c r="CF1012" s="166"/>
      <c r="CG1012" s="166"/>
      <c r="CH1012" s="166"/>
      <c r="CI1012" s="166"/>
      <c r="CJ1012" s="166"/>
      <c r="CK1012" s="166"/>
      <c r="CL1012" s="166"/>
      <c r="CM1012" s="166"/>
      <c r="CN1012" s="166"/>
      <c r="CO1012" s="166"/>
      <c r="CP1012" s="166"/>
      <c r="CQ1012" s="166"/>
      <c r="CR1012" s="166"/>
      <c r="CS1012" s="166"/>
      <c r="CT1012" s="166"/>
      <c r="CU1012" s="166"/>
      <c r="CV1012" s="166"/>
      <c r="CW1012" s="166"/>
      <c r="CX1012" s="166"/>
      <c r="CY1012" s="166"/>
      <c r="CZ1012" s="166"/>
      <c r="DA1012" s="166"/>
      <c r="DB1012" s="166"/>
      <c r="DC1012" s="166"/>
      <c r="DD1012" s="166"/>
      <c r="DE1012" s="166"/>
      <c r="DF1012" s="166"/>
      <c r="DG1012" s="166"/>
      <c r="DH1012" s="166"/>
      <c r="DI1012" s="166"/>
      <c r="DJ1012" s="166"/>
      <c r="DK1012" s="166"/>
      <c r="DL1012" s="166"/>
      <c r="DM1012" s="166"/>
      <c r="DN1012" s="166"/>
      <c r="DO1012" s="166"/>
      <c r="DP1012" s="166"/>
      <c r="DQ1012" s="166"/>
      <c r="DR1012" s="166"/>
      <c r="DS1012" s="166"/>
      <c r="DT1012" s="166"/>
      <c r="DU1012" s="166"/>
      <c r="DV1012" s="166"/>
      <c r="DW1012" s="166"/>
      <c r="DX1012" s="166"/>
      <c r="DY1012" s="166"/>
      <c r="DZ1012" s="166"/>
      <c r="EA1012" s="166"/>
      <c r="EB1012" s="166"/>
      <c r="EC1012" s="166"/>
      <c r="ED1012" s="166"/>
      <c r="EE1012" s="166"/>
      <c r="EF1012" s="166"/>
      <c r="EG1012" s="166"/>
      <c r="EH1012" s="166"/>
      <c r="EI1012" s="166"/>
      <c r="EJ1012" s="166"/>
      <c r="EK1012" s="166"/>
      <c r="EL1012" s="166"/>
      <c r="EM1012" s="166"/>
      <c r="EN1012" s="166"/>
      <c r="EO1012" s="166"/>
      <c r="EP1012" s="166"/>
      <c r="EQ1012" s="166"/>
      <c r="ER1012" s="166"/>
      <c r="ES1012" s="166"/>
      <c r="ET1012" s="166"/>
      <c r="EU1012" s="166"/>
      <c r="EV1012" s="166"/>
      <c r="EW1012" s="166"/>
      <c r="EX1012" s="166"/>
      <c r="EY1012" s="166"/>
      <c r="EZ1012" s="166"/>
      <c r="FA1012" s="166"/>
      <c r="FB1012" s="166"/>
      <c r="FC1012" s="166"/>
      <c r="FD1012" s="166"/>
      <c r="FE1012" s="166"/>
      <c r="FF1012" s="166"/>
      <c r="FG1012" s="166"/>
      <c r="FH1012" s="166"/>
      <c r="FI1012" s="166"/>
      <c r="FJ1012" s="166"/>
    </row>
    <row r="1013" spans="13:166" s="19" customFormat="1">
      <c r="M1013" s="166"/>
      <c r="N1013" s="166"/>
      <c r="O1013" s="166"/>
      <c r="P1013" s="166"/>
      <c r="Q1013" s="166"/>
      <c r="R1013" s="166"/>
      <c r="S1013" s="166"/>
      <c r="T1013" s="166"/>
      <c r="U1013" s="166"/>
      <c r="V1013" s="166"/>
      <c r="W1013" s="166"/>
      <c r="X1013" s="166"/>
      <c r="Y1013" s="166"/>
      <c r="Z1013" s="166"/>
      <c r="AA1013" s="166"/>
      <c r="AB1013" s="166"/>
      <c r="AC1013" s="166"/>
      <c r="AD1013" s="166"/>
      <c r="AE1013" s="166"/>
      <c r="AF1013" s="166"/>
      <c r="AG1013" s="166"/>
      <c r="AH1013" s="167"/>
      <c r="AI1013" s="167"/>
      <c r="AJ1013" s="167"/>
      <c r="AK1013" s="167"/>
      <c r="AL1013" s="167"/>
      <c r="AM1013" s="167"/>
      <c r="AN1013" s="167"/>
      <c r="AO1013" s="167"/>
      <c r="AP1013" s="167"/>
      <c r="AQ1013" s="167"/>
      <c r="AR1013" s="167"/>
      <c r="AS1013" s="167"/>
      <c r="AT1013" s="167"/>
      <c r="AU1013" s="167"/>
      <c r="AV1013" s="167"/>
      <c r="AW1013" s="167"/>
      <c r="AX1013" s="167"/>
      <c r="AY1013" s="167"/>
      <c r="AZ1013" s="167"/>
      <c r="BA1013" s="167"/>
      <c r="BB1013" s="167"/>
      <c r="BC1013" s="167"/>
      <c r="BD1013" s="167"/>
      <c r="BE1013" s="167"/>
      <c r="BF1013" s="167"/>
      <c r="BG1013" s="167"/>
      <c r="BH1013" s="167"/>
      <c r="BI1013" s="167"/>
      <c r="BJ1013" s="167"/>
      <c r="BK1013" s="167"/>
      <c r="BL1013" s="166"/>
      <c r="BM1013" s="166"/>
      <c r="BN1013" s="166"/>
      <c r="BO1013" s="166"/>
      <c r="BP1013" s="166"/>
      <c r="BQ1013" s="166"/>
      <c r="BR1013" s="166"/>
      <c r="BS1013" s="166"/>
      <c r="BT1013" s="166"/>
      <c r="BU1013" s="166"/>
      <c r="BV1013" s="166"/>
      <c r="BW1013" s="166"/>
      <c r="BX1013" s="166"/>
      <c r="BY1013" s="166"/>
      <c r="BZ1013" s="166"/>
      <c r="CA1013" s="166"/>
      <c r="CB1013" s="166"/>
      <c r="CC1013" s="166"/>
      <c r="CD1013" s="166"/>
      <c r="CE1013" s="166"/>
      <c r="CF1013" s="166"/>
      <c r="CG1013" s="166"/>
      <c r="CH1013" s="166"/>
      <c r="CI1013" s="166"/>
      <c r="CJ1013" s="166"/>
      <c r="CK1013" s="166"/>
      <c r="CL1013" s="166"/>
      <c r="CM1013" s="166"/>
      <c r="CN1013" s="166"/>
      <c r="CO1013" s="166"/>
      <c r="CP1013" s="166"/>
      <c r="CQ1013" s="166"/>
      <c r="CR1013" s="166"/>
      <c r="CS1013" s="166"/>
      <c r="CT1013" s="166"/>
      <c r="CU1013" s="166"/>
      <c r="CV1013" s="166"/>
      <c r="CW1013" s="166"/>
      <c r="CX1013" s="166"/>
      <c r="CY1013" s="166"/>
      <c r="CZ1013" s="166"/>
      <c r="DA1013" s="166"/>
      <c r="DB1013" s="166"/>
      <c r="DC1013" s="166"/>
      <c r="DD1013" s="166"/>
      <c r="DE1013" s="166"/>
      <c r="DF1013" s="166"/>
      <c r="DG1013" s="166"/>
      <c r="DH1013" s="166"/>
      <c r="DI1013" s="166"/>
      <c r="DJ1013" s="166"/>
      <c r="DK1013" s="166"/>
      <c r="DL1013" s="166"/>
      <c r="DM1013" s="166"/>
      <c r="DN1013" s="166"/>
      <c r="DO1013" s="166"/>
      <c r="DP1013" s="166"/>
      <c r="DQ1013" s="166"/>
      <c r="DR1013" s="166"/>
      <c r="DS1013" s="166"/>
      <c r="DT1013" s="166"/>
      <c r="DU1013" s="166"/>
      <c r="DV1013" s="166"/>
      <c r="DW1013" s="166"/>
      <c r="DX1013" s="166"/>
      <c r="DY1013" s="166"/>
      <c r="DZ1013" s="166"/>
      <c r="EA1013" s="166"/>
      <c r="EB1013" s="166"/>
      <c r="EC1013" s="166"/>
      <c r="ED1013" s="166"/>
      <c r="EE1013" s="166"/>
      <c r="EF1013" s="166"/>
      <c r="EG1013" s="166"/>
      <c r="EH1013" s="166"/>
      <c r="EI1013" s="166"/>
      <c r="EJ1013" s="166"/>
      <c r="EK1013" s="166"/>
      <c r="EL1013" s="166"/>
      <c r="EM1013" s="166"/>
      <c r="EN1013" s="166"/>
      <c r="EO1013" s="166"/>
      <c r="EP1013" s="166"/>
      <c r="EQ1013" s="166"/>
      <c r="ER1013" s="166"/>
      <c r="ES1013" s="166"/>
      <c r="ET1013" s="166"/>
      <c r="EU1013" s="166"/>
      <c r="EV1013" s="166"/>
      <c r="EW1013" s="166"/>
      <c r="EX1013" s="166"/>
      <c r="EY1013" s="166"/>
      <c r="EZ1013" s="166"/>
      <c r="FA1013" s="166"/>
      <c r="FB1013" s="166"/>
      <c r="FC1013" s="166"/>
      <c r="FD1013" s="166"/>
      <c r="FE1013" s="166"/>
      <c r="FF1013" s="166"/>
      <c r="FG1013" s="166"/>
      <c r="FH1013" s="166"/>
      <c r="FI1013" s="166"/>
      <c r="FJ1013" s="166"/>
    </row>
    <row r="1014" spans="13:166" s="19" customFormat="1">
      <c r="M1014" s="166"/>
      <c r="N1014" s="166"/>
      <c r="O1014" s="166"/>
      <c r="P1014" s="166"/>
      <c r="Q1014" s="166"/>
      <c r="R1014" s="166"/>
      <c r="S1014" s="166"/>
      <c r="T1014" s="166"/>
      <c r="U1014" s="166"/>
      <c r="V1014" s="166"/>
      <c r="W1014" s="166"/>
      <c r="X1014" s="166"/>
      <c r="Y1014" s="166"/>
      <c r="Z1014" s="166"/>
      <c r="AA1014" s="166"/>
      <c r="AB1014" s="166"/>
      <c r="AC1014" s="166"/>
      <c r="AD1014" s="166"/>
      <c r="AE1014" s="166"/>
      <c r="AF1014" s="166"/>
      <c r="AG1014" s="166"/>
      <c r="AH1014" s="167"/>
      <c r="AI1014" s="167"/>
      <c r="AJ1014" s="167"/>
      <c r="AK1014" s="167"/>
      <c r="AL1014" s="167"/>
      <c r="AM1014" s="167"/>
      <c r="AN1014" s="167"/>
      <c r="AO1014" s="167"/>
      <c r="AP1014" s="167"/>
      <c r="AQ1014" s="167"/>
      <c r="AR1014" s="167"/>
      <c r="AS1014" s="167"/>
      <c r="AT1014" s="167"/>
      <c r="AU1014" s="167"/>
      <c r="AV1014" s="167"/>
      <c r="AW1014" s="167"/>
      <c r="AX1014" s="167"/>
      <c r="AY1014" s="167"/>
      <c r="AZ1014" s="167"/>
      <c r="BA1014" s="167"/>
      <c r="BB1014" s="167"/>
      <c r="BC1014" s="167"/>
      <c r="BD1014" s="167"/>
      <c r="BE1014" s="167"/>
      <c r="BF1014" s="167"/>
      <c r="BG1014" s="167"/>
      <c r="BH1014" s="167"/>
      <c r="BI1014" s="167"/>
      <c r="BJ1014" s="167"/>
      <c r="BK1014" s="167"/>
      <c r="BL1014" s="166"/>
      <c r="BM1014" s="166"/>
      <c r="BN1014" s="166"/>
      <c r="BO1014" s="166"/>
      <c r="BP1014" s="166"/>
      <c r="BQ1014" s="166"/>
      <c r="BR1014" s="166"/>
      <c r="BS1014" s="166"/>
      <c r="BT1014" s="166"/>
      <c r="BU1014" s="166"/>
      <c r="BV1014" s="166"/>
      <c r="BW1014" s="166"/>
      <c r="BX1014" s="166"/>
      <c r="BY1014" s="166"/>
      <c r="BZ1014" s="166"/>
      <c r="CA1014" s="166"/>
      <c r="CB1014" s="166"/>
      <c r="CC1014" s="166"/>
      <c r="CD1014" s="166"/>
      <c r="CE1014" s="166"/>
      <c r="CF1014" s="166"/>
      <c r="CG1014" s="166"/>
      <c r="CH1014" s="166"/>
      <c r="CI1014" s="166"/>
      <c r="CJ1014" s="166"/>
      <c r="CK1014" s="166"/>
      <c r="CL1014" s="166"/>
      <c r="CM1014" s="166"/>
      <c r="CN1014" s="166"/>
      <c r="CO1014" s="166"/>
      <c r="CP1014" s="166"/>
      <c r="CQ1014" s="166"/>
      <c r="CR1014" s="166"/>
      <c r="CS1014" s="166"/>
      <c r="CT1014" s="166"/>
      <c r="CU1014" s="166"/>
      <c r="CV1014" s="166"/>
      <c r="CW1014" s="166"/>
      <c r="CX1014" s="166"/>
      <c r="CY1014" s="166"/>
      <c r="CZ1014" s="166"/>
      <c r="DA1014" s="166"/>
      <c r="DB1014" s="166"/>
      <c r="DC1014" s="166"/>
      <c r="DD1014" s="166"/>
      <c r="DE1014" s="166"/>
      <c r="DF1014" s="166"/>
      <c r="DG1014" s="166"/>
      <c r="DH1014" s="166"/>
      <c r="DI1014" s="166"/>
      <c r="DJ1014" s="166"/>
      <c r="DK1014" s="166"/>
      <c r="DL1014" s="166"/>
      <c r="DM1014" s="166"/>
      <c r="DN1014" s="166"/>
      <c r="DO1014" s="166"/>
      <c r="DP1014" s="166"/>
      <c r="DQ1014" s="166"/>
      <c r="DR1014" s="166"/>
      <c r="DS1014" s="166"/>
      <c r="DT1014" s="166"/>
      <c r="DU1014" s="166"/>
      <c r="DV1014" s="166"/>
      <c r="DW1014" s="166"/>
      <c r="DX1014" s="166"/>
      <c r="DY1014" s="166"/>
      <c r="DZ1014" s="166"/>
      <c r="EA1014" s="166"/>
      <c r="EB1014" s="166"/>
      <c r="EC1014" s="166"/>
      <c r="ED1014" s="166"/>
      <c r="EE1014" s="166"/>
      <c r="EF1014" s="166"/>
      <c r="EG1014" s="166"/>
      <c r="EH1014" s="166"/>
      <c r="EI1014" s="166"/>
      <c r="EJ1014" s="166"/>
      <c r="EK1014" s="166"/>
      <c r="EL1014" s="166"/>
      <c r="EM1014" s="166"/>
      <c r="EN1014" s="166"/>
      <c r="EO1014" s="166"/>
      <c r="EP1014" s="166"/>
      <c r="EQ1014" s="166"/>
      <c r="ER1014" s="166"/>
      <c r="ES1014" s="166"/>
      <c r="ET1014" s="166"/>
      <c r="EU1014" s="166"/>
      <c r="EV1014" s="166"/>
      <c r="EW1014" s="166"/>
      <c r="EX1014" s="166"/>
      <c r="EY1014" s="166"/>
      <c r="EZ1014" s="166"/>
      <c r="FA1014" s="166"/>
      <c r="FB1014" s="166"/>
      <c r="FC1014" s="166"/>
      <c r="FD1014" s="166"/>
      <c r="FE1014" s="166"/>
      <c r="FF1014" s="166"/>
      <c r="FG1014" s="166"/>
      <c r="FH1014" s="166"/>
      <c r="FI1014" s="166"/>
      <c r="FJ1014" s="166"/>
    </row>
    <row r="1015" spans="13:166" s="19" customFormat="1">
      <c r="M1015" s="166"/>
      <c r="N1015" s="166"/>
      <c r="O1015" s="166"/>
      <c r="P1015" s="166"/>
      <c r="Q1015" s="166"/>
      <c r="R1015" s="166"/>
      <c r="S1015" s="166"/>
      <c r="T1015" s="166"/>
      <c r="U1015" s="166"/>
      <c r="V1015" s="166"/>
      <c r="W1015" s="166"/>
      <c r="X1015" s="166"/>
      <c r="Y1015" s="166"/>
      <c r="Z1015" s="166"/>
      <c r="AA1015" s="166"/>
      <c r="AB1015" s="166"/>
      <c r="AC1015" s="166"/>
      <c r="AD1015" s="166"/>
      <c r="AE1015" s="166"/>
      <c r="AF1015" s="166"/>
      <c r="AG1015" s="166"/>
      <c r="AH1015" s="167"/>
      <c r="AI1015" s="167"/>
      <c r="AJ1015" s="167"/>
      <c r="AK1015" s="167"/>
      <c r="AL1015" s="167"/>
      <c r="AM1015" s="167"/>
      <c r="AN1015" s="167"/>
      <c r="AO1015" s="167"/>
      <c r="AP1015" s="167"/>
      <c r="AQ1015" s="167"/>
      <c r="AR1015" s="167"/>
      <c r="AS1015" s="167"/>
      <c r="AT1015" s="167"/>
      <c r="AU1015" s="167"/>
      <c r="AV1015" s="167"/>
      <c r="AW1015" s="167"/>
      <c r="AX1015" s="167"/>
      <c r="AY1015" s="167"/>
      <c r="AZ1015" s="167"/>
      <c r="BA1015" s="167"/>
      <c r="BB1015" s="167"/>
      <c r="BC1015" s="167"/>
      <c r="BD1015" s="167"/>
      <c r="BE1015" s="167"/>
      <c r="BF1015" s="167"/>
      <c r="BG1015" s="167"/>
      <c r="BH1015" s="167"/>
      <c r="BI1015" s="167"/>
      <c r="BJ1015" s="167"/>
      <c r="BK1015" s="167"/>
      <c r="BL1015" s="166"/>
      <c r="BM1015" s="166"/>
      <c r="BN1015" s="166"/>
      <c r="BO1015" s="166"/>
      <c r="BP1015" s="166"/>
      <c r="BQ1015" s="166"/>
      <c r="BR1015" s="166"/>
      <c r="BS1015" s="166"/>
      <c r="BT1015" s="166"/>
      <c r="BU1015" s="166"/>
      <c r="BV1015" s="166"/>
      <c r="BW1015" s="166"/>
      <c r="BX1015" s="166"/>
      <c r="BY1015" s="166"/>
      <c r="BZ1015" s="166"/>
      <c r="CA1015" s="166"/>
      <c r="CB1015" s="166"/>
      <c r="CC1015" s="166"/>
      <c r="CD1015" s="166"/>
      <c r="CE1015" s="166"/>
      <c r="CF1015" s="166"/>
      <c r="CG1015" s="166"/>
      <c r="CH1015" s="166"/>
      <c r="CI1015" s="166"/>
      <c r="CJ1015" s="166"/>
      <c r="CK1015" s="166"/>
      <c r="CL1015" s="166"/>
      <c r="CM1015" s="166"/>
      <c r="CN1015" s="166"/>
      <c r="CO1015" s="166"/>
      <c r="CP1015" s="166"/>
      <c r="CQ1015" s="166"/>
      <c r="CR1015" s="166"/>
      <c r="CS1015" s="166"/>
      <c r="CT1015" s="166"/>
      <c r="CU1015" s="166"/>
      <c r="CV1015" s="166"/>
      <c r="CW1015" s="166"/>
      <c r="CX1015" s="166"/>
      <c r="CY1015" s="166"/>
      <c r="CZ1015" s="166"/>
      <c r="DA1015" s="166"/>
      <c r="DB1015" s="166"/>
      <c r="DC1015" s="166"/>
      <c r="DD1015" s="166"/>
      <c r="DE1015" s="166"/>
      <c r="DF1015" s="166"/>
      <c r="DG1015" s="166"/>
      <c r="DH1015" s="166"/>
      <c r="DI1015" s="166"/>
      <c r="DJ1015" s="166"/>
      <c r="DK1015" s="166"/>
      <c r="DL1015" s="166"/>
      <c r="DM1015" s="166"/>
      <c r="DN1015" s="166"/>
      <c r="DO1015" s="166"/>
      <c r="DP1015" s="166"/>
      <c r="DQ1015" s="166"/>
      <c r="DR1015" s="166"/>
      <c r="DS1015" s="166"/>
      <c r="DT1015" s="166"/>
      <c r="DU1015" s="166"/>
      <c r="DV1015" s="166"/>
      <c r="DW1015" s="166"/>
      <c r="DX1015" s="166"/>
      <c r="DY1015" s="166"/>
      <c r="DZ1015" s="166"/>
      <c r="EA1015" s="166"/>
      <c r="EB1015" s="166"/>
      <c r="EC1015" s="166"/>
      <c r="ED1015" s="166"/>
      <c r="EE1015" s="166"/>
      <c r="EF1015" s="166"/>
      <c r="EG1015" s="166"/>
      <c r="EH1015" s="166"/>
      <c r="EI1015" s="166"/>
      <c r="EJ1015" s="166"/>
      <c r="EK1015" s="166"/>
      <c r="EL1015" s="166"/>
      <c r="EM1015" s="166"/>
      <c r="EN1015" s="166"/>
      <c r="EO1015" s="166"/>
      <c r="EP1015" s="166"/>
      <c r="EQ1015" s="166"/>
      <c r="ER1015" s="166"/>
      <c r="ES1015" s="166"/>
      <c r="ET1015" s="166"/>
      <c r="EU1015" s="166"/>
      <c r="EV1015" s="166"/>
      <c r="EW1015" s="166"/>
      <c r="EX1015" s="166"/>
      <c r="EY1015" s="166"/>
      <c r="EZ1015" s="166"/>
      <c r="FA1015" s="166"/>
      <c r="FB1015" s="166"/>
      <c r="FC1015" s="166"/>
      <c r="FD1015" s="166"/>
      <c r="FE1015" s="166"/>
      <c r="FF1015" s="166"/>
      <c r="FG1015" s="166"/>
      <c r="FH1015" s="166"/>
      <c r="FI1015" s="166"/>
      <c r="FJ1015" s="166"/>
    </row>
    <row r="1016" spans="13:166" s="19" customFormat="1">
      <c r="M1016" s="166"/>
      <c r="N1016" s="166"/>
      <c r="O1016" s="166"/>
      <c r="P1016" s="166"/>
      <c r="Q1016" s="166"/>
      <c r="R1016" s="166"/>
      <c r="S1016" s="166"/>
      <c r="T1016" s="166"/>
      <c r="U1016" s="166"/>
      <c r="V1016" s="166"/>
      <c r="W1016" s="166"/>
      <c r="X1016" s="166"/>
      <c r="Y1016" s="166"/>
      <c r="Z1016" s="166"/>
      <c r="AA1016" s="166"/>
      <c r="AB1016" s="166"/>
      <c r="AC1016" s="166"/>
      <c r="AD1016" s="166"/>
      <c r="AE1016" s="166"/>
      <c r="AF1016" s="166"/>
      <c r="AG1016" s="166"/>
      <c r="AH1016" s="167"/>
      <c r="AI1016" s="167"/>
      <c r="AJ1016" s="167"/>
      <c r="AK1016" s="167"/>
      <c r="AL1016" s="167"/>
      <c r="AM1016" s="167"/>
      <c r="AN1016" s="167"/>
      <c r="AO1016" s="167"/>
      <c r="AP1016" s="167"/>
      <c r="AQ1016" s="167"/>
      <c r="AR1016" s="167"/>
      <c r="AS1016" s="167"/>
      <c r="AT1016" s="167"/>
      <c r="AU1016" s="167"/>
      <c r="AV1016" s="167"/>
      <c r="AW1016" s="167"/>
      <c r="AX1016" s="167"/>
      <c r="AY1016" s="167"/>
      <c r="AZ1016" s="167"/>
      <c r="BA1016" s="167"/>
      <c r="BB1016" s="167"/>
      <c r="BC1016" s="167"/>
      <c r="BD1016" s="167"/>
      <c r="BE1016" s="167"/>
      <c r="BF1016" s="167"/>
      <c r="BG1016" s="167"/>
      <c r="BH1016" s="167"/>
      <c r="BI1016" s="167"/>
      <c r="BJ1016" s="167"/>
      <c r="BK1016" s="167"/>
      <c r="BL1016" s="166"/>
      <c r="BM1016" s="166"/>
      <c r="BN1016" s="166"/>
      <c r="BO1016" s="166"/>
      <c r="BP1016" s="166"/>
      <c r="BQ1016" s="166"/>
      <c r="BR1016" s="166"/>
      <c r="BS1016" s="166"/>
      <c r="BT1016" s="166"/>
      <c r="BU1016" s="166"/>
      <c r="BV1016" s="166"/>
      <c r="BW1016" s="166"/>
      <c r="BX1016" s="166"/>
      <c r="BY1016" s="166"/>
      <c r="BZ1016" s="166"/>
      <c r="CA1016" s="166"/>
      <c r="CB1016" s="166"/>
      <c r="CC1016" s="166"/>
      <c r="CD1016" s="166"/>
      <c r="CE1016" s="166"/>
      <c r="CF1016" s="166"/>
      <c r="CG1016" s="166"/>
      <c r="CH1016" s="166"/>
      <c r="CI1016" s="166"/>
      <c r="CJ1016" s="166"/>
      <c r="CK1016" s="166"/>
      <c r="CL1016" s="166"/>
      <c r="CM1016" s="166"/>
      <c r="CN1016" s="166"/>
      <c r="CO1016" s="166"/>
      <c r="CP1016" s="166"/>
      <c r="CQ1016" s="166"/>
      <c r="CR1016" s="166"/>
      <c r="CS1016" s="166"/>
      <c r="CT1016" s="166"/>
      <c r="CU1016" s="166"/>
      <c r="CV1016" s="166"/>
      <c r="CW1016" s="166"/>
      <c r="CX1016" s="166"/>
      <c r="CY1016" s="166"/>
      <c r="CZ1016" s="166"/>
      <c r="DA1016" s="166"/>
      <c r="DB1016" s="166"/>
      <c r="DC1016" s="166"/>
      <c r="DD1016" s="166"/>
      <c r="DE1016" s="166"/>
      <c r="DF1016" s="166"/>
      <c r="DG1016" s="166"/>
      <c r="DH1016" s="166"/>
      <c r="DI1016" s="166"/>
      <c r="DJ1016" s="166"/>
      <c r="DK1016" s="166"/>
      <c r="DL1016" s="166"/>
      <c r="DM1016" s="166"/>
      <c r="DN1016" s="166"/>
      <c r="DO1016" s="166"/>
      <c r="DP1016" s="166"/>
      <c r="DQ1016" s="166"/>
      <c r="DR1016" s="166"/>
      <c r="DS1016" s="166"/>
      <c r="DT1016" s="166"/>
      <c r="DU1016" s="166"/>
      <c r="DV1016" s="166"/>
      <c r="DW1016" s="166"/>
      <c r="DX1016" s="166"/>
      <c r="DY1016" s="166"/>
      <c r="DZ1016" s="166"/>
      <c r="EA1016" s="166"/>
      <c r="EB1016" s="166"/>
      <c r="EC1016" s="166"/>
      <c r="ED1016" s="166"/>
      <c r="EE1016" s="166"/>
      <c r="EF1016" s="166"/>
      <c r="EG1016" s="166"/>
      <c r="EH1016" s="166"/>
      <c r="EI1016" s="166"/>
      <c r="EJ1016" s="166"/>
      <c r="EK1016" s="166"/>
      <c r="EL1016" s="166"/>
      <c r="EM1016" s="166"/>
      <c r="EN1016" s="166"/>
      <c r="EO1016" s="166"/>
      <c r="EP1016" s="166"/>
      <c r="EQ1016" s="166"/>
      <c r="ER1016" s="166"/>
      <c r="ES1016" s="166"/>
      <c r="ET1016" s="166"/>
      <c r="EU1016" s="166"/>
      <c r="EV1016" s="166"/>
      <c r="EW1016" s="166"/>
      <c r="EX1016" s="166"/>
      <c r="EY1016" s="166"/>
      <c r="EZ1016" s="166"/>
      <c r="FA1016" s="166"/>
      <c r="FB1016" s="166"/>
      <c r="FC1016" s="166"/>
      <c r="FD1016" s="166"/>
      <c r="FE1016" s="166"/>
      <c r="FF1016" s="166"/>
      <c r="FG1016" s="166"/>
      <c r="FH1016" s="166"/>
      <c r="FI1016" s="166"/>
      <c r="FJ1016" s="166"/>
    </row>
    <row r="1017" spans="13:166" s="19" customFormat="1">
      <c r="M1017" s="166"/>
      <c r="N1017" s="166"/>
      <c r="O1017" s="166"/>
      <c r="P1017" s="166"/>
      <c r="Q1017" s="166"/>
      <c r="R1017" s="166"/>
      <c r="S1017" s="166"/>
      <c r="T1017" s="166"/>
      <c r="U1017" s="166"/>
      <c r="V1017" s="166"/>
      <c r="W1017" s="166"/>
      <c r="X1017" s="166"/>
      <c r="Y1017" s="166"/>
      <c r="Z1017" s="166"/>
      <c r="AA1017" s="166"/>
      <c r="AB1017" s="166"/>
      <c r="AC1017" s="166"/>
      <c r="AD1017" s="166"/>
      <c r="AE1017" s="166"/>
      <c r="AF1017" s="166"/>
      <c r="AG1017" s="166"/>
      <c r="AH1017" s="167"/>
      <c r="AI1017" s="167"/>
      <c r="AJ1017" s="167"/>
      <c r="AK1017" s="167"/>
      <c r="AL1017" s="167"/>
      <c r="AM1017" s="167"/>
      <c r="AN1017" s="167"/>
      <c r="AO1017" s="167"/>
      <c r="AP1017" s="167"/>
      <c r="AQ1017" s="167"/>
      <c r="AR1017" s="167"/>
      <c r="AS1017" s="167"/>
      <c r="AT1017" s="167"/>
      <c r="AU1017" s="167"/>
      <c r="AV1017" s="167"/>
      <c r="AW1017" s="167"/>
      <c r="AX1017" s="167"/>
      <c r="AY1017" s="167"/>
      <c r="AZ1017" s="167"/>
      <c r="BA1017" s="167"/>
      <c r="BB1017" s="167"/>
      <c r="BC1017" s="167"/>
      <c r="BD1017" s="167"/>
      <c r="BE1017" s="167"/>
      <c r="BF1017" s="167"/>
      <c r="BG1017" s="167"/>
      <c r="BH1017" s="167"/>
      <c r="BI1017" s="167"/>
      <c r="BJ1017" s="167"/>
      <c r="BK1017" s="167"/>
      <c r="BL1017" s="166"/>
      <c r="BM1017" s="166"/>
      <c r="BN1017" s="166"/>
      <c r="BO1017" s="166"/>
      <c r="BP1017" s="166"/>
      <c r="BQ1017" s="166"/>
      <c r="BR1017" s="166"/>
      <c r="BS1017" s="166"/>
      <c r="BT1017" s="166"/>
      <c r="BU1017" s="166"/>
      <c r="BV1017" s="166"/>
      <c r="BW1017" s="166"/>
      <c r="BX1017" s="166"/>
      <c r="BY1017" s="166"/>
      <c r="BZ1017" s="166"/>
      <c r="CA1017" s="166"/>
      <c r="CB1017" s="166"/>
      <c r="CC1017" s="166"/>
      <c r="CD1017" s="166"/>
      <c r="CE1017" s="166"/>
      <c r="CF1017" s="166"/>
      <c r="CG1017" s="166"/>
      <c r="CH1017" s="166"/>
      <c r="CI1017" s="166"/>
      <c r="CJ1017" s="166"/>
      <c r="CK1017" s="166"/>
      <c r="CL1017" s="166"/>
      <c r="CM1017" s="166"/>
      <c r="CN1017" s="166"/>
      <c r="CO1017" s="166"/>
      <c r="CP1017" s="166"/>
      <c r="CQ1017" s="166"/>
      <c r="CR1017" s="166"/>
      <c r="CS1017" s="166"/>
      <c r="CT1017" s="166"/>
      <c r="CU1017" s="166"/>
      <c r="CV1017" s="166"/>
      <c r="CW1017" s="166"/>
      <c r="CX1017" s="166"/>
      <c r="CY1017" s="166"/>
      <c r="CZ1017" s="166"/>
      <c r="DA1017" s="166"/>
      <c r="DB1017" s="166"/>
      <c r="DC1017" s="166"/>
      <c r="DD1017" s="166"/>
      <c r="DE1017" s="166"/>
      <c r="DF1017" s="166"/>
      <c r="DG1017" s="166"/>
      <c r="DH1017" s="166"/>
      <c r="DI1017" s="166"/>
      <c r="DJ1017" s="166"/>
      <c r="DK1017" s="166"/>
      <c r="DL1017" s="166"/>
      <c r="DM1017" s="166"/>
      <c r="DN1017" s="166"/>
      <c r="DO1017" s="166"/>
      <c r="DP1017" s="166"/>
      <c r="DQ1017" s="166"/>
      <c r="DR1017" s="166"/>
      <c r="DS1017" s="166"/>
      <c r="DT1017" s="166"/>
      <c r="DU1017" s="166"/>
      <c r="DV1017" s="166"/>
      <c r="DW1017" s="166"/>
      <c r="DX1017" s="166"/>
      <c r="DY1017" s="166"/>
      <c r="DZ1017" s="166"/>
      <c r="EA1017" s="166"/>
      <c r="EB1017" s="166"/>
      <c r="EC1017" s="166"/>
      <c r="ED1017" s="166"/>
      <c r="EE1017" s="166"/>
      <c r="EF1017" s="166"/>
      <c r="EG1017" s="166"/>
      <c r="EH1017" s="166"/>
      <c r="EI1017" s="166"/>
      <c r="EJ1017" s="166"/>
      <c r="EK1017" s="166"/>
      <c r="EL1017" s="166"/>
      <c r="EM1017" s="166"/>
      <c r="EN1017" s="166"/>
      <c r="EO1017" s="166"/>
      <c r="EP1017" s="166"/>
      <c r="EQ1017" s="166"/>
      <c r="ER1017" s="166"/>
      <c r="ES1017" s="166"/>
      <c r="ET1017" s="166"/>
      <c r="EU1017" s="166"/>
      <c r="EV1017" s="166"/>
      <c r="EW1017" s="166"/>
      <c r="EX1017" s="166"/>
      <c r="EY1017" s="166"/>
      <c r="EZ1017" s="166"/>
      <c r="FA1017" s="166"/>
      <c r="FB1017" s="166"/>
      <c r="FC1017" s="166"/>
      <c r="FD1017" s="166"/>
      <c r="FE1017" s="166"/>
      <c r="FF1017" s="166"/>
      <c r="FG1017" s="166"/>
      <c r="FH1017" s="166"/>
      <c r="FI1017" s="166"/>
      <c r="FJ1017" s="166"/>
    </row>
    <row r="1018" spans="13:166" s="19" customFormat="1">
      <c r="M1018" s="166"/>
      <c r="N1018" s="166"/>
      <c r="O1018" s="166"/>
      <c r="P1018" s="166"/>
      <c r="Q1018" s="166"/>
      <c r="R1018" s="166"/>
      <c r="S1018" s="166"/>
      <c r="T1018" s="166"/>
      <c r="U1018" s="166"/>
      <c r="V1018" s="166"/>
      <c r="W1018" s="166"/>
      <c r="X1018" s="166"/>
      <c r="Y1018" s="166"/>
      <c r="Z1018" s="166"/>
      <c r="AA1018" s="166"/>
      <c r="AB1018" s="166"/>
      <c r="AC1018" s="166"/>
      <c r="AD1018" s="166"/>
      <c r="AE1018" s="166"/>
      <c r="AF1018" s="166"/>
      <c r="AG1018" s="166"/>
      <c r="AH1018" s="167"/>
      <c r="AI1018" s="167"/>
      <c r="AJ1018" s="167"/>
      <c r="AK1018" s="167"/>
      <c r="AL1018" s="167"/>
      <c r="AM1018" s="167"/>
      <c r="AN1018" s="167"/>
      <c r="AO1018" s="167"/>
      <c r="AP1018" s="167"/>
      <c r="AQ1018" s="167"/>
      <c r="AR1018" s="167"/>
      <c r="AS1018" s="167"/>
      <c r="AT1018" s="167"/>
      <c r="AU1018" s="167"/>
      <c r="AV1018" s="167"/>
      <c r="AW1018" s="167"/>
      <c r="AX1018" s="167"/>
      <c r="AY1018" s="167"/>
      <c r="AZ1018" s="167"/>
      <c r="BA1018" s="167"/>
      <c r="BB1018" s="167"/>
      <c r="BC1018" s="167"/>
      <c r="BD1018" s="167"/>
      <c r="BE1018" s="167"/>
      <c r="BF1018" s="167"/>
      <c r="BG1018" s="167"/>
      <c r="BH1018" s="167"/>
      <c r="BI1018" s="167"/>
      <c r="BJ1018" s="167"/>
      <c r="BK1018" s="167"/>
      <c r="BL1018" s="166"/>
      <c r="BM1018" s="166"/>
      <c r="BN1018" s="166"/>
      <c r="BO1018" s="166"/>
      <c r="BP1018" s="166"/>
      <c r="BQ1018" s="166"/>
      <c r="BR1018" s="166"/>
      <c r="BS1018" s="166"/>
      <c r="BT1018" s="166"/>
      <c r="BU1018" s="166"/>
      <c r="BV1018" s="166"/>
      <c r="BW1018" s="166"/>
      <c r="BX1018" s="166"/>
      <c r="BY1018" s="166"/>
      <c r="BZ1018" s="166"/>
      <c r="CA1018" s="166"/>
      <c r="CB1018" s="166"/>
      <c r="CC1018" s="166"/>
      <c r="CD1018" s="166"/>
      <c r="CE1018" s="166"/>
      <c r="CF1018" s="166"/>
      <c r="CG1018" s="166"/>
      <c r="CH1018" s="166"/>
      <c r="CI1018" s="166"/>
      <c r="CJ1018" s="166"/>
      <c r="CK1018" s="166"/>
      <c r="CL1018" s="166"/>
      <c r="CM1018" s="166"/>
      <c r="CN1018" s="166"/>
      <c r="CO1018" s="166"/>
      <c r="CP1018" s="166"/>
      <c r="CQ1018" s="166"/>
      <c r="CR1018" s="166"/>
      <c r="CS1018" s="166"/>
      <c r="CT1018" s="166"/>
      <c r="CU1018" s="166"/>
      <c r="CV1018" s="166"/>
      <c r="CW1018" s="166"/>
      <c r="CX1018" s="166"/>
      <c r="CY1018" s="166"/>
      <c r="CZ1018" s="166"/>
      <c r="DA1018" s="166"/>
      <c r="DB1018" s="166"/>
      <c r="DC1018" s="166"/>
      <c r="DD1018" s="166"/>
      <c r="DE1018" s="166"/>
      <c r="DF1018" s="166"/>
      <c r="DG1018" s="166"/>
      <c r="DH1018" s="166"/>
      <c r="DI1018" s="166"/>
      <c r="DJ1018" s="166"/>
      <c r="DK1018" s="166"/>
      <c r="DL1018" s="166"/>
      <c r="DM1018" s="166"/>
      <c r="DN1018" s="166"/>
      <c r="DO1018" s="166"/>
      <c r="DP1018" s="166"/>
      <c r="DQ1018" s="166"/>
      <c r="DR1018" s="166"/>
      <c r="DS1018" s="166"/>
      <c r="DT1018" s="166"/>
      <c r="DU1018" s="166"/>
      <c r="DV1018" s="166"/>
      <c r="DW1018" s="166"/>
      <c r="DX1018" s="166"/>
      <c r="DY1018" s="166"/>
      <c r="DZ1018" s="166"/>
      <c r="EA1018" s="166"/>
      <c r="EB1018" s="166"/>
      <c r="EC1018" s="166"/>
      <c r="ED1018" s="166"/>
      <c r="EE1018" s="166"/>
      <c r="EF1018" s="166"/>
      <c r="EG1018" s="166"/>
      <c r="EH1018" s="166"/>
      <c r="EI1018" s="166"/>
      <c r="EJ1018" s="166"/>
      <c r="EK1018" s="166"/>
      <c r="EL1018" s="166"/>
      <c r="EM1018" s="166"/>
      <c r="EN1018" s="166"/>
      <c r="EO1018" s="166"/>
      <c r="EP1018" s="166"/>
      <c r="EQ1018" s="166"/>
      <c r="ER1018" s="166"/>
      <c r="ES1018" s="166"/>
      <c r="ET1018" s="166"/>
      <c r="EU1018" s="166"/>
      <c r="EV1018" s="166"/>
      <c r="EW1018" s="166"/>
      <c r="EX1018" s="166"/>
      <c r="EY1018" s="166"/>
      <c r="EZ1018" s="166"/>
      <c r="FA1018" s="166"/>
      <c r="FB1018" s="166"/>
      <c r="FC1018" s="166"/>
      <c r="FD1018" s="166"/>
      <c r="FE1018" s="166"/>
      <c r="FF1018" s="166"/>
      <c r="FG1018" s="166"/>
      <c r="FH1018" s="166"/>
      <c r="FI1018" s="166"/>
      <c r="FJ1018" s="166"/>
    </row>
    <row r="1019" spans="13:166" s="19" customFormat="1">
      <c r="M1019" s="166"/>
      <c r="N1019" s="166"/>
      <c r="O1019" s="166"/>
      <c r="P1019" s="166"/>
      <c r="Q1019" s="166"/>
      <c r="R1019" s="166"/>
      <c r="S1019" s="166"/>
      <c r="T1019" s="166"/>
      <c r="U1019" s="166"/>
      <c r="V1019" s="166"/>
      <c r="W1019" s="166"/>
      <c r="X1019" s="166"/>
      <c r="Y1019" s="166"/>
      <c r="Z1019" s="166"/>
      <c r="AA1019" s="166"/>
      <c r="AB1019" s="166"/>
      <c r="AC1019" s="166"/>
      <c r="AD1019" s="166"/>
      <c r="AE1019" s="166"/>
      <c r="AF1019" s="166"/>
      <c r="AG1019" s="166"/>
      <c r="AH1019" s="167"/>
      <c r="AI1019" s="167"/>
      <c r="AJ1019" s="167"/>
      <c r="AK1019" s="167"/>
      <c r="AL1019" s="167"/>
      <c r="AM1019" s="167"/>
      <c r="AN1019" s="167"/>
      <c r="AO1019" s="167"/>
      <c r="AP1019" s="167"/>
      <c r="AQ1019" s="167"/>
      <c r="AR1019" s="167"/>
      <c r="AS1019" s="167"/>
      <c r="AT1019" s="167"/>
      <c r="AU1019" s="167"/>
      <c r="AV1019" s="167"/>
      <c r="AW1019" s="167"/>
      <c r="AX1019" s="167"/>
      <c r="AY1019" s="167"/>
      <c r="AZ1019" s="167"/>
      <c r="BA1019" s="167"/>
      <c r="BB1019" s="167"/>
      <c r="BC1019" s="167"/>
      <c r="BD1019" s="167"/>
      <c r="BE1019" s="167"/>
      <c r="BF1019" s="167"/>
      <c r="BG1019" s="167"/>
      <c r="BH1019" s="167"/>
      <c r="BI1019" s="167"/>
      <c r="BJ1019" s="167"/>
      <c r="BK1019" s="167"/>
      <c r="BL1019" s="166"/>
      <c r="BM1019" s="166"/>
      <c r="BN1019" s="166"/>
      <c r="BO1019" s="166"/>
      <c r="BP1019" s="166"/>
      <c r="BQ1019" s="166"/>
      <c r="BR1019" s="166"/>
      <c r="BS1019" s="166"/>
      <c r="BT1019" s="166"/>
      <c r="BU1019" s="166"/>
      <c r="BV1019" s="166"/>
      <c r="BW1019" s="166"/>
      <c r="BX1019" s="166"/>
      <c r="BY1019" s="166"/>
      <c r="BZ1019" s="166"/>
      <c r="CA1019" s="166"/>
      <c r="CB1019" s="166"/>
      <c r="CC1019" s="166"/>
      <c r="CD1019" s="166"/>
      <c r="CE1019" s="166"/>
      <c r="CF1019" s="166"/>
      <c r="CG1019" s="166"/>
      <c r="CH1019" s="166"/>
      <c r="CI1019" s="166"/>
      <c r="CJ1019" s="166"/>
      <c r="CK1019" s="166"/>
      <c r="CL1019" s="166"/>
      <c r="CM1019" s="166"/>
      <c r="CN1019" s="166"/>
      <c r="CO1019" s="166"/>
      <c r="CP1019" s="166"/>
      <c r="CQ1019" s="166"/>
      <c r="CR1019" s="166"/>
      <c r="CS1019" s="166"/>
      <c r="CT1019" s="166"/>
      <c r="CU1019" s="166"/>
      <c r="CV1019" s="166"/>
      <c r="CW1019" s="166"/>
      <c r="CX1019" s="166"/>
      <c r="CY1019" s="166"/>
      <c r="CZ1019" s="166"/>
      <c r="DA1019" s="166"/>
      <c r="DB1019" s="166"/>
      <c r="DC1019" s="166"/>
      <c r="DD1019" s="166"/>
      <c r="DE1019" s="166"/>
      <c r="DF1019" s="166"/>
      <c r="DG1019" s="166"/>
      <c r="DH1019" s="166"/>
      <c r="DI1019" s="166"/>
      <c r="DJ1019" s="166"/>
      <c r="DK1019" s="166"/>
      <c r="DL1019" s="166"/>
      <c r="DM1019" s="166"/>
      <c r="DN1019" s="166"/>
      <c r="DO1019" s="166"/>
      <c r="DP1019" s="166"/>
      <c r="DQ1019" s="166"/>
      <c r="DR1019" s="166"/>
      <c r="DS1019" s="166"/>
      <c r="DT1019" s="166"/>
      <c r="DU1019" s="166"/>
      <c r="DV1019" s="166"/>
      <c r="DW1019" s="166"/>
      <c r="DX1019" s="166"/>
      <c r="DY1019" s="166"/>
      <c r="DZ1019" s="166"/>
      <c r="EA1019" s="166"/>
      <c r="EB1019" s="166"/>
      <c r="EC1019" s="166"/>
      <c r="ED1019" s="166"/>
      <c r="EE1019" s="166"/>
      <c r="EF1019" s="166"/>
      <c r="EG1019" s="166"/>
      <c r="EH1019" s="166"/>
      <c r="EI1019" s="166"/>
      <c r="EJ1019" s="166"/>
      <c r="EK1019" s="166"/>
      <c r="EL1019" s="166"/>
      <c r="EM1019" s="166"/>
      <c r="EN1019" s="166"/>
      <c r="EO1019" s="166"/>
      <c r="EP1019" s="166"/>
      <c r="EQ1019" s="166"/>
      <c r="ER1019" s="166"/>
      <c r="ES1019" s="166"/>
      <c r="ET1019" s="166"/>
      <c r="EU1019" s="166"/>
      <c r="EV1019" s="166"/>
      <c r="EW1019" s="166"/>
      <c r="EX1019" s="166"/>
      <c r="EY1019" s="166"/>
      <c r="EZ1019" s="166"/>
      <c r="FA1019" s="166"/>
      <c r="FB1019" s="166"/>
      <c r="FC1019" s="166"/>
      <c r="FD1019" s="166"/>
      <c r="FE1019" s="166"/>
      <c r="FF1019" s="166"/>
      <c r="FG1019" s="166"/>
      <c r="FH1019" s="166"/>
      <c r="FI1019" s="166"/>
      <c r="FJ1019" s="166"/>
    </row>
    <row r="1020" spans="13:166" s="19" customFormat="1">
      <c r="M1020" s="166"/>
      <c r="N1020" s="166"/>
      <c r="O1020" s="166"/>
      <c r="P1020" s="166"/>
      <c r="Q1020" s="166"/>
      <c r="R1020" s="166"/>
      <c r="S1020" s="166"/>
      <c r="T1020" s="166"/>
      <c r="U1020" s="166"/>
      <c r="V1020" s="166"/>
      <c r="W1020" s="166"/>
      <c r="X1020" s="166"/>
      <c r="Y1020" s="166"/>
      <c r="Z1020" s="166"/>
      <c r="AA1020" s="166"/>
      <c r="AB1020" s="166"/>
      <c r="AC1020" s="166"/>
      <c r="AD1020" s="166"/>
      <c r="AE1020" s="166"/>
      <c r="AF1020" s="166"/>
      <c r="AG1020" s="166"/>
      <c r="AH1020" s="167"/>
      <c r="AI1020" s="167"/>
      <c r="AJ1020" s="167"/>
      <c r="AK1020" s="167"/>
      <c r="AL1020" s="167"/>
      <c r="AM1020" s="167"/>
      <c r="AN1020" s="167"/>
      <c r="AO1020" s="167"/>
      <c r="AP1020" s="167"/>
      <c r="AQ1020" s="167"/>
      <c r="AR1020" s="167"/>
      <c r="AS1020" s="167"/>
      <c r="AT1020" s="167"/>
      <c r="AU1020" s="167"/>
      <c r="AV1020" s="167"/>
      <c r="AW1020" s="167"/>
      <c r="AX1020" s="167"/>
      <c r="AY1020" s="167"/>
      <c r="AZ1020" s="167"/>
      <c r="BA1020" s="167"/>
      <c r="BB1020" s="167"/>
      <c r="BC1020" s="167"/>
      <c r="BD1020" s="167"/>
      <c r="BE1020" s="167"/>
      <c r="BF1020" s="167"/>
      <c r="BG1020" s="167"/>
      <c r="BH1020" s="167"/>
      <c r="BI1020" s="167"/>
      <c r="BJ1020" s="167"/>
      <c r="BK1020" s="167"/>
      <c r="BL1020" s="166"/>
      <c r="BM1020" s="166"/>
      <c r="BN1020" s="166"/>
      <c r="BO1020" s="166"/>
      <c r="BP1020" s="166"/>
      <c r="BQ1020" s="166"/>
      <c r="BR1020" s="166"/>
      <c r="BS1020" s="166"/>
      <c r="BT1020" s="166"/>
      <c r="BU1020" s="166"/>
      <c r="BV1020" s="166"/>
      <c r="BW1020" s="166"/>
      <c r="BX1020" s="166"/>
      <c r="BY1020" s="166"/>
      <c r="BZ1020" s="166"/>
      <c r="CA1020" s="166"/>
      <c r="CB1020" s="166"/>
      <c r="CC1020" s="166"/>
      <c r="CD1020" s="166"/>
      <c r="CE1020" s="166"/>
      <c r="CF1020" s="166"/>
      <c r="CG1020" s="166"/>
      <c r="CH1020" s="166"/>
      <c r="CI1020" s="166"/>
      <c r="CJ1020" s="166"/>
      <c r="CK1020" s="166"/>
      <c r="CL1020" s="166"/>
      <c r="CM1020" s="166"/>
      <c r="CN1020" s="166"/>
      <c r="CO1020" s="166"/>
      <c r="CP1020" s="166"/>
      <c r="CQ1020" s="166"/>
      <c r="CR1020" s="166"/>
      <c r="CS1020" s="166"/>
      <c r="CT1020" s="166"/>
      <c r="CU1020" s="166"/>
      <c r="CV1020" s="166"/>
      <c r="CW1020" s="166"/>
      <c r="CX1020" s="166"/>
      <c r="CY1020" s="166"/>
      <c r="CZ1020" s="166"/>
      <c r="DA1020" s="166"/>
      <c r="DB1020" s="166"/>
      <c r="DC1020" s="166"/>
      <c r="DD1020" s="166"/>
      <c r="DE1020" s="166"/>
      <c r="DF1020" s="166"/>
      <c r="DG1020" s="166"/>
      <c r="DH1020" s="166"/>
      <c r="DI1020" s="166"/>
      <c r="DJ1020" s="166"/>
      <c r="DK1020" s="166"/>
      <c r="DL1020" s="166"/>
      <c r="DM1020" s="166"/>
      <c r="DN1020" s="166"/>
      <c r="DO1020" s="166"/>
      <c r="DP1020" s="166"/>
      <c r="DQ1020" s="166"/>
      <c r="DR1020" s="166"/>
      <c r="DS1020" s="166"/>
      <c r="DT1020" s="166"/>
      <c r="DU1020" s="166"/>
      <c r="DV1020" s="166"/>
      <c r="DW1020" s="166"/>
      <c r="DX1020" s="166"/>
      <c r="DY1020" s="166"/>
      <c r="DZ1020" s="166"/>
      <c r="EA1020" s="166"/>
      <c r="EB1020" s="166"/>
      <c r="EC1020" s="166"/>
      <c r="ED1020" s="166"/>
      <c r="EE1020" s="166"/>
      <c r="EF1020" s="166"/>
      <c r="EG1020" s="166"/>
      <c r="EH1020" s="166"/>
      <c r="EI1020" s="166"/>
      <c r="EJ1020" s="166"/>
      <c r="EK1020" s="166"/>
      <c r="EL1020" s="166"/>
      <c r="EM1020" s="166"/>
      <c r="EN1020" s="166"/>
      <c r="EO1020" s="166"/>
      <c r="EP1020" s="166"/>
      <c r="EQ1020" s="166"/>
      <c r="ER1020" s="166"/>
      <c r="ES1020" s="166"/>
      <c r="ET1020" s="166"/>
      <c r="EU1020" s="166"/>
      <c r="EV1020" s="166"/>
      <c r="EW1020" s="166"/>
      <c r="EX1020" s="166"/>
      <c r="EY1020" s="166"/>
      <c r="EZ1020" s="166"/>
      <c r="FA1020" s="166"/>
      <c r="FB1020" s="166"/>
      <c r="FC1020" s="166"/>
      <c r="FD1020" s="166"/>
      <c r="FE1020" s="166"/>
      <c r="FF1020" s="166"/>
      <c r="FG1020" s="166"/>
      <c r="FH1020" s="166"/>
      <c r="FI1020" s="166"/>
      <c r="FJ1020" s="166"/>
    </row>
    <row r="1021" spans="13:166" s="19" customFormat="1">
      <c r="M1021" s="166"/>
      <c r="N1021" s="166"/>
      <c r="O1021" s="166"/>
      <c r="P1021" s="166"/>
      <c r="Q1021" s="166"/>
      <c r="R1021" s="166"/>
      <c r="S1021" s="166"/>
      <c r="T1021" s="166"/>
      <c r="U1021" s="166"/>
      <c r="V1021" s="166"/>
      <c r="W1021" s="166"/>
      <c r="X1021" s="166"/>
      <c r="Y1021" s="166"/>
      <c r="Z1021" s="166"/>
      <c r="AA1021" s="166"/>
      <c r="AB1021" s="166"/>
      <c r="AC1021" s="166"/>
      <c r="AD1021" s="166"/>
      <c r="AE1021" s="166"/>
      <c r="AF1021" s="166"/>
      <c r="AG1021" s="166"/>
      <c r="AH1021" s="167"/>
      <c r="AI1021" s="167"/>
      <c r="AJ1021" s="167"/>
      <c r="AK1021" s="167"/>
      <c r="AL1021" s="167"/>
      <c r="AM1021" s="167"/>
      <c r="AN1021" s="167"/>
      <c r="AO1021" s="167"/>
      <c r="AP1021" s="167"/>
      <c r="AQ1021" s="167"/>
      <c r="AR1021" s="167"/>
      <c r="AS1021" s="167"/>
      <c r="AT1021" s="167"/>
      <c r="AU1021" s="167"/>
      <c r="AV1021" s="167"/>
      <c r="AW1021" s="167"/>
      <c r="AX1021" s="167"/>
      <c r="AY1021" s="167"/>
      <c r="AZ1021" s="167"/>
      <c r="BA1021" s="167"/>
      <c r="BB1021" s="167"/>
      <c r="BC1021" s="167"/>
      <c r="BD1021" s="167"/>
      <c r="BE1021" s="167"/>
      <c r="BF1021" s="167"/>
      <c r="BG1021" s="167"/>
      <c r="BH1021" s="167"/>
      <c r="BI1021" s="167"/>
      <c r="BJ1021" s="167"/>
      <c r="BK1021" s="167"/>
      <c r="BL1021" s="166"/>
      <c r="BM1021" s="166"/>
      <c r="BN1021" s="166"/>
      <c r="BO1021" s="166"/>
      <c r="BP1021" s="166"/>
      <c r="BQ1021" s="166"/>
      <c r="BR1021" s="166"/>
      <c r="BS1021" s="166"/>
      <c r="BT1021" s="166"/>
      <c r="BU1021" s="166"/>
      <c r="BV1021" s="166"/>
      <c r="BW1021" s="166"/>
      <c r="BX1021" s="166"/>
      <c r="BY1021" s="166"/>
      <c r="BZ1021" s="166"/>
      <c r="CA1021" s="166"/>
      <c r="CB1021" s="166"/>
      <c r="CC1021" s="166"/>
      <c r="CD1021" s="166"/>
      <c r="CE1021" s="166"/>
      <c r="CF1021" s="166"/>
      <c r="CG1021" s="166"/>
      <c r="CH1021" s="166"/>
      <c r="CI1021" s="166"/>
      <c r="CJ1021" s="166"/>
      <c r="CK1021" s="166"/>
      <c r="CL1021" s="166"/>
      <c r="CM1021" s="166"/>
      <c r="CN1021" s="166"/>
      <c r="CO1021" s="166"/>
      <c r="CP1021" s="166"/>
      <c r="CQ1021" s="166"/>
      <c r="CR1021" s="166"/>
      <c r="CS1021" s="166"/>
      <c r="CT1021" s="166"/>
      <c r="CU1021" s="166"/>
      <c r="CV1021" s="166"/>
      <c r="CW1021" s="166"/>
      <c r="CX1021" s="166"/>
      <c r="CY1021" s="166"/>
      <c r="CZ1021" s="166"/>
      <c r="DA1021" s="166"/>
      <c r="DB1021" s="166"/>
      <c r="DC1021" s="166"/>
      <c r="DD1021" s="166"/>
      <c r="DE1021" s="166"/>
      <c r="DF1021" s="166"/>
      <c r="DG1021" s="166"/>
      <c r="DH1021" s="166"/>
      <c r="DI1021" s="166"/>
      <c r="DJ1021" s="166"/>
      <c r="DK1021" s="166"/>
      <c r="DL1021" s="166"/>
      <c r="DM1021" s="166"/>
      <c r="DN1021" s="166"/>
      <c r="DO1021" s="166"/>
      <c r="DP1021" s="166"/>
      <c r="DQ1021" s="166"/>
      <c r="DR1021" s="166"/>
      <c r="DS1021" s="166"/>
      <c r="DT1021" s="166"/>
      <c r="DU1021" s="166"/>
      <c r="DV1021" s="166"/>
      <c r="DW1021" s="166"/>
      <c r="DX1021" s="166"/>
      <c r="DY1021" s="166"/>
      <c r="DZ1021" s="166"/>
      <c r="EA1021" s="166"/>
      <c r="EB1021" s="166"/>
      <c r="EC1021" s="166"/>
      <c r="ED1021" s="166"/>
      <c r="EE1021" s="166"/>
      <c r="EF1021" s="166"/>
      <c r="EG1021" s="166"/>
      <c r="EH1021" s="166"/>
      <c r="EI1021" s="166"/>
      <c r="EJ1021" s="166"/>
      <c r="EK1021" s="166"/>
      <c r="EL1021" s="166"/>
      <c r="EM1021" s="166"/>
      <c r="EN1021" s="166"/>
      <c r="EO1021" s="166"/>
      <c r="EP1021" s="166"/>
      <c r="EQ1021" s="166"/>
      <c r="ER1021" s="166"/>
      <c r="ES1021" s="166"/>
      <c r="ET1021" s="166"/>
      <c r="EU1021" s="166"/>
      <c r="EV1021" s="166"/>
      <c r="EW1021" s="166"/>
      <c r="EX1021" s="166"/>
      <c r="EY1021" s="166"/>
      <c r="EZ1021" s="166"/>
      <c r="FA1021" s="166"/>
      <c r="FB1021" s="166"/>
      <c r="FC1021" s="166"/>
      <c r="FD1021" s="166"/>
      <c r="FE1021" s="166"/>
      <c r="FF1021" s="166"/>
      <c r="FG1021" s="166"/>
      <c r="FH1021" s="166"/>
      <c r="FI1021" s="166"/>
      <c r="FJ1021" s="166"/>
    </row>
    <row r="1022" spans="13:166" s="19" customFormat="1">
      <c r="M1022" s="166"/>
      <c r="N1022" s="166"/>
      <c r="O1022" s="166"/>
      <c r="P1022" s="166"/>
      <c r="Q1022" s="166"/>
      <c r="R1022" s="166"/>
      <c r="S1022" s="166"/>
      <c r="T1022" s="166"/>
      <c r="U1022" s="166"/>
      <c r="V1022" s="166"/>
      <c r="W1022" s="166"/>
      <c r="X1022" s="166"/>
      <c r="Y1022" s="166"/>
      <c r="Z1022" s="166"/>
      <c r="AA1022" s="166"/>
      <c r="AB1022" s="166"/>
      <c r="AC1022" s="166"/>
      <c r="AD1022" s="166"/>
      <c r="AE1022" s="166"/>
      <c r="AF1022" s="166"/>
      <c r="AG1022" s="166"/>
      <c r="AH1022" s="167"/>
      <c r="AI1022" s="167"/>
      <c r="AJ1022" s="167"/>
      <c r="AK1022" s="167"/>
      <c r="AL1022" s="167"/>
      <c r="AM1022" s="167"/>
      <c r="AN1022" s="167"/>
      <c r="AO1022" s="167"/>
      <c r="AP1022" s="167"/>
      <c r="AQ1022" s="167"/>
      <c r="AR1022" s="167"/>
      <c r="AS1022" s="167"/>
      <c r="AT1022" s="167"/>
      <c r="AU1022" s="167"/>
      <c r="AV1022" s="167"/>
      <c r="AW1022" s="167"/>
      <c r="AX1022" s="167"/>
      <c r="AY1022" s="167"/>
      <c r="AZ1022" s="167"/>
      <c r="BA1022" s="167"/>
      <c r="BB1022" s="167"/>
      <c r="BC1022" s="167"/>
      <c r="BD1022" s="167"/>
      <c r="BE1022" s="167"/>
      <c r="BF1022" s="167"/>
      <c r="BG1022" s="167"/>
      <c r="BH1022" s="167"/>
      <c r="BI1022" s="167"/>
      <c r="BJ1022" s="167"/>
      <c r="BK1022" s="167"/>
      <c r="BL1022" s="166"/>
      <c r="BM1022" s="166"/>
      <c r="BN1022" s="166"/>
      <c r="BO1022" s="166"/>
      <c r="BP1022" s="166"/>
      <c r="BQ1022" s="166"/>
      <c r="BR1022" s="166"/>
      <c r="BS1022" s="166"/>
      <c r="BT1022" s="166"/>
      <c r="BU1022" s="166"/>
      <c r="BV1022" s="166"/>
      <c r="BW1022" s="166"/>
      <c r="BX1022" s="166"/>
      <c r="BY1022" s="166"/>
      <c r="BZ1022" s="166"/>
      <c r="CA1022" s="166"/>
      <c r="CB1022" s="166"/>
      <c r="CC1022" s="166"/>
      <c r="CD1022" s="166"/>
      <c r="CE1022" s="166"/>
      <c r="CF1022" s="166"/>
      <c r="CG1022" s="166"/>
      <c r="CH1022" s="166"/>
      <c r="CI1022" s="166"/>
      <c r="CJ1022" s="166"/>
      <c r="CK1022" s="166"/>
      <c r="CL1022" s="166"/>
      <c r="CM1022" s="166"/>
      <c r="CN1022" s="166"/>
      <c r="CO1022" s="166"/>
      <c r="CP1022" s="166"/>
      <c r="CQ1022" s="166"/>
      <c r="CR1022" s="166"/>
      <c r="CS1022" s="166"/>
      <c r="CT1022" s="166"/>
      <c r="CU1022" s="166"/>
      <c r="CV1022" s="166"/>
      <c r="CW1022" s="166"/>
      <c r="CX1022" s="166"/>
      <c r="CY1022" s="166"/>
      <c r="CZ1022" s="166"/>
      <c r="DA1022" s="166"/>
      <c r="DB1022" s="166"/>
      <c r="DC1022" s="166"/>
      <c r="DD1022" s="166"/>
      <c r="DE1022" s="166"/>
      <c r="DF1022" s="166"/>
      <c r="DG1022" s="166"/>
      <c r="DH1022" s="166"/>
      <c r="DI1022" s="166"/>
      <c r="DJ1022" s="166"/>
      <c r="DK1022" s="166"/>
      <c r="DL1022" s="166"/>
      <c r="DM1022" s="166"/>
      <c r="DN1022" s="166"/>
      <c r="DO1022" s="166"/>
      <c r="DP1022" s="166"/>
      <c r="DQ1022" s="166"/>
      <c r="DR1022" s="166"/>
      <c r="DS1022" s="166"/>
      <c r="DT1022" s="166"/>
      <c r="DU1022" s="166"/>
      <c r="DV1022" s="166"/>
      <c r="DW1022" s="166"/>
      <c r="DX1022" s="166"/>
      <c r="DY1022" s="166"/>
      <c r="DZ1022" s="166"/>
      <c r="EA1022" s="166"/>
      <c r="EB1022" s="166"/>
      <c r="EC1022" s="166"/>
      <c r="ED1022" s="166"/>
      <c r="EE1022" s="166"/>
      <c r="EF1022" s="166"/>
      <c r="EG1022" s="166"/>
      <c r="EH1022" s="166"/>
      <c r="EI1022" s="166"/>
      <c r="EJ1022" s="166"/>
      <c r="EK1022" s="166"/>
      <c r="EL1022" s="166"/>
      <c r="EM1022" s="166"/>
      <c r="EN1022" s="166"/>
      <c r="EO1022" s="166"/>
      <c r="EP1022" s="166"/>
      <c r="EQ1022" s="166"/>
      <c r="ER1022" s="166"/>
      <c r="ES1022" s="166"/>
      <c r="ET1022" s="166"/>
      <c r="EU1022" s="166"/>
      <c r="EV1022" s="166"/>
      <c r="EW1022" s="166"/>
      <c r="EX1022" s="166"/>
      <c r="EY1022" s="166"/>
      <c r="EZ1022" s="166"/>
      <c r="FA1022" s="166"/>
      <c r="FB1022" s="166"/>
      <c r="FC1022" s="166"/>
      <c r="FD1022" s="166"/>
      <c r="FE1022" s="166"/>
      <c r="FF1022" s="166"/>
      <c r="FG1022" s="166"/>
      <c r="FH1022" s="166"/>
      <c r="FI1022" s="166"/>
      <c r="FJ1022" s="166"/>
    </row>
    <row r="1023" spans="13:166" s="19" customFormat="1">
      <c r="M1023" s="166"/>
      <c r="N1023" s="166"/>
      <c r="O1023" s="166"/>
      <c r="P1023" s="166"/>
      <c r="Q1023" s="166"/>
      <c r="R1023" s="166"/>
      <c r="S1023" s="166"/>
      <c r="T1023" s="166"/>
      <c r="U1023" s="166"/>
      <c r="V1023" s="166"/>
      <c r="W1023" s="166"/>
      <c r="X1023" s="166"/>
      <c r="Y1023" s="166"/>
      <c r="Z1023" s="166"/>
      <c r="AA1023" s="166"/>
      <c r="AB1023" s="166"/>
      <c r="AC1023" s="166"/>
      <c r="AD1023" s="166"/>
      <c r="AE1023" s="166"/>
      <c r="AF1023" s="166"/>
      <c r="AG1023" s="166"/>
      <c r="AH1023" s="167"/>
      <c r="AI1023" s="167"/>
      <c r="AJ1023" s="167"/>
      <c r="AK1023" s="167"/>
      <c r="AL1023" s="167"/>
      <c r="AM1023" s="167"/>
      <c r="AN1023" s="167"/>
      <c r="AO1023" s="167"/>
      <c r="AP1023" s="167"/>
      <c r="AQ1023" s="167"/>
      <c r="AR1023" s="167"/>
      <c r="AS1023" s="167"/>
      <c r="AT1023" s="167"/>
      <c r="AU1023" s="167"/>
      <c r="AV1023" s="167"/>
      <c r="AW1023" s="167"/>
      <c r="AX1023" s="167"/>
      <c r="AY1023" s="167"/>
      <c r="AZ1023" s="167"/>
      <c r="BA1023" s="167"/>
      <c r="BB1023" s="167"/>
      <c r="BC1023" s="167"/>
      <c r="BD1023" s="167"/>
      <c r="BE1023" s="167"/>
      <c r="BF1023" s="167"/>
      <c r="BG1023" s="167"/>
      <c r="BH1023" s="167"/>
      <c r="BI1023" s="167"/>
      <c r="BJ1023" s="167"/>
      <c r="BK1023" s="167"/>
      <c r="BL1023" s="166"/>
      <c r="BM1023" s="166"/>
      <c r="BN1023" s="166"/>
      <c r="BO1023" s="166"/>
      <c r="BP1023" s="166"/>
      <c r="BQ1023" s="166"/>
      <c r="BR1023" s="166"/>
      <c r="BS1023" s="166"/>
      <c r="BT1023" s="166"/>
      <c r="BU1023" s="166"/>
      <c r="BV1023" s="166"/>
      <c r="BW1023" s="166"/>
      <c r="BX1023" s="166"/>
      <c r="BY1023" s="166"/>
      <c r="BZ1023" s="166"/>
      <c r="CA1023" s="166"/>
      <c r="CB1023" s="166"/>
      <c r="CC1023" s="166"/>
      <c r="CD1023" s="166"/>
      <c r="CE1023" s="166"/>
      <c r="CF1023" s="166"/>
      <c r="CG1023" s="166"/>
      <c r="CH1023" s="166"/>
      <c r="CI1023" s="166"/>
      <c r="CJ1023" s="166"/>
      <c r="CK1023" s="166"/>
      <c r="CL1023" s="166"/>
      <c r="CM1023" s="166"/>
      <c r="CN1023" s="166"/>
      <c r="CO1023" s="166"/>
      <c r="CP1023" s="166"/>
      <c r="CQ1023" s="166"/>
      <c r="CR1023" s="166"/>
      <c r="CS1023" s="166"/>
      <c r="CT1023" s="166"/>
      <c r="CU1023" s="166"/>
      <c r="CV1023" s="166"/>
      <c r="CW1023" s="166"/>
      <c r="CX1023" s="166"/>
      <c r="CY1023" s="166"/>
      <c r="CZ1023" s="166"/>
      <c r="DA1023" s="166"/>
      <c r="DB1023" s="166"/>
      <c r="DC1023" s="166"/>
      <c r="DD1023" s="166"/>
      <c r="DE1023" s="166"/>
      <c r="DF1023" s="166"/>
      <c r="DG1023" s="166"/>
      <c r="DH1023" s="166"/>
      <c r="DI1023" s="166"/>
      <c r="DJ1023" s="166"/>
      <c r="DK1023" s="166"/>
      <c r="DL1023" s="166"/>
      <c r="DM1023" s="166"/>
      <c r="DN1023" s="166"/>
      <c r="DO1023" s="166"/>
      <c r="DP1023" s="166"/>
      <c r="DQ1023" s="166"/>
      <c r="DR1023" s="166"/>
      <c r="DS1023" s="166"/>
      <c r="DT1023" s="166"/>
      <c r="DU1023" s="166"/>
      <c r="DV1023" s="166"/>
      <c r="DW1023" s="166"/>
      <c r="DX1023" s="166"/>
      <c r="DY1023" s="166"/>
      <c r="DZ1023" s="166"/>
      <c r="EA1023" s="166"/>
      <c r="EB1023" s="166"/>
      <c r="EC1023" s="166"/>
      <c r="ED1023" s="166"/>
      <c r="EE1023" s="166"/>
      <c r="EF1023" s="166"/>
      <c r="EG1023" s="166"/>
      <c r="EH1023" s="166"/>
      <c r="EI1023" s="166"/>
      <c r="EJ1023" s="166"/>
      <c r="EK1023" s="166"/>
      <c r="EL1023" s="166"/>
      <c r="EM1023" s="166"/>
      <c r="EN1023" s="166"/>
      <c r="EO1023" s="166"/>
      <c r="EP1023" s="166"/>
      <c r="EQ1023" s="166"/>
      <c r="ER1023" s="166"/>
      <c r="ES1023" s="166"/>
      <c r="ET1023" s="166"/>
      <c r="EU1023" s="166"/>
      <c r="EV1023" s="166"/>
      <c r="EW1023" s="166"/>
      <c r="EX1023" s="166"/>
      <c r="EY1023" s="166"/>
      <c r="EZ1023" s="166"/>
      <c r="FA1023" s="166"/>
      <c r="FB1023" s="166"/>
      <c r="FC1023" s="166"/>
      <c r="FD1023" s="166"/>
      <c r="FE1023" s="166"/>
      <c r="FF1023" s="166"/>
      <c r="FG1023" s="166"/>
      <c r="FH1023" s="166"/>
      <c r="FI1023" s="166"/>
      <c r="FJ1023" s="166"/>
    </row>
    <row r="1024" spans="13:166" s="19" customFormat="1">
      <c r="M1024" s="166"/>
      <c r="N1024" s="166"/>
      <c r="O1024" s="166"/>
      <c r="P1024" s="166"/>
      <c r="Q1024" s="166"/>
      <c r="R1024" s="166"/>
      <c r="S1024" s="166"/>
      <c r="T1024" s="166"/>
      <c r="U1024" s="166"/>
      <c r="V1024" s="166"/>
      <c r="W1024" s="166"/>
      <c r="X1024" s="166"/>
      <c r="Y1024" s="166"/>
      <c r="Z1024" s="166"/>
      <c r="AA1024" s="166"/>
      <c r="AB1024" s="166"/>
      <c r="AC1024" s="166"/>
      <c r="AD1024" s="166"/>
      <c r="AE1024" s="166"/>
      <c r="AF1024" s="166"/>
      <c r="AG1024" s="166"/>
      <c r="AH1024" s="167"/>
      <c r="AI1024" s="167"/>
      <c r="AJ1024" s="167"/>
      <c r="AK1024" s="167"/>
      <c r="AL1024" s="167"/>
      <c r="AM1024" s="167"/>
      <c r="AN1024" s="167"/>
      <c r="AO1024" s="167"/>
      <c r="AP1024" s="167"/>
      <c r="AQ1024" s="167"/>
      <c r="AR1024" s="167"/>
      <c r="AS1024" s="167"/>
      <c r="AT1024" s="167"/>
      <c r="AU1024" s="167"/>
      <c r="AV1024" s="167"/>
      <c r="AW1024" s="167"/>
      <c r="AX1024" s="167"/>
      <c r="AY1024" s="167"/>
      <c r="AZ1024" s="167"/>
      <c r="BA1024" s="167"/>
      <c r="BB1024" s="167"/>
      <c r="BC1024" s="167"/>
      <c r="BD1024" s="167"/>
      <c r="BE1024" s="167"/>
      <c r="BF1024" s="167"/>
      <c r="BG1024" s="167"/>
      <c r="BH1024" s="167"/>
      <c r="BI1024" s="167"/>
      <c r="BJ1024" s="167"/>
      <c r="BK1024" s="167"/>
      <c r="BL1024" s="166"/>
      <c r="BM1024" s="166"/>
      <c r="BN1024" s="166"/>
      <c r="BO1024" s="166"/>
      <c r="BP1024" s="166"/>
      <c r="BQ1024" s="166"/>
      <c r="BR1024" s="166"/>
      <c r="BS1024" s="166"/>
      <c r="BT1024" s="166"/>
      <c r="BU1024" s="166"/>
      <c r="BV1024" s="166"/>
      <c r="BW1024" s="166"/>
      <c r="BX1024" s="166"/>
      <c r="BY1024" s="166"/>
      <c r="BZ1024" s="166"/>
      <c r="CA1024" s="166"/>
      <c r="CB1024" s="166"/>
      <c r="CC1024" s="166"/>
      <c r="CD1024" s="166"/>
      <c r="CE1024" s="166"/>
      <c r="CF1024" s="166"/>
      <c r="CG1024" s="166"/>
      <c r="CH1024" s="166"/>
      <c r="CI1024" s="166"/>
      <c r="CJ1024" s="166"/>
      <c r="CK1024" s="166"/>
      <c r="CL1024" s="166"/>
      <c r="CM1024" s="166"/>
      <c r="CN1024" s="166"/>
      <c r="CO1024" s="166"/>
      <c r="CP1024" s="166"/>
      <c r="CQ1024" s="166"/>
      <c r="CR1024" s="166"/>
      <c r="CS1024" s="166"/>
      <c r="CT1024" s="166"/>
      <c r="CU1024" s="166"/>
      <c r="CV1024" s="166"/>
      <c r="CW1024" s="166"/>
      <c r="CX1024" s="166"/>
      <c r="CY1024" s="166"/>
      <c r="CZ1024" s="166"/>
      <c r="DA1024" s="166"/>
      <c r="DB1024" s="166"/>
      <c r="DC1024" s="166"/>
      <c r="DD1024" s="166"/>
      <c r="DE1024" s="166"/>
      <c r="DF1024" s="166"/>
      <c r="DG1024" s="166"/>
      <c r="DH1024" s="166"/>
      <c r="DI1024" s="166"/>
      <c r="DJ1024" s="166"/>
      <c r="DK1024" s="166"/>
      <c r="DL1024" s="166"/>
      <c r="DM1024" s="166"/>
      <c r="DN1024" s="166"/>
      <c r="DO1024" s="166"/>
      <c r="DP1024" s="166"/>
      <c r="DQ1024" s="166"/>
      <c r="DR1024" s="166"/>
      <c r="DS1024" s="166"/>
      <c r="DT1024" s="166"/>
      <c r="DU1024" s="166"/>
      <c r="DV1024" s="166"/>
      <c r="DW1024" s="166"/>
      <c r="DX1024" s="166"/>
      <c r="DY1024" s="166"/>
      <c r="DZ1024" s="166"/>
      <c r="EA1024" s="166"/>
      <c r="EB1024" s="166"/>
      <c r="EC1024" s="166"/>
      <c r="ED1024" s="166"/>
      <c r="EE1024" s="166"/>
      <c r="EF1024" s="166"/>
      <c r="EG1024" s="166"/>
      <c r="EH1024" s="166"/>
      <c r="EI1024" s="166"/>
      <c r="EJ1024" s="166"/>
      <c r="EK1024" s="166"/>
      <c r="EL1024" s="166"/>
      <c r="EM1024" s="166"/>
      <c r="EN1024" s="166"/>
      <c r="EO1024" s="166"/>
      <c r="EP1024" s="166"/>
      <c r="EQ1024" s="166"/>
      <c r="ER1024" s="166"/>
      <c r="ES1024" s="166"/>
      <c r="ET1024" s="166"/>
      <c r="EU1024" s="166"/>
      <c r="EV1024" s="166"/>
      <c r="EW1024" s="166"/>
      <c r="EX1024" s="166"/>
      <c r="EY1024" s="166"/>
      <c r="EZ1024" s="166"/>
      <c r="FA1024" s="166"/>
      <c r="FB1024" s="166"/>
      <c r="FC1024" s="166"/>
      <c r="FD1024" s="166"/>
      <c r="FE1024" s="166"/>
      <c r="FF1024" s="166"/>
      <c r="FG1024" s="166"/>
      <c r="FH1024" s="166"/>
      <c r="FI1024" s="166"/>
      <c r="FJ1024" s="166"/>
    </row>
    <row r="1025" spans="13:166" s="19" customFormat="1">
      <c r="M1025" s="166"/>
      <c r="N1025" s="166"/>
      <c r="O1025" s="166"/>
      <c r="P1025" s="166"/>
      <c r="Q1025" s="166"/>
      <c r="R1025" s="166"/>
      <c r="S1025" s="166"/>
      <c r="T1025" s="166"/>
      <c r="U1025" s="166"/>
      <c r="V1025" s="166"/>
      <c r="W1025" s="166"/>
      <c r="X1025" s="166"/>
      <c r="Y1025" s="166"/>
      <c r="Z1025" s="166"/>
      <c r="AA1025" s="166"/>
      <c r="AB1025" s="166"/>
      <c r="AC1025" s="166"/>
      <c r="AD1025" s="166"/>
      <c r="AE1025" s="166"/>
      <c r="AF1025" s="166"/>
      <c r="AG1025" s="166"/>
      <c r="AH1025" s="167"/>
      <c r="AI1025" s="167"/>
      <c r="AJ1025" s="167"/>
      <c r="AK1025" s="167"/>
      <c r="AL1025" s="167"/>
      <c r="AM1025" s="167"/>
      <c r="AN1025" s="167"/>
      <c r="AO1025" s="167"/>
      <c r="AP1025" s="167"/>
      <c r="AQ1025" s="167"/>
      <c r="AR1025" s="167"/>
      <c r="AS1025" s="167"/>
      <c r="AT1025" s="167"/>
      <c r="AU1025" s="167"/>
      <c r="AV1025" s="167"/>
      <c r="AW1025" s="167"/>
      <c r="AX1025" s="167"/>
      <c r="AY1025" s="167"/>
      <c r="AZ1025" s="167"/>
      <c r="BA1025" s="167"/>
      <c r="BB1025" s="167"/>
      <c r="BC1025" s="167"/>
      <c r="BD1025" s="167"/>
      <c r="BE1025" s="167"/>
      <c r="BF1025" s="167"/>
      <c r="BG1025" s="167"/>
      <c r="BH1025" s="167"/>
      <c r="BI1025" s="167"/>
      <c r="BJ1025" s="167"/>
      <c r="BK1025" s="167"/>
      <c r="BL1025" s="166"/>
      <c r="BM1025" s="166"/>
      <c r="BN1025" s="166"/>
      <c r="BO1025" s="166"/>
      <c r="BP1025" s="166"/>
      <c r="BQ1025" s="166"/>
      <c r="BR1025" s="166"/>
      <c r="BS1025" s="166"/>
      <c r="BT1025" s="166"/>
      <c r="BU1025" s="166"/>
      <c r="BV1025" s="166"/>
      <c r="BW1025" s="166"/>
      <c r="BX1025" s="166"/>
      <c r="BY1025" s="166"/>
      <c r="BZ1025" s="166"/>
      <c r="CA1025" s="166"/>
      <c r="CB1025" s="166"/>
      <c r="CC1025" s="166"/>
      <c r="CD1025" s="166"/>
      <c r="CE1025" s="166"/>
      <c r="CF1025" s="166"/>
      <c r="CG1025" s="166"/>
      <c r="CH1025" s="166"/>
      <c r="CI1025" s="166"/>
      <c r="CJ1025" s="166"/>
      <c r="CK1025" s="166"/>
      <c r="CL1025" s="166"/>
      <c r="CM1025" s="166"/>
      <c r="CN1025" s="166"/>
      <c r="CO1025" s="166"/>
      <c r="CP1025" s="166"/>
      <c r="CQ1025" s="166"/>
      <c r="CR1025" s="166"/>
      <c r="CS1025" s="166"/>
      <c r="CT1025" s="166"/>
      <c r="CU1025" s="166"/>
      <c r="CV1025" s="166"/>
      <c r="CW1025" s="166"/>
      <c r="CX1025" s="166"/>
      <c r="CY1025" s="166"/>
      <c r="CZ1025" s="166"/>
      <c r="DA1025" s="166"/>
      <c r="DB1025" s="166"/>
      <c r="DC1025" s="166"/>
      <c r="DD1025" s="166"/>
      <c r="DE1025" s="166"/>
      <c r="DF1025" s="166"/>
      <c r="DG1025" s="166"/>
      <c r="DH1025" s="166"/>
      <c r="DI1025" s="166"/>
      <c r="DJ1025" s="166"/>
      <c r="DK1025" s="166"/>
      <c r="DL1025" s="166"/>
      <c r="DM1025" s="166"/>
      <c r="DN1025" s="166"/>
      <c r="DO1025" s="166"/>
      <c r="DP1025" s="166"/>
      <c r="DQ1025" s="166"/>
      <c r="DR1025" s="166"/>
      <c r="DS1025" s="166"/>
      <c r="DT1025" s="166"/>
      <c r="DU1025" s="166"/>
      <c r="DV1025" s="166"/>
      <c r="DW1025" s="166"/>
      <c r="DX1025" s="166"/>
      <c r="DY1025" s="166"/>
      <c r="DZ1025" s="166"/>
      <c r="EA1025" s="166"/>
      <c r="EB1025" s="166"/>
      <c r="EC1025" s="166"/>
      <c r="ED1025" s="166"/>
      <c r="EE1025" s="166"/>
      <c r="EF1025" s="166"/>
      <c r="EG1025" s="166"/>
      <c r="EH1025" s="166"/>
      <c r="EI1025" s="166"/>
      <c r="EJ1025" s="166"/>
      <c r="EK1025" s="166"/>
      <c r="EL1025" s="166"/>
      <c r="EM1025" s="166"/>
      <c r="EN1025" s="166"/>
      <c r="EO1025" s="166"/>
      <c r="EP1025" s="166"/>
      <c r="EQ1025" s="166"/>
      <c r="ER1025" s="166"/>
      <c r="ES1025" s="166"/>
      <c r="ET1025" s="166"/>
      <c r="EU1025" s="166"/>
      <c r="EV1025" s="166"/>
      <c r="EW1025" s="166"/>
      <c r="EX1025" s="166"/>
      <c r="EY1025" s="166"/>
      <c r="EZ1025" s="166"/>
      <c r="FA1025" s="166"/>
      <c r="FB1025" s="166"/>
      <c r="FC1025" s="166"/>
      <c r="FD1025" s="166"/>
      <c r="FE1025" s="166"/>
      <c r="FF1025" s="166"/>
      <c r="FG1025" s="166"/>
      <c r="FH1025" s="166"/>
      <c r="FI1025" s="166"/>
      <c r="FJ1025" s="166"/>
    </row>
    <row r="1026" spans="13:166" s="19" customFormat="1">
      <c r="M1026" s="166"/>
      <c r="N1026" s="166"/>
      <c r="O1026" s="166"/>
      <c r="P1026" s="166"/>
      <c r="Q1026" s="166"/>
      <c r="R1026" s="166"/>
      <c r="S1026" s="166"/>
      <c r="T1026" s="166"/>
      <c r="U1026" s="166"/>
      <c r="V1026" s="166"/>
      <c r="W1026" s="166"/>
      <c r="X1026" s="166"/>
      <c r="Y1026" s="166"/>
      <c r="Z1026" s="166"/>
      <c r="AA1026" s="166"/>
      <c r="AB1026" s="166"/>
      <c r="AC1026" s="166"/>
      <c r="AD1026" s="166"/>
      <c r="AE1026" s="166"/>
      <c r="AF1026" s="166"/>
      <c r="AG1026" s="166"/>
      <c r="AH1026" s="167"/>
      <c r="AI1026" s="167"/>
      <c r="AJ1026" s="167"/>
      <c r="AK1026" s="167"/>
      <c r="AL1026" s="167"/>
      <c r="AM1026" s="167"/>
      <c r="AN1026" s="167"/>
      <c r="AO1026" s="167"/>
      <c r="AP1026" s="167"/>
      <c r="AQ1026" s="167"/>
      <c r="AR1026" s="167"/>
      <c r="AS1026" s="167"/>
      <c r="AT1026" s="167"/>
      <c r="AU1026" s="167"/>
      <c r="AV1026" s="167"/>
      <c r="AW1026" s="167"/>
      <c r="AX1026" s="167"/>
      <c r="AY1026" s="167"/>
      <c r="AZ1026" s="167"/>
      <c r="BA1026" s="167"/>
      <c r="BB1026" s="167"/>
      <c r="BC1026" s="167"/>
      <c r="BD1026" s="167"/>
      <c r="BE1026" s="167"/>
      <c r="BF1026" s="167"/>
      <c r="BG1026" s="167"/>
      <c r="BH1026" s="167"/>
      <c r="BI1026" s="167"/>
      <c r="BJ1026" s="167"/>
      <c r="BK1026" s="167"/>
      <c r="BL1026" s="166"/>
      <c r="BM1026" s="166"/>
      <c r="BN1026" s="166"/>
      <c r="BO1026" s="166"/>
      <c r="BP1026" s="166"/>
      <c r="BQ1026" s="166"/>
      <c r="BR1026" s="166"/>
      <c r="BS1026" s="166"/>
      <c r="BT1026" s="166"/>
      <c r="BU1026" s="166"/>
      <c r="BV1026" s="166"/>
      <c r="BW1026" s="166"/>
      <c r="BX1026" s="166"/>
      <c r="BY1026" s="166"/>
      <c r="BZ1026" s="166"/>
      <c r="CA1026" s="166"/>
      <c r="CB1026" s="166"/>
      <c r="CC1026" s="166"/>
      <c r="CD1026" s="166"/>
      <c r="CE1026" s="166"/>
      <c r="CF1026" s="166"/>
      <c r="CG1026" s="166"/>
      <c r="CH1026" s="166"/>
      <c r="CI1026" s="166"/>
      <c r="CJ1026" s="166"/>
      <c r="CK1026" s="166"/>
      <c r="CL1026" s="166"/>
      <c r="CM1026" s="166"/>
      <c r="CN1026" s="166"/>
      <c r="CO1026" s="166"/>
      <c r="CP1026" s="166"/>
      <c r="CQ1026" s="166"/>
      <c r="CR1026" s="166"/>
      <c r="CS1026" s="166"/>
      <c r="CT1026" s="166"/>
      <c r="CU1026" s="166"/>
      <c r="CV1026" s="166"/>
      <c r="CW1026" s="166"/>
      <c r="CX1026" s="166"/>
      <c r="CY1026" s="166"/>
      <c r="CZ1026" s="166"/>
      <c r="DA1026" s="166"/>
      <c r="DB1026" s="166"/>
      <c r="DC1026" s="166"/>
      <c r="DD1026" s="166"/>
      <c r="DE1026" s="166"/>
      <c r="DF1026" s="166"/>
      <c r="DG1026" s="166"/>
      <c r="DH1026" s="166"/>
      <c r="DI1026" s="166"/>
      <c r="DJ1026" s="166"/>
      <c r="DK1026" s="166"/>
      <c r="DL1026" s="166"/>
      <c r="DM1026" s="166"/>
      <c r="DN1026" s="166"/>
      <c r="DO1026" s="166"/>
      <c r="DP1026" s="166"/>
      <c r="DQ1026" s="166"/>
      <c r="DR1026" s="166"/>
      <c r="DS1026" s="166"/>
      <c r="DT1026" s="166"/>
      <c r="DU1026" s="166"/>
      <c r="DV1026" s="166"/>
      <c r="DW1026" s="166"/>
      <c r="DX1026" s="166"/>
      <c r="DY1026" s="166"/>
      <c r="DZ1026" s="166"/>
      <c r="EA1026" s="166"/>
      <c r="EB1026" s="166"/>
      <c r="EC1026" s="166"/>
      <c r="ED1026" s="166"/>
      <c r="EE1026" s="166"/>
      <c r="EF1026" s="166"/>
      <c r="EG1026" s="166"/>
      <c r="EH1026" s="166"/>
      <c r="EI1026" s="166"/>
      <c r="EJ1026" s="166"/>
      <c r="EK1026" s="166"/>
      <c r="EL1026" s="166"/>
      <c r="EM1026" s="166"/>
      <c r="EN1026" s="166"/>
      <c r="EO1026" s="166"/>
      <c r="EP1026" s="166"/>
      <c r="EQ1026" s="166"/>
      <c r="ER1026" s="166"/>
      <c r="ES1026" s="166"/>
      <c r="ET1026" s="166"/>
      <c r="EU1026" s="166"/>
      <c r="EV1026" s="166"/>
      <c r="EW1026" s="166"/>
      <c r="EX1026" s="166"/>
      <c r="EY1026" s="166"/>
      <c r="EZ1026" s="166"/>
      <c r="FA1026" s="166"/>
      <c r="FB1026" s="166"/>
      <c r="FC1026" s="166"/>
      <c r="FD1026" s="166"/>
      <c r="FE1026" s="166"/>
      <c r="FF1026" s="166"/>
      <c r="FG1026" s="166"/>
      <c r="FH1026" s="166"/>
      <c r="FI1026" s="166"/>
      <c r="FJ1026" s="166"/>
    </row>
    <row r="1027" spans="13:166" s="19" customFormat="1">
      <c r="M1027" s="166"/>
      <c r="N1027" s="166"/>
      <c r="O1027" s="166"/>
      <c r="P1027" s="166"/>
      <c r="Q1027" s="166"/>
      <c r="R1027" s="166"/>
      <c r="S1027" s="166"/>
      <c r="T1027" s="166"/>
      <c r="U1027" s="166"/>
      <c r="V1027" s="166"/>
      <c r="W1027" s="166"/>
      <c r="X1027" s="166"/>
      <c r="Y1027" s="166"/>
      <c r="Z1027" s="166"/>
      <c r="AA1027" s="166"/>
      <c r="AB1027" s="166"/>
      <c r="AC1027" s="166"/>
      <c r="AD1027" s="166"/>
      <c r="AE1027" s="166"/>
      <c r="AF1027" s="166"/>
      <c r="AG1027" s="166"/>
      <c r="AH1027" s="167"/>
      <c r="AI1027" s="167"/>
      <c r="AJ1027" s="167"/>
      <c r="AK1027" s="167"/>
      <c r="AL1027" s="167"/>
      <c r="AM1027" s="167"/>
      <c r="AN1027" s="167"/>
      <c r="AO1027" s="167"/>
      <c r="AP1027" s="167"/>
      <c r="AQ1027" s="167"/>
      <c r="AR1027" s="167"/>
      <c r="AS1027" s="167"/>
      <c r="AT1027" s="167"/>
      <c r="AU1027" s="167"/>
      <c r="AV1027" s="167"/>
      <c r="AW1027" s="167"/>
      <c r="AX1027" s="167"/>
      <c r="AY1027" s="167"/>
      <c r="AZ1027" s="167"/>
      <c r="BA1027" s="167"/>
      <c r="BB1027" s="167"/>
      <c r="BC1027" s="167"/>
      <c r="BD1027" s="167"/>
      <c r="BE1027" s="167"/>
      <c r="BF1027" s="167"/>
      <c r="BG1027" s="167"/>
      <c r="BH1027" s="167"/>
      <c r="BI1027" s="167"/>
      <c r="BJ1027" s="167"/>
      <c r="BK1027" s="167"/>
      <c r="BL1027" s="166"/>
      <c r="BM1027" s="166"/>
      <c r="BN1027" s="166"/>
      <c r="BO1027" s="166"/>
      <c r="BP1027" s="166"/>
      <c r="BQ1027" s="166"/>
      <c r="BR1027" s="166"/>
      <c r="BS1027" s="166"/>
      <c r="BT1027" s="166"/>
      <c r="BU1027" s="166"/>
      <c r="BV1027" s="166"/>
      <c r="BW1027" s="166"/>
      <c r="BX1027" s="166"/>
      <c r="BY1027" s="166"/>
      <c r="BZ1027" s="166"/>
      <c r="CA1027" s="166"/>
      <c r="CB1027" s="166"/>
      <c r="CC1027" s="166"/>
      <c r="CD1027" s="166"/>
      <c r="CE1027" s="166"/>
      <c r="CF1027" s="166"/>
      <c r="CG1027" s="166"/>
      <c r="CH1027" s="166"/>
      <c r="CI1027" s="166"/>
      <c r="CJ1027" s="166"/>
      <c r="CK1027" s="166"/>
      <c r="CL1027" s="166"/>
      <c r="CM1027" s="166"/>
      <c r="CN1027" s="166"/>
      <c r="CO1027" s="166"/>
      <c r="CP1027" s="166"/>
      <c r="CQ1027" s="166"/>
      <c r="CR1027" s="166"/>
      <c r="CS1027" s="166"/>
      <c r="CT1027" s="166"/>
      <c r="CU1027" s="166"/>
      <c r="CV1027" s="166"/>
      <c r="CW1027" s="166"/>
      <c r="CX1027" s="166"/>
      <c r="CY1027" s="166"/>
      <c r="CZ1027" s="166"/>
      <c r="DA1027" s="166"/>
      <c r="DB1027" s="166"/>
      <c r="DC1027" s="166"/>
      <c r="DD1027" s="166"/>
      <c r="DE1027" s="166"/>
      <c r="DF1027" s="166"/>
      <c r="DG1027" s="166"/>
      <c r="DH1027" s="166"/>
      <c r="DI1027" s="166"/>
      <c r="DJ1027" s="166"/>
      <c r="DK1027" s="166"/>
      <c r="DL1027" s="166"/>
      <c r="DM1027" s="166"/>
      <c r="DN1027" s="166"/>
      <c r="DO1027" s="166"/>
      <c r="DP1027" s="166"/>
      <c r="DQ1027" s="166"/>
      <c r="DR1027" s="166"/>
      <c r="DS1027" s="166"/>
      <c r="DT1027" s="166"/>
      <c r="DU1027" s="166"/>
      <c r="DV1027" s="166"/>
      <c r="DW1027" s="166"/>
      <c r="DX1027" s="166"/>
      <c r="DY1027" s="166"/>
      <c r="DZ1027" s="166"/>
      <c r="EA1027" s="166"/>
      <c r="EB1027" s="166"/>
      <c r="EC1027" s="166"/>
      <c r="ED1027" s="166"/>
      <c r="EE1027" s="166"/>
      <c r="EF1027" s="166"/>
      <c r="EG1027" s="166"/>
      <c r="EH1027" s="166"/>
      <c r="EI1027" s="166"/>
      <c r="EJ1027" s="166"/>
      <c r="EK1027" s="166"/>
      <c r="EL1027" s="166"/>
      <c r="EM1027" s="166"/>
      <c r="EN1027" s="166"/>
      <c r="EO1027" s="166"/>
      <c r="EP1027" s="166"/>
      <c r="EQ1027" s="166"/>
      <c r="ER1027" s="166"/>
      <c r="ES1027" s="166"/>
      <c r="ET1027" s="166"/>
      <c r="EU1027" s="166"/>
      <c r="EV1027" s="166"/>
      <c r="EW1027" s="166"/>
      <c r="EX1027" s="166"/>
      <c r="EY1027" s="166"/>
      <c r="EZ1027" s="166"/>
      <c r="FA1027" s="166"/>
      <c r="FB1027" s="166"/>
      <c r="FC1027" s="166"/>
      <c r="FD1027" s="166"/>
      <c r="FE1027" s="166"/>
      <c r="FF1027" s="166"/>
      <c r="FG1027" s="166"/>
      <c r="FH1027" s="166"/>
      <c r="FI1027" s="166"/>
      <c r="FJ1027" s="166"/>
    </row>
    <row r="1028" spans="13:166" s="19" customFormat="1">
      <c r="M1028" s="166"/>
      <c r="N1028" s="166"/>
      <c r="O1028" s="166"/>
      <c r="P1028" s="166"/>
      <c r="Q1028" s="166"/>
      <c r="R1028" s="166"/>
      <c r="S1028" s="166"/>
      <c r="T1028" s="166"/>
      <c r="U1028" s="166"/>
      <c r="V1028" s="166"/>
      <c r="W1028" s="166"/>
      <c r="X1028" s="166"/>
      <c r="Y1028" s="166"/>
      <c r="Z1028" s="166"/>
      <c r="AA1028" s="166"/>
      <c r="AB1028" s="166"/>
      <c r="AC1028" s="166"/>
      <c r="AD1028" s="166"/>
      <c r="AE1028" s="166"/>
      <c r="AF1028" s="166"/>
      <c r="AG1028" s="166"/>
      <c r="AH1028" s="167"/>
      <c r="AI1028" s="167"/>
      <c r="AJ1028" s="167"/>
      <c r="AK1028" s="167"/>
      <c r="AL1028" s="167"/>
      <c r="AM1028" s="167"/>
      <c r="AN1028" s="167"/>
      <c r="AO1028" s="167"/>
      <c r="AP1028" s="167"/>
      <c r="AQ1028" s="167"/>
      <c r="AR1028" s="167"/>
      <c r="AS1028" s="167"/>
      <c r="AT1028" s="167"/>
      <c r="AU1028" s="167"/>
      <c r="AV1028" s="167"/>
      <c r="AW1028" s="167"/>
      <c r="AX1028" s="167"/>
      <c r="AY1028" s="167"/>
      <c r="AZ1028" s="167"/>
      <c r="BA1028" s="167"/>
      <c r="BB1028" s="167"/>
      <c r="BC1028" s="167"/>
      <c r="BD1028" s="167"/>
      <c r="BE1028" s="167"/>
      <c r="BF1028" s="167"/>
      <c r="BG1028" s="167"/>
      <c r="BH1028" s="167"/>
      <c r="BI1028" s="167"/>
      <c r="BJ1028" s="167"/>
      <c r="BK1028" s="167"/>
      <c r="BL1028" s="166"/>
      <c r="BM1028" s="166"/>
      <c r="BN1028" s="166"/>
      <c r="BO1028" s="166"/>
      <c r="BP1028" s="166"/>
      <c r="BQ1028" s="166"/>
      <c r="BR1028" s="166"/>
      <c r="BS1028" s="166"/>
      <c r="BT1028" s="166"/>
      <c r="BU1028" s="166"/>
      <c r="BV1028" s="166"/>
      <c r="BW1028" s="166"/>
      <c r="BX1028" s="166"/>
      <c r="BY1028" s="166"/>
      <c r="BZ1028" s="166"/>
      <c r="CA1028" s="166"/>
      <c r="CB1028" s="166"/>
      <c r="CC1028" s="166"/>
      <c r="CD1028" s="166"/>
      <c r="CE1028" s="166"/>
      <c r="CF1028" s="166"/>
      <c r="CG1028" s="166"/>
      <c r="CH1028" s="166"/>
      <c r="CI1028" s="166"/>
      <c r="CJ1028" s="166"/>
      <c r="CK1028" s="166"/>
      <c r="CL1028" s="166"/>
      <c r="CM1028" s="166"/>
      <c r="CN1028" s="166"/>
      <c r="CO1028" s="166"/>
      <c r="CP1028" s="166"/>
      <c r="CQ1028" s="166"/>
      <c r="CR1028" s="166"/>
      <c r="CS1028" s="166"/>
      <c r="CT1028" s="166"/>
      <c r="CU1028" s="166"/>
      <c r="CV1028" s="166"/>
      <c r="CW1028" s="166"/>
      <c r="CX1028" s="166"/>
      <c r="CY1028" s="166"/>
      <c r="CZ1028" s="166"/>
      <c r="DA1028" s="166"/>
      <c r="DB1028" s="166"/>
      <c r="DC1028" s="166"/>
      <c r="DD1028" s="166"/>
      <c r="DE1028" s="166"/>
      <c r="DF1028" s="166"/>
      <c r="DG1028" s="166"/>
      <c r="DH1028" s="166"/>
      <c r="DI1028" s="166"/>
      <c r="DJ1028" s="166"/>
      <c r="DK1028" s="166"/>
      <c r="DL1028" s="166"/>
      <c r="DM1028" s="166"/>
      <c r="DN1028" s="166"/>
      <c r="DO1028" s="166"/>
      <c r="DP1028" s="166"/>
      <c r="DQ1028" s="166"/>
      <c r="DR1028" s="166"/>
      <c r="DS1028" s="166"/>
      <c r="DT1028" s="166"/>
      <c r="DU1028" s="166"/>
      <c r="DV1028" s="166"/>
      <c r="DW1028" s="166"/>
      <c r="DX1028" s="166"/>
      <c r="DY1028" s="166"/>
      <c r="DZ1028" s="166"/>
      <c r="EA1028" s="166"/>
      <c r="EB1028" s="166"/>
      <c r="EC1028" s="166"/>
      <c r="ED1028" s="166"/>
      <c r="EE1028" s="166"/>
      <c r="EF1028" s="166"/>
      <c r="EG1028" s="166"/>
      <c r="EH1028" s="166"/>
      <c r="EI1028" s="166"/>
      <c r="EJ1028" s="166"/>
      <c r="EK1028" s="166"/>
      <c r="EL1028" s="166"/>
      <c r="EM1028" s="166"/>
      <c r="EN1028" s="166"/>
      <c r="EO1028" s="166"/>
      <c r="EP1028" s="166"/>
      <c r="EQ1028" s="166"/>
      <c r="ER1028" s="166"/>
      <c r="ES1028" s="166"/>
      <c r="ET1028" s="166"/>
      <c r="EU1028" s="166"/>
      <c r="EV1028" s="166"/>
      <c r="EW1028" s="166"/>
      <c r="EX1028" s="166"/>
      <c r="EY1028" s="166"/>
      <c r="EZ1028" s="166"/>
      <c r="FA1028" s="166"/>
      <c r="FB1028" s="166"/>
      <c r="FC1028" s="166"/>
      <c r="FD1028" s="166"/>
      <c r="FE1028" s="166"/>
      <c r="FF1028" s="166"/>
      <c r="FG1028" s="166"/>
      <c r="FH1028" s="166"/>
      <c r="FI1028" s="166"/>
      <c r="FJ1028" s="166"/>
    </row>
    <row r="1029" spans="13:166" s="19" customFormat="1">
      <c r="M1029" s="166"/>
      <c r="N1029" s="166"/>
      <c r="O1029" s="166"/>
      <c r="P1029" s="166"/>
      <c r="Q1029" s="166"/>
      <c r="R1029" s="166"/>
      <c r="S1029" s="166"/>
      <c r="T1029" s="166"/>
      <c r="U1029" s="166"/>
      <c r="V1029" s="166"/>
      <c r="W1029" s="166"/>
      <c r="X1029" s="166"/>
      <c r="Y1029" s="166"/>
      <c r="Z1029" s="166"/>
      <c r="AA1029" s="166"/>
      <c r="AB1029" s="166"/>
      <c r="AC1029" s="166"/>
      <c r="AD1029" s="166"/>
      <c r="AE1029" s="166"/>
      <c r="AF1029" s="166"/>
      <c r="AG1029" s="166"/>
      <c r="AH1029" s="167"/>
      <c r="AI1029" s="167"/>
      <c r="AJ1029" s="167"/>
      <c r="AK1029" s="167"/>
      <c r="AL1029" s="167"/>
      <c r="AM1029" s="167"/>
      <c r="AN1029" s="167"/>
      <c r="AO1029" s="167"/>
      <c r="AP1029" s="167"/>
      <c r="AQ1029" s="167"/>
      <c r="AR1029" s="167"/>
      <c r="AS1029" s="167"/>
      <c r="AT1029" s="167"/>
      <c r="AU1029" s="167"/>
      <c r="AV1029" s="167"/>
      <c r="AW1029" s="167"/>
      <c r="AX1029" s="167"/>
      <c r="AY1029" s="167"/>
      <c r="AZ1029" s="167"/>
      <c r="BA1029" s="167"/>
      <c r="BB1029" s="167"/>
      <c r="BC1029" s="167"/>
      <c r="BD1029" s="167"/>
      <c r="BE1029" s="167"/>
      <c r="BF1029" s="167"/>
      <c r="BG1029" s="167"/>
      <c r="BH1029" s="167"/>
      <c r="BI1029" s="167"/>
      <c r="BJ1029" s="167"/>
      <c r="BK1029" s="167"/>
      <c r="BL1029" s="166"/>
      <c r="BM1029" s="166"/>
      <c r="BN1029" s="166"/>
      <c r="BO1029" s="166"/>
      <c r="BP1029" s="166"/>
      <c r="BQ1029" s="166"/>
      <c r="BR1029" s="166"/>
      <c r="BS1029" s="166"/>
      <c r="BT1029" s="166"/>
      <c r="BU1029" s="166"/>
      <c r="BV1029" s="166"/>
      <c r="BW1029" s="166"/>
      <c r="BX1029" s="166"/>
      <c r="BY1029" s="166"/>
      <c r="BZ1029" s="166"/>
      <c r="CA1029" s="166"/>
      <c r="CB1029" s="166"/>
      <c r="CC1029" s="166"/>
      <c r="CD1029" s="166"/>
      <c r="CE1029" s="166"/>
      <c r="CF1029" s="166"/>
      <c r="CG1029" s="166"/>
      <c r="CH1029" s="166"/>
      <c r="CI1029" s="166"/>
      <c r="CJ1029" s="166"/>
      <c r="CK1029" s="166"/>
      <c r="CL1029" s="166"/>
      <c r="CM1029" s="166"/>
      <c r="CN1029" s="166"/>
      <c r="CO1029" s="166"/>
      <c r="CP1029" s="166"/>
      <c r="CQ1029" s="166"/>
      <c r="CR1029" s="166"/>
      <c r="CS1029" s="166"/>
      <c r="CT1029" s="166"/>
      <c r="CU1029" s="166"/>
      <c r="CV1029" s="166"/>
      <c r="CW1029" s="166"/>
      <c r="CX1029" s="166"/>
      <c r="CY1029" s="166"/>
      <c r="CZ1029" s="166"/>
      <c r="DA1029" s="166"/>
      <c r="DB1029" s="166"/>
      <c r="DC1029" s="166"/>
      <c r="DD1029" s="166"/>
      <c r="DE1029" s="166"/>
      <c r="DF1029" s="166"/>
      <c r="DG1029" s="166"/>
      <c r="DH1029" s="166"/>
      <c r="DI1029" s="166"/>
      <c r="DJ1029" s="166"/>
      <c r="DK1029" s="166"/>
      <c r="DL1029" s="166"/>
      <c r="DM1029" s="166"/>
      <c r="DN1029" s="166"/>
      <c r="DO1029" s="166"/>
      <c r="DP1029" s="166"/>
      <c r="DQ1029" s="166"/>
      <c r="DR1029" s="166"/>
      <c r="DS1029" s="166"/>
      <c r="DT1029" s="166"/>
      <c r="DU1029" s="166"/>
      <c r="DV1029" s="166"/>
      <c r="DW1029" s="166"/>
      <c r="DX1029" s="166"/>
      <c r="DY1029" s="166"/>
      <c r="DZ1029" s="166"/>
      <c r="EA1029" s="166"/>
      <c r="EB1029" s="166"/>
      <c r="EC1029" s="166"/>
      <c r="ED1029" s="166"/>
      <c r="EE1029" s="166"/>
      <c r="EF1029" s="166"/>
      <c r="EG1029" s="166"/>
      <c r="EH1029" s="166"/>
      <c r="EI1029" s="166"/>
      <c r="EJ1029" s="166"/>
      <c r="EK1029" s="166"/>
      <c r="EL1029" s="166"/>
      <c r="EM1029" s="166"/>
      <c r="EN1029" s="166"/>
      <c r="EO1029" s="166"/>
      <c r="EP1029" s="166"/>
      <c r="EQ1029" s="166"/>
      <c r="ER1029" s="166"/>
      <c r="ES1029" s="166"/>
      <c r="ET1029" s="166"/>
      <c r="EU1029" s="166"/>
      <c r="EV1029" s="166"/>
      <c r="EW1029" s="166"/>
      <c r="EX1029" s="166"/>
      <c r="EY1029" s="166"/>
      <c r="EZ1029" s="166"/>
      <c r="FA1029" s="166"/>
      <c r="FB1029" s="166"/>
      <c r="FC1029" s="166"/>
      <c r="FD1029" s="166"/>
      <c r="FE1029" s="166"/>
      <c r="FF1029" s="166"/>
      <c r="FG1029" s="166"/>
      <c r="FH1029" s="166"/>
      <c r="FI1029" s="166"/>
      <c r="FJ1029" s="166"/>
    </row>
    <row r="1030" spans="13:166" s="19" customFormat="1">
      <c r="M1030" s="166"/>
      <c r="N1030" s="166"/>
      <c r="O1030" s="166"/>
      <c r="P1030" s="166"/>
      <c r="Q1030" s="166"/>
      <c r="R1030" s="166"/>
      <c r="S1030" s="166"/>
      <c r="T1030" s="166"/>
      <c r="U1030" s="166"/>
      <c r="V1030" s="166"/>
      <c r="W1030" s="166"/>
      <c r="X1030" s="166"/>
      <c r="Y1030" s="166"/>
      <c r="Z1030" s="166"/>
      <c r="AA1030" s="166"/>
      <c r="AB1030" s="166"/>
      <c r="AC1030" s="166"/>
      <c r="AD1030" s="166"/>
      <c r="AE1030" s="166"/>
      <c r="AF1030" s="166"/>
      <c r="AG1030" s="166"/>
      <c r="AH1030" s="167"/>
      <c r="AI1030" s="167"/>
      <c r="AJ1030" s="167"/>
      <c r="AK1030" s="167"/>
      <c r="AL1030" s="167"/>
      <c r="AM1030" s="167"/>
      <c r="AN1030" s="167"/>
      <c r="AO1030" s="167"/>
      <c r="AP1030" s="167"/>
      <c r="AQ1030" s="167"/>
      <c r="AR1030" s="167"/>
      <c r="AS1030" s="167"/>
      <c r="AT1030" s="167"/>
      <c r="AU1030" s="167"/>
      <c r="AV1030" s="167"/>
      <c r="AW1030" s="167"/>
      <c r="AX1030" s="167"/>
      <c r="AY1030" s="167"/>
      <c r="AZ1030" s="167"/>
      <c r="BA1030" s="167"/>
      <c r="BB1030" s="167"/>
      <c r="BC1030" s="167"/>
      <c r="BD1030" s="167"/>
      <c r="BE1030" s="167"/>
      <c r="BF1030" s="167"/>
      <c r="BG1030" s="167"/>
      <c r="BH1030" s="167"/>
      <c r="BI1030" s="167"/>
      <c r="BJ1030" s="167"/>
      <c r="BK1030" s="167"/>
      <c r="BL1030" s="166"/>
      <c r="BM1030" s="166"/>
      <c r="BN1030" s="166"/>
      <c r="BO1030" s="166"/>
      <c r="BP1030" s="166"/>
      <c r="BQ1030" s="166"/>
      <c r="BR1030" s="166"/>
      <c r="BS1030" s="166"/>
      <c r="BT1030" s="166"/>
      <c r="BU1030" s="166"/>
      <c r="BV1030" s="166"/>
      <c r="BW1030" s="166"/>
      <c r="BX1030" s="166"/>
      <c r="BY1030" s="166"/>
      <c r="BZ1030" s="166"/>
      <c r="CA1030" s="166"/>
      <c r="CB1030" s="166"/>
      <c r="CC1030" s="166"/>
      <c r="CD1030" s="166"/>
      <c r="CE1030" s="166"/>
      <c r="CF1030" s="166"/>
      <c r="CG1030" s="166"/>
      <c r="CH1030" s="166"/>
      <c r="CI1030" s="166"/>
      <c r="CJ1030" s="166"/>
      <c r="CK1030" s="166"/>
      <c r="CL1030" s="166"/>
      <c r="CM1030" s="166"/>
      <c r="CN1030" s="166"/>
      <c r="CO1030" s="166"/>
      <c r="CP1030" s="166"/>
      <c r="CQ1030" s="166"/>
      <c r="CR1030" s="166"/>
      <c r="CS1030" s="166"/>
      <c r="CT1030" s="166"/>
      <c r="CU1030" s="166"/>
      <c r="CV1030" s="166"/>
      <c r="CW1030" s="166"/>
      <c r="CX1030" s="166"/>
      <c r="CY1030" s="166"/>
      <c r="CZ1030" s="166"/>
      <c r="DA1030" s="166"/>
      <c r="DB1030" s="166"/>
      <c r="DC1030" s="166"/>
      <c r="DD1030" s="166"/>
      <c r="DE1030" s="166"/>
      <c r="DF1030" s="166"/>
      <c r="DG1030" s="166"/>
      <c r="DH1030" s="166"/>
      <c r="DI1030" s="166"/>
      <c r="DJ1030" s="166"/>
      <c r="DK1030" s="166"/>
      <c r="DL1030" s="166"/>
      <c r="DM1030" s="166"/>
      <c r="DN1030" s="166"/>
      <c r="DO1030" s="166"/>
      <c r="DP1030" s="166"/>
      <c r="DQ1030" s="166"/>
      <c r="DR1030" s="166"/>
      <c r="DS1030" s="166"/>
      <c r="DT1030" s="166"/>
      <c r="DU1030" s="166"/>
      <c r="DV1030" s="166"/>
      <c r="DW1030" s="166"/>
      <c r="DX1030" s="166"/>
      <c r="DY1030" s="166"/>
      <c r="DZ1030" s="166"/>
      <c r="EA1030" s="166"/>
      <c r="EB1030" s="166"/>
      <c r="EC1030" s="166"/>
      <c r="ED1030" s="166"/>
      <c r="EE1030" s="166"/>
      <c r="EF1030" s="166"/>
      <c r="EG1030" s="166"/>
      <c r="EH1030" s="166"/>
      <c r="EI1030" s="166"/>
      <c r="EJ1030" s="166"/>
      <c r="EK1030" s="166"/>
      <c r="EL1030" s="166"/>
      <c r="EM1030" s="166"/>
      <c r="EN1030" s="166"/>
      <c r="EO1030" s="166"/>
      <c r="EP1030" s="166"/>
      <c r="EQ1030" s="166"/>
      <c r="ER1030" s="166"/>
      <c r="ES1030" s="166"/>
      <c r="ET1030" s="166"/>
      <c r="EU1030" s="166"/>
      <c r="EV1030" s="166"/>
      <c r="EW1030" s="166"/>
      <c r="EX1030" s="166"/>
      <c r="EY1030" s="166"/>
      <c r="EZ1030" s="166"/>
      <c r="FA1030" s="166"/>
      <c r="FB1030" s="166"/>
      <c r="FC1030" s="166"/>
      <c r="FD1030" s="166"/>
      <c r="FE1030" s="166"/>
      <c r="FF1030" s="166"/>
      <c r="FG1030" s="166"/>
      <c r="FH1030" s="166"/>
      <c r="FI1030" s="166"/>
      <c r="FJ1030" s="166"/>
    </row>
    <row r="1031" spans="13:166" s="19" customFormat="1">
      <c r="M1031" s="166"/>
      <c r="N1031" s="166"/>
      <c r="O1031" s="166"/>
      <c r="P1031" s="166"/>
      <c r="Q1031" s="166"/>
      <c r="R1031" s="166"/>
      <c r="S1031" s="166"/>
      <c r="T1031" s="166"/>
      <c r="U1031" s="166"/>
      <c r="V1031" s="166"/>
      <c r="W1031" s="166"/>
      <c r="X1031" s="166"/>
      <c r="Y1031" s="166"/>
      <c r="Z1031" s="166"/>
      <c r="AA1031" s="166"/>
      <c r="AB1031" s="166"/>
      <c r="AC1031" s="166"/>
      <c r="AD1031" s="166"/>
      <c r="AE1031" s="166"/>
      <c r="AF1031" s="166"/>
      <c r="AG1031" s="166"/>
      <c r="AH1031" s="167"/>
      <c r="AI1031" s="167"/>
      <c r="AJ1031" s="167"/>
      <c r="AK1031" s="167"/>
      <c r="AL1031" s="167"/>
      <c r="AM1031" s="167"/>
      <c r="AN1031" s="167"/>
      <c r="AO1031" s="167"/>
      <c r="AP1031" s="167"/>
      <c r="AQ1031" s="167"/>
      <c r="AR1031" s="167"/>
      <c r="AS1031" s="167"/>
      <c r="AT1031" s="167"/>
      <c r="AU1031" s="167"/>
      <c r="AV1031" s="167"/>
      <c r="AW1031" s="167"/>
      <c r="AX1031" s="167"/>
      <c r="AY1031" s="167"/>
      <c r="AZ1031" s="167"/>
      <c r="BA1031" s="167"/>
      <c r="BB1031" s="167"/>
      <c r="BC1031" s="167"/>
      <c r="BD1031" s="167"/>
      <c r="BE1031" s="167"/>
      <c r="BF1031" s="167"/>
      <c r="BG1031" s="167"/>
      <c r="BH1031" s="167"/>
      <c r="BI1031" s="167"/>
      <c r="BJ1031" s="167"/>
      <c r="BK1031" s="167"/>
      <c r="BL1031" s="166"/>
      <c r="BM1031" s="166"/>
      <c r="BN1031" s="166"/>
      <c r="BO1031" s="166"/>
      <c r="BP1031" s="166"/>
      <c r="BQ1031" s="166"/>
      <c r="BR1031" s="166"/>
      <c r="BS1031" s="166"/>
      <c r="BT1031" s="166"/>
      <c r="BU1031" s="166"/>
      <c r="BV1031" s="166"/>
      <c r="BW1031" s="166"/>
      <c r="BX1031" s="166"/>
      <c r="BY1031" s="166"/>
      <c r="BZ1031" s="166"/>
      <c r="CA1031" s="166"/>
      <c r="CB1031" s="166"/>
      <c r="CC1031" s="166"/>
      <c r="CD1031" s="166"/>
      <c r="CE1031" s="166"/>
      <c r="CF1031" s="166"/>
      <c r="CG1031" s="166"/>
      <c r="CH1031" s="166"/>
      <c r="CI1031" s="166"/>
      <c r="CJ1031" s="166"/>
      <c r="CK1031" s="166"/>
      <c r="CL1031" s="166"/>
      <c r="CM1031" s="166"/>
      <c r="CN1031" s="166"/>
      <c r="CO1031" s="166"/>
      <c r="CP1031" s="166"/>
      <c r="CQ1031" s="166"/>
      <c r="CR1031" s="166"/>
      <c r="CS1031" s="166"/>
      <c r="CT1031" s="166"/>
      <c r="CU1031" s="166"/>
      <c r="CV1031" s="166"/>
      <c r="CW1031" s="166"/>
      <c r="CX1031" s="166"/>
      <c r="CY1031" s="166"/>
      <c r="CZ1031" s="166"/>
      <c r="DA1031" s="166"/>
      <c r="DB1031" s="166"/>
      <c r="DC1031" s="166"/>
      <c r="DD1031" s="166"/>
      <c r="DE1031" s="166"/>
      <c r="DF1031" s="166"/>
      <c r="DG1031" s="166"/>
      <c r="DH1031" s="166"/>
      <c r="DI1031" s="166"/>
      <c r="DJ1031" s="166"/>
      <c r="DK1031" s="166"/>
      <c r="DL1031" s="166"/>
      <c r="DM1031" s="166"/>
      <c r="DN1031" s="166"/>
      <c r="DO1031" s="166"/>
      <c r="DP1031" s="166"/>
      <c r="DQ1031" s="166"/>
      <c r="DR1031" s="166"/>
      <c r="DS1031" s="166"/>
      <c r="DT1031" s="166"/>
      <c r="DU1031" s="166"/>
      <c r="DV1031" s="166"/>
      <c r="DW1031" s="166"/>
      <c r="DX1031" s="166"/>
      <c r="DY1031" s="166"/>
      <c r="DZ1031" s="166"/>
      <c r="EA1031" s="166"/>
      <c r="EB1031" s="166"/>
      <c r="EC1031" s="166"/>
      <c r="ED1031" s="166"/>
      <c r="EE1031" s="166"/>
      <c r="EF1031" s="166"/>
      <c r="EG1031" s="166"/>
      <c r="EH1031" s="166"/>
      <c r="EI1031" s="166"/>
      <c r="EJ1031" s="166"/>
      <c r="EK1031" s="166"/>
      <c r="EL1031" s="166"/>
      <c r="EM1031" s="166"/>
      <c r="EN1031" s="166"/>
      <c r="EO1031" s="166"/>
      <c r="EP1031" s="166"/>
      <c r="EQ1031" s="166"/>
      <c r="ER1031" s="166"/>
      <c r="ES1031" s="166"/>
      <c r="ET1031" s="166"/>
      <c r="EU1031" s="166"/>
      <c r="EV1031" s="166"/>
      <c r="EW1031" s="166"/>
      <c r="EX1031" s="166"/>
      <c r="EY1031" s="166"/>
      <c r="EZ1031" s="166"/>
      <c r="FA1031" s="166"/>
      <c r="FB1031" s="166"/>
      <c r="FC1031" s="166"/>
      <c r="FD1031" s="166"/>
      <c r="FE1031" s="166"/>
      <c r="FF1031" s="166"/>
      <c r="FG1031" s="166"/>
      <c r="FH1031" s="166"/>
      <c r="FI1031" s="166"/>
      <c r="FJ1031" s="166"/>
    </row>
    <row r="1032" spans="13:166" s="19" customFormat="1">
      <c r="M1032" s="166"/>
      <c r="N1032" s="166"/>
      <c r="O1032" s="166"/>
      <c r="P1032" s="166"/>
      <c r="Q1032" s="166"/>
      <c r="R1032" s="166"/>
      <c r="S1032" s="166"/>
      <c r="T1032" s="166"/>
      <c r="U1032" s="166"/>
      <c r="V1032" s="166"/>
      <c r="W1032" s="166"/>
      <c r="X1032" s="166"/>
      <c r="Y1032" s="166"/>
      <c r="Z1032" s="166"/>
      <c r="AA1032" s="166"/>
      <c r="AB1032" s="166"/>
      <c r="AC1032" s="166"/>
      <c r="AD1032" s="166"/>
      <c r="AE1032" s="166"/>
      <c r="AF1032" s="166"/>
      <c r="AG1032" s="166"/>
      <c r="AH1032" s="167"/>
      <c r="AI1032" s="167"/>
      <c r="AJ1032" s="167"/>
      <c r="AK1032" s="167"/>
      <c r="AL1032" s="167"/>
      <c r="AM1032" s="167"/>
      <c r="AN1032" s="167"/>
      <c r="AO1032" s="167"/>
      <c r="AP1032" s="167"/>
      <c r="AQ1032" s="167"/>
      <c r="AR1032" s="167"/>
      <c r="AS1032" s="167"/>
      <c r="AT1032" s="167"/>
      <c r="AU1032" s="167"/>
      <c r="AV1032" s="167"/>
      <c r="AW1032" s="167"/>
      <c r="AX1032" s="167"/>
      <c r="AY1032" s="167"/>
      <c r="AZ1032" s="167"/>
      <c r="BA1032" s="167"/>
      <c r="BB1032" s="167"/>
      <c r="BC1032" s="167"/>
      <c r="BD1032" s="167"/>
      <c r="BE1032" s="167"/>
      <c r="BF1032" s="167"/>
      <c r="BG1032" s="167"/>
      <c r="BH1032" s="167"/>
      <c r="BI1032" s="167"/>
      <c r="BJ1032" s="167"/>
      <c r="BK1032" s="167"/>
      <c r="BL1032" s="166"/>
      <c r="BM1032" s="166"/>
      <c r="BN1032" s="166"/>
      <c r="BO1032" s="166"/>
      <c r="BP1032" s="166"/>
      <c r="BQ1032" s="166"/>
      <c r="BR1032" s="166"/>
      <c r="BS1032" s="166"/>
      <c r="BT1032" s="166"/>
      <c r="BU1032" s="166"/>
      <c r="BV1032" s="166"/>
      <c r="BW1032" s="166"/>
      <c r="BX1032" s="166"/>
      <c r="BY1032" s="166"/>
      <c r="BZ1032" s="166"/>
      <c r="CA1032" s="166"/>
      <c r="CB1032" s="166"/>
      <c r="CC1032" s="166"/>
      <c r="CD1032" s="166"/>
      <c r="CE1032" s="166"/>
      <c r="CF1032" s="166"/>
      <c r="CG1032" s="166"/>
      <c r="CH1032" s="166"/>
      <c r="CI1032" s="166"/>
      <c r="CJ1032" s="166"/>
      <c r="CK1032" s="166"/>
      <c r="CL1032" s="166"/>
      <c r="CM1032" s="166"/>
      <c r="CN1032" s="166"/>
      <c r="CO1032" s="166"/>
      <c r="CP1032" s="166"/>
      <c r="CQ1032" s="166"/>
      <c r="CR1032" s="166"/>
      <c r="CS1032" s="166"/>
      <c r="CT1032" s="166"/>
      <c r="CU1032" s="166"/>
      <c r="CV1032" s="166"/>
      <c r="CW1032" s="166"/>
      <c r="CX1032" s="166"/>
      <c r="CY1032" s="166"/>
      <c r="CZ1032" s="166"/>
      <c r="DA1032" s="166"/>
      <c r="DB1032" s="166"/>
      <c r="DC1032" s="166"/>
      <c r="DD1032" s="166"/>
      <c r="DE1032" s="166"/>
      <c r="DF1032" s="166"/>
      <c r="DG1032" s="166"/>
      <c r="DH1032" s="166"/>
      <c r="DI1032" s="166"/>
      <c r="DJ1032" s="166"/>
      <c r="DK1032" s="166"/>
      <c r="DL1032" s="166"/>
      <c r="DM1032" s="166"/>
      <c r="DN1032" s="166"/>
      <c r="DO1032" s="166"/>
      <c r="DP1032" s="166"/>
      <c r="DQ1032" s="166"/>
      <c r="DR1032" s="166"/>
      <c r="DS1032" s="166"/>
      <c r="DT1032" s="166"/>
      <c r="DU1032" s="166"/>
      <c r="DV1032" s="166"/>
      <c r="DW1032" s="166"/>
      <c r="DX1032" s="166"/>
      <c r="DY1032" s="166"/>
      <c r="DZ1032" s="166"/>
      <c r="EA1032" s="166"/>
      <c r="EB1032" s="166"/>
      <c r="EC1032" s="166"/>
      <c r="ED1032" s="166"/>
      <c r="EE1032" s="166"/>
      <c r="EF1032" s="166"/>
      <c r="EG1032" s="166"/>
      <c r="EH1032" s="166"/>
      <c r="EI1032" s="166"/>
      <c r="EJ1032" s="166"/>
      <c r="EK1032" s="166"/>
      <c r="EL1032" s="166"/>
      <c r="EM1032" s="166"/>
      <c r="EN1032" s="166"/>
      <c r="EO1032" s="166"/>
      <c r="EP1032" s="166"/>
      <c r="EQ1032" s="166"/>
      <c r="ER1032" s="166"/>
      <c r="ES1032" s="166"/>
      <c r="ET1032" s="166"/>
      <c r="EU1032" s="166"/>
      <c r="EV1032" s="166"/>
      <c r="EW1032" s="166"/>
      <c r="EX1032" s="166"/>
      <c r="EY1032" s="166"/>
      <c r="EZ1032" s="166"/>
      <c r="FA1032" s="166"/>
      <c r="FB1032" s="166"/>
      <c r="FC1032" s="166"/>
      <c r="FD1032" s="166"/>
      <c r="FE1032" s="166"/>
      <c r="FF1032" s="166"/>
      <c r="FG1032" s="166"/>
      <c r="FH1032" s="166"/>
      <c r="FI1032" s="166"/>
      <c r="FJ1032" s="166"/>
    </row>
    <row r="1033" spans="13:166" s="19" customFormat="1">
      <c r="M1033" s="166"/>
      <c r="N1033" s="166"/>
      <c r="O1033" s="166"/>
      <c r="P1033" s="166"/>
      <c r="Q1033" s="166"/>
      <c r="R1033" s="166"/>
      <c r="S1033" s="166"/>
      <c r="T1033" s="166"/>
      <c r="U1033" s="166"/>
      <c r="V1033" s="166"/>
      <c r="W1033" s="166"/>
      <c r="X1033" s="166"/>
      <c r="Y1033" s="166"/>
      <c r="Z1033" s="166"/>
      <c r="AA1033" s="166"/>
      <c r="AB1033" s="166"/>
      <c r="AC1033" s="166"/>
      <c r="AD1033" s="166"/>
      <c r="AE1033" s="166"/>
      <c r="AF1033" s="166"/>
      <c r="AG1033" s="166"/>
      <c r="AH1033" s="167"/>
      <c r="AI1033" s="167"/>
      <c r="AJ1033" s="167"/>
      <c r="AK1033" s="167"/>
      <c r="AL1033" s="167"/>
      <c r="AM1033" s="167"/>
      <c r="AN1033" s="167"/>
      <c r="AO1033" s="167"/>
      <c r="AP1033" s="167"/>
      <c r="AQ1033" s="167"/>
      <c r="AR1033" s="167"/>
      <c r="AS1033" s="167"/>
      <c r="AT1033" s="167"/>
      <c r="AU1033" s="167"/>
      <c r="AV1033" s="167"/>
      <c r="AW1033" s="167"/>
      <c r="AX1033" s="167"/>
      <c r="AY1033" s="167"/>
      <c r="AZ1033" s="167"/>
      <c r="BA1033" s="167"/>
      <c r="BB1033" s="167"/>
      <c r="BC1033" s="167"/>
      <c r="BD1033" s="167"/>
      <c r="BE1033" s="167"/>
      <c r="BF1033" s="167"/>
      <c r="BG1033" s="167"/>
      <c r="BH1033" s="167"/>
      <c r="BI1033" s="167"/>
      <c r="BJ1033" s="167"/>
      <c r="BK1033" s="167"/>
      <c r="BL1033" s="166"/>
      <c r="BM1033" s="166"/>
      <c r="BN1033" s="166"/>
      <c r="BO1033" s="166"/>
      <c r="BP1033" s="166"/>
      <c r="BQ1033" s="166"/>
      <c r="BR1033" s="166"/>
      <c r="BS1033" s="166"/>
      <c r="BT1033" s="166"/>
      <c r="BU1033" s="166"/>
      <c r="BV1033" s="166"/>
      <c r="BW1033" s="166"/>
      <c r="BX1033" s="166"/>
      <c r="BY1033" s="166"/>
      <c r="BZ1033" s="166"/>
      <c r="CA1033" s="166"/>
      <c r="CB1033" s="166"/>
      <c r="CC1033" s="166"/>
      <c r="CD1033" s="166"/>
      <c r="CE1033" s="166"/>
      <c r="CF1033" s="166"/>
      <c r="CG1033" s="166"/>
      <c r="CH1033" s="166"/>
      <c r="CI1033" s="166"/>
      <c r="CJ1033" s="166"/>
      <c r="CK1033" s="166"/>
      <c r="CL1033" s="166"/>
      <c r="CM1033" s="166"/>
      <c r="CN1033" s="166"/>
      <c r="CO1033" s="166"/>
      <c r="CP1033" s="166"/>
      <c r="CQ1033" s="166"/>
      <c r="CR1033" s="166"/>
      <c r="CS1033" s="166"/>
      <c r="CT1033" s="166"/>
      <c r="CU1033" s="166"/>
      <c r="CV1033" s="166"/>
      <c r="CW1033" s="166"/>
      <c r="CX1033" s="166"/>
      <c r="CY1033" s="166"/>
      <c r="CZ1033" s="166"/>
      <c r="DA1033" s="166"/>
      <c r="DB1033" s="166"/>
      <c r="DC1033" s="166"/>
      <c r="DD1033" s="166"/>
      <c r="DE1033" s="166"/>
      <c r="DF1033" s="166"/>
      <c r="DG1033" s="166"/>
      <c r="DH1033" s="166"/>
      <c r="DI1033" s="166"/>
      <c r="DJ1033" s="166"/>
      <c r="DK1033" s="166"/>
      <c r="DL1033" s="166"/>
      <c r="DM1033" s="166"/>
      <c r="DN1033" s="166"/>
      <c r="DO1033" s="166"/>
      <c r="DP1033" s="166"/>
      <c r="DQ1033" s="166"/>
      <c r="DR1033" s="166"/>
      <c r="DS1033" s="166"/>
      <c r="DT1033" s="166"/>
      <c r="DU1033" s="166"/>
      <c r="DV1033" s="166"/>
      <c r="DW1033" s="166"/>
      <c r="DX1033" s="166"/>
      <c r="DY1033" s="166"/>
      <c r="DZ1033" s="166"/>
      <c r="EA1033" s="166"/>
      <c r="EB1033" s="166"/>
      <c r="EC1033" s="166"/>
      <c r="ED1033" s="166"/>
      <c r="EE1033" s="166"/>
      <c r="EF1033" s="166"/>
      <c r="EG1033" s="166"/>
      <c r="EH1033" s="166"/>
      <c r="EI1033" s="166"/>
      <c r="EJ1033" s="166"/>
      <c r="EK1033" s="166"/>
      <c r="EL1033" s="166"/>
      <c r="EM1033" s="166"/>
      <c r="EN1033" s="166"/>
      <c r="EO1033" s="166"/>
      <c r="EP1033" s="166"/>
      <c r="EQ1033" s="166"/>
      <c r="ER1033" s="166"/>
      <c r="ES1033" s="166"/>
      <c r="ET1033" s="166"/>
      <c r="EU1033" s="166"/>
      <c r="EV1033" s="166"/>
      <c r="EW1033" s="166"/>
      <c r="EX1033" s="166"/>
      <c r="EY1033" s="166"/>
      <c r="EZ1033" s="166"/>
      <c r="FA1033" s="166"/>
      <c r="FB1033" s="166"/>
      <c r="FC1033" s="166"/>
      <c r="FD1033" s="166"/>
      <c r="FE1033" s="166"/>
      <c r="FF1033" s="166"/>
      <c r="FG1033" s="166"/>
      <c r="FH1033" s="166"/>
      <c r="FI1033" s="166"/>
      <c r="FJ1033" s="166"/>
    </row>
    <row r="1034" spans="13:166" s="19" customFormat="1">
      <c r="M1034" s="166"/>
      <c r="N1034" s="166"/>
      <c r="O1034" s="166"/>
      <c r="P1034" s="166"/>
      <c r="Q1034" s="166"/>
      <c r="R1034" s="166"/>
      <c r="S1034" s="166"/>
      <c r="T1034" s="166"/>
      <c r="U1034" s="166"/>
      <c r="V1034" s="166"/>
      <c r="W1034" s="166"/>
      <c r="X1034" s="166"/>
      <c r="Y1034" s="166"/>
      <c r="Z1034" s="166"/>
      <c r="AA1034" s="166"/>
      <c r="AB1034" s="166"/>
      <c r="AC1034" s="166"/>
      <c r="AD1034" s="166"/>
      <c r="AE1034" s="166"/>
      <c r="AF1034" s="166"/>
      <c r="AG1034" s="166"/>
      <c r="AH1034" s="167"/>
      <c r="AI1034" s="167"/>
      <c r="AJ1034" s="167"/>
      <c r="AK1034" s="167"/>
      <c r="AL1034" s="167"/>
      <c r="AM1034" s="167"/>
      <c r="AN1034" s="167"/>
      <c r="AO1034" s="167"/>
      <c r="AP1034" s="167"/>
      <c r="AQ1034" s="167"/>
      <c r="AR1034" s="167"/>
      <c r="AS1034" s="167"/>
      <c r="AT1034" s="167"/>
      <c r="AU1034" s="167"/>
      <c r="AV1034" s="167"/>
      <c r="AW1034" s="167"/>
      <c r="AX1034" s="167"/>
      <c r="AY1034" s="167"/>
      <c r="AZ1034" s="167"/>
      <c r="BA1034" s="167"/>
      <c r="BB1034" s="167"/>
      <c r="BC1034" s="167"/>
      <c r="BD1034" s="167"/>
      <c r="BE1034" s="167"/>
      <c r="BF1034" s="167"/>
      <c r="BG1034" s="167"/>
      <c r="BH1034" s="167"/>
      <c r="BI1034" s="167"/>
      <c r="BJ1034" s="167"/>
      <c r="BK1034" s="167"/>
      <c r="BL1034" s="166"/>
      <c r="BM1034" s="166"/>
      <c r="BN1034" s="166"/>
      <c r="BO1034" s="166"/>
      <c r="BP1034" s="166"/>
      <c r="BQ1034" s="166"/>
      <c r="BR1034" s="166"/>
      <c r="BS1034" s="166"/>
      <c r="BT1034" s="166"/>
      <c r="BU1034" s="166"/>
      <c r="BV1034" s="166"/>
      <c r="BW1034" s="166"/>
      <c r="BX1034" s="166"/>
      <c r="BY1034" s="166"/>
      <c r="BZ1034" s="166"/>
      <c r="CA1034" s="166"/>
      <c r="CB1034" s="166"/>
      <c r="CC1034" s="166"/>
      <c r="CD1034" s="166"/>
      <c r="CE1034" s="166"/>
      <c r="CF1034" s="166"/>
      <c r="CG1034" s="166"/>
      <c r="CH1034" s="166"/>
      <c r="CI1034" s="166"/>
      <c r="CJ1034" s="166"/>
      <c r="CK1034" s="166"/>
      <c r="CL1034" s="166"/>
      <c r="CM1034" s="166"/>
      <c r="CN1034" s="166"/>
      <c r="CO1034" s="166"/>
      <c r="CP1034" s="166"/>
      <c r="CQ1034" s="166"/>
      <c r="CR1034" s="166"/>
      <c r="CS1034" s="166"/>
      <c r="CT1034" s="166"/>
      <c r="CU1034" s="166"/>
      <c r="CV1034" s="166"/>
      <c r="CW1034" s="166"/>
      <c r="CX1034" s="166"/>
      <c r="CY1034" s="166"/>
      <c r="CZ1034" s="166"/>
      <c r="DA1034" s="166"/>
      <c r="DB1034" s="166"/>
      <c r="DC1034" s="166"/>
      <c r="DD1034" s="166"/>
      <c r="DE1034" s="166"/>
      <c r="DF1034" s="166"/>
      <c r="DG1034" s="166"/>
      <c r="DH1034" s="166"/>
      <c r="DI1034" s="166"/>
      <c r="DJ1034" s="166"/>
      <c r="DK1034" s="166"/>
      <c r="DL1034" s="166"/>
      <c r="DM1034" s="166"/>
      <c r="DN1034" s="166"/>
      <c r="DO1034" s="166"/>
      <c r="DP1034" s="166"/>
      <c r="DQ1034" s="166"/>
      <c r="DR1034" s="166"/>
      <c r="DS1034" s="166"/>
      <c r="DT1034" s="166"/>
      <c r="DU1034" s="166"/>
      <c r="DV1034" s="166"/>
      <c r="DW1034" s="166"/>
      <c r="DX1034" s="166"/>
      <c r="DY1034" s="166"/>
      <c r="DZ1034" s="166"/>
      <c r="EA1034" s="166"/>
      <c r="EB1034" s="166"/>
      <c r="EC1034" s="166"/>
      <c r="ED1034" s="166"/>
      <c r="EE1034" s="166"/>
      <c r="EF1034" s="166"/>
      <c r="EG1034" s="166"/>
      <c r="EH1034" s="166"/>
      <c r="EI1034" s="166"/>
      <c r="EJ1034" s="166"/>
      <c r="EK1034" s="166"/>
      <c r="EL1034" s="166"/>
      <c r="EM1034" s="166"/>
      <c r="EN1034" s="166"/>
      <c r="EO1034" s="166"/>
      <c r="EP1034" s="166"/>
      <c r="EQ1034" s="166"/>
      <c r="ER1034" s="166"/>
      <c r="ES1034" s="166"/>
      <c r="ET1034" s="166"/>
      <c r="EU1034" s="166"/>
      <c r="EV1034" s="166"/>
      <c r="EW1034" s="166"/>
      <c r="EX1034" s="166"/>
      <c r="EY1034" s="166"/>
      <c r="EZ1034" s="166"/>
      <c r="FA1034" s="166"/>
      <c r="FB1034" s="166"/>
      <c r="FC1034" s="166"/>
      <c r="FD1034" s="166"/>
      <c r="FE1034" s="166"/>
      <c r="FF1034" s="166"/>
      <c r="FG1034" s="166"/>
      <c r="FH1034" s="166"/>
      <c r="FI1034" s="166"/>
      <c r="FJ1034" s="166"/>
    </row>
    <row r="1035" spans="13:166" s="19" customFormat="1">
      <c r="M1035" s="166"/>
      <c r="N1035" s="166"/>
      <c r="O1035" s="166"/>
      <c r="P1035" s="166"/>
      <c r="Q1035" s="166"/>
      <c r="R1035" s="166"/>
      <c r="S1035" s="166"/>
      <c r="T1035" s="166"/>
      <c r="U1035" s="166"/>
      <c r="V1035" s="166"/>
      <c r="W1035" s="166"/>
      <c r="X1035" s="166"/>
      <c r="Y1035" s="166"/>
      <c r="Z1035" s="166"/>
      <c r="AA1035" s="166"/>
      <c r="AB1035" s="166"/>
      <c r="AC1035" s="166"/>
      <c r="AD1035" s="166"/>
      <c r="AE1035" s="166"/>
      <c r="AF1035" s="166"/>
      <c r="AG1035" s="166"/>
      <c r="AH1035" s="167"/>
      <c r="AI1035" s="167"/>
      <c r="AJ1035" s="167"/>
      <c r="AK1035" s="167"/>
      <c r="AL1035" s="167"/>
      <c r="AM1035" s="167"/>
      <c r="AN1035" s="167"/>
      <c r="AO1035" s="167"/>
      <c r="AP1035" s="167"/>
      <c r="AQ1035" s="167"/>
      <c r="AR1035" s="167"/>
      <c r="AS1035" s="167"/>
      <c r="AT1035" s="167"/>
      <c r="AU1035" s="167"/>
      <c r="AV1035" s="167"/>
      <c r="AW1035" s="167"/>
      <c r="AX1035" s="167"/>
      <c r="AY1035" s="167"/>
      <c r="AZ1035" s="167"/>
      <c r="BA1035" s="167"/>
      <c r="BB1035" s="167"/>
      <c r="BC1035" s="167"/>
      <c r="BD1035" s="167"/>
      <c r="BE1035" s="167"/>
      <c r="BF1035" s="167"/>
      <c r="BG1035" s="167"/>
      <c r="BH1035" s="167"/>
      <c r="BI1035" s="167"/>
      <c r="BJ1035" s="167"/>
      <c r="BK1035" s="167"/>
      <c r="BL1035" s="166"/>
      <c r="BM1035" s="166"/>
      <c r="BN1035" s="166"/>
      <c r="BO1035" s="166"/>
      <c r="BP1035" s="166"/>
      <c r="BQ1035" s="166"/>
      <c r="BR1035" s="166"/>
      <c r="BS1035" s="166"/>
      <c r="BT1035" s="166"/>
      <c r="BU1035" s="166"/>
      <c r="BV1035" s="166"/>
      <c r="BW1035" s="166"/>
      <c r="BX1035" s="166"/>
      <c r="BY1035" s="166"/>
      <c r="BZ1035" s="166"/>
      <c r="CA1035" s="166"/>
      <c r="CB1035" s="166"/>
      <c r="CC1035" s="166"/>
      <c r="CD1035" s="166"/>
      <c r="CE1035" s="166"/>
      <c r="CF1035" s="166"/>
      <c r="CG1035" s="166"/>
      <c r="CH1035" s="166"/>
      <c r="CI1035" s="166"/>
      <c r="CJ1035" s="166"/>
      <c r="CK1035" s="166"/>
      <c r="CL1035" s="166"/>
      <c r="CM1035" s="166"/>
      <c r="CN1035" s="166"/>
      <c r="CO1035" s="166"/>
      <c r="CP1035" s="166"/>
      <c r="CQ1035" s="166"/>
      <c r="CR1035" s="166"/>
      <c r="CS1035" s="166"/>
      <c r="CT1035" s="166"/>
      <c r="CU1035" s="166"/>
      <c r="CV1035" s="166"/>
      <c r="CW1035" s="166"/>
      <c r="CX1035" s="166"/>
      <c r="CY1035" s="166"/>
      <c r="CZ1035" s="166"/>
      <c r="DA1035" s="166"/>
      <c r="DB1035" s="166"/>
      <c r="DC1035" s="166"/>
      <c r="DD1035" s="166"/>
      <c r="DE1035" s="166"/>
      <c r="DF1035" s="166"/>
      <c r="DG1035" s="166"/>
      <c r="DH1035" s="166"/>
      <c r="DI1035" s="166"/>
      <c r="DJ1035" s="166"/>
      <c r="DK1035" s="166"/>
      <c r="DL1035" s="166"/>
      <c r="DM1035" s="166"/>
      <c r="DN1035" s="166"/>
      <c r="DO1035" s="166"/>
      <c r="DP1035" s="166"/>
      <c r="DQ1035" s="166"/>
      <c r="DR1035" s="166"/>
      <c r="DS1035" s="166"/>
      <c r="DT1035" s="166"/>
      <c r="DU1035" s="166"/>
      <c r="DV1035" s="166"/>
      <c r="DW1035" s="166"/>
      <c r="DX1035" s="166"/>
      <c r="DY1035" s="166"/>
      <c r="DZ1035" s="166"/>
      <c r="EA1035" s="166"/>
      <c r="EB1035" s="166"/>
      <c r="EC1035" s="166"/>
      <c r="ED1035" s="166"/>
      <c r="EE1035" s="166"/>
      <c r="EF1035" s="166"/>
      <c r="EG1035" s="166"/>
      <c r="EH1035" s="166"/>
      <c r="EI1035" s="166"/>
      <c r="EJ1035" s="166"/>
      <c r="EK1035" s="166"/>
      <c r="EL1035" s="166"/>
      <c r="EM1035" s="166"/>
      <c r="EN1035" s="166"/>
      <c r="EO1035" s="166"/>
      <c r="EP1035" s="166"/>
      <c r="EQ1035" s="166"/>
      <c r="ER1035" s="166"/>
      <c r="ES1035" s="166"/>
      <c r="ET1035" s="166"/>
      <c r="EU1035" s="166"/>
      <c r="EV1035" s="166"/>
      <c r="EW1035" s="166"/>
      <c r="EX1035" s="166"/>
      <c r="EY1035" s="166"/>
      <c r="EZ1035" s="166"/>
      <c r="FA1035" s="166"/>
      <c r="FB1035" s="166"/>
      <c r="FC1035" s="166"/>
      <c r="FD1035" s="166"/>
      <c r="FE1035" s="166"/>
      <c r="FF1035" s="166"/>
      <c r="FG1035" s="166"/>
      <c r="FH1035" s="166"/>
      <c r="FI1035" s="166"/>
      <c r="FJ1035" s="166"/>
    </row>
    <row r="1036" spans="13:166" s="19" customFormat="1">
      <c r="M1036" s="166"/>
      <c r="N1036" s="166"/>
      <c r="O1036" s="166"/>
      <c r="P1036" s="166"/>
      <c r="Q1036" s="166"/>
      <c r="R1036" s="166"/>
      <c r="S1036" s="166"/>
      <c r="T1036" s="166"/>
      <c r="U1036" s="166"/>
      <c r="V1036" s="166"/>
      <c r="W1036" s="166"/>
      <c r="X1036" s="166"/>
      <c r="Y1036" s="166"/>
      <c r="Z1036" s="166"/>
      <c r="AA1036" s="166"/>
      <c r="AB1036" s="166"/>
      <c r="AC1036" s="166"/>
      <c r="AD1036" s="166"/>
      <c r="AE1036" s="166"/>
      <c r="AF1036" s="166"/>
      <c r="AG1036" s="166"/>
      <c r="AH1036" s="167"/>
      <c r="AI1036" s="167"/>
      <c r="AJ1036" s="167"/>
      <c r="AK1036" s="167"/>
      <c r="AL1036" s="167"/>
      <c r="AM1036" s="167"/>
      <c r="AN1036" s="167"/>
      <c r="AO1036" s="167"/>
      <c r="AP1036" s="167"/>
      <c r="AQ1036" s="167"/>
      <c r="AR1036" s="167"/>
      <c r="AS1036" s="167"/>
      <c r="AT1036" s="167"/>
      <c r="AU1036" s="167"/>
      <c r="AV1036" s="167"/>
      <c r="AW1036" s="167"/>
      <c r="AX1036" s="167"/>
      <c r="AY1036" s="167"/>
      <c r="AZ1036" s="167"/>
      <c r="BA1036" s="167"/>
      <c r="BB1036" s="167"/>
      <c r="BC1036" s="167"/>
      <c r="BD1036" s="167"/>
      <c r="BE1036" s="167"/>
      <c r="BF1036" s="167"/>
      <c r="BG1036" s="167"/>
      <c r="BH1036" s="167"/>
      <c r="BI1036" s="167"/>
      <c r="BJ1036" s="167"/>
      <c r="BK1036" s="167"/>
      <c r="BL1036" s="166"/>
      <c r="BM1036" s="166"/>
      <c r="BN1036" s="166"/>
      <c r="BO1036" s="166"/>
      <c r="BP1036" s="166"/>
      <c r="BQ1036" s="166"/>
      <c r="BR1036" s="166"/>
      <c r="BS1036" s="166"/>
      <c r="BT1036" s="166"/>
      <c r="BU1036" s="166"/>
      <c r="BV1036" s="166"/>
      <c r="BW1036" s="166"/>
      <c r="BX1036" s="166"/>
      <c r="BY1036" s="166"/>
      <c r="BZ1036" s="166"/>
      <c r="CA1036" s="166"/>
      <c r="CB1036" s="166"/>
      <c r="CC1036" s="166"/>
      <c r="CD1036" s="166"/>
      <c r="CE1036" s="166"/>
      <c r="CF1036" s="166"/>
      <c r="CG1036" s="166"/>
      <c r="CH1036" s="166"/>
      <c r="CI1036" s="166"/>
      <c r="CJ1036" s="166"/>
      <c r="CK1036" s="166"/>
      <c r="CL1036" s="166"/>
      <c r="CM1036" s="166"/>
      <c r="CN1036" s="166"/>
      <c r="CO1036" s="166"/>
      <c r="CP1036" s="166"/>
      <c r="CQ1036" s="166"/>
      <c r="CR1036" s="166"/>
      <c r="CS1036" s="166"/>
      <c r="CT1036" s="166"/>
      <c r="CU1036" s="166"/>
      <c r="CV1036" s="166"/>
      <c r="CW1036" s="166"/>
      <c r="CX1036" s="166"/>
      <c r="CY1036" s="166"/>
      <c r="CZ1036" s="166"/>
      <c r="DA1036" s="166"/>
      <c r="DB1036" s="166"/>
      <c r="DC1036" s="166"/>
      <c r="DD1036" s="166"/>
      <c r="DE1036" s="166"/>
      <c r="DF1036" s="166"/>
      <c r="DG1036" s="166"/>
      <c r="DH1036" s="166"/>
      <c r="DI1036" s="166"/>
      <c r="DJ1036" s="166"/>
      <c r="DK1036" s="166"/>
      <c r="DL1036" s="166"/>
      <c r="DM1036" s="166"/>
      <c r="DN1036" s="166"/>
      <c r="DO1036" s="166"/>
      <c r="DP1036" s="166"/>
      <c r="DQ1036" s="166"/>
      <c r="DR1036" s="166"/>
      <c r="DS1036" s="166"/>
      <c r="DT1036" s="166"/>
      <c r="DU1036" s="166"/>
      <c r="DV1036" s="166"/>
      <c r="DW1036" s="166"/>
      <c r="DX1036" s="166"/>
      <c r="DY1036" s="166"/>
      <c r="DZ1036" s="166"/>
      <c r="EA1036" s="166"/>
      <c r="EB1036" s="166"/>
      <c r="EC1036" s="166"/>
      <c r="ED1036" s="166"/>
      <c r="EE1036" s="166"/>
      <c r="EF1036" s="166"/>
      <c r="EG1036" s="166"/>
      <c r="EH1036" s="166"/>
      <c r="EI1036" s="166"/>
      <c r="EJ1036" s="166"/>
      <c r="EK1036" s="166"/>
      <c r="EL1036" s="166"/>
      <c r="EM1036" s="166"/>
      <c r="EN1036" s="166"/>
      <c r="EO1036" s="166"/>
      <c r="EP1036" s="166"/>
      <c r="EQ1036" s="166"/>
      <c r="ER1036" s="166"/>
      <c r="ES1036" s="166"/>
      <c r="ET1036" s="166"/>
      <c r="EU1036" s="166"/>
      <c r="EV1036" s="166"/>
      <c r="EW1036" s="166"/>
      <c r="EX1036" s="166"/>
      <c r="EY1036" s="166"/>
      <c r="EZ1036" s="166"/>
      <c r="FA1036" s="166"/>
      <c r="FB1036" s="166"/>
      <c r="FC1036" s="166"/>
      <c r="FD1036" s="166"/>
      <c r="FE1036" s="166"/>
      <c r="FF1036" s="166"/>
      <c r="FG1036" s="166"/>
      <c r="FH1036" s="166"/>
      <c r="FI1036" s="166"/>
      <c r="FJ1036" s="166"/>
    </row>
    <row r="1037" spans="13:166" s="19" customFormat="1">
      <c r="M1037" s="166"/>
      <c r="N1037" s="166"/>
      <c r="O1037" s="166"/>
      <c r="P1037" s="166"/>
      <c r="Q1037" s="166"/>
      <c r="R1037" s="166"/>
      <c r="S1037" s="166"/>
      <c r="T1037" s="166"/>
      <c r="U1037" s="166"/>
      <c r="V1037" s="166"/>
      <c r="W1037" s="166"/>
      <c r="X1037" s="166"/>
      <c r="Y1037" s="166"/>
      <c r="Z1037" s="166"/>
      <c r="AA1037" s="166"/>
      <c r="AB1037" s="166"/>
      <c r="AC1037" s="166"/>
      <c r="AD1037" s="166"/>
      <c r="AE1037" s="166"/>
      <c r="AF1037" s="166"/>
      <c r="AG1037" s="166"/>
      <c r="AH1037" s="167"/>
      <c r="AI1037" s="167"/>
      <c r="AJ1037" s="167"/>
      <c r="AK1037" s="167"/>
      <c r="AL1037" s="167"/>
      <c r="AM1037" s="167"/>
      <c r="AN1037" s="167"/>
      <c r="AO1037" s="167"/>
      <c r="AP1037" s="167"/>
      <c r="AQ1037" s="167"/>
      <c r="AR1037" s="167"/>
      <c r="AS1037" s="167"/>
      <c r="AT1037" s="167"/>
      <c r="AU1037" s="167"/>
      <c r="AV1037" s="167"/>
      <c r="AW1037" s="167"/>
      <c r="AX1037" s="167"/>
      <c r="AY1037" s="167"/>
      <c r="AZ1037" s="167"/>
      <c r="BA1037" s="167"/>
      <c r="BB1037" s="167"/>
      <c r="BC1037" s="167"/>
      <c r="BD1037" s="167"/>
      <c r="BE1037" s="167"/>
      <c r="BF1037" s="167"/>
      <c r="BG1037" s="167"/>
      <c r="BH1037" s="167"/>
      <c r="BI1037" s="167"/>
      <c r="BJ1037" s="167"/>
      <c r="BK1037" s="167"/>
      <c r="BL1037" s="166"/>
      <c r="BM1037" s="166"/>
      <c r="BN1037" s="166"/>
      <c r="BO1037" s="166"/>
      <c r="BP1037" s="166"/>
      <c r="BQ1037" s="166"/>
      <c r="BR1037" s="166"/>
      <c r="BS1037" s="166"/>
      <c r="BT1037" s="166"/>
      <c r="BU1037" s="166"/>
      <c r="BV1037" s="166"/>
      <c r="BW1037" s="166"/>
      <c r="BX1037" s="166"/>
      <c r="BY1037" s="166"/>
      <c r="BZ1037" s="166"/>
      <c r="CA1037" s="166"/>
      <c r="CB1037" s="166"/>
      <c r="CC1037" s="166"/>
      <c r="CD1037" s="166"/>
      <c r="CE1037" s="166"/>
      <c r="CF1037" s="166"/>
      <c r="CG1037" s="166"/>
      <c r="CH1037" s="166"/>
      <c r="CI1037" s="166"/>
      <c r="CJ1037" s="166"/>
      <c r="CK1037" s="166"/>
      <c r="CL1037" s="166"/>
      <c r="CM1037" s="166"/>
      <c r="CN1037" s="166"/>
      <c r="CO1037" s="166"/>
      <c r="CP1037" s="166"/>
      <c r="CQ1037" s="166"/>
      <c r="CR1037" s="166"/>
      <c r="CS1037" s="166"/>
      <c r="CT1037" s="166"/>
      <c r="CU1037" s="166"/>
      <c r="CV1037" s="166"/>
      <c r="CW1037" s="166"/>
      <c r="CX1037" s="166"/>
      <c r="CY1037" s="166"/>
      <c r="CZ1037" s="166"/>
      <c r="DA1037" s="166"/>
      <c r="DB1037" s="166"/>
      <c r="DC1037" s="166"/>
      <c r="DD1037" s="166"/>
      <c r="DE1037" s="166"/>
      <c r="DF1037" s="166"/>
      <c r="DG1037" s="166"/>
      <c r="DH1037" s="166"/>
      <c r="DI1037" s="166"/>
      <c r="DJ1037" s="166"/>
      <c r="DK1037" s="166"/>
      <c r="DL1037" s="166"/>
      <c r="DM1037" s="166"/>
      <c r="DN1037" s="166"/>
      <c r="DO1037" s="166"/>
      <c r="DP1037" s="166"/>
      <c r="DQ1037" s="166"/>
      <c r="DR1037" s="166"/>
      <c r="DS1037" s="166"/>
      <c r="DT1037" s="166"/>
      <c r="DU1037" s="166"/>
      <c r="DV1037" s="166"/>
      <c r="DW1037" s="166"/>
      <c r="DX1037" s="166"/>
      <c r="DY1037" s="166"/>
      <c r="DZ1037" s="166"/>
      <c r="EA1037" s="166"/>
      <c r="EB1037" s="166"/>
      <c r="EC1037" s="166"/>
      <c r="ED1037" s="166"/>
      <c r="EE1037" s="166"/>
      <c r="EF1037" s="166"/>
      <c r="EG1037" s="166"/>
      <c r="EH1037" s="166"/>
      <c r="EI1037" s="166"/>
      <c r="EJ1037" s="166"/>
      <c r="EK1037" s="166"/>
      <c r="EL1037" s="166"/>
      <c r="EM1037" s="166"/>
      <c r="EN1037" s="166"/>
      <c r="EO1037" s="166"/>
      <c r="EP1037" s="166"/>
      <c r="EQ1037" s="166"/>
      <c r="ER1037" s="166"/>
      <c r="ES1037" s="166"/>
      <c r="ET1037" s="166"/>
      <c r="EU1037" s="166"/>
      <c r="EV1037" s="166"/>
      <c r="EW1037" s="166"/>
      <c r="EX1037" s="166"/>
      <c r="EY1037" s="166"/>
      <c r="EZ1037" s="166"/>
      <c r="FA1037" s="166"/>
      <c r="FB1037" s="166"/>
      <c r="FC1037" s="166"/>
      <c r="FD1037" s="166"/>
      <c r="FE1037" s="166"/>
      <c r="FF1037" s="166"/>
      <c r="FG1037" s="166"/>
      <c r="FH1037" s="166"/>
      <c r="FI1037" s="166"/>
      <c r="FJ1037" s="166"/>
    </row>
    <row r="1038" spans="13:166" s="19" customFormat="1">
      <c r="M1038" s="166"/>
      <c r="N1038" s="166"/>
      <c r="O1038" s="166"/>
      <c r="P1038" s="166"/>
      <c r="Q1038" s="166"/>
      <c r="R1038" s="166"/>
      <c r="S1038" s="166"/>
      <c r="T1038" s="166"/>
      <c r="U1038" s="166"/>
      <c r="V1038" s="166"/>
      <c r="W1038" s="166"/>
      <c r="X1038" s="166"/>
      <c r="Y1038" s="166"/>
      <c r="Z1038" s="166"/>
      <c r="AA1038" s="166"/>
      <c r="AB1038" s="166"/>
      <c r="AC1038" s="166"/>
      <c r="AD1038" s="166"/>
      <c r="AE1038" s="166"/>
      <c r="AF1038" s="166"/>
      <c r="AG1038" s="166"/>
      <c r="AH1038" s="167"/>
      <c r="AI1038" s="167"/>
      <c r="AJ1038" s="167"/>
      <c r="AK1038" s="167"/>
      <c r="AL1038" s="167"/>
      <c r="AM1038" s="167"/>
      <c r="AN1038" s="167"/>
      <c r="AO1038" s="167"/>
      <c r="AP1038" s="167"/>
      <c r="AQ1038" s="167"/>
      <c r="AR1038" s="167"/>
      <c r="AS1038" s="167"/>
      <c r="AT1038" s="167"/>
      <c r="AU1038" s="167"/>
      <c r="AV1038" s="167"/>
      <c r="AW1038" s="167"/>
      <c r="AX1038" s="167"/>
      <c r="AY1038" s="167"/>
      <c r="AZ1038" s="167"/>
      <c r="BA1038" s="167"/>
      <c r="BB1038" s="167"/>
      <c r="BC1038" s="167"/>
      <c r="BD1038" s="167"/>
      <c r="BE1038" s="167"/>
      <c r="BF1038" s="167"/>
      <c r="BG1038" s="167"/>
      <c r="BH1038" s="167"/>
      <c r="BI1038" s="167"/>
      <c r="BJ1038" s="167"/>
      <c r="BK1038" s="167"/>
      <c r="BL1038" s="166"/>
      <c r="BM1038" s="166"/>
      <c r="BN1038" s="166"/>
      <c r="BO1038" s="166"/>
      <c r="BP1038" s="166"/>
      <c r="BQ1038" s="166"/>
      <c r="BR1038" s="166"/>
      <c r="BS1038" s="166"/>
      <c r="BT1038" s="166"/>
      <c r="BU1038" s="166"/>
      <c r="BV1038" s="166"/>
      <c r="BW1038" s="166"/>
      <c r="BX1038" s="166"/>
      <c r="BY1038" s="166"/>
      <c r="BZ1038" s="166"/>
      <c r="CA1038" s="166"/>
      <c r="CB1038" s="166"/>
      <c r="CC1038" s="166"/>
      <c r="CD1038" s="166"/>
      <c r="CE1038" s="166"/>
      <c r="CF1038" s="166"/>
      <c r="CG1038" s="166"/>
      <c r="CH1038" s="166"/>
      <c r="CI1038" s="166"/>
      <c r="CJ1038" s="166"/>
      <c r="CK1038" s="166"/>
      <c r="CL1038" s="166"/>
      <c r="CM1038" s="166"/>
      <c r="CN1038" s="166"/>
      <c r="CO1038" s="166"/>
      <c r="CP1038" s="166"/>
      <c r="CQ1038" s="166"/>
      <c r="CR1038" s="166"/>
      <c r="CS1038" s="166"/>
      <c r="CT1038" s="166"/>
      <c r="CU1038" s="166"/>
      <c r="CV1038" s="166"/>
      <c r="CW1038" s="166"/>
      <c r="CX1038" s="166"/>
      <c r="CY1038" s="166"/>
      <c r="CZ1038" s="166"/>
      <c r="DA1038" s="166"/>
      <c r="DB1038" s="166"/>
      <c r="DC1038" s="166"/>
      <c r="DD1038" s="166"/>
      <c r="DE1038" s="166"/>
      <c r="DF1038" s="166"/>
      <c r="DG1038" s="166"/>
      <c r="DH1038" s="166"/>
      <c r="DI1038" s="166"/>
      <c r="DJ1038" s="166"/>
      <c r="DK1038" s="166"/>
      <c r="DL1038" s="166"/>
      <c r="DM1038" s="166"/>
      <c r="DN1038" s="166"/>
      <c r="DO1038" s="166"/>
      <c r="DP1038" s="166"/>
      <c r="DQ1038" s="166"/>
      <c r="DR1038" s="166"/>
      <c r="DS1038" s="166"/>
      <c r="DT1038" s="166"/>
      <c r="DU1038" s="166"/>
      <c r="DV1038" s="166"/>
      <c r="DW1038" s="166"/>
      <c r="DX1038" s="166"/>
      <c r="DY1038" s="166"/>
      <c r="DZ1038" s="166"/>
      <c r="EA1038" s="166"/>
      <c r="EB1038" s="166"/>
      <c r="EC1038" s="166"/>
      <c r="ED1038" s="166"/>
      <c r="EE1038" s="166"/>
      <c r="EF1038" s="166"/>
      <c r="EG1038" s="166"/>
      <c r="EH1038" s="166"/>
      <c r="EI1038" s="166"/>
      <c r="EJ1038" s="166"/>
      <c r="EK1038" s="166"/>
      <c r="EL1038" s="166"/>
      <c r="EM1038" s="166"/>
      <c r="EN1038" s="166"/>
      <c r="EO1038" s="166"/>
      <c r="EP1038" s="166"/>
      <c r="EQ1038" s="166"/>
      <c r="ER1038" s="166"/>
      <c r="ES1038" s="166"/>
      <c r="ET1038" s="166"/>
      <c r="EU1038" s="166"/>
      <c r="EV1038" s="166"/>
      <c r="EW1038" s="166"/>
      <c r="EX1038" s="166"/>
      <c r="EY1038" s="166"/>
      <c r="EZ1038" s="166"/>
      <c r="FA1038" s="166"/>
      <c r="FB1038" s="166"/>
      <c r="FC1038" s="166"/>
      <c r="FD1038" s="166"/>
      <c r="FE1038" s="166"/>
      <c r="FF1038" s="166"/>
      <c r="FG1038" s="166"/>
      <c r="FH1038" s="166"/>
      <c r="FI1038" s="166"/>
      <c r="FJ1038" s="166"/>
    </row>
    <row r="1039" spans="13:166" s="19" customFormat="1">
      <c r="M1039" s="166"/>
      <c r="N1039" s="166"/>
      <c r="O1039" s="166"/>
      <c r="P1039" s="166"/>
      <c r="Q1039" s="166"/>
      <c r="R1039" s="166"/>
      <c r="S1039" s="166"/>
      <c r="T1039" s="166"/>
      <c r="U1039" s="166"/>
      <c r="V1039" s="166"/>
      <c r="W1039" s="166"/>
      <c r="X1039" s="166"/>
      <c r="Y1039" s="166"/>
      <c r="Z1039" s="166"/>
      <c r="AA1039" s="166"/>
      <c r="AB1039" s="166"/>
      <c r="AC1039" s="166"/>
      <c r="AD1039" s="166"/>
      <c r="AE1039" s="166"/>
      <c r="AF1039" s="166"/>
      <c r="AG1039" s="166"/>
      <c r="AH1039" s="167"/>
      <c r="AI1039" s="167"/>
      <c r="AJ1039" s="167"/>
      <c r="AK1039" s="167"/>
      <c r="AL1039" s="167"/>
      <c r="AM1039" s="167"/>
      <c r="AN1039" s="167"/>
      <c r="AO1039" s="167"/>
      <c r="AP1039" s="167"/>
      <c r="AQ1039" s="167"/>
      <c r="AR1039" s="167"/>
      <c r="AS1039" s="167"/>
      <c r="AT1039" s="167"/>
      <c r="AU1039" s="167"/>
      <c r="AV1039" s="167"/>
      <c r="AW1039" s="167"/>
      <c r="AX1039" s="167"/>
      <c r="AY1039" s="167"/>
      <c r="AZ1039" s="167"/>
      <c r="BA1039" s="167"/>
      <c r="BB1039" s="167"/>
      <c r="BC1039" s="167"/>
      <c r="BD1039" s="167"/>
      <c r="BE1039" s="167"/>
      <c r="BF1039" s="167"/>
      <c r="BG1039" s="167"/>
      <c r="BH1039" s="167"/>
      <c r="BI1039" s="167"/>
      <c r="BJ1039" s="167"/>
      <c r="BK1039" s="167"/>
      <c r="BL1039" s="166"/>
      <c r="BM1039" s="166"/>
      <c r="BN1039" s="166"/>
      <c r="BO1039" s="166"/>
      <c r="BP1039" s="166"/>
      <c r="BQ1039" s="166"/>
      <c r="BR1039" s="166"/>
      <c r="BS1039" s="166"/>
      <c r="BT1039" s="166"/>
      <c r="BU1039" s="166"/>
      <c r="BV1039" s="166"/>
      <c r="BW1039" s="166"/>
      <c r="BX1039" s="166"/>
      <c r="BY1039" s="166"/>
      <c r="BZ1039" s="166"/>
      <c r="CA1039" s="166"/>
      <c r="CB1039" s="166"/>
      <c r="CC1039" s="166"/>
      <c r="CD1039" s="166"/>
      <c r="CE1039" s="166"/>
      <c r="CF1039" s="166"/>
      <c r="CG1039" s="166"/>
      <c r="CH1039" s="166"/>
      <c r="CI1039" s="166"/>
      <c r="CJ1039" s="166"/>
      <c r="CK1039" s="166"/>
      <c r="CL1039" s="166"/>
      <c r="CM1039" s="166"/>
      <c r="CN1039" s="166"/>
      <c r="CO1039" s="166"/>
      <c r="CP1039" s="166"/>
      <c r="CQ1039" s="166"/>
      <c r="CR1039" s="166"/>
      <c r="CS1039" s="166"/>
      <c r="CT1039" s="166"/>
      <c r="CU1039" s="166"/>
      <c r="CV1039" s="166"/>
      <c r="CW1039" s="166"/>
      <c r="CX1039" s="166"/>
      <c r="CY1039" s="166"/>
      <c r="CZ1039" s="166"/>
      <c r="DA1039" s="166"/>
      <c r="DB1039" s="166"/>
      <c r="DC1039" s="166"/>
      <c r="DD1039" s="166"/>
      <c r="DE1039" s="166"/>
      <c r="DF1039" s="166"/>
      <c r="DG1039" s="166"/>
      <c r="DH1039" s="166"/>
      <c r="DI1039" s="166"/>
      <c r="DJ1039" s="166"/>
      <c r="DK1039" s="166"/>
      <c r="DL1039" s="166"/>
      <c r="DM1039" s="166"/>
      <c r="DN1039" s="166"/>
      <c r="DO1039" s="166"/>
      <c r="DP1039" s="166"/>
      <c r="DQ1039" s="166"/>
      <c r="DR1039" s="166"/>
      <c r="DS1039" s="166"/>
      <c r="DT1039" s="166"/>
      <c r="DU1039" s="166"/>
      <c r="DV1039" s="166"/>
      <c r="DW1039" s="166"/>
      <c r="DX1039" s="166"/>
      <c r="DY1039" s="166"/>
      <c r="DZ1039" s="166"/>
      <c r="EA1039" s="166"/>
      <c r="EB1039" s="166"/>
      <c r="EC1039" s="166"/>
      <c r="ED1039" s="166"/>
      <c r="EE1039" s="166"/>
      <c r="EF1039" s="166"/>
      <c r="EG1039" s="166"/>
      <c r="EH1039" s="166"/>
      <c r="EI1039" s="166"/>
      <c r="EJ1039" s="166"/>
      <c r="EK1039" s="166"/>
      <c r="EL1039" s="166"/>
      <c r="EM1039" s="166"/>
      <c r="EN1039" s="166"/>
      <c r="EO1039" s="166"/>
      <c r="EP1039" s="166"/>
      <c r="EQ1039" s="166"/>
      <c r="ER1039" s="166"/>
      <c r="ES1039" s="166"/>
      <c r="ET1039" s="166"/>
      <c r="EU1039" s="166"/>
      <c r="EV1039" s="166"/>
      <c r="EW1039" s="166"/>
      <c r="EX1039" s="166"/>
      <c r="EY1039" s="166"/>
      <c r="EZ1039" s="166"/>
      <c r="FA1039" s="166"/>
      <c r="FB1039" s="166"/>
      <c r="FC1039" s="166"/>
      <c r="FD1039" s="166"/>
      <c r="FE1039" s="166"/>
      <c r="FF1039" s="166"/>
      <c r="FG1039" s="166"/>
      <c r="FH1039" s="166"/>
      <c r="FI1039" s="166"/>
      <c r="FJ1039" s="166"/>
    </row>
    <row r="1040" spans="13:166" s="19" customFormat="1">
      <c r="M1040" s="166"/>
      <c r="N1040" s="166"/>
      <c r="O1040" s="166"/>
      <c r="P1040" s="166"/>
      <c r="Q1040" s="166"/>
      <c r="R1040" s="166"/>
      <c r="S1040" s="166"/>
      <c r="T1040" s="166"/>
      <c r="U1040" s="166"/>
      <c r="V1040" s="166"/>
      <c r="W1040" s="166"/>
      <c r="X1040" s="166"/>
      <c r="Y1040" s="166"/>
      <c r="Z1040" s="166"/>
      <c r="AA1040" s="166"/>
      <c r="AB1040" s="166"/>
      <c r="AC1040" s="166"/>
      <c r="AD1040" s="166"/>
      <c r="AE1040" s="166"/>
      <c r="AF1040" s="166"/>
      <c r="AG1040" s="166"/>
      <c r="AH1040" s="167"/>
      <c r="AI1040" s="167"/>
      <c r="AJ1040" s="167"/>
      <c r="AK1040" s="167"/>
      <c r="AL1040" s="167"/>
      <c r="AM1040" s="167"/>
      <c r="AN1040" s="167"/>
      <c r="AO1040" s="167"/>
      <c r="AP1040" s="167"/>
      <c r="AQ1040" s="167"/>
      <c r="AR1040" s="167"/>
      <c r="AS1040" s="167"/>
      <c r="AT1040" s="167"/>
      <c r="AU1040" s="167"/>
      <c r="AV1040" s="167"/>
      <c r="AW1040" s="167"/>
      <c r="AX1040" s="167"/>
      <c r="AY1040" s="167"/>
      <c r="AZ1040" s="167"/>
      <c r="BA1040" s="167"/>
      <c r="BB1040" s="167"/>
      <c r="BC1040" s="167"/>
      <c r="BD1040" s="167"/>
      <c r="BE1040" s="167"/>
      <c r="BF1040" s="167"/>
      <c r="BG1040" s="167"/>
      <c r="BH1040" s="167"/>
      <c r="BI1040" s="167"/>
      <c r="BJ1040" s="167"/>
      <c r="BK1040" s="167"/>
      <c r="BL1040" s="166"/>
      <c r="BM1040" s="166"/>
      <c r="BN1040" s="166"/>
      <c r="BO1040" s="166"/>
      <c r="BP1040" s="166"/>
      <c r="BQ1040" s="166"/>
      <c r="BR1040" s="166"/>
      <c r="BS1040" s="166"/>
      <c r="BT1040" s="166"/>
      <c r="BU1040" s="166"/>
      <c r="BV1040" s="166"/>
      <c r="BW1040" s="166"/>
      <c r="BX1040" s="166"/>
      <c r="BY1040" s="166"/>
      <c r="BZ1040" s="166"/>
      <c r="CA1040" s="166"/>
      <c r="CB1040" s="166"/>
      <c r="CC1040" s="166"/>
      <c r="CD1040" s="166"/>
      <c r="CE1040" s="166"/>
      <c r="CF1040" s="166"/>
      <c r="CG1040" s="166"/>
      <c r="CH1040" s="166"/>
      <c r="CI1040" s="166"/>
      <c r="CJ1040" s="166"/>
      <c r="CK1040" s="166"/>
      <c r="CL1040" s="166"/>
      <c r="CM1040" s="166"/>
      <c r="CN1040" s="166"/>
      <c r="CO1040" s="166"/>
      <c r="CP1040" s="166"/>
      <c r="CQ1040" s="166"/>
      <c r="CR1040" s="166"/>
      <c r="CS1040" s="166"/>
      <c r="CT1040" s="166"/>
      <c r="CU1040" s="166"/>
      <c r="CV1040" s="166"/>
      <c r="CW1040" s="166"/>
      <c r="CX1040" s="166"/>
      <c r="CY1040" s="166"/>
      <c r="CZ1040" s="166"/>
      <c r="DA1040" s="166"/>
      <c r="DB1040" s="166"/>
      <c r="DC1040" s="166"/>
      <c r="DD1040" s="166"/>
      <c r="DE1040" s="166"/>
      <c r="DF1040" s="166"/>
      <c r="DG1040" s="166"/>
      <c r="DH1040" s="166"/>
      <c r="DI1040" s="166"/>
      <c r="DJ1040" s="166"/>
      <c r="DK1040" s="166"/>
      <c r="DL1040" s="166"/>
      <c r="DM1040" s="166"/>
      <c r="DN1040" s="166"/>
      <c r="DO1040" s="166"/>
      <c r="DP1040" s="166"/>
      <c r="DQ1040" s="166"/>
      <c r="DR1040" s="166"/>
      <c r="DS1040" s="166"/>
      <c r="DT1040" s="166"/>
      <c r="DU1040" s="166"/>
      <c r="DV1040" s="166"/>
      <c r="DW1040" s="166"/>
      <c r="DX1040" s="166"/>
      <c r="DY1040" s="166"/>
      <c r="DZ1040" s="166"/>
      <c r="EA1040" s="166"/>
      <c r="EB1040" s="166"/>
      <c r="EC1040" s="166"/>
      <c r="ED1040" s="166"/>
      <c r="EE1040" s="166"/>
      <c r="EF1040" s="166"/>
      <c r="EG1040" s="166"/>
      <c r="EH1040" s="166"/>
      <c r="EI1040" s="166"/>
      <c r="EJ1040" s="166"/>
      <c r="EK1040" s="166"/>
      <c r="EL1040" s="166"/>
      <c r="EM1040" s="166"/>
      <c r="EN1040" s="166"/>
      <c r="EO1040" s="166"/>
      <c r="EP1040" s="166"/>
      <c r="EQ1040" s="166"/>
      <c r="ER1040" s="166"/>
      <c r="ES1040" s="166"/>
      <c r="ET1040" s="166"/>
      <c r="EU1040" s="166"/>
      <c r="EV1040" s="166"/>
      <c r="EW1040" s="166"/>
      <c r="EX1040" s="166"/>
      <c r="EY1040" s="166"/>
      <c r="EZ1040" s="166"/>
      <c r="FA1040" s="166"/>
      <c r="FB1040" s="166"/>
      <c r="FC1040" s="166"/>
      <c r="FD1040" s="166"/>
      <c r="FE1040" s="166"/>
      <c r="FF1040" s="166"/>
      <c r="FG1040" s="166"/>
      <c r="FH1040" s="166"/>
      <c r="FI1040" s="166"/>
      <c r="FJ1040" s="166"/>
    </row>
    <row r="1041" spans="13:166" s="19" customFormat="1">
      <c r="M1041" s="166"/>
      <c r="N1041" s="166"/>
      <c r="O1041" s="166"/>
      <c r="P1041" s="166"/>
      <c r="Q1041" s="166"/>
      <c r="R1041" s="166"/>
      <c r="S1041" s="166"/>
      <c r="T1041" s="166"/>
      <c r="U1041" s="166"/>
      <c r="V1041" s="166"/>
      <c r="W1041" s="166"/>
      <c r="X1041" s="166"/>
      <c r="Y1041" s="166"/>
      <c r="Z1041" s="166"/>
      <c r="AA1041" s="166"/>
      <c r="AB1041" s="166"/>
      <c r="AC1041" s="166"/>
      <c r="AD1041" s="166"/>
      <c r="AE1041" s="166"/>
      <c r="AF1041" s="166"/>
      <c r="AG1041" s="166"/>
      <c r="AH1041" s="167"/>
      <c r="AI1041" s="167"/>
      <c r="AJ1041" s="167"/>
      <c r="AK1041" s="167"/>
      <c r="AL1041" s="167"/>
      <c r="AM1041" s="167"/>
      <c r="AN1041" s="167"/>
      <c r="AO1041" s="167"/>
      <c r="AP1041" s="167"/>
      <c r="AQ1041" s="167"/>
      <c r="AR1041" s="167"/>
      <c r="AS1041" s="167"/>
      <c r="AT1041" s="167"/>
      <c r="AU1041" s="167"/>
      <c r="AV1041" s="167"/>
      <c r="AW1041" s="167"/>
      <c r="AX1041" s="167"/>
      <c r="AY1041" s="167"/>
      <c r="AZ1041" s="167"/>
      <c r="BA1041" s="167"/>
      <c r="BB1041" s="167"/>
      <c r="BC1041" s="167"/>
      <c r="BD1041" s="167"/>
      <c r="BE1041" s="167"/>
      <c r="BF1041" s="167"/>
      <c r="BG1041" s="167"/>
      <c r="BH1041" s="167"/>
      <c r="BI1041" s="167"/>
      <c r="BJ1041" s="167"/>
      <c r="BK1041" s="167"/>
      <c r="BL1041" s="166"/>
      <c r="BM1041" s="166"/>
      <c r="BN1041" s="166"/>
      <c r="BO1041" s="166"/>
      <c r="BP1041" s="166"/>
      <c r="BQ1041" s="166"/>
      <c r="BR1041" s="166"/>
      <c r="BS1041" s="166"/>
      <c r="BT1041" s="166"/>
      <c r="BU1041" s="166"/>
      <c r="BV1041" s="166"/>
      <c r="BW1041" s="166"/>
      <c r="BX1041" s="166"/>
      <c r="BY1041" s="166"/>
      <c r="BZ1041" s="166"/>
      <c r="CA1041" s="166"/>
      <c r="CB1041" s="166"/>
      <c r="CC1041" s="166"/>
      <c r="CD1041" s="166"/>
      <c r="CE1041" s="166"/>
      <c r="CF1041" s="166"/>
      <c r="CG1041" s="166"/>
      <c r="CH1041" s="166"/>
      <c r="CI1041" s="166"/>
      <c r="CJ1041" s="166"/>
      <c r="CK1041" s="166"/>
      <c r="CL1041" s="166"/>
      <c r="CM1041" s="166"/>
      <c r="CN1041" s="166"/>
      <c r="CO1041" s="166"/>
      <c r="CP1041" s="166"/>
      <c r="CQ1041" s="166"/>
      <c r="CR1041" s="166"/>
      <c r="CS1041" s="166"/>
      <c r="CT1041" s="166"/>
      <c r="CU1041" s="166"/>
      <c r="CV1041" s="166"/>
      <c r="CW1041" s="166"/>
      <c r="CX1041" s="166"/>
      <c r="CY1041" s="166"/>
      <c r="CZ1041" s="166"/>
      <c r="DA1041" s="166"/>
      <c r="DB1041" s="166"/>
      <c r="DC1041" s="166"/>
      <c r="DD1041" s="166"/>
      <c r="DE1041" s="166"/>
      <c r="DF1041" s="166"/>
      <c r="DG1041" s="166"/>
      <c r="DH1041" s="166"/>
      <c r="DI1041" s="166"/>
      <c r="DJ1041" s="166"/>
      <c r="DK1041" s="166"/>
      <c r="DL1041" s="166"/>
      <c r="DM1041" s="166"/>
      <c r="DN1041" s="166"/>
      <c r="DO1041" s="166"/>
      <c r="DP1041" s="166"/>
      <c r="DQ1041" s="166"/>
      <c r="DR1041" s="166"/>
      <c r="DS1041" s="166"/>
      <c r="DT1041" s="166"/>
      <c r="DU1041" s="166"/>
      <c r="DV1041" s="166"/>
      <c r="DW1041" s="166"/>
      <c r="DX1041" s="166"/>
      <c r="DY1041" s="166"/>
      <c r="DZ1041" s="166"/>
      <c r="EA1041" s="166"/>
      <c r="EB1041" s="166"/>
      <c r="EC1041" s="166"/>
      <c r="ED1041" s="166"/>
      <c r="EE1041" s="166"/>
      <c r="EF1041" s="166"/>
      <c r="EG1041" s="166"/>
      <c r="EH1041" s="166"/>
      <c r="EI1041" s="166"/>
      <c r="EJ1041" s="166"/>
      <c r="EK1041" s="166"/>
      <c r="EL1041" s="166"/>
      <c r="EM1041" s="166"/>
      <c r="EN1041" s="166"/>
      <c r="EO1041" s="166"/>
      <c r="EP1041" s="166"/>
      <c r="EQ1041" s="166"/>
      <c r="ER1041" s="166"/>
      <c r="ES1041" s="166"/>
      <c r="ET1041" s="166"/>
      <c r="EU1041" s="166"/>
      <c r="EV1041" s="166"/>
      <c r="EW1041" s="166"/>
      <c r="EX1041" s="166"/>
      <c r="EY1041" s="166"/>
      <c r="EZ1041" s="166"/>
      <c r="FA1041" s="166"/>
      <c r="FB1041" s="166"/>
      <c r="FC1041" s="166"/>
      <c r="FD1041" s="166"/>
      <c r="FE1041" s="166"/>
      <c r="FF1041" s="166"/>
      <c r="FG1041" s="166"/>
      <c r="FH1041" s="166"/>
      <c r="FI1041" s="166"/>
      <c r="FJ1041" s="166"/>
    </row>
    <row r="1042" spans="13:166" s="19" customFormat="1">
      <c r="M1042" s="166"/>
      <c r="N1042" s="166"/>
      <c r="O1042" s="166"/>
      <c r="P1042" s="166"/>
      <c r="Q1042" s="166"/>
      <c r="R1042" s="166"/>
      <c r="S1042" s="166"/>
      <c r="T1042" s="166"/>
      <c r="U1042" s="166"/>
      <c r="V1042" s="166"/>
      <c r="W1042" s="166"/>
      <c r="X1042" s="166"/>
      <c r="Y1042" s="166"/>
      <c r="Z1042" s="166"/>
      <c r="AA1042" s="166"/>
      <c r="AB1042" s="166"/>
      <c r="AC1042" s="166"/>
      <c r="AD1042" s="166"/>
      <c r="AE1042" s="166"/>
      <c r="AF1042" s="166"/>
      <c r="AG1042" s="166"/>
      <c r="AH1042" s="167"/>
      <c r="AI1042" s="167"/>
      <c r="AJ1042" s="167"/>
      <c r="AK1042" s="167"/>
      <c r="AL1042" s="167"/>
      <c r="AM1042" s="167"/>
      <c r="AN1042" s="167"/>
      <c r="AO1042" s="167"/>
      <c r="AP1042" s="167"/>
      <c r="AQ1042" s="167"/>
      <c r="AR1042" s="167"/>
      <c r="AS1042" s="167"/>
      <c r="AT1042" s="167"/>
      <c r="AU1042" s="167"/>
      <c r="AV1042" s="167"/>
      <c r="AW1042" s="167"/>
      <c r="AX1042" s="167"/>
      <c r="AY1042" s="167"/>
      <c r="AZ1042" s="167"/>
      <c r="BA1042" s="167"/>
      <c r="BB1042" s="167"/>
      <c r="BC1042" s="167"/>
      <c r="BD1042" s="167"/>
      <c r="BE1042" s="167"/>
      <c r="BF1042" s="167"/>
      <c r="BG1042" s="167"/>
      <c r="BH1042" s="167"/>
      <c r="BI1042" s="167"/>
      <c r="BJ1042" s="167"/>
      <c r="BK1042" s="167"/>
      <c r="BL1042" s="166"/>
      <c r="BM1042" s="166"/>
      <c r="BN1042" s="166"/>
      <c r="BO1042" s="166"/>
      <c r="BP1042" s="166"/>
      <c r="BQ1042" s="166"/>
      <c r="BR1042" s="166"/>
      <c r="BS1042" s="166"/>
      <c r="BT1042" s="166"/>
      <c r="BU1042" s="166"/>
      <c r="BV1042" s="166"/>
      <c r="BW1042" s="166"/>
      <c r="BX1042" s="166"/>
      <c r="BY1042" s="166"/>
      <c r="BZ1042" s="166"/>
      <c r="CA1042" s="166"/>
      <c r="CB1042" s="166"/>
      <c r="CC1042" s="166"/>
      <c r="CD1042" s="166"/>
      <c r="CE1042" s="166"/>
      <c r="CF1042" s="166"/>
      <c r="CG1042" s="166"/>
      <c r="CH1042" s="166"/>
      <c r="CI1042" s="166"/>
      <c r="CJ1042" s="166"/>
      <c r="CK1042" s="166"/>
      <c r="CL1042" s="166"/>
      <c r="CM1042" s="166"/>
      <c r="CN1042" s="166"/>
      <c r="CO1042" s="166"/>
      <c r="CP1042" s="166"/>
      <c r="CQ1042" s="166"/>
      <c r="CR1042" s="166"/>
      <c r="CS1042" s="166"/>
      <c r="CT1042" s="166"/>
      <c r="CU1042" s="166"/>
      <c r="CV1042" s="166"/>
      <c r="CW1042" s="166"/>
      <c r="CX1042" s="166"/>
      <c r="CY1042" s="166"/>
      <c r="CZ1042" s="166"/>
      <c r="DA1042" s="166"/>
      <c r="DB1042" s="166"/>
      <c r="DC1042" s="166"/>
      <c r="DD1042" s="166"/>
      <c r="DE1042" s="166"/>
      <c r="DF1042" s="166"/>
      <c r="DG1042" s="166"/>
      <c r="DH1042" s="166"/>
      <c r="DI1042" s="166"/>
      <c r="DJ1042" s="166"/>
      <c r="DK1042" s="166"/>
      <c r="DL1042" s="166"/>
      <c r="DM1042" s="166"/>
      <c r="DN1042" s="166"/>
      <c r="DO1042" s="166"/>
      <c r="DP1042" s="166"/>
      <c r="DQ1042" s="166"/>
      <c r="DR1042" s="166"/>
      <c r="DS1042" s="166"/>
      <c r="DT1042" s="166"/>
      <c r="DU1042" s="166"/>
      <c r="DV1042" s="166"/>
      <c r="DW1042" s="166"/>
      <c r="DX1042" s="166"/>
      <c r="DY1042" s="166"/>
      <c r="DZ1042" s="166"/>
      <c r="EA1042" s="166"/>
      <c r="EB1042" s="166"/>
      <c r="EC1042" s="166"/>
      <c r="ED1042" s="166"/>
      <c r="EE1042" s="166"/>
      <c r="EF1042" s="166"/>
      <c r="EG1042" s="166"/>
      <c r="EH1042" s="166"/>
      <c r="EI1042" s="166"/>
      <c r="EJ1042" s="166"/>
      <c r="EK1042" s="166"/>
      <c r="EL1042" s="166"/>
      <c r="EM1042" s="166"/>
      <c r="EN1042" s="166"/>
      <c r="EO1042" s="166"/>
      <c r="EP1042" s="166"/>
      <c r="EQ1042" s="166"/>
      <c r="ER1042" s="166"/>
      <c r="ES1042" s="166"/>
      <c r="ET1042" s="166"/>
      <c r="EU1042" s="166"/>
      <c r="EV1042" s="166"/>
      <c r="EW1042" s="166"/>
      <c r="EX1042" s="166"/>
      <c r="EY1042" s="166"/>
      <c r="EZ1042" s="166"/>
      <c r="FA1042" s="166"/>
      <c r="FB1042" s="166"/>
      <c r="FC1042" s="166"/>
      <c r="FD1042" s="166"/>
      <c r="FE1042" s="166"/>
      <c r="FF1042" s="166"/>
      <c r="FG1042" s="166"/>
      <c r="FH1042" s="166"/>
      <c r="FI1042" s="166"/>
      <c r="FJ1042" s="166"/>
    </row>
    <row r="1043" spans="13:166" s="19" customFormat="1">
      <c r="M1043" s="166"/>
      <c r="N1043" s="166"/>
      <c r="O1043" s="166"/>
      <c r="P1043" s="166"/>
      <c r="Q1043" s="166"/>
      <c r="R1043" s="166"/>
      <c r="S1043" s="166"/>
      <c r="T1043" s="166"/>
      <c r="U1043" s="166"/>
      <c r="V1043" s="166"/>
      <c r="W1043" s="166"/>
      <c r="X1043" s="166"/>
      <c r="Y1043" s="166"/>
      <c r="Z1043" s="166"/>
      <c r="AA1043" s="166"/>
      <c r="AB1043" s="166"/>
      <c r="AC1043" s="166"/>
      <c r="AD1043" s="166"/>
      <c r="AE1043" s="166"/>
      <c r="AF1043" s="166"/>
      <c r="AG1043" s="166"/>
      <c r="AH1043" s="167"/>
      <c r="AI1043" s="167"/>
      <c r="AJ1043" s="167"/>
      <c r="AK1043" s="167"/>
      <c r="AL1043" s="167"/>
      <c r="AM1043" s="167"/>
      <c r="AN1043" s="167"/>
      <c r="AO1043" s="167"/>
      <c r="AP1043" s="167"/>
      <c r="AQ1043" s="167"/>
      <c r="AR1043" s="167"/>
      <c r="AS1043" s="167"/>
      <c r="AT1043" s="167"/>
      <c r="AU1043" s="167"/>
      <c r="AV1043" s="167"/>
      <c r="AW1043" s="167"/>
      <c r="AX1043" s="167"/>
      <c r="AY1043" s="167"/>
      <c r="AZ1043" s="167"/>
      <c r="BA1043" s="167"/>
      <c r="BB1043" s="167"/>
      <c r="BC1043" s="167"/>
      <c r="BD1043" s="167"/>
      <c r="BE1043" s="167"/>
      <c r="BF1043" s="167"/>
      <c r="BG1043" s="167"/>
      <c r="BH1043" s="167"/>
      <c r="BI1043" s="167"/>
      <c r="BJ1043" s="167"/>
      <c r="BK1043" s="167"/>
      <c r="BL1043" s="166"/>
      <c r="BM1043" s="166"/>
      <c r="BN1043" s="166"/>
      <c r="BO1043" s="166"/>
      <c r="BP1043" s="166"/>
      <c r="BQ1043" s="166"/>
      <c r="BR1043" s="166"/>
      <c r="BS1043" s="166"/>
      <c r="BT1043" s="166"/>
      <c r="BU1043" s="166"/>
      <c r="BV1043" s="166"/>
      <c r="BW1043" s="166"/>
      <c r="BX1043" s="166"/>
      <c r="BY1043" s="166"/>
      <c r="BZ1043" s="166"/>
      <c r="CA1043" s="166"/>
      <c r="CB1043" s="166"/>
      <c r="CC1043" s="166"/>
      <c r="CD1043" s="166"/>
      <c r="CE1043" s="166"/>
      <c r="CF1043" s="166"/>
      <c r="CG1043" s="166"/>
      <c r="CH1043" s="166"/>
      <c r="CI1043" s="166"/>
      <c r="CJ1043" s="166"/>
      <c r="CK1043" s="166"/>
      <c r="CL1043" s="166"/>
      <c r="CM1043" s="166"/>
      <c r="CN1043" s="166"/>
      <c r="CO1043" s="166"/>
      <c r="CP1043" s="166"/>
      <c r="CQ1043" s="166"/>
      <c r="CR1043" s="166"/>
      <c r="CS1043" s="166"/>
      <c r="CT1043" s="166"/>
      <c r="CU1043" s="166"/>
      <c r="CV1043" s="166"/>
      <c r="CW1043" s="166"/>
      <c r="CX1043" s="166"/>
      <c r="CY1043" s="166"/>
      <c r="CZ1043" s="166"/>
      <c r="DA1043" s="166"/>
      <c r="DB1043" s="166"/>
      <c r="DC1043" s="166"/>
      <c r="DD1043" s="166"/>
      <c r="DE1043" s="166"/>
      <c r="DF1043" s="166"/>
      <c r="DG1043" s="166"/>
      <c r="DH1043" s="166"/>
      <c r="DI1043" s="166"/>
      <c r="DJ1043" s="166"/>
      <c r="DK1043" s="166"/>
      <c r="DL1043" s="166"/>
      <c r="DM1043" s="166"/>
      <c r="DN1043" s="166"/>
      <c r="DO1043" s="166"/>
      <c r="DP1043" s="166"/>
      <c r="DQ1043" s="166"/>
      <c r="DR1043" s="166"/>
      <c r="DS1043" s="166"/>
      <c r="DT1043" s="166"/>
      <c r="DU1043" s="166"/>
      <c r="DV1043" s="166"/>
      <c r="DW1043" s="166"/>
      <c r="DX1043" s="166"/>
      <c r="DY1043" s="166"/>
      <c r="DZ1043" s="166"/>
      <c r="EA1043" s="166"/>
      <c r="EB1043" s="166"/>
      <c r="EC1043" s="166"/>
      <c r="ED1043" s="166"/>
      <c r="EE1043" s="166"/>
      <c r="EF1043" s="166"/>
      <c r="EG1043" s="166"/>
      <c r="EH1043" s="166"/>
      <c r="EI1043" s="166"/>
      <c r="EJ1043" s="166"/>
      <c r="EK1043" s="166"/>
      <c r="EL1043" s="166"/>
      <c r="EM1043" s="166"/>
      <c r="EN1043" s="166"/>
      <c r="EO1043" s="166"/>
      <c r="EP1043" s="166"/>
      <c r="EQ1043" s="166"/>
      <c r="ER1043" s="166"/>
      <c r="ES1043" s="166"/>
      <c r="ET1043" s="166"/>
      <c r="EU1043" s="166"/>
      <c r="EV1043" s="166"/>
      <c r="EW1043" s="166"/>
      <c r="EX1043" s="166"/>
      <c r="EY1043" s="166"/>
      <c r="EZ1043" s="166"/>
      <c r="FA1043" s="166"/>
      <c r="FB1043" s="166"/>
      <c r="FC1043" s="166"/>
      <c r="FD1043" s="166"/>
      <c r="FE1043" s="166"/>
      <c r="FF1043" s="166"/>
      <c r="FG1043" s="166"/>
      <c r="FH1043" s="166"/>
      <c r="FI1043" s="166"/>
      <c r="FJ1043" s="166"/>
    </row>
    <row r="1044" spans="13:166" s="19" customFormat="1">
      <c r="M1044" s="166"/>
      <c r="N1044" s="166"/>
      <c r="O1044" s="166"/>
      <c r="P1044" s="166"/>
      <c r="Q1044" s="166"/>
      <c r="R1044" s="166"/>
      <c r="S1044" s="166"/>
      <c r="T1044" s="166"/>
      <c r="U1044" s="166"/>
      <c r="V1044" s="166"/>
      <c r="W1044" s="166"/>
      <c r="X1044" s="166"/>
      <c r="Y1044" s="166"/>
      <c r="Z1044" s="166"/>
      <c r="AA1044" s="166"/>
      <c r="AB1044" s="166"/>
      <c r="AC1044" s="166"/>
      <c r="AD1044" s="166"/>
      <c r="AE1044" s="166"/>
      <c r="AF1044" s="166"/>
      <c r="AG1044" s="166"/>
      <c r="AH1044" s="167"/>
      <c r="AI1044" s="167"/>
      <c r="AJ1044" s="167"/>
      <c r="AK1044" s="167"/>
      <c r="AL1044" s="167"/>
      <c r="AM1044" s="167"/>
      <c r="AN1044" s="167"/>
      <c r="AO1044" s="167"/>
      <c r="AP1044" s="167"/>
      <c r="AQ1044" s="167"/>
      <c r="AR1044" s="167"/>
      <c r="AS1044" s="167"/>
      <c r="AT1044" s="167"/>
      <c r="AU1044" s="167"/>
      <c r="AV1044" s="167"/>
      <c r="AW1044" s="167"/>
      <c r="AX1044" s="167"/>
      <c r="AY1044" s="167"/>
      <c r="AZ1044" s="167"/>
      <c r="BA1044" s="167"/>
      <c r="BB1044" s="167"/>
      <c r="BC1044" s="167"/>
      <c r="BD1044" s="167"/>
      <c r="BE1044" s="167"/>
      <c r="BF1044" s="167"/>
      <c r="BG1044" s="167"/>
      <c r="BH1044" s="167"/>
      <c r="BI1044" s="167"/>
      <c r="BJ1044" s="167"/>
      <c r="BK1044" s="167"/>
      <c r="BL1044" s="166"/>
      <c r="BM1044" s="166"/>
      <c r="BN1044" s="166"/>
      <c r="BO1044" s="166"/>
      <c r="BP1044" s="166"/>
      <c r="BQ1044" s="166"/>
      <c r="BR1044" s="166"/>
      <c r="BS1044" s="166"/>
      <c r="BT1044" s="166"/>
      <c r="BU1044" s="166"/>
      <c r="BV1044" s="166"/>
      <c r="BW1044" s="166"/>
      <c r="BX1044" s="166"/>
      <c r="BY1044" s="166"/>
      <c r="BZ1044" s="166"/>
      <c r="CA1044" s="166"/>
      <c r="CB1044" s="166"/>
      <c r="CC1044" s="166"/>
      <c r="CD1044" s="166"/>
      <c r="CE1044" s="166"/>
      <c r="CF1044" s="166"/>
      <c r="CG1044" s="166"/>
      <c r="CH1044" s="166"/>
      <c r="CI1044" s="166"/>
      <c r="CJ1044" s="166"/>
      <c r="CK1044" s="166"/>
      <c r="CL1044" s="166"/>
      <c r="CM1044" s="166"/>
      <c r="CN1044" s="166"/>
      <c r="CO1044" s="166"/>
      <c r="CP1044" s="166"/>
      <c r="CQ1044" s="166"/>
      <c r="CR1044" s="166"/>
      <c r="CS1044" s="166"/>
      <c r="CT1044" s="166"/>
      <c r="CU1044" s="166"/>
      <c r="CV1044" s="166"/>
      <c r="CW1044" s="166"/>
      <c r="CX1044" s="166"/>
      <c r="CY1044" s="166"/>
      <c r="CZ1044" s="166"/>
      <c r="DA1044" s="166"/>
      <c r="DB1044" s="166"/>
      <c r="DC1044" s="166"/>
      <c r="DD1044" s="166"/>
      <c r="DE1044" s="166"/>
      <c r="DF1044" s="166"/>
      <c r="DG1044" s="166"/>
      <c r="DH1044" s="166"/>
      <c r="DI1044" s="166"/>
      <c r="DJ1044" s="166"/>
      <c r="DK1044" s="166"/>
      <c r="DL1044" s="166"/>
      <c r="DM1044" s="166"/>
      <c r="DN1044" s="166"/>
      <c r="DO1044" s="166"/>
      <c r="DP1044" s="166"/>
      <c r="DQ1044" s="166"/>
      <c r="DR1044" s="166"/>
      <c r="DS1044" s="166"/>
      <c r="DT1044" s="166"/>
      <c r="DU1044" s="166"/>
      <c r="DV1044" s="166"/>
      <c r="DW1044" s="166"/>
      <c r="DX1044" s="166"/>
      <c r="DY1044" s="166"/>
      <c r="DZ1044" s="166"/>
      <c r="EA1044" s="166"/>
      <c r="EB1044" s="166"/>
      <c r="EC1044" s="166"/>
      <c r="ED1044" s="166"/>
      <c r="EE1044" s="166"/>
      <c r="EF1044" s="166"/>
      <c r="EG1044" s="166"/>
      <c r="EH1044" s="166"/>
      <c r="EI1044" s="166"/>
      <c r="EJ1044" s="166"/>
      <c r="EK1044" s="166"/>
      <c r="EL1044" s="166"/>
      <c r="EM1044" s="166"/>
      <c r="EN1044" s="166"/>
      <c r="EO1044" s="166"/>
      <c r="EP1044" s="166"/>
      <c r="EQ1044" s="166"/>
      <c r="ER1044" s="166"/>
      <c r="ES1044" s="166"/>
      <c r="ET1044" s="166"/>
      <c r="EU1044" s="166"/>
      <c r="EV1044" s="166"/>
      <c r="EW1044" s="166"/>
      <c r="EX1044" s="166"/>
      <c r="EY1044" s="166"/>
      <c r="EZ1044" s="166"/>
      <c r="FA1044" s="166"/>
      <c r="FB1044" s="166"/>
      <c r="FC1044" s="166"/>
      <c r="FD1044" s="166"/>
      <c r="FE1044" s="166"/>
      <c r="FF1044" s="166"/>
      <c r="FG1044" s="166"/>
      <c r="FH1044" s="166"/>
      <c r="FI1044" s="166"/>
      <c r="FJ1044" s="166"/>
    </row>
    <row r="1045" spans="13:166" s="19" customFormat="1">
      <c r="M1045" s="166"/>
      <c r="N1045" s="166"/>
      <c r="O1045" s="166"/>
      <c r="P1045" s="166"/>
      <c r="Q1045" s="166"/>
      <c r="R1045" s="166"/>
      <c r="S1045" s="166"/>
      <c r="T1045" s="166"/>
      <c r="U1045" s="166"/>
      <c r="V1045" s="166"/>
      <c r="W1045" s="166"/>
      <c r="X1045" s="166"/>
      <c r="Y1045" s="166"/>
      <c r="Z1045" s="166"/>
      <c r="AA1045" s="166"/>
      <c r="AB1045" s="166"/>
      <c r="AC1045" s="166"/>
      <c r="AD1045" s="166"/>
      <c r="AE1045" s="166"/>
      <c r="AF1045" s="166"/>
      <c r="AG1045" s="166"/>
      <c r="AH1045" s="167"/>
      <c r="AI1045" s="167"/>
      <c r="AJ1045" s="167"/>
      <c r="AK1045" s="167"/>
      <c r="AL1045" s="167"/>
      <c r="AM1045" s="167"/>
      <c r="AN1045" s="167"/>
      <c r="AO1045" s="167"/>
      <c r="AP1045" s="167"/>
      <c r="AQ1045" s="167"/>
      <c r="AR1045" s="167"/>
      <c r="AS1045" s="167"/>
      <c r="AT1045" s="167"/>
      <c r="AU1045" s="167"/>
      <c r="AV1045" s="167"/>
      <c r="AW1045" s="167"/>
      <c r="AX1045" s="167"/>
      <c r="AY1045" s="167"/>
      <c r="AZ1045" s="167"/>
      <c r="BA1045" s="167"/>
      <c r="BB1045" s="167"/>
      <c r="BC1045" s="167"/>
      <c r="BD1045" s="167"/>
      <c r="BE1045" s="167"/>
      <c r="BF1045" s="167"/>
      <c r="BG1045" s="167"/>
      <c r="BH1045" s="167"/>
      <c r="BI1045" s="167"/>
      <c r="BJ1045" s="167"/>
      <c r="BK1045" s="167"/>
      <c r="BL1045" s="166"/>
      <c r="BM1045" s="166"/>
      <c r="BN1045" s="166"/>
      <c r="BO1045" s="166"/>
      <c r="BP1045" s="166"/>
      <c r="BQ1045" s="166"/>
      <c r="BR1045" s="166"/>
      <c r="BS1045" s="166"/>
      <c r="BT1045" s="166"/>
      <c r="BU1045" s="166"/>
      <c r="BV1045" s="166"/>
      <c r="BW1045" s="166"/>
      <c r="BX1045" s="166"/>
      <c r="BY1045" s="166"/>
      <c r="BZ1045" s="166"/>
      <c r="CA1045" s="166"/>
      <c r="CB1045" s="166"/>
      <c r="CC1045" s="166"/>
      <c r="CD1045" s="166"/>
      <c r="CE1045" s="166"/>
      <c r="CF1045" s="166"/>
      <c r="CG1045" s="166"/>
      <c r="CH1045" s="166"/>
      <c r="CI1045" s="166"/>
      <c r="CJ1045" s="166"/>
      <c r="CK1045" s="166"/>
      <c r="CL1045" s="166"/>
      <c r="CM1045" s="166"/>
      <c r="CN1045" s="166"/>
      <c r="CO1045" s="166"/>
      <c r="CP1045" s="166"/>
      <c r="CQ1045" s="166"/>
      <c r="CR1045" s="166"/>
      <c r="CS1045" s="166"/>
      <c r="CT1045" s="166"/>
      <c r="CU1045" s="166"/>
      <c r="CV1045" s="166"/>
      <c r="CW1045" s="166"/>
      <c r="CX1045" s="166"/>
      <c r="CY1045" s="166"/>
      <c r="CZ1045" s="166"/>
      <c r="DA1045" s="166"/>
      <c r="DB1045" s="166"/>
      <c r="DC1045" s="166"/>
      <c r="DD1045" s="166"/>
      <c r="DE1045" s="166"/>
      <c r="DF1045" s="166"/>
      <c r="DG1045" s="166"/>
      <c r="DH1045" s="166"/>
      <c r="DI1045" s="166"/>
      <c r="DJ1045" s="166"/>
      <c r="DK1045" s="166"/>
      <c r="DL1045" s="166"/>
      <c r="DM1045" s="166"/>
      <c r="DN1045" s="166"/>
      <c r="DO1045" s="166"/>
      <c r="DP1045" s="166"/>
      <c r="DQ1045" s="166"/>
      <c r="DR1045" s="166"/>
      <c r="DS1045" s="166"/>
      <c r="DT1045" s="166"/>
      <c r="DU1045" s="166"/>
      <c r="DV1045" s="166"/>
      <c r="DW1045" s="166"/>
      <c r="DX1045" s="166"/>
      <c r="DY1045" s="166"/>
      <c r="DZ1045" s="166"/>
      <c r="EA1045" s="166"/>
      <c r="EB1045" s="166"/>
      <c r="EC1045" s="166"/>
      <c r="ED1045" s="166"/>
      <c r="EE1045" s="166"/>
      <c r="EF1045" s="166"/>
      <c r="EG1045" s="166"/>
      <c r="EH1045" s="166"/>
      <c r="EI1045" s="166"/>
      <c r="EJ1045" s="166"/>
      <c r="EK1045" s="166"/>
      <c r="EL1045" s="166"/>
      <c r="EM1045" s="166"/>
      <c r="EN1045" s="166"/>
      <c r="EO1045" s="166"/>
      <c r="EP1045" s="166"/>
      <c r="EQ1045" s="166"/>
      <c r="ER1045" s="166"/>
      <c r="ES1045" s="166"/>
      <c r="ET1045" s="166"/>
      <c r="EU1045" s="166"/>
      <c r="EV1045" s="166"/>
      <c r="EW1045" s="166"/>
      <c r="EX1045" s="166"/>
      <c r="EY1045" s="166"/>
      <c r="EZ1045" s="166"/>
      <c r="FA1045" s="166"/>
      <c r="FB1045" s="166"/>
      <c r="FC1045" s="166"/>
      <c r="FD1045" s="166"/>
      <c r="FE1045" s="166"/>
      <c r="FF1045" s="166"/>
      <c r="FG1045" s="166"/>
      <c r="FH1045" s="166"/>
      <c r="FI1045" s="166"/>
      <c r="FJ1045" s="166"/>
    </row>
    <row r="1046" spans="13:166" s="19" customFormat="1">
      <c r="M1046" s="166"/>
      <c r="N1046" s="166"/>
      <c r="O1046" s="166"/>
      <c r="P1046" s="166"/>
      <c r="Q1046" s="166"/>
      <c r="R1046" s="166"/>
      <c r="S1046" s="166"/>
      <c r="T1046" s="166"/>
      <c r="U1046" s="166"/>
      <c r="V1046" s="166"/>
      <c r="W1046" s="166"/>
      <c r="X1046" s="166"/>
      <c r="Y1046" s="166"/>
      <c r="Z1046" s="166"/>
      <c r="AA1046" s="166"/>
      <c r="AB1046" s="166"/>
      <c r="AC1046" s="166"/>
      <c r="AD1046" s="166"/>
      <c r="AE1046" s="166"/>
      <c r="AF1046" s="166"/>
      <c r="AG1046" s="166"/>
      <c r="AH1046" s="167"/>
      <c r="AI1046" s="167"/>
      <c r="AJ1046" s="167"/>
      <c r="AK1046" s="167"/>
      <c r="AL1046" s="167"/>
      <c r="AM1046" s="167"/>
      <c r="AN1046" s="167"/>
      <c r="AO1046" s="167"/>
      <c r="AP1046" s="167"/>
      <c r="AQ1046" s="167"/>
      <c r="AR1046" s="167"/>
      <c r="AS1046" s="167"/>
      <c r="AT1046" s="167"/>
      <c r="AU1046" s="167"/>
      <c r="AV1046" s="167"/>
      <c r="AW1046" s="167"/>
      <c r="AX1046" s="167"/>
      <c r="AY1046" s="167"/>
      <c r="AZ1046" s="167"/>
      <c r="BA1046" s="167"/>
      <c r="BB1046" s="167"/>
      <c r="BC1046" s="167"/>
      <c r="BD1046" s="167"/>
      <c r="BE1046" s="167"/>
      <c r="BF1046" s="167"/>
      <c r="BG1046" s="167"/>
      <c r="BH1046" s="167"/>
      <c r="BI1046" s="167"/>
      <c r="BJ1046" s="167"/>
      <c r="BK1046" s="167"/>
      <c r="BL1046" s="166"/>
      <c r="BM1046" s="166"/>
      <c r="BN1046" s="166"/>
      <c r="BO1046" s="166"/>
      <c r="BP1046" s="166"/>
      <c r="BQ1046" s="166"/>
      <c r="BR1046" s="166"/>
      <c r="BS1046" s="166"/>
      <c r="BT1046" s="166"/>
      <c r="BU1046" s="166"/>
      <c r="BV1046" s="166"/>
      <c r="BW1046" s="166"/>
      <c r="BX1046" s="166"/>
      <c r="BY1046" s="166"/>
      <c r="BZ1046" s="166"/>
      <c r="CA1046" s="166"/>
      <c r="CB1046" s="166"/>
      <c r="CC1046" s="166"/>
      <c r="CD1046" s="166"/>
      <c r="CE1046" s="166"/>
      <c r="CF1046" s="166"/>
      <c r="CG1046" s="166"/>
      <c r="CH1046" s="166"/>
      <c r="CI1046" s="166"/>
      <c r="CJ1046" s="166"/>
      <c r="CK1046" s="166"/>
      <c r="CL1046" s="166"/>
      <c r="CM1046" s="166"/>
      <c r="CN1046" s="166"/>
      <c r="CO1046" s="166"/>
      <c r="CP1046" s="166"/>
      <c r="CQ1046" s="166"/>
      <c r="CR1046" s="166"/>
      <c r="CS1046" s="166"/>
      <c r="CT1046" s="166"/>
      <c r="CU1046" s="166"/>
      <c r="CV1046" s="166"/>
      <c r="CW1046" s="166"/>
      <c r="CX1046" s="166"/>
      <c r="CY1046" s="166"/>
      <c r="CZ1046" s="166"/>
      <c r="DA1046" s="166"/>
      <c r="DB1046" s="166"/>
      <c r="DC1046" s="166"/>
      <c r="DD1046" s="166"/>
      <c r="DE1046" s="166"/>
      <c r="DF1046" s="166"/>
      <c r="DG1046" s="166"/>
      <c r="DH1046" s="166"/>
      <c r="DI1046" s="166"/>
      <c r="DJ1046" s="166"/>
      <c r="DK1046" s="166"/>
      <c r="DL1046" s="166"/>
      <c r="DM1046" s="166"/>
      <c r="DN1046" s="166"/>
      <c r="DO1046" s="166"/>
      <c r="DP1046" s="166"/>
      <c r="DQ1046" s="166"/>
      <c r="DR1046" s="166"/>
      <c r="DS1046" s="166"/>
      <c r="DT1046" s="166"/>
      <c r="DU1046" s="166"/>
      <c r="DV1046" s="166"/>
      <c r="DW1046" s="166"/>
      <c r="DX1046" s="166"/>
      <c r="DY1046" s="166"/>
      <c r="DZ1046" s="166"/>
      <c r="EA1046" s="166"/>
      <c r="EB1046" s="166"/>
      <c r="EC1046" s="166"/>
      <c r="ED1046" s="166"/>
      <c r="EE1046" s="166"/>
      <c r="EF1046" s="166"/>
      <c r="EG1046" s="166"/>
      <c r="EH1046" s="166"/>
      <c r="EI1046" s="166"/>
      <c r="EJ1046" s="166"/>
      <c r="EK1046" s="166"/>
      <c r="EL1046" s="166"/>
      <c r="EM1046" s="166"/>
      <c r="EN1046" s="166"/>
      <c r="EO1046" s="166"/>
      <c r="EP1046" s="166"/>
      <c r="EQ1046" s="166"/>
      <c r="ER1046" s="166"/>
      <c r="ES1046" s="166"/>
      <c r="ET1046" s="166"/>
      <c r="EU1046" s="166"/>
      <c r="EV1046" s="166"/>
      <c r="EW1046" s="166"/>
      <c r="EX1046" s="166"/>
      <c r="EY1046" s="166"/>
      <c r="EZ1046" s="166"/>
      <c r="FA1046" s="166"/>
      <c r="FB1046" s="166"/>
      <c r="FC1046" s="166"/>
      <c r="FD1046" s="166"/>
      <c r="FE1046" s="166"/>
      <c r="FF1046" s="166"/>
      <c r="FG1046" s="166"/>
      <c r="FH1046" s="166"/>
      <c r="FI1046" s="166"/>
      <c r="FJ1046" s="166"/>
    </row>
    <row r="1047" spans="13:166" s="19" customFormat="1">
      <c r="M1047" s="166"/>
      <c r="N1047" s="166"/>
      <c r="O1047" s="166"/>
      <c r="P1047" s="166"/>
      <c r="Q1047" s="166"/>
      <c r="R1047" s="166"/>
      <c r="S1047" s="166"/>
      <c r="T1047" s="166"/>
      <c r="U1047" s="166"/>
      <c r="V1047" s="166"/>
      <c r="W1047" s="166"/>
      <c r="X1047" s="166"/>
      <c r="Y1047" s="166"/>
      <c r="Z1047" s="166"/>
      <c r="AA1047" s="166"/>
      <c r="AB1047" s="166"/>
      <c r="AC1047" s="166"/>
      <c r="AD1047" s="166"/>
      <c r="AE1047" s="166"/>
      <c r="AF1047" s="166"/>
      <c r="AG1047" s="166"/>
      <c r="AH1047" s="167"/>
      <c r="AI1047" s="167"/>
      <c r="AJ1047" s="167"/>
      <c r="AK1047" s="167"/>
      <c r="AL1047" s="167"/>
      <c r="AM1047" s="167"/>
      <c r="AN1047" s="167"/>
      <c r="AO1047" s="167"/>
      <c r="AP1047" s="167"/>
      <c r="AQ1047" s="167"/>
      <c r="AR1047" s="167"/>
      <c r="AS1047" s="167"/>
      <c r="AT1047" s="167"/>
      <c r="AU1047" s="167"/>
      <c r="AV1047" s="167"/>
      <c r="AW1047" s="167"/>
      <c r="AX1047" s="167"/>
      <c r="AY1047" s="167"/>
      <c r="AZ1047" s="167"/>
      <c r="BA1047" s="167"/>
      <c r="BB1047" s="167"/>
      <c r="BC1047" s="167"/>
      <c r="BD1047" s="167"/>
      <c r="BE1047" s="167"/>
      <c r="BF1047" s="167"/>
      <c r="BG1047" s="167"/>
      <c r="BH1047" s="167"/>
      <c r="BI1047" s="167"/>
      <c r="BJ1047" s="167"/>
      <c r="BK1047" s="167"/>
      <c r="BL1047" s="166"/>
      <c r="BM1047" s="166"/>
      <c r="BN1047" s="166"/>
      <c r="BO1047" s="166"/>
      <c r="BP1047" s="166"/>
      <c r="BQ1047" s="166"/>
      <c r="BR1047" s="166"/>
      <c r="BS1047" s="166"/>
      <c r="BT1047" s="166"/>
      <c r="BU1047" s="166"/>
      <c r="BV1047" s="166"/>
      <c r="BW1047" s="166"/>
      <c r="BX1047" s="166"/>
      <c r="BY1047" s="166"/>
      <c r="BZ1047" s="166"/>
      <c r="CA1047" s="166"/>
      <c r="CB1047" s="166"/>
      <c r="CC1047" s="166"/>
      <c r="CD1047" s="166"/>
      <c r="CE1047" s="166"/>
      <c r="CF1047" s="166"/>
      <c r="CG1047" s="166"/>
      <c r="CH1047" s="166"/>
      <c r="CI1047" s="166"/>
      <c r="CJ1047" s="166"/>
      <c r="CK1047" s="166"/>
      <c r="CL1047" s="166"/>
      <c r="CM1047" s="166"/>
      <c r="CN1047" s="166"/>
      <c r="CO1047" s="166"/>
      <c r="CP1047" s="166"/>
      <c r="CQ1047" s="166"/>
      <c r="CR1047" s="166"/>
      <c r="CS1047" s="166"/>
      <c r="CT1047" s="166"/>
      <c r="CU1047" s="166"/>
      <c r="CV1047" s="166"/>
      <c r="CW1047" s="166"/>
      <c r="CX1047" s="166"/>
      <c r="CY1047" s="166"/>
      <c r="CZ1047" s="166"/>
      <c r="DA1047" s="166"/>
      <c r="DB1047" s="166"/>
      <c r="DC1047" s="166"/>
      <c r="DD1047" s="166"/>
      <c r="DE1047" s="166"/>
      <c r="DF1047" s="166"/>
      <c r="DG1047" s="166"/>
      <c r="DH1047" s="166"/>
      <c r="DI1047" s="166"/>
      <c r="DJ1047" s="166"/>
      <c r="DK1047" s="166"/>
      <c r="DL1047" s="166"/>
      <c r="DM1047" s="166"/>
      <c r="DN1047" s="166"/>
      <c r="DO1047" s="166"/>
      <c r="DP1047" s="166"/>
      <c r="DQ1047" s="166"/>
      <c r="DR1047" s="166"/>
      <c r="DS1047" s="166"/>
      <c r="DT1047" s="166"/>
      <c r="DU1047" s="166"/>
      <c r="DV1047" s="166"/>
      <c r="DW1047" s="166"/>
      <c r="DX1047" s="166"/>
      <c r="DY1047" s="166"/>
      <c r="DZ1047" s="166"/>
      <c r="EA1047" s="166"/>
      <c r="EB1047" s="166"/>
      <c r="EC1047" s="166"/>
      <c r="ED1047" s="166"/>
      <c r="EE1047" s="166"/>
      <c r="EF1047" s="166"/>
      <c r="EG1047" s="166"/>
      <c r="EH1047" s="166"/>
      <c r="EI1047" s="166"/>
      <c r="EJ1047" s="166"/>
      <c r="EK1047" s="166"/>
      <c r="EL1047" s="166"/>
      <c r="EM1047" s="166"/>
      <c r="EN1047" s="166"/>
      <c r="EO1047" s="166"/>
      <c r="EP1047" s="166"/>
      <c r="EQ1047" s="166"/>
      <c r="ER1047" s="166"/>
      <c r="ES1047" s="166"/>
      <c r="ET1047" s="166"/>
      <c r="EU1047" s="166"/>
      <c r="EV1047" s="166"/>
      <c r="EW1047" s="166"/>
      <c r="EX1047" s="166"/>
      <c r="EY1047" s="166"/>
      <c r="EZ1047" s="166"/>
      <c r="FA1047" s="166"/>
      <c r="FB1047" s="166"/>
      <c r="FC1047" s="166"/>
      <c r="FD1047" s="166"/>
      <c r="FE1047" s="166"/>
      <c r="FF1047" s="166"/>
      <c r="FG1047" s="166"/>
      <c r="FH1047" s="166"/>
      <c r="FI1047" s="166"/>
      <c r="FJ1047" s="166"/>
    </row>
    <row r="1048" spans="13:166" s="19" customFormat="1">
      <c r="M1048" s="166"/>
      <c r="N1048" s="166"/>
      <c r="O1048" s="166"/>
      <c r="P1048" s="166"/>
      <c r="Q1048" s="166"/>
      <c r="R1048" s="166"/>
      <c r="S1048" s="166"/>
      <c r="T1048" s="166"/>
      <c r="U1048" s="166"/>
      <c r="V1048" s="166"/>
      <c r="W1048" s="166"/>
      <c r="X1048" s="166"/>
      <c r="Y1048" s="166"/>
      <c r="Z1048" s="166"/>
      <c r="AA1048" s="166"/>
      <c r="AB1048" s="166"/>
      <c r="AC1048" s="166"/>
      <c r="AD1048" s="166"/>
      <c r="AE1048" s="166"/>
      <c r="AF1048" s="166"/>
      <c r="AG1048" s="166"/>
      <c r="AH1048" s="167"/>
      <c r="AI1048" s="167"/>
      <c r="AJ1048" s="167"/>
      <c r="AK1048" s="167"/>
      <c r="AL1048" s="167"/>
      <c r="AM1048" s="167"/>
      <c r="AN1048" s="167"/>
      <c r="AO1048" s="167"/>
      <c r="AP1048" s="167"/>
      <c r="AQ1048" s="167"/>
      <c r="AR1048" s="167"/>
      <c r="AS1048" s="167"/>
      <c r="AT1048" s="167"/>
      <c r="AU1048" s="167"/>
      <c r="AV1048" s="167"/>
      <c r="AW1048" s="167"/>
      <c r="AX1048" s="167"/>
      <c r="AY1048" s="167"/>
      <c r="AZ1048" s="167"/>
      <c r="BA1048" s="167"/>
      <c r="BB1048" s="167"/>
      <c r="BC1048" s="167"/>
      <c r="BD1048" s="167"/>
      <c r="BE1048" s="167"/>
      <c r="BF1048" s="167"/>
      <c r="BG1048" s="167"/>
      <c r="BH1048" s="167"/>
      <c r="BI1048" s="167"/>
      <c r="BJ1048" s="167"/>
      <c r="BK1048" s="167"/>
      <c r="BL1048" s="166"/>
      <c r="BM1048" s="166"/>
      <c r="BN1048" s="166"/>
      <c r="BO1048" s="166"/>
      <c r="BP1048" s="166"/>
      <c r="BQ1048" s="166"/>
      <c r="BR1048" s="166"/>
      <c r="BS1048" s="166"/>
      <c r="BT1048" s="166"/>
      <c r="BU1048" s="166"/>
      <c r="BV1048" s="166"/>
      <c r="BW1048" s="166"/>
      <c r="BX1048" s="166"/>
      <c r="BY1048" s="166"/>
      <c r="BZ1048" s="166"/>
      <c r="CA1048" s="166"/>
      <c r="CB1048" s="166"/>
      <c r="CC1048" s="166"/>
      <c r="CD1048" s="166"/>
      <c r="CE1048" s="166"/>
      <c r="CF1048" s="166"/>
      <c r="CG1048" s="166"/>
      <c r="CH1048" s="166"/>
      <c r="CI1048" s="166"/>
      <c r="CJ1048" s="166"/>
      <c r="CK1048" s="166"/>
      <c r="CL1048" s="166"/>
      <c r="CM1048" s="166"/>
      <c r="CN1048" s="166"/>
      <c r="CO1048" s="166"/>
      <c r="CP1048" s="166"/>
      <c r="CQ1048" s="166"/>
      <c r="CR1048" s="166"/>
      <c r="CS1048" s="166"/>
      <c r="CT1048" s="166"/>
      <c r="CU1048" s="166"/>
      <c r="CV1048" s="166"/>
      <c r="CW1048" s="166"/>
      <c r="CX1048" s="166"/>
      <c r="CY1048" s="166"/>
      <c r="CZ1048" s="166"/>
      <c r="DA1048" s="166"/>
      <c r="DB1048" s="166"/>
      <c r="DC1048" s="166"/>
      <c r="DD1048" s="166"/>
      <c r="DE1048" s="166"/>
      <c r="DF1048" s="166"/>
      <c r="DG1048" s="166"/>
      <c r="DH1048" s="166"/>
      <c r="DI1048" s="166"/>
      <c r="DJ1048" s="166"/>
      <c r="DK1048" s="166"/>
      <c r="DL1048" s="166"/>
      <c r="DM1048" s="166"/>
      <c r="DN1048" s="166"/>
      <c r="DO1048" s="166"/>
      <c r="DP1048" s="166"/>
      <c r="DQ1048" s="166"/>
      <c r="DR1048" s="166"/>
      <c r="DS1048" s="166"/>
      <c r="DT1048" s="166"/>
      <c r="DU1048" s="166"/>
      <c r="DV1048" s="166"/>
      <c r="DW1048" s="166"/>
      <c r="DX1048" s="166"/>
      <c r="DY1048" s="166"/>
      <c r="DZ1048" s="166"/>
      <c r="EA1048" s="166"/>
      <c r="EB1048" s="166"/>
      <c r="EC1048" s="166"/>
      <c r="ED1048" s="166"/>
      <c r="EE1048" s="166"/>
      <c r="EF1048" s="166"/>
      <c r="EG1048" s="166"/>
      <c r="EH1048" s="166"/>
      <c r="EI1048" s="166"/>
      <c r="EJ1048" s="166"/>
      <c r="EK1048" s="166"/>
      <c r="EL1048" s="166"/>
      <c r="EM1048" s="166"/>
      <c r="EN1048" s="166"/>
      <c r="EO1048" s="166"/>
      <c r="EP1048" s="166"/>
      <c r="EQ1048" s="166"/>
      <c r="ER1048" s="166"/>
      <c r="ES1048" s="166"/>
      <c r="ET1048" s="166"/>
      <c r="EU1048" s="166"/>
      <c r="EV1048" s="166"/>
      <c r="EW1048" s="166"/>
      <c r="EX1048" s="166"/>
      <c r="EY1048" s="166"/>
      <c r="EZ1048" s="166"/>
      <c r="FA1048" s="166"/>
      <c r="FB1048" s="166"/>
      <c r="FC1048" s="166"/>
      <c r="FD1048" s="166"/>
      <c r="FE1048" s="166"/>
      <c r="FF1048" s="166"/>
      <c r="FG1048" s="166"/>
      <c r="FH1048" s="166"/>
      <c r="FI1048" s="166"/>
      <c r="FJ1048" s="166"/>
    </row>
    <row r="1049" spans="13:166" s="19" customFormat="1">
      <c r="M1049" s="166"/>
      <c r="N1049" s="166"/>
      <c r="O1049" s="166"/>
      <c r="P1049" s="166"/>
      <c r="Q1049" s="166"/>
      <c r="R1049" s="166"/>
      <c r="S1049" s="166"/>
      <c r="T1049" s="166"/>
      <c r="U1049" s="166"/>
      <c r="V1049" s="166"/>
      <c r="W1049" s="166"/>
      <c r="X1049" s="166"/>
      <c r="Y1049" s="166"/>
      <c r="Z1049" s="166"/>
      <c r="AA1049" s="166"/>
      <c r="AB1049" s="166"/>
      <c r="AC1049" s="166"/>
      <c r="AD1049" s="166"/>
      <c r="AE1049" s="166"/>
      <c r="AF1049" s="166"/>
      <c r="AG1049" s="166"/>
      <c r="AH1049" s="167"/>
      <c r="AI1049" s="167"/>
      <c r="AJ1049" s="167"/>
      <c r="AK1049" s="167"/>
      <c r="AL1049" s="167"/>
      <c r="AM1049" s="167"/>
      <c r="AN1049" s="167"/>
      <c r="AO1049" s="167"/>
      <c r="AP1049" s="167"/>
      <c r="AQ1049" s="167"/>
      <c r="AR1049" s="167"/>
      <c r="AS1049" s="167"/>
      <c r="AT1049" s="167"/>
      <c r="AU1049" s="167"/>
      <c r="AV1049" s="167"/>
      <c r="AW1049" s="167"/>
      <c r="AX1049" s="167"/>
      <c r="AY1049" s="167"/>
      <c r="AZ1049" s="167"/>
      <c r="BA1049" s="167"/>
      <c r="BB1049" s="167"/>
      <c r="BC1049" s="167"/>
      <c r="BD1049" s="167"/>
      <c r="BE1049" s="167"/>
      <c r="BF1049" s="167"/>
      <c r="BG1049" s="167"/>
      <c r="BH1049" s="167"/>
      <c r="BI1049" s="167"/>
      <c r="BJ1049" s="167"/>
      <c r="BK1049" s="167"/>
      <c r="BL1049" s="166"/>
      <c r="BM1049" s="166"/>
      <c r="BN1049" s="166"/>
      <c r="BO1049" s="166"/>
      <c r="BP1049" s="166"/>
      <c r="BQ1049" s="166"/>
      <c r="BR1049" s="166"/>
      <c r="BS1049" s="166"/>
      <c r="BT1049" s="166"/>
      <c r="BU1049" s="166"/>
      <c r="BV1049" s="166"/>
      <c r="BW1049" s="166"/>
      <c r="BX1049" s="166"/>
      <c r="BY1049" s="166"/>
      <c r="BZ1049" s="166"/>
      <c r="CA1049" s="166"/>
      <c r="CB1049" s="166"/>
      <c r="CC1049" s="166"/>
      <c r="CD1049" s="166"/>
      <c r="CE1049" s="166"/>
      <c r="CF1049" s="166"/>
      <c r="CG1049" s="166"/>
      <c r="CH1049" s="166"/>
      <c r="CI1049" s="166"/>
      <c r="CJ1049" s="166"/>
      <c r="CK1049" s="166"/>
      <c r="CL1049" s="166"/>
      <c r="CM1049" s="166"/>
      <c r="CN1049" s="166"/>
      <c r="CO1049" s="166"/>
      <c r="CP1049" s="166"/>
      <c r="CQ1049" s="166"/>
      <c r="CR1049" s="166"/>
      <c r="CS1049" s="166"/>
      <c r="CT1049" s="166"/>
      <c r="CU1049" s="166"/>
      <c r="CV1049" s="166"/>
      <c r="CW1049" s="166"/>
      <c r="CX1049" s="166"/>
      <c r="CY1049" s="166"/>
      <c r="CZ1049" s="166"/>
      <c r="DA1049" s="166"/>
      <c r="DB1049" s="166"/>
      <c r="DC1049" s="166"/>
      <c r="DD1049" s="166"/>
      <c r="DE1049" s="166"/>
      <c r="DF1049" s="166"/>
      <c r="DG1049" s="166"/>
      <c r="DH1049" s="166"/>
      <c r="DI1049" s="166"/>
      <c r="DJ1049" s="166"/>
      <c r="DK1049" s="166"/>
      <c r="DL1049" s="166"/>
      <c r="DM1049" s="166"/>
      <c r="DN1049" s="166"/>
      <c r="DO1049" s="166"/>
      <c r="DP1049" s="166"/>
      <c r="DQ1049" s="166"/>
      <c r="DR1049" s="166"/>
      <c r="DS1049" s="166"/>
      <c r="DT1049" s="166"/>
      <c r="DU1049" s="166"/>
      <c r="DV1049" s="166"/>
      <c r="DW1049" s="166"/>
      <c r="DX1049" s="166"/>
      <c r="DY1049" s="166"/>
      <c r="DZ1049" s="166"/>
      <c r="EA1049" s="166"/>
      <c r="EB1049" s="166"/>
      <c r="EC1049" s="166"/>
      <c r="ED1049" s="166"/>
      <c r="EE1049" s="166"/>
      <c r="EF1049" s="166"/>
      <c r="EG1049" s="166"/>
      <c r="EH1049" s="166"/>
      <c r="EI1049" s="166"/>
      <c r="EJ1049" s="166"/>
      <c r="EK1049" s="166"/>
      <c r="EL1049" s="166"/>
      <c r="EM1049" s="166"/>
      <c r="EN1049" s="166"/>
      <c r="EO1049" s="166"/>
      <c r="EP1049" s="166"/>
      <c r="EQ1049" s="166"/>
      <c r="ER1049" s="166"/>
      <c r="ES1049" s="166"/>
      <c r="ET1049" s="166"/>
      <c r="EU1049" s="166"/>
      <c r="EV1049" s="166"/>
      <c r="EW1049" s="166"/>
      <c r="EX1049" s="166"/>
      <c r="EY1049" s="166"/>
      <c r="EZ1049" s="166"/>
      <c r="FA1049" s="166"/>
      <c r="FB1049" s="166"/>
      <c r="FC1049" s="166"/>
      <c r="FD1049" s="166"/>
      <c r="FE1049" s="166"/>
      <c r="FF1049" s="166"/>
      <c r="FG1049" s="166"/>
      <c r="FH1049" s="166"/>
      <c r="FI1049" s="166"/>
      <c r="FJ1049" s="166"/>
    </row>
    <row r="1050" spans="13:166" s="19" customFormat="1">
      <c r="M1050" s="166"/>
      <c r="N1050" s="166"/>
      <c r="O1050" s="166"/>
      <c r="P1050" s="166"/>
      <c r="Q1050" s="166"/>
      <c r="R1050" s="166"/>
      <c r="S1050" s="166"/>
      <c r="T1050" s="166"/>
      <c r="U1050" s="166"/>
      <c r="V1050" s="166"/>
      <c r="W1050" s="166"/>
      <c r="X1050" s="166"/>
      <c r="Y1050" s="166"/>
      <c r="Z1050" s="166"/>
      <c r="AA1050" s="166"/>
      <c r="AB1050" s="166"/>
      <c r="AC1050" s="166"/>
      <c r="AD1050" s="166"/>
      <c r="AE1050" s="166"/>
      <c r="AF1050" s="166"/>
      <c r="AG1050" s="166"/>
      <c r="AH1050" s="167"/>
      <c r="AI1050" s="167"/>
      <c r="AJ1050" s="167"/>
      <c r="AK1050" s="167"/>
      <c r="AL1050" s="167"/>
      <c r="AM1050" s="167"/>
      <c r="AN1050" s="167"/>
      <c r="AO1050" s="167"/>
      <c r="AP1050" s="167"/>
      <c r="AQ1050" s="167"/>
      <c r="AR1050" s="167"/>
      <c r="AS1050" s="167"/>
      <c r="AT1050" s="167"/>
      <c r="AU1050" s="167"/>
      <c r="AV1050" s="167"/>
      <c r="AW1050" s="167"/>
      <c r="AX1050" s="167"/>
      <c r="AY1050" s="167"/>
      <c r="AZ1050" s="167"/>
      <c r="BA1050" s="167"/>
      <c r="BB1050" s="167"/>
      <c r="BC1050" s="167"/>
      <c r="BD1050" s="167"/>
      <c r="BE1050" s="167"/>
      <c r="BF1050" s="167"/>
      <c r="BG1050" s="167"/>
      <c r="BH1050" s="167"/>
      <c r="BI1050" s="167"/>
      <c r="BJ1050" s="167"/>
      <c r="BK1050" s="167"/>
      <c r="BL1050" s="166"/>
      <c r="BM1050" s="166"/>
      <c r="BN1050" s="166"/>
      <c r="BO1050" s="166"/>
      <c r="BP1050" s="166"/>
      <c r="BQ1050" s="166"/>
      <c r="BR1050" s="166"/>
      <c r="BS1050" s="166"/>
      <c r="BT1050" s="166"/>
      <c r="BU1050" s="166"/>
      <c r="BV1050" s="166"/>
      <c r="BW1050" s="166"/>
      <c r="BX1050" s="166"/>
      <c r="BY1050" s="166"/>
      <c r="BZ1050" s="166"/>
      <c r="CA1050" s="166"/>
      <c r="CB1050" s="166"/>
      <c r="CC1050" s="166"/>
      <c r="CD1050" s="166"/>
      <c r="CE1050" s="166"/>
      <c r="CF1050" s="166"/>
      <c r="CG1050" s="166"/>
      <c r="CH1050" s="166"/>
      <c r="CI1050" s="166"/>
      <c r="CJ1050" s="166"/>
      <c r="CK1050" s="166"/>
      <c r="CL1050" s="166"/>
      <c r="CM1050" s="166"/>
      <c r="CN1050" s="166"/>
      <c r="CO1050" s="166"/>
      <c r="CP1050" s="166"/>
      <c r="CQ1050" s="166"/>
      <c r="CR1050" s="166"/>
      <c r="CS1050" s="166"/>
      <c r="CT1050" s="166"/>
      <c r="CU1050" s="166"/>
      <c r="CV1050" s="166"/>
      <c r="CW1050" s="166"/>
      <c r="CX1050" s="166"/>
      <c r="CY1050" s="166"/>
      <c r="CZ1050" s="166"/>
      <c r="DA1050" s="166"/>
      <c r="DB1050" s="166"/>
      <c r="DC1050" s="166"/>
      <c r="DD1050" s="166"/>
      <c r="DE1050" s="166"/>
      <c r="DF1050" s="166"/>
      <c r="DG1050" s="166"/>
      <c r="DH1050" s="166"/>
      <c r="DI1050" s="166"/>
      <c r="DJ1050" s="166"/>
      <c r="DK1050" s="166"/>
      <c r="DL1050" s="166"/>
      <c r="DM1050" s="166"/>
      <c r="DN1050" s="166"/>
      <c r="DO1050" s="166"/>
      <c r="DP1050" s="166"/>
      <c r="DQ1050" s="166"/>
      <c r="DR1050" s="166"/>
      <c r="DS1050" s="166"/>
      <c r="DT1050" s="166"/>
      <c r="DU1050" s="166"/>
      <c r="DV1050" s="166"/>
      <c r="DW1050" s="166"/>
      <c r="DX1050" s="166"/>
      <c r="DY1050" s="166"/>
      <c r="DZ1050" s="166"/>
      <c r="EA1050" s="166"/>
      <c r="EB1050" s="166"/>
      <c r="EC1050" s="166"/>
      <c r="ED1050" s="166"/>
      <c r="EE1050" s="166"/>
      <c r="EF1050" s="166"/>
      <c r="EG1050" s="166"/>
      <c r="EH1050" s="166"/>
      <c r="EI1050" s="166"/>
      <c r="EJ1050" s="166"/>
      <c r="EK1050" s="166"/>
      <c r="EL1050" s="166"/>
      <c r="EM1050" s="166"/>
      <c r="EN1050" s="166"/>
      <c r="EO1050" s="166"/>
      <c r="EP1050" s="166"/>
      <c r="EQ1050" s="166"/>
      <c r="ER1050" s="166"/>
      <c r="ES1050" s="166"/>
      <c r="ET1050" s="166"/>
      <c r="EU1050" s="166"/>
      <c r="EV1050" s="166"/>
      <c r="EW1050" s="166"/>
      <c r="EX1050" s="166"/>
      <c r="EY1050" s="166"/>
      <c r="EZ1050" s="166"/>
      <c r="FA1050" s="166"/>
      <c r="FB1050" s="166"/>
      <c r="FC1050" s="166"/>
      <c r="FD1050" s="166"/>
      <c r="FE1050" s="166"/>
      <c r="FF1050" s="166"/>
      <c r="FG1050" s="166"/>
      <c r="FH1050" s="166"/>
      <c r="FI1050" s="166"/>
      <c r="FJ1050" s="166"/>
    </row>
    <row r="1051" spans="13:166" s="19" customFormat="1">
      <c r="M1051" s="166"/>
      <c r="N1051" s="166"/>
      <c r="O1051" s="166"/>
      <c r="P1051" s="166"/>
      <c r="Q1051" s="166"/>
      <c r="R1051" s="166"/>
      <c r="S1051" s="166"/>
      <c r="T1051" s="166"/>
      <c r="U1051" s="166"/>
      <c r="V1051" s="166"/>
      <c r="W1051" s="166"/>
      <c r="X1051" s="166"/>
      <c r="Y1051" s="166"/>
      <c r="Z1051" s="166"/>
      <c r="AA1051" s="166"/>
      <c r="AB1051" s="166"/>
      <c r="AC1051" s="166"/>
      <c r="AD1051" s="166"/>
      <c r="AE1051" s="166"/>
      <c r="AF1051" s="166"/>
      <c r="AG1051" s="166"/>
      <c r="AH1051" s="167"/>
      <c r="AI1051" s="167"/>
      <c r="AJ1051" s="167"/>
      <c r="AK1051" s="167"/>
      <c r="AL1051" s="167"/>
      <c r="AM1051" s="167"/>
      <c r="AN1051" s="167"/>
      <c r="AO1051" s="167"/>
      <c r="AP1051" s="167"/>
      <c r="AQ1051" s="167"/>
      <c r="AR1051" s="167"/>
      <c r="AS1051" s="167"/>
      <c r="AT1051" s="167"/>
      <c r="AU1051" s="167"/>
      <c r="AV1051" s="167"/>
      <c r="AW1051" s="167"/>
      <c r="AX1051" s="167"/>
      <c r="AY1051" s="167"/>
      <c r="AZ1051" s="167"/>
      <c r="BA1051" s="167"/>
      <c r="BB1051" s="167"/>
      <c r="BC1051" s="167"/>
      <c r="BD1051" s="167"/>
      <c r="BE1051" s="167"/>
      <c r="BF1051" s="167"/>
      <c r="BG1051" s="167"/>
      <c r="BH1051" s="167"/>
      <c r="BI1051" s="167"/>
      <c r="BJ1051" s="167"/>
      <c r="BK1051" s="167"/>
      <c r="BL1051" s="166"/>
      <c r="BM1051" s="166"/>
      <c r="BN1051" s="166"/>
      <c r="BO1051" s="166"/>
      <c r="BP1051" s="166"/>
      <c r="BQ1051" s="166"/>
      <c r="BR1051" s="166"/>
      <c r="BS1051" s="166"/>
      <c r="BT1051" s="166"/>
      <c r="BU1051" s="166"/>
      <c r="BV1051" s="166"/>
      <c r="BW1051" s="166"/>
      <c r="BX1051" s="166"/>
      <c r="BY1051" s="166"/>
      <c r="BZ1051" s="166"/>
      <c r="CA1051" s="166"/>
      <c r="CB1051" s="166"/>
      <c r="CC1051" s="166"/>
      <c r="CD1051" s="166"/>
      <c r="CE1051" s="166"/>
      <c r="CF1051" s="166"/>
      <c r="CG1051" s="166"/>
      <c r="CH1051" s="166"/>
      <c r="CI1051" s="166"/>
      <c r="CJ1051" s="166"/>
      <c r="CK1051" s="166"/>
      <c r="CL1051" s="166"/>
      <c r="CM1051" s="166"/>
      <c r="CN1051" s="166"/>
      <c r="CO1051" s="166"/>
      <c r="CP1051" s="166"/>
      <c r="CQ1051" s="166"/>
      <c r="CR1051" s="166"/>
      <c r="CS1051" s="166"/>
      <c r="CT1051" s="166"/>
      <c r="CU1051" s="166"/>
      <c r="CV1051" s="166"/>
      <c r="CW1051" s="166"/>
      <c r="CX1051" s="166"/>
      <c r="CY1051" s="166"/>
      <c r="CZ1051" s="166"/>
      <c r="DA1051" s="166"/>
      <c r="DB1051" s="166"/>
      <c r="DC1051" s="166"/>
      <c r="DD1051" s="166"/>
      <c r="DE1051" s="166"/>
      <c r="DF1051" s="166"/>
      <c r="DG1051" s="166"/>
      <c r="DH1051" s="166"/>
      <c r="DI1051" s="166"/>
      <c r="DJ1051" s="166"/>
      <c r="DK1051" s="166"/>
      <c r="DL1051" s="166"/>
      <c r="DM1051" s="166"/>
      <c r="DN1051" s="166"/>
      <c r="DO1051" s="166"/>
      <c r="DP1051" s="166"/>
      <c r="DQ1051" s="166"/>
      <c r="DR1051" s="166"/>
      <c r="DS1051" s="166"/>
      <c r="DT1051" s="166"/>
      <c r="DU1051" s="166"/>
      <c r="DV1051" s="166"/>
      <c r="DW1051" s="166"/>
      <c r="DX1051" s="166"/>
      <c r="DY1051" s="166"/>
      <c r="DZ1051" s="166"/>
      <c r="EA1051" s="166"/>
      <c r="EB1051" s="166"/>
      <c r="EC1051" s="166"/>
      <c r="ED1051" s="166"/>
      <c r="EE1051" s="166"/>
      <c r="EF1051" s="166"/>
      <c r="EG1051" s="166"/>
      <c r="EH1051" s="166"/>
      <c r="EI1051" s="166"/>
      <c r="EJ1051" s="166"/>
      <c r="EK1051" s="166"/>
      <c r="EL1051" s="166"/>
      <c r="EM1051" s="166"/>
      <c r="EN1051" s="166"/>
      <c r="EO1051" s="166"/>
      <c r="EP1051" s="166"/>
      <c r="EQ1051" s="166"/>
      <c r="ER1051" s="166"/>
      <c r="ES1051" s="166"/>
      <c r="ET1051" s="166"/>
      <c r="EU1051" s="166"/>
      <c r="EV1051" s="166"/>
      <c r="EW1051" s="166"/>
      <c r="EX1051" s="166"/>
      <c r="EY1051" s="166"/>
      <c r="EZ1051" s="166"/>
      <c r="FA1051" s="166"/>
      <c r="FB1051" s="166"/>
      <c r="FC1051" s="166"/>
      <c r="FD1051" s="166"/>
      <c r="FE1051" s="166"/>
      <c r="FF1051" s="166"/>
      <c r="FG1051" s="166"/>
      <c r="FH1051" s="166"/>
      <c r="FI1051" s="166"/>
      <c r="FJ1051" s="166"/>
    </row>
    <row r="1052" spans="13:166" s="19" customFormat="1">
      <c r="M1052" s="166"/>
      <c r="N1052" s="166"/>
      <c r="O1052" s="166"/>
      <c r="P1052" s="166"/>
      <c r="Q1052" s="166"/>
      <c r="R1052" s="166"/>
      <c r="S1052" s="166"/>
      <c r="T1052" s="166"/>
      <c r="U1052" s="166"/>
      <c r="V1052" s="166"/>
      <c r="W1052" s="166"/>
      <c r="X1052" s="166"/>
      <c r="Y1052" s="166"/>
      <c r="Z1052" s="166"/>
      <c r="AA1052" s="166"/>
      <c r="AB1052" s="166"/>
      <c r="AC1052" s="166"/>
      <c r="AD1052" s="166"/>
      <c r="AE1052" s="166"/>
      <c r="AF1052" s="166"/>
      <c r="AG1052" s="166"/>
      <c r="AH1052" s="167"/>
      <c r="AI1052" s="167"/>
      <c r="AJ1052" s="167"/>
      <c r="AK1052" s="167"/>
      <c r="AL1052" s="167"/>
      <c r="AM1052" s="167"/>
      <c r="AN1052" s="167"/>
      <c r="AO1052" s="167"/>
      <c r="AP1052" s="167"/>
      <c r="AQ1052" s="167"/>
      <c r="AR1052" s="167"/>
      <c r="AS1052" s="167"/>
      <c r="AT1052" s="167"/>
      <c r="AU1052" s="167"/>
      <c r="AV1052" s="167"/>
      <c r="AW1052" s="167"/>
      <c r="AX1052" s="167"/>
      <c r="AY1052" s="167"/>
      <c r="AZ1052" s="167"/>
      <c r="BA1052" s="167"/>
      <c r="BB1052" s="167"/>
      <c r="BC1052" s="167"/>
      <c r="BD1052" s="167"/>
      <c r="BE1052" s="167"/>
      <c r="BF1052" s="167"/>
      <c r="BG1052" s="167"/>
      <c r="BH1052" s="167"/>
      <c r="BI1052" s="167"/>
      <c r="BJ1052" s="167"/>
      <c r="BK1052" s="167"/>
      <c r="BL1052" s="166"/>
      <c r="BM1052" s="166"/>
      <c r="BN1052" s="166"/>
      <c r="BO1052" s="166"/>
      <c r="BP1052" s="166"/>
      <c r="BQ1052" s="166"/>
      <c r="BR1052" s="166"/>
      <c r="BS1052" s="166"/>
      <c r="BT1052" s="166"/>
      <c r="BU1052" s="166"/>
      <c r="BV1052" s="166"/>
      <c r="BW1052" s="166"/>
      <c r="BX1052" s="166"/>
      <c r="BY1052" s="166"/>
      <c r="BZ1052" s="166"/>
      <c r="CA1052" s="166"/>
      <c r="CB1052" s="166"/>
      <c r="CC1052" s="166"/>
      <c r="CD1052" s="166"/>
      <c r="CE1052" s="166"/>
      <c r="CF1052" s="166"/>
      <c r="CG1052" s="166"/>
      <c r="CH1052" s="166"/>
      <c r="CI1052" s="166"/>
      <c r="CJ1052" s="166"/>
      <c r="CK1052" s="166"/>
      <c r="CL1052" s="166"/>
      <c r="CM1052" s="166"/>
      <c r="CN1052" s="166"/>
      <c r="CO1052" s="166"/>
      <c r="CP1052" s="166"/>
      <c r="CQ1052" s="166"/>
      <c r="CR1052" s="166"/>
      <c r="CS1052" s="166"/>
      <c r="CT1052" s="166"/>
      <c r="CU1052" s="166"/>
      <c r="CV1052" s="166"/>
      <c r="CW1052" s="166"/>
      <c r="CX1052" s="166"/>
      <c r="CY1052" s="166"/>
      <c r="CZ1052" s="166"/>
      <c r="DA1052" s="166"/>
      <c r="DB1052" s="166"/>
      <c r="DC1052" s="166"/>
      <c r="DD1052" s="166"/>
      <c r="DE1052" s="166"/>
      <c r="DF1052" s="166"/>
      <c r="DG1052" s="166"/>
      <c r="DH1052" s="166"/>
      <c r="DI1052" s="166"/>
      <c r="DJ1052" s="166"/>
      <c r="DK1052" s="166"/>
      <c r="DL1052" s="166"/>
      <c r="DM1052" s="166"/>
      <c r="DN1052" s="166"/>
      <c r="DO1052" s="166"/>
      <c r="DP1052" s="166"/>
      <c r="DQ1052" s="166"/>
      <c r="DR1052" s="166"/>
      <c r="DS1052" s="166"/>
      <c r="DT1052" s="166"/>
      <c r="DU1052" s="166"/>
      <c r="DV1052" s="166"/>
      <c r="DW1052" s="166"/>
      <c r="DX1052" s="166"/>
      <c r="DY1052" s="166"/>
      <c r="DZ1052" s="166"/>
      <c r="EA1052" s="166"/>
      <c r="EB1052" s="166"/>
      <c r="EC1052" s="166"/>
      <c r="ED1052" s="166"/>
      <c r="EE1052" s="166"/>
      <c r="EF1052" s="166"/>
      <c r="EG1052" s="166"/>
      <c r="EH1052" s="166"/>
      <c r="EI1052" s="166"/>
      <c r="EJ1052" s="166"/>
      <c r="EK1052" s="166"/>
      <c r="EL1052" s="166"/>
      <c r="EM1052" s="166"/>
      <c r="EN1052" s="166"/>
      <c r="EO1052" s="166"/>
      <c r="EP1052" s="166"/>
      <c r="EQ1052" s="166"/>
      <c r="ER1052" s="166"/>
      <c r="ES1052" s="166"/>
      <c r="ET1052" s="166"/>
      <c r="EU1052" s="166"/>
      <c r="EV1052" s="166"/>
      <c r="EW1052" s="166"/>
      <c r="EX1052" s="166"/>
      <c r="EY1052" s="166"/>
      <c r="EZ1052" s="166"/>
      <c r="FA1052" s="166"/>
      <c r="FB1052" s="166"/>
      <c r="FC1052" s="166"/>
      <c r="FD1052" s="166"/>
      <c r="FE1052" s="166"/>
      <c r="FF1052" s="166"/>
      <c r="FG1052" s="166"/>
      <c r="FH1052" s="166"/>
      <c r="FI1052" s="166"/>
      <c r="FJ1052" s="166"/>
    </row>
    <row r="1053" spans="13:166" s="19" customFormat="1">
      <c r="M1053" s="166"/>
      <c r="N1053" s="166"/>
      <c r="O1053" s="166"/>
      <c r="P1053" s="166"/>
      <c r="Q1053" s="166"/>
      <c r="R1053" s="166"/>
      <c r="S1053" s="166"/>
      <c r="T1053" s="166"/>
      <c r="U1053" s="166"/>
      <c r="V1053" s="166"/>
      <c r="W1053" s="166"/>
      <c r="X1053" s="166"/>
      <c r="Y1053" s="166"/>
      <c r="Z1053" s="166"/>
      <c r="AA1053" s="166"/>
      <c r="AB1053" s="166"/>
      <c r="AC1053" s="166"/>
      <c r="AD1053" s="166"/>
      <c r="AE1053" s="166"/>
      <c r="AF1053" s="166"/>
      <c r="AG1053" s="166"/>
      <c r="AH1053" s="167"/>
      <c r="AI1053" s="167"/>
      <c r="AJ1053" s="167"/>
      <c r="AK1053" s="167"/>
      <c r="AL1053" s="167"/>
      <c r="AM1053" s="167"/>
      <c r="AN1053" s="167"/>
      <c r="AO1053" s="167"/>
      <c r="AP1053" s="167"/>
      <c r="AQ1053" s="167"/>
      <c r="AR1053" s="167"/>
      <c r="AS1053" s="167"/>
      <c r="AT1053" s="167"/>
      <c r="AU1053" s="167"/>
      <c r="AV1053" s="167"/>
      <c r="AW1053" s="167"/>
      <c r="AX1053" s="167"/>
      <c r="AY1053" s="167"/>
      <c r="AZ1053" s="167"/>
      <c r="BA1053" s="167"/>
      <c r="BB1053" s="167"/>
      <c r="BC1053" s="167"/>
      <c r="BD1053" s="167"/>
      <c r="BE1053" s="167"/>
      <c r="BF1053" s="167"/>
      <c r="BG1053" s="167"/>
      <c r="BH1053" s="167"/>
      <c r="BI1053" s="167"/>
      <c r="BJ1053" s="167"/>
      <c r="BK1053" s="167"/>
      <c r="BL1053" s="166"/>
      <c r="BM1053" s="166"/>
      <c r="BN1053" s="166"/>
      <c r="BO1053" s="166"/>
      <c r="BP1053" s="166"/>
      <c r="BQ1053" s="166"/>
      <c r="BR1053" s="166"/>
      <c r="BS1053" s="166"/>
      <c r="BT1053" s="166"/>
      <c r="BU1053" s="166"/>
      <c r="BV1053" s="166"/>
      <c r="BW1053" s="166"/>
      <c r="BX1053" s="166"/>
      <c r="BY1053" s="166"/>
      <c r="BZ1053" s="166"/>
      <c r="CA1053" s="166"/>
      <c r="CB1053" s="166"/>
      <c r="CC1053" s="166"/>
      <c r="CD1053" s="166"/>
      <c r="CE1053" s="166"/>
      <c r="CF1053" s="166"/>
      <c r="CG1053" s="166"/>
      <c r="CH1053" s="166"/>
      <c r="CI1053" s="166"/>
      <c r="CJ1053" s="166"/>
      <c r="CK1053" s="166"/>
      <c r="CL1053" s="166"/>
      <c r="CM1053" s="166"/>
      <c r="CN1053" s="166"/>
      <c r="CO1053" s="166"/>
      <c r="CP1053" s="166"/>
      <c r="CQ1053" s="166"/>
      <c r="CR1053" s="166"/>
      <c r="CS1053" s="166"/>
      <c r="CT1053" s="166"/>
      <c r="CU1053" s="166"/>
      <c r="CV1053" s="166"/>
      <c r="CW1053" s="166"/>
      <c r="CX1053" s="166"/>
      <c r="CY1053" s="166"/>
      <c r="CZ1053" s="166"/>
      <c r="DA1053" s="166"/>
      <c r="DB1053" s="166"/>
      <c r="DC1053" s="166"/>
      <c r="DD1053" s="166"/>
      <c r="DE1053" s="166"/>
      <c r="DF1053" s="166"/>
      <c r="DG1053" s="166"/>
      <c r="DH1053" s="166"/>
      <c r="DI1053" s="166"/>
      <c r="DJ1053" s="166"/>
      <c r="DK1053" s="166"/>
      <c r="DL1053" s="166"/>
      <c r="DM1053" s="166"/>
      <c r="DN1053" s="166"/>
      <c r="DO1053" s="166"/>
      <c r="DP1053" s="166"/>
      <c r="DQ1053" s="166"/>
      <c r="DR1053" s="166"/>
      <c r="DS1053" s="166"/>
      <c r="DT1053" s="166"/>
      <c r="DU1053" s="166"/>
      <c r="DV1053" s="166"/>
      <c r="DW1053" s="166"/>
      <c r="DX1053" s="166"/>
      <c r="DY1053" s="166"/>
      <c r="DZ1053" s="166"/>
      <c r="EA1053" s="166"/>
      <c r="EB1053" s="166"/>
      <c r="EC1053" s="166"/>
      <c r="ED1053" s="166"/>
      <c r="EE1053" s="166"/>
      <c r="EF1053" s="166"/>
      <c r="EG1053" s="166"/>
      <c r="EH1053" s="166"/>
      <c r="EI1053" s="166"/>
      <c r="EJ1053" s="166"/>
      <c r="EK1053" s="166"/>
      <c r="EL1053" s="166"/>
      <c r="EM1053" s="166"/>
      <c r="EN1053" s="166"/>
      <c r="EO1053" s="166"/>
      <c r="EP1053" s="166"/>
      <c r="EQ1053" s="166"/>
      <c r="ER1053" s="166"/>
      <c r="ES1053" s="166"/>
      <c r="ET1053" s="166"/>
      <c r="EU1053" s="166"/>
      <c r="EV1053" s="166"/>
      <c r="EW1053" s="166"/>
      <c r="EX1053" s="166"/>
      <c r="EY1053" s="166"/>
      <c r="EZ1053" s="166"/>
      <c r="FA1053" s="166"/>
      <c r="FB1053" s="166"/>
      <c r="FC1053" s="166"/>
      <c r="FD1053" s="166"/>
      <c r="FE1053" s="166"/>
      <c r="FF1053" s="166"/>
      <c r="FG1053" s="166"/>
      <c r="FH1053" s="166"/>
      <c r="FI1053" s="166"/>
      <c r="FJ1053" s="166"/>
    </row>
    <row r="1054" spans="13:166" s="19" customFormat="1">
      <c r="M1054" s="166"/>
      <c r="N1054" s="166"/>
      <c r="O1054" s="166"/>
      <c r="P1054" s="166"/>
      <c r="Q1054" s="166"/>
      <c r="R1054" s="166"/>
      <c r="S1054" s="166"/>
      <c r="T1054" s="166"/>
      <c r="U1054" s="166"/>
      <c r="V1054" s="166"/>
      <c r="W1054" s="166"/>
      <c r="X1054" s="166"/>
      <c r="Y1054" s="166"/>
      <c r="Z1054" s="166"/>
      <c r="AA1054" s="166"/>
      <c r="AB1054" s="166"/>
      <c r="AC1054" s="166"/>
      <c r="AD1054" s="166"/>
      <c r="AE1054" s="166"/>
      <c r="AF1054" s="166"/>
      <c r="AG1054" s="166"/>
      <c r="AH1054" s="167"/>
      <c r="AI1054" s="167"/>
      <c r="AJ1054" s="167"/>
      <c r="AK1054" s="167"/>
      <c r="AL1054" s="167"/>
      <c r="AM1054" s="167"/>
      <c r="AN1054" s="167"/>
      <c r="AO1054" s="167"/>
      <c r="AP1054" s="167"/>
      <c r="AQ1054" s="167"/>
      <c r="AR1054" s="167"/>
      <c r="AS1054" s="167"/>
      <c r="AT1054" s="167"/>
      <c r="AU1054" s="167"/>
      <c r="AV1054" s="167"/>
      <c r="AW1054" s="167"/>
      <c r="AX1054" s="167"/>
      <c r="AY1054" s="167"/>
      <c r="AZ1054" s="167"/>
      <c r="BA1054" s="167"/>
      <c r="BB1054" s="167"/>
      <c r="BC1054" s="167"/>
      <c r="BD1054" s="167"/>
      <c r="BE1054" s="167"/>
      <c r="BF1054" s="167"/>
      <c r="BG1054" s="167"/>
      <c r="BH1054" s="167"/>
      <c r="BI1054" s="167"/>
      <c r="BJ1054" s="167"/>
      <c r="BK1054" s="167"/>
      <c r="BL1054" s="166"/>
      <c r="BM1054" s="166"/>
      <c r="BN1054" s="166"/>
      <c r="BO1054" s="166"/>
      <c r="BP1054" s="166"/>
      <c r="BQ1054" s="166"/>
      <c r="BR1054" s="166"/>
      <c r="BS1054" s="166"/>
      <c r="BT1054" s="166"/>
      <c r="BU1054" s="166"/>
      <c r="BV1054" s="166"/>
      <c r="BW1054" s="166"/>
      <c r="BX1054" s="166"/>
      <c r="BY1054" s="166"/>
      <c r="BZ1054" s="166"/>
      <c r="CA1054" s="166"/>
      <c r="CB1054" s="166"/>
      <c r="CC1054" s="166"/>
      <c r="CD1054" s="166"/>
      <c r="CE1054" s="166"/>
      <c r="CF1054" s="166"/>
      <c r="CG1054" s="166"/>
      <c r="CH1054" s="166"/>
      <c r="CI1054" s="166"/>
      <c r="CJ1054" s="166"/>
      <c r="CK1054" s="166"/>
      <c r="CL1054" s="166"/>
      <c r="CM1054" s="166"/>
      <c r="CN1054" s="166"/>
      <c r="CO1054" s="166"/>
      <c r="CP1054" s="166"/>
      <c r="CQ1054" s="166"/>
      <c r="CR1054" s="166"/>
      <c r="CS1054" s="166"/>
      <c r="CT1054" s="166"/>
      <c r="CU1054" s="166"/>
      <c r="CV1054" s="166"/>
      <c r="CW1054" s="166"/>
      <c r="CX1054" s="166"/>
      <c r="CY1054" s="166"/>
      <c r="CZ1054" s="166"/>
      <c r="DA1054" s="166"/>
      <c r="DB1054" s="166"/>
      <c r="DC1054" s="166"/>
      <c r="DD1054" s="166"/>
      <c r="DE1054" s="166"/>
      <c r="DF1054" s="166"/>
      <c r="DG1054" s="166"/>
      <c r="DH1054" s="166"/>
      <c r="DI1054" s="166"/>
      <c r="DJ1054" s="166"/>
      <c r="DK1054" s="166"/>
      <c r="DL1054" s="166"/>
      <c r="DM1054" s="166"/>
      <c r="DN1054" s="166"/>
      <c r="DO1054" s="166"/>
      <c r="DP1054" s="166"/>
      <c r="DQ1054" s="166"/>
      <c r="DR1054" s="166"/>
      <c r="DS1054" s="166"/>
      <c r="DT1054" s="166"/>
      <c r="DU1054" s="166"/>
      <c r="DV1054" s="166"/>
      <c r="DW1054" s="166"/>
      <c r="DX1054" s="166"/>
      <c r="DY1054" s="166"/>
      <c r="DZ1054" s="166"/>
      <c r="EA1054" s="166"/>
      <c r="EB1054" s="166"/>
      <c r="EC1054" s="166"/>
      <c r="ED1054" s="166"/>
      <c r="EE1054" s="166"/>
      <c r="EF1054" s="166"/>
      <c r="EG1054" s="166"/>
      <c r="EH1054" s="166"/>
      <c r="EI1054" s="166"/>
      <c r="EJ1054" s="166"/>
      <c r="EK1054" s="166"/>
      <c r="EL1054" s="166"/>
      <c r="EM1054" s="166"/>
      <c r="EN1054" s="166"/>
      <c r="EO1054" s="166"/>
      <c r="EP1054" s="166"/>
      <c r="EQ1054" s="166"/>
      <c r="ER1054" s="166"/>
      <c r="ES1054" s="166"/>
      <c r="ET1054" s="166"/>
      <c r="EU1054" s="166"/>
      <c r="EV1054" s="166"/>
      <c r="EW1054" s="166"/>
      <c r="EX1054" s="166"/>
      <c r="EY1054" s="166"/>
      <c r="EZ1054" s="166"/>
      <c r="FA1054" s="166"/>
      <c r="FB1054" s="166"/>
      <c r="FC1054" s="166"/>
      <c r="FD1054" s="166"/>
      <c r="FE1054" s="166"/>
      <c r="FF1054" s="166"/>
      <c r="FG1054" s="166"/>
      <c r="FH1054" s="166"/>
      <c r="FI1054" s="166"/>
      <c r="FJ1054" s="166"/>
    </row>
    <row r="1055" spans="13:166" s="19" customFormat="1">
      <c r="M1055" s="166"/>
      <c r="N1055" s="166"/>
      <c r="O1055" s="166"/>
      <c r="P1055" s="166"/>
      <c r="Q1055" s="166"/>
      <c r="R1055" s="166"/>
      <c r="S1055" s="166"/>
      <c r="T1055" s="166"/>
      <c r="U1055" s="166"/>
      <c r="V1055" s="166"/>
      <c r="W1055" s="166"/>
      <c r="X1055" s="166"/>
      <c r="Y1055" s="166"/>
      <c r="Z1055" s="166"/>
      <c r="AA1055" s="166"/>
      <c r="AB1055" s="166"/>
      <c r="AC1055" s="166"/>
      <c r="AD1055" s="166"/>
      <c r="AE1055" s="166"/>
      <c r="AF1055" s="166"/>
      <c r="AG1055" s="166"/>
      <c r="AH1055" s="167"/>
      <c r="AI1055" s="167"/>
      <c r="AJ1055" s="167"/>
      <c r="AK1055" s="167"/>
      <c r="AL1055" s="167"/>
      <c r="AM1055" s="167"/>
      <c r="AN1055" s="167"/>
      <c r="AO1055" s="167"/>
      <c r="AP1055" s="167"/>
      <c r="AQ1055" s="167"/>
      <c r="AR1055" s="167"/>
      <c r="AS1055" s="167"/>
      <c r="AT1055" s="167"/>
      <c r="AU1055" s="167"/>
      <c r="AV1055" s="167"/>
      <c r="AW1055" s="167"/>
      <c r="AX1055" s="167"/>
      <c r="AY1055" s="167"/>
      <c r="AZ1055" s="167"/>
      <c r="BA1055" s="167"/>
      <c r="BB1055" s="167"/>
      <c r="BC1055" s="167"/>
      <c r="BD1055" s="167"/>
      <c r="BE1055" s="167"/>
      <c r="BF1055" s="167"/>
      <c r="BG1055" s="167"/>
      <c r="BH1055" s="167"/>
      <c r="BI1055" s="167"/>
      <c r="BJ1055" s="167"/>
      <c r="BK1055" s="167"/>
      <c r="BL1055" s="166"/>
      <c r="BM1055" s="166"/>
      <c r="BN1055" s="166"/>
      <c r="BO1055" s="166"/>
      <c r="BP1055" s="166"/>
      <c r="BQ1055" s="166"/>
      <c r="BR1055" s="166"/>
      <c r="BS1055" s="166"/>
      <c r="BT1055" s="166"/>
      <c r="BU1055" s="166"/>
      <c r="BV1055" s="166"/>
      <c r="BW1055" s="166"/>
      <c r="BX1055" s="166"/>
      <c r="BY1055" s="166"/>
      <c r="BZ1055" s="166"/>
      <c r="CA1055" s="166"/>
      <c r="CB1055" s="166"/>
      <c r="CC1055" s="166"/>
      <c r="CD1055" s="166"/>
      <c r="CE1055" s="166"/>
      <c r="CF1055" s="166"/>
      <c r="CG1055" s="166"/>
      <c r="CH1055" s="166"/>
      <c r="CI1055" s="166"/>
      <c r="CJ1055" s="166"/>
      <c r="CK1055" s="166"/>
      <c r="CL1055" s="166"/>
      <c r="CM1055" s="166"/>
      <c r="CN1055" s="166"/>
      <c r="CO1055" s="166"/>
      <c r="CP1055" s="166"/>
      <c r="CQ1055" s="166"/>
      <c r="CR1055" s="166"/>
      <c r="CS1055" s="166"/>
      <c r="CT1055" s="166"/>
      <c r="CU1055" s="166"/>
      <c r="CV1055" s="166"/>
      <c r="CW1055" s="166"/>
      <c r="CX1055" s="166"/>
      <c r="CY1055" s="166"/>
      <c r="CZ1055" s="166"/>
      <c r="DA1055" s="166"/>
      <c r="DB1055" s="166"/>
      <c r="DC1055" s="166"/>
      <c r="DD1055" s="166"/>
      <c r="DE1055" s="166"/>
      <c r="DF1055" s="166"/>
      <c r="DG1055" s="166"/>
      <c r="DH1055" s="166"/>
      <c r="DI1055" s="166"/>
      <c r="DJ1055" s="166"/>
      <c r="DK1055" s="166"/>
      <c r="DL1055" s="166"/>
      <c r="DM1055" s="166"/>
      <c r="DN1055" s="166"/>
      <c r="DO1055" s="166"/>
      <c r="DP1055" s="166"/>
      <c r="DQ1055" s="166"/>
      <c r="DR1055" s="166"/>
      <c r="DS1055" s="166"/>
      <c r="DT1055" s="166"/>
      <c r="DU1055" s="166"/>
      <c r="DV1055" s="166"/>
      <c r="DW1055" s="166"/>
      <c r="DX1055" s="166"/>
      <c r="DY1055" s="166"/>
      <c r="DZ1055" s="166"/>
      <c r="EA1055" s="166"/>
      <c r="EB1055" s="166"/>
      <c r="EC1055" s="166"/>
      <c r="ED1055" s="166"/>
      <c r="EE1055" s="166"/>
      <c r="EF1055" s="166"/>
      <c r="EG1055" s="166"/>
      <c r="EH1055" s="166"/>
      <c r="EI1055" s="166"/>
      <c r="EJ1055" s="166"/>
      <c r="EK1055" s="166"/>
      <c r="EL1055" s="166"/>
      <c r="EM1055" s="166"/>
      <c r="EN1055" s="166"/>
      <c r="EO1055" s="166"/>
      <c r="EP1055" s="166"/>
      <c r="EQ1055" s="166"/>
      <c r="ER1055" s="166"/>
      <c r="ES1055" s="166"/>
      <c r="ET1055" s="166"/>
      <c r="EU1055" s="166"/>
      <c r="EV1055" s="166"/>
      <c r="EW1055" s="166"/>
      <c r="EX1055" s="166"/>
      <c r="EY1055" s="166"/>
      <c r="EZ1055" s="166"/>
      <c r="FA1055" s="166"/>
      <c r="FB1055" s="166"/>
      <c r="FC1055" s="166"/>
      <c r="FD1055" s="166"/>
      <c r="FE1055" s="166"/>
      <c r="FF1055" s="166"/>
      <c r="FG1055" s="166"/>
      <c r="FH1055" s="166"/>
      <c r="FI1055" s="166"/>
      <c r="FJ1055" s="166"/>
    </row>
    <row r="1056" spans="13:166" s="19" customFormat="1">
      <c r="M1056" s="166"/>
      <c r="N1056" s="166"/>
      <c r="O1056" s="166"/>
      <c r="P1056" s="166"/>
      <c r="Q1056" s="166"/>
      <c r="R1056" s="166"/>
      <c r="S1056" s="166"/>
      <c r="T1056" s="166"/>
      <c r="U1056" s="166"/>
      <c r="V1056" s="166"/>
      <c r="W1056" s="166"/>
      <c r="X1056" s="166"/>
      <c r="Y1056" s="166"/>
      <c r="Z1056" s="166"/>
      <c r="AA1056" s="166"/>
      <c r="AB1056" s="166"/>
      <c r="AC1056" s="166"/>
      <c r="AD1056" s="166"/>
      <c r="AE1056" s="166"/>
      <c r="AF1056" s="166"/>
      <c r="AG1056" s="166"/>
      <c r="AH1056" s="167"/>
      <c r="AI1056" s="167"/>
      <c r="AJ1056" s="167"/>
      <c r="AK1056" s="167"/>
      <c r="AL1056" s="167"/>
      <c r="AM1056" s="167"/>
      <c r="AN1056" s="167"/>
      <c r="AO1056" s="167"/>
      <c r="AP1056" s="167"/>
      <c r="AQ1056" s="167"/>
      <c r="AR1056" s="167"/>
      <c r="AS1056" s="167"/>
      <c r="AT1056" s="167"/>
      <c r="AU1056" s="167"/>
      <c r="AV1056" s="167"/>
      <c r="AW1056" s="167"/>
      <c r="AX1056" s="167"/>
      <c r="AY1056" s="167"/>
      <c r="AZ1056" s="167"/>
      <c r="BA1056" s="167"/>
      <c r="BB1056" s="167"/>
      <c r="BC1056" s="167"/>
      <c r="BD1056" s="167"/>
      <c r="BE1056" s="167"/>
      <c r="BF1056" s="167"/>
      <c r="BG1056" s="167"/>
      <c r="BH1056" s="167"/>
      <c r="BI1056" s="167"/>
      <c r="BJ1056" s="167"/>
      <c r="BK1056" s="167"/>
      <c r="BL1056" s="166"/>
      <c r="BM1056" s="166"/>
      <c r="BN1056" s="166"/>
      <c r="BO1056" s="166"/>
      <c r="BP1056" s="166"/>
      <c r="BQ1056" s="166"/>
      <c r="BR1056" s="166"/>
      <c r="BS1056" s="166"/>
      <c r="BT1056" s="166"/>
      <c r="BU1056" s="166"/>
      <c r="BV1056" s="166"/>
      <c r="BW1056" s="166"/>
      <c r="BX1056" s="166"/>
      <c r="BY1056" s="166"/>
      <c r="BZ1056" s="166"/>
      <c r="CA1056" s="166"/>
      <c r="CB1056" s="166"/>
      <c r="CC1056" s="166"/>
      <c r="CD1056" s="166"/>
      <c r="CE1056" s="166"/>
      <c r="CF1056" s="166"/>
      <c r="CG1056" s="166"/>
      <c r="CH1056" s="166"/>
      <c r="CI1056" s="166"/>
      <c r="CJ1056" s="166"/>
      <c r="CK1056" s="166"/>
      <c r="CL1056" s="166"/>
      <c r="CM1056" s="166"/>
      <c r="CN1056" s="166"/>
      <c r="CO1056" s="166"/>
      <c r="CP1056" s="166"/>
      <c r="CQ1056" s="166"/>
      <c r="CR1056" s="166"/>
      <c r="CS1056" s="166"/>
      <c r="CT1056" s="166"/>
      <c r="CU1056" s="166"/>
      <c r="CV1056" s="166"/>
      <c r="CW1056" s="166"/>
      <c r="CX1056" s="166"/>
      <c r="CY1056" s="166"/>
      <c r="CZ1056" s="166"/>
      <c r="DA1056" s="166"/>
      <c r="DB1056" s="166"/>
      <c r="DC1056" s="166"/>
      <c r="DD1056" s="166"/>
      <c r="DE1056" s="166"/>
      <c r="DF1056" s="166"/>
      <c r="DG1056" s="166"/>
      <c r="DH1056" s="166"/>
      <c r="DI1056" s="166"/>
      <c r="DJ1056" s="166"/>
      <c r="DK1056" s="166"/>
      <c r="DL1056" s="166"/>
      <c r="DM1056" s="166"/>
      <c r="DN1056" s="166"/>
      <c r="DO1056" s="166"/>
      <c r="DP1056" s="166"/>
      <c r="DQ1056" s="166"/>
      <c r="DR1056" s="166"/>
      <c r="DS1056" s="166"/>
      <c r="DT1056" s="166"/>
      <c r="DU1056" s="166"/>
      <c r="DV1056" s="166"/>
      <c r="DW1056" s="166"/>
      <c r="DX1056" s="166"/>
      <c r="DY1056" s="166"/>
      <c r="DZ1056" s="166"/>
      <c r="EA1056" s="166"/>
      <c r="EB1056" s="166"/>
      <c r="EC1056" s="166"/>
      <c r="ED1056" s="166"/>
      <c r="EE1056" s="166"/>
      <c r="EF1056" s="166"/>
      <c r="EG1056" s="166"/>
      <c r="EH1056" s="166"/>
      <c r="EI1056" s="166"/>
      <c r="EJ1056" s="166"/>
      <c r="EK1056" s="166"/>
      <c r="EL1056" s="166"/>
      <c r="EM1056" s="166"/>
      <c r="EN1056" s="166"/>
      <c r="EO1056" s="166"/>
      <c r="EP1056" s="166"/>
      <c r="EQ1056" s="166"/>
      <c r="ER1056" s="166"/>
      <c r="ES1056" s="166"/>
      <c r="ET1056" s="166"/>
      <c r="EU1056" s="166"/>
      <c r="EV1056" s="166"/>
      <c r="EW1056" s="166"/>
      <c r="EX1056" s="166"/>
      <c r="EY1056" s="166"/>
      <c r="EZ1056" s="166"/>
      <c r="FA1056" s="166"/>
      <c r="FB1056" s="166"/>
      <c r="FC1056" s="166"/>
      <c r="FD1056" s="166"/>
      <c r="FE1056" s="166"/>
      <c r="FF1056" s="166"/>
      <c r="FG1056" s="166"/>
      <c r="FH1056" s="166"/>
      <c r="FI1056" s="166"/>
      <c r="FJ1056" s="166"/>
    </row>
    <row r="1057" spans="13:166" s="19" customFormat="1">
      <c r="M1057" s="166"/>
      <c r="N1057" s="166"/>
      <c r="O1057" s="166"/>
      <c r="P1057" s="166"/>
      <c r="Q1057" s="166"/>
      <c r="R1057" s="166"/>
      <c r="S1057" s="166"/>
      <c r="T1057" s="166"/>
      <c r="U1057" s="166"/>
      <c r="V1057" s="166"/>
      <c r="W1057" s="166"/>
      <c r="X1057" s="166"/>
      <c r="Y1057" s="166"/>
      <c r="Z1057" s="166"/>
      <c r="AA1057" s="166"/>
      <c r="AB1057" s="166"/>
      <c r="AC1057" s="166"/>
      <c r="AD1057" s="166"/>
      <c r="AE1057" s="166"/>
      <c r="AF1057" s="166"/>
      <c r="AG1057" s="166"/>
      <c r="AH1057" s="167"/>
      <c r="AI1057" s="167"/>
      <c r="AJ1057" s="167"/>
      <c r="AK1057" s="167"/>
      <c r="AL1057" s="167"/>
      <c r="AM1057" s="167"/>
      <c r="AN1057" s="167"/>
      <c r="AO1057" s="167"/>
      <c r="AP1057" s="167"/>
      <c r="AQ1057" s="167"/>
      <c r="AR1057" s="167"/>
      <c r="AS1057" s="167"/>
      <c r="AT1057" s="167"/>
      <c r="AU1057" s="167"/>
      <c r="AV1057" s="167"/>
      <c r="AW1057" s="167"/>
      <c r="AX1057" s="167"/>
      <c r="AY1057" s="167"/>
      <c r="AZ1057" s="167"/>
      <c r="BA1057" s="167"/>
      <c r="BB1057" s="167"/>
      <c r="BC1057" s="167"/>
      <c r="BD1057" s="167"/>
      <c r="BE1057" s="167"/>
      <c r="BF1057" s="167"/>
      <c r="BG1057" s="167"/>
      <c r="BH1057" s="167"/>
      <c r="BI1057" s="167"/>
      <c r="BJ1057" s="167"/>
      <c r="BK1057" s="167"/>
      <c r="BL1057" s="166"/>
      <c r="BM1057" s="166"/>
      <c r="BN1057" s="166"/>
      <c r="BO1057" s="166"/>
      <c r="BP1057" s="166"/>
      <c r="BQ1057" s="166"/>
      <c r="BR1057" s="166"/>
      <c r="BS1057" s="166"/>
      <c r="BT1057" s="166"/>
      <c r="BU1057" s="166"/>
      <c r="BV1057" s="166"/>
      <c r="BW1057" s="166"/>
      <c r="BX1057" s="166"/>
      <c r="BY1057" s="166"/>
      <c r="BZ1057" s="166"/>
      <c r="CA1057" s="166"/>
      <c r="CB1057" s="166"/>
      <c r="CC1057" s="166"/>
      <c r="CD1057" s="166"/>
      <c r="CE1057" s="166"/>
      <c r="CF1057" s="166"/>
      <c r="CG1057" s="166"/>
      <c r="CH1057" s="166"/>
      <c r="CI1057" s="166"/>
      <c r="CJ1057" s="166"/>
      <c r="CK1057" s="166"/>
      <c r="CL1057" s="166"/>
      <c r="CM1057" s="166"/>
      <c r="CN1057" s="166"/>
      <c r="CO1057" s="166"/>
      <c r="CP1057" s="166"/>
      <c r="CQ1057" s="166"/>
      <c r="CR1057" s="166"/>
      <c r="CS1057" s="166"/>
      <c r="CT1057" s="166"/>
      <c r="CU1057" s="166"/>
      <c r="CV1057" s="166"/>
      <c r="CW1057" s="166"/>
      <c r="CX1057" s="166"/>
      <c r="CY1057" s="166"/>
      <c r="CZ1057" s="166"/>
      <c r="DA1057" s="166"/>
      <c r="DB1057" s="166"/>
      <c r="DC1057" s="166"/>
      <c r="DD1057" s="166"/>
      <c r="DE1057" s="166"/>
      <c r="DF1057" s="166"/>
      <c r="DG1057" s="166"/>
      <c r="DH1057" s="166"/>
      <c r="DI1057" s="166"/>
      <c r="DJ1057" s="166"/>
      <c r="DK1057" s="166"/>
      <c r="DL1057" s="166"/>
      <c r="DM1057" s="166"/>
      <c r="DN1057" s="166"/>
      <c r="DO1057" s="166"/>
      <c r="DP1057" s="166"/>
      <c r="DQ1057" s="166"/>
      <c r="DR1057" s="166"/>
      <c r="DS1057" s="166"/>
      <c r="DT1057" s="166"/>
      <c r="DU1057" s="166"/>
      <c r="DV1057" s="166"/>
      <c r="DW1057" s="166"/>
      <c r="DX1057" s="166"/>
      <c r="DY1057" s="166"/>
      <c r="DZ1057" s="166"/>
      <c r="EA1057" s="166"/>
      <c r="EB1057" s="166"/>
      <c r="EC1057" s="166"/>
      <c r="ED1057" s="166"/>
      <c r="EE1057" s="166"/>
      <c r="EF1057" s="166"/>
      <c r="EG1057" s="166"/>
      <c r="EH1057" s="166"/>
      <c r="EI1057" s="166"/>
      <c r="EJ1057" s="166"/>
      <c r="EK1057" s="166"/>
      <c r="EL1057" s="166"/>
      <c r="EM1057" s="166"/>
      <c r="EN1057" s="166"/>
      <c r="EO1057" s="166"/>
      <c r="EP1057" s="166"/>
      <c r="EQ1057" s="166"/>
      <c r="ER1057" s="166"/>
      <c r="ES1057" s="166"/>
      <c r="ET1057" s="166"/>
      <c r="EU1057" s="166"/>
      <c r="EV1057" s="166"/>
      <c r="EW1057" s="166"/>
      <c r="EX1057" s="166"/>
      <c r="EY1057" s="166"/>
      <c r="EZ1057" s="166"/>
      <c r="FA1057" s="166"/>
      <c r="FB1057" s="166"/>
      <c r="FC1057" s="166"/>
      <c r="FD1057" s="166"/>
      <c r="FE1057" s="166"/>
      <c r="FF1057" s="166"/>
      <c r="FG1057" s="166"/>
      <c r="FH1057" s="166"/>
      <c r="FI1057" s="166"/>
      <c r="FJ1057" s="166"/>
    </row>
    <row r="1058" spans="13:166" s="19" customFormat="1">
      <c r="M1058" s="166"/>
      <c r="N1058" s="166"/>
      <c r="O1058" s="166"/>
      <c r="P1058" s="166"/>
      <c r="Q1058" s="166"/>
      <c r="R1058" s="166"/>
      <c r="S1058" s="166"/>
      <c r="T1058" s="166"/>
      <c r="U1058" s="166"/>
      <c r="V1058" s="166"/>
      <c r="W1058" s="166"/>
      <c r="X1058" s="166"/>
      <c r="Y1058" s="166"/>
      <c r="Z1058" s="166"/>
      <c r="AA1058" s="166"/>
      <c r="AB1058" s="166"/>
      <c r="AC1058" s="166"/>
      <c r="AD1058" s="166"/>
      <c r="AE1058" s="166"/>
      <c r="AF1058" s="166"/>
      <c r="AG1058" s="166"/>
      <c r="AH1058" s="167"/>
      <c r="AI1058" s="167"/>
      <c r="AJ1058" s="167"/>
      <c r="AK1058" s="167"/>
      <c r="AL1058" s="167"/>
      <c r="AM1058" s="167"/>
      <c r="AN1058" s="167"/>
      <c r="AO1058" s="167"/>
      <c r="AP1058" s="167"/>
      <c r="AQ1058" s="167"/>
      <c r="AR1058" s="167"/>
      <c r="AS1058" s="167"/>
      <c r="AT1058" s="167"/>
      <c r="AU1058" s="167"/>
      <c r="AV1058" s="167"/>
      <c r="AW1058" s="167"/>
      <c r="AX1058" s="167"/>
      <c r="AY1058" s="167"/>
      <c r="AZ1058" s="167"/>
      <c r="BA1058" s="167"/>
      <c r="BB1058" s="167"/>
      <c r="BC1058" s="167"/>
      <c r="BD1058" s="167"/>
      <c r="BE1058" s="167"/>
      <c r="BF1058" s="167"/>
      <c r="BG1058" s="167"/>
      <c r="BH1058" s="167"/>
      <c r="BI1058" s="167"/>
      <c r="BJ1058" s="167"/>
      <c r="BK1058" s="167"/>
      <c r="BL1058" s="166"/>
      <c r="BM1058" s="166"/>
      <c r="BN1058" s="166"/>
      <c r="BO1058" s="166"/>
      <c r="BP1058" s="166"/>
      <c r="BQ1058" s="166"/>
      <c r="BR1058" s="166"/>
      <c r="BS1058" s="166"/>
      <c r="BT1058" s="166"/>
      <c r="BU1058" s="166"/>
      <c r="BV1058" s="166"/>
      <c r="BW1058" s="166"/>
      <c r="BX1058" s="166"/>
      <c r="BY1058" s="166"/>
      <c r="BZ1058" s="166"/>
      <c r="CA1058" s="166"/>
      <c r="CB1058" s="166"/>
      <c r="CC1058" s="166"/>
      <c r="CD1058" s="166"/>
      <c r="CE1058" s="166"/>
      <c r="CF1058" s="166"/>
      <c r="CG1058" s="166"/>
      <c r="CH1058" s="166"/>
      <c r="CI1058" s="166"/>
      <c r="CJ1058" s="166"/>
      <c r="CK1058" s="166"/>
      <c r="CL1058" s="166"/>
      <c r="CM1058" s="166"/>
      <c r="CN1058" s="166"/>
      <c r="CO1058" s="166"/>
      <c r="CP1058" s="166"/>
      <c r="CQ1058" s="166"/>
      <c r="CR1058" s="166"/>
      <c r="CS1058" s="166"/>
      <c r="CT1058" s="166"/>
      <c r="CU1058" s="166"/>
      <c r="CV1058" s="166"/>
      <c r="CW1058" s="166"/>
      <c r="CX1058" s="166"/>
      <c r="CY1058" s="166"/>
      <c r="CZ1058" s="166"/>
      <c r="DA1058" s="166"/>
      <c r="DB1058" s="166"/>
      <c r="DC1058" s="166"/>
      <c r="DD1058" s="166"/>
      <c r="DE1058" s="166"/>
      <c r="DF1058" s="166"/>
      <c r="DG1058" s="166"/>
      <c r="DH1058" s="166"/>
      <c r="DI1058" s="166"/>
      <c r="DJ1058" s="166"/>
      <c r="DK1058" s="166"/>
      <c r="DL1058" s="166"/>
      <c r="DM1058" s="166"/>
      <c r="DN1058" s="166"/>
      <c r="DO1058" s="166"/>
      <c r="DP1058" s="166"/>
      <c r="DQ1058" s="166"/>
      <c r="DR1058" s="166"/>
      <c r="DS1058" s="166"/>
      <c r="DT1058" s="166"/>
      <c r="DU1058" s="166"/>
      <c r="DV1058" s="166"/>
      <c r="DW1058" s="166"/>
      <c r="DX1058" s="166"/>
      <c r="DY1058" s="166"/>
      <c r="DZ1058" s="166"/>
      <c r="EA1058" s="166"/>
      <c r="EB1058" s="166"/>
      <c r="EC1058" s="166"/>
      <c r="ED1058" s="166"/>
      <c r="EE1058" s="166"/>
      <c r="EF1058" s="166"/>
      <c r="EG1058" s="166"/>
      <c r="EH1058" s="166"/>
      <c r="EI1058" s="166"/>
      <c r="EJ1058" s="166"/>
      <c r="EK1058" s="166"/>
      <c r="EL1058" s="166"/>
      <c r="EM1058" s="166"/>
      <c r="EN1058" s="166"/>
      <c r="EO1058" s="166"/>
      <c r="EP1058" s="166"/>
      <c r="EQ1058" s="166"/>
      <c r="ER1058" s="166"/>
      <c r="ES1058" s="166"/>
      <c r="ET1058" s="166"/>
      <c r="EU1058" s="166"/>
      <c r="EV1058" s="166"/>
      <c r="EW1058" s="166"/>
      <c r="EX1058" s="166"/>
      <c r="EY1058" s="166"/>
      <c r="EZ1058" s="166"/>
      <c r="FA1058" s="166"/>
      <c r="FB1058" s="166"/>
      <c r="FC1058" s="166"/>
      <c r="FD1058" s="166"/>
      <c r="FE1058" s="166"/>
      <c r="FF1058" s="166"/>
      <c r="FG1058" s="166"/>
      <c r="FH1058" s="166"/>
      <c r="FI1058" s="166"/>
      <c r="FJ1058" s="166"/>
    </row>
    <row r="1059" spans="13:166" s="19" customFormat="1">
      <c r="M1059" s="166"/>
      <c r="N1059" s="166"/>
      <c r="O1059" s="166"/>
      <c r="P1059" s="166"/>
      <c r="Q1059" s="166"/>
      <c r="R1059" s="166"/>
      <c r="S1059" s="166"/>
      <c r="T1059" s="166"/>
      <c r="U1059" s="166"/>
      <c r="V1059" s="166"/>
      <c r="W1059" s="166"/>
      <c r="X1059" s="166"/>
      <c r="Y1059" s="166"/>
      <c r="Z1059" s="166"/>
      <c r="AA1059" s="166"/>
      <c r="AB1059" s="166"/>
      <c r="AC1059" s="166"/>
      <c r="AD1059" s="166"/>
      <c r="AE1059" s="166"/>
      <c r="AF1059" s="166"/>
      <c r="AG1059" s="166"/>
      <c r="AH1059" s="167"/>
      <c r="AI1059" s="167"/>
      <c r="AJ1059" s="167"/>
      <c r="AK1059" s="167"/>
      <c r="AL1059" s="167"/>
      <c r="AM1059" s="167"/>
      <c r="AN1059" s="167"/>
      <c r="AO1059" s="167"/>
      <c r="AP1059" s="167"/>
      <c r="AQ1059" s="167"/>
      <c r="AR1059" s="167"/>
      <c r="AS1059" s="167"/>
      <c r="AT1059" s="167"/>
      <c r="AU1059" s="167"/>
      <c r="AV1059" s="167"/>
      <c r="AW1059" s="167"/>
      <c r="AX1059" s="167"/>
      <c r="AY1059" s="167"/>
      <c r="AZ1059" s="167"/>
      <c r="BA1059" s="167"/>
      <c r="BB1059" s="167"/>
      <c r="BC1059" s="167"/>
      <c r="BD1059" s="167"/>
      <c r="BE1059" s="167"/>
      <c r="BF1059" s="167"/>
      <c r="BG1059" s="167"/>
      <c r="BH1059" s="167"/>
      <c r="BI1059" s="167"/>
      <c r="BJ1059" s="167"/>
      <c r="BK1059" s="167"/>
      <c r="BL1059" s="166"/>
      <c r="BM1059" s="166"/>
      <c r="BN1059" s="166"/>
      <c r="BO1059" s="166"/>
      <c r="BP1059" s="166"/>
      <c r="BQ1059" s="166"/>
      <c r="BR1059" s="166"/>
      <c r="BS1059" s="166"/>
      <c r="BT1059" s="166"/>
      <c r="BU1059" s="166"/>
      <c r="BV1059" s="166"/>
      <c r="BW1059" s="166"/>
      <c r="BX1059" s="166"/>
      <c r="BY1059" s="166"/>
      <c r="BZ1059" s="166"/>
      <c r="CA1059" s="166"/>
      <c r="CB1059" s="166"/>
      <c r="CC1059" s="166"/>
      <c r="CD1059" s="166"/>
      <c r="CE1059" s="166"/>
      <c r="CF1059" s="166"/>
      <c r="CG1059" s="166"/>
      <c r="CH1059" s="166"/>
      <c r="CI1059" s="166"/>
      <c r="CJ1059" s="166"/>
      <c r="CK1059" s="166"/>
      <c r="CL1059" s="166"/>
      <c r="CM1059" s="166"/>
      <c r="CN1059" s="166"/>
      <c r="CO1059" s="166"/>
      <c r="CP1059" s="166"/>
      <c r="CQ1059" s="166"/>
      <c r="CR1059" s="166"/>
      <c r="CS1059" s="166"/>
      <c r="CT1059" s="166"/>
      <c r="CU1059" s="166"/>
      <c r="CV1059" s="166"/>
      <c r="CW1059" s="166"/>
      <c r="CX1059" s="166"/>
      <c r="CY1059" s="166"/>
      <c r="CZ1059" s="166"/>
      <c r="DA1059" s="166"/>
      <c r="DB1059" s="166"/>
      <c r="DC1059" s="166"/>
      <c r="DD1059" s="166"/>
      <c r="DE1059" s="166"/>
      <c r="DF1059" s="166"/>
      <c r="DG1059" s="166"/>
      <c r="DH1059" s="166"/>
      <c r="DI1059" s="166"/>
      <c r="DJ1059" s="166"/>
      <c r="DK1059" s="166"/>
      <c r="DL1059" s="166"/>
      <c r="DM1059" s="166"/>
      <c r="DN1059" s="166"/>
      <c r="DO1059" s="166"/>
      <c r="DP1059" s="166"/>
      <c r="DQ1059" s="166"/>
      <c r="DR1059" s="166"/>
      <c r="DS1059" s="166"/>
      <c r="DT1059" s="166"/>
      <c r="DU1059" s="166"/>
      <c r="DV1059" s="166"/>
      <c r="DW1059" s="166"/>
      <c r="DX1059" s="166"/>
      <c r="DY1059" s="166"/>
      <c r="DZ1059" s="166"/>
      <c r="EA1059" s="166"/>
      <c r="EB1059" s="166"/>
      <c r="EC1059" s="166"/>
      <c r="ED1059" s="166"/>
      <c r="EE1059" s="166"/>
      <c r="EF1059" s="166"/>
      <c r="EG1059" s="166"/>
      <c r="EH1059" s="166"/>
      <c r="EI1059" s="166"/>
      <c r="EJ1059" s="166"/>
      <c r="EK1059" s="166"/>
      <c r="EL1059" s="166"/>
      <c r="EM1059" s="166"/>
      <c r="EN1059" s="166"/>
      <c r="EO1059" s="166"/>
      <c r="EP1059" s="166"/>
      <c r="EQ1059" s="166"/>
      <c r="ER1059" s="166"/>
      <c r="ES1059" s="166"/>
      <c r="ET1059" s="166"/>
      <c r="EU1059" s="166"/>
      <c r="EV1059" s="166"/>
      <c r="EW1059" s="166"/>
      <c r="EX1059" s="166"/>
      <c r="EY1059" s="166"/>
      <c r="EZ1059" s="166"/>
      <c r="FA1059" s="166"/>
      <c r="FB1059" s="166"/>
      <c r="FC1059" s="166"/>
      <c r="FD1059" s="166"/>
      <c r="FE1059" s="166"/>
      <c r="FF1059" s="166"/>
      <c r="FG1059" s="166"/>
      <c r="FH1059" s="166"/>
      <c r="FI1059" s="166"/>
      <c r="FJ1059" s="166"/>
    </row>
    <row r="1060" spans="13:166" s="19" customFormat="1">
      <c r="M1060" s="166"/>
      <c r="N1060" s="166"/>
      <c r="O1060" s="166"/>
      <c r="P1060" s="166"/>
      <c r="Q1060" s="166"/>
      <c r="R1060" s="166"/>
      <c r="S1060" s="166"/>
      <c r="T1060" s="166"/>
      <c r="U1060" s="166"/>
      <c r="V1060" s="166"/>
      <c r="W1060" s="166"/>
      <c r="X1060" s="166"/>
      <c r="Y1060" s="166"/>
      <c r="Z1060" s="166"/>
      <c r="AA1060" s="166"/>
      <c r="AB1060" s="166"/>
      <c r="AC1060" s="166"/>
      <c r="AD1060" s="166"/>
      <c r="AE1060" s="166"/>
      <c r="AF1060" s="166"/>
      <c r="AG1060" s="166"/>
      <c r="AH1060" s="167"/>
      <c r="AI1060" s="167"/>
      <c r="AJ1060" s="167"/>
      <c r="AK1060" s="167"/>
      <c r="AL1060" s="167"/>
      <c r="AM1060" s="167"/>
      <c r="AN1060" s="167"/>
      <c r="AO1060" s="167"/>
      <c r="AP1060" s="167"/>
      <c r="AQ1060" s="167"/>
      <c r="AR1060" s="167"/>
      <c r="AS1060" s="167"/>
      <c r="AT1060" s="167"/>
      <c r="AU1060" s="167"/>
      <c r="AV1060" s="167"/>
      <c r="AW1060" s="167"/>
      <c r="AX1060" s="167"/>
      <c r="AY1060" s="167"/>
      <c r="AZ1060" s="167"/>
      <c r="BA1060" s="167"/>
      <c r="BB1060" s="167"/>
      <c r="BC1060" s="167"/>
      <c r="BD1060" s="167"/>
      <c r="BE1060" s="167"/>
      <c r="BF1060" s="167"/>
      <c r="BG1060" s="167"/>
      <c r="BH1060" s="167"/>
      <c r="BI1060" s="167"/>
      <c r="BJ1060" s="167"/>
      <c r="BK1060" s="167"/>
      <c r="BL1060" s="166"/>
      <c r="BM1060" s="166"/>
      <c r="BN1060" s="166"/>
      <c r="BO1060" s="166"/>
      <c r="BP1060" s="166"/>
      <c r="BQ1060" s="166"/>
      <c r="BR1060" s="166"/>
      <c r="BS1060" s="166"/>
      <c r="BT1060" s="166"/>
      <c r="BU1060" s="166"/>
      <c r="BV1060" s="166"/>
      <c r="BW1060" s="166"/>
      <c r="BX1060" s="166"/>
      <c r="BY1060" s="166"/>
      <c r="BZ1060" s="166"/>
      <c r="CA1060" s="166"/>
      <c r="CB1060" s="166"/>
      <c r="CC1060" s="166"/>
      <c r="CD1060" s="166"/>
      <c r="CE1060" s="166"/>
      <c r="CF1060" s="166"/>
      <c r="CG1060" s="166"/>
      <c r="CH1060" s="166"/>
      <c r="CI1060" s="166"/>
      <c r="CJ1060" s="166"/>
      <c r="CK1060" s="166"/>
      <c r="CL1060" s="166"/>
      <c r="CM1060" s="166"/>
      <c r="CN1060" s="166"/>
      <c r="CO1060" s="166"/>
      <c r="CP1060" s="166"/>
      <c r="CQ1060" s="166"/>
      <c r="CR1060" s="166"/>
      <c r="CS1060" s="166"/>
      <c r="CT1060" s="166"/>
      <c r="CU1060" s="166"/>
      <c r="CV1060" s="166"/>
      <c r="CW1060" s="166"/>
      <c r="CX1060" s="166"/>
      <c r="CY1060" s="166"/>
      <c r="CZ1060" s="166"/>
      <c r="DA1060" s="166"/>
      <c r="DB1060" s="166"/>
      <c r="DC1060" s="166"/>
      <c r="DD1060" s="166"/>
      <c r="DE1060" s="166"/>
      <c r="DF1060" s="166"/>
      <c r="DG1060" s="166"/>
      <c r="DH1060" s="166"/>
      <c r="DI1060" s="166"/>
      <c r="DJ1060" s="166"/>
      <c r="DK1060" s="166"/>
      <c r="DL1060" s="166"/>
      <c r="DM1060" s="166"/>
      <c r="DN1060" s="166"/>
      <c r="DO1060" s="166"/>
      <c r="DP1060" s="166"/>
      <c r="DQ1060" s="166"/>
      <c r="DR1060" s="166"/>
      <c r="DS1060" s="166"/>
      <c r="DT1060" s="166"/>
      <c r="DU1060" s="166"/>
      <c r="DV1060" s="166"/>
      <c r="DW1060" s="166"/>
      <c r="DX1060" s="166"/>
      <c r="DY1060" s="166"/>
      <c r="DZ1060" s="166"/>
      <c r="EA1060" s="166"/>
      <c r="EB1060" s="166"/>
      <c r="EC1060" s="166"/>
      <c r="ED1060" s="166"/>
      <c r="EE1060" s="166"/>
      <c r="EF1060" s="166"/>
      <c r="EG1060" s="166"/>
      <c r="EH1060" s="166"/>
      <c r="EI1060" s="166"/>
      <c r="EJ1060" s="166"/>
      <c r="EK1060" s="166"/>
      <c r="EL1060" s="166"/>
      <c r="EM1060" s="166"/>
      <c r="EN1060" s="166"/>
      <c r="EO1060" s="166"/>
      <c r="EP1060" s="166"/>
      <c r="EQ1060" s="166"/>
      <c r="ER1060" s="166"/>
      <c r="ES1060" s="166"/>
      <c r="ET1060" s="166"/>
      <c r="EU1060" s="166"/>
      <c r="EV1060" s="166"/>
      <c r="EW1060" s="166"/>
      <c r="EX1060" s="166"/>
      <c r="EY1060" s="166"/>
      <c r="EZ1060" s="166"/>
      <c r="FA1060" s="166"/>
      <c r="FB1060" s="166"/>
      <c r="FC1060" s="166"/>
      <c r="FD1060" s="166"/>
      <c r="FE1060" s="166"/>
      <c r="FF1060" s="166"/>
      <c r="FG1060" s="166"/>
      <c r="FH1060" s="166"/>
      <c r="FI1060" s="166"/>
      <c r="FJ1060" s="166"/>
    </row>
    <row r="1061" spans="13:166" s="19" customFormat="1">
      <c r="M1061" s="166"/>
      <c r="N1061" s="166"/>
      <c r="O1061" s="166"/>
      <c r="P1061" s="166"/>
      <c r="Q1061" s="166"/>
      <c r="R1061" s="166"/>
      <c r="S1061" s="166"/>
      <c r="T1061" s="166"/>
      <c r="U1061" s="166"/>
      <c r="V1061" s="166"/>
      <c r="W1061" s="166"/>
      <c r="X1061" s="166"/>
      <c r="Y1061" s="166"/>
      <c r="Z1061" s="166"/>
      <c r="AA1061" s="166"/>
      <c r="AB1061" s="166"/>
      <c r="AC1061" s="166"/>
      <c r="AD1061" s="166"/>
      <c r="AE1061" s="166"/>
      <c r="AF1061" s="166"/>
      <c r="AG1061" s="166"/>
      <c r="AH1061" s="167"/>
      <c r="AI1061" s="167"/>
      <c r="AJ1061" s="167"/>
      <c r="AK1061" s="167"/>
      <c r="AL1061" s="167"/>
      <c r="AM1061" s="167"/>
      <c r="AN1061" s="167"/>
      <c r="AO1061" s="167"/>
      <c r="AP1061" s="167"/>
      <c r="AQ1061" s="167"/>
      <c r="AR1061" s="167"/>
      <c r="AS1061" s="167"/>
      <c r="AT1061" s="167"/>
      <c r="AU1061" s="167"/>
      <c r="AV1061" s="167"/>
      <c r="AW1061" s="167"/>
      <c r="AX1061" s="167"/>
      <c r="AY1061" s="167"/>
      <c r="AZ1061" s="167"/>
      <c r="BA1061" s="167"/>
      <c r="BB1061" s="167"/>
      <c r="BC1061" s="167"/>
      <c r="BD1061" s="167"/>
      <c r="BE1061" s="167"/>
      <c r="BF1061" s="167"/>
      <c r="BG1061" s="167"/>
      <c r="BH1061" s="167"/>
      <c r="BI1061" s="167"/>
      <c r="BJ1061" s="167"/>
      <c r="BK1061" s="167"/>
      <c r="BL1061" s="166"/>
      <c r="BM1061" s="166"/>
      <c r="BN1061" s="166"/>
      <c r="BO1061" s="166"/>
      <c r="BP1061" s="166"/>
      <c r="BQ1061" s="166"/>
      <c r="BR1061" s="166"/>
      <c r="BS1061" s="166"/>
      <c r="BT1061" s="166"/>
      <c r="BU1061" s="166"/>
      <c r="BV1061" s="166"/>
      <c r="BW1061" s="166"/>
      <c r="BX1061" s="166"/>
      <c r="BY1061" s="166"/>
      <c r="BZ1061" s="166"/>
      <c r="CA1061" s="166"/>
      <c r="CB1061" s="166"/>
      <c r="CC1061" s="166"/>
      <c r="CD1061" s="166"/>
      <c r="CE1061" s="166"/>
      <c r="CF1061" s="166"/>
      <c r="CG1061" s="166"/>
      <c r="CH1061" s="166"/>
      <c r="CI1061" s="166"/>
      <c r="CJ1061" s="166"/>
      <c r="CK1061" s="166"/>
      <c r="CL1061" s="166"/>
      <c r="CM1061" s="166"/>
      <c r="CN1061" s="166"/>
      <c r="CO1061" s="166"/>
      <c r="CP1061" s="166"/>
      <c r="CQ1061" s="166"/>
      <c r="CR1061" s="166"/>
      <c r="CS1061" s="166"/>
      <c r="CT1061" s="166"/>
      <c r="CU1061" s="166"/>
      <c r="CV1061" s="166"/>
      <c r="CW1061" s="166"/>
      <c r="CX1061" s="166"/>
      <c r="CY1061" s="166"/>
      <c r="CZ1061" s="166"/>
      <c r="DA1061" s="166"/>
      <c r="DB1061" s="166"/>
      <c r="DC1061" s="166"/>
      <c r="DD1061" s="166"/>
      <c r="DE1061" s="166"/>
      <c r="DF1061" s="166"/>
      <c r="DG1061" s="166"/>
      <c r="DH1061" s="166"/>
      <c r="DI1061" s="166"/>
      <c r="DJ1061" s="166"/>
      <c r="DK1061" s="166"/>
      <c r="DL1061" s="166"/>
      <c r="DM1061" s="166"/>
      <c r="DN1061" s="166"/>
      <c r="DO1061" s="166"/>
      <c r="DP1061" s="166"/>
      <c r="DQ1061" s="166"/>
      <c r="DR1061" s="166"/>
      <c r="DS1061" s="166"/>
      <c r="DT1061" s="166"/>
      <c r="DU1061" s="166"/>
      <c r="DV1061" s="166"/>
      <c r="DW1061" s="166"/>
      <c r="DX1061" s="166"/>
      <c r="DY1061" s="166"/>
      <c r="DZ1061" s="166"/>
      <c r="EA1061" s="166"/>
      <c r="EB1061" s="166"/>
      <c r="EC1061" s="166"/>
      <c r="ED1061" s="166"/>
      <c r="EE1061" s="166"/>
      <c r="EF1061" s="166"/>
      <c r="EG1061" s="166"/>
      <c r="EH1061" s="166"/>
      <c r="EI1061" s="166"/>
      <c r="EJ1061" s="166"/>
      <c r="EK1061" s="166"/>
      <c r="EL1061" s="166"/>
      <c r="EM1061" s="166"/>
      <c r="EN1061" s="166"/>
      <c r="EO1061" s="166"/>
      <c r="EP1061" s="166"/>
      <c r="EQ1061" s="166"/>
      <c r="ER1061" s="166"/>
      <c r="ES1061" s="166"/>
      <c r="ET1061" s="166"/>
      <c r="EU1061" s="166"/>
      <c r="EV1061" s="166"/>
      <c r="EW1061" s="166"/>
      <c r="EX1061" s="166"/>
      <c r="EY1061" s="166"/>
      <c r="EZ1061" s="166"/>
      <c r="FA1061" s="166"/>
      <c r="FB1061" s="166"/>
      <c r="FC1061" s="166"/>
      <c r="FD1061" s="166"/>
      <c r="FE1061" s="166"/>
      <c r="FF1061" s="166"/>
      <c r="FG1061" s="166"/>
      <c r="FH1061" s="166"/>
      <c r="FI1061" s="166"/>
      <c r="FJ1061" s="166"/>
    </row>
    <row r="1062" spans="13:166" s="19" customFormat="1">
      <c r="M1062" s="166"/>
      <c r="N1062" s="166"/>
      <c r="O1062" s="166"/>
      <c r="P1062" s="166"/>
      <c r="Q1062" s="166"/>
      <c r="R1062" s="166"/>
      <c r="S1062" s="166"/>
      <c r="T1062" s="166"/>
      <c r="U1062" s="166"/>
      <c r="V1062" s="166"/>
      <c r="W1062" s="166"/>
      <c r="X1062" s="166"/>
      <c r="Y1062" s="166"/>
      <c r="Z1062" s="166"/>
      <c r="AA1062" s="166"/>
      <c r="AB1062" s="166"/>
      <c r="AC1062" s="166"/>
      <c r="AD1062" s="166"/>
      <c r="AE1062" s="166"/>
      <c r="AF1062" s="166"/>
      <c r="AG1062" s="166"/>
      <c r="AH1062" s="167"/>
      <c r="AI1062" s="167"/>
      <c r="AJ1062" s="167"/>
      <c r="AK1062" s="167"/>
      <c r="AL1062" s="167"/>
      <c r="AM1062" s="167"/>
      <c r="AN1062" s="167"/>
      <c r="AO1062" s="167"/>
      <c r="AP1062" s="167"/>
      <c r="AQ1062" s="167"/>
      <c r="AR1062" s="167"/>
      <c r="AS1062" s="167"/>
      <c r="AT1062" s="167"/>
      <c r="AU1062" s="167"/>
      <c r="AV1062" s="167"/>
      <c r="AW1062" s="167"/>
      <c r="AX1062" s="167"/>
      <c r="AY1062" s="167"/>
      <c r="AZ1062" s="167"/>
      <c r="BA1062" s="167"/>
      <c r="BB1062" s="167"/>
      <c r="BC1062" s="167"/>
      <c r="BD1062" s="167"/>
      <c r="BE1062" s="167"/>
      <c r="BF1062" s="167"/>
      <c r="BG1062" s="167"/>
      <c r="BH1062" s="167"/>
      <c r="BI1062" s="167"/>
      <c r="BJ1062" s="167"/>
      <c r="BK1062" s="167"/>
      <c r="BL1062" s="166"/>
      <c r="BM1062" s="166"/>
      <c r="BN1062" s="166"/>
      <c r="BO1062" s="166"/>
      <c r="BP1062" s="166"/>
      <c r="BQ1062" s="166"/>
      <c r="BR1062" s="166"/>
      <c r="BS1062" s="166"/>
      <c r="BT1062" s="166"/>
      <c r="BU1062" s="166"/>
      <c r="BV1062" s="166"/>
      <c r="BW1062" s="166"/>
      <c r="BX1062" s="166"/>
      <c r="BY1062" s="166"/>
      <c r="BZ1062" s="166"/>
      <c r="CA1062" s="166"/>
      <c r="CB1062" s="166"/>
      <c r="CC1062" s="166"/>
      <c r="CD1062" s="166"/>
      <c r="CE1062" s="166"/>
      <c r="CF1062" s="166"/>
      <c r="CG1062" s="166"/>
      <c r="CH1062" s="166"/>
      <c r="CI1062" s="166"/>
      <c r="CJ1062" s="166"/>
      <c r="CK1062" s="166"/>
      <c r="CL1062" s="166"/>
      <c r="CM1062" s="166"/>
      <c r="CN1062" s="166"/>
      <c r="CO1062" s="166"/>
      <c r="CP1062" s="166"/>
      <c r="CQ1062" s="166"/>
      <c r="CR1062" s="166"/>
      <c r="CS1062" s="166"/>
      <c r="CT1062" s="166"/>
      <c r="CU1062" s="166"/>
      <c r="CV1062" s="166"/>
      <c r="CW1062" s="166"/>
      <c r="CX1062" s="166"/>
      <c r="CY1062" s="166"/>
      <c r="CZ1062" s="166"/>
      <c r="DA1062" s="166"/>
      <c r="DB1062" s="166"/>
      <c r="DC1062" s="166"/>
      <c r="DD1062" s="166"/>
      <c r="DE1062" s="166"/>
      <c r="DF1062" s="166"/>
      <c r="DG1062" s="166"/>
      <c r="DH1062" s="166"/>
      <c r="DI1062" s="166"/>
      <c r="DJ1062" s="166"/>
      <c r="DK1062" s="166"/>
      <c r="DL1062" s="166"/>
      <c r="DM1062" s="166"/>
      <c r="DN1062" s="166"/>
      <c r="DO1062" s="166"/>
      <c r="DP1062" s="166"/>
      <c r="DQ1062" s="166"/>
      <c r="DR1062" s="166"/>
      <c r="DS1062" s="166"/>
      <c r="DT1062" s="166"/>
      <c r="DU1062" s="166"/>
      <c r="DV1062" s="166"/>
      <c r="DW1062" s="166"/>
      <c r="DX1062" s="166"/>
      <c r="DY1062" s="166"/>
      <c r="DZ1062" s="166"/>
      <c r="EA1062" s="166"/>
      <c r="EB1062" s="166"/>
      <c r="EC1062" s="166"/>
      <c r="ED1062" s="166"/>
      <c r="EE1062" s="166"/>
      <c r="EF1062" s="166"/>
      <c r="EG1062" s="166"/>
      <c r="EH1062" s="166"/>
      <c r="EI1062" s="166"/>
      <c r="EJ1062" s="166"/>
      <c r="EK1062" s="166"/>
      <c r="EL1062" s="166"/>
      <c r="EM1062" s="166"/>
      <c r="EN1062" s="166"/>
      <c r="EO1062" s="166"/>
      <c r="EP1062" s="166"/>
      <c r="EQ1062" s="166"/>
      <c r="ER1062" s="166"/>
      <c r="ES1062" s="166"/>
      <c r="ET1062" s="166"/>
      <c r="EU1062" s="166"/>
      <c r="EV1062" s="166"/>
      <c r="EW1062" s="166"/>
      <c r="EX1062" s="166"/>
      <c r="EY1062" s="166"/>
      <c r="EZ1062" s="166"/>
      <c r="FA1062" s="166"/>
      <c r="FB1062" s="166"/>
      <c r="FC1062" s="166"/>
      <c r="FD1062" s="166"/>
      <c r="FE1062" s="166"/>
      <c r="FF1062" s="166"/>
      <c r="FG1062" s="166"/>
      <c r="FH1062" s="166"/>
      <c r="FI1062" s="166"/>
      <c r="FJ1062" s="166"/>
    </row>
    <row r="1063" spans="13:166" s="19" customFormat="1">
      <c r="M1063" s="166"/>
      <c r="N1063" s="166"/>
      <c r="O1063" s="166"/>
      <c r="P1063" s="166"/>
      <c r="Q1063" s="166"/>
      <c r="R1063" s="166"/>
      <c r="S1063" s="166"/>
      <c r="T1063" s="166"/>
      <c r="U1063" s="166"/>
      <c r="V1063" s="166"/>
      <c r="W1063" s="166"/>
      <c r="X1063" s="166"/>
      <c r="Y1063" s="166"/>
      <c r="Z1063" s="166"/>
      <c r="AA1063" s="166"/>
      <c r="AB1063" s="166"/>
      <c r="AC1063" s="166"/>
      <c r="AD1063" s="166"/>
      <c r="AE1063" s="166"/>
      <c r="AF1063" s="166"/>
      <c r="AG1063" s="166"/>
      <c r="AH1063" s="167"/>
      <c r="AI1063" s="167"/>
      <c r="AJ1063" s="167"/>
      <c r="AK1063" s="167"/>
      <c r="AL1063" s="167"/>
      <c r="AM1063" s="167"/>
      <c r="AN1063" s="167"/>
      <c r="AO1063" s="167"/>
      <c r="AP1063" s="167"/>
      <c r="AQ1063" s="167"/>
      <c r="AR1063" s="167"/>
      <c r="AS1063" s="167"/>
      <c r="AT1063" s="167"/>
      <c r="AU1063" s="167"/>
      <c r="AV1063" s="167"/>
      <c r="AW1063" s="167"/>
      <c r="AX1063" s="167"/>
      <c r="AY1063" s="167"/>
      <c r="AZ1063" s="167"/>
      <c r="BA1063" s="167"/>
      <c r="BB1063" s="167"/>
      <c r="BC1063" s="167"/>
      <c r="BD1063" s="167"/>
      <c r="BE1063" s="167"/>
      <c r="BF1063" s="167"/>
      <c r="BG1063" s="167"/>
      <c r="BH1063" s="167"/>
      <c r="BI1063" s="167"/>
      <c r="BJ1063" s="167"/>
      <c r="BK1063" s="167"/>
      <c r="BL1063" s="166"/>
      <c r="BM1063" s="166"/>
      <c r="BN1063" s="166"/>
      <c r="BO1063" s="166"/>
      <c r="BP1063" s="166"/>
      <c r="BQ1063" s="166"/>
      <c r="BR1063" s="166"/>
      <c r="BS1063" s="166"/>
      <c r="BT1063" s="166"/>
      <c r="BU1063" s="166"/>
      <c r="BV1063" s="166"/>
      <c r="BW1063" s="166"/>
      <c r="BX1063" s="166"/>
      <c r="BY1063" s="166"/>
      <c r="BZ1063" s="166"/>
      <c r="CA1063" s="166"/>
      <c r="CB1063" s="166"/>
      <c r="CC1063" s="166"/>
      <c r="CD1063" s="166"/>
      <c r="CE1063" s="166"/>
      <c r="CF1063" s="166"/>
      <c r="CG1063" s="166"/>
      <c r="CH1063" s="166"/>
      <c r="CI1063" s="166"/>
      <c r="CJ1063" s="166"/>
      <c r="CK1063" s="166"/>
      <c r="CL1063" s="166"/>
      <c r="CM1063" s="166"/>
      <c r="CN1063" s="166"/>
      <c r="CO1063" s="166"/>
      <c r="CP1063" s="166"/>
      <c r="CQ1063" s="166"/>
      <c r="CR1063" s="166"/>
      <c r="CS1063" s="166"/>
      <c r="CT1063" s="166"/>
      <c r="CU1063" s="166"/>
      <c r="CV1063" s="166"/>
      <c r="CW1063" s="166"/>
      <c r="CX1063" s="166"/>
      <c r="CY1063" s="166"/>
      <c r="CZ1063" s="166"/>
      <c r="DA1063" s="166"/>
      <c r="DB1063" s="166"/>
      <c r="DC1063" s="166"/>
      <c r="DD1063" s="166"/>
      <c r="DE1063" s="166"/>
      <c r="DF1063" s="166"/>
      <c r="DG1063" s="166"/>
      <c r="DH1063" s="166"/>
      <c r="DI1063" s="166"/>
      <c r="DJ1063" s="166"/>
      <c r="DK1063" s="166"/>
      <c r="DL1063" s="166"/>
      <c r="DM1063" s="166"/>
      <c r="DN1063" s="166"/>
      <c r="DO1063" s="166"/>
      <c r="DP1063" s="166"/>
      <c r="DQ1063" s="166"/>
      <c r="DR1063" s="166"/>
      <c r="DS1063" s="166"/>
      <c r="DT1063" s="166"/>
      <c r="DU1063" s="166"/>
      <c r="DV1063" s="166"/>
      <c r="DW1063" s="166"/>
      <c r="DX1063" s="166"/>
      <c r="DY1063" s="166"/>
      <c r="DZ1063" s="166"/>
      <c r="EA1063" s="166"/>
      <c r="EB1063" s="166"/>
      <c r="EC1063" s="166"/>
      <c r="ED1063" s="166"/>
      <c r="EE1063" s="166"/>
      <c r="EF1063" s="166"/>
      <c r="EG1063" s="166"/>
      <c r="EH1063" s="166"/>
      <c r="EI1063" s="166"/>
      <c r="EJ1063" s="166"/>
      <c r="EK1063" s="166"/>
      <c r="EL1063" s="166"/>
      <c r="EM1063" s="166"/>
      <c r="EN1063" s="166"/>
      <c r="EO1063" s="166"/>
      <c r="EP1063" s="166"/>
      <c r="EQ1063" s="166"/>
      <c r="ER1063" s="166"/>
      <c r="ES1063" s="166"/>
      <c r="ET1063" s="166"/>
      <c r="EU1063" s="166"/>
      <c r="EV1063" s="166"/>
      <c r="EW1063" s="166"/>
      <c r="EX1063" s="166"/>
      <c r="EY1063" s="166"/>
      <c r="EZ1063" s="166"/>
      <c r="FA1063" s="166"/>
      <c r="FB1063" s="166"/>
      <c r="FC1063" s="166"/>
      <c r="FD1063" s="166"/>
      <c r="FE1063" s="166"/>
      <c r="FF1063" s="166"/>
      <c r="FG1063" s="166"/>
      <c r="FH1063" s="166"/>
      <c r="FI1063" s="166"/>
      <c r="FJ1063" s="166"/>
    </row>
    <row r="1064" spans="13:166" s="19" customFormat="1">
      <c r="M1064" s="166"/>
      <c r="N1064" s="166"/>
      <c r="O1064" s="166"/>
      <c r="P1064" s="166"/>
      <c r="Q1064" s="166"/>
      <c r="R1064" s="166"/>
      <c r="S1064" s="166"/>
      <c r="T1064" s="166"/>
      <c r="U1064" s="166"/>
      <c r="V1064" s="166"/>
      <c r="W1064" s="166"/>
      <c r="X1064" s="166"/>
      <c r="Y1064" s="166"/>
      <c r="Z1064" s="166"/>
      <c r="AA1064" s="166"/>
      <c r="AB1064" s="166"/>
      <c r="AC1064" s="166"/>
      <c r="AD1064" s="166"/>
      <c r="AE1064" s="166"/>
      <c r="AF1064" s="166"/>
      <c r="AG1064" s="166"/>
      <c r="AH1064" s="167"/>
      <c r="AI1064" s="167"/>
      <c r="AJ1064" s="167"/>
      <c r="AK1064" s="167"/>
      <c r="AL1064" s="167"/>
      <c r="AM1064" s="167"/>
      <c r="AN1064" s="167"/>
      <c r="AO1064" s="167"/>
      <c r="AP1064" s="167"/>
      <c r="AQ1064" s="167"/>
      <c r="AR1064" s="167"/>
      <c r="AS1064" s="167"/>
      <c r="AT1064" s="167"/>
      <c r="AU1064" s="167"/>
      <c r="AV1064" s="167"/>
      <c r="AW1064" s="167"/>
      <c r="AX1064" s="167"/>
      <c r="AY1064" s="167"/>
      <c r="AZ1064" s="167"/>
      <c r="BA1064" s="167"/>
      <c r="BB1064" s="167"/>
      <c r="BC1064" s="167"/>
      <c r="BD1064" s="167"/>
      <c r="BE1064" s="167"/>
      <c r="BF1064" s="167"/>
      <c r="BG1064" s="167"/>
      <c r="BH1064" s="167"/>
      <c r="BI1064" s="167"/>
      <c r="BJ1064" s="167"/>
      <c r="BK1064" s="167"/>
      <c r="BL1064" s="166"/>
      <c r="BM1064" s="166"/>
      <c r="BN1064" s="166"/>
      <c r="BO1064" s="166"/>
      <c r="BP1064" s="166"/>
      <c r="BQ1064" s="166"/>
      <c r="BR1064" s="166"/>
      <c r="BS1064" s="166"/>
      <c r="BT1064" s="166"/>
      <c r="BU1064" s="166"/>
      <c r="BV1064" s="166"/>
      <c r="BW1064" s="166"/>
      <c r="BX1064" s="166"/>
      <c r="BY1064" s="166"/>
      <c r="BZ1064" s="166"/>
      <c r="CA1064" s="166"/>
      <c r="CB1064" s="166"/>
      <c r="CC1064" s="166"/>
      <c r="CD1064" s="166"/>
      <c r="CE1064" s="166"/>
      <c r="CF1064" s="166"/>
      <c r="CG1064" s="166"/>
      <c r="CH1064" s="166"/>
      <c r="CI1064" s="166"/>
      <c r="CJ1064" s="166"/>
      <c r="CK1064" s="166"/>
      <c r="CL1064" s="166"/>
      <c r="CM1064" s="166"/>
      <c r="CN1064" s="166"/>
      <c r="CO1064" s="166"/>
      <c r="CP1064" s="166"/>
      <c r="CQ1064" s="166"/>
      <c r="CR1064" s="166"/>
      <c r="CS1064" s="166"/>
      <c r="CT1064" s="166"/>
      <c r="CU1064" s="166"/>
      <c r="CV1064" s="166"/>
      <c r="CW1064" s="166"/>
      <c r="CX1064" s="166"/>
      <c r="CY1064" s="166"/>
      <c r="CZ1064" s="166"/>
      <c r="DA1064" s="166"/>
      <c r="DB1064" s="166"/>
      <c r="DC1064" s="166"/>
      <c r="DD1064" s="166"/>
      <c r="DE1064" s="166"/>
      <c r="DF1064" s="166"/>
      <c r="DG1064" s="166"/>
      <c r="DH1064" s="166"/>
      <c r="DI1064" s="166"/>
      <c r="DJ1064" s="166"/>
      <c r="DK1064" s="166"/>
      <c r="DL1064" s="166"/>
      <c r="DM1064" s="166"/>
      <c r="DN1064" s="166"/>
      <c r="DO1064" s="166"/>
      <c r="DP1064" s="166"/>
      <c r="DQ1064" s="166"/>
      <c r="DR1064" s="166"/>
      <c r="DS1064" s="166"/>
      <c r="DT1064" s="166"/>
      <c r="DU1064" s="166"/>
      <c r="DV1064" s="166"/>
      <c r="DW1064" s="166"/>
      <c r="DX1064" s="166"/>
      <c r="DY1064" s="166"/>
      <c r="DZ1064" s="166"/>
      <c r="EA1064" s="166"/>
      <c r="EB1064" s="166"/>
      <c r="EC1064" s="166"/>
      <c r="ED1064" s="166"/>
      <c r="EE1064" s="166"/>
      <c r="EF1064" s="166"/>
      <c r="EG1064" s="166"/>
      <c r="EH1064" s="166"/>
      <c r="EI1064" s="166"/>
      <c r="EJ1064" s="166"/>
      <c r="EK1064" s="166"/>
      <c r="EL1064" s="166"/>
      <c r="EM1064" s="166"/>
      <c r="EN1064" s="166"/>
      <c r="EO1064" s="166"/>
      <c r="EP1064" s="166"/>
      <c r="EQ1064" s="166"/>
      <c r="ER1064" s="166"/>
      <c r="ES1064" s="166"/>
      <c r="ET1064" s="166"/>
      <c r="EU1064" s="166"/>
      <c r="EV1064" s="166"/>
      <c r="EW1064" s="166"/>
      <c r="EX1064" s="166"/>
      <c r="EY1064" s="166"/>
      <c r="EZ1064" s="166"/>
      <c r="FA1064" s="166"/>
      <c r="FB1064" s="166"/>
      <c r="FC1064" s="166"/>
      <c r="FD1064" s="166"/>
      <c r="FE1064" s="166"/>
      <c r="FF1064" s="166"/>
      <c r="FG1064" s="166"/>
      <c r="FH1064" s="166"/>
      <c r="FI1064" s="166"/>
      <c r="FJ1064" s="166"/>
    </row>
    <row r="1065" spans="13:166" s="19" customFormat="1">
      <c r="M1065" s="166"/>
      <c r="N1065" s="166"/>
      <c r="O1065" s="166"/>
      <c r="P1065" s="166"/>
      <c r="Q1065" s="166"/>
      <c r="R1065" s="166"/>
      <c r="S1065" s="166"/>
      <c r="T1065" s="166"/>
      <c r="U1065" s="166"/>
      <c r="V1065" s="166"/>
      <c r="W1065" s="166"/>
      <c r="X1065" s="166"/>
      <c r="Y1065" s="166"/>
      <c r="Z1065" s="166"/>
      <c r="AA1065" s="166"/>
      <c r="AB1065" s="166"/>
      <c r="AC1065" s="166"/>
      <c r="AD1065" s="166"/>
      <c r="AE1065" s="166"/>
      <c r="AF1065" s="166"/>
      <c r="AG1065" s="166"/>
      <c r="AH1065" s="167"/>
      <c r="AI1065" s="167"/>
      <c r="AJ1065" s="167"/>
      <c r="AK1065" s="167"/>
      <c r="AL1065" s="167"/>
      <c r="AM1065" s="167"/>
      <c r="AN1065" s="167"/>
      <c r="AO1065" s="167"/>
      <c r="AP1065" s="167"/>
      <c r="AQ1065" s="167"/>
      <c r="AR1065" s="167"/>
      <c r="AS1065" s="167"/>
      <c r="AT1065" s="167"/>
      <c r="AU1065" s="167"/>
      <c r="AV1065" s="167"/>
      <c r="AW1065" s="167"/>
      <c r="AX1065" s="167"/>
      <c r="AY1065" s="167"/>
      <c r="AZ1065" s="167"/>
      <c r="BA1065" s="167"/>
      <c r="BB1065" s="167"/>
      <c r="BC1065" s="167"/>
      <c r="BD1065" s="167"/>
      <c r="BE1065" s="167"/>
      <c r="BF1065" s="167"/>
      <c r="BG1065" s="167"/>
      <c r="BH1065" s="167"/>
      <c r="BI1065" s="167"/>
      <c r="BJ1065" s="167"/>
      <c r="BK1065" s="167"/>
      <c r="BL1065" s="166"/>
      <c r="BM1065" s="166"/>
      <c r="BN1065" s="166"/>
      <c r="BO1065" s="166"/>
      <c r="BP1065" s="166"/>
      <c r="BQ1065" s="166"/>
      <c r="BR1065" s="166"/>
      <c r="BS1065" s="166"/>
      <c r="BT1065" s="166"/>
      <c r="BU1065" s="166"/>
      <c r="BV1065" s="166"/>
      <c r="BW1065" s="166"/>
      <c r="BX1065" s="166"/>
      <c r="BY1065" s="166"/>
      <c r="BZ1065" s="166"/>
      <c r="CA1065" s="166"/>
      <c r="CB1065" s="166"/>
      <c r="CC1065" s="166"/>
      <c r="CD1065" s="166"/>
      <c r="CE1065" s="166"/>
      <c r="CF1065" s="166"/>
      <c r="CG1065" s="166"/>
      <c r="CH1065" s="166"/>
      <c r="CI1065" s="166"/>
      <c r="CJ1065" s="166"/>
      <c r="CK1065" s="166"/>
      <c r="CL1065" s="166"/>
      <c r="CM1065" s="166"/>
      <c r="CN1065" s="166"/>
      <c r="CO1065" s="166"/>
      <c r="CP1065" s="166"/>
      <c r="CQ1065" s="166"/>
      <c r="CR1065" s="166"/>
      <c r="CS1065" s="166"/>
      <c r="CT1065" s="166"/>
      <c r="CU1065" s="166"/>
      <c r="CV1065" s="166"/>
      <c r="CW1065" s="166"/>
      <c r="CX1065" s="166"/>
      <c r="CY1065" s="166"/>
      <c r="CZ1065" s="166"/>
      <c r="DA1065" s="166"/>
      <c r="DB1065" s="166"/>
      <c r="DC1065" s="166"/>
      <c r="DD1065" s="166"/>
      <c r="DE1065" s="166"/>
      <c r="DF1065" s="166"/>
      <c r="DG1065" s="166"/>
      <c r="DH1065" s="166"/>
      <c r="DI1065" s="166"/>
      <c r="DJ1065" s="166"/>
      <c r="DK1065" s="166"/>
      <c r="DL1065" s="166"/>
      <c r="DM1065" s="166"/>
      <c r="DN1065" s="166"/>
      <c r="DO1065" s="166"/>
      <c r="DP1065" s="166"/>
      <c r="DQ1065" s="166"/>
      <c r="DR1065" s="166"/>
      <c r="DS1065" s="166"/>
      <c r="DT1065" s="166"/>
      <c r="DU1065" s="166"/>
      <c r="DV1065" s="166"/>
      <c r="DW1065" s="166"/>
      <c r="DX1065" s="166"/>
      <c r="DY1065" s="166"/>
      <c r="DZ1065" s="166"/>
      <c r="EA1065" s="166"/>
      <c r="EB1065" s="166"/>
      <c r="EC1065" s="166"/>
      <c r="ED1065" s="166"/>
      <c r="EE1065" s="166"/>
      <c r="EF1065" s="166"/>
      <c r="EG1065" s="166"/>
      <c r="EH1065" s="166"/>
      <c r="EI1065" s="166"/>
      <c r="EJ1065" s="166"/>
      <c r="EK1065" s="166"/>
      <c r="EL1065" s="166"/>
      <c r="EM1065" s="166"/>
      <c r="EN1065" s="166"/>
      <c r="EO1065" s="166"/>
      <c r="EP1065" s="166"/>
      <c r="EQ1065" s="166"/>
      <c r="ER1065" s="166"/>
      <c r="ES1065" s="166"/>
      <c r="ET1065" s="166"/>
      <c r="EU1065" s="166"/>
      <c r="EV1065" s="166"/>
      <c r="EW1065" s="166"/>
      <c r="EX1065" s="166"/>
      <c r="EY1065" s="166"/>
      <c r="EZ1065" s="166"/>
      <c r="FA1065" s="166"/>
      <c r="FB1065" s="166"/>
      <c r="FC1065" s="166"/>
      <c r="FD1065" s="166"/>
      <c r="FE1065" s="166"/>
      <c r="FF1065" s="166"/>
      <c r="FG1065" s="166"/>
      <c r="FH1065" s="166"/>
      <c r="FI1065" s="166"/>
      <c r="FJ1065" s="166"/>
    </row>
    <row r="1066" spans="13:166" s="19" customFormat="1">
      <c r="M1066" s="166"/>
      <c r="N1066" s="166"/>
      <c r="O1066" s="166"/>
      <c r="P1066" s="166"/>
      <c r="Q1066" s="166"/>
      <c r="R1066" s="166"/>
      <c r="S1066" s="166"/>
      <c r="T1066" s="166"/>
      <c r="U1066" s="166"/>
      <c r="V1066" s="166"/>
      <c r="W1066" s="166"/>
      <c r="X1066" s="166"/>
      <c r="Y1066" s="166"/>
      <c r="Z1066" s="166"/>
      <c r="AA1066" s="166"/>
      <c r="AB1066" s="166"/>
      <c r="AC1066" s="166"/>
      <c r="AD1066" s="166"/>
      <c r="AE1066" s="166"/>
      <c r="AF1066" s="166"/>
      <c r="AG1066" s="166"/>
      <c r="AH1066" s="167"/>
      <c r="AI1066" s="167"/>
      <c r="AJ1066" s="167"/>
      <c r="AK1066" s="167"/>
      <c r="AL1066" s="167"/>
      <c r="AM1066" s="167"/>
      <c r="AN1066" s="167"/>
      <c r="AO1066" s="167"/>
      <c r="AP1066" s="167"/>
      <c r="AQ1066" s="167"/>
      <c r="AR1066" s="167"/>
      <c r="AS1066" s="167"/>
      <c r="AT1066" s="167"/>
      <c r="AU1066" s="167"/>
      <c r="AV1066" s="167"/>
      <c r="AW1066" s="167"/>
      <c r="AX1066" s="167"/>
      <c r="AY1066" s="167"/>
      <c r="AZ1066" s="167"/>
      <c r="BA1066" s="167"/>
      <c r="BB1066" s="167"/>
      <c r="BC1066" s="167"/>
      <c r="BD1066" s="167"/>
      <c r="BE1066" s="167"/>
      <c r="BF1066" s="167"/>
      <c r="BG1066" s="167"/>
      <c r="BH1066" s="167"/>
      <c r="BI1066" s="167"/>
      <c r="BJ1066" s="167"/>
      <c r="BK1066" s="167"/>
      <c r="BL1066" s="166"/>
      <c r="BM1066" s="166"/>
      <c r="BN1066" s="166"/>
      <c r="BO1066" s="166"/>
      <c r="BP1066" s="166"/>
      <c r="BQ1066" s="166"/>
      <c r="BR1066" s="166"/>
      <c r="BS1066" s="166"/>
      <c r="BT1066" s="166"/>
      <c r="BU1066" s="166"/>
      <c r="BV1066" s="166"/>
      <c r="BW1066" s="166"/>
      <c r="BX1066" s="166"/>
      <c r="BY1066" s="166"/>
      <c r="BZ1066" s="166"/>
      <c r="CA1066" s="166"/>
      <c r="CB1066" s="166"/>
      <c r="CC1066" s="166"/>
      <c r="CD1066" s="166"/>
      <c r="CE1066" s="166"/>
      <c r="CF1066" s="166"/>
      <c r="CG1066" s="166"/>
      <c r="CH1066" s="166"/>
      <c r="CI1066" s="166"/>
      <c r="CJ1066" s="166"/>
      <c r="CK1066" s="166"/>
      <c r="CL1066" s="166"/>
      <c r="CM1066" s="166"/>
      <c r="CN1066" s="166"/>
      <c r="CO1066" s="166"/>
      <c r="CP1066" s="166"/>
      <c r="CQ1066" s="166"/>
      <c r="CR1066" s="166"/>
      <c r="CS1066" s="166"/>
      <c r="CT1066" s="166"/>
      <c r="CU1066" s="166"/>
      <c r="CV1066" s="166"/>
      <c r="CW1066" s="166"/>
      <c r="CX1066" s="166"/>
      <c r="CY1066" s="166"/>
      <c r="CZ1066" s="166"/>
      <c r="DA1066" s="166"/>
      <c r="DB1066" s="166"/>
      <c r="DC1066" s="166"/>
      <c r="DD1066" s="166"/>
      <c r="DE1066" s="166"/>
      <c r="DF1066" s="166"/>
      <c r="DG1066" s="166"/>
      <c r="DH1066" s="166"/>
      <c r="DI1066" s="166"/>
      <c r="DJ1066" s="166"/>
      <c r="DK1066" s="166"/>
      <c r="DL1066" s="166"/>
      <c r="DM1066" s="166"/>
      <c r="DN1066" s="166"/>
      <c r="DO1066" s="166"/>
      <c r="DP1066" s="166"/>
      <c r="DQ1066" s="166"/>
      <c r="DR1066" s="166"/>
      <c r="DS1066" s="166"/>
      <c r="DT1066" s="166"/>
      <c r="DU1066" s="166"/>
      <c r="DV1066" s="166"/>
      <c r="DW1066" s="166"/>
      <c r="DX1066" s="166"/>
      <c r="DY1066" s="166"/>
      <c r="DZ1066" s="166"/>
      <c r="EA1066" s="166"/>
      <c r="EB1066" s="166"/>
      <c r="EC1066" s="166"/>
      <c r="ED1066" s="166"/>
      <c r="EE1066" s="166"/>
      <c r="EF1066" s="166"/>
      <c r="EG1066" s="166"/>
      <c r="EH1066" s="166"/>
      <c r="EI1066" s="166"/>
      <c r="EJ1066" s="166"/>
      <c r="EK1066" s="166"/>
      <c r="EL1066" s="166"/>
      <c r="EM1066" s="166"/>
      <c r="EN1066" s="166"/>
      <c r="EO1066" s="166"/>
      <c r="EP1066" s="166"/>
      <c r="EQ1066" s="166"/>
      <c r="ER1066" s="166"/>
      <c r="ES1066" s="166"/>
      <c r="ET1066" s="166"/>
      <c r="EU1066" s="166"/>
      <c r="EV1066" s="166"/>
      <c r="EW1066" s="166"/>
      <c r="EX1066" s="166"/>
      <c r="EY1066" s="166"/>
      <c r="EZ1066" s="166"/>
      <c r="FA1066" s="166"/>
      <c r="FB1066" s="166"/>
      <c r="FC1066" s="166"/>
      <c r="FD1066" s="166"/>
      <c r="FE1066" s="166"/>
      <c r="FF1066" s="166"/>
      <c r="FG1066" s="166"/>
      <c r="FH1066" s="166"/>
      <c r="FI1066" s="166"/>
      <c r="FJ1066" s="166"/>
    </row>
    <row r="1067" spans="13:166" s="19" customFormat="1">
      <c r="M1067" s="166"/>
      <c r="N1067" s="166"/>
      <c r="O1067" s="166"/>
      <c r="P1067" s="166"/>
      <c r="Q1067" s="166"/>
      <c r="R1067" s="166"/>
      <c r="S1067" s="166"/>
      <c r="T1067" s="166"/>
      <c r="U1067" s="166"/>
      <c r="V1067" s="166"/>
      <c r="W1067" s="166"/>
      <c r="X1067" s="166"/>
      <c r="Y1067" s="166"/>
      <c r="Z1067" s="166"/>
      <c r="AA1067" s="166"/>
      <c r="AB1067" s="166"/>
      <c r="AC1067" s="166"/>
      <c r="AD1067" s="166"/>
      <c r="AE1067" s="166"/>
      <c r="AF1067" s="166"/>
      <c r="AG1067" s="166"/>
      <c r="AH1067" s="167"/>
      <c r="AI1067" s="167"/>
      <c r="AJ1067" s="167"/>
      <c r="AK1067" s="167"/>
      <c r="AL1067" s="167"/>
      <c r="AM1067" s="167"/>
      <c r="AN1067" s="167"/>
      <c r="AO1067" s="167"/>
      <c r="AP1067" s="167"/>
      <c r="AQ1067" s="167"/>
      <c r="AR1067" s="167"/>
      <c r="AS1067" s="167"/>
      <c r="AT1067" s="167"/>
      <c r="AU1067" s="167"/>
      <c r="AV1067" s="167"/>
      <c r="AW1067" s="167"/>
      <c r="AX1067" s="167"/>
      <c r="AY1067" s="167"/>
      <c r="AZ1067" s="167"/>
      <c r="BA1067" s="167"/>
      <c r="BB1067" s="167"/>
      <c r="BC1067" s="167"/>
      <c r="BD1067" s="167"/>
      <c r="BE1067" s="167"/>
      <c r="BF1067" s="167"/>
      <c r="BG1067" s="167"/>
      <c r="BH1067" s="167"/>
      <c r="BI1067" s="167"/>
      <c r="BJ1067" s="167"/>
      <c r="BK1067" s="167"/>
      <c r="BL1067" s="166"/>
      <c r="BM1067" s="166"/>
      <c r="BN1067" s="166"/>
      <c r="BO1067" s="166"/>
      <c r="BP1067" s="166"/>
      <c r="BQ1067" s="166"/>
      <c r="BR1067" s="166"/>
      <c r="BS1067" s="166"/>
      <c r="BT1067" s="166"/>
      <c r="BU1067" s="166"/>
      <c r="BV1067" s="166"/>
      <c r="BW1067" s="166"/>
      <c r="BX1067" s="166"/>
      <c r="BY1067" s="166"/>
      <c r="BZ1067" s="166"/>
      <c r="CA1067" s="166"/>
      <c r="CB1067" s="166"/>
      <c r="CC1067" s="166"/>
      <c r="CD1067" s="166"/>
      <c r="CE1067" s="166"/>
      <c r="CF1067" s="166"/>
      <c r="CG1067" s="166"/>
      <c r="CH1067" s="166"/>
      <c r="CI1067" s="166"/>
      <c r="CJ1067" s="166"/>
      <c r="CK1067" s="166"/>
      <c r="CL1067" s="166"/>
      <c r="CM1067" s="166"/>
      <c r="CN1067" s="166"/>
      <c r="CO1067" s="166"/>
      <c r="CP1067" s="166"/>
      <c r="CQ1067" s="166"/>
      <c r="CR1067" s="166"/>
      <c r="CS1067" s="166"/>
      <c r="CT1067" s="166"/>
      <c r="CU1067" s="166"/>
      <c r="CV1067" s="166"/>
      <c r="CW1067" s="166"/>
      <c r="CX1067" s="166"/>
      <c r="CY1067" s="166"/>
      <c r="CZ1067" s="166"/>
      <c r="DA1067" s="166"/>
      <c r="DB1067" s="166"/>
      <c r="DC1067" s="166"/>
      <c r="DD1067" s="166"/>
      <c r="DE1067" s="166"/>
      <c r="DF1067" s="166"/>
      <c r="DG1067" s="166"/>
      <c r="DH1067" s="166"/>
      <c r="DI1067" s="166"/>
      <c r="DJ1067" s="166"/>
      <c r="DK1067" s="166"/>
      <c r="DL1067" s="166"/>
      <c r="DM1067" s="166"/>
      <c r="DN1067" s="166"/>
      <c r="DO1067" s="166"/>
      <c r="DP1067" s="166"/>
      <c r="DQ1067" s="166"/>
      <c r="DR1067" s="166"/>
      <c r="DS1067" s="166"/>
      <c r="DT1067" s="166"/>
      <c r="DU1067" s="166"/>
      <c r="DV1067" s="166"/>
      <c r="DW1067" s="166"/>
      <c r="DX1067" s="166"/>
      <c r="DY1067" s="166"/>
      <c r="DZ1067" s="166"/>
      <c r="EA1067" s="166"/>
      <c r="EB1067" s="166"/>
      <c r="EC1067" s="166"/>
      <c r="ED1067" s="166"/>
      <c r="EE1067" s="166"/>
      <c r="EF1067" s="166"/>
      <c r="EG1067" s="166"/>
      <c r="EH1067" s="166"/>
      <c r="EI1067" s="166"/>
      <c r="EJ1067" s="166"/>
      <c r="EK1067" s="166"/>
      <c r="EL1067" s="166"/>
      <c r="EM1067" s="166"/>
      <c r="EN1067" s="166"/>
      <c r="EO1067" s="166"/>
      <c r="EP1067" s="166"/>
      <c r="EQ1067" s="166"/>
      <c r="ER1067" s="166"/>
      <c r="ES1067" s="166"/>
      <c r="ET1067" s="166"/>
      <c r="EU1067" s="166"/>
      <c r="EV1067" s="166"/>
      <c r="EW1067" s="166"/>
      <c r="EX1067" s="166"/>
      <c r="EY1067" s="166"/>
      <c r="EZ1067" s="166"/>
      <c r="FA1067" s="166"/>
      <c r="FB1067" s="166"/>
      <c r="FC1067" s="166"/>
      <c r="FD1067" s="166"/>
      <c r="FE1067" s="166"/>
      <c r="FF1067" s="166"/>
      <c r="FG1067" s="166"/>
      <c r="FH1067" s="166"/>
      <c r="FI1067" s="166"/>
      <c r="FJ1067" s="166"/>
    </row>
    <row r="1068" spans="13:166" s="19" customFormat="1">
      <c r="M1068" s="166"/>
      <c r="N1068" s="166"/>
      <c r="O1068" s="166"/>
      <c r="P1068" s="166"/>
      <c r="Q1068" s="166"/>
      <c r="R1068" s="166"/>
      <c r="S1068" s="166"/>
      <c r="T1068" s="166"/>
      <c r="U1068" s="166"/>
      <c r="V1068" s="166"/>
      <c r="W1068" s="166"/>
      <c r="X1068" s="166"/>
      <c r="Y1068" s="166"/>
      <c r="Z1068" s="166"/>
      <c r="AA1068" s="166"/>
      <c r="AB1068" s="166"/>
      <c r="AC1068" s="166"/>
      <c r="AD1068" s="166"/>
      <c r="AE1068" s="166"/>
      <c r="AF1068" s="166"/>
      <c r="AG1068" s="166"/>
      <c r="AH1068" s="167"/>
      <c r="AI1068" s="167"/>
      <c r="AJ1068" s="167"/>
      <c r="AK1068" s="167"/>
      <c r="AL1068" s="167"/>
      <c r="AM1068" s="167"/>
      <c r="AN1068" s="167"/>
      <c r="AO1068" s="167"/>
      <c r="AP1068" s="167"/>
      <c r="AQ1068" s="167"/>
      <c r="AR1068" s="167"/>
      <c r="AS1068" s="167"/>
      <c r="AT1068" s="167"/>
      <c r="AU1068" s="167"/>
      <c r="AV1068" s="167"/>
      <c r="AW1068" s="167"/>
      <c r="AX1068" s="167"/>
      <c r="AY1068" s="167"/>
      <c r="AZ1068" s="167"/>
      <c r="BA1068" s="167"/>
      <c r="BB1068" s="167"/>
      <c r="BC1068" s="167"/>
      <c r="BD1068" s="167"/>
      <c r="BE1068" s="167"/>
      <c r="BF1068" s="167"/>
      <c r="BG1068" s="167"/>
      <c r="BH1068" s="167"/>
      <c r="BI1068" s="167"/>
      <c r="BJ1068" s="167"/>
      <c r="BK1068" s="167"/>
      <c r="BL1068" s="166"/>
      <c r="BM1068" s="166"/>
      <c r="BN1068" s="166"/>
      <c r="BO1068" s="166"/>
      <c r="BP1068" s="166"/>
      <c r="BQ1068" s="166"/>
      <c r="BR1068" s="166"/>
      <c r="BS1068" s="166"/>
      <c r="BT1068" s="166"/>
      <c r="BU1068" s="166"/>
      <c r="BV1068" s="166"/>
      <c r="BW1068" s="166"/>
      <c r="BX1068" s="166"/>
      <c r="BY1068" s="166"/>
      <c r="BZ1068" s="166"/>
      <c r="CA1068" s="166"/>
      <c r="CB1068" s="166"/>
      <c r="CC1068" s="166"/>
      <c r="CD1068" s="166"/>
      <c r="CE1068" s="166"/>
      <c r="CF1068" s="166"/>
      <c r="CG1068" s="166"/>
      <c r="CH1068" s="166"/>
      <c r="CI1068" s="166"/>
      <c r="CJ1068" s="166"/>
      <c r="CK1068" s="166"/>
      <c r="CL1068" s="166"/>
      <c r="CM1068" s="166"/>
      <c r="CN1068" s="166"/>
      <c r="CO1068" s="166"/>
      <c r="CP1068" s="166"/>
      <c r="CQ1068" s="166"/>
      <c r="CR1068" s="166"/>
      <c r="CS1068" s="166"/>
      <c r="CT1068" s="166"/>
      <c r="CU1068" s="166"/>
      <c r="CV1068" s="166"/>
      <c r="CW1068" s="166"/>
      <c r="CX1068" s="166"/>
      <c r="CY1068" s="166"/>
      <c r="CZ1068" s="166"/>
      <c r="DA1068" s="166"/>
      <c r="DB1068" s="166"/>
      <c r="DC1068" s="166"/>
      <c r="DD1068" s="166"/>
      <c r="DE1068" s="166"/>
      <c r="DF1068" s="166"/>
      <c r="DG1068" s="166"/>
      <c r="DH1068" s="166"/>
      <c r="DI1068" s="166"/>
      <c r="DJ1068" s="166"/>
      <c r="DK1068" s="166"/>
      <c r="DL1068" s="166"/>
      <c r="DM1068" s="166"/>
      <c r="DN1068" s="166"/>
      <c r="DO1068" s="166"/>
      <c r="DP1068" s="166"/>
      <c r="DQ1068" s="166"/>
      <c r="DR1068" s="166"/>
      <c r="DS1068" s="166"/>
      <c r="DT1068" s="166"/>
      <c r="DU1068" s="166"/>
      <c r="DV1068" s="166"/>
      <c r="DW1068" s="166"/>
      <c r="DX1068" s="166"/>
      <c r="DY1068" s="166"/>
      <c r="DZ1068" s="166"/>
      <c r="EA1068" s="166"/>
      <c r="EB1068" s="166"/>
      <c r="EC1068" s="166"/>
      <c r="ED1068" s="166"/>
      <c r="EE1068" s="166"/>
      <c r="EF1068" s="166"/>
      <c r="EG1068" s="166"/>
      <c r="EH1068" s="166"/>
      <c r="EI1068" s="166"/>
      <c r="EJ1068" s="166"/>
      <c r="EK1068" s="166"/>
      <c r="EL1068" s="166"/>
      <c r="EM1068" s="166"/>
      <c r="EN1068" s="166"/>
      <c r="EO1068" s="166"/>
      <c r="EP1068" s="166"/>
      <c r="EQ1068" s="166"/>
      <c r="ER1068" s="166"/>
      <c r="ES1068" s="166"/>
      <c r="ET1068" s="166"/>
      <c r="EU1068" s="166"/>
      <c r="EV1068" s="166"/>
      <c r="EW1068" s="166"/>
      <c r="EX1068" s="166"/>
      <c r="EY1068" s="166"/>
      <c r="EZ1068" s="166"/>
      <c r="FA1068" s="166"/>
      <c r="FB1068" s="166"/>
      <c r="FC1068" s="166"/>
      <c r="FD1068" s="166"/>
      <c r="FE1068" s="166"/>
      <c r="FF1068" s="166"/>
      <c r="FG1068" s="166"/>
      <c r="FH1068" s="166"/>
      <c r="FI1068" s="166"/>
      <c r="FJ1068" s="166"/>
    </row>
    <row r="1069" spans="13:166" s="19" customFormat="1">
      <c r="M1069" s="166"/>
      <c r="N1069" s="166"/>
      <c r="O1069" s="166"/>
      <c r="P1069" s="166"/>
      <c r="Q1069" s="166"/>
      <c r="R1069" s="166"/>
      <c r="S1069" s="166"/>
      <c r="T1069" s="166"/>
      <c r="U1069" s="166"/>
      <c r="V1069" s="166"/>
      <c r="W1069" s="166"/>
      <c r="X1069" s="166"/>
      <c r="Y1069" s="166"/>
      <c r="Z1069" s="166"/>
      <c r="AA1069" s="166"/>
      <c r="AB1069" s="166"/>
      <c r="AC1069" s="166"/>
      <c r="AD1069" s="166"/>
      <c r="AE1069" s="166"/>
      <c r="AF1069" s="166"/>
      <c r="AG1069" s="166"/>
      <c r="AH1069" s="167"/>
      <c r="AI1069" s="167"/>
      <c r="AJ1069" s="167"/>
      <c r="AK1069" s="167"/>
      <c r="AL1069" s="167"/>
      <c r="AM1069" s="167"/>
      <c r="AN1069" s="167"/>
      <c r="AO1069" s="167"/>
      <c r="AP1069" s="167"/>
      <c r="AQ1069" s="167"/>
      <c r="AR1069" s="167"/>
      <c r="AS1069" s="167"/>
      <c r="AT1069" s="167"/>
      <c r="AU1069" s="167"/>
      <c r="AV1069" s="167"/>
      <c r="AW1069" s="167"/>
      <c r="AX1069" s="167"/>
      <c r="AY1069" s="167"/>
      <c r="AZ1069" s="167"/>
      <c r="BA1069" s="167"/>
      <c r="BB1069" s="167"/>
      <c r="BC1069" s="167"/>
      <c r="BD1069" s="167"/>
      <c r="BE1069" s="167"/>
      <c r="BF1069" s="167"/>
      <c r="BG1069" s="167"/>
      <c r="BH1069" s="167"/>
      <c r="BI1069" s="167"/>
      <c r="BJ1069" s="167"/>
      <c r="BK1069" s="167"/>
      <c r="BL1069" s="166"/>
      <c r="BM1069" s="166"/>
      <c r="BN1069" s="166"/>
      <c r="BO1069" s="166"/>
      <c r="BP1069" s="166"/>
      <c r="BQ1069" s="166"/>
      <c r="BR1069" s="166"/>
      <c r="BS1069" s="166"/>
      <c r="BT1069" s="166"/>
      <c r="BU1069" s="166"/>
      <c r="BV1069" s="166"/>
      <c r="BW1069" s="166"/>
      <c r="BX1069" s="166"/>
      <c r="BY1069" s="166"/>
      <c r="BZ1069" s="166"/>
      <c r="CA1069" s="166"/>
      <c r="CB1069" s="166"/>
      <c r="CC1069" s="166"/>
      <c r="CD1069" s="166"/>
      <c r="CE1069" s="166"/>
      <c r="CF1069" s="166"/>
      <c r="CG1069" s="166"/>
      <c r="CH1069" s="166"/>
      <c r="CI1069" s="166"/>
      <c r="CJ1069" s="166"/>
      <c r="CK1069" s="166"/>
      <c r="CL1069" s="166"/>
      <c r="CM1069" s="166"/>
      <c r="CN1069" s="166"/>
      <c r="CO1069" s="166"/>
      <c r="CP1069" s="166"/>
      <c r="CQ1069" s="166"/>
      <c r="CR1069" s="166"/>
      <c r="CS1069" s="166"/>
      <c r="CT1069" s="166"/>
      <c r="CU1069" s="166"/>
      <c r="CV1069" s="166"/>
      <c r="CW1069" s="166"/>
      <c r="CX1069" s="166"/>
      <c r="CY1069" s="166"/>
      <c r="CZ1069" s="166"/>
      <c r="DA1069" s="166"/>
      <c r="DB1069" s="166"/>
      <c r="DC1069" s="166"/>
      <c r="DD1069" s="166"/>
      <c r="DE1069" s="166"/>
      <c r="DF1069" s="166"/>
      <c r="DG1069" s="166"/>
      <c r="DH1069" s="166"/>
      <c r="DI1069" s="166"/>
      <c r="DJ1069" s="166"/>
      <c r="DK1069" s="166"/>
      <c r="DL1069" s="166"/>
      <c r="DM1069" s="166"/>
      <c r="DN1069" s="166"/>
      <c r="DO1069" s="166"/>
      <c r="DP1069" s="166"/>
      <c r="DQ1069" s="166"/>
      <c r="DR1069" s="166"/>
      <c r="DS1069" s="166"/>
      <c r="DT1069" s="166"/>
      <c r="DU1069" s="166"/>
      <c r="DV1069" s="166"/>
      <c r="DW1069" s="166"/>
      <c r="DX1069" s="166"/>
      <c r="DY1069" s="166"/>
      <c r="DZ1069" s="166"/>
      <c r="EA1069" s="166"/>
      <c r="EB1069" s="166"/>
      <c r="EC1069" s="166"/>
      <c r="ED1069" s="166"/>
      <c r="EE1069" s="166"/>
      <c r="EF1069" s="166"/>
      <c r="EG1069" s="166"/>
      <c r="EH1069" s="166"/>
      <c r="EI1069" s="166"/>
      <c r="EJ1069" s="166"/>
      <c r="EK1069" s="166"/>
      <c r="EL1069" s="166"/>
      <c r="EM1069" s="166"/>
      <c r="EN1069" s="166"/>
      <c r="EO1069" s="166"/>
      <c r="EP1069" s="166"/>
      <c r="EQ1069" s="166"/>
      <c r="ER1069" s="166"/>
      <c r="ES1069" s="166"/>
      <c r="ET1069" s="166"/>
      <c r="EU1069" s="166"/>
      <c r="EV1069" s="166"/>
      <c r="EW1069" s="166"/>
      <c r="EX1069" s="166"/>
      <c r="EY1069" s="166"/>
      <c r="EZ1069" s="166"/>
      <c r="FA1069" s="166"/>
      <c r="FB1069" s="166"/>
      <c r="FC1069" s="166"/>
      <c r="FD1069" s="166"/>
      <c r="FE1069" s="166"/>
      <c r="FF1069" s="166"/>
      <c r="FG1069" s="166"/>
      <c r="FH1069" s="166"/>
      <c r="FI1069" s="166"/>
      <c r="FJ1069" s="166"/>
    </row>
    <row r="1070" spans="13:166" s="19" customFormat="1">
      <c r="M1070" s="166"/>
      <c r="N1070" s="166"/>
      <c r="O1070" s="166"/>
      <c r="P1070" s="166"/>
      <c r="Q1070" s="166"/>
      <c r="R1070" s="166"/>
      <c r="S1070" s="166"/>
      <c r="T1070" s="166"/>
      <c r="U1070" s="166"/>
      <c r="V1070" s="166"/>
      <c r="W1070" s="166"/>
      <c r="X1070" s="166"/>
      <c r="Y1070" s="166"/>
      <c r="Z1070" s="166"/>
      <c r="AA1070" s="166"/>
      <c r="AB1070" s="166"/>
      <c r="AC1070" s="166"/>
      <c r="AD1070" s="166"/>
      <c r="AE1070" s="166"/>
      <c r="AF1070" s="166"/>
      <c r="AG1070" s="166"/>
      <c r="AH1070" s="167"/>
      <c r="AI1070" s="167"/>
      <c r="AJ1070" s="167"/>
      <c r="AK1070" s="167"/>
      <c r="AL1070" s="167"/>
      <c r="AM1070" s="167"/>
      <c r="AN1070" s="167"/>
      <c r="AO1070" s="167"/>
      <c r="AP1070" s="167"/>
      <c r="AQ1070" s="167"/>
      <c r="AR1070" s="167"/>
      <c r="AS1070" s="167"/>
      <c r="AT1070" s="167"/>
      <c r="AU1070" s="167"/>
      <c r="AV1070" s="167"/>
      <c r="AW1070" s="167"/>
      <c r="AX1070" s="167"/>
      <c r="AY1070" s="167"/>
      <c r="AZ1070" s="167"/>
      <c r="BA1070" s="167"/>
      <c r="BB1070" s="167"/>
      <c r="BC1070" s="167"/>
      <c r="BD1070" s="167"/>
      <c r="BE1070" s="167"/>
      <c r="BF1070" s="167"/>
      <c r="BG1070" s="167"/>
      <c r="BH1070" s="167"/>
      <c r="BI1070" s="167"/>
      <c r="BJ1070" s="167"/>
      <c r="BK1070" s="167"/>
      <c r="BL1070" s="166"/>
      <c r="BM1070" s="166"/>
      <c r="BN1070" s="166"/>
      <c r="BO1070" s="166"/>
      <c r="BP1070" s="166"/>
      <c r="BQ1070" s="166"/>
      <c r="BR1070" s="166"/>
      <c r="BS1070" s="166"/>
      <c r="BT1070" s="166"/>
      <c r="BU1070" s="166"/>
      <c r="BV1070" s="166"/>
      <c r="BW1070" s="166"/>
      <c r="BX1070" s="166"/>
      <c r="BY1070" s="166"/>
      <c r="BZ1070" s="166"/>
      <c r="CA1070" s="166"/>
      <c r="CB1070" s="166"/>
      <c r="CC1070" s="166"/>
      <c r="CD1070" s="166"/>
      <c r="CE1070" s="166"/>
      <c r="CF1070" s="166"/>
      <c r="CG1070" s="166"/>
      <c r="CH1070" s="166"/>
      <c r="CI1070" s="166"/>
      <c r="CJ1070" s="166"/>
      <c r="CK1070" s="166"/>
      <c r="CL1070" s="166"/>
      <c r="CM1070" s="166"/>
      <c r="CN1070" s="166"/>
      <c r="CO1070" s="166"/>
      <c r="CP1070" s="166"/>
      <c r="CQ1070" s="166"/>
      <c r="CR1070" s="166"/>
      <c r="CS1070" s="166"/>
      <c r="CT1070" s="166"/>
      <c r="CU1070" s="166"/>
      <c r="CV1070" s="166"/>
      <c r="CW1070" s="166"/>
      <c r="CX1070" s="166"/>
      <c r="CY1070" s="166"/>
      <c r="CZ1070" s="166"/>
      <c r="DA1070" s="166"/>
      <c r="DB1070" s="166"/>
      <c r="DC1070" s="166"/>
      <c r="DD1070" s="166"/>
      <c r="DE1070" s="166"/>
      <c r="DF1070" s="166"/>
      <c r="DG1070" s="166"/>
      <c r="DH1070" s="166"/>
      <c r="DI1070" s="166"/>
      <c r="DJ1070" s="166"/>
      <c r="DK1070" s="166"/>
      <c r="DL1070" s="166"/>
      <c r="DM1070" s="166"/>
      <c r="DN1070" s="166"/>
      <c r="DO1070" s="166"/>
      <c r="DP1070" s="166"/>
      <c r="DQ1070" s="166"/>
      <c r="DR1070" s="166"/>
      <c r="DS1070" s="166"/>
      <c r="DT1070" s="166"/>
      <c r="DU1070" s="166"/>
      <c r="DV1070" s="166"/>
      <c r="DW1070" s="166"/>
      <c r="DX1070" s="166"/>
      <c r="DY1070" s="166"/>
      <c r="DZ1070" s="166"/>
      <c r="EA1070" s="166"/>
      <c r="EB1070" s="166"/>
      <c r="EC1070" s="166"/>
      <c r="ED1070" s="166"/>
      <c r="EE1070" s="166"/>
      <c r="EF1070" s="166"/>
      <c r="EG1070" s="166"/>
      <c r="EH1070" s="166"/>
      <c r="EI1070" s="166"/>
      <c r="EJ1070" s="166"/>
      <c r="EK1070" s="166"/>
      <c r="EL1070" s="166"/>
      <c r="EM1070" s="166"/>
      <c r="EN1070" s="166"/>
      <c r="EO1070" s="166"/>
      <c r="EP1070" s="166"/>
      <c r="EQ1070" s="166"/>
      <c r="ER1070" s="166"/>
      <c r="ES1070" s="166"/>
      <c r="ET1070" s="166"/>
      <c r="EU1070" s="166"/>
      <c r="EV1070" s="166"/>
      <c r="EW1070" s="166"/>
      <c r="EX1070" s="166"/>
      <c r="EY1070" s="166"/>
      <c r="EZ1070" s="166"/>
      <c r="FA1070" s="166"/>
      <c r="FB1070" s="166"/>
      <c r="FC1070" s="166"/>
      <c r="FD1070" s="166"/>
      <c r="FE1070" s="166"/>
      <c r="FF1070" s="166"/>
      <c r="FG1070" s="166"/>
      <c r="FH1070" s="166"/>
      <c r="FI1070" s="166"/>
      <c r="FJ1070" s="166"/>
    </row>
    <row r="1071" spans="13:166" s="19" customFormat="1">
      <c r="M1071" s="166"/>
      <c r="N1071" s="166"/>
      <c r="O1071" s="166"/>
      <c r="P1071" s="166"/>
      <c r="Q1071" s="166"/>
      <c r="R1071" s="166"/>
      <c r="S1071" s="166"/>
      <c r="T1071" s="166"/>
      <c r="U1071" s="166"/>
      <c r="V1071" s="166"/>
      <c r="W1071" s="166"/>
      <c r="X1071" s="166"/>
      <c r="Y1071" s="166"/>
      <c r="Z1071" s="166"/>
      <c r="AA1071" s="166"/>
      <c r="AB1071" s="166"/>
      <c r="AC1071" s="166"/>
      <c r="AD1071" s="166"/>
      <c r="AE1071" s="166"/>
      <c r="AF1071" s="166"/>
      <c r="AG1071" s="166"/>
      <c r="AH1071" s="167"/>
      <c r="AI1071" s="167"/>
      <c r="AJ1071" s="167"/>
      <c r="AK1071" s="167"/>
      <c r="AL1071" s="167"/>
      <c r="AM1071" s="167"/>
      <c r="AN1071" s="167"/>
      <c r="AO1071" s="167"/>
      <c r="AP1071" s="167"/>
      <c r="AQ1071" s="167"/>
      <c r="AR1071" s="167"/>
      <c r="AS1071" s="167"/>
      <c r="AT1071" s="167"/>
      <c r="AU1071" s="167"/>
      <c r="AV1071" s="167"/>
      <c r="AW1071" s="167"/>
      <c r="AX1071" s="167"/>
      <c r="AY1071" s="167"/>
      <c r="AZ1071" s="167"/>
      <c r="BA1071" s="167"/>
      <c r="BB1071" s="167"/>
      <c r="BC1071" s="167"/>
      <c r="BD1071" s="167"/>
      <c r="BE1071" s="167"/>
      <c r="BF1071" s="167"/>
      <c r="BG1071" s="167"/>
      <c r="BH1071" s="167"/>
      <c r="BI1071" s="167"/>
      <c r="BJ1071" s="167"/>
      <c r="BK1071" s="167"/>
      <c r="BL1071" s="166"/>
      <c r="BM1071" s="166"/>
      <c r="BN1071" s="166"/>
      <c r="BO1071" s="166"/>
      <c r="BP1071" s="166"/>
      <c r="BQ1071" s="166"/>
      <c r="BR1071" s="166"/>
      <c r="BS1071" s="166"/>
      <c r="BT1071" s="166"/>
      <c r="BU1071" s="166"/>
      <c r="BV1071" s="166"/>
      <c r="BW1071" s="166"/>
      <c r="BX1071" s="166"/>
      <c r="BY1071" s="166"/>
      <c r="BZ1071" s="166"/>
      <c r="CA1071" s="166"/>
      <c r="CB1071" s="166"/>
      <c r="CC1071" s="166"/>
      <c r="CD1071" s="166"/>
      <c r="CE1071" s="166"/>
      <c r="CF1071" s="166"/>
      <c r="CG1071" s="166"/>
      <c r="CH1071" s="166"/>
      <c r="CI1071" s="166"/>
      <c r="CJ1071" s="166"/>
      <c r="CK1071" s="166"/>
      <c r="CL1071" s="166"/>
      <c r="CM1071" s="166"/>
      <c r="CN1071" s="166"/>
      <c r="CO1071" s="166"/>
      <c r="CP1071" s="166"/>
      <c r="CQ1071" s="166"/>
      <c r="CR1071" s="166"/>
      <c r="CS1071" s="166"/>
      <c r="CT1071" s="166"/>
      <c r="CU1071" s="166"/>
      <c r="CV1071" s="166"/>
      <c r="CW1071" s="166"/>
      <c r="CX1071" s="166"/>
      <c r="CY1071" s="166"/>
      <c r="CZ1071" s="166"/>
      <c r="DA1071" s="166"/>
      <c r="DB1071" s="166"/>
      <c r="DC1071" s="166"/>
      <c r="DD1071" s="166"/>
      <c r="DE1071" s="166"/>
      <c r="DF1071" s="166"/>
      <c r="DG1071" s="166"/>
      <c r="DH1071" s="166"/>
      <c r="DI1071" s="166"/>
      <c r="DJ1071" s="166"/>
      <c r="DK1071" s="166"/>
      <c r="DL1071" s="166"/>
      <c r="DM1071" s="166"/>
      <c r="DN1071" s="166"/>
      <c r="DO1071" s="166"/>
      <c r="DP1071" s="166"/>
      <c r="DQ1071" s="166"/>
      <c r="DR1071" s="166"/>
      <c r="DS1071" s="166"/>
      <c r="DT1071" s="166"/>
      <c r="DU1071" s="166"/>
      <c r="DV1071" s="166"/>
      <c r="DW1071" s="166"/>
      <c r="DX1071" s="166"/>
      <c r="DY1071" s="166"/>
      <c r="DZ1071" s="166"/>
      <c r="EA1071" s="166"/>
      <c r="EB1071" s="166"/>
      <c r="EC1071" s="166"/>
      <c r="ED1071" s="166"/>
      <c r="EE1071" s="166"/>
      <c r="EF1071" s="166"/>
      <c r="EG1071" s="166"/>
      <c r="EH1071" s="166"/>
      <c r="EI1071" s="166"/>
      <c r="EJ1071" s="166"/>
      <c r="EK1071" s="166"/>
      <c r="EL1071" s="166"/>
      <c r="EM1071" s="166"/>
      <c r="EN1071" s="166"/>
      <c r="EO1071" s="166"/>
      <c r="EP1071" s="166"/>
      <c r="EQ1071" s="166"/>
      <c r="ER1071" s="166"/>
      <c r="ES1071" s="166"/>
      <c r="ET1071" s="166"/>
      <c r="EU1071" s="166"/>
      <c r="EV1071" s="166"/>
      <c r="EW1071" s="166"/>
      <c r="EX1071" s="166"/>
      <c r="EY1071" s="166"/>
      <c r="EZ1071" s="166"/>
      <c r="FA1071" s="166"/>
      <c r="FB1071" s="166"/>
      <c r="FC1071" s="166"/>
      <c r="FD1071" s="166"/>
      <c r="FE1071" s="166"/>
      <c r="FF1071" s="166"/>
      <c r="FG1071" s="166"/>
      <c r="FH1071" s="166"/>
      <c r="FI1071" s="166"/>
      <c r="FJ1071" s="166"/>
    </row>
    <row r="1072" spans="13:166" s="19" customFormat="1">
      <c r="M1072" s="166"/>
      <c r="N1072" s="166"/>
      <c r="O1072" s="166"/>
      <c r="P1072" s="166"/>
      <c r="Q1072" s="166"/>
      <c r="R1072" s="166"/>
      <c r="S1072" s="166"/>
      <c r="T1072" s="166"/>
      <c r="U1072" s="166"/>
      <c r="V1072" s="166"/>
      <c r="W1072" s="166"/>
      <c r="X1072" s="166"/>
      <c r="Y1072" s="166"/>
      <c r="Z1072" s="166"/>
      <c r="AA1072" s="166"/>
      <c r="AB1072" s="166"/>
      <c r="AC1072" s="166"/>
      <c r="AD1072" s="166"/>
      <c r="AE1072" s="166"/>
      <c r="AF1072" s="166"/>
      <c r="AG1072" s="166"/>
      <c r="AH1072" s="167"/>
      <c r="AI1072" s="167"/>
      <c r="AJ1072" s="167"/>
      <c r="AK1072" s="167"/>
      <c r="AL1072" s="167"/>
      <c r="AM1072" s="167"/>
      <c r="AN1072" s="167"/>
      <c r="AO1072" s="167"/>
      <c r="AP1072" s="167"/>
      <c r="AQ1072" s="167"/>
      <c r="AR1072" s="167"/>
      <c r="AS1072" s="167"/>
      <c r="AT1072" s="167"/>
      <c r="AU1072" s="167"/>
      <c r="AV1072" s="167"/>
      <c r="AW1072" s="167"/>
      <c r="AX1072" s="167"/>
      <c r="AY1072" s="167"/>
      <c r="AZ1072" s="167"/>
      <c r="BA1072" s="167"/>
      <c r="BB1072" s="167"/>
      <c r="BC1072" s="167"/>
      <c r="BD1072" s="167"/>
      <c r="BE1072" s="167"/>
      <c r="BF1072" s="167"/>
      <c r="BG1072" s="167"/>
      <c r="BH1072" s="167"/>
      <c r="BI1072" s="167"/>
      <c r="BJ1072" s="167"/>
      <c r="BK1072" s="167"/>
      <c r="BL1072" s="166"/>
      <c r="BM1072" s="166"/>
      <c r="BN1072" s="166"/>
      <c r="BO1072" s="166"/>
      <c r="BP1072" s="166"/>
      <c r="BQ1072" s="166"/>
      <c r="BR1072" s="166"/>
      <c r="BS1072" s="166"/>
      <c r="BT1072" s="166"/>
      <c r="BU1072" s="166"/>
      <c r="BV1072" s="166"/>
      <c r="BW1072" s="166"/>
      <c r="BX1072" s="166"/>
      <c r="BY1072" s="166"/>
      <c r="BZ1072" s="166"/>
      <c r="CA1072" s="166"/>
      <c r="CB1072" s="166"/>
      <c r="CC1072" s="166"/>
      <c r="CD1072" s="166"/>
      <c r="CE1072" s="166"/>
      <c r="CF1072" s="166"/>
      <c r="CG1072" s="166"/>
      <c r="CH1072" s="166"/>
      <c r="CI1072" s="166"/>
      <c r="CJ1072" s="166"/>
      <c r="CK1072" s="166"/>
      <c r="CL1072" s="166"/>
      <c r="CM1072" s="166"/>
      <c r="CN1072" s="166"/>
      <c r="CO1072" s="166"/>
      <c r="CP1072" s="166"/>
      <c r="CQ1072" s="166"/>
      <c r="CR1072" s="166"/>
      <c r="CS1072" s="166"/>
      <c r="CT1072" s="166"/>
      <c r="CU1072" s="166"/>
      <c r="CV1072" s="166"/>
      <c r="CW1072" s="166"/>
      <c r="CX1072" s="166"/>
      <c r="CY1072" s="166"/>
      <c r="CZ1072" s="166"/>
      <c r="DA1072" s="166"/>
      <c r="DB1072" s="166"/>
      <c r="DC1072" s="166"/>
      <c r="DD1072" s="166"/>
      <c r="DE1072" s="166"/>
      <c r="DF1072" s="166"/>
      <c r="DG1072" s="166"/>
      <c r="DH1072" s="166"/>
      <c r="DI1072" s="166"/>
      <c r="DJ1072" s="166"/>
      <c r="DK1072" s="166"/>
      <c r="DL1072" s="166"/>
      <c r="DM1072" s="166"/>
      <c r="DN1072" s="166"/>
      <c r="DO1072" s="166"/>
      <c r="DP1072" s="166"/>
      <c r="DQ1072" s="166"/>
      <c r="DR1072" s="166"/>
      <c r="DS1072" s="166"/>
      <c r="DT1072" s="166"/>
      <c r="DU1072" s="166"/>
      <c r="DV1072" s="166"/>
      <c r="DW1072" s="166"/>
      <c r="DX1072" s="166"/>
      <c r="DY1072" s="166"/>
      <c r="DZ1072" s="166"/>
      <c r="EA1072" s="166"/>
      <c r="EB1072" s="166"/>
      <c r="EC1072" s="166"/>
      <c r="ED1072" s="166"/>
      <c r="EE1072" s="166"/>
      <c r="EF1072" s="166"/>
      <c r="EG1072" s="166"/>
      <c r="EH1072" s="166"/>
      <c r="EI1072" s="166"/>
      <c r="EJ1072" s="166"/>
      <c r="EK1072" s="166"/>
      <c r="EL1072" s="166"/>
      <c r="EM1072" s="166"/>
      <c r="EN1072" s="166"/>
      <c r="EO1072" s="166"/>
      <c r="EP1072" s="166"/>
      <c r="EQ1072" s="166"/>
      <c r="ER1072" s="166"/>
      <c r="ES1072" s="166"/>
      <c r="ET1072" s="166"/>
      <c r="EU1072" s="166"/>
      <c r="EV1072" s="166"/>
      <c r="EW1072" s="166"/>
      <c r="EX1072" s="166"/>
      <c r="EY1072" s="166"/>
      <c r="EZ1072" s="166"/>
      <c r="FA1072" s="166"/>
      <c r="FB1072" s="166"/>
      <c r="FC1072" s="166"/>
      <c r="FD1072" s="166"/>
      <c r="FE1072" s="166"/>
      <c r="FF1072" s="166"/>
      <c r="FG1072" s="166"/>
      <c r="FH1072" s="166"/>
      <c r="FI1072" s="166"/>
      <c r="FJ1072" s="166"/>
    </row>
    <row r="1073" spans="13:166" s="19" customFormat="1">
      <c r="M1073" s="166"/>
      <c r="N1073" s="166"/>
      <c r="O1073" s="166"/>
      <c r="P1073" s="166"/>
      <c r="Q1073" s="166"/>
      <c r="R1073" s="166"/>
      <c r="S1073" s="166"/>
      <c r="T1073" s="166"/>
      <c r="U1073" s="166"/>
      <c r="V1073" s="166"/>
      <c r="W1073" s="166"/>
      <c r="X1073" s="166"/>
      <c r="Y1073" s="166"/>
      <c r="Z1073" s="166"/>
      <c r="AA1073" s="166"/>
      <c r="AB1073" s="166"/>
      <c r="AC1073" s="166"/>
      <c r="AD1073" s="166"/>
      <c r="AE1073" s="166"/>
      <c r="AF1073" s="166"/>
      <c r="AG1073" s="166"/>
      <c r="AH1073" s="167"/>
      <c r="AI1073" s="167"/>
      <c r="AJ1073" s="167"/>
      <c r="AK1073" s="167"/>
      <c r="AL1073" s="167"/>
      <c r="AM1073" s="167"/>
      <c r="AN1073" s="167"/>
      <c r="AO1073" s="167"/>
      <c r="AP1073" s="167"/>
      <c r="AQ1073" s="167"/>
      <c r="AR1073" s="167"/>
      <c r="AS1073" s="167"/>
      <c r="AT1073" s="167"/>
      <c r="AU1073" s="167"/>
      <c r="AV1073" s="167"/>
      <c r="AW1073" s="167"/>
      <c r="AX1073" s="167"/>
      <c r="AY1073" s="167"/>
      <c r="AZ1073" s="167"/>
      <c r="BA1073" s="167"/>
      <c r="BB1073" s="167"/>
      <c r="BC1073" s="167"/>
      <c r="BD1073" s="167"/>
      <c r="BE1073" s="167"/>
      <c r="BF1073" s="167"/>
      <c r="BG1073" s="167"/>
      <c r="BH1073" s="167"/>
      <c r="BI1073" s="167"/>
      <c r="BJ1073" s="167"/>
      <c r="BK1073" s="167"/>
      <c r="BL1073" s="166"/>
      <c r="BM1073" s="166"/>
      <c r="BN1073" s="166"/>
      <c r="BO1073" s="166"/>
      <c r="BP1073" s="166"/>
      <c r="BQ1073" s="166"/>
      <c r="BR1073" s="166"/>
      <c r="BS1073" s="166"/>
      <c r="BT1073" s="166"/>
      <c r="BU1073" s="166"/>
      <c r="BV1073" s="166"/>
      <c r="BW1073" s="166"/>
      <c r="BX1073" s="166"/>
      <c r="BY1073" s="166"/>
      <c r="BZ1073" s="166"/>
      <c r="CA1073" s="166"/>
      <c r="CB1073" s="166"/>
      <c r="CC1073" s="166"/>
      <c r="CD1073" s="166"/>
      <c r="CE1073" s="166"/>
      <c r="CF1073" s="166"/>
      <c r="CG1073" s="166"/>
      <c r="CH1073" s="166"/>
      <c r="CI1073" s="166"/>
      <c r="CJ1073" s="166"/>
      <c r="CK1073" s="166"/>
      <c r="CL1073" s="166"/>
      <c r="CM1073" s="166"/>
      <c r="CN1073" s="166"/>
      <c r="CO1073" s="166"/>
      <c r="CP1073" s="166"/>
      <c r="CQ1073" s="166"/>
      <c r="CR1073" s="166"/>
      <c r="CS1073" s="166"/>
      <c r="CT1073" s="166"/>
      <c r="CU1073" s="166"/>
      <c r="CV1073" s="166"/>
      <c r="CW1073" s="166"/>
      <c r="CX1073" s="166"/>
      <c r="CY1073" s="166"/>
      <c r="CZ1073" s="166"/>
      <c r="DA1073" s="166"/>
      <c r="DB1073" s="166"/>
      <c r="DC1073" s="166"/>
      <c r="DD1073" s="166"/>
      <c r="DE1073" s="166"/>
      <c r="DF1073" s="166"/>
      <c r="DG1073" s="166"/>
      <c r="DH1073" s="166"/>
      <c r="DI1073" s="166"/>
      <c r="DJ1073" s="166"/>
      <c r="DK1073" s="166"/>
      <c r="DL1073" s="166"/>
      <c r="DM1073" s="166"/>
      <c r="DN1073" s="166"/>
      <c r="DO1073" s="166"/>
      <c r="DP1073" s="166"/>
      <c r="DQ1073" s="166"/>
      <c r="DR1073" s="166"/>
      <c r="DS1073" s="166"/>
      <c r="DT1073" s="166"/>
      <c r="DU1073" s="166"/>
      <c r="DV1073" s="166"/>
      <c r="DW1073" s="166"/>
      <c r="DX1073" s="166"/>
      <c r="DY1073" s="166"/>
      <c r="DZ1073" s="166"/>
      <c r="EA1073" s="166"/>
      <c r="EB1073" s="166"/>
      <c r="EC1073" s="166"/>
      <c r="ED1073" s="166"/>
      <c r="EE1073" s="166"/>
      <c r="EF1073" s="166"/>
      <c r="EG1073" s="166"/>
      <c r="EH1073" s="166"/>
      <c r="EI1073" s="166"/>
      <c r="EJ1073" s="166"/>
      <c r="EK1073" s="166"/>
      <c r="EL1073" s="166"/>
      <c r="EM1073" s="166"/>
      <c r="EN1073" s="166"/>
      <c r="EO1073" s="166"/>
      <c r="EP1073" s="166"/>
      <c r="EQ1073" s="166"/>
      <c r="ER1073" s="166"/>
      <c r="ES1073" s="166"/>
      <c r="ET1073" s="166"/>
      <c r="EU1073" s="166"/>
      <c r="EV1073" s="166"/>
      <c r="EW1073" s="166"/>
      <c r="EX1073" s="166"/>
      <c r="EY1073" s="166"/>
      <c r="EZ1073" s="166"/>
      <c r="FA1073" s="166"/>
      <c r="FB1073" s="166"/>
      <c r="FC1073" s="166"/>
      <c r="FD1073" s="166"/>
      <c r="FE1073" s="166"/>
      <c r="FF1073" s="166"/>
      <c r="FG1073" s="166"/>
      <c r="FH1073" s="166"/>
      <c r="FI1073" s="166"/>
      <c r="FJ1073" s="166"/>
    </row>
    <row r="1074" spans="13:166" s="19" customFormat="1">
      <c r="M1074" s="166"/>
      <c r="N1074" s="166"/>
      <c r="O1074" s="166"/>
      <c r="P1074" s="166"/>
      <c r="Q1074" s="166"/>
      <c r="R1074" s="166"/>
      <c r="S1074" s="166"/>
      <c r="T1074" s="166"/>
      <c r="U1074" s="166"/>
      <c r="V1074" s="166"/>
      <c r="W1074" s="166"/>
      <c r="X1074" s="166"/>
      <c r="Y1074" s="166"/>
      <c r="Z1074" s="166"/>
      <c r="AA1074" s="166"/>
      <c r="AB1074" s="166"/>
      <c r="AC1074" s="166"/>
      <c r="AD1074" s="166"/>
      <c r="AE1074" s="166"/>
      <c r="AF1074" s="166"/>
      <c r="AG1074" s="166"/>
      <c r="AH1074" s="167"/>
      <c r="AI1074" s="167"/>
      <c r="AJ1074" s="167"/>
      <c r="AK1074" s="167"/>
      <c r="AL1074" s="167"/>
      <c r="AM1074" s="167"/>
      <c r="AN1074" s="167"/>
      <c r="AO1074" s="167"/>
      <c r="AP1074" s="167"/>
      <c r="AQ1074" s="167"/>
      <c r="AR1074" s="167"/>
      <c r="AS1074" s="167"/>
      <c r="AT1074" s="167"/>
      <c r="AU1074" s="167"/>
      <c r="AV1074" s="167"/>
      <c r="AW1074" s="167"/>
      <c r="AX1074" s="167"/>
      <c r="AY1074" s="167"/>
      <c r="AZ1074" s="167"/>
      <c r="BA1074" s="167"/>
      <c r="BB1074" s="167"/>
      <c r="BC1074" s="167"/>
      <c r="BD1074" s="167"/>
      <c r="BE1074" s="167"/>
      <c r="BF1074" s="167"/>
      <c r="BG1074" s="167"/>
      <c r="BH1074" s="167"/>
      <c r="BI1074" s="167"/>
      <c r="BJ1074" s="167"/>
      <c r="BK1074" s="167"/>
      <c r="BL1074" s="166"/>
      <c r="BM1074" s="166"/>
      <c r="BN1074" s="166"/>
      <c r="BO1074" s="166"/>
      <c r="BP1074" s="166"/>
      <c r="BQ1074" s="166"/>
      <c r="BR1074" s="166"/>
      <c r="BS1074" s="166"/>
      <c r="BT1074" s="166"/>
      <c r="BU1074" s="166"/>
      <c r="BV1074" s="166"/>
      <c r="BW1074" s="166"/>
      <c r="BX1074" s="166"/>
      <c r="BY1074" s="166"/>
      <c r="BZ1074" s="166"/>
      <c r="CA1074" s="166"/>
      <c r="CB1074" s="166"/>
      <c r="CC1074" s="166"/>
      <c r="CD1074" s="166"/>
      <c r="CE1074" s="166"/>
      <c r="CF1074" s="166"/>
      <c r="CG1074" s="166"/>
      <c r="CH1074" s="166"/>
      <c r="CI1074" s="166"/>
      <c r="CJ1074" s="166"/>
      <c r="CK1074" s="166"/>
      <c r="CL1074" s="166"/>
      <c r="CM1074" s="166"/>
      <c r="CN1074" s="166"/>
      <c r="CO1074" s="166"/>
      <c r="CP1074" s="166"/>
      <c r="CQ1074" s="166"/>
      <c r="CR1074" s="166"/>
      <c r="CS1074" s="166"/>
      <c r="CT1074" s="166"/>
      <c r="CU1074" s="166"/>
      <c r="CV1074" s="166"/>
      <c r="CW1074" s="166"/>
      <c r="CX1074" s="166"/>
      <c r="CY1074" s="166"/>
      <c r="CZ1074" s="166"/>
      <c r="DA1074" s="166"/>
      <c r="DB1074" s="166"/>
      <c r="DC1074" s="166"/>
      <c r="DD1074" s="166"/>
      <c r="DE1074" s="166"/>
      <c r="DF1074" s="166"/>
      <c r="DG1074" s="166"/>
      <c r="DH1074" s="166"/>
      <c r="DI1074" s="166"/>
      <c r="DJ1074" s="166"/>
      <c r="DK1074" s="166"/>
      <c r="DL1074" s="166"/>
      <c r="DM1074" s="166"/>
      <c r="DN1074" s="166"/>
      <c r="DO1074" s="166"/>
      <c r="DP1074" s="166"/>
      <c r="DQ1074" s="166"/>
      <c r="DR1074" s="166"/>
      <c r="DS1074" s="166"/>
      <c r="DT1074" s="166"/>
      <c r="DU1074" s="166"/>
      <c r="DV1074" s="166"/>
      <c r="DW1074" s="166"/>
      <c r="DX1074" s="166"/>
      <c r="DY1074" s="166"/>
      <c r="DZ1074" s="166"/>
      <c r="EA1074" s="166"/>
      <c r="EB1074" s="166"/>
      <c r="EC1074" s="166"/>
      <c r="ED1074" s="166"/>
      <c r="EE1074" s="166"/>
      <c r="EF1074" s="166"/>
      <c r="EG1074" s="166"/>
      <c r="EH1074" s="166"/>
      <c r="EI1074" s="166"/>
      <c r="EJ1074" s="166"/>
      <c r="EK1074" s="166"/>
      <c r="EL1074" s="166"/>
      <c r="EM1074" s="166"/>
      <c r="EN1074" s="166"/>
      <c r="EO1074" s="166"/>
      <c r="EP1074" s="166"/>
      <c r="EQ1074" s="166"/>
      <c r="ER1074" s="166"/>
      <c r="ES1074" s="166"/>
      <c r="ET1074" s="166"/>
      <c r="EU1074" s="166"/>
      <c r="EV1074" s="166"/>
      <c r="EW1074" s="166"/>
      <c r="EX1074" s="166"/>
      <c r="EY1074" s="166"/>
      <c r="EZ1074" s="166"/>
      <c r="FA1074" s="166"/>
      <c r="FB1074" s="166"/>
      <c r="FC1074" s="166"/>
      <c r="FD1074" s="166"/>
      <c r="FE1074" s="166"/>
      <c r="FF1074" s="166"/>
      <c r="FG1074" s="166"/>
      <c r="FH1074" s="166"/>
      <c r="FI1074" s="166"/>
      <c r="FJ1074" s="166"/>
    </row>
    <row r="1075" spans="13:166" s="19" customFormat="1">
      <c r="M1075" s="166"/>
      <c r="N1075" s="166"/>
      <c r="O1075" s="166"/>
      <c r="P1075" s="166"/>
      <c r="Q1075" s="166"/>
      <c r="R1075" s="166"/>
      <c r="S1075" s="166"/>
      <c r="T1075" s="166"/>
      <c r="U1075" s="166"/>
      <c r="V1075" s="166"/>
      <c r="W1075" s="166"/>
      <c r="X1075" s="166"/>
      <c r="Y1075" s="166"/>
      <c r="Z1075" s="166"/>
      <c r="AA1075" s="166"/>
      <c r="AB1075" s="166"/>
      <c r="AC1075" s="166"/>
      <c r="AD1075" s="166"/>
      <c r="AE1075" s="166"/>
      <c r="AF1075" s="166"/>
      <c r="AG1075" s="166"/>
      <c r="AH1075" s="167"/>
      <c r="AI1075" s="167"/>
      <c r="AJ1075" s="167"/>
      <c r="AK1075" s="167"/>
      <c r="AL1075" s="167"/>
      <c r="AM1075" s="167"/>
      <c r="AN1075" s="167"/>
      <c r="AO1075" s="167"/>
      <c r="AP1075" s="167"/>
      <c r="AQ1075" s="167"/>
      <c r="AR1075" s="167"/>
      <c r="AS1075" s="167"/>
      <c r="AT1075" s="167"/>
      <c r="AU1075" s="167"/>
      <c r="AV1075" s="167"/>
      <c r="AW1075" s="167"/>
      <c r="AX1075" s="167"/>
      <c r="AY1075" s="167"/>
      <c r="AZ1075" s="167"/>
      <c r="BA1075" s="167"/>
      <c r="BB1075" s="167"/>
      <c r="BC1075" s="167"/>
      <c r="BD1075" s="167"/>
      <c r="BE1075" s="167"/>
      <c r="BF1075" s="167"/>
      <c r="BG1075" s="167"/>
      <c r="BH1075" s="167"/>
      <c r="BI1075" s="167"/>
      <c r="BJ1075" s="167"/>
      <c r="BK1075" s="167"/>
      <c r="BL1075" s="166"/>
      <c r="BM1075" s="166"/>
      <c r="BN1075" s="166"/>
      <c r="BO1075" s="166"/>
      <c r="BP1075" s="166"/>
      <c r="BQ1075" s="166"/>
      <c r="BR1075" s="166"/>
      <c r="BS1075" s="166"/>
      <c r="BT1075" s="166"/>
      <c r="BU1075" s="166"/>
      <c r="BV1075" s="166"/>
      <c r="BW1075" s="166"/>
      <c r="BX1075" s="166"/>
      <c r="BY1075" s="166"/>
      <c r="BZ1075" s="166"/>
      <c r="CA1075" s="166"/>
      <c r="CB1075" s="166"/>
      <c r="CC1075" s="166"/>
      <c r="CD1075" s="166"/>
      <c r="CE1075" s="166"/>
      <c r="CF1075" s="166"/>
      <c r="CG1075" s="166"/>
      <c r="CH1075" s="166"/>
      <c r="CI1075" s="166"/>
      <c r="CJ1075" s="166"/>
      <c r="CK1075" s="166"/>
      <c r="CL1075" s="166"/>
      <c r="CM1075" s="166"/>
      <c r="CN1075" s="166"/>
      <c r="CO1075" s="166"/>
      <c r="CP1075" s="166"/>
      <c r="CQ1075" s="166"/>
      <c r="CR1075" s="166"/>
      <c r="CS1075" s="166"/>
      <c r="CT1075" s="166"/>
      <c r="CU1075" s="166"/>
      <c r="CV1075" s="166"/>
      <c r="CW1075" s="166"/>
      <c r="CX1075" s="166"/>
      <c r="CY1075" s="166"/>
      <c r="CZ1075" s="166"/>
      <c r="DA1075" s="166"/>
      <c r="DB1075" s="166"/>
      <c r="DC1075" s="166"/>
      <c r="DD1075" s="166"/>
      <c r="DE1075" s="166"/>
      <c r="DF1075" s="166"/>
      <c r="DG1075" s="166"/>
      <c r="DH1075" s="166"/>
      <c r="DI1075" s="166"/>
      <c r="DJ1075" s="166"/>
      <c r="DK1075" s="166"/>
      <c r="DL1075" s="166"/>
      <c r="DM1075" s="166"/>
      <c r="DN1075" s="166"/>
      <c r="DO1075" s="166"/>
      <c r="DP1075" s="166"/>
      <c r="DQ1075" s="166"/>
      <c r="DR1075" s="166"/>
      <c r="DS1075" s="166"/>
      <c r="DT1075" s="166"/>
      <c r="DU1075" s="166"/>
      <c r="DV1075" s="166"/>
      <c r="DW1075" s="166"/>
      <c r="DX1075" s="166"/>
      <c r="DY1075" s="166"/>
      <c r="DZ1075" s="166"/>
      <c r="EA1075" s="166"/>
      <c r="EB1075" s="166"/>
      <c r="EC1075" s="166"/>
      <c r="ED1075" s="166"/>
      <c r="EE1075" s="166"/>
      <c r="EF1075" s="166"/>
      <c r="EG1075" s="166"/>
      <c r="EH1075" s="166"/>
      <c r="EI1075" s="166"/>
      <c r="EJ1075" s="166"/>
      <c r="EK1075" s="166"/>
      <c r="EL1075" s="166"/>
      <c r="EM1075" s="166"/>
      <c r="EN1075" s="166"/>
      <c r="EO1075" s="166"/>
      <c r="EP1075" s="166"/>
      <c r="EQ1075" s="166"/>
      <c r="ER1075" s="166"/>
      <c r="ES1075" s="166"/>
      <c r="ET1075" s="166"/>
      <c r="EU1075" s="166"/>
      <c r="EV1075" s="166"/>
      <c r="EW1075" s="166"/>
      <c r="EX1075" s="166"/>
      <c r="EY1075" s="166"/>
      <c r="EZ1075" s="166"/>
      <c r="FA1075" s="166"/>
      <c r="FB1075" s="166"/>
      <c r="FC1075" s="166"/>
      <c r="FD1075" s="166"/>
      <c r="FE1075" s="166"/>
      <c r="FF1075" s="166"/>
      <c r="FG1075" s="166"/>
      <c r="FH1075" s="166"/>
      <c r="FI1075" s="166"/>
      <c r="FJ1075" s="166"/>
    </row>
    <row r="1076" spans="13:166" s="19" customFormat="1">
      <c r="M1076" s="166"/>
      <c r="N1076" s="166"/>
      <c r="O1076" s="166"/>
      <c r="P1076" s="166"/>
      <c r="Q1076" s="166"/>
      <c r="R1076" s="166"/>
      <c r="S1076" s="166"/>
      <c r="T1076" s="166"/>
      <c r="U1076" s="166"/>
      <c r="V1076" s="166"/>
      <c r="W1076" s="166"/>
      <c r="X1076" s="166"/>
      <c r="Y1076" s="166"/>
      <c r="Z1076" s="166"/>
      <c r="AA1076" s="166"/>
      <c r="AB1076" s="166"/>
      <c r="AC1076" s="166"/>
      <c r="AD1076" s="166"/>
      <c r="AE1076" s="166"/>
      <c r="AF1076" s="166"/>
      <c r="AG1076" s="166"/>
      <c r="AH1076" s="167"/>
      <c r="AI1076" s="167"/>
      <c r="AJ1076" s="167"/>
      <c r="AK1076" s="167"/>
      <c r="AL1076" s="167"/>
      <c r="AM1076" s="167"/>
      <c r="AN1076" s="167"/>
      <c r="AO1076" s="167"/>
      <c r="AP1076" s="167"/>
      <c r="AQ1076" s="167"/>
      <c r="AR1076" s="167"/>
      <c r="AS1076" s="167"/>
      <c r="AT1076" s="167"/>
      <c r="AU1076" s="167"/>
      <c r="AV1076" s="167"/>
      <c r="AW1076" s="167"/>
      <c r="AX1076" s="167"/>
      <c r="AY1076" s="167"/>
      <c r="AZ1076" s="167"/>
      <c r="BA1076" s="167"/>
      <c r="BB1076" s="167"/>
      <c r="BC1076" s="167"/>
      <c r="BD1076" s="167"/>
      <c r="BE1076" s="167"/>
      <c r="BF1076" s="167"/>
      <c r="BG1076" s="167"/>
      <c r="BH1076" s="167"/>
      <c r="BI1076" s="167"/>
      <c r="BJ1076" s="167"/>
      <c r="BK1076" s="167"/>
      <c r="BL1076" s="166"/>
      <c r="BM1076" s="166"/>
      <c r="BN1076" s="166"/>
      <c r="BO1076" s="166"/>
      <c r="BP1076" s="166"/>
      <c r="BQ1076" s="166"/>
      <c r="BR1076" s="166"/>
      <c r="BS1076" s="166"/>
      <c r="BT1076" s="166"/>
      <c r="BU1076" s="166"/>
      <c r="BV1076" s="166"/>
      <c r="BW1076" s="166"/>
      <c r="BX1076" s="166"/>
      <c r="BY1076" s="166"/>
      <c r="BZ1076" s="166"/>
      <c r="CA1076" s="166"/>
      <c r="CB1076" s="166"/>
      <c r="CC1076" s="166"/>
      <c r="CD1076" s="166"/>
      <c r="CE1076" s="166"/>
      <c r="CF1076" s="166"/>
      <c r="CG1076" s="166"/>
      <c r="CH1076" s="166"/>
      <c r="CI1076" s="166"/>
      <c r="CJ1076" s="166"/>
      <c r="CK1076" s="166"/>
      <c r="CL1076" s="166"/>
      <c r="CM1076" s="166"/>
      <c r="CN1076" s="166"/>
      <c r="CO1076" s="166"/>
      <c r="CP1076" s="166"/>
      <c r="CQ1076" s="166"/>
      <c r="CR1076" s="166"/>
      <c r="CS1076" s="166"/>
      <c r="CT1076" s="166"/>
      <c r="CU1076" s="166"/>
      <c r="CV1076" s="166"/>
      <c r="CW1076" s="166"/>
      <c r="CX1076" s="166"/>
      <c r="CY1076" s="166"/>
      <c r="CZ1076" s="166"/>
      <c r="DA1076" s="166"/>
      <c r="DB1076" s="166"/>
      <c r="DC1076" s="166"/>
      <c r="DD1076" s="166"/>
      <c r="DE1076" s="166"/>
      <c r="DF1076" s="166"/>
      <c r="DG1076" s="166"/>
      <c r="DH1076" s="166"/>
      <c r="DI1076" s="166"/>
      <c r="DJ1076" s="166"/>
      <c r="DK1076" s="166"/>
      <c r="DL1076" s="166"/>
      <c r="DM1076" s="166"/>
      <c r="DN1076" s="166"/>
      <c r="DO1076" s="166"/>
      <c r="DP1076" s="166"/>
      <c r="DQ1076" s="166"/>
      <c r="DR1076" s="166"/>
      <c r="DS1076" s="166"/>
      <c r="DT1076" s="166"/>
      <c r="DU1076" s="166"/>
      <c r="DV1076" s="166"/>
      <c r="DW1076" s="166"/>
      <c r="DX1076" s="166"/>
      <c r="DY1076" s="166"/>
      <c r="DZ1076" s="166"/>
      <c r="EA1076" s="166"/>
      <c r="EB1076" s="166"/>
      <c r="EC1076" s="166"/>
      <c r="ED1076" s="166"/>
      <c r="EE1076" s="166"/>
      <c r="EF1076" s="166"/>
      <c r="EG1076" s="166"/>
      <c r="EH1076" s="166"/>
      <c r="EI1076" s="166"/>
      <c r="EJ1076" s="166"/>
      <c r="EK1076" s="166"/>
      <c r="EL1076" s="166"/>
      <c r="EM1076" s="166"/>
      <c r="EN1076" s="166"/>
      <c r="EO1076" s="166"/>
      <c r="EP1076" s="166"/>
      <c r="EQ1076" s="166"/>
      <c r="ER1076" s="166"/>
      <c r="ES1076" s="166"/>
      <c r="ET1076" s="166"/>
      <c r="EU1076" s="166"/>
      <c r="EV1076" s="166"/>
      <c r="EW1076" s="166"/>
      <c r="EX1076" s="166"/>
      <c r="EY1076" s="166"/>
      <c r="EZ1076" s="166"/>
      <c r="FA1076" s="166"/>
      <c r="FB1076" s="166"/>
      <c r="FC1076" s="166"/>
      <c r="FD1076" s="166"/>
      <c r="FE1076" s="166"/>
      <c r="FF1076" s="166"/>
      <c r="FG1076" s="166"/>
      <c r="FH1076" s="166"/>
      <c r="FI1076" s="166"/>
      <c r="FJ1076" s="166"/>
    </row>
    <row r="1077" spans="13:166" s="19" customFormat="1">
      <c r="M1077" s="166"/>
      <c r="N1077" s="166"/>
      <c r="O1077" s="166"/>
      <c r="P1077" s="166"/>
      <c r="Q1077" s="166"/>
      <c r="R1077" s="166"/>
      <c r="S1077" s="166"/>
      <c r="T1077" s="166"/>
      <c r="U1077" s="166"/>
      <c r="V1077" s="166"/>
      <c r="W1077" s="166"/>
      <c r="X1077" s="166"/>
      <c r="Y1077" s="166"/>
      <c r="Z1077" s="166"/>
      <c r="AA1077" s="166"/>
      <c r="AB1077" s="166"/>
      <c r="AC1077" s="166"/>
      <c r="AD1077" s="166"/>
      <c r="AE1077" s="166"/>
      <c r="AF1077" s="166"/>
      <c r="AG1077" s="166"/>
      <c r="AH1077" s="167"/>
      <c r="AI1077" s="167"/>
      <c r="AJ1077" s="167"/>
      <c r="AK1077" s="167"/>
      <c r="AL1077" s="167"/>
      <c r="AM1077" s="167"/>
      <c r="AN1077" s="167"/>
      <c r="AO1077" s="167"/>
      <c r="AP1077" s="167"/>
      <c r="AQ1077" s="167"/>
      <c r="AR1077" s="167"/>
      <c r="AS1077" s="167"/>
      <c r="AT1077" s="167"/>
      <c r="AU1077" s="167"/>
      <c r="AV1077" s="167"/>
      <c r="AW1077" s="167"/>
      <c r="AX1077" s="167"/>
      <c r="AY1077" s="167"/>
      <c r="AZ1077" s="167"/>
      <c r="BA1077" s="167"/>
      <c r="BB1077" s="167"/>
      <c r="BC1077" s="167"/>
      <c r="BD1077" s="167"/>
      <c r="BE1077" s="167"/>
      <c r="BF1077" s="167"/>
      <c r="BG1077" s="167"/>
      <c r="BH1077" s="167"/>
      <c r="BI1077" s="167"/>
      <c r="BJ1077" s="167"/>
      <c r="BK1077" s="167"/>
      <c r="BL1077" s="166"/>
      <c r="BM1077" s="166"/>
      <c r="BN1077" s="166"/>
      <c r="BO1077" s="166"/>
      <c r="BP1077" s="166"/>
      <c r="BQ1077" s="166"/>
      <c r="BR1077" s="166"/>
      <c r="BS1077" s="166"/>
      <c r="BT1077" s="166"/>
      <c r="BU1077" s="166"/>
      <c r="BV1077" s="166"/>
      <c r="BW1077" s="166"/>
      <c r="BX1077" s="166"/>
      <c r="BY1077" s="166"/>
      <c r="BZ1077" s="166"/>
      <c r="CA1077" s="166"/>
      <c r="CB1077" s="166"/>
      <c r="CC1077" s="166"/>
      <c r="CD1077" s="166"/>
      <c r="CE1077" s="166"/>
      <c r="CF1077" s="166"/>
      <c r="CG1077" s="166"/>
      <c r="CH1077" s="166"/>
      <c r="CI1077" s="166"/>
      <c r="CJ1077" s="166"/>
      <c r="CK1077" s="166"/>
      <c r="CL1077" s="166"/>
      <c r="CM1077" s="166"/>
      <c r="CN1077" s="166"/>
      <c r="CO1077" s="166"/>
      <c r="CP1077" s="166"/>
      <c r="CQ1077" s="166"/>
      <c r="CR1077" s="166"/>
      <c r="CS1077" s="166"/>
      <c r="CT1077" s="166"/>
      <c r="CU1077" s="166"/>
      <c r="CV1077" s="166"/>
      <c r="CW1077" s="166"/>
      <c r="CX1077" s="166"/>
      <c r="CY1077" s="166"/>
      <c r="CZ1077" s="166"/>
      <c r="DA1077" s="166"/>
      <c r="DB1077" s="166"/>
      <c r="DC1077" s="166"/>
      <c r="DD1077" s="166"/>
      <c r="DE1077" s="166"/>
      <c r="DF1077" s="166"/>
      <c r="DG1077" s="166"/>
      <c r="DH1077" s="166"/>
      <c r="DI1077" s="166"/>
      <c r="DJ1077" s="166"/>
      <c r="DK1077" s="166"/>
      <c r="DL1077" s="166"/>
      <c r="DM1077" s="166"/>
      <c r="DN1077" s="166"/>
      <c r="DO1077" s="166"/>
      <c r="DP1077" s="166"/>
      <c r="DQ1077" s="166"/>
      <c r="DR1077" s="166"/>
      <c r="DS1077" s="166"/>
      <c r="DT1077" s="166"/>
      <c r="DU1077" s="166"/>
      <c r="DV1077" s="166"/>
      <c r="DW1077" s="166"/>
      <c r="DX1077" s="166"/>
      <c r="DY1077" s="166"/>
      <c r="DZ1077" s="166"/>
      <c r="EA1077" s="166"/>
      <c r="EB1077" s="166"/>
      <c r="EC1077" s="166"/>
      <c r="ED1077" s="166"/>
      <c r="EE1077" s="166"/>
      <c r="EF1077" s="166"/>
      <c r="EG1077" s="166"/>
      <c r="EH1077" s="166"/>
      <c r="EI1077" s="166"/>
      <c r="EJ1077" s="166"/>
      <c r="EK1077" s="166"/>
      <c r="EL1077" s="166"/>
      <c r="EM1077" s="166"/>
      <c r="EN1077" s="166"/>
      <c r="EO1077" s="166"/>
      <c r="EP1077" s="166"/>
      <c r="EQ1077" s="166"/>
      <c r="ER1077" s="166"/>
      <c r="ES1077" s="166"/>
      <c r="ET1077" s="166"/>
      <c r="EU1077" s="166"/>
      <c r="EV1077" s="166"/>
      <c r="EW1077" s="166"/>
      <c r="EX1077" s="166"/>
      <c r="EY1077" s="166"/>
      <c r="EZ1077" s="166"/>
      <c r="FA1077" s="166"/>
      <c r="FB1077" s="166"/>
      <c r="FC1077" s="166"/>
      <c r="FD1077" s="166"/>
      <c r="FE1077" s="166"/>
      <c r="FF1077" s="166"/>
      <c r="FG1077" s="166"/>
      <c r="FH1077" s="166"/>
      <c r="FI1077" s="166"/>
      <c r="FJ1077" s="166"/>
    </row>
    <row r="1078" spans="13:166" s="19" customFormat="1">
      <c r="M1078" s="166"/>
      <c r="N1078" s="166"/>
      <c r="O1078" s="166"/>
      <c r="P1078" s="166"/>
      <c r="Q1078" s="166"/>
      <c r="R1078" s="166"/>
      <c r="S1078" s="166"/>
      <c r="T1078" s="166"/>
      <c r="U1078" s="166"/>
      <c r="V1078" s="166"/>
      <c r="W1078" s="166"/>
      <c r="X1078" s="166"/>
      <c r="Y1078" s="166"/>
      <c r="Z1078" s="166"/>
      <c r="AA1078" s="166"/>
      <c r="AB1078" s="166"/>
      <c r="AC1078" s="166"/>
      <c r="AD1078" s="166"/>
      <c r="AE1078" s="166"/>
      <c r="AF1078" s="166"/>
      <c r="AG1078" s="166"/>
      <c r="AH1078" s="167"/>
      <c r="AI1078" s="167"/>
      <c r="AJ1078" s="167"/>
      <c r="AK1078" s="167"/>
      <c r="AL1078" s="167"/>
      <c r="AM1078" s="167"/>
      <c r="AN1078" s="167"/>
      <c r="AO1078" s="167"/>
      <c r="AP1078" s="167"/>
      <c r="AQ1078" s="167"/>
      <c r="AR1078" s="167"/>
      <c r="AS1078" s="167"/>
      <c r="AT1078" s="167"/>
      <c r="AU1078" s="167"/>
      <c r="AV1078" s="167"/>
      <c r="AW1078" s="167"/>
      <c r="AX1078" s="167"/>
      <c r="AY1078" s="167"/>
      <c r="AZ1078" s="167"/>
      <c r="BA1078" s="167"/>
      <c r="BB1078" s="167"/>
      <c r="BC1078" s="167"/>
      <c r="BD1078" s="167"/>
      <c r="BE1078" s="167"/>
      <c r="BF1078" s="167"/>
      <c r="BG1078" s="167"/>
      <c r="BH1078" s="167"/>
      <c r="BI1078" s="167"/>
      <c r="BJ1078" s="167"/>
      <c r="BK1078" s="167"/>
      <c r="BL1078" s="166"/>
      <c r="BM1078" s="166"/>
      <c r="BN1078" s="166"/>
      <c r="BO1078" s="166"/>
      <c r="BP1078" s="166"/>
      <c r="BQ1078" s="166"/>
      <c r="BR1078" s="166"/>
      <c r="BS1078" s="166"/>
      <c r="BT1078" s="166"/>
      <c r="BU1078" s="166"/>
      <c r="BV1078" s="166"/>
      <c r="BW1078" s="166"/>
      <c r="BX1078" s="166"/>
      <c r="BY1078" s="166"/>
      <c r="BZ1078" s="166"/>
      <c r="CA1078" s="166"/>
      <c r="CB1078" s="166"/>
      <c r="CC1078" s="166"/>
      <c r="CD1078" s="166"/>
      <c r="CE1078" s="166"/>
      <c r="CF1078" s="166"/>
      <c r="CG1078" s="166"/>
      <c r="CH1078" s="166"/>
      <c r="CI1078" s="166"/>
      <c r="CJ1078" s="166"/>
      <c r="CK1078" s="166"/>
      <c r="CL1078" s="166"/>
      <c r="CM1078" s="166"/>
      <c r="CN1078" s="166"/>
      <c r="CO1078" s="166"/>
      <c r="CP1078" s="166"/>
      <c r="CQ1078" s="166"/>
      <c r="CR1078" s="166"/>
      <c r="CS1078" s="166"/>
      <c r="CT1078" s="166"/>
      <c r="CU1078" s="166"/>
      <c r="CV1078" s="166"/>
      <c r="CW1078" s="166"/>
      <c r="CX1078" s="166"/>
      <c r="CY1078" s="166"/>
      <c r="CZ1078" s="166"/>
      <c r="DA1078" s="166"/>
      <c r="DB1078" s="166"/>
      <c r="DC1078" s="166"/>
      <c r="DD1078" s="166"/>
      <c r="DE1078" s="166"/>
      <c r="DF1078" s="166"/>
      <c r="DG1078" s="166"/>
      <c r="DH1078" s="166"/>
      <c r="DI1078" s="166"/>
      <c r="DJ1078" s="166"/>
      <c r="DK1078" s="166"/>
      <c r="DL1078" s="166"/>
      <c r="DM1078" s="166"/>
      <c r="DN1078" s="166"/>
      <c r="DO1078" s="166"/>
      <c r="DP1078" s="166"/>
      <c r="DQ1078" s="166"/>
      <c r="DR1078" s="166"/>
      <c r="DS1078" s="166"/>
      <c r="DT1078" s="166"/>
      <c r="DU1078" s="166"/>
      <c r="DV1078" s="166"/>
      <c r="DW1078" s="166"/>
      <c r="DX1078" s="166"/>
      <c r="DY1078" s="166"/>
      <c r="DZ1078" s="166"/>
      <c r="EA1078" s="166"/>
      <c r="EB1078" s="166"/>
      <c r="EC1078" s="166"/>
      <c r="ED1078" s="166"/>
      <c r="EE1078" s="166"/>
      <c r="EF1078" s="166"/>
      <c r="EG1078" s="166"/>
      <c r="EH1078" s="166"/>
      <c r="EI1078" s="166"/>
      <c r="EJ1078" s="166"/>
      <c r="EK1078" s="166"/>
      <c r="EL1078" s="166"/>
      <c r="EM1078" s="166"/>
      <c r="EN1078" s="166"/>
      <c r="EO1078" s="166"/>
      <c r="EP1078" s="166"/>
      <c r="EQ1078" s="166"/>
      <c r="ER1078" s="166"/>
      <c r="ES1078" s="166"/>
      <c r="ET1078" s="166"/>
      <c r="EU1078" s="166"/>
      <c r="EV1078" s="166"/>
      <c r="EW1078" s="166"/>
      <c r="EX1078" s="166"/>
      <c r="EY1078" s="166"/>
      <c r="EZ1078" s="166"/>
      <c r="FA1078" s="166"/>
      <c r="FB1078" s="166"/>
      <c r="FC1078" s="166"/>
      <c r="FD1078" s="166"/>
      <c r="FE1078" s="166"/>
      <c r="FF1078" s="166"/>
      <c r="FG1078" s="166"/>
      <c r="FH1078" s="166"/>
      <c r="FI1078" s="166"/>
      <c r="FJ1078" s="166"/>
    </row>
    <row r="1079" spans="13:166" s="19" customFormat="1">
      <c r="M1079" s="166"/>
      <c r="N1079" s="166"/>
      <c r="O1079" s="166"/>
      <c r="P1079" s="166"/>
      <c r="Q1079" s="166"/>
      <c r="R1079" s="166"/>
      <c r="S1079" s="166"/>
      <c r="T1079" s="166"/>
      <c r="U1079" s="166"/>
      <c r="V1079" s="166"/>
      <c r="W1079" s="166"/>
      <c r="X1079" s="166"/>
      <c r="Y1079" s="166"/>
      <c r="Z1079" s="166"/>
      <c r="AA1079" s="166"/>
      <c r="AB1079" s="166"/>
      <c r="AC1079" s="166"/>
      <c r="AD1079" s="166"/>
      <c r="AE1079" s="166"/>
      <c r="AF1079" s="166"/>
      <c r="AG1079" s="166"/>
      <c r="AH1079" s="167"/>
      <c r="AI1079" s="167"/>
      <c r="AJ1079" s="167"/>
      <c r="AK1079" s="167"/>
      <c r="AL1079" s="167"/>
      <c r="AM1079" s="167"/>
      <c r="AN1079" s="167"/>
      <c r="AO1079" s="167"/>
      <c r="AP1079" s="167"/>
      <c r="AQ1079" s="167"/>
      <c r="AR1079" s="167"/>
      <c r="AS1079" s="167"/>
      <c r="AT1079" s="167"/>
      <c r="AU1079" s="167"/>
      <c r="AV1079" s="167"/>
      <c r="AW1079" s="167"/>
      <c r="AX1079" s="167"/>
      <c r="AY1079" s="167"/>
      <c r="AZ1079" s="167"/>
      <c r="BA1079" s="167"/>
      <c r="BB1079" s="167"/>
      <c r="BC1079" s="167"/>
      <c r="BD1079" s="167"/>
      <c r="BE1079" s="167"/>
      <c r="BF1079" s="167"/>
      <c r="BG1079" s="167"/>
      <c r="BH1079" s="167"/>
      <c r="BI1079" s="167"/>
      <c r="BJ1079" s="167"/>
      <c r="BK1079" s="167"/>
      <c r="BL1079" s="166"/>
      <c r="BM1079" s="166"/>
      <c r="BN1079" s="166"/>
      <c r="BO1079" s="166"/>
      <c r="BP1079" s="166"/>
      <c r="BQ1079" s="166"/>
      <c r="BR1079" s="166"/>
      <c r="BS1079" s="166"/>
      <c r="BT1079" s="166"/>
      <c r="BU1079" s="166"/>
      <c r="BV1079" s="166"/>
      <c r="BW1079" s="166"/>
      <c r="BX1079" s="166"/>
      <c r="BY1079" s="166"/>
      <c r="BZ1079" s="166"/>
      <c r="CA1079" s="166"/>
      <c r="CB1079" s="166"/>
      <c r="CC1079" s="166"/>
      <c r="CD1079" s="166"/>
      <c r="CE1079" s="166"/>
      <c r="CF1079" s="166"/>
      <c r="CG1079" s="166"/>
      <c r="CH1079" s="166"/>
      <c r="CI1079" s="166"/>
      <c r="CJ1079" s="166"/>
      <c r="CK1079" s="166"/>
      <c r="CL1079" s="166"/>
      <c r="CM1079" s="166"/>
      <c r="CN1079" s="166"/>
      <c r="CO1079" s="166"/>
      <c r="CP1079" s="166"/>
      <c r="CQ1079" s="166"/>
      <c r="CR1079" s="166"/>
      <c r="CS1079" s="166"/>
      <c r="CT1079" s="166"/>
      <c r="CU1079" s="166"/>
      <c r="CV1079" s="166"/>
      <c r="CW1079" s="166"/>
      <c r="CX1079" s="166"/>
      <c r="CY1079" s="166"/>
      <c r="CZ1079" s="166"/>
      <c r="DA1079" s="166"/>
      <c r="DB1079" s="166"/>
      <c r="DC1079" s="166"/>
      <c r="DD1079" s="166"/>
      <c r="DE1079" s="166"/>
      <c r="DF1079" s="166"/>
      <c r="DG1079" s="166"/>
      <c r="DH1079" s="166"/>
      <c r="DI1079" s="166"/>
      <c r="DJ1079" s="166"/>
      <c r="DK1079" s="166"/>
      <c r="DL1079" s="166"/>
      <c r="DM1079" s="166"/>
      <c r="DN1079" s="166"/>
      <c r="DO1079" s="166"/>
      <c r="DP1079" s="166"/>
      <c r="DQ1079" s="166"/>
      <c r="DR1079" s="166"/>
      <c r="DS1079" s="166"/>
      <c r="DT1079" s="166"/>
      <c r="DU1079" s="166"/>
      <c r="DV1079" s="166"/>
      <c r="DW1079" s="166"/>
      <c r="DX1079" s="166"/>
      <c r="DY1079" s="166"/>
      <c r="DZ1079" s="166"/>
      <c r="EA1079" s="166"/>
      <c r="EB1079" s="166"/>
      <c r="EC1079" s="166"/>
      <c r="ED1079" s="166"/>
      <c r="EE1079" s="166"/>
      <c r="EF1079" s="166"/>
      <c r="EG1079" s="166"/>
      <c r="EH1079" s="166"/>
      <c r="EI1079" s="166"/>
      <c r="EJ1079" s="166"/>
      <c r="EK1079" s="166"/>
      <c r="EL1079" s="166"/>
      <c r="EM1079" s="166"/>
      <c r="EN1079" s="166"/>
      <c r="EO1079" s="166"/>
      <c r="EP1079" s="166"/>
      <c r="EQ1079" s="166"/>
      <c r="ER1079" s="166"/>
      <c r="ES1079" s="166"/>
      <c r="ET1079" s="166"/>
      <c r="EU1079" s="166"/>
      <c r="EV1079" s="166"/>
      <c r="EW1079" s="166"/>
      <c r="EX1079" s="166"/>
      <c r="EY1079" s="166"/>
      <c r="EZ1079" s="166"/>
      <c r="FA1079" s="166"/>
      <c r="FB1079" s="166"/>
      <c r="FC1079" s="166"/>
      <c r="FD1079" s="166"/>
      <c r="FE1079" s="166"/>
      <c r="FF1079" s="166"/>
      <c r="FG1079" s="166"/>
      <c r="FH1079" s="166"/>
      <c r="FI1079" s="166"/>
      <c r="FJ1079" s="166"/>
    </row>
    <row r="1080" spans="13:166" s="19" customFormat="1">
      <c r="M1080" s="166"/>
      <c r="N1080" s="166"/>
      <c r="O1080" s="166"/>
      <c r="P1080" s="166"/>
      <c r="Q1080" s="166"/>
      <c r="R1080" s="166"/>
      <c r="S1080" s="166"/>
      <c r="T1080" s="166"/>
      <c r="U1080" s="166"/>
      <c r="V1080" s="166"/>
      <c r="W1080" s="166"/>
      <c r="X1080" s="166"/>
      <c r="Y1080" s="166"/>
      <c r="Z1080" s="166"/>
      <c r="AA1080" s="166"/>
      <c r="AB1080" s="166"/>
      <c r="AC1080" s="166"/>
      <c r="AD1080" s="166"/>
      <c r="AE1080" s="166"/>
      <c r="AF1080" s="166"/>
      <c r="AG1080" s="166"/>
      <c r="AH1080" s="167"/>
      <c r="AI1080" s="167"/>
      <c r="AJ1080" s="167"/>
      <c r="AK1080" s="167"/>
      <c r="AL1080" s="167"/>
      <c r="AM1080" s="167"/>
      <c r="AN1080" s="167"/>
      <c r="AO1080" s="167"/>
      <c r="AP1080" s="167"/>
      <c r="AQ1080" s="167"/>
      <c r="AR1080" s="167"/>
      <c r="AS1080" s="167"/>
      <c r="AT1080" s="167"/>
      <c r="AU1080" s="167"/>
      <c r="AV1080" s="167"/>
      <c r="AW1080" s="167"/>
      <c r="AX1080" s="167"/>
      <c r="AY1080" s="167"/>
      <c r="AZ1080" s="167"/>
      <c r="BA1080" s="167"/>
      <c r="BB1080" s="167"/>
      <c r="BC1080" s="167"/>
      <c r="BD1080" s="167"/>
      <c r="BE1080" s="167"/>
      <c r="BF1080" s="167"/>
      <c r="BG1080" s="167"/>
      <c r="BH1080" s="167"/>
      <c r="BI1080" s="167"/>
      <c r="BJ1080" s="167"/>
      <c r="BK1080" s="167"/>
      <c r="BL1080" s="166"/>
      <c r="BM1080" s="166"/>
      <c r="BN1080" s="166"/>
      <c r="BO1080" s="166"/>
      <c r="BP1080" s="166"/>
      <c r="BQ1080" s="166"/>
      <c r="BR1080" s="166"/>
      <c r="BS1080" s="166"/>
      <c r="BT1080" s="166"/>
      <c r="BU1080" s="166"/>
      <c r="BV1080" s="166"/>
      <c r="BW1080" s="166"/>
      <c r="BX1080" s="166"/>
      <c r="BY1080" s="166"/>
      <c r="BZ1080" s="166"/>
      <c r="CA1080" s="166"/>
      <c r="CB1080" s="166"/>
      <c r="CC1080" s="166"/>
      <c r="CD1080" s="166"/>
      <c r="CE1080" s="166"/>
      <c r="CF1080" s="166"/>
      <c r="CG1080" s="166"/>
      <c r="CH1080" s="166"/>
      <c r="CI1080" s="166"/>
      <c r="CJ1080" s="166"/>
      <c r="CK1080" s="166"/>
      <c r="CL1080" s="166"/>
      <c r="CM1080" s="166"/>
      <c r="CN1080" s="166"/>
      <c r="CO1080" s="166"/>
      <c r="CP1080" s="166"/>
      <c r="CQ1080" s="166"/>
      <c r="CR1080" s="166"/>
      <c r="CS1080" s="166"/>
      <c r="CT1080" s="166"/>
      <c r="CU1080" s="166"/>
      <c r="CV1080" s="166"/>
      <c r="CW1080" s="166"/>
      <c r="CX1080" s="166"/>
      <c r="CY1080" s="166"/>
      <c r="CZ1080" s="166"/>
      <c r="DA1080" s="166"/>
      <c r="DB1080" s="166"/>
      <c r="DC1080" s="166"/>
      <c r="DD1080" s="166"/>
      <c r="DE1080" s="166"/>
      <c r="DF1080" s="166"/>
      <c r="DG1080" s="166"/>
      <c r="DH1080" s="166"/>
      <c r="DI1080" s="166"/>
      <c r="DJ1080" s="166"/>
      <c r="DK1080" s="166"/>
      <c r="DL1080" s="166"/>
      <c r="DM1080" s="166"/>
      <c r="DN1080" s="166"/>
      <c r="DO1080" s="166"/>
      <c r="DP1080" s="166"/>
      <c r="DQ1080" s="166"/>
      <c r="DR1080" s="166"/>
      <c r="DS1080" s="166"/>
      <c r="DT1080" s="166"/>
      <c r="DU1080" s="166"/>
      <c r="DV1080" s="166"/>
      <c r="DW1080" s="166"/>
      <c r="DX1080" s="166"/>
      <c r="DY1080" s="166"/>
      <c r="DZ1080" s="166"/>
      <c r="EA1080" s="166"/>
      <c r="EB1080" s="166"/>
      <c r="EC1080" s="166"/>
      <c r="ED1080" s="166"/>
      <c r="EE1080" s="166"/>
      <c r="EF1080" s="166"/>
      <c r="EG1080" s="166"/>
      <c r="EH1080" s="166"/>
      <c r="EI1080" s="166"/>
      <c r="EJ1080" s="166"/>
      <c r="EK1080" s="166"/>
      <c r="EL1080" s="166"/>
      <c r="EM1080" s="166"/>
      <c r="EN1080" s="166"/>
      <c r="EO1080" s="166"/>
      <c r="EP1080" s="166"/>
      <c r="EQ1080" s="166"/>
      <c r="ER1080" s="166"/>
      <c r="ES1080" s="166"/>
      <c r="ET1080" s="166"/>
      <c r="EU1080" s="166"/>
      <c r="EV1080" s="166"/>
      <c r="EW1080" s="166"/>
      <c r="EX1080" s="166"/>
      <c r="EY1080" s="166"/>
      <c r="EZ1080" s="166"/>
      <c r="FA1080" s="166"/>
      <c r="FB1080" s="166"/>
      <c r="FC1080" s="166"/>
      <c r="FD1080" s="166"/>
      <c r="FE1080" s="166"/>
      <c r="FF1080" s="166"/>
      <c r="FG1080" s="166"/>
      <c r="FH1080" s="166"/>
      <c r="FI1080" s="166"/>
      <c r="FJ1080" s="166"/>
    </row>
    <row r="1081" spans="13:166" s="19" customFormat="1">
      <c r="M1081" s="166"/>
      <c r="N1081" s="166"/>
      <c r="O1081" s="166"/>
      <c r="P1081" s="166"/>
      <c r="Q1081" s="166"/>
      <c r="R1081" s="166"/>
      <c r="S1081" s="166"/>
      <c r="T1081" s="166"/>
      <c r="U1081" s="166"/>
      <c r="V1081" s="166"/>
      <c r="W1081" s="166"/>
      <c r="X1081" s="166"/>
      <c r="Y1081" s="166"/>
      <c r="Z1081" s="166"/>
      <c r="AA1081" s="166"/>
      <c r="AB1081" s="166"/>
      <c r="AC1081" s="166"/>
      <c r="AD1081" s="166"/>
      <c r="AE1081" s="166"/>
      <c r="AF1081" s="166"/>
      <c r="AG1081" s="166"/>
      <c r="AH1081" s="167"/>
      <c r="AI1081" s="167"/>
      <c r="AJ1081" s="167"/>
      <c r="AK1081" s="167"/>
      <c r="AL1081" s="167"/>
      <c r="AM1081" s="167"/>
      <c r="AN1081" s="167"/>
      <c r="AO1081" s="167"/>
      <c r="AP1081" s="167"/>
      <c r="AQ1081" s="167"/>
      <c r="AR1081" s="167"/>
      <c r="AS1081" s="167"/>
      <c r="AT1081" s="167"/>
      <c r="AU1081" s="167"/>
      <c r="AV1081" s="167"/>
      <c r="AW1081" s="167"/>
      <c r="AX1081" s="167"/>
      <c r="AY1081" s="167"/>
      <c r="AZ1081" s="167"/>
      <c r="BA1081" s="167"/>
      <c r="BB1081" s="167"/>
      <c r="BC1081" s="167"/>
      <c r="BD1081" s="167"/>
      <c r="BE1081" s="167"/>
      <c r="BF1081" s="167"/>
      <c r="BG1081" s="167"/>
      <c r="BH1081" s="167"/>
      <c r="BI1081" s="167"/>
      <c r="BJ1081" s="167"/>
      <c r="BK1081" s="167"/>
      <c r="BL1081" s="166"/>
      <c r="BM1081" s="166"/>
      <c r="BN1081" s="166"/>
      <c r="BO1081" s="166"/>
      <c r="BP1081" s="166"/>
      <c r="BQ1081" s="166"/>
      <c r="BR1081" s="166"/>
      <c r="BS1081" s="166"/>
      <c r="BT1081" s="166"/>
      <c r="BU1081" s="166"/>
      <c r="BV1081" s="166"/>
      <c r="BW1081" s="166"/>
      <c r="BX1081" s="166"/>
      <c r="BY1081" s="166"/>
      <c r="BZ1081" s="166"/>
      <c r="CA1081" s="166"/>
      <c r="CB1081" s="166"/>
      <c r="CC1081" s="166"/>
      <c r="CD1081" s="166"/>
      <c r="CE1081" s="166"/>
      <c r="CF1081" s="166"/>
      <c r="CG1081" s="166"/>
      <c r="CH1081" s="166"/>
      <c r="CI1081" s="166"/>
      <c r="CJ1081" s="166"/>
      <c r="CK1081" s="166"/>
      <c r="CL1081" s="166"/>
      <c r="CM1081" s="166"/>
      <c r="CN1081" s="166"/>
      <c r="CO1081" s="166"/>
      <c r="CP1081" s="166"/>
      <c r="CQ1081" s="166"/>
      <c r="CR1081" s="166"/>
      <c r="CS1081" s="166"/>
      <c r="CT1081" s="166"/>
      <c r="CU1081" s="166"/>
      <c r="CV1081" s="166"/>
      <c r="CW1081" s="166"/>
      <c r="CX1081" s="166"/>
      <c r="CY1081" s="166"/>
      <c r="CZ1081" s="166"/>
      <c r="DA1081" s="166"/>
      <c r="DB1081" s="166"/>
      <c r="DC1081" s="166"/>
      <c r="DD1081" s="166"/>
      <c r="DE1081" s="166"/>
      <c r="DF1081" s="166"/>
      <c r="DG1081" s="166"/>
      <c r="DH1081" s="166"/>
      <c r="DI1081" s="166"/>
      <c r="DJ1081" s="166"/>
      <c r="DK1081" s="166"/>
      <c r="DL1081" s="166"/>
      <c r="DM1081" s="166"/>
      <c r="DN1081" s="166"/>
      <c r="DO1081" s="166"/>
      <c r="DP1081" s="166"/>
      <c r="DQ1081" s="166"/>
      <c r="DR1081" s="166"/>
      <c r="DS1081" s="166"/>
      <c r="DT1081" s="166"/>
      <c r="DU1081" s="166"/>
      <c r="DV1081" s="166"/>
      <c r="DW1081" s="166"/>
      <c r="DX1081" s="166"/>
      <c r="DY1081" s="166"/>
      <c r="DZ1081" s="166"/>
      <c r="EA1081" s="166"/>
      <c r="EB1081" s="166"/>
      <c r="EC1081" s="166"/>
      <c r="ED1081" s="166"/>
      <c r="EE1081" s="166"/>
      <c r="EF1081" s="166"/>
      <c r="EG1081" s="166"/>
      <c r="EH1081" s="166"/>
      <c r="EI1081" s="166"/>
      <c r="EJ1081" s="166"/>
      <c r="EK1081" s="166"/>
      <c r="EL1081" s="166"/>
      <c r="EM1081" s="166"/>
      <c r="EN1081" s="166"/>
      <c r="EO1081" s="166"/>
      <c r="EP1081" s="166"/>
      <c r="EQ1081" s="166"/>
      <c r="ER1081" s="166"/>
      <c r="ES1081" s="166"/>
      <c r="ET1081" s="166"/>
      <c r="EU1081" s="166"/>
      <c r="EV1081" s="166"/>
      <c r="EW1081" s="166"/>
      <c r="EX1081" s="166"/>
      <c r="EY1081" s="166"/>
      <c r="EZ1081" s="166"/>
      <c r="FA1081" s="166"/>
      <c r="FB1081" s="166"/>
      <c r="FC1081" s="166"/>
      <c r="FD1081" s="166"/>
      <c r="FE1081" s="166"/>
      <c r="FF1081" s="166"/>
      <c r="FG1081" s="166"/>
      <c r="FH1081" s="166"/>
      <c r="FI1081" s="166"/>
      <c r="FJ1081" s="166"/>
    </row>
    <row r="1082" spans="13:166" s="19" customFormat="1">
      <c r="M1082" s="166"/>
      <c r="N1082" s="166"/>
      <c r="O1082" s="166"/>
      <c r="P1082" s="166"/>
      <c r="Q1082" s="166"/>
      <c r="R1082" s="166"/>
      <c r="S1082" s="166"/>
      <c r="T1082" s="166"/>
      <c r="U1082" s="166"/>
      <c r="V1082" s="166"/>
      <c r="W1082" s="166"/>
      <c r="X1082" s="166"/>
      <c r="Y1082" s="166"/>
      <c r="Z1082" s="166"/>
      <c r="AA1082" s="166"/>
      <c r="AB1082" s="166"/>
      <c r="AC1082" s="166"/>
      <c r="AD1082" s="166"/>
      <c r="AE1082" s="166"/>
      <c r="AF1082" s="166"/>
      <c r="AG1082" s="166"/>
      <c r="AH1082" s="167"/>
      <c r="AI1082" s="167"/>
      <c r="AJ1082" s="167"/>
      <c r="AK1082" s="167"/>
      <c r="AL1082" s="167"/>
      <c r="AM1082" s="167"/>
      <c r="AN1082" s="167"/>
      <c r="AO1082" s="167"/>
      <c r="AP1082" s="167"/>
      <c r="AQ1082" s="167"/>
      <c r="AR1082" s="167"/>
      <c r="AS1082" s="167"/>
      <c r="AT1082" s="167"/>
      <c r="AU1082" s="167"/>
      <c r="AV1082" s="167"/>
      <c r="AW1082" s="167"/>
      <c r="AX1082" s="167"/>
      <c r="AY1082" s="167"/>
      <c r="AZ1082" s="167"/>
      <c r="BA1082" s="167"/>
      <c r="BB1082" s="167"/>
      <c r="BC1082" s="167"/>
      <c r="BD1082" s="167"/>
      <c r="BE1082" s="167"/>
      <c r="BF1082" s="167"/>
      <c r="BG1082" s="167"/>
      <c r="BH1082" s="167"/>
      <c r="BI1082" s="167"/>
      <c r="BJ1082" s="167"/>
      <c r="BK1082" s="167"/>
      <c r="BL1082" s="166"/>
      <c r="BM1082" s="166"/>
      <c r="BN1082" s="166"/>
      <c r="BO1082" s="166"/>
      <c r="BP1082" s="166"/>
      <c r="BQ1082" s="166"/>
      <c r="BR1082" s="166"/>
      <c r="BS1082" s="166"/>
      <c r="BT1082" s="166"/>
      <c r="BU1082" s="166"/>
      <c r="BV1082" s="166"/>
      <c r="BW1082" s="166"/>
      <c r="BX1082" s="166"/>
      <c r="BY1082" s="166"/>
      <c r="BZ1082" s="166"/>
      <c r="CA1082" s="166"/>
      <c r="CB1082" s="166"/>
      <c r="CC1082" s="166"/>
      <c r="CD1082" s="166"/>
      <c r="CE1082" s="166"/>
      <c r="CF1082" s="166"/>
      <c r="CG1082" s="166"/>
      <c r="CH1082" s="166"/>
      <c r="CI1082" s="166"/>
      <c r="CJ1082" s="166"/>
      <c r="CK1082" s="166"/>
      <c r="CL1082" s="166"/>
      <c r="CM1082" s="166"/>
      <c r="CN1082" s="166"/>
      <c r="CO1082" s="166"/>
      <c r="CP1082" s="166"/>
      <c r="CQ1082" s="166"/>
      <c r="CR1082" s="166"/>
      <c r="CS1082" s="166"/>
      <c r="CT1082" s="166"/>
      <c r="CU1082" s="166"/>
      <c r="CV1082" s="166"/>
      <c r="CW1082" s="166"/>
      <c r="CX1082" s="166"/>
      <c r="CY1082" s="166"/>
      <c r="CZ1082" s="166"/>
      <c r="DA1082" s="166"/>
      <c r="DB1082" s="166"/>
      <c r="DC1082" s="166"/>
      <c r="DD1082" s="166"/>
      <c r="DE1082" s="166"/>
      <c r="DF1082" s="166"/>
      <c r="DG1082" s="166"/>
      <c r="DH1082" s="166"/>
      <c r="DI1082" s="166"/>
      <c r="DJ1082" s="166"/>
      <c r="DK1082" s="166"/>
      <c r="DL1082" s="166"/>
      <c r="DM1082" s="166"/>
      <c r="DN1082" s="166"/>
      <c r="DO1082" s="166"/>
      <c r="DP1082" s="166"/>
      <c r="DQ1082" s="166"/>
      <c r="DR1082" s="166"/>
      <c r="DS1082" s="166"/>
      <c r="DT1082" s="166"/>
      <c r="DU1082" s="166"/>
      <c r="DV1082" s="166"/>
      <c r="DW1082" s="166"/>
      <c r="DX1082" s="166"/>
      <c r="DY1082" s="166"/>
      <c r="DZ1082" s="166"/>
      <c r="EA1082" s="166"/>
      <c r="EB1082" s="166"/>
      <c r="EC1082" s="166"/>
      <c r="ED1082" s="166"/>
      <c r="EE1082" s="166"/>
      <c r="EF1082" s="166"/>
      <c r="EG1082" s="166"/>
      <c r="EH1082" s="166"/>
      <c r="EI1082" s="166"/>
      <c r="EJ1082" s="166"/>
      <c r="EK1082" s="166"/>
      <c r="EL1082" s="166"/>
      <c r="EM1082" s="166"/>
      <c r="EN1082" s="166"/>
      <c r="EO1082" s="166"/>
      <c r="EP1082" s="166"/>
      <c r="EQ1082" s="166"/>
      <c r="ER1082" s="166"/>
      <c r="ES1082" s="166"/>
      <c r="ET1082" s="166"/>
      <c r="EU1082" s="166"/>
      <c r="EV1082" s="166"/>
      <c r="EW1082" s="166"/>
      <c r="EX1082" s="166"/>
      <c r="EY1082" s="166"/>
      <c r="EZ1082" s="166"/>
      <c r="FA1082" s="166"/>
      <c r="FB1082" s="166"/>
      <c r="FC1082" s="166"/>
      <c r="FD1082" s="166"/>
      <c r="FE1082" s="166"/>
      <c r="FF1082" s="166"/>
      <c r="FG1082" s="166"/>
      <c r="FH1082" s="166"/>
      <c r="FI1082" s="166"/>
      <c r="FJ1082" s="166"/>
    </row>
    <row r="1083" spans="13:166" s="19" customFormat="1">
      <c r="M1083" s="166"/>
      <c r="N1083" s="166"/>
      <c r="O1083" s="166"/>
      <c r="P1083" s="166"/>
      <c r="Q1083" s="166"/>
      <c r="R1083" s="166"/>
      <c r="S1083" s="166"/>
      <c r="T1083" s="166"/>
      <c r="U1083" s="166"/>
      <c r="V1083" s="166"/>
      <c r="W1083" s="166"/>
      <c r="X1083" s="166"/>
      <c r="Y1083" s="166"/>
      <c r="Z1083" s="166"/>
      <c r="AA1083" s="166"/>
      <c r="AB1083" s="166"/>
      <c r="AC1083" s="166"/>
      <c r="AD1083" s="166"/>
      <c r="AE1083" s="166"/>
      <c r="AF1083" s="166"/>
      <c r="AG1083" s="166"/>
      <c r="AH1083" s="167"/>
      <c r="AI1083" s="167"/>
      <c r="AJ1083" s="167"/>
      <c r="AK1083" s="167"/>
      <c r="AL1083" s="167"/>
      <c r="AM1083" s="167"/>
      <c r="AN1083" s="167"/>
      <c r="AO1083" s="167"/>
      <c r="AP1083" s="167"/>
      <c r="AQ1083" s="167"/>
      <c r="AR1083" s="167"/>
      <c r="AS1083" s="167"/>
      <c r="AT1083" s="167"/>
      <c r="AU1083" s="167"/>
      <c r="AV1083" s="167"/>
      <c r="AW1083" s="167"/>
      <c r="AX1083" s="167"/>
      <c r="AY1083" s="167"/>
      <c r="AZ1083" s="167"/>
      <c r="BA1083" s="167"/>
      <c r="BB1083" s="167"/>
      <c r="BC1083" s="167"/>
      <c r="BD1083" s="167"/>
      <c r="BE1083" s="167"/>
      <c r="BF1083" s="167"/>
      <c r="BG1083" s="167"/>
      <c r="BH1083" s="167"/>
      <c r="BI1083" s="167"/>
      <c r="BJ1083" s="167"/>
      <c r="BK1083" s="167"/>
      <c r="BL1083" s="166"/>
      <c r="BM1083" s="166"/>
      <c r="BN1083" s="166"/>
      <c r="BO1083" s="166"/>
      <c r="BP1083" s="166"/>
      <c r="BQ1083" s="166"/>
      <c r="BR1083" s="166"/>
      <c r="BS1083" s="166"/>
      <c r="BT1083" s="166"/>
      <c r="BU1083" s="166"/>
      <c r="BV1083" s="166"/>
      <c r="BW1083" s="166"/>
      <c r="BX1083" s="166"/>
      <c r="BY1083" s="166"/>
      <c r="BZ1083" s="166"/>
      <c r="CA1083" s="166"/>
      <c r="CB1083" s="166"/>
      <c r="CC1083" s="166"/>
      <c r="CD1083" s="166"/>
      <c r="CE1083" s="166"/>
      <c r="CF1083" s="166"/>
      <c r="CG1083" s="166"/>
      <c r="CH1083" s="166"/>
      <c r="CI1083" s="166"/>
      <c r="CJ1083" s="166"/>
      <c r="CK1083" s="166"/>
      <c r="CL1083" s="166"/>
      <c r="CM1083" s="166"/>
      <c r="CN1083" s="166"/>
      <c r="CO1083" s="166"/>
      <c r="CP1083" s="166"/>
      <c r="CQ1083" s="166"/>
      <c r="CR1083" s="166"/>
      <c r="CS1083" s="166"/>
      <c r="CT1083" s="166"/>
      <c r="CU1083" s="166"/>
      <c r="CV1083" s="166"/>
      <c r="CW1083" s="166"/>
      <c r="CX1083" s="166"/>
      <c r="CY1083" s="166"/>
      <c r="CZ1083" s="166"/>
      <c r="DA1083" s="166"/>
      <c r="DB1083" s="166"/>
      <c r="DC1083" s="166"/>
      <c r="DD1083" s="166"/>
      <c r="DE1083" s="166"/>
      <c r="DF1083" s="166"/>
      <c r="DG1083" s="166"/>
      <c r="DH1083" s="166"/>
      <c r="DI1083" s="166"/>
      <c r="DJ1083" s="166"/>
      <c r="DK1083" s="166"/>
      <c r="DL1083" s="166"/>
      <c r="DM1083" s="166"/>
      <c r="DN1083" s="166"/>
      <c r="DO1083" s="166"/>
      <c r="DP1083" s="166"/>
      <c r="DQ1083" s="166"/>
      <c r="DR1083" s="166"/>
      <c r="DS1083" s="166"/>
      <c r="DT1083" s="166"/>
      <c r="DU1083" s="166"/>
      <c r="DV1083" s="166"/>
      <c r="DW1083" s="166"/>
      <c r="DX1083" s="166"/>
      <c r="DY1083" s="166"/>
      <c r="DZ1083" s="166"/>
      <c r="EA1083" s="166"/>
      <c r="EB1083" s="166"/>
      <c r="EC1083" s="166"/>
      <c r="ED1083" s="166"/>
      <c r="EE1083" s="166"/>
      <c r="EF1083" s="166"/>
      <c r="EG1083" s="166"/>
      <c r="EH1083" s="166"/>
      <c r="EI1083" s="166"/>
      <c r="EJ1083" s="166"/>
      <c r="EK1083" s="166"/>
      <c r="EL1083" s="166"/>
      <c r="EM1083" s="166"/>
      <c r="EN1083" s="166"/>
      <c r="EO1083" s="166"/>
      <c r="EP1083" s="166"/>
      <c r="EQ1083" s="166"/>
      <c r="ER1083" s="166"/>
      <c r="ES1083" s="166"/>
      <c r="ET1083" s="166"/>
      <c r="EU1083" s="166"/>
      <c r="EV1083" s="166"/>
      <c r="EW1083" s="166"/>
      <c r="EX1083" s="166"/>
      <c r="EY1083" s="166"/>
      <c r="EZ1083" s="166"/>
      <c r="FA1083" s="166"/>
      <c r="FB1083" s="166"/>
      <c r="FC1083" s="166"/>
      <c r="FD1083" s="166"/>
      <c r="FE1083" s="166"/>
      <c r="FF1083" s="166"/>
      <c r="FG1083" s="166"/>
      <c r="FH1083" s="166"/>
      <c r="FI1083" s="166"/>
      <c r="FJ1083" s="166"/>
    </row>
    <row r="1084" spans="13:166" s="19" customFormat="1">
      <c r="M1084" s="166"/>
      <c r="N1084" s="166"/>
      <c r="O1084" s="166"/>
      <c r="P1084" s="166"/>
      <c r="Q1084" s="166"/>
      <c r="R1084" s="166"/>
      <c r="S1084" s="166"/>
      <c r="T1084" s="166"/>
      <c r="U1084" s="166"/>
      <c r="V1084" s="166"/>
      <c r="W1084" s="166"/>
      <c r="X1084" s="166"/>
      <c r="Y1084" s="166"/>
      <c r="Z1084" s="166"/>
      <c r="AA1084" s="166"/>
      <c r="AB1084" s="166"/>
      <c r="AC1084" s="166"/>
      <c r="AD1084" s="166"/>
      <c r="AE1084" s="166"/>
      <c r="AF1084" s="166"/>
      <c r="AG1084" s="166"/>
      <c r="AH1084" s="167"/>
      <c r="AI1084" s="167"/>
      <c r="AJ1084" s="167"/>
      <c r="AK1084" s="167"/>
      <c r="AL1084" s="167"/>
      <c r="AM1084" s="167"/>
      <c r="AN1084" s="167"/>
      <c r="AO1084" s="167"/>
      <c r="AP1084" s="167"/>
      <c r="AQ1084" s="167"/>
      <c r="AR1084" s="167"/>
      <c r="AS1084" s="167"/>
      <c r="AT1084" s="167"/>
      <c r="AU1084" s="167"/>
      <c r="AV1084" s="167"/>
      <c r="AW1084" s="167"/>
      <c r="AX1084" s="167"/>
      <c r="AY1084" s="167"/>
      <c r="AZ1084" s="167"/>
      <c r="BA1084" s="167"/>
      <c r="BB1084" s="167"/>
      <c r="BC1084" s="167"/>
      <c r="BD1084" s="167"/>
      <c r="BE1084" s="167"/>
      <c r="BF1084" s="167"/>
      <c r="BG1084" s="167"/>
      <c r="BH1084" s="167"/>
      <c r="BI1084" s="167"/>
      <c r="BJ1084" s="167"/>
      <c r="BK1084" s="167"/>
      <c r="BL1084" s="166"/>
      <c r="BM1084" s="166"/>
      <c r="BN1084" s="166"/>
      <c r="BO1084" s="166"/>
      <c r="BP1084" s="166"/>
      <c r="BQ1084" s="166"/>
      <c r="BR1084" s="166"/>
      <c r="BS1084" s="166"/>
      <c r="BT1084" s="166"/>
      <c r="BU1084" s="166"/>
      <c r="BV1084" s="166"/>
      <c r="BW1084" s="166"/>
      <c r="BX1084" s="166"/>
      <c r="BY1084" s="166"/>
      <c r="BZ1084" s="166"/>
      <c r="CA1084" s="166"/>
      <c r="CB1084" s="166"/>
      <c r="CC1084" s="166"/>
      <c r="CD1084" s="166"/>
      <c r="CE1084" s="166"/>
      <c r="CF1084" s="166"/>
      <c r="CG1084" s="166"/>
      <c r="CH1084" s="166"/>
      <c r="CI1084" s="166"/>
      <c r="CJ1084" s="166"/>
      <c r="CK1084" s="166"/>
      <c r="CL1084" s="166"/>
      <c r="CM1084" s="166"/>
      <c r="CN1084" s="166"/>
      <c r="CO1084" s="166"/>
      <c r="CP1084" s="166"/>
      <c r="CQ1084" s="166"/>
      <c r="CR1084" s="166"/>
      <c r="CS1084" s="166"/>
      <c r="CT1084" s="166"/>
      <c r="CU1084" s="166"/>
      <c r="CV1084" s="166"/>
      <c r="CW1084" s="166"/>
      <c r="CX1084" s="166"/>
      <c r="CY1084" s="166"/>
      <c r="CZ1084" s="166"/>
      <c r="DA1084" s="166"/>
      <c r="DB1084" s="166"/>
      <c r="DC1084" s="166"/>
      <c r="DD1084" s="166"/>
      <c r="DE1084" s="166"/>
      <c r="DF1084" s="166"/>
      <c r="DG1084" s="166"/>
      <c r="DH1084" s="166"/>
      <c r="DI1084" s="166"/>
      <c r="DJ1084" s="166"/>
      <c r="DK1084" s="166"/>
      <c r="DL1084" s="166"/>
      <c r="DM1084" s="166"/>
      <c r="DN1084" s="166"/>
      <c r="DO1084" s="166"/>
      <c r="DP1084" s="166"/>
      <c r="DQ1084" s="166"/>
      <c r="DR1084" s="166"/>
      <c r="DS1084" s="166"/>
      <c r="DT1084" s="166"/>
      <c r="DU1084" s="166"/>
      <c r="DV1084" s="166"/>
      <c r="DW1084" s="166"/>
      <c r="DX1084" s="166"/>
      <c r="DY1084" s="166"/>
      <c r="DZ1084" s="166"/>
      <c r="EA1084" s="166"/>
      <c r="EB1084" s="166"/>
      <c r="EC1084" s="166"/>
      <c r="ED1084" s="166"/>
      <c r="EE1084" s="166"/>
      <c r="EF1084" s="166"/>
      <c r="EG1084" s="166"/>
      <c r="EH1084" s="166"/>
      <c r="EI1084" s="166"/>
      <c r="EJ1084" s="166"/>
      <c r="EK1084" s="166"/>
      <c r="EL1084" s="166"/>
      <c r="EM1084" s="166"/>
      <c r="EN1084" s="166"/>
      <c r="EO1084" s="166"/>
      <c r="EP1084" s="166"/>
      <c r="EQ1084" s="166"/>
      <c r="ER1084" s="166"/>
      <c r="ES1084" s="166"/>
      <c r="ET1084" s="166"/>
      <c r="EU1084" s="166"/>
      <c r="EV1084" s="166"/>
      <c r="EW1084" s="166"/>
      <c r="EX1084" s="166"/>
      <c r="EY1084" s="166"/>
      <c r="EZ1084" s="166"/>
      <c r="FA1084" s="166"/>
      <c r="FB1084" s="166"/>
      <c r="FC1084" s="166"/>
      <c r="FD1084" s="166"/>
      <c r="FE1084" s="166"/>
      <c r="FF1084" s="166"/>
      <c r="FG1084" s="166"/>
      <c r="FH1084" s="166"/>
      <c r="FI1084" s="166"/>
      <c r="FJ1084" s="166"/>
    </row>
    <row r="1085" spans="13:166" s="19" customFormat="1">
      <c r="M1085" s="166"/>
      <c r="N1085" s="166"/>
      <c r="O1085" s="166"/>
      <c r="P1085" s="166"/>
      <c r="Q1085" s="166"/>
      <c r="R1085" s="166"/>
      <c r="S1085" s="166"/>
      <c r="T1085" s="166"/>
      <c r="U1085" s="166"/>
      <c r="V1085" s="166"/>
      <c r="W1085" s="166"/>
      <c r="X1085" s="166"/>
      <c r="Y1085" s="166"/>
      <c r="Z1085" s="166"/>
      <c r="AA1085" s="166"/>
      <c r="AB1085" s="166"/>
      <c r="AC1085" s="166"/>
      <c r="AD1085" s="166"/>
      <c r="AE1085" s="166"/>
      <c r="AF1085" s="166"/>
      <c r="AG1085" s="166"/>
      <c r="AH1085" s="167"/>
      <c r="AI1085" s="167"/>
      <c r="AJ1085" s="167"/>
      <c r="AK1085" s="167"/>
      <c r="AL1085" s="167"/>
      <c r="AM1085" s="167"/>
      <c r="AN1085" s="167"/>
      <c r="AO1085" s="167"/>
      <c r="AP1085" s="167"/>
      <c r="AQ1085" s="167"/>
      <c r="AR1085" s="167"/>
      <c r="AS1085" s="167"/>
      <c r="AT1085" s="167"/>
      <c r="AU1085" s="167"/>
      <c r="AV1085" s="167"/>
      <c r="AW1085" s="167"/>
      <c r="AX1085" s="167"/>
      <c r="AY1085" s="167"/>
      <c r="AZ1085" s="167"/>
      <c r="BA1085" s="167"/>
      <c r="BB1085" s="167"/>
      <c r="BC1085" s="167"/>
      <c r="BD1085" s="167"/>
      <c r="BE1085" s="167"/>
      <c r="BF1085" s="167"/>
      <c r="BG1085" s="167"/>
      <c r="BH1085" s="167"/>
      <c r="BI1085" s="167"/>
      <c r="BJ1085" s="167"/>
      <c r="BK1085" s="167"/>
      <c r="BL1085" s="166"/>
      <c r="BM1085" s="166"/>
      <c r="BN1085" s="166"/>
      <c r="BO1085" s="166"/>
      <c r="BP1085" s="166"/>
      <c r="BQ1085" s="166"/>
      <c r="BR1085" s="166"/>
      <c r="BS1085" s="166"/>
      <c r="BT1085" s="166"/>
      <c r="BU1085" s="166"/>
      <c r="BV1085" s="166"/>
      <c r="BW1085" s="166"/>
      <c r="BX1085" s="166"/>
      <c r="BY1085" s="166"/>
      <c r="BZ1085" s="166"/>
      <c r="CA1085" s="166"/>
      <c r="CB1085" s="166"/>
      <c r="CC1085" s="166"/>
      <c r="CD1085" s="166"/>
      <c r="CE1085" s="166"/>
      <c r="CF1085" s="166"/>
      <c r="CG1085" s="166"/>
      <c r="CH1085" s="166"/>
      <c r="CI1085" s="166"/>
      <c r="CJ1085" s="166"/>
      <c r="CK1085" s="166"/>
      <c r="CL1085" s="166"/>
      <c r="CM1085" s="166"/>
      <c r="CN1085" s="166"/>
      <c r="CO1085" s="166"/>
      <c r="CP1085" s="166"/>
      <c r="CQ1085" s="166"/>
      <c r="CR1085" s="166"/>
      <c r="CS1085" s="166"/>
      <c r="CT1085" s="166"/>
      <c r="CU1085" s="166"/>
      <c r="CV1085" s="166"/>
      <c r="CW1085" s="166"/>
      <c r="CX1085" s="166"/>
      <c r="CY1085" s="166"/>
      <c r="CZ1085" s="166"/>
      <c r="DA1085" s="166"/>
      <c r="DB1085" s="166"/>
      <c r="DC1085" s="166"/>
      <c r="DD1085" s="166"/>
      <c r="DE1085" s="166"/>
      <c r="DF1085" s="166"/>
      <c r="DG1085" s="166"/>
      <c r="DH1085" s="166"/>
      <c r="DI1085" s="166"/>
      <c r="DJ1085" s="166"/>
      <c r="DK1085" s="166"/>
      <c r="DL1085" s="166"/>
      <c r="DM1085" s="166"/>
      <c r="DN1085" s="166"/>
      <c r="DO1085" s="166"/>
      <c r="DP1085" s="166"/>
      <c r="DQ1085" s="166"/>
      <c r="DR1085" s="166"/>
      <c r="DS1085" s="166"/>
      <c r="DT1085" s="166"/>
      <c r="DU1085" s="166"/>
      <c r="DV1085" s="166"/>
      <c r="DW1085" s="166"/>
      <c r="DX1085" s="166"/>
      <c r="DY1085" s="166"/>
      <c r="DZ1085" s="166"/>
      <c r="EA1085" s="166"/>
      <c r="EB1085" s="166"/>
      <c r="EC1085" s="166"/>
      <c r="ED1085" s="166"/>
      <c r="EE1085" s="166"/>
      <c r="EF1085" s="166"/>
      <c r="EG1085" s="166"/>
      <c r="EH1085" s="166"/>
      <c r="EI1085" s="166"/>
      <c r="EJ1085" s="166"/>
      <c r="EK1085" s="166"/>
      <c r="EL1085" s="166"/>
      <c r="EM1085" s="166"/>
      <c r="EN1085" s="166"/>
      <c r="EO1085" s="166"/>
      <c r="EP1085" s="166"/>
      <c r="EQ1085" s="166"/>
      <c r="ER1085" s="166"/>
      <c r="ES1085" s="166"/>
      <c r="ET1085" s="166"/>
      <c r="EU1085" s="166"/>
      <c r="EV1085" s="166"/>
      <c r="EW1085" s="166"/>
      <c r="EX1085" s="166"/>
      <c r="EY1085" s="166"/>
      <c r="EZ1085" s="166"/>
      <c r="FA1085" s="166"/>
      <c r="FB1085" s="166"/>
      <c r="FC1085" s="166"/>
      <c r="FD1085" s="166"/>
      <c r="FE1085" s="166"/>
      <c r="FF1085" s="166"/>
      <c r="FG1085" s="166"/>
      <c r="FH1085" s="166"/>
      <c r="FI1085" s="166"/>
      <c r="FJ1085" s="166"/>
    </row>
    <row r="1086" spans="13:166" s="19" customFormat="1">
      <c r="M1086" s="166"/>
      <c r="N1086" s="166"/>
      <c r="O1086" s="166"/>
      <c r="P1086" s="166"/>
      <c r="Q1086" s="166"/>
      <c r="R1086" s="166"/>
      <c r="S1086" s="166"/>
      <c r="T1086" s="166"/>
      <c r="U1086" s="166"/>
      <c r="V1086" s="166"/>
      <c r="W1086" s="166"/>
      <c r="X1086" s="166"/>
      <c r="Y1086" s="166"/>
      <c r="Z1086" s="166"/>
      <c r="AA1086" s="166"/>
      <c r="AB1086" s="166"/>
      <c r="AC1086" s="166"/>
      <c r="AD1086" s="166"/>
      <c r="AE1086" s="166"/>
      <c r="AF1086" s="166"/>
      <c r="AG1086" s="166"/>
      <c r="AH1086" s="167"/>
      <c r="AI1086" s="167"/>
      <c r="AJ1086" s="167"/>
      <c r="AK1086" s="167"/>
      <c r="AL1086" s="167"/>
      <c r="AM1086" s="167"/>
      <c r="AN1086" s="167"/>
      <c r="AO1086" s="167"/>
      <c r="AP1086" s="167"/>
      <c r="AQ1086" s="167"/>
      <c r="AR1086" s="167"/>
      <c r="AS1086" s="167"/>
      <c r="AT1086" s="167"/>
      <c r="AU1086" s="167"/>
      <c r="AV1086" s="167"/>
      <c r="AW1086" s="167"/>
      <c r="AX1086" s="167"/>
      <c r="AY1086" s="167"/>
      <c r="AZ1086" s="167"/>
      <c r="BA1086" s="167"/>
      <c r="BB1086" s="167"/>
      <c r="BC1086" s="167"/>
      <c r="BD1086" s="167"/>
      <c r="BE1086" s="167"/>
      <c r="BF1086" s="167"/>
      <c r="BG1086" s="167"/>
      <c r="BH1086" s="167"/>
      <c r="BI1086" s="167"/>
      <c r="BJ1086" s="167"/>
      <c r="BK1086" s="167"/>
      <c r="BL1086" s="166"/>
      <c r="BM1086" s="166"/>
      <c r="BN1086" s="166"/>
      <c r="BO1086" s="166"/>
      <c r="BP1086" s="166"/>
      <c r="BQ1086" s="166"/>
      <c r="BR1086" s="166"/>
      <c r="BS1086" s="166"/>
      <c r="BT1086" s="166"/>
      <c r="BU1086" s="166"/>
      <c r="BV1086" s="166"/>
      <c r="BW1086" s="166"/>
      <c r="BX1086" s="166"/>
      <c r="BY1086" s="166"/>
      <c r="BZ1086" s="166"/>
      <c r="CA1086" s="166"/>
      <c r="CB1086" s="166"/>
      <c r="CC1086" s="166"/>
      <c r="CD1086" s="166"/>
      <c r="CE1086" s="166"/>
      <c r="CF1086" s="166"/>
      <c r="CG1086" s="166"/>
      <c r="CH1086" s="166"/>
      <c r="CI1086" s="166"/>
      <c r="CJ1086" s="166"/>
      <c r="CK1086" s="166"/>
      <c r="CL1086" s="166"/>
      <c r="CM1086" s="166"/>
      <c r="CN1086" s="166"/>
      <c r="CO1086" s="166"/>
      <c r="CP1086" s="166"/>
      <c r="CQ1086" s="166"/>
      <c r="CR1086" s="166"/>
      <c r="CS1086" s="166"/>
      <c r="CT1086" s="166"/>
      <c r="CU1086" s="166"/>
      <c r="CV1086" s="166"/>
      <c r="CW1086" s="166"/>
      <c r="CX1086" s="166"/>
      <c r="CY1086" s="166"/>
      <c r="CZ1086" s="166"/>
      <c r="DA1086" s="166"/>
      <c r="DB1086" s="166"/>
      <c r="DC1086" s="166"/>
      <c r="DD1086" s="166"/>
      <c r="DE1086" s="166"/>
      <c r="DF1086" s="166"/>
      <c r="DG1086" s="166"/>
      <c r="DH1086" s="166"/>
      <c r="DI1086" s="166"/>
      <c r="DJ1086" s="166"/>
      <c r="DK1086" s="166"/>
      <c r="DL1086" s="166"/>
      <c r="DM1086" s="166"/>
      <c r="DN1086" s="166"/>
      <c r="DO1086" s="166"/>
      <c r="DP1086" s="166"/>
      <c r="DQ1086" s="166"/>
      <c r="DR1086" s="166"/>
      <c r="DS1086" s="166"/>
      <c r="DT1086" s="166"/>
      <c r="DU1086" s="166"/>
      <c r="DV1086" s="166"/>
      <c r="DW1086" s="166"/>
      <c r="DX1086" s="166"/>
      <c r="DY1086" s="166"/>
      <c r="DZ1086" s="166"/>
      <c r="EA1086" s="166"/>
      <c r="EB1086" s="166"/>
      <c r="EC1086" s="166"/>
      <c r="ED1086" s="166"/>
      <c r="EE1086" s="166"/>
      <c r="EF1086" s="166"/>
      <c r="EG1086" s="166"/>
      <c r="EH1086" s="166"/>
      <c r="EI1086" s="166"/>
      <c r="EJ1086" s="166"/>
      <c r="EK1086" s="166"/>
      <c r="EL1086" s="166"/>
      <c r="EM1086" s="166"/>
      <c r="EN1086" s="166"/>
      <c r="EO1086" s="166"/>
      <c r="EP1086" s="166"/>
      <c r="EQ1086" s="166"/>
      <c r="ER1086" s="166"/>
      <c r="ES1086" s="166"/>
      <c r="ET1086" s="166"/>
      <c r="EU1086" s="166"/>
      <c r="EV1086" s="166"/>
      <c r="EW1086" s="166"/>
      <c r="EX1086" s="166"/>
      <c r="EY1086" s="166"/>
      <c r="EZ1086" s="166"/>
      <c r="FA1086" s="166"/>
      <c r="FB1086" s="166"/>
      <c r="FC1086" s="166"/>
      <c r="FD1086" s="166"/>
      <c r="FE1086" s="166"/>
      <c r="FF1086" s="166"/>
      <c r="FG1086" s="166"/>
      <c r="FH1086" s="166"/>
      <c r="FI1086" s="166"/>
      <c r="FJ1086" s="166"/>
    </row>
    <row r="1087" spans="13:166" s="19" customFormat="1">
      <c r="M1087" s="166"/>
      <c r="N1087" s="166"/>
      <c r="O1087" s="166"/>
      <c r="P1087" s="166"/>
      <c r="Q1087" s="166"/>
      <c r="R1087" s="166"/>
      <c r="S1087" s="166"/>
      <c r="T1087" s="166"/>
      <c r="U1087" s="166"/>
      <c r="V1087" s="166"/>
      <c r="W1087" s="166"/>
      <c r="X1087" s="166"/>
      <c r="Y1087" s="166"/>
      <c r="Z1087" s="166"/>
      <c r="AA1087" s="166"/>
      <c r="AB1087" s="166"/>
      <c r="AC1087" s="166"/>
      <c r="AD1087" s="166"/>
      <c r="AE1087" s="166"/>
      <c r="AF1087" s="166"/>
      <c r="AG1087" s="166"/>
      <c r="AH1087" s="167"/>
      <c r="AI1087" s="167"/>
      <c r="AJ1087" s="167"/>
      <c r="AK1087" s="167"/>
      <c r="AL1087" s="167"/>
      <c r="AM1087" s="167"/>
      <c r="AN1087" s="167"/>
      <c r="AO1087" s="167"/>
      <c r="AP1087" s="167"/>
      <c r="AQ1087" s="167"/>
      <c r="AR1087" s="167"/>
      <c r="AS1087" s="167"/>
      <c r="AT1087" s="167"/>
      <c r="AU1087" s="167"/>
      <c r="AV1087" s="167"/>
      <c r="AW1087" s="167"/>
      <c r="AX1087" s="167"/>
      <c r="AY1087" s="167"/>
      <c r="AZ1087" s="167"/>
      <c r="BA1087" s="167"/>
      <c r="BB1087" s="167"/>
      <c r="BC1087" s="167"/>
      <c r="BD1087" s="167"/>
      <c r="BE1087" s="167"/>
      <c r="BF1087" s="167"/>
      <c r="BG1087" s="167"/>
      <c r="BH1087" s="167"/>
      <c r="BI1087" s="167"/>
      <c r="BJ1087" s="167"/>
      <c r="BK1087" s="167"/>
      <c r="BL1087" s="166"/>
      <c r="BM1087" s="166"/>
      <c r="BN1087" s="166"/>
      <c r="BO1087" s="166"/>
      <c r="BP1087" s="166"/>
      <c r="BQ1087" s="166"/>
      <c r="BR1087" s="166"/>
      <c r="BS1087" s="166"/>
      <c r="BT1087" s="166"/>
      <c r="BU1087" s="166"/>
      <c r="BV1087" s="166"/>
      <c r="BW1087" s="166"/>
      <c r="BX1087" s="166"/>
      <c r="BY1087" s="166"/>
      <c r="BZ1087" s="166"/>
      <c r="CA1087" s="166"/>
      <c r="CB1087" s="166"/>
      <c r="CC1087" s="166"/>
      <c r="CD1087" s="166"/>
      <c r="CE1087" s="166"/>
      <c r="CF1087" s="166"/>
      <c r="CG1087" s="166"/>
      <c r="CH1087" s="166"/>
      <c r="CI1087" s="166"/>
      <c r="CJ1087" s="166"/>
      <c r="CK1087" s="166"/>
      <c r="CL1087" s="166"/>
      <c r="CM1087" s="166"/>
      <c r="CN1087" s="166"/>
      <c r="CO1087" s="166"/>
      <c r="CP1087" s="166"/>
      <c r="CQ1087" s="166"/>
      <c r="CR1087" s="166"/>
      <c r="CS1087" s="166"/>
      <c r="CT1087" s="166"/>
      <c r="CU1087" s="166"/>
      <c r="CV1087" s="166"/>
      <c r="CW1087" s="166"/>
      <c r="CX1087" s="166"/>
      <c r="CY1087" s="166"/>
      <c r="CZ1087" s="166"/>
      <c r="DA1087" s="166"/>
      <c r="DB1087" s="166"/>
      <c r="DC1087" s="166"/>
      <c r="DD1087" s="166"/>
      <c r="DE1087" s="166"/>
      <c r="DF1087" s="166"/>
      <c r="DG1087" s="166"/>
      <c r="DH1087" s="166"/>
      <c r="DI1087" s="166"/>
      <c r="DJ1087" s="166"/>
      <c r="DK1087" s="166"/>
      <c r="DL1087" s="166"/>
      <c r="DM1087" s="166"/>
      <c r="DN1087" s="166"/>
      <c r="DO1087" s="166"/>
      <c r="DP1087" s="166"/>
      <c r="DQ1087" s="166"/>
      <c r="DR1087" s="166"/>
      <c r="DS1087" s="166"/>
      <c r="DT1087" s="166"/>
      <c r="DU1087" s="166"/>
      <c r="DV1087" s="166"/>
      <c r="DW1087" s="166"/>
      <c r="DX1087" s="166"/>
      <c r="DY1087" s="166"/>
      <c r="DZ1087" s="166"/>
      <c r="EA1087" s="166"/>
      <c r="EB1087" s="166"/>
      <c r="EC1087" s="166"/>
      <c r="ED1087" s="166"/>
      <c r="EE1087" s="166"/>
      <c r="EF1087" s="166"/>
      <c r="EG1087" s="166"/>
      <c r="EH1087" s="166"/>
      <c r="EI1087" s="166"/>
      <c r="EJ1087" s="166"/>
      <c r="EK1087" s="166"/>
      <c r="EL1087" s="166"/>
      <c r="EM1087" s="166"/>
      <c r="EN1087" s="166"/>
      <c r="EO1087" s="166"/>
      <c r="EP1087" s="166"/>
      <c r="EQ1087" s="166"/>
      <c r="ER1087" s="166"/>
      <c r="ES1087" s="166"/>
      <c r="ET1087" s="166"/>
      <c r="EU1087" s="166"/>
      <c r="EV1087" s="166"/>
      <c r="EW1087" s="166"/>
      <c r="EX1087" s="166"/>
      <c r="EY1087" s="166"/>
      <c r="EZ1087" s="166"/>
      <c r="FA1087" s="166"/>
      <c r="FB1087" s="166"/>
      <c r="FC1087" s="166"/>
      <c r="FD1087" s="166"/>
      <c r="FE1087" s="166"/>
      <c r="FF1087" s="166"/>
      <c r="FG1087" s="166"/>
      <c r="FH1087" s="166"/>
      <c r="FI1087" s="166"/>
      <c r="FJ1087" s="166"/>
    </row>
    <row r="1088" spans="13:166" s="19" customFormat="1">
      <c r="M1088" s="166"/>
      <c r="N1088" s="166"/>
      <c r="O1088" s="166"/>
      <c r="P1088" s="166"/>
      <c r="Q1088" s="166"/>
      <c r="R1088" s="166"/>
      <c r="S1088" s="166"/>
      <c r="T1088" s="166"/>
      <c r="U1088" s="166"/>
      <c r="V1088" s="166"/>
      <c r="W1088" s="166"/>
      <c r="X1088" s="166"/>
      <c r="Y1088" s="166"/>
      <c r="Z1088" s="166"/>
      <c r="AA1088" s="166"/>
      <c r="AB1088" s="166"/>
      <c r="AC1088" s="166"/>
      <c r="AD1088" s="166"/>
      <c r="AE1088" s="166"/>
      <c r="AF1088" s="166"/>
      <c r="AG1088" s="166"/>
      <c r="AH1088" s="167"/>
      <c r="AI1088" s="167"/>
      <c r="AJ1088" s="167"/>
      <c r="AK1088" s="167"/>
      <c r="AL1088" s="167"/>
      <c r="AM1088" s="167"/>
      <c r="AN1088" s="167"/>
      <c r="AO1088" s="167"/>
      <c r="AP1088" s="167"/>
      <c r="AQ1088" s="167"/>
      <c r="AR1088" s="167"/>
      <c r="AS1088" s="167"/>
      <c r="AT1088" s="167"/>
      <c r="AU1088" s="167"/>
      <c r="AV1088" s="167"/>
      <c r="AW1088" s="167"/>
      <c r="AX1088" s="167"/>
      <c r="AY1088" s="167"/>
      <c r="AZ1088" s="167"/>
      <c r="BA1088" s="167"/>
      <c r="BB1088" s="167"/>
      <c r="BC1088" s="167"/>
      <c r="BD1088" s="167"/>
      <c r="BE1088" s="167"/>
      <c r="BF1088" s="167"/>
      <c r="BG1088" s="167"/>
      <c r="BH1088" s="167"/>
      <c r="BI1088" s="167"/>
      <c r="BJ1088" s="167"/>
      <c r="BK1088" s="167"/>
      <c r="BL1088" s="166"/>
      <c r="BM1088" s="166"/>
      <c r="BN1088" s="166"/>
      <c r="BO1088" s="166"/>
      <c r="BP1088" s="166"/>
      <c r="BQ1088" s="166"/>
      <c r="BR1088" s="166"/>
      <c r="BS1088" s="166"/>
      <c r="BT1088" s="166"/>
      <c r="BU1088" s="166"/>
      <c r="BV1088" s="166"/>
      <c r="BW1088" s="166"/>
      <c r="BX1088" s="166"/>
      <c r="BY1088" s="166"/>
      <c r="BZ1088" s="166"/>
      <c r="CA1088" s="166"/>
      <c r="CB1088" s="166"/>
      <c r="CC1088" s="166"/>
      <c r="CD1088" s="166"/>
      <c r="CE1088" s="166"/>
      <c r="CF1088" s="166"/>
      <c r="CG1088" s="166"/>
      <c r="CH1088" s="166"/>
      <c r="CI1088" s="166"/>
      <c r="CJ1088" s="166"/>
      <c r="CK1088" s="166"/>
      <c r="CL1088" s="166"/>
      <c r="CM1088" s="166"/>
      <c r="CN1088" s="166"/>
      <c r="CO1088" s="166"/>
      <c r="CP1088" s="166"/>
      <c r="CQ1088" s="166"/>
      <c r="CR1088" s="166"/>
      <c r="CS1088" s="166"/>
      <c r="CT1088" s="166"/>
      <c r="CU1088" s="166"/>
      <c r="CV1088" s="166"/>
      <c r="CW1088" s="166"/>
      <c r="CX1088" s="166"/>
      <c r="CY1088" s="166"/>
      <c r="CZ1088" s="166"/>
      <c r="DA1088" s="166"/>
      <c r="DB1088" s="166"/>
      <c r="DC1088" s="166"/>
      <c r="DD1088" s="166"/>
      <c r="DE1088" s="166"/>
      <c r="DF1088" s="166"/>
      <c r="DG1088" s="166"/>
      <c r="DH1088" s="166"/>
      <c r="DI1088" s="166"/>
      <c r="DJ1088" s="166"/>
      <c r="DK1088" s="166"/>
      <c r="DL1088" s="166"/>
      <c r="DM1088" s="166"/>
      <c r="DN1088" s="166"/>
      <c r="DO1088" s="166"/>
      <c r="DP1088" s="166"/>
      <c r="DQ1088" s="166"/>
      <c r="DR1088" s="166"/>
      <c r="DS1088" s="166"/>
      <c r="DT1088" s="166"/>
      <c r="DU1088" s="166"/>
      <c r="DV1088" s="166"/>
      <c r="DW1088" s="166"/>
      <c r="DX1088" s="166"/>
      <c r="DY1088" s="166"/>
      <c r="DZ1088" s="166"/>
      <c r="EA1088" s="166"/>
      <c r="EB1088" s="166"/>
      <c r="EC1088" s="166"/>
      <c r="ED1088" s="166"/>
      <c r="EE1088" s="166"/>
      <c r="EF1088" s="166"/>
      <c r="EG1088" s="166"/>
      <c r="EH1088" s="166"/>
      <c r="EI1088" s="166"/>
      <c r="EJ1088" s="166"/>
      <c r="EK1088" s="166"/>
      <c r="EL1088" s="166"/>
      <c r="EM1088" s="166"/>
      <c r="EN1088" s="166"/>
      <c r="EO1088" s="166"/>
      <c r="EP1088" s="166"/>
      <c r="EQ1088" s="166"/>
      <c r="ER1088" s="166"/>
      <c r="ES1088" s="166"/>
      <c r="ET1088" s="166"/>
      <c r="EU1088" s="166"/>
      <c r="EV1088" s="166"/>
      <c r="EW1088" s="166"/>
      <c r="EX1088" s="166"/>
      <c r="EY1088" s="166"/>
      <c r="EZ1088" s="166"/>
      <c r="FA1088" s="166"/>
      <c r="FB1088" s="166"/>
      <c r="FC1088" s="166"/>
      <c r="FD1088" s="166"/>
      <c r="FE1088" s="166"/>
      <c r="FF1088" s="166"/>
      <c r="FG1088" s="166"/>
      <c r="FH1088" s="166"/>
      <c r="FI1088" s="166"/>
      <c r="FJ1088" s="166"/>
    </row>
    <row r="1089" spans="13:166" s="19" customFormat="1">
      <c r="M1089" s="166"/>
      <c r="N1089" s="166"/>
      <c r="O1089" s="166"/>
      <c r="P1089" s="166"/>
      <c r="Q1089" s="166"/>
      <c r="R1089" s="166"/>
      <c r="S1089" s="166"/>
      <c r="T1089" s="166"/>
      <c r="U1089" s="166"/>
      <c r="V1089" s="166"/>
      <c r="W1089" s="166"/>
      <c r="X1089" s="166"/>
      <c r="Y1089" s="166"/>
      <c r="Z1089" s="166"/>
      <c r="AA1089" s="166"/>
      <c r="AB1089" s="166"/>
      <c r="AC1089" s="166"/>
      <c r="AD1089" s="166"/>
      <c r="AE1089" s="166"/>
      <c r="AF1089" s="166"/>
      <c r="AG1089" s="166"/>
      <c r="AH1089" s="167"/>
      <c r="AI1089" s="167"/>
      <c r="AJ1089" s="167"/>
      <c r="AK1089" s="167"/>
      <c r="AL1089" s="167"/>
      <c r="AM1089" s="167"/>
      <c r="AN1089" s="167"/>
      <c r="AO1089" s="167"/>
      <c r="AP1089" s="167"/>
      <c r="AQ1089" s="167"/>
      <c r="AR1089" s="167"/>
      <c r="AS1089" s="167"/>
      <c r="AT1089" s="167"/>
      <c r="AU1089" s="167"/>
      <c r="AV1089" s="167"/>
      <c r="AW1089" s="167"/>
      <c r="AX1089" s="167"/>
      <c r="AY1089" s="167"/>
      <c r="AZ1089" s="167"/>
      <c r="BA1089" s="167"/>
      <c r="BB1089" s="167"/>
      <c r="BC1089" s="167"/>
      <c r="BD1089" s="167"/>
      <c r="BE1089" s="167"/>
      <c r="BF1089" s="167"/>
      <c r="BG1089" s="167"/>
      <c r="BH1089" s="167"/>
      <c r="BI1089" s="167"/>
      <c r="BJ1089" s="167"/>
      <c r="BK1089" s="167"/>
      <c r="BL1089" s="166"/>
      <c r="BM1089" s="166"/>
      <c r="BN1089" s="166"/>
      <c r="BO1089" s="166"/>
      <c r="BP1089" s="166"/>
      <c r="BQ1089" s="166"/>
      <c r="BR1089" s="166"/>
      <c r="BS1089" s="166"/>
      <c r="BT1089" s="166"/>
      <c r="BU1089" s="166"/>
      <c r="BV1089" s="166"/>
      <c r="BW1089" s="166"/>
      <c r="BX1089" s="166"/>
      <c r="BY1089" s="166"/>
      <c r="BZ1089" s="166"/>
      <c r="CA1089" s="166"/>
      <c r="CB1089" s="166"/>
      <c r="CC1089" s="166"/>
      <c r="CD1089" s="166"/>
      <c r="CE1089" s="166"/>
      <c r="CF1089" s="166"/>
      <c r="CG1089" s="166"/>
      <c r="CH1089" s="166"/>
      <c r="CI1089" s="166"/>
      <c r="CJ1089" s="166"/>
      <c r="CK1089" s="166"/>
      <c r="CL1089" s="166"/>
      <c r="CM1089" s="166"/>
      <c r="CN1089" s="166"/>
      <c r="CO1089" s="166"/>
      <c r="CP1089" s="166"/>
      <c r="CQ1089" s="166"/>
      <c r="CR1089" s="166"/>
      <c r="CS1089" s="166"/>
      <c r="CT1089" s="166"/>
      <c r="CU1089" s="166"/>
      <c r="CV1089" s="166"/>
      <c r="CW1089" s="166"/>
      <c r="CX1089" s="166"/>
      <c r="CY1089" s="166"/>
      <c r="CZ1089" s="166"/>
      <c r="DA1089" s="166"/>
      <c r="DB1089" s="166"/>
      <c r="DC1089" s="166"/>
      <c r="DD1089" s="166"/>
      <c r="DE1089" s="166"/>
      <c r="DF1089" s="166"/>
      <c r="DG1089" s="166"/>
      <c r="DH1089" s="166"/>
      <c r="DI1089" s="166"/>
      <c r="DJ1089" s="166"/>
      <c r="DK1089" s="166"/>
      <c r="DL1089" s="166"/>
      <c r="DM1089" s="166"/>
      <c r="DN1089" s="166"/>
      <c r="DO1089" s="166"/>
      <c r="DP1089" s="166"/>
      <c r="DQ1089" s="166"/>
      <c r="DR1089" s="166"/>
      <c r="DS1089" s="166"/>
      <c r="DT1089" s="166"/>
      <c r="DU1089" s="166"/>
      <c r="DV1089" s="166"/>
      <c r="DW1089" s="166"/>
      <c r="DX1089" s="166"/>
      <c r="DY1089" s="166"/>
      <c r="DZ1089" s="166"/>
      <c r="EA1089" s="166"/>
      <c r="EB1089" s="166"/>
      <c r="EC1089" s="166"/>
      <c r="ED1089" s="166"/>
      <c r="EE1089" s="166"/>
      <c r="EF1089" s="166"/>
      <c r="EG1089" s="166"/>
      <c r="EH1089" s="166"/>
      <c r="EI1089" s="166"/>
      <c r="EJ1089" s="166"/>
      <c r="EK1089" s="166"/>
      <c r="EL1089" s="166"/>
      <c r="EM1089" s="166"/>
      <c r="EN1089" s="166"/>
      <c r="EO1089" s="166"/>
      <c r="EP1089" s="166"/>
      <c r="EQ1089" s="166"/>
      <c r="ER1089" s="166"/>
      <c r="ES1089" s="166"/>
      <c r="ET1089" s="166"/>
      <c r="EU1089" s="166"/>
      <c r="EV1089" s="166"/>
      <c r="EW1089" s="166"/>
      <c r="EX1089" s="166"/>
      <c r="EY1089" s="166"/>
      <c r="EZ1089" s="166"/>
      <c r="FA1089" s="166"/>
      <c r="FB1089" s="166"/>
      <c r="FC1089" s="166"/>
      <c r="FD1089" s="166"/>
      <c r="FE1089" s="166"/>
      <c r="FF1089" s="166"/>
      <c r="FG1089" s="166"/>
      <c r="FH1089" s="166"/>
      <c r="FI1089" s="166"/>
      <c r="FJ1089" s="166"/>
    </row>
    <row r="1090" spans="13:166" s="19" customFormat="1">
      <c r="M1090" s="166"/>
      <c r="N1090" s="166"/>
      <c r="O1090" s="166"/>
      <c r="P1090" s="166"/>
      <c r="Q1090" s="166"/>
      <c r="R1090" s="166"/>
      <c r="S1090" s="166"/>
      <c r="T1090" s="166"/>
      <c r="U1090" s="166"/>
      <c r="V1090" s="166"/>
      <c r="W1090" s="166"/>
      <c r="X1090" s="166"/>
      <c r="Y1090" s="166"/>
      <c r="Z1090" s="166"/>
      <c r="AA1090" s="166"/>
      <c r="AB1090" s="166"/>
      <c r="AC1090" s="166"/>
      <c r="AD1090" s="166"/>
      <c r="AE1090" s="166"/>
      <c r="AF1090" s="166"/>
      <c r="AG1090" s="166"/>
      <c r="AH1090" s="167"/>
      <c r="AI1090" s="167"/>
      <c r="AJ1090" s="167"/>
      <c r="AK1090" s="167"/>
      <c r="AL1090" s="167"/>
      <c r="AM1090" s="167"/>
      <c r="AN1090" s="167"/>
      <c r="AO1090" s="167"/>
      <c r="AP1090" s="167"/>
      <c r="AQ1090" s="167"/>
      <c r="AR1090" s="167"/>
      <c r="AS1090" s="167"/>
      <c r="AT1090" s="167"/>
      <c r="AU1090" s="167"/>
      <c r="AV1090" s="167"/>
      <c r="AW1090" s="167"/>
      <c r="AX1090" s="167"/>
      <c r="AY1090" s="167"/>
      <c r="AZ1090" s="167"/>
      <c r="BA1090" s="167"/>
      <c r="BB1090" s="167"/>
      <c r="BC1090" s="167"/>
      <c r="BD1090" s="167"/>
      <c r="BE1090" s="167"/>
      <c r="BF1090" s="167"/>
      <c r="BG1090" s="167"/>
      <c r="BH1090" s="167"/>
      <c r="BI1090" s="167"/>
      <c r="BJ1090" s="167"/>
      <c r="BK1090" s="167"/>
      <c r="BL1090" s="166"/>
      <c r="BM1090" s="166"/>
      <c r="BN1090" s="166"/>
      <c r="BO1090" s="166"/>
      <c r="BP1090" s="166"/>
      <c r="BQ1090" s="166"/>
      <c r="BR1090" s="166"/>
      <c r="BS1090" s="166"/>
      <c r="BT1090" s="166"/>
      <c r="BU1090" s="166"/>
      <c r="BV1090" s="166"/>
      <c r="BW1090" s="166"/>
      <c r="BX1090" s="166"/>
      <c r="BY1090" s="166"/>
      <c r="BZ1090" s="166"/>
      <c r="CA1090" s="166"/>
      <c r="CB1090" s="166"/>
      <c r="CC1090" s="166"/>
      <c r="CD1090" s="166"/>
      <c r="CE1090" s="166"/>
      <c r="CF1090" s="166"/>
      <c r="CG1090" s="166"/>
      <c r="CH1090" s="166"/>
      <c r="CI1090" s="166"/>
      <c r="CJ1090" s="166"/>
      <c r="CK1090" s="166"/>
      <c r="CL1090" s="166"/>
      <c r="CM1090" s="166"/>
      <c r="CN1090" s="166"/>
      <c r="CO1090" s="166"/>
      <c r="CP1090" s="166"/>
      <c r="CQ1090" s="166"/>
      <c r="CR1090" s="166"/>
      <c r="CS1090" s="166"/>
      <c r="CT1090" s="166"/>
      <c r="CU1090" s="166"/>
      <c r="CV1090" s="166"/>
      <c r="CW1090" s="166"/>
      <c r="CX1090" s="166"/>
      <c r="CY1090" s="166"/>
      <c r="CZ1090" s="166"/>
      <c r="DA1090" s="166"/>
      <c r="DB1090" s="166"/>
      <c r="DC1090" s="166"/>
      <c r="DD1090" s="166"/>
      <c r="DE1090" s="166"/>
      <c r="DF1090" s="166"/>
      <c r="DG1090" s="166"/>
      <c r="DH1090" s="166"/>
      <c r="DI1090" s="166"/>
      <c r="DJ1090" s="166"/>
      <c r="DK1090" s="166"/>
      <c r="DL1090" s="166"/>
      <c r="DM1090" s="166"/>
      <c r="DN1090" s="166"/>
      <c r="DO1090" s="166"/>
      <c r="DP1090" s="166"/>
      <c r="DQ1090" s="166"/>
      <c r="DR1090" s="166"/>
      <c r="DS1090" s="166"/>
      <c r="DT1090" s="166"/>
      <c r="DU1090" s="166"/>
      <c r="DV1090" s="166"/>
      <c r="DW1090" s="166"/>
      <c r="DX1090" s="166"/>
      <c r="DY1090" s="166"/>
      <c r="DZ1090" s="166"/>
      <c r="EA1090" s="166"/>
      <c r="EB1090" s="166"/>
      <c r="EC1090" s="166"/>
      <c r="ED1090" s="166"/>
      <c r="EE1090" s="166"/>
      <c r="EF1090" s="166"/>
      <c r="EG1090" s="166"/>
      <c r="EH1090" s="166"/>
      <c r="EI1090" s="166"/>
      <c r="EJ1090" s="166"/>
      <c r="EK1090" s="166"/>
      <c r="EL1090" s="166"/>
      <c r="EM1090" s="166"/>
      <c r="EN1090" s="166"/>
      <c r="EO1090" s="166"/>
      <c r="EP1090" s="166"/>
      <c r="EQ1090" s="166"/>
      <c r="ER1090" s="166"/>
      <c r="ES1090" s="166"/>
      <c r="ET1090" s="166"/>
      <c r="EU1090" s="166"/>
      <c r="EV1090" s="166"/>
      <c r="EW1090" s="166"/>
      <c r="EX1090" s="166"/>
      <c r="EY1090" s="166"/>
      <c r="EZ1090" s="166"/>
      <c r="FA1090" s="166"/>
      <c r="FB1090" s="166"/>
      <c r="FC1090" s="166"/>
      <c r="FD1090" s="166"/>
      <c r="FE1090" s="166"/>
      <c r="FF1090" s="166"/>
      <c r="FG1090" s="166"/>
      <c r="FH1090" s="166"/>
      <c r="FI1090" s="166"/>
      <c r="FJ1090" s="166"/>
    </row>
    <row r="1091" spans="13:166" s="19" customFormat="1">
      <c r="M1091" s="166"/>
      <c r="N1091" s="166"/>
      <c r="O1091" s="166"/>
      <c r="P1091" s="166"/>
      <c r="Q1091" s="166"/>
      <c r="R1091" s="166"/>
      <c r="S1091" s="166"/>
      <c r="T1091" s="166"/>
      <c r="U1091" s="166"/>
      <c r="V1091" s="166"/>
      <c r="W1091" s="166"/>
      <c r="X1091" s="166"/>
      <c r="Y1091" s="166"/>
      <c r="Z1091" s="166"/>
      <c r="AA1091" s="166"/>
      <c r="AB1091" s="166"/>
      <c r="AC1091" s="166"/>
      <c r="AD1091" s="166"/>
      <c r="AE1091" s="166"/>
      <c r="AF1091" s="166"/>
      <c r="AG1091" s="166"/>
      <c r="AH1091" s="167"/>
      <c r="AI1091" s="167"/>
      <c r="AJ1091" s="167"/>
      <c r="AK1091" s="167"/>
      <c r="AL1091" s="167"/>
      <c r="AM1091" s="167"/>
      <c r="AN1091" s="167"/>
      <c r="AO1091" s="167"/>
      <c r="AP1091" s="167"/>
      <c r="AQ1091" s="167"/>
      <c r="AR1091" s="167"/>
      <c r="AS1091" s="167"/>
      <c r="AT1091" s="167"/>
      <c r="AU1091" s="167"/>
      <c r="AV1091" s="167"/>
      <c r="AW1091" s="167"/>
      <c r="AX1091" s="167"/>
      <c r="AY1091" s="167"/>
      <c r="AZ1091" s="167"/>
      <c r="BA1091" s="167"/>
      <c r="BB1091" s="167"/>
      <c r="BC1091" s="167"/>
      <c r="BD1091" s="167"/>
      <c r="BE1091" s="167"/>
      <c r="BF1091" s="167"/>
      <c r="BG1091" s="167"/>
      <c r="BH1091" s="167"/>
      <c r="BI1091" s="167"/>
      <c r="BJ1091" s="167"/>
      <c r="BK1091" s="167"/>
      <c r="BL1091" s="166"/>
      <c r="BM1091" s="166"/>
      <c r="BN1091" s="166"/>
      <c r="BO1091" s="166"/>
      <c r="BP1091" s="166"/>
      <c r="BQ1091" s="166"/>
      <c r="BR1091" s="166"/>
      <c r="BS1091" s="166"/>
      <c r="BT1091" s="166"/>
      <c r="BU1091" s="166"/>
      <c r="BV1091" s="166"/>
      <c r="BW1091" s="166"/>
      <c r="BX1091" s="166"/>
      <c r="BY1091" s="166"/>
      <c r="BZ1091" s="166"/>
      <c r="CA1091" s="166"/>
      <c r="CB1091" s="166"/>
      <c r="CC1091" s="166"/>
      <c r="CD1091" s="166"/>
      <c r="CE1091" s="166"/>
      <c r="CF1091" s="166"/>
      <c r="CG1091" s="166"/>
      <c r="CH1091" s="166"/>
      <c r="CI1091" s="166"/>
      <c r="CJ1091" s="166"/>
      <c r="CK1091" s="166"/>
      <c r="CL1091" s="166"/>
      <c r="CM1091" s="166"/>
      <c r="CN1091" s="166"/>
      <c r="CO1091" s="166"/>
      <c r="CP1091" s="166"/>
      <c r="CQ1091" s="166"/>
      <c r="CR1091" s="166"/>
      <c r="CS1091" s="166"/>
      <c r="CT1091" s="166"/>
      <c r="CU1091" s="166"/>
      <c r="CV1091" s="166"/>
      <c r="CW1091" s="166"/>
      <c r="CX1091" s="166"/>
      <c r="CY1091" s="166"/>
      <c r="CZ1091" s="166"/>
      <c r="DA1091" s="166"/>
      <c r="DB1091" s="166"/>
      <c r="DC1091" s="166"/>
      <c r="DD1091" s="166"/>
      <c r="DE1091" s="166"/>
      <c r="DF1091" s="166"/>
      <c r="DG1091" s="166"/>
      <c r="DH1091" s="166"/>
      <c r="DI1091" s="166"/>
      <c r="DJ1091" s="166"/>
      <c r="DK1091" s="166"/>
      <c r="DL1091" s="166"/>
      <c r="DM1091" s="166"/>
      <c r="DN1091" s="166"/>
      <c r="DO1091" s="166"/>
      <c r="DP1091" s="166"/>
      <c r="DQ1091" s="166"/>
      <c r="DR1091" s="166"/>
      <c r="DS1091" s="166"/>
      <c r="DT1091" s="166"/>
      <c r="DU1091" s="166"/>
      <c r="DV1091" s="166"/>
      <c r="DW1091" s="166"/>
      <c r="DX1091" s="166"/>
      <c r="DY1091" s="166"/>
      <c r="DZ1091" s="166"/>
      <c r="EA1091" s="166"/>
      <c r="EB1091" s="166"/>
      <c r="EC1091" s="166"/>
      <c r="ED1091" s="166"/>
      <c r="EE1091" s="166"/>
      <c r="EF1091" s="166"/>
      <c r="EG1091" s="166"/>
      <c r="EH1091" s="166"/>
      <c r="EI1091" s="166"/>
      <c r="EJ1091" s="166"/>
      <c r="EK1091" s="166"/>
      <c r="EL1091" s="166"/>
      <c r="EM1091" s="166"/>
      <c r="EN1091" s="166"/>
      <c r="EO1091" s="166"/>
      <c r="EP1091" s="166"/>
      <c r="EQ1091" s="166"/>
      <c r="ER1091" s="166"/>
      <c r="ES1091" s="166"/>
      <c r="ET1091" s="166"/>
      <c r="EU1091" s="166"/>
      <c r="EV1091" s="166"/>
      <c r="EW1091" s="166"/>
      <c r="EX1091" s="166"/>
      <c r="EY1091" s="166"/>
      <c r="EZ1091" s="166"/>
      <c r="FA1091" s="166"/>
      <c r="FB1091" s="166"/>
      <c r="FC1091" s="166"/>
      <c r="FD1091" s="166"/>
      <c r="FE1091" s="166"/>
      <c r="FF1091" s="166"/>
      <c r="FG1091" s="166"/>
      <c r="FH1091" s="166"/>
      <c r="FI1091" s="166"/>
      <c r="FJ1091" s="166"/>
    </row>
    <row r="1092" spans="13:166" s="19" customFormat="1">
      <c r="M1092" s="166"/>
      <c r="N1092" s="166"/>
      <c r="O1092" s="166"/>
      <c r="P1092" s="166"/>
      <c r="Q1092" s="166"/>
      <c r="R1092" s="166"/>
      <c r="S1092" s="166"/>
      <c r="T1092" s="166"/>
      <c r="U1092" s="166"/>
      <c r="V1092" s="166"/>
      <c r="W1092" s="166"/>
      <c r="X1092" s="166"/>
      <c r="Y1092" s="166"/>
      <c r="Z1092" s="166"/>
      <c r="AA1092" s="166"/>
      <c r="AB1092" s="166"/>
      <c r="AC1092" s="166"/>
      <c r="AD1092" s="166"/>
      <c r="AE1092" s="166"/>
      <c r="AF1092" s="166"/>
      <c r="AG1092" s="166"/>
      <c r="AH1092" s="167"/>
      <c r="AI1092" s="167"/>
      <c r="AJ1092" s="167"/>
      <c r="AK1092" s="167"/>
      <c r="AL1092" s="167"/>
      <c r="AM1092" s="167"/>
      <c r="AN1092" s="167"/>
      <c r="AO1092" s="167"/>
      <c r="AP1092" s="167"/>
      <c r="AQ1092" s="167"/>
      <c r="AR1092" s="167"/>
      <c r="AS1092" s="167"/>
      <c r="AT1092" s="167"/>
      <c r="AU1092" s="167"/>
      <c r="AV1092" s="167"/>
      <c r="AW1092" s="167"/>
      <c r="AX1092" s="167"/>
      <c r="AY1092" s="167"/>
      <c r="AZ1092" s="167"/>
      <c r="BA1092" s="167"/>
      <c r="BB1092" s="167"/>
      <c r="BC1092" s="167"/>
      <c r="BD1092" s="167"/>
      <c r="BE1092" s="167"/>
      <c r="BF1092" s="167"/>
      <c r="BG1092" s="167"/>
      <c r="BH1092" s="167"/>
      <c r="BI1092" s="167"/>
      <c r="BJ1092" s="167"/>
      <c r="BK1092" s="167"/>
      <c r="BL1092" s="166"/>
      <c r="BM1092" s="166"/>
      <c r="BN1092" s="166"/>
      <c r="BO1092" s="166"/>
      <c r="BP1092" s="166"/>
      <c r="BQ1092" s="166"/>
      <c r="BR1092" s="166"/>
      <c r="BS1092" s="166"/>
      <c r="BT1092" s="166"/>
      <c r="BU1092" s="166"/>
      <c r="BV1092" s="166"/>
      <c r="BW1092" s="166"/>
      <c r="BX1092" s="166"/>
      <c r="BY1092" s="166"/>
      <c r="BZ1092" s="166"/>
      <c r="CA1092" s="166"/>
      <c r="CB1092" s="166"/>
      <c r="CC1092" s="166"/>
      <c r="CD1092" s="166"/>
      <c r="CE1092" s="166"/>
      <c r="CF1092" s="166"/>
      <c r="CG1092" s="166"/>
      <c r="CH1092" s="166"/>
      <c r="CI1092" s="166"/>
      <c r="CJ1092" s="166"/>
      <c r="CK1092" s="166"/>
      <c r="CL1092" s="166"/>
      <c r="CM1092" s="166"/>
      <c r="CN1092" s="166"/>
      <c r="CO1092" s="166"/>
      <c r="CP1092" s="166"/>
      <c r="CQ1092" s="166"/>
      <c r="CR1092" s="166"/>
      <c r="CS1092" s="166"/>
      <c r="CT1092" s="166"/>
      <c r="CU1092" s="166"/>
      <c r="CV1092" s="166"/>
      <c r="CW1092" s="166"/>
      <c r="CX1092" s="166"/>
      <c r="CY1092" s="166"/>
      <c r="CZ1092" s="166"/>
      <c r="DA1092" s="166"/>
      <c r="DB1092" s="166"/>
      <c r="DC1092" s="166"/>
      <c r="DD1092" s="166"/>
      <c r="DE1092" s="166"/>
      <c r="DF1092" s="166"/>
      <c r="DG1092" s="166"/>
      <c r="DH1092" s="166"/>
      <c r="DI1092" s="166"/>
      <c r="DJ1092" s="166"/>
      <c r="DK1092" s="166"/>
      <c r="DL1092" s="166"/>
      <c r="DM1092" s="166"/>
      <c r="DN1092" s="166"/>
      <c r="DO1092" s="166"/>
      <c r="DP1092" s="166"/>
      <c r="DQ1092" s="166"/>
      <c r="DR1092" s="166"/>
      <c r="DS1092" s="166"/>
      <c r="DT1092" s="166"/>
      <c r="DU1092" s="166"/>
      <c r="DV1092" s="166"/>
      <c r="DW1092" s="166"/>
      <c r="DX1092" s="166"/>
      <c r="DY1092" s="166"/>
      <c r="DZ1092" s="166"/>
      <c r="EA1092" s="166"/>
      <c r="EB1092" s="166"/>
      <c r="EC1092" s="166"/>
      <c r="ED1092" s="166"/>
      <c r="EE1092" s="166"/>
      <c r="EF1092" s="166"/>
      <c r="EG1092" s="166"/>
      <c r="EH1092" s="166"/>
      <c r="EI1092" s="166"/>
      <c r="EJ1092" s="166"/>
      <c r="EK1092" s="166"/>
      <c r="EL1092" s="166"/>
      <c r="EM1092" s="166"/>
      <c r="EN1092" s="166"/>
      <c r="EO1092" s="166"/>
      <c r="EP1092" s="166"/>
      <c r="EQ1092" s="166"/>
      <c r="ER1092" s="166"/>
      <c r="ES1092" s="166"/>
      <c r="ET1092" s="166"/>
      <c r="EU1092" s="166"/>
      <c r="EV1092" s="166"/>
      <c r="EW1092" s="166"/>
      <c r="EX1092" s="166"/>
      <c r="EY1092" s="166"/>
      <c r="EZ1092" s="166"/>
      <c r="FA1092" s="166"/>
      <c r="FB1092" s="166"/>
      <c r="FC1092" s="166"/>
      <c r="FD1092" s="166"/>
      <c r="FE1092" s="166"/>
      <c r="FF1092" s="166"/>
      <c r="FG1092" s="166"/>
      <c r="FH1092" s="166"/>
      <c r="FI1092" s="166"/>
      <c r="FJ1092" s="166"/>
    </row>
    <row r="1093" spans="13:166" s="19" customFormat="1">
      <c r="M1093" s="166"/>
      <c r="N1093" s="166"/>
      <c r="O1093" s="166"/>
      <c r="P1093" s="166"/>
      <c r="Q1093" s="166"/>
      <c r="R1093" s="166"/>
      <c r="S1093" s="166"/>
      <c r="T1093" s="166"/>
      <c r="U1093" s="166"/>
      <c r="V1093" s="166"/>
      <c r="W1093" s="166"/>
      <c r="X1093" s="166"/>
      <c r="Y1093" s="166"/>
      <c r="Z1093" s="166"/>
      <c r="AA1093" s="166"/>
      <c r="AB1093" s="166"/>
      <c r="AC1093" s="166"/>
      <c r="AD1093" s="166"/>
      <c r="AE1093" s="166"/>
      <c r="AF1093" s="166"/>
      <c r="AG1093" s="166"/>
      <c r="AH1093" s="167"/>
      <c r="AI1093" s="167"/>
      <c r="AJ1093" s="167"/>
      <c r="AK1093" s="167"/>
      <c r="AL1093" s="167"/>
      <c r="AM1093" s="167"/>
      <c r="AN1093" s="167"/>
      <c r="AO1093" s="167"/>
      <c r="AP1093" s="167"/>
      <c r="AQ1093" s="167"/>
      <c r="AR1093" s="167"/>
      <c r="AS1093" s="167"/>
      <c r="AT1093" s="167"/>
      <c r="AU1093" s="167"/>
      <c r="AV1093" s="167"/>
      <c r="AW1093" s="167"/>
      <c r="AX1093" s="167"/>
      <c r="AY1093" s="167"/>
      <c r="AZ1093" s="167"/>
      <c r="BA1093" s="167"/>
      <c r="BB1093" s="167"/>
      <c r="BC1093" s="167"/>
      <c r="BD1093" s="167"/>
      <c r="BE1093" s="167"/>
      <c r="BF1093" s="167"/>
      <c r="BG1093" s="167"/>
      <c r="BH1093" s="167"/>
      <c r="BI1093" s="167"/>
      <c r="BJ1093" s="167"/>
      <c r="BK1093" s="167"/>
      <c r="BL1093" s="166"/>
      <c r="BM1093" s="166"/>
      <c r="BN1093" s="166"/>
      <c r="BO1093" s="166"/>
      <c r="BP1093" s="166"/>
      <c r="BQ1093" s="166"/>
      <c r="BR1093" s="166"/>
      <c r="BS1093" s="166"/>
      <c r="BT1093" s="166"/>
      <c r="BU1093" s="166"/>
      <c r="BV1093" s="166"/>
      <c r="BW1093" s="166"/>
      <c r="BX1093" s="166"/>
      <c r="BY1093" s="166"/>
      <c r="BZ1093" s="166"/>
      <c r="CA1093" s="166"/>
      <c r="CB1093" s="166"/>
      <c r="CC1093" s="166"/>
      <c r="CD1093" s="166"/>
      <c r="CE1093" s="166"/>
      <c r="CF1093" s="166"/>
      <c r="CG1093" s="166"/>
      <c r="CH1093" s="166"/>
      <c r="CI1093" s="166"/>
      <c r="CJ1093" s="166"/>
      <c r="CK1093" s="166"/>
      <c r="CL1093" s="166"/>
      <c r="CM1093" s="166"/>
      <c r="CN1093" s="166"/>
      <c r="CO1093" s="166"/>
      <c r="CP1093" s="166"/>
      <c r="CQ1093" s="166"/>
      <c r="CR1093" s="166"/>
      <c r="CS1093" s="166"/>
      <c r="CT1093" s="166"/>
      <c r="CU1093" s="166"/>
      <c r="CV1093" s="166"/>
      <c r="CW1093" s="166"/>
      <c r="CX1093" s="166"/>
      <c r="CY1093" s="166"/>
      <c r="CZ1093" s="166"/>
      <c r="DA1093" s="166"/>
      <c r="DB1093" s="166"/>
      <c r="DC1093" s="166"/>
      <c r="DD1093" s="166"/>
      <c r="DE1093" s="166"/>
      <c r="DF1093" s="166"/>
      <c r="DG1093" s="166"/>
      <c r="DH1093" s="166"/>
      <c r="DI1093" s="166"/>
      <c r="DJ1093" s="166"/>
      <c r="DK1093" s="166"/>
      <c r="DL1093" s="166"/>
      <c r="DM1093" s="166"/>
      <c r="DN1093" s="166"/>
      <c r="DO1093" s="166"/>
      <c r="DP1093" s="166"/>
      <c r="DQ1093" s="166"/>
      <c r="DR1093" s="166"/>
      <c r="DS1093" s="166"/>
      <c r="DT1093" s="166"/>
      <c r="DU1093" s="166"/>
      <c r="DV1093" s="166"/>
      <c r="DW1093" s="166"/>
      <c r="DX1093" s="166"/>
      <c r="DY1093" s="166"/>
      <c r="DZ1093" s="166"/>
      <c r="EA1093" s="166"/>
      <c r="EB1093" s="166"/>
      <c r="EC1093" s="166"/>
      <c r="ED1093" s="166"/>
      <c r="EE1093" s="166"/>
      <c r="EF1093" s="166"/>
      <c r="EG1093" s="166"/>
      <c r="EH1093" s="166"/>
      <c r="EI1093" s="166"/>
      <c r="EJ1093" s="166"/>
      <c r="EK1093" s="166"/>
      <c r="EL1093" s="166"/>
      <c r="EM1093" s="166"/>
      <c r="EN1093" s="166"/>
      <c r="EO1093" s="166"/>
      <c r="EP1093" s="166"/>
      <c r="EQ1093" s="166"/>
      <c r="ER1093" s="166"/>
      <c r="ES1093" s="166"/>
      <c r="ET1093" s="166"/>
      <c r="EU1093" s="166"/>
      <c r="EV1093" s="166"/>
      <c r="EW1093" s="166"/>
      <c r="EX1093" s="166"/>
      <c r="EY1093" s="166"/>
      <c r="EZ1093" s="166"/>
      <c r="FA1093" s="166"/>
      <c r="FB1093" s="166"/>
      <c r="FC1093" s="166"/>
      <c r="FD1093" s="166"/>
      <c r="FE1093" s="166"/>
      <c r="FF1093" s="166"/>
      <c r="FG1093" s="166"/>
      <c r="FH1093" s="166"/>
      <c r="FI1093" s="166"/>
      <c r="FJ1093" s="166"/>
    </row>
    <row r="1094" spans="13:166" s="19" customFormat="1">
      <c r="M1094" s="166"/>
      <c r="N1094" s="166"/>
      <c r="O1094" s="166"/>
      <c r="P1094" s="166"/>
      <c r="Q1094" s="166"/>
      <c r="R1094" s="166"/>
      <c r="S1094" s="166"/>
      <c r="T1094" s="166"/>
      <c r="U1094" s="166"/>
      <c r="V1094" s="166"/>
      <c r="W1094" s="166"/>
      <c r="X1094" s="166"/>
      <c r="Y1094" s="166"/>
      <c r="Z1094" s="166"/>
      <c r="AA1094" s="166"/>
      <c r="AB1094" s="166"/>
      <c r="AC1094" s="166"/>
      <c r="AD1094" s="166"/>
      <c r="AE1094" s="166"/>
      <c r="AF1094" s="166"/>
      <c r="AG1094" s="166"/>
      <c r="AH1094" s="167"/>
      <c r="AI1094" s="167"/>
      <c r="AJ1094" s="167"/>
      <c r="AK1094" s="167"/>
      <c r="AL1094" s="167"/>
      <c r="AM1094" s="167"/>
      <c r="AN1094" s="167"/>
      <c r="AO1094" s="167"/>
      <c r="AP1094" s="167"/>
      <c r="AQ1094" s="167"/>
      <c r="AR1094" s="167"/>
      <c r="AS1094" s="167"/>
      <c r="AT1094" s="167"/>
      <c r="AU1094" s="167"/>
      <c r="AV1094" s="167"/>
      <c r="AW1094" s="167"/>
      <c r="AX1094" s="167"/>
      <c r="AY1094" s="167"/>
      <c r="AZ1094" s="167"/>
      <c r="BA1094" s="167"/>
      <c r="BB1094" s="167"/>
      <c r="BC1094" s="167"/>
      <c r="BD1094" s="167"/>
      <c r="BE1094" s="167"/>
      <c r="BF1094" s="167"/>
      <c r="BG1094" s="167"/>
      <c r="BH1094" s="167"/>
      <c r="BI1094" s="167"/>
      <c r="BJ1094" s="167"/>
      <c r="BK1094" s="167"/>
      <c r="BL1094" s="166"/>
      <c r="BM1094" s="166"/>
      <c r="BN1094" s="166"/>
      <c r="BO1094" s="166"/>
      <c r="BP1094" s="166"/>
      <c r="BQ1094" s="166"/>
      <c r="BR1094" s="166"/>
      <c r="BS1094" s="166"/>
      <c r="BT1094" s="166"/>
      <c r="BU1094" s="166"/>
      <c r="BV1094" s="166"/>
      <c r="BW1094" s="166"/>
      <c r="BX1094" s="166"/>
      <c r="BY1094" s="166"/>
      <c r="BZ1094" s="166"/>
      <c r="CA1094" s="166"/>
      <c r="CB1094" s="166"/>
      <c r="CC1094" s="166"/>
      <c r="CD1094" s="166"/>
      <c r="CE1094" s="166"/>
      <c r="CF1094" s="166"/>
      <c r="CG1094" s="166"/>
      <c r="CH1094" s="166"/>
      <c r="CI1094" s="166"/>
      <c r="CJ1094" s="166"/>
      <c r="CK1094" s="166"/>
      <c r="CL1094" s="166"/>
      <c r="CM1094" s="166"/>
      <c r="CN1094" s="166"/>
      <c r="CO1094" s="166"/>
      <c r="CP1094" s="166"/>
      <c r="CQ1094" s="166"/>
      <c r="CR1094" s="166"/>
      <c r="CS1094" s="166"/>
      <c r="CT1094" s="166"/>
      <c r="CU1094" s="166"/>
      <c r="CV1094" s="166"/>
      <c r="CW1094" s="166"/>
      <c r="CX1094" s="166"/>
      <c r="CY1094" s="166"/>
      <c r="CZ1094" s="166"/>
      <c r="DA1094" s="166"/>
      <c r="DB1094" s="166"/>
      <c r="DC1094" s="166"/>
      <c r="DD1094" s="166"/>
      <c r="DE1094" s="166"/>
      <c r="DF1094" s="166"/>
      <c r="DG1094" s="166"/>
      <c r="DH1094" s="166"/>
      <c r="DI1094" s="166"/>
      <c r="DJ1094" s="166"/>
      <c r="DK1094" s="166"/>
      <c r="DL1094" s="166"/>
      <c r="DM1094" s="166"/>
      <c r="DN1094" s="166"/>
      <c r="DO1094" s="166"/>
      <c r="DP1094" s="166"/>
      <c r="DQ1094" s="166"/>
      <c r="DR1094" s="166"/>
      <c r="DS1094" s="166"/>
      <c r="DT1094" s="166"/>
      <c r="DU1094" s="166"/>
      <c r="DV1094" s="166"/>
      <c r="DW1094" s="166"/>
      <c r="DX1094" s="166"/>
      <c r="DY1094" s="166"/>
      <c r="DZ1094" s="166"/>
      <c r="EA1094" s="166"/>
      <c r="EB1094" s="166"/>
      <c r="EC1094" s="166"/>
      <c r="ED1094" s="166"/>
      <c r="EE1094" s="166"/>
      <c r="EF1094" s="166"/>
      <c r="EG1094" s="166"/>
      <c r="EH1094" s="166"/>
      <c r="EI1094" s="166"/>
      <c r="EJ1094" s="166"/>
      <c r="EK1094" s="166"/>
      <c r="EL1094" s="166"/>
      <c r="EM1094" s="166"/>
      <c r="EN1094" s="166"/>
      <c r="EO1094" s="166"/>
      <c r="EP1094" s="166"/>
      <c r="EQ1094" s="166"/>
      <c r="ER1094" s="166"/>
      <c r="ES1094" s="166"/>
      <c r="ET1094" s="166"/>
      <c r="EU1094" s="166"/>
      <c r="EV1094" s="166"/>
      <c r="EW1094" s="166"/>
      <c r="EX1094" s="166"/>
      <c r="EY1094" s="166"/>
      <c r="EZ1094" s="166"/>
      <c r="FA1094" s="166"/>
      <c r="FB1094" s="166"/>
      <c r="FC1094" s="166"/>
      <c r="FD1094" s="166"/>
      <c r="FE1094" s="166"/>
      <c r="FF1094" s="166"/>
      <c r="FG1094" s="166"/>
      <c r="FH1094" s="166"/>
      <c r="FI1094" s="166"/>
      <c r="FJ1094" s="166"/>
    </row>
    <row r="1095" spans="13:166" s="19" customFormat="1">
      <c r="M1095" s="166"/>
      <c r="N1095" s="166"/>
      <c r="O1095" s="166"/>
      <c r="P1095" s="166"/>
      <c r="Q1095" s="166"/>
      <c r="R1095" s="166"/>
      <c r="S1095" s="166"/>
      <c r="T1095" s="166"/>
      <c r="U1095" s="166"/>
      <c r="V1095" s="166"/>
      <c r="W1095" s="166"/>
      <c r="X1095" s="166"/>
      <c r="Y1095" s="166"/>
      <c r="Z1095" s="166"/>
      <c r="AA1095" s="166"/>
      <c r="AB1095" s="166"/>
      <c r="AC1095" s="166"/>
      <c r="AD1095" s="166"/>
      <c r="AE1095" s="166"/>
      <c r="AF1095" s="166"/>
      <c r="AG1095" s="166"/>
      <c r="AH1095" s="167"/>
      <c r="AI1095" s="167"/>
      <c r="AJ1095" s="167"/>
      <c r="AK1095" s="167"/>
      <c r="AL1095" s="167"/>
      <c r="AM1095" s="167"/>
      <c r="AN1095" s="167"/>
      <c r="AO1095" s="167"/>
      <c r="AP1095" s="167"/>
      <c r="AQ1095" s="167"/>
      <c r="AR1095" s="167"/>
      <c r="AS1095" s="167"/>
      <c r="AT1095" s="167"/>
      <c r="AU1095" s="167"/>
      <c r="AV1095" s="167"/>
      <c r="AW1095" s="167"/>
      <c r="AX1095" s="167"/>
      <c r="AY1095" s="167"/>
      <c r="AZ1095" s="167"/>
      <c r="BA1095" s="167"/>
      <c r="BB1095" s="167"/>
      <c r="BC1095" s="167"/>
      <c r="BD1095" s="167"/>
      <c r="BE1095" s="167"/>
      <c r="BF1095" s="167"/>
      <c r="BG1095" s="167"/>
      <c r="BH1095" s="167"/>
      <c r="BI1095" s="167"/>
      <c r="BJ1095" s="167"/>
      <c r="BK1095" s="167"/>
      <c r="BL1095" s="166"/>
      <c r="BM1095" s="166"/>
      <c r="BN1095" s="166"/>
      <c r="BO1095" s="166"/>
      <c r="BP1095" s="166"/>
      <c r="BQ1095" s="166"/>
      <c r="BR1095" s="166"/>
      <c r="BS1095" s="166"/>
      <c r="BT1095" s="166"/>
      <c r="BU1095" s="166"/>
      <c r="BV1095" s="166"/>
      <c r="BW1095" s="166"/>
      <c r="BX1095" s="166"/>
      <c r="BY1095" s="166"/>
      <c r="BZ1095" s="166"/>
      <c r="CA1095" s="166"/>
      <c r="CB1095" s="166"/>
      <c r="CC1095" s="166"/>
      <c r="CD1095" s="166"/>
      <c r="CE1095" s="166"/>
      <c r="CF1095" s="166"/>
      <c r="CG1095" s="166"/>
      <c r="CH1095" s="166"/>
      <c r="CI1095" s="166"/>
      <c r="CJ1095" s="166"/>
      <c r="CK1095" s="166"/>
      <c r="CL1095" s="166"/>
      <c r="CM1095" s="166"/>
      <c r="CN1095" s="166"/>
      <c r="CO1095" s="166"/>
      <c r="CP1095" s="166"/>
      <c r="CQ1095" s="166"/>
      <c r="CR1095" s="166"/>
      <c r="CS1095" s="166"/>
      <c r="CT1095" s="166"/>
      <c r="CU1095" s="166"/>
      <c r="CV1095" s="166"/>
      <c r="CW1095" s="166"/>
      <c r="CX1095" s="166"/>
      <c r="CY1095" s="166"/>
      <c r="CZ1095" s="166"/>
      <c r="DA1095" s="166"/>
      <c r="DB1095" s="166"/>
      <c r="DC1095" s="166"/>
      <c r="DD1095" s="166"/>
      <c r="DE1095" s="166"/>
      <c r="DF1095" s="166"/>
      <c r="DG1095" s="166"/>
      <c r="DH1095" s="166"/>
      <c r="DI1095" s="166"/>
      <c r="DJ1095" s="166"/>
      <c r="DK1095" s="166"/>
      <c r="DL1095" s="166"/>
      <c r="DM1095" s="166"/>
      <c r="DN1095" s="166"/>
      <c r="DO1095" s="166"/>
      <c r="DP1095" s="166"/>
      <c r="DQ1095" s="166"/>
      <c r="DR1095" s="166"/>
      <c r="DS1095" s="166"/>
      <c r="DT1095" s="166"/>
      <c r="DU1095" s="166"/>
      <c r="DV1095" s="166"/>
      <c r="DW1095" s="166"/>
      <c r="DX1095" s="166"/>
      <c r="DY1095" s="166"/>
      <c r="DZ1095" s="166"/>
      <c r="EA1095" s="166"/>
      <c r="EB1095" s="166"/>
      <c r="EC1095" s="166"/>
      <c r="ED1095" s="166"/>
      <c r="EE1095" s="166"/>
      <c r="EF1095" s="166"/>
      <c r="EG1095" s="166"/>
      <c r="EH1095" s="166"/>
      <c r="EI1095" s="166"/>
      <c r="EJ1095" s="166"/>
      <c r="EK1095" s="166"/>
      <c r="EL1095" s="166"/>
      <c r="EM1095" s="166"/>
      <c r="EN1095" s="166"/>
      <c r="EO1095" s="166"/>
      <c r="EP1095" s="166"/>
      <c r="EQ1095" s="166"/>
      <c r="ER1095" s="166"/>
      <c r="ES1095" s="166"/>
      <c r="ET1095" s="166"/>
      <c r="EU1095" s="166"/>
      <c r="EV1095" s="166"/>
      <c r="EW1095" s="166"/>
      <c r="EX1095" s="166"/>
      <c r="EY1095" s="166"/>
      <c r="EZ1095" s="166"/>
      <c r="FA1095" s="166"/>
      <c r="FB1095" s="166"/>
      <c r="FC1095" s="166"/>
      <c r="FD1095" s="166"/>
      <c r="FE1095" s="166"/>
      <c r="FF1095" s="166"/>
      <c r="FG1095" s="166"/>
      <c r="FH1095" s="166"/>
      <c r="FI1095" s="166"/>
      <c r="FJ1095" s="166"/>
    </row>
    <row r="1096" spans="13:166" s="19" customFormat="1">
      <c r="M1096" s="166"/>
      <c r="N1096" s="166"/>
      <c r="O1096" s="166"/>
      <c r="P1096" s="166"/>
      <c r="Q1096" s="166"/>
      <c r="R1096" s="166"/>
      <c r="S1096" s="166"/>
      <c r="T1096" s="166"/>
      <c r="U1096" s="166"/>
      <c r="V1096" s="166"/>
      <c r="W1096" s="166"/>
      <c r="X1096" s="166"/>
      <c r="Y1096" s="166"/>
      <c r="Z1096" s="166"/>
      <c r="AA1096" s="166"/>
      <c r="AB1096" s="166"/>
      <c r="AC1096" s="166"/>
      <c r="AD1096" s="166"/>
      <c r="AE1096" s="166"/>
      <c r="AF1096" s="166"/>
      <c r="AG1096" s="166"/>
      <c r="AH1096" s="167"/>
      <c r="AI1096" s="167"/>
      <c r="AJ1096" s="167"/>
      <c r="AK1096" s="167"/>
      <c r="AL1096" s="167"/>
      <c r="AM1096" s="167"/>
      <c r="AN1096" s="167"/>
      <c r="AO1096" s="167"/>
      <c r="AP1096" s="167"/>
      <c r="AQ1096" s="167"/>
      <c r="AR1096" s="167"/>
      <c r="AS1096" s="167"/>
      <c r="AT1096" s="167"/>
      <c r="AU1096" s="167"/>
      <c r="AV1096" s="167"/>
      <c r="AW1096" s="167"/>
      <c r="AX1096" s="167"/>
      <c r="AY1096" s="167"/>
      <c r="AZ1096" s="167"/>
      <c r="BA1096" s="167"/>
      <c r="BB1096" s="167"/>
      <c r="BC1096" s="167"/>
      <c r="BD1096" s="167"/>
      <c r="BE1096" s="167"/>
      <c r="BF1096" s="167"/>
      <c r="BG1096" s="167"/>
      <c r="BH1096" s="167"/>
      <c r="BI1096" s="167"/>
      <c r="BJ1096" s="167"/>
      <c r="BK1096" s="167"/>
      <c r="BL1096" s="166"/>
      <c r="BM1096" s="166"/>
      <c r="BN1096" s="166"/>
      <c r="BO1096" s="166"/>
      <c r="BP1096" s="166"/>
      <c r="BQ1096" s="166"/>
      <c r="BR1096" s="166"/>
      <c r="BS1096" s="166"/>
      <c r="BT1096" s="166"/>
      <c r="BU1096" s="166"/>
      <c r="BV1096" s="166"/>
      <c r="BW1096" s="166"/>
      <c r="BX1096" s="166"/>
      <c r="BY1096" s="166"/>
      <c r="BZ1096" s="166"/>
      <c r="CA1096" s="166"/>
      <c r="CB1096" s="166"/>
      <c r="CC1096" s="166"/>
      <c r="CD1096" s="166"/>
      <c r="CE1096" s="166"/>
      <c r="CF1096" s="166"/>
      <c r="CG1096" s="166"/>
      <c r="CH1096" s="166"/>
      <c r="CI1096" s="166"/>
      <c r="CJ1096" s="166"/>
      <c r="CK1096" s="166"/>
      <c r="CL1096" s="166"/>
      <c r="CM1096" s="166"/>
      <c r="CN1096" s="166"/>
      <c r="CO1096" s="166"/>
      <c r="CP1096" s="166"/>
      <c r="CQ1096" s="166"/>
      <c r="CR1096" s="166"/>
      <c r="CS1096" s="166"/>
      <c r="CT1096" s="166"/>
      <c r="CU1096" s="166"/>
      <c r="CV1096" s="166"/>
      <c r="CW1096" s="166"/>
      <c r="CX1096" s="166"/>
      <c r="CY1096" s="166"/>
      <c r="CZ1096" s="166"/>
      <c r="DA1096" s="166"/>
      <c r="DB1096" s="166"/>
      <c r="DC1096" s="166"/>
      <c r="DD1096" s="166"/>
      <c r="DE1096" s="166"/>
      <c r="DF1096" s="166"/>
      <c r="DG1096" s="166"/>
      <c r="DH1096" s="166"/>
      <c r="DI1096" s="166"/>
      <c r="DJ1096" s="166"/>
      <c r="DK1096" s="166"/>
      <c r="DL1096" s="166"/>
      <c r="DM1096" s="166"/>
      <c r="DN1096" s="166"/>
      <c r="DO1096" s="166"/>
      <c r="DP1096" s="166"/>
      <c r="DQ1096" s="166"/>
      <c r="DR1096" s="166"/>
      <c r="DS1096" s="166"/>
      <c r="DT1096" s="166"/>
      <c r="DU1096" s="166"/>
      <c r="DV1096" s="166"/>
      <c r="DW1096" s="166"/>
      <c r="DX1096" s="166"/>
      <c r="DY1096" s="166"/>
      <c r="DZ1096" s="166"/>
      <c r="EA1096" s="166"/>
      <c r="EB1096" s="166"/>
      <c r="EC1096" s="166"/>
      <c r="ED1096" s="166"/>
      <c r="EE1096" s="166"/>
      <c r="EF1096" s="166"/>
      <c r="EG1096" s="166"/>
      <c r="EH1096" s="166"/>
      <c r="EI1096" s="166"/>
      <c r="EJ1096" s="166"/>
      <c r="EK1096" s="166"/>
      <c r="EL1096" s="166"/>
      <c r="EM1096" s="166"/>
      <c r="EN1096" s="166"/>
      <c r="EO1096" s="166"/>
      <c r="EP1096" s="166"/>
      <c r="EQ1096" s="166"/>
      <c r="ER1096" s="166"/>
      <c r="ES1096" s="166"/>
      <c r="ET1096" s="166"/>
      <c r="EU1096" s="166"/>
      <c r="EV1096" s="166"/>
      <c r="EW1096" s="166"/>
      <c r="EX1096" s="166"/>
      <c r="EY1096" s="166"/>
      <c r="EZ1096" s="166"/>
      <c r="FA1096" s="166"/>
      <c r="FB1096" s="166"/>
      <c r="FC1096" s="166"/>
      <c r="FD1096" s="166"/>
      <c r="FE1096" s="166"/>
      <c r="FF1096" s="166"/>
      <c r="FG1096" s="166"/>
      <c r="FH1096" s="166"/>
      <c r="FI1096" s="166"/>
      <c r="FJ1096" s="166"/>
    </row>
    <row r="1097" spans="13:166" s="19" customFormat="1">
      <c r="M1097" s="166"/>
      <c r="N1097" s="166"/>
      <c r="O1097" s="166"/>
      <c r="P1097" s="166"/>
      <c r="Q1097" s="166"/>
      <c r="R1097" s="166"/>
      <c r="S1097" s="166"/>
      <c r="T1097" s="166"/>
      <c r="U1097" s="166"/>
      <c r="V1097" s="166"/>
      <c r="W1097" s="166"/>
      <c r="X1097" s="166"/>
      <c r="Y1097" s="166"/>
      <c r="Z1097" s="166"/>
      <c r="AA1097" s="166"/>
      <c r="AB1097" s="166"/>
      <c r="AC1097" s="166"/>
      <c r="AD1097" s="166"/>
      <c r="AE1097" s="166"/>
      <c r="AF1097" s="166"/>
      <c r="AG1097" s="166"/>
      <c r="AH1097" s="167"/>
      <c r="AI1097" s="167"/>
      <c r="AJ1097" s="167"/>
      <c r="AK1097" s="167"/>
      <c r="AL1097" s="167"/>
      <c r="AM1097" s="167"/>
      <c r="AN1097" s="167"/>
      <c r="AO1097" s="167"/>
      <c r="AP1097" s="167"/>
      <c r="AQ1097" s="167"/>
      <c r="AR1097" s="167"/>
      <c r="AS1097" s="167"/>
      <c r="AT1097" s="167"/>
      <c r="AU1097" s="167"/>
      <c r="AV1097" s="167"/>
      <c r="AW1097" s="167"/>
      <c r="AX1097" s="167"/>
      <c r="AY1097" s="167"/>
      <c r="AZ1097" s="167"/>
      <c r="BA1097" s="167"/>
      <c r="BB1097" s="167"/>
      <c r="BC1097" s="167"/>
      <c r="BD1097" s="167"/>
      <c r="BE1097" s="167"/>
      <c r="BF1097" s="167"/>
      <c r="BG1097" s="167"/>
      <c r="BH1097" s="167"/>
      <c r="BI1097" s="167"/>
      <c r="BJ1097" s="167"/>
      <c r="BK1097" s="167"/>
      <c r="BL1097" s="166"/>
      <c r="BM1097" s="166"/>
      <c r="BN1097" s="166"/>
      <c r="BO1097" s="166"/>
      <c r="BP1097" s="166"/>
      <c r="BQ1097" s="166"/>
      <c r="BR1097" s="166"/>
      <c r="BS1097" s="166"/>
      <c r="BT1097" s="166"/>
      <c r="BU1097" s="166"/>
      <c r="BV1097" s="166"/>
      <c r="BW1097" s="166"/>
      <c r="BX1097" s="166"/>
      <c r="BY1097" s="166"/>
      <c r="BZ1097" s="166"/>
      <c r="CA1097" s="166"/>
      <c r="CB1097" s="166"/>
      <c r="CC1097" s="166"/>
      <c r="CD1097" s="166"/>
      <c r="CE1097" s="166"/>
      <c r="CF1097" s="166"/>
      <c r="CG1097" s="166"/>
      <c r="CH1097" s="166"/>
      <c r="CI1097" s="166"/>
      <c r="CJ1097" s="166"/>
      <c r="CK1097" s="166"/>
      <c r="CL1097" s="166"/>
      <c r="CM1097" s="166"/>
      <c r="CN1097" s="166"/>
      <c r="CO1097" s="166"/>
      <c r="CP1097" s="166"/>
      <c r="CQ1097" s="166"/>
      <c r="CR1097" s="166"/>
      <c r="CS1097" s="166"/>
      <c r="CT1097" s="166"/>
      <c r="CU1097" s="166"/>
      <c r="CV1097" s="166"/>
      <c r="CW1097" s="166"/>
      <c r="CX1097" s="166"/>
      <c r="CY1097" s="166"/>
      <c r="CZ1097" s="166"/>
      <c r="DA1097" s="166"/>
      <c r="DB1097" s="166"/>
      <c r="DC1097" s="166"/>
      <c r="DD1097" s="166"/>
      <c r="DE1097" s="166"/>
      <c r="DF1097" s="166"/>
      <c r="DG1097" s="166"/>
      <c r="DH1097" s="166"/>
      <c r="DI1097" s="166"/>
      <c r="DJ1097" s="166"/>
      <c r="DK1097" s="166"/>
      <c r="DL1097" s="166"/>
      <c r="DM1097" s="166"/>
      <c r="DN1097" s="166"/>
      <c r="DO1097" s="166"/>
      <c r="DP1097" s="166"/>
      <c r="DQ1097" s="166"/>
      <c r="DR1097" s="166"/>
      <c r="DS1097" s="166"/>
      <c r="DT1097" s="166"/>
      <c r="DU1097" s="166"/>
      <c r="DV1097" s="166"/>
      <c r="DW1097" s="166"/>
      <c r="DX1097" s="166"/>
      <c r="DY1097" s="166"/>
      <c r="DZ1097" s="166"/>
      <c r="EA1097" s="166"/>
      <c r="EB1097" s="166"/>
      <c r="EC1097" s="166"/>
      <c r="ED1097" s="166"/>
      <c r="EE1097" s="166"/>
      <c r="EF1097" s="166"/>
      <c r="EG1097" s="166"/>
      <c r="EH1097" s="166"/>
      <c r="EI1097" s="166"/>
      <c r="EJ1097" s="166"/>
      <c r="EK1097" s="166"/>
      <c r="EL1097" s="166"/>
      <c r="EM1097" s="166"/>
      <c r="EN1097" s="166"/>
      <c r="EO1097" s="166"/>
      <c r="EP1097" s="166"/>
      <c r="EQ1097" s="166"/>
      <c r="ER1097" s="166"/>
      <c r="ES1097" s="166"/>
      <c r="ET1097" s="166"/>
      <c r="EU1097" s="166"/>
      <c r="EV1097" s="166"/>
      <c r="EW1097" s="166"/>
      <c r="EX1097" s="166"/>
      <c r="EY1097" s="166"/>
      <c r="EZ1097" s="166"/>
      <c r="FA1097" s="166"/>
      <c r="FB1097" s="166"/>
      <c r="FC1097" s="166"/>
      <c r="FD1097" s="166"/>
      <c r="FE1097" s="166"/>
      <c r="FF1097" s="166"/>
      <c r="FG1097" s="166"/>
      <c r="FH1097" s="166"/>
      <c r="FI1097" s="166"/>
      <c r="FJ1097" s="166"/>
    </row>
    <row r="1098" spans="13:166" s="19" customFormat="1">
      <c r="M1098" s="166"/>
      <c r="N1098" s="166"/>
      <c r="O1098" s="166"/>
      <c r="P1098" s="166"/>
      <c r="Q1098" s="166"/>
      <c r="R1098" s="166"/>
      <c r="S1098" s="166"/>
      <c r="T1098" s="166"/>
      <c r="U1098" s="166"/>
      <c r="V1098" s="166"/>
      <c r="W1098" s="166"/>
      <c r="X1098" s="166"/>
      <c r="Y1098" s="166"/>
      <c r="Z1098" s="166"/>
      <c r="AA1098" s="166"/>
      <c r="AB1098" s="166"/>
      <c r="AC1098" s="166"/>
      <c r="AD1098" s="166"/>
      <c r="AE1098" s="166"/>
      <c r="AF1098" s="166"/>
      <c r="AG1098" s="166"/>
      <c r="AH1098" s="167"/>
      <c r="AI1098" s="167"/>
      <c r="AJ1098" s="167"/>
      <c r="AK1098" s="167"/>
      <c r="AL1098" s="167"/>
      <c r="AM1098" s="167"/>
      <c r="AN1098" s="167"/>
      <c r="AO1098" s="167"/>
      <c r="AP1098" s="167"/>
      <c r="AQ1098" s="167"/>
      <c r="AR1098" s="167"/>
      <c r="AS1098" s="167"/>
      <c r="AT1098" s="167"/>
      <c r="AU1098" s="167"/>
      <c r="AV1098" s="167"/>
      <c r="AW1098" s="167"/>
      <c r="AX1098" s="167"/>
      <c r="AY1098" s="167"/>
      <c r="AZ1098" s="167"/>
      <c r="BA1098" s="167"/>
      <c r="BB1098" s="167"/>
      <c r="BC1098" s="167"/>
      <c r="BD1098" s="167"/>
      <c r="BE1098" s="167"/>
      <c r="BF1098" s="167"/>
      <c r="BG1098" s="167"/>
      <c r="BH1098" s="167"/>
      <c r="BI1098" s="167"/>
      <c r="BJ1098" s="167"/>
      <c r="BK1098" s="167"/>
      <c r="BL1098" s="166"/>
      <c r="BM1098" s="166"/>
      <c r="BN1098" s="166"/>
      <c r="BO1098" s="166"/>
      <c r="BP1098" s="166"/>
      <c r="BQ1098" s="166"/>
      <c r="BR1098" s="166"/>
      <c r="BS1098" s="166"/>
      <c r="BT1098" s="166"/>
      <c r="BU1098" s="166"/>
      <c r="BV1098" s="166"/>
      <c r="BW1098" s="166"/>
      <c r="BX1098" s="166"/>
      <c r="BY1098" s="166"/>
      <c r="BZ1098" s="166"/>
      <c r="CA1098" s="166"/>
      <c r="CB1098" s="166"/>
      <c r="CC1098" s="166"/>
      <c r="CD1098" s="166"/>
      <c r="CE1098" s="166"/>
      <c r="CF1098" s="166"/>
      <c r="CG1098" s="166"/>
      <c r="CH1098" s="166"/>
      <c r="CI1098" s="166"/>
      <c r="CJ1098" s="166"/>
      <c r="CK1098" s="166"/>
      <c r="CL1098" s="166"/>
      <c r="CM1098" s="166"/>
      <c r="CN1098" s="166"/>
      <c r="CO1098" s="166"/>
      <c r="CP1098" s="166"/>
      <c r="CQ1098" s="166"/>
      <c r="CR1098" s="166"/>
      <c r="CS1098" s="166"/>
      <c r="CT1098" s="166"/>
      <c r="CU1098" s="166"/>
      <c r="CV1098" s="166"/>
      <c r="CW1098" s="166"/>
      <c r="CX1098" s="166"/>
      <c r="CY1098" s="166"/>
      <c r="CZ1098" s="166"/>
      <c r="DA1098" s="166"/>
      <c r="DB1098" s="166"/>
      <c r="DC1098" s="166"/>
      <c r="DD1098" s="166"/>
      <c r="DE1098" s="166"/>
      <c r="DF1098" s="166"/>
      <c r="DG1098" s="166"/>
      <c r="DH1098" s="166"/>
      <c r="DI1098" s="166"/>
      <c r="DJ1098" s="166"/>
      <c r="DK1098" s="166"/>
      <c r="DL1098" s="166"/>
      <c r="DM1098" s="166"/>
      <c r="DN1098" s="166"/>
      <c r="DO1098" s="166"/>
      <c r="DP1098" s="166"/>
      <c r="DQ1098" s="166"/>
      <c r="DR1098" s="166"/>
      <c r="DS1098" s="166"/>
      <c r="DT1098" s="166"/>
      <c r="DU1098" s="166"/>
      <c r="DV1098" s="166"/>
      <c r="DW1098" s="166"/>
      <c r="DX1098" s="166"/>
      <c r="DY1098" s="166"/>
      <c r="DZ1098" s="166"/>
      <c r="EA1098" s="166"/>
      <c r="EB1098" s="166"/>
      <c r="EC1098" s="166"/>
      <c r="ED1098" s="166"/>
      <c r="EE1098" s="166"/>
      <c r="EF1098" s="166"/>
      <c r="EG1098" s="166"/>
      <c r="EH1098" s="166"/>
      <c r="EI1098" s="166"/>
      <c r="EJ1098" s="166"/>
      <c r="EK1098" s="166"/>
      <c r="EL1098" s="166"/>
      <c r="EM1098" s="166"/>
      <c r="EN1098" s="166"/>
      <c r="EO1098" s="166"/>
      <c r="EP1098" s="166"/>
      <c r="EQ1098" s="166"/>
      <c r="ER1098" s="166"/>
      <c r="ES1098" s="166"/>
      <c r="ET1098" s="166"/>
      <c r="EU1098" s="166"/>
      <c r="EV1098" s="166"/>
      <c r="EW1098" s="166"/>
      <c r="EX1098" s="166"/>
      <c r="EY1098" s="166"/>
      <c r="EZ1098" s="166"/>
      <c r="FA1098" s="166"/>
      <c r="FB1098" s="166"/>
      <c r="FC1098" s="166"/>
      <c r="FD1098" s="166"/>
      <c r="FE1098" s="166"/>
      <c r="FF1098" s="166"/>
      <c r="FG1098" s="166"/>
      <c r="FH1098" s="166"/>
      <c r="FI1098" s="166"/>
      <c r="FJ1098" s="166"/>
    </row>
    <row r="1099" spans="13:166" s="19" customFormat="1">
      <c r="M1099" s="166"/>
      <c r="N1099" s="166"/>
      <c r="O1099" s="166"/>
      <c r="P1099" s="166"/>
      <c r="Q1099" s="166"/>
      <c r="R1099" s="166"/>
      <c r="S1099" s="166"/>
      <c r="T1099" s="166"/>
      <c r="U1099" s="166"/>
      <c r="V1099" s="166"/>
      <c r="W1099" s="166"/>
      <c r="X1099" s="166"/>
      <c r="Y1099" s="166"/>
      <c r="Z1099" s="166"/>
      <c r="AA1099" s="166"/>
      <c r="AB1099" s="166"/>
      <c r="AC1099" s="166"/>
      <c r="AD1099" s="166"/>
      <c r="AE1099" s="166"/>
      <c r="AF1099" s="166"/>
      <c r="AG1099" s="166"/>
      <c r="AH1099" s="167"/>
      <c r="AI1099" s="167"/>
      <c r="AJ1099" s="167"/>
      <c r="AK1099" s="167"/>
      <c r="AL1099" s="167"/>
      <c r="AM1099" s="167"/>
      <c r="AN1099" s="167"/>
      <c r="AO1099" s="167"/>
      <c r="AP1099" s="167"/>
      <c r="AQ1099" s="167"/>
      <c r="AR1099" s="167"/>
      <c r="AS1099" s="167"/>
      <c r="AT1099" s="167"/>
      <c r="AU1099" s="167"/>
      <c r="AV1099" s="167"/>
      <c r="AW1099" s="167"/>
      <c r="AX1099" s="167"/>
      <c r="AY1099" s="167"/>
      <c r="AZ1099" s="167"/>
      <c r="BA1099" s="167"/>
      <c r="BB1099" s="167"/>
      <c r="BC1099" s="167"/>
      <c r="BD1099" s="167"/>
      <c r="BE1099" s="167"/>
      <c r="BF1099" s="167"/>
      <c r="BG1099" s="167"/>
      <c r="BH1099" s="167"/>
      <c r="BI1099" s="167"/>
      <c r="BJ1099" s="167"/>
      <c r="BK1099" s="167"/>
      <c r="BL1099" s="166"/>
      <c r="BM1099" s="166"/>
      <c r="BN1099" s="166"/>
      <c r="BO1099" s="166"/>
      <c r="BP1099" s="166"/>
      <c r="BQ1099" s="166"/>
      <c r="BR1099" s="166"/>
      <c r="BS1099" s="166"/>
      <c r="BT1099" s="166"/>
      <c r="BU1099" s="166"/>
      <c r="BV1099" s="166"/>
      <c r="BW1099" s="166"/>
      <c r="BX1099" s="166"/>
      <c r="BY1099" s="166"/>
      <c r="BZ1099" s="166"/>
      <c r="CA1099" s="166"/>
      <c r="CB1099" s="166"/>
      <c r="CC1099" s="166"/>
      <c r="CD1099" s="166"/>
      <c r="CE1099" s="166"/>
      <c r="CF1099" s="166"/>
      <c r="CG1099" s="166"/>
      <c r="CH1099" s="166"/>
      <c r="CI1099" s="166"/>
      <c r="CJ1099" s="166"/>
      <c r="CK1099" s="166"/>
      <c r="CL1099" s="166"/>
      <c r="CM1099" s="166"/>
      <c r="CN1099" s="166"/>
      <c r="CO1099" s="166"/>
      <c r="CP1099" s="166"/>
      <c r="CQ1099" s="166"/>
      <c r="CR1099" s="166"/>
      <c r="CS1099" s="166"/>
      <c r="CT1099" s="166"/>
      <c r="CU1099" s="166"/>
      <c r="CV1099" s="166"/>
      <c r="CW1099" s="166"/>
      <c r="CX1099" s="166"/>
      <c r="CY1099" s="166"/>
      <c r="CZ1099" s="166"/>
      <c r="DA1099" s="166"/>
      <c r="DB1099" s="166"/>
      <c r="DC1099" s="166"/>
      <c r="DD1099" s="166"/>
      <c r="DE1099" s="166"/>
      <c r="DF1099" s="166"/>
      <c r="DG1099" s="166"/>
      <c r="DH1099" s="166"/>
      <c r="DI1099" s="166"/>
      <c r="DJ1099" s="166"/>
      <c r="DK1099" s="166"/>
      <c r="DL1099" s="166"/>
      <c r="DM1099" s="166"/>
      <c r="DN1099" s="166"/>
      <c r="DO1099" s="166"/>
      <c r="DP1099" s="166"/>
      <c r="DQ1099" s="166"/>
      <c r="DR1099" s="166"/>
      <c r="DS1099" s="166"/>
      <c r="DT1099" s="166"/>
      <c r="DU1099" s="166"/>
      <c r="DV1099" s="166"/>
      <c r="DW1099" s="166"/>
      <c r="DX1099" s="166"/>
      <c r="DY1099" s="166"/>
      <c r="DZ1099" s="166"/>
      <c r="EA1099" s="166"/>
      <c r="EB1099" s="166"/>
      <c r="EC1099" s="166"/>
      <c r="ED1099" s="166"/>
      <c r="EE1099" s="166"/>
      <c r="EF1099" s="166"/>
      <c r="EG1099" s="166"/>
      <c r="EH1099" s="166"/>
      <c r="EI1099" s="166"/>
      <c r="EJ1099" s="166"/>
      <c r="EK1099" s="166"/>
      <c r="EL1099" s="166"/>
      <c r="EM1099" s="166"/>
      <c r="EN1099" s="166"/>
      <c r="EO1099" s="166"/>
      <c r="EP1099" s="166"/>
      <c r="EQ1099" s="166"/>
      <c r="ER1099" s="166"/>
      <c r="ES1099" s="166"/>
      <c r="ET1099" s="166"/>
      <c r="EU1099" s="166"/>
      <c r="EV1099" s="166"/>
      <c r="EW1099" s="166"/>
      <c r="EX1099" s="166"/>
      <c r="EY1099" s="166"/>
      <c r="EZ1099" s="166"/>
      <c r="FA1099" s="166"/>
      <c r="FB1099" s="166"/>
      <c r="FC1099" s="166"/>
      <c r="FD1099" s="166"/>
      <c r="FE1099" s="166"/>
      <c r="FF1099" s="166"/>
      <c r="FG1099" s="166"/>
      <c r="FH1099" s="166"/>
      <c r="FI1099" s="166"/>
      <c r="FJ1099" s="166"/>
    </row>
    <row r="1100" spans="13:166" s="19" customFormat="1">
      <c r="M1100" s="166"/>
      <c r="N1100" s="166"/>
      <c r="O1100" s="166"/>
      <c r="P1100" s="166"/>
      <c r="Q1100" s="166"/>
      <c r="R1100" s="166"/>
      <c r="S1100" s="166"/>
      <c r="T1100" s="166"/>
      <c r="U1100" s="166"/>
      <c r="V1100" s="166"/>
      <c r="W1100" s="166"/>
      <c r="X1100" s="166"/>
      <c r="Y1100" s="166"/>
      <c r="Z1100" s="166"/>
      <c r="AA1100" s="166"/>
      <c r="AB1100" s="166"/>
      <c r="AC1100" s="166"/>
      <c r="AD1100" s="166"/>
      <c r="AE1100" s="166"/>
      <c r="AF1100" s="166"/>
      <c r="AG1100" s="166"/>
      <c r="AH1100" s="167"/>
      <c r="AI1100" s="167"/>
      <c r="AJ1100" s="167"/>
      <c r="AK1100" s="167"/>
      <c r="AL1100" s="167"/>
      <c r="AM1100" s="167"/>
      <c r="AN1100" s="167"/>
      <c r="AO1100" s="167"/>
      <c r="AP1100" s="167"/>
      <c r="AQ1100" s="167"/>
      <c r="AR1100" s="167"/>
      <c r="AS1100" s="167"/>
      <c r="AT1100" s="167"/>
      <c r="AU1100" s="167"/>
      <c r="AV1100" s="167"/>
      <c r="AW1100" s="167"/>
      <c r="AX1100" s="167"/>
      <c r="AY1100" s="167"/>
      <c r="AZ1100" s="167"/>
      <c r="BA1100" s="167"/>
      <c r="BB1100" s="167"/>
      <c r="BC1100" s="167"/>
      <c r="BD1100" s="167"/>
      <c r="BE1100" s="167"/>
      <c r="BF1100" s="167"/>
      <c r="BG1100" s="167"/>
      <c r="BH1100" s="167"/>
      <c r="BI1100" s="167"/>
      <c r="BJ1100" s="167"/>
      <c r="BK1100" s="167"/>
      <c r="BL1100" s="166"/>
      <c r="BM1100" s="166"/>
      <c r="BN1100" s="166"/>
      <c r="BO1100" s="166"/>
      <c r="BP1100" s="166"/>
      <c r="BQ1100" s="166"/>
      <c r="BR1100" s="166"/>
      <c r="BS1100" s="166"/>
      <c r="BT1100" s="166"/>
      <c r="BU1100" s="166"/>
      <c r="BV1100" s="166"/>
      <c r="BW1100" s="166"/>
      <c r="BX1100" s="166"/>
      <c r="BY1100" s="166"/>
      <c r="BZ1100" s="166"/>
      <c r="CA1100" s="166"/>
      <c r="CB1100" s="166"/>
      <c r="CC1100" s="166"/>
      <c r="CD1100" s="166"/>
      <c r="CE1100" s="166"/>
      <c r="CF1100" s="166"/>
      <c r="CG1100" s="166"/>
      <c r="CH1100" s="166"/>
      <c r="CI1100" s="166"/>
      <c r="CJ1100" s="166"/>
      <c r="CK1100" s="166"/>
      <c r="CL1100" s="166"/>
      <c r="CM1100" s="166"/>
      <c r="CN1100" s="166"/>
      <c r="CO1100" s="166"/>
      <c r="CP1100" s="166"/>
      <c r="CQ1100" s="166"/>
      <c r="CR1100" s="166"/>
      <c r="CS1100" s="166"/>
      <c r="CT1100" s="166"/>
      <c r="CU1100" s="166"/>
      <c r="CV1100" s="166"/>
      <c r="CW1100" s="166"/>
      <c r="CX1100" s="166"/>
      <c r="CY1100" s="166"/>
      <c r="CZ1100" s="166"/>
      <c r="DA1100" s="166"/>
      <c r="DB1100" s="166"/>
      <c r="DC1100" s="166"/>
      <c r="DD1100" s="166"/>
      <c r="DE1100" s="166"/>
      <c r="DF1100" s="166"/>
      <c r="DG1100" s="166"/>
      <c r="DH1100" s="166"/>
      <c r="DI1100" s="166"/>
      <c r="DJ1100" s="166"/>
      <c r="DK1100" s="166"/>
      <c r="DL1100" s="166"/>
      <c r="DM1100" s="166"/>
      <c r="DN1100" s="166"/>
      <c r="DO1100" s="166"/>
      <c r="DP1100" s="166"/>
      <c r="DQ1100" s="166"/>
      <c r="DR1100" s="166"/>
      <c r="DS1100" s="166"/>
      <c r="DT1100" s="166"/>
      <c r="DU1100" s="166"/>
      <c r="DV1100" s="166"/>
      <c r="DW1100" s="166"/>
      <c r="DX1100" s="166"/>
      <c r="DY1100" s="166"/>
      <c r="DZ1100" s="166"/>
      <c r="EA1100" s="166"/>
      <c r="EB1100" s="166"/>
      <c r="EC1100" s="166"/>
      <c r="ED1100" s="166"/>
      <c r="EE1100" s="166"/>
      <c r="EF1100" s="166"/>
      <c r="EG1100" s="166"/>
      <c r="EH1100" s="166"/>
      <c r="EI1100" s="166"/>
      <c r="EJ1100" s="166"/>
      <c r="EK1100" s="166"/>
      <c r="EL1100" s="166"/>
      <c r="EM1100" s="166"/>
      <c r="EN1100" s="166"/>
      <c r="EO1100" s="166"/>
      <c r="EP1100" s="166"/>
      <c r="EQ1100" s="166"/>
      <c r="ER1100" s="166"/>
      <c r="ES1100" s="166"/>
      <c r="ET1100" s="166"/>
      <c r="EU1100" s="166"/>
      <c r="EV1100" s="166"/>
      <c r="EW1100" s="166"/>
      <c r="EX1100" s="166"/>
      <c r="EY1100" s="166"/>
      <c r="EZ1100" s="166"/>
      <c r="FA1100" s="166"/>
      <c r="FB1100" s="166"/>
      <c r="FC1100" s="166"/>
      <c r="FD1100" s="166"/>
      <c r="FE1100" s="166"/>
      <c r="FF1100" s="166"/>
      <c r="FG1100" s="166"/>
      <c r="FH1100" s="166"/>
      <c r="FI1100" s="166"/>
      <c r="FJ1100" s="166"/>
    </row>
    <row r="1101" spans="13:166" s="19" customFormat="1">
      <c r="M1101" s="166"/>
      <c r="N1101" s="166"/>
      <c r="O1101" s="166"/>
      <c r="P1101" s="166"/>
      <c r="Q1101" s="166"/>
      <c r="R1101" s="166"/>
      <c r="S1101" s="166"/>
      <c r="T1101" s="166"/>
      <c r="U1101" s="166"/>
      <c r="V1101" s="166"/>
      <c r="W1101" s="166"/>
      <c r="X1101" s="166"/>
      <c r="Y1101" s="166"/>
      <c r="Z1101" s="166"/>
      <c r="AA1101" s="166"/>
      <c r="AB1101" s="166"/>
      <c r="AC1101" s="166"/>
      <c r="AD1101" s="166"/>
      <c r="AE1101" s="166"/>
      <c r="AF1101" s="166"/>
      <c r="AG1101" s="166"/>
      <c r="AH1101" s="167"/>
      <c r="AI1101" s="167"/>
      <c r="AJ1101" s="167"/>
      <c r="AK1101" s="167"/>
      <c r="AL1101" s="167"/>
      <c r="AM1101" s="167"/>
      <c r="AN1101" s="167"/>
      <c r="AO1101" s="167"/>
      <c r="AP1101" s="167"/>
      <c r="AQ1101" s="167"/>
      <c r="AR1101" s="167"/>
      <c r="AS1101" s="167"/>
      <c r="AT1101" s="167"/>
      <c r="AU1101" s="167"/>
      <c r="AV1101" s="167"/>
      <c r="AW1101" s="167"/>
      <c r="AX1101" s="167"/>
      <c r="AY1101" s="167"/>
      <c r="AZ1101" s="167"/>
      <c r="BA1101" s="167"/>
      <c r="BB1101" s="167"/>
      <c r="BC1101" s="167"/>
      <c r="BD1101" s="167"/>
      <c r="BE1101" s="167"/>
      <c r="BF1101" s="167"/>
      <c r="BG1101" s="167"/>
      <c r="BH1101" s="167"/>
      <c r="BI1101" s="167"/>
      <c r="BJ1101" s="167"/>
      <c r="BK1101" s="167"/>
      <c r="BL1101" s="166"/>
      <c r="BM1101" s="166"/>
      <c r="BN1101" s="166"/>
      <c r="BO1101" s="166"/>
      <c r="BP1101" s="166"/>
      <c r="BQ1101" s="166"/>
      <c r="BR1101" s="166"/>
      <c r="BS1101" s="166"/>
      <c r="BT1101" s="166"/>
      <c r="BU1101" s="166"/>
      <c r="BV1101" s="166"/>
      <c r="BW1101" s="166"/>
      <c r="BX1101" s="166"/>
      <c r="BY1101" s="166"/>
      <c r="BZ1101" s="166"/>
      <c r="CA1101" s="166"/>
      <c r="CB1101" s="166"/>
      <c r="CC1101" s="166"/>
      <c r="CD1101" s="166"/>
      <c r="CE1101" s="166"/>
      <c r="CF1101" s="166"/>
      <c r="CG1101" s="166"/>
      <c r="CH1101" s="166"/>
      <c r="CI1101" s="166"/>
      <c r="CJ1101" s="166"/>
      <c r="CK1101" s="166"/>
      <c r="CL1101" s="166"/>
      <c r="CM1101" s="166"/>
      <c r="CN1101" s="166"/>
      <c r="CO1101" s="166"/>
      <c r="CP1101" s="166"/>
      <c r="CQ1101" s="166"/>
      <c r="CR1101" s="166"/>
      <c r="CS1101" s="166"/>
      <c r="CT1101" s="166"/>
      <c r="CU1101" s="166"/>
      <c r="CV1101" s="166"/>
      <c r="CW1101" s="166"/>
      <c r="CX1101" s="166"/>
      <c r="CY1101" s="166"/>
      <c r="CZ1101" s="166"/>
      <c r="DA1101" s="166"/>
      <c r="DB1101" s="166"/>
      <c r="DC1101" s="166"/>
      <c r="DD1101" s="166"/>
      <c r="DE1101" s="166"/>
      <c r="DF1101" s="166"/>
      <c r="DG1101" s="166"/>
      <c r="DH1101" s="166"/>
      <c r="DI1101" s="166"/>
      <c r="DJ1101" s="166"/>
      <c r="DK1101" s="166"/>
      <c r="DL1101" s="166"/>
      <c r="DM1101" s="166"/>
      <c r="DN1101" s="166"/>
      <c r="DO1101" s="166"/>
      <c r="DP1101" s="166"/>
      <c r="DQ1101" s="166"/>
      <c r="DR1101" s="166"/>
      <c r="DS1101" s="166"/>
      <c r="DT1101" s="166"/>
      <c r="DU1101" s="166"/>
      <c r="DV1101" s="166"/>
      <c r="DW1101" s="166"/>
      <c r="DX1101" s="166"/>
      <c r="DY1101" s="166"/>
      <c r="DZ1101" s="166"/>
      <c r="EA1101" s="166"/>
      <c r="EB1101" s="166"/>
      <c r="EC1101" s="166"/>
      <c r="ED1101" s="166"/>
      <c r="EE1101" s="166"/>
      <c r="EF1101" s="166"/>
      <c r="EG1101" s="166"/>
      <c r="EH1101" s="166"/>
      <c r="EI1101" s="166"/>
      <c r="EJ1101" s="166"/>
      <c r="EK1101" s="166"/>
      <c r="EL1101" s="166"/>
      <c r="EM1101" s="166"/>
      <c r="EN1101" s="166"/>
      <c r="EO1101" s="166"/>
      <c r="EP1101" s="166"/>
      <c r="EQ1101" s="166"/>
      <c r="ER1101" s="166"/>
      <c r="ES1101" s="166"/>
      <c r="ET1101" s="166"/>
      <c r="EU1101" s="166"/>
      <c r="EV1101" s="166"/>
      <c r="EW1101" s="166"/>
      <c r="EX1101" s="166"/>
      <c r="EY1101" s="166"/>
      <c r="EZ1101" s="166"/>
      <c r="FA1101" s="166"/>
      <c r="FB1101" s="166"/>
      <c r="FC1101" s="166"/>
      <c r="FD1101" s="166"/>
      <c r="FE1101" s="166"/>
      <c r="FF1101" s="166"/>
      <c r="FG1101" s="166"/>
      <c r="FH1101" s="166"/>
      <c r="FI1101" s="166"/>
      <c r="FJ1101" s="166"/>
    </row>
    <row r="1102" spans="13:166" s="19" customFormat="1">
      <c r="M1102" s="166"/>
      <c r="N1102" s="166"/>
      <c r="O1102" s="166"/>
      <c r="P1102" s="166"/>
      <c r="Q1102" s="166"/>
      <c r="R1102" s="166"/>
      <c r="S1102" s="166"/>
      <c r="T1102" s="166"/>
      <c r="U1102" s="166"/>
      <c r="V1102" s="166"/>
      <c r="W1102" s="166"/>
      <c r="X1102" s="166"/>
      <c r="Y1102" s="166"/>
      <c r="Z1102" s="166"/>
      <c r="AA1102" s="166"/>
      <c r="AB1102" s="166"/>
      <c r="AC1102" s="166"/>
      <c r="AD1102" s="166"/>
      <c r="AE1102" s="166"/>
      <c r="AF1102" s="166"/>
      <c r="AG1102" s="166"/>
      <c r="AH1102" s="167"/>
      <c r="AI1102" s="167"/>
      <c r="AJ1102" s="167"/>
      <c r="AK1102" s="167"/>
      <c r="AL1102" s="167"/>
      <c r="AM1102" s="167"/>
      <c r="AN1102" s="167"/>
      <c r="AO1102" s="167"/>
      <c r="AP1102" s="167"/>
      <c r="AQ1102" s="167"/>
      <c r="AR1102" s="167"/>
      <c r="AS1102" s="167"/>
      <c r="AT1102" s="167"/>
      <c r="AU1102" s="167"/>
      <c r="AV1102" s="167"/>
      <c r="AW1102" s="167"/>
      <c r="AX1102" s="167"/>
      <c r="AY1102" s="167"/>
      <c r="AZ1102" s="167"/>
      <c r="BA1102" s="167"/>
      <c r="BB1102" s="167"/>
      <c r="BC1102" s="167"/>
      <c r="BD1102" s="167"/>
      <c r="BE1102" s="167"/>
      <c r="BF1102" s="167"/>
      <c r="BG1102" s="167"/>
      <c r="BH1102" s="167"/>
      <c r="BI1102" s="167"/>
      <c r="BJ1102" s="167"/>
      <c r="BK1102" s="167"/>
      <c r="BL1102" s="166"/>
      <c r="BM1102" s="166"/>
      <c r="BN1102" s="166"/>
      <c r="BO1102" s="166"/>
      <c r="BP1102" s="166"/>
      <c r="BQ1102" s="166"/>
      <c r="BR1102" s="166"/>
      <c r="BS1102" s="166"/>
      <c r="BT1102" s="166"/>
      <c r="BU1102" s="166"/>
      <c r="BV1102" s="166"/>
      <c r="BW1102" s="166"/>
      <c r="BX1102" s="166"/>
      <c r="BY1102" s="166"/>
      <c r="BZ1102" s="166"/>
      <c r="CA1102" s="166"/>
      <c r="CB1102" s="166"/>
      <c r="CC1102" s="166"/>
      <c r="CD1102" s="166"/>
      <c r="CE1102" s="166"/>
      <c r="CF1102" s="166"/>
      <c r="CG1102" s="166"/>
      <c r="CH1102" s="166"/>
      <c r="CI1102" s="166"/>
      <c r="CJ1102" s="166"/>
      <c r="CK1102" s="166"/>
      <c r="CL1102" s="166"/>
      <c r="CM1102" s="166"/>
      <c r="CN1102" s="166"/>
      <c r="CO1102" s="166"/>
      <c r="CP1102" s="166"/>
      <c r="CQ1102" s="166"/>
      <c r="CR1102" s="166"/>
      <c r="CS1102" s="166"/>
      <c r="CT1102" s="166"/>
      <c r="CU1102" s="166"/>
      <c r="CV1102" s="166"/>
      <c r="CW1102" s="166"/>
      <c r="CX1102" s="166"/>
      <c r="CY1102" s="166"/>
      <c r="CZ1102" s="166"/>
      <c r="DA1102" s="166"/>
      <c r="DB1102" s="166"/>
      <c r="DC1102" s="166"/>
      <c r="DD1102" s="166"/>
      <c r="DE1102" s="166"/>
      <c r="DF1102" s="166"/>
      <c r="DG1102" s="166"/>
      <c r="DH1102" s="166"/>
      <c r="DI1102" s="166"/>
      <c r="DJ1102" s="166"/>
      <c r="DK1102" s="166"/>
      <c r="DL1102" s="166"/>
      <c r="DM1102" s="166"/>
      <c r="DN1102" s="166"/>
      <c r="DO1102" s="166"/>
      <c r="DP1102" s="166"/>
      <c r="DQ1102" s="166"/>
      <c r="DR1102" s="166"/>
      <c r="DS1102" s="166"/>
      <c r="DT1102" s="166"/>
      <c r="DU1102" s="166"/>
      <c r="DV1102" s="166"/>
      <c r="DW1102" s="166"/>
      <c r="DX1102" s="166"/>
      <c r="DY1102" s="166"/>
      <c r="DZ1102" s="166"/>
      <c r="EA1102" s="166"/>
      <c r="EB1102" s="166"/>
      <c r="EC1102" s="166"/>
      <c r="ED1102" s="166"/>
      <c r="EE1102" s="166"/>
      <c r="EF1102" s="166"/>
      <c r="EG1102" s="166"/>
      <c r="EH1102" s="166"/>
      <c r="EI1102" s="166"/>
      <c r="EJ1102" s="166"/>
      <c r="EK1102" s="166"/>
      <c r="EL1102" s="166"/>
      <c r="EM1102" s="166"/>
      <c r="EN1102" s="166"/>
      <c r="EO1102" s="166"/>
      <c r="EP1102" s="166"/>
      <c r="EQ1102" s="166"/>
      <c r="ER1102" s="166"/>
      <c r="ES1102" s="166"/>
      <c r="ET1102" s="166"/>
      <c r="EU1102" s="166"/>
      <c r="EV1102" s="166"/>
      <c r="EW1102" s="166"/>
      <c r="EX1102" s="166"/>
      <c r="EY1102" s="166"/>
      <c r="EZ1102" s="166"/>
      <c r="FA1102" s="166"/>
      <c r="FB1102" s="166"/>
      <c r="FC1102" s="166"/>
      <c r="FD1102" s="166"/>
      <c r="FE1102" s="166"/>
      <c r="FF1102" s="166"/>
      <c r="FG1102" s="166"/>
      <c r="FH1102" s="166"/>
      <c r="FI1102" s="166"/>
      <c r="FJ1102" s="166"/>
    </row>
    <row r="1103" spans="13:166" s="19" customFormat="1">
      <c r="M1103" s="166"/>
      <c r="N1103" s="166"/>
      <c r="O1103" s="166"/>
      <c r="P1103" s="166"/>
      <c r="Q1103" s="166"/>
      <c r="R1103" s="166"/>
      <c r="S1103" s="166"/>
      <c r="T1103" s="166"/>
      <c r="U1103" s="166"/>
      <c r="V1103" s="166"/>
      <c r="W1103" s="166"/>
      <c r="X1103" s="166"/>
      <c r="Y1103" s="166"/>
      <c r="Z1103" s="166"/>
      <c r="AA1103" s="166"/>
      <c r="AB1103" s="166"/>
      <c r="AC1103" s="166"/>
      <c r="AD1103" s="166"/>
      <c r="AE1103" s="166"/>
      <c r="AF1103" s="166"/>
      <c r="AG1103" s="166"/>
      <c r="AH1103" s="167"/>
      <c r="AI1103" s="167"/>
      <c r="AJ1103" s="167"/>
      <c r="AK1103" s="167"/>
      <c r="AL1103" s="167"/>
      <c r="AM1103" s="167"/>
      <c r="AN1103" s="167"/>
      <c r="AO1103" s="167"/>
      <c r="AP1103" s="167"/>
      <c r="AQ1103" s="167"/>
      <c r="AR1103" s="167"/>
      <c r="AS1103" s="167"/>
      <c r="AT1103" s="167"/>
      <c r="AU1103" s="167"/>
      <c r="AV1103" s="167"/>
      <c r="AW1103" s="167"/>
      <c r="AX1103" s="167"/>
      <c r="AY1103" s="167"/>
      <c r="AZ1103" s="167"/>
      <c r="BA1103" s="167"/>
      <c r="BB1103" s="167"/>
      <c r="BC1103" s="167"/>
      <c r="BD1103" s="167"/>
      <c r="BE1103" s="167"/>
      <c r="BF1103" s="167"/>
      <c r="BG1103" s="167"/>
      <c r="BH1103" s="167"/>
      <c r="BI1103" s="167"/>
      <c r="BJ1103" s="167"/>
      <c r="BK1103" s="167"/>
      <c r="BL1103" s="166"/>
      <c r="BM1103" s="166"/>
      <c r="BN1103" s="166"/>
      <c r="BO1103" s="166"/>
      <c r="BP1103" s="166"/>
      <c r="BQ1103" s="166"/>
      <c r="BR1103" s="166"/>
      <c r="BS1103" s="166"/>
      <c r="BT1103" s="166"/>
      <c r="BU1103" s="166"/>
      <c r="BV1103" s="166"/>
      <c r="BW1103" s="166"/>
      <c r="BX1103" s="166"/>
      <c r="BY1103" s="166"/>
      <c r="BZ1103" s="166"/>
      <c r="CA1103" s="166"/>
      <c r="CB1103" s="166"/>
      <c r="CC1103" s="166"/>
      <c r="CD1103" s="166"/>
      <c r="CE1103" s="166"/>
      <c r="CF1103" s="166"/>
      <c r="CG1103" s="166"/>
      <c r="CH1103" s="166"/>
      <c r="CI1103" s="166"/>
      <c r="CJ1103" s="166"/>
      <c r="CK1103" s="166"/>
      <c r="CL1103" s="166"/>
      <c r="CM1103" s="166"/>
      <c r="CN1103" s="166"/>
      <c r="CO1103" s="166"/>
      <c r="CP1103" s="166"/>
      <c r="CQ1103" s="166"/>
      <c r="CR1103" s="166"/>
      <c r="CS1103" s="166"/>
      <c r="CT1103" s="166"/>
      <c r="CU1103" s="166"/>
      <c r="CV1103" s="166"/>
      <c r="CW1103" s="166"/>
      <c r="CX1103" s="166"/>
      <c r="CY1103" s="166"/>
      <c r="CZ1103" s="166"/>
      <c r="DA1103" s="166"/>
      <c r="DB1103" s="166"/>
      <c r="DC1103" s="166"/>
      <c r="DD1103" s="166"/>
      <c r="DE1103" s="166"/>
      <c r="DF1103" s="166"/>
      <c r="DG1103" s="166"/>
      <c r="DH1103" s="166"/>
      <c r="DI1103" s="166"/>
      <c r="DJ1103" s="166"/>
      <c r="DK1103" s="166"/>
      <c r="DL1103" s="166"/>
      <c r="DM1103" s="166"/>
      <c r="DN1103" s="166"/>
      <c r="DO1103" s="166"/>
      <c r="DP1103" s="166"/>
      <c r="DQ1103" s="166"/>
      <c r="DR1103" s="166"/>
      <c r="DS1103" s="166"/>
      <c r="DT1103" s="166"/>
      <c r="DU1103" s="166"/>
      <c r="DV1103" s="166"/>
      <c r="DW1103" s="166"/>
      <c r="DX1103" s="166"/>
      <c r="DY1103" s="166"/>
      <c r="DZ1103" s="166"/>
      <c r="EA1103" s="166"/>
      <c r="EB1103" s="166"/>
      <c r="EC1103" s="166"/>
      <c r="ED1103" s="166"/>
      <c r="EE1103" s="166"/>
      <c r="EF1103" s="166"/>
      <c r="EG1103" s="166"/>
      <c r="EH1103" s="166"/>
      <c r="EI1103" s="166"/>
      <c r="EJ1103" s="166"/>
      <c r="EK1103" s="166"/>
      <c r="EL1103" s="166"/>
      <c r="EM1103" s="166"/>
      <c r="EN1103" s="166"/>
      <c r="EO1103" s="166"/>
      <c r="EP1103" s="166"/>
      <c r="EQ1103" s="166"/>
      <c r="ER1103" s="166"/>
      <c r="ES1103" s="166"/>
      <c r="ET1103" s="166"/>
      <c r="EU1103" s="166"/>
      <c r="EV1103" s="166"/>
      <c r="EW1103" s="166"/>
      <c r="EX1103" s="166"/>
      <c r="EY1103" s="166"/>
      <c r="EZ1103" s="166"/>
      <c r="FA1103" s="166"/>
      <c r="FB1103" s="166"/>
      <c r="FC1103" s="166"/>
      <c r="FD1103" s="166"/>
      <c r="FE1103" s="166"/>
      <c r="FF1103" s="166"/>
      <c r="FG1103" s="166"/>
      <c r="FH1103" s="166"/>
      <c r="FI1103" s="166"/>
      <c r="FJ1103" s="166"/>
    </row>
    <row r="1104" spans="13:166" s="19" customFormat="1">
      <c r="M1104" s="166"/>
      <c r="N1104" s="166"/>
      <c r="O1104" s="166"/>
      <c r="P1104" s="166"/>
      <c r="Q1104" s="166"/>
      <c r="R1104" s="166"/>
      <c r="S1104" s="166"/>
      <c r="T1104" s="166"/>
      <c r="U1104" s="166"/>
      <c r="V1104" s="166"/>
      <c r="W1104" s="166"/>
      <c r="X1104" s="166"/>
      <c r="Y1104" s="166"/>
      <c r="Z1104" s="166"/>
      <c r="AA1104" s="166"/>
      <c r="AB1104" s="166"/>
      <c r="AC1104" s="166"/>
      <c r="AD1104" s="166"/>
      <c r="AE1104" s="166"/>
      <c r="AF1104" s="166"/>
      <c r="AG1104" s="166"/>
      <c r="AH1104" s="167"/>
      <c r="AI1104" s="167"/>
      <c r="AJ1104" s="167"/>
      <c r="AK1104" s="167"/>
      <c r="AL1104" s="167"/>
      <c r="AM1104" s="167"/>
      <c r="AN1104" s="167"/>
      <c r="AO1104" s="167"/>
      <c r="AP1104" s="167"/>
      <c r="AQ1104" s="167"/>
      <c r="AR1104" s="167"/>
      <c r="AS1104" s="167"/>
      <c r="AT1104" s="167"/>
      <c r="AU1104" s="167"/>
      <c r="AV1104" s="167"/>
      <c r="AW1104" s="167"/>
      <c r="AX1104" s="167"/>
      <c r="AY1104" s="167"/>
      <c r="AZ1104" s="167"/>
      <c r="BA1104" s="167"/>
      <c r="BB1104" s="167"/>
      <c r="BC1104" s="167"/>
      <c r="BD1104" s="167"/>
      <c r="BE1104" s="167"/>
      <c r="BF1104" s="167"/>
      <c r="BG1104" s="167"/>
      <c r="BH1104" s="167"/>
      <c r="BI1104" s="167"/>
      <c r="BJ1104" s="167"/>
      <c r="BK1104" s="167"/>
      <c r="BL1104" s="166"/>
      <c r="BM1104" s="166"/>
      <c r="BN1104" s="166"/>
      <c r="BO1104" s="166"/>
      <c r="BP1104" s="166"/>
      <c r="BQ1104" s="166"/>
      <c r="BR1104" s="166"/>
      <c r="BS1104" s="166"/>
      <c r="BT1104" s="166"/>
      <c r="BU1104" s="166"/>
      <c r="BV1104" s="166"/>
      <c r="BW1104" s="166"/>
      <c r="BX1104" s="166"/>
      <c r="BY1104" s="166"/>
      <c r="BZ1104" s="166"/>
      <c r="CA1104" s="166"/>
      <c r="CB1104" s="166"/>
      <c r="CC1104" s="166"/>
      <c r="CD1104" s="166"/>
      <c r="CE1104" s="166"/>
      <c r="CF1104" s="166"/>
      <c r="CG1104" s="166"/>
      <c r="CH1104" s="166"/>
      <c r="CI1104" s="166"/>
      <c r="CJ1104" s="166"/>
      <c r="CK1104" s="166"/>
      <c r="CL1104" s="166"/>
      <c r="CM1104" s="166"/>
      <c r="CN1104" s="166"/>
      <c r="CO1104" s="166"/>
      <c r="CP1104" s="166"/>
      <c r="CQ1104" s="166"/>
      <c r="CR1104" s="166"/>
      <c r="CS1104" s="166"/>
      <c r="CT1104" s="166"/>
      <c r="CU1104" s="166"/>
      <c r="CV1104" s="166"/>
      <c r="CW1104" s="166"/>
      <c r="CX1104" s="166"/>
      <c r="CY1104" s="166"/>
      <c r="CZ1104" s="166"/>
      <c r="DA1104" s="166"/>
      <c r="DB1104" s="166"/>
      <c r="DC1104" s="166"/>
      <c r="DD1104" s="166"/>
      <c r="DE1104" s="166"/>
      <c r="DF1104" s="166"/>
      <c r="DG1104" s="166"/>
      <c r="DH1104" s="166"/>
      <c r="DI1104" s="166"/>
      <c r="DJ1104" s="166"/>
      <c r="DK1104" s="166"/>
      <c r="DL1104" s="166"/>
      <c r="DM1104" s="166"/>
      <c r="DN1104" s="166"/>
      <c r="DO1104" s="166"/>
      <c r="DP1104" s="166"/>
      <c r="DQ1104" s="166"/>
      <c r="DR1104" s="166"/>
      <c r="DS1104" s="166"/>
      <c r="DT1104" s="166"/>
      <c r="DU1104" s="166"/>
      <c r="DV1104" s="166"/>
      <c r="DW1104" s="166"/>
      <c r="DX1104" s="166"/>
      <c r="DY1104" s="166"/>
      <c r="DZ1104" s="166"/>
      <c r="EA1104" s="166"/>
      <c r="EB1104" s="166"/>
      <c r="EC1104" s="166"/>
      <c r="ED1104" s="166"/>
      <c r="EE1104" s="166"/>
      <c r="EF1104" s="166"/>
      <c r="EG1104" s="166"/>
      <c r="EH1104" s="166"/>
      <c r="EI1104" s="166"/>
      <c r="EJ1104" s="166"/>
      <c r="EK1104" s="166"/>
      <c r="EL1104" s="166"/>
      <c r="EM1104" s="166"/>
      <c r="EN1104" s="166"/>
      <c r="EO1104" s="166"/>
      <c r="EP1104" s="166"/>
      <c r="EQ1104" s="166"/>
      <c r="ER1104" s="166"/>
      <c r="ES1104" s="166"/>
      <c r="ET1104" s="166"/>
      <c r="EU1104" s="166"/>
      <c r="EV1104" s="166"/>
      <c r="EW1104" s="166"/>
      <c r="EX1104" s="166"/>
      <c r="EY1104" s="166"/>
      <c r="EZ1104" s="166"/>
      <c r="FA1104" s="166"/>
      <c r="FB1104" s="166"/>
      <c r="FC1104" s="166"/>
      <c r="FD1104" s="166"/>
      <c r="FE1104" s="166"/>
      <c r="FF1104" s="166"/>
      <c r="FG1104" s="166"/>
      <c r="FH1104" s="166"/>
      <c r="FI1104" s="166"/>
      <c r="FJ1104" s="166"/>
    </row>
    <row r="1105" spans="13:166" s="19" customFormat="1">
      <c r="M1105" s="166"/>
      <c r="N1105" s="166"/>
      <c r="O1105" s="166"/>
      <c r="P1105" s="166"/>
      <c r="Q1105" s="166"/>
      <c r="R1105" s="166"/>
      <c r="S1105" s="166"/>
      <c r="T1105" s="166"/>
      <c r="U1105" s="166"/>
      <c r="V1105" s="166"/>
      <c r="W1105" s="166"/>
      <c r="X1105" s="166"/>
      <c r="Y1105" s="166"/>
      <c r="Z1105" s="166"/>
      <c r="AA1105" s="166"/>
      <c r="AB1105" s="166"/>
      <c r="AC1105" s="166"/>
      <c r="AD1105" s="166"/>
      <c r="AE1105" s="166"/>
      <c r="AF1105" s="166"/>
      <c r="AG1105" s="166"/>
      <c r="AH1105" s="167"/>
      <c r="AI1105" s="167"/>
      <c r="AJ1105" s="167"/>
      <c r="AK1105" s="167"/>
      <c r="AL1105" s="167"/>
      <c r="AM1105" s="167"/>
      <c r="AN1105" s="167"/>
      <c r="AO1105" s="167"/>
      <c r="AP1105" s="167"/>
      <c r="AQ1105" s="167"/>
      <c r="AR1105" s="167"/>
      <c r="AS1105" s="167"/>
      <c r="AT1105" s="167"/>
      <c r="AU1105" s="167"/>
      <c r="AV1105" s="167"/>
      <c r="AW1105" s="167"/>
      <c r="AX1105" s="167"/>
      <c r="AY1105" s="167"/>
      <c r="AZ1105" s="167"/>
      <c r="BA1105" s="167"/>
      <c r="BB1105" s="167"/>
      <c r="BC1105" s="167"/>
      <c r="BD1105" s="167"/>
      <c r="BE1105" s="167"/>
      <c r="BF1105" s="167"/>
      <c r="BG1105" s="167"/>
      <c r="BH1105" s="167"/>
      <c r="BI1105" s="167"/>
      <c r="BJ1105" s="167"/>
      <c r="BK1105" s="167"/>
      <c r="BL1105" s="166"/>
      <c r="BM1105" s="166"/>
      <c r="BN1105" s="166"/>
      <c r="BO1105" s="166"/>
      <c r="BP1105" s="166"/>
      <c r="BQ1105" s="166"/>
      <c r="BR1105" s="166"/>
      <c r="BS1105" s="166"/>
      <c r="BT1105" s="166"/>
      <c r="BU1105" s="166"/>
      <c r="BV1105" s="166"/>
      <c r="BW1105" s="166"/>
      <c r="BX1105" s="166"/>
      <c r="BY1105" s="166"/>
      <c r="BZ1105" s="166"/>
      <c r="CA1105" s="166"/>
      <c r="CB1105" s="166"/>
      <c r="CC1105" s="166"/>
      <c r="CD1105" s="166"/>
      <c r="CE1105" s="166"/>
      <c r="CF1105" s="166"/>
      <c r="CG1105" s="166"/>
      <c r="CH1105" s="166"/>
      <c r="CI1105" s="166"/>
      <c r="CJ1105" s="166"/>
      <c r="CK1105" s="166"/>
      <c r="CL1105" s="166"/>
      <c r="CM1105" s="166"/>
      <c r="CN1105" s="166"/>
      <c r="CO1105" s="166"/>
      <c r="CP1105" s="166"/>
      <c r="CQ1105" s="166"/>
      <c r="CR1105" s="166"/>
      <c r="CS1105" s="166"/>
      <c r="CT1105" s="166"/>
      <c r="CU1105" s="166"/>
      <c r="CV1105" s="166"/>
      <c r="CW1105" s="166"/>
      <c r="CX1105" s="166"/>
      <c r="CY1105" s="166"/>
      <c r="CZ1105" s="166"/>
      <c r="DA1105" s="166"/>
      <c r="DB1105" s="166"/>
      <c r="DC1105" s="166"/>
      <c r="DD1105" s="166"/>
      <c r="DE1105" s="166"/>
      <c r="DF1105" s="166"/>
      <c r="DG1105" s="166"/>
      <c r="DH1105" s="166"/>
      <c r="DI1105" s="166"/>
      <c r="DJ1105" s="166"/>
      <c r="DK1105" s="166"/>
      <c r="DL1105" s="166"/>
      <c r="DM1105" s="166"/>
      <c r="DN1105" s="166"/>
      <c r="DO1105" s="166"/>
      <c r="DP1105" s="166"/>
      <c r="DQ1105" s="166"/>
      <c r="DR1105" s="166"/>
      <c r="DS1105" s="166"/>
      <c r="DT1105" s="166"/>
      <c r="DU1105" s="166"/>
      <c r="DV1105" s="166"/>
      <c r="DW1105" s="166"/>
      <c r="DX1105" s="166"/>
      <c r="DY1105" s="166"/>
      <c r="DZ1105" s="166"/>
      <c r="EA1105" s="166"/>
      <c r="EB1105" s="166"/>
      <c r="EC1105" s="166"/>
      <c r="ED1105" s="166"/>
      <c r="EE1105" s="166"/>
      <c r="EF1105" s="166"/>
      <c r="EG1105" s="166"/>
      <c r="EH1105" s="166"/>
      <c r="EI1105" s="166"/>
      <c r="EJ1105" s="166"/>
      <c r="EK1105" s="166"/>
      <c r="EL1105" s="166"/>
      <c r="EM1105" s="166"/>
      <c r="EN1105" s="166"/>
      <c r="EO1105" s="166"/>
      <c r="EP1105" s="166"/>
      <c r="EQ1105" s="166"/>
      <c r="ER1105" s="166"/>
      <c r="ES1105" s="166"/>
      <c r="ET1105" s="166"/>
      <c r="EU1105" s="166"/>
      <c r="EV1105" s="166"/>
      <c r="EW1105" s="166"/>
      <c r="EX1105" s="166"/>
      <c r="EY1105" s="166"/>
      <c r="EZ1105" s="166"/>
      <c r="FA1105" s="166"/>
      <c r="FB1105" s="166"/>
      <c r="FC1105" s="166"/>
      <c r="FD1105" s="166"/>
      <c r="FE1105" s="166"/>
      <c r="FF1105" s="166"/>
      <c r="FG1105" s="166"/>
      <c r="FH1105" s="166"/>
      <c r="FI1105" s="166"/>
      <c r="FJ1105" s="166"/>
    </row>
    <row r="1106" spans="13:166" s="19" customFormat="1">
      <c r="M1106" s="166"/>
      <c r="N1106" s="166"/>
      <c r="O1106" s="166"/>
      <c r="P1106" s="166"/>
      <c r="Q1106" s="166"/>
      <c r="R1106" s="166"/>
      <c r="S1106" s="166"/>
      <c r="T1106" s="166"/>
      <c r="U1106" s="166"/>
      <c r="V1106" s="166"/>
      <c r="W1106" s="166"/>
      <c r="X1106" s="166"/>
      <c r="Y1106" s="166"/>
      <c r="Z1106" s="166"/>
      <c r="AA1106" s="166"/>
      <c r="AB1106" s="166"/>
      <c r="AC1106" s="166"/>
      <c r="AD1106" s="166"/>
      <c r="AE1106" s="166"/>
      <c r="AF1106" s="166"/>
      <c r="AG1106" s="166"/>
      <c r="AH1106" s="167"/>
      <c r="AI1106" s="167"/>
      <c r="AJ1106" s="167"/>
      <c r="AK1106" s="167"/>
      <c r="AL1106" s="167"/>
      <c r="AM1106" s="167"/>
      <c r="AN1106" s="167"/>
      <c r="AO1106" s="167"/>
      <c r="AP1106" s="167"/>
      <c r="AQ1106" s="167"/>
      <c r="AR1106" s="167"/>
      <c r="AS1106" s="167"/>
      <c r="AT1106" s="167"/>
      <c r="AU1106" s="167"/>
      <c r="AV1106" s="167"/>
      <c r="AW1106" s="167"/>
      <c r="AX1106" s="167"/>
      <c r="AY1106" s="167"/>
      <c r="AZ1106" s="167"/>
      <c r="BA1106" s="167"/>
      <c r="BB1106" s="167"/>
      <c r="BC1106" s="167"/>
      <c r="BD1106" s="167"/>
      <c r="BE1106" s="167"/>
      <c r="BF1106" s="167"/>
      <c r="BG1106" s="167"/>
      <c r="BH1106" s="167"/>
      <c r="BI1106" s="167"/>
      <c r="BJ1106" s="167"/>
      <c r="BK1106" s="167"/>
      <c r="BL1106" s="166"/>
      <c r="BM1106" s="166"/>
      <c r="BN1106" s="166"/>
      <c r="BO1106" s="166"/>
      <c r="BP1106" s="166"/>
      <c r="BQ1106" s="166"/>
      <c r="BR1106" s="166"/>
      <c r="BS1106" s="166"/>
      <c r="BT1106" s="166"/>
      <c r="BU1106" s="166"/>
      <c r="BV1106" s="166"/>
      <c r="BW1106" s="166"/>
      <c r="BX1106" s="166"/>
      <c r="BY1106" s="166"/>
      <c r="BZ1106" s="166"/>
      <c r="CA1106" s="166"/>
      <c r="CB1106" s="166"/>
      <c r="CC1106" s="166"/>
      <c r="CD1106" s="166"/>
      <c r="CE1106" s="166"/>
      <c r="CF1106" s="166"/>
      <c r="CG1106" s="166"/>
      <c r="CH1106" s="166"/>
      <c r="CI1106" s="166"/>
      <c r="CJ1106" s="166"/>
      <c r="CK1106" s="166"/>
      <c r="CL1106" s="166"/>
      <c r="CM1106" s="166"/>
      <c r="CN1106" s="166"/>
      <c r="CO1106" s="166"/>
      <c r="CP1106" s="166"/>
      <c r="CQ1106" s="166"/>
      <c r="CR1106" s="166"/>
      <c r="CS1106" s="166"/>
      <c r="CT1106" s="166"/>
      <c r="CU1106" s="166"/>
      <c r="CV1106" s="166"/>
      <c r="CW1106" s="166"/>
      <c r="CX1106" s="166"/>
      <c r="CY1106" s="166"/>
      <c r="CZ1106" s="166"/>
      <c r="DA1106" s="166"/>
      <c r="DB1106" s="166"/>
      <c r="DC1106" s="166"/>
      <c r="DD1106" s="166"/>
      <c r="DE1106" s="166"/>
      <c r="DF1106" s="166"/>
      <c r="DG1106" s="166"/>
      <c r="DH1106" s="166"/>
      <c r="DI1106" s="166"/>
      <c r="DJ1106" s="166"/>
      <c r="DK1106" s="166"/>
      <c r="DL1106" s="166"/>
      <c r="DM1106" s="166"/>
      <c r="DN1106" s="166"/>
      <c r="DO1106" s="166"/>
      <c r="DP1106" s="166"/>
      <c r="DQ1106" s="166"/>
      <c r="DR1106" s="166"/>
      <c r="DS1106" s="166"/>
      <c r="DT1106" s="166"/>
      <c r="DU1106" s="166"/>
      <c r="DV1106" s="166"/>
      <c r="DW1106" s="166"/>
      <c r="DX1106" s="166"/>
      <c r="DY1106" s="166"/>
      <c r="DZ1106" s="166"/>
      <c r="EA1106" s="166"/>
      <c r="EB1106" s="166"/>
      <c r="EC1106" s="166"/>
      <c r="ED1106" s="166"/>
      <c r="EE1106" s="166"/>
      <c r="EF1106" s="166"/>
      <c r="EG1106" s="166"/>
      <c r="EH1106" s="166"/>
      <c r="EI1106" s="166"/>
      <c r="EJ1106" s="166"/>
      <c r="EK1106" s="166"/>
      <c r="EL1106" s="166"/>
      <c r="EM1106" s="166"/>
      <c r="EN1106" s="166"/>
      <c r="EO1106" s="166"/>
      <c r="EP1106" s="166"/>
      <c r="EQ1106" s="166"/>
      <c r="ER1106" s="166"/>
      <c r="ES1106" s="166"/>
      <c r="ET1106" s="166"/>
      <c r="EU1106" s="166"/>
      <c r="EV1106" s="166"/>
      <c r="EW1106" s="166"/>
      <c r="EX1106" s="166"/>
      <c r="EY1106" s="166"/>
      <c r="EZ1106" s="166"/>
      <c r="FA1106" s="166"/>
      <c r="FB1106" s="166"/>
      <c r="FC1106" s="166"/>
      <c r="FD1106" s="166"/>
      <c r="FE1106" s="166"/>
      <c r="FF1106" s="166"/>
      <c r="FG1106" s="166"/>
      <c r="FH1106" s="166"/>
      <c r="FI1106" s="166"/>
      <c r="FJ1106" s="166"/>
    </row>
    <row r="1107" spans="13:166" s="19" customFormat="1">
      <c r="M1107" s="166"/>
      <c r="N1107" s="166"/>
      <c r="O1107" s="166"/>
      <c r="P1107" s="166"/>
      <c r="Q1107" s="166"/>
      <c r="R1107" s="166"/>
      <c r="S1107" s="166"/>
      <c r="T1107" s="166"/>
      <c r="U1107" s="166"/>
      <c r="V1107" s="166"/>
      <c r="W1107" s="166"/>
      <c r="X1107" s="166"/>
      <c r="Y1107" s="166"/>
      <c r="Z1107" s="166"/>
      <c r="AA1107" s="166"/>
      <c r="AB1107" s="166"/>
      <c r="AC1107" s="166"/>
      <c r="AD1107" s="166"/>
      <c r="AE1107" s="166"/>
      <c r="AF1107" s="166"/>
      <c r="AG1107" s="166"/>
      <c r="AH1107" s="167"/>
      <c r="AI1107" s="167"/>
      <c r="AJ1107" s="167"/>
      <c r="AK1107" s="167"/>
      <c r="AL1107" s="167"/>
      <c r="AM1107" s="167"/>
      <c r="AN1107" s="167"/>
      <c r="AO1107" s="167"/>
      <c r="AP1107" s="167"/>
      <c r="AQ1107" s="167"/>
      <c r="AR1107" s="167"/>
      <c r="AS1107" s="167"/>
      <c r="AT1107" s="167"/>
      <c r="AU1107" s="167"/>
      <c r="AV1107" s="167"/>
      <c r="AW1107" s="167"/>
      <c r="AX1107" s="167"/>
      <c r="AY1107" s="167"/>
      <c r="AZ1107" s="167"/>
      <c r="BA1107" s="167"/>
      <c r="BB1107" s="167"/>
      <c r="BC1107" s="167"/>
      <c r="BD1107" s="167"/>
      <c r="BE1107" s="167"/>
      <c r="BF1107" s="167"/>
      <c r="BG1107" s="167"/>
      <c r="BH1107" s="167"/>
      <c r="BI1107" s="167"/>
      <c r="BJ1107" s="167"/>
      <c r="BK1107" s="167"/>
      <c r="BL1107" s="166"/>
      <c r="BM1107" s="166"/>
      <c r="BN1107" s="166"/>
      <c r="BO1107" s="166"/>
      <c r="BP1107" s="166"/>
      <c r="BQ1107" s="166"/>
      <c r="BR1107" s="166"/>
      <c r="BS1107" s="166"/>
      <c r="BT1107" s="166"/>
      <c r="BU1107" s="166"/>
      <c r="BV1107" s="166"/>
      <c r="BW1107" s="166"/>
      <c r="BX1107" s="166"/>
      <c r="BY1107" s="166"/>
      <c r="BZ1107" s="166"/>
      <c r="CA1107" s="166"/>
      <c r="CB1107" s="166"/>
      <c r="CC1107" s="166"/>
      <c r="CD1107" s="166"/>
      <c r="CE1107" s="166"/>
      <c r="CF1107" s="166"/>
      <c r="CG1107" s="166"/>
      <c r="CH1107" s="166"/>
      <c r="CI1107" s="166"/>
      <c r="CJ1107" s="166"/>
      <c r="CK1107" s="166"/>
      <c r="CL1107" s="166"/>
      <c r="CM1107" s="166"/>
      <c r="CN1107" s="166"/>
      <c r="CO1107" s="166"/>
      <c r="CP1107" s="166"/>
      <c r="CQ1107" s="166"/>
      <c r="CR1107" s="166"/>
      <c r="CS1107" s="166"/>
      <c r="CT1107" s="166"/>
      <c r="CU1107" s="166"/>
      <c r="CV1107" s="166"/>
      <c r="CW1107" s="166"/>
      <c r="CX1107" s="166"/>
      <c r="CY1107" s="166"/>
      <c r="CZ1107" s="166"/>
      <c r="DA1107" s="166"/>
      <c r="DB1107" s="166"/>
      <c r="DC1107" s="166"/>
      <c r="DD1107" s="166"/>
      <c r="DE1107" s="166"/>
      <c r="DF1107" s="166"/>
      <c r="DG1107" s="166"/>
      <c r="DH1107" s="166"/>
      <c r="DI1107" s="166"/>
      <c r="DJ1107" s="166"/>
      <c r="DK1107" s="166"/>
      <c r="DL1107" s="166"/>
      <c r="DM1107" s="166"/>
      <c r="DN1107" s="166"/>
      <c r="DO1107" s="166"/>
      <c r="DP1107" s="166"/>
      <c r="DQ1107" s="166"/>
      <c r="DR1107" s="166"/>
      <c r="DS1107" s="166"/>
      <c r="DT1107" s="166"/>
      <c r="DU1107" s="166"/>
      <c r="DV1107" s="166"/>
      <c r="DW1107" s="166"/>
      <c r="DX1107" s="166"/>
      <c r="DY1107" s="166"/>
      <c r="DZ1107" s="166"/>
      <c r="EA1107" s="166"/>
      <c r="EB1107" s="166"/>
      <c r="EC1107" s="166"/>
      <c r="ED1107" s="166"/>
      <c r="EE1107" s="166"/>
      <c r="EF1107" s="166"/>
      <c r="EG1107" s="166"/>
      <c r="EH1107" s="166"/>
      <c r="EI1107" s="166"/>
      <c r="EJ1107" s="166"/>
      <c r="EK1107" s="166"/>
      <c r="EL1107" s="166"/>
      <c r="EM1107" s="166"/>
      <c r="EN1107" s="166"/>
      <c r="EO1107" s="166"/>
      <c r="EP1107" s="166"/>
      <c r="EQ1107" s="166"/>
      <c r="ER1107" s="166"/>
      <c r="ES1107" s="166"/>
      <c r="ET1107" s="166"/>
      <c r="EU1107" s="166"/>
      <c r="EV1107" s="166"/>
      <c r="EW1107" s="166"/>
      <c r="EX1107" s="166"/>
      <c r="EY1107" s="166"/>
      <c r="EZ1107" s="166"/>
      <c r="FA1107" s="166"/>
      <c r="FB1107" s="166"/>
      <c r="FC1107" s="166"/>
      <c r="FD1107" s="166"/>
      <c r="FE1107" s="166"/>
      <c r="FF1107" s="166"/>
      <c r="FG1107" s="166"/>
      <c r="FH1107" s="166"/>
      <c r="FI1107" s="166"/>
      <c r="FJ1107" s="166"/>
    </row>
    <row r="1108" spans="13:166" s="19" customFormat="1">
      <c r="M1108" s="166"/>
      <c r="N1108" s="166"/>
      <c r="O1108" s="166"/>
      <c r="P1108" s="166"/>
      <c r="Q1108" s="166"/>
      <c r="R1108" s="166"/>
      <c r="S1108" s="166"/>
      <c r="T1108" s="166"/>
      <c r="U1108" s="166"/>
      <c r="V1108" s="166"/>
      <c r="W1108" s="166"/>
      <c r="X1108" s="166"/>
      <c r="Y1108" s="166"/>
      <c r="Z1108" s="166"/>
      <c r="AA1108" s="166"/>
      <c r="AB1108" s="166"/>
      <c r="AC1108" s="166"/>
      <c r="AD1108" s="166"/>
      <c r="AE1108" s="166"/>
      <c r="AF1108" s="166"/>
      <c r="AG1108" s="166"/>
      <c r="AH1108" s="167"/>
      <c r="AI1108" s="167"/>
      <c r="AJ1108" s="167"/>
      <c r="AK1108" s="167"/>
      <c r="AL1108" s="167"/>
      <c r="AM1108" s="167"/>
      <c r="AN1108" s="167"/>
      <c r="AO1108" s="167"/>
      <c r="AP1108" s="167"/>
      <c r="AQ1108" s="167"/>
      <c r="AR1108" s="167"/>
      <c r="AS1108" s="167"/>
      <c r="AT1108" s="167"/>
      <c r="AU1108" s="167"/>
      <c r="AV1108" s="167"/>
      <c r="AW1108" s="167"/>
      <c r="AX1108" s="167"/>
      <c r="AY1108" s="167"/>
      <c r="AZ1108" s="167"/>
      <c r="BA1108" s="167"/>
      <c r="BB1108" s="167"/>
      <c r="BC1108" s="167"/>
      <c r="BD1108" s="167"/>
      <c r="BE1108" s="167"/>
      <c r="BF1108" s="167"/>
      <c r="BG1108" s="167"/>
      <c r="BH1108" s="167"/>
      <c r="BI1108" s="167"/>
      <c r="BJ1108" s="167"/>
      <c r="BK1108" s="167"/>
      <c r="BL1108" s="166"/>
      <c r="BM1108" s="166"/>
      <c r="BN1108" s="166"/>
      <c r="BO1108" s="166"/>
      <c r="BP1108" s="166"/>
      <c r="BQ1108" s="166"/>
      <c r="BR1108" s="166"/>
      <c r="BS1108" s="166"/>
      <c r="BT1108" s="166"/>
      <c r="BU1108" s="166"/>
      <c r="BV1108" s="166"/>
      <c r="BW1108" s="166"/>
      <c r="BX1108" s="166"/>
      <c r="BY1108" s="166"/>
      <c r="BZ1108" s="166"/>
      <c r="CA1108" s="166"/>
      <c r="CB1108" s="166"/>
      <c r="CC1108" s="166"/>
      <c r="CD1108" s="166"/>
      <c r="CE1108" s="166"/>
      <c r="CF1108" s="166"/>
      <c r="CG1108" s="166"/>
      <c r="CH1108" s="166"/>
      <c r="CI1108" s="166"/>
      <c r="CJ1108" s="166"/>
      <c r="CK1108" s="166"/>
      <c r="CL1108" s="166"/>
      <c r="CM1108" s="166"/>
      <c r="CN1108" s="166"/>
      <c r="CO1108" s="166"/>
      <c r="CP1108" s="166"/>
      <c r="CQ1108" s="166"/>
      <c r="CR1108" s="166"/>
      <c r="CS1108" s="166"/>
      <c r="CT1108" s="166"/>
      <c r="CU1108" s="166"/>
      <c r="CV1108" s="166"/>
      <c r="CW1108" s="166"/>
      <c r="CX1108" s="166"/>
      <c r="CY1108" s="166"/>
      <c r="CZ1108" s="166"/>
      <c r="DA1108" s="166"/>
      <c r="DB1108" s="166"/>
      <c r="DC1108" s="166"/>
      <c r="DD1108" s="166"/>
      <c r="DE1108" s="166"/>
      <c r="DF1108" s="166"/>
      <c r="DG1108" s="166"/>
      <c r="DH1108" s="166"/>
      <c r="DI1108" s="166"/>
      <c r="DJ1108" s="166"/>
      <c r="DK1108" s="166"/>
      <c r="DL1108" s="166"/>
      <c r="DM1108" s="166"/>
      <c r="DN1108" s="166"/>
      <c r="DO1108" s="166"/>
      <c r="DP1108" s="166"/>
      <c r="DQ1108" s="166"/>
      <c r="DR1108" s="166"/>
      <c r="DS1108" s="166"/>
      <c r="DT1108" s="166"/>
      <c r="DU1108" s="166"/>
      <c r="DV1108" s="166"/>
      <c r="DW1108" s="166"/>
      <c r="DX1108" s="166"/>
      <c r="DY1108" s="166"/>
      <c r="DZ1108" s="166"/>
      <c r="EA1108" s="166"/>
      <c r="EB1108" s="166"/>
      <c r="EC1108" s="166"/>
      <c r="ED1108" s="166"/>
      <c r="EE1108" s="166"/>
      <c r="EF1108" s="166"/>
      <c r="EG1108" s="166"/>
      <c r="EH1108" s="166"/>
      <c r="EI1108" s="166"/>
      <c r="EJ1108" s="166"/>
      <c r="EK1108" s="166"/>
      <c r="EL1108" s="166"/>
      <c r="EM1108" s="166"/>
      <c r="EN1108" s="166"/>
      <c r="EO1108" s="166"/>
      <c r="EP1108" s="166"/>
      <c r="EQ1108" s="166"/>
      <c r="ER1108" s="166"/>
      <c r="ES1108" s="166"/>
      <c r="ET1108" s="166"/>
      <c r="EU1108" s="166"/>
      <c r="EV1108" s="166"/>
      <c r="EW1108" s="166"/>
      <c r="EX1108" s="166"/>
      <c r="EY1108" s="166"/>
      <c r="EZ1108" s="166"/>
      <c r="FA1108" s="166"/>
      <c r="FB1108" s="166"/>
      <c r="FC1108" s="166"/>
      <c r="FD1108" s="166"/>
      <c r="FE1108" s="166"/>
      <c r="FF1108" s="166"/>
      <c r="FG1108" s="166"/>
      <c r="FH1108" s="166"/>
      <c r="FI1108" s="166"/>
      <c r="FJ1108" s="166"/>
    </row>
    <row r="1109" spans="13:166" s="19" customFormat="1">
      <c r="M1109" s="166"/>
      <c r="N1109" s="166"/>
      <c r="O1109" s="166"/>
      <c r="P1109" s="166"/>
      <c r="Q1109" s="166"/>
      <c r="R1109" s="166"/>
      <c r="S1109" s="166"/>
      <c r="T1109" s="166"/>
      <c r="U1109" s="166"/>
      <c r="V1109" s="166"/>
      <c r="W1109" s="166"/>
      <c r="X1109" s="166"/>
      <c r="Y1109" s="166"/>
      <c r="Z1109" s="166"/>
      <c r="AA1109" s="166"/>
      <c r="AB1109" s="166"/>
      <c r="AC1109" s="166"/>
      <c r="AD1109" s="166"/>
      <c r="AE1109" s="166"/>
      <c r="AF1109" s="166"/>
      <c r="AG1109" s="166"/>
      <c r="AH1109" s="167"/>
      <c r="AI1109" s="167"/>
      <c r="AJ1109" s="167"/>
      <c r="AK1109" s="167"/>
      <c r="AL1109" s="167"/>
      <c r="AM1109" s="167"/>
      <c r="AN1109" s="167"/>
      <c r="AO1109" s="167"/>
      <c r="AP1109" s="167"/>
      <c r="AQ1109" s="167"/>
      <c r="AR1109" s="167"/>
      <c r="AS1109" s="167"/>
      <c r="AT1109" s="167"/>
      <c r="AU1109" s="167"/>
      <c r="AV1109" s="167"/>
      <c r="AW1109" s="167"/>
      <c r="AX1109" s="167"/>
      <c r="AY1109" s="167"/>
      <c r="AZ1109" s="167"/>
      <c r="BA1109" s="167"/>
      <c r="BB1109" s="167"/>
      <c r="BC1109" s="167"/>
      <c r="BD1109" s="167"/>
      <c r="BE1109" s="167"/>
      <c r="BF1109" s="167"/>
      <c r="BG1109" s="167"/>
      <c r="BH1109" s="167"/>
      <c r="BI1109" s="167"/>
      <c r="BJ1109" s="167"/>
      <c r="BK1109" s="167"/>
      <c r="BL1109" s="166"/>
      <c r="BM1109" s="166"/>
      <c r="BN1109" s="166"/>
      <c r="BO1109" s="166"/>
      <c r="BP1109" s="166"/>
      <c r="BQ1109" s="166"/>
      <c r="BR1109" s="166"/>
      <c r="BS1109" s="166"/>
      <c r="BT1109" s="166"/>
      <c r="BU1109" s="166"/>
      <c r="BV1109" s="166"/>
      <c r="BW1109" s="166"/>
      <c r="BX1109" s="166"/>
      <c r="BY1109" s="166"/>
      <c r="BZ1109" s="166"/>
      <c r="CA1109" s="166"/>
      <c r="CB1109" s="166"/>
      <c r="CC1109" s="166"/>
      <c r="CD1109" s="166"/>
      <c r="CE1109" s="166"/>
      <c r="CF1109" s="166"/>
      <c r="CG1109" s="166"/>
      <c r="CH1109" s="166"/>
      <c r="CI1109" s="166"/>
      <c r="CJ1109" s="166"/>
      <c r="CK1109" s="166"/>
      <c r="CL1109" s="166"/>
      <c r="CM1109" s="166"/>
      <c r="CN1109" s="166"/>
      <c r="CO1109" s="166"/>
      <c r="CP1109" s="166"/>
      <c r="CQ1109" s="166"/>
      <c r="CR1109" s="166"/>
      <c r="CS1109" s="166"/>
      <c r="CT1109" s="166"/>
      <c r="CU1109" s="166"/>
      <c r="CV1109" s="166"/>
      <c r="CW1109" s="166"/>
      <c r="CX1109" s="166"/>
      <c r="CY1109" s="166"/>
      <c r="CZ1109" s="166"/>
      <c r="DA1109" s="166"/>
      <c r="DB1109" s="166"/>
      <c r="DC1109" s="166"/>
      <c r="DD1109" s="166"/>
      <c r="DE1109" s="166"/>
      <c r="DF1109" s="166"/>
      <c r="DG1109" s="166"/>
      <c r="DH1109" s="166"/>
      <c r="DI1109" s="166"/>
      <c r="DJ1109" s="166"/>
      <c r="DK1109" s="166"/>
      <c r="DL1109" s="166"/>
      <c r="DM1109" s="166"/>
      <c r="DN1109" s="166"/>
      <c r="DO1109" s="166"/>
      <c r="DP1109" s="166"/>
      <c r="DQ1109" s="166"/>
      <c r="DR1109" s="166"/>
      <c r="DS1109" s="166"/>
      <c r="DT1109" s="166"/>
      <c r="DU1109" s="166"/>
      <c r="DV1109" s="166"/>
      <c r="DW1109" s="166"/>
      <c r="DX1109" s="166"/>
      <c r="DY1109" s="166"/>
      <c r="DZ1109" s="166"/>
      <c r="EA1109" s="166"/>
      <c r="EB1109" s="166"/>
      <c r="EC1109" s="166"/>
      <c r="ED1109" s="166"/>
      <c r="EE1109" s="166"/>
      <c r="EF1109" s="166"/>
      <c r="EG1109" s="166"/>
      <c r="EH1109" s="166"/>
      <c r="EI1109" s="166"/>
      <c r="EJ1109" s="166"/>
      <c r="EK1109" s="166"/>
      <c r="EL1109" s="166"/>
      <c r="EM1109" s="166"/>
      <c r="EN1109" s="166"/>
      <c r="EO1109" s="166"/>
      <c r="EP1109" s="166"/>
      <c r="EQ1109" s="166"/>
      <c r="ER1109" s="166"/>
      <c r="ES1109" s="166"/>
      <c r="ET1109" s="166"/>
      <c r="EU1109" s="166"/>
      <c r="EV1109" s="166"/>
      <c r="EW1109" s="166"/>
      <c r="EX1109" s="166"/>
      <c r="EY1109" s="166"/>
      <c r="EZ1109" s="166"/>
      <c r="FA1109" s="166"/>
      <c r="FB1109" s="166"/>
      <c r="FC1109" s="166"/>
      <c r="FD1109" s="166"/>
      <c r="FE1109" s="166"/>
      <c r="FF1109" s="166"/>
      <c r="FG1109" s="166"/>
      <c r="FH1109" s="166"/>
      <c r="FI1109" s="166"/>
      <c r="FJ1109" s="166"/>
    </row>
    <row r="1110" spans="13:166" s="19" customFormat="1">
      <c r="M1110" s="166"/>
      <c r="N1110" s="166"/>
      <c r="O1110" s="166"/>
      <c r="P1110" s="166"/>
      <c r="Q1110" s="166"/>
      <c r="R1110" s="166"/>
      <c r="S1110" s="166"/>
      <c r="T1110" s="166"/>
      <c r="U1110" s="166"/>
      <c r="V1110" s="166"/>
      <c r="W1110" s="166"/>
      <c r="X1110" s="166"/>
      <c r="Y1110" s="166"/>
      <c r="Z1110" s="166"/>
      <c r="AA1110" s="166"/>
      <c r="AB1110" s="166"/>
      <c r="AC1110" s="166"/>
      <c r="AD1110" s="166"/>
      <c r="AE1110" s="166"/>
      <c r="AF1110" s="166"/>
      <c r="AG1110" s="166"/>
      <c r="AH1110" s="167"/>
      <c r="AI1110" s="167"/>
      <c r="AJ1110" s="167"/>
      <c r="AK1110" s="167"/>
      <c r="AL1110" s="167"/>
      <c r="AM1110" s="167"/>
      <c r="AN1110" s="167"/>
      <c r="AO1110" s="167"/>
      <c r="AP1110" s="167"/>
      <c r="AQ1110" s="167"/>
      <c r="AR1110" s="167"/>
      <c r="AS1110" s="167"/>
      <c r="AT1110" s="167"/>
      <c r="AU1110" s="167"/>
      <c r="AV1110" s="167"/>
      <c r="AW1110" s="167"/>
      <c r="AX1110" s="167"/>
      <c r="AY1110" s="167"/>
      <c r="AZ1110" s="167"/>
      <c r="BA1110" s="167"/>
      <c r="BB1110" s="167"/>
      <c r="BC1110" s="167"/>
      <c r="BD1110" s="167"/>
      <c r="BE1110" s="167"/>
      <c r="BF1110" s="167"/>
      <c r="BG1110" s="167"/>
      <c r="BH1110" s="167"/>
      <c r="BI1110" s="167"/>
      <c r="BJ1110" s="167"/>
      <c r="BK1110" s="167"/>
      <c r="BL1110" s="166"/>
      <c r="BM1110" s="166"/>
      <c r="BN1110" s="166"/>
      <c r="BO1110" s="166"/>
      <c r="BP1110" s="166"/>
      <c r="BQ1110" s="166"/>
      <c r="BR1110" s="166"/>
      <c r="BS1110" s="166"/>
      <c r="BT1110" s="166"/>
      <c r="BU1110" s="166"/>
      <c r="BV1110" s="166"/>
      <c r="BW1110" s="166"/>
      <c r="BX1110" s="166"/>
      <c r="BY1110" s="166"/>
      <c r="BZ1110" s="166"/>
      <c r="CA1110" s="166"/>
      <c r="CB1110" s="166"/>
      <c r="CC1110" s="166"/>
      <c r="CD1110" s="166"/>
      <c r="CE1110" s="166"/>
      <c r="CF1110" s="166"/>
      <c r="CG1110" s="166"/>
      <c r="CH1110" s="166"/>
      <c r="CI1110" s="166"/>
      <c r="CJ1110" s="166"/>
      <c r="CK1110" s="166"/>
      <c r="CL1110" s="166"/>
      <c r="CM1110" s="166"/>
      <c r="CN1110" s="166"/>
      <c r="CO1110" s="166"/>
      <c r="CP1110" s="166"/>
      <c r="CQ1110" s="166"/>
      <c r="CR1110" s="166"/>
      <c r="CS1110" s="166"/>
      <c r="CT1110" s="166"/>
      <c r="CU1110" s="166"/>
      <c r="CV1110" s="166"/>
      <c r="CW1110" s="166"/>
      <c r="CX1110" s="166"/>
      <c r="CY1110" s="166"/>
      <c r="CZ1110" s="166"/>
      <c r="DA1110" s="166"/>
      <c r="DB1110" s="166"/>
      <c r="DC1110" s="166"/>
      <c r="DD1110" s="166"/>
      <c r="DE1110" s="166"/>
      <c r="DF1110" s="166"/>
      <c r="DG1110" s="166"/>
      <c r="DH1110" s="166"/>
      <c r="DI1110" s="166"/>
      <c r="DJ1110" s="166"/>
      <c r="DK1110" s="166"/>
      <c r="DL1110" s="166"/>
      <c r="DM1110" s="166"/>
      <c r="DN1110" s="166"/>
      <c r="DO1110" s="166"/>
      <c r="DP1110" s="166"/>
      <c r="DQ1110" s="166"/>
      <c r="DR1110" s="166"/>
      <c r="DS1110" s="166"/>
      <c r="DT1110" s="166"/>
      <c r="DU1110" s="166"/>
      <c r="DV1110" s="166"/>
      <c r="DW1110" s="166"/>
      <c r="DX1110" s="166"/>
      <c r="DY1110" s="166"/>
      <c r="DZ1110" s="166"/>
      <c r="EA1110" s="166"/>
      <c r="EB1110" s="166"/>
      <c r="EC1110" s="166"/>
      <c r="ED1110" s="166"/>
      <c r="EE1110" s="166"/>
      <c r="EF1110" s="166"/>
      <c r="EG1110" s="166"/>
      <c r="EH1110" s="166"/>
      <c r="EI1110" s="166"/>
      <c r="EJ1110" s="166"/>
      <c r="EK1110" s="166"/>
      <c r="EL1110" s="166"/>
      <c r="EM1110" s="166"/>
      <c r="EN1110" s="166"/>
      <c r="EO1110" s="166"/>
      <c r="EP1110" s="166"/>
      <c r="EQ1110" s="166"/>
      <c r="ER1110" s="166"/>
      <c r="ES1110" s="166"/>
      <c r="ET1110" s="166"/>
      <c r="EU1110" s="166"/>
      <c r="EV1110" s="166"/>
      <c r="EW1110" s="166"/>
      <c r="EX1110" s="166"/>
      <c r="EY1110" s="166"/>
      <c r="EZ1110" s="166"/>
      <c r="FA1110" s="166"/>
      <c r="FB1110" s="166"/>
      <c r="FC1110" s="166"/>
      <c r="FD1110" s="166"/>
      <c r="FE1110" s="166"/>
      <c r="FF1110" s="166"/>
      <c r="FG1110" s="166"/>
      <c r="FH1110" s="166"/>
      <c r="FI1110" s="166"/>
      <c r="FJ1110" s="166"/>
    </row>
    <row r="1111" spans="13:166" s="19" customFormat="1">
      <c r="M1111" s="166"/>
      <c r="N1111" s="166"/>
      <c r="O1111" s="166"/>
      <c r="P1111" s="166"/>
      <c r="Q1111" s="166"/>
      <c r="R1111" s="166"/>
      <c r="S1111" s="166"/>
      <c r="T1111" s="166"/>
      <c r="U1111" s="166"/>
      <c r="V1111" s="166"/>
      <c r="W1111" s="166"/>
      <c r="X1111" s="166"/>
      <c r="Y1111" s="166"/>
      <c r="Z1111" s="166"/>
      <c r="AA1111" s="166"/>
      <c r="AB1111" s="166"/>
      <c r="AC1111" s="166"/>
      <c r="AD1111" s="166"/>
      <c r="AE1111" s="166"/>
      <c r="AF1111" s="166"/>
      <c r="AG1111" s="166"/>
      <c r="AH1111" s="167"/>
      <c r="AI1111" s="167"/>
      <c r="AJ1111" s="167"/>
      <c r="AK1111" s="167"/>
      <c r="AL1111" s="167"/>
      <c r="AM1111" s="167"/>
      <c r="AN1111" s="167"/>
      <c r="AO1111" s="167"/>
      <c r="AP1111" s="167"/>
      <c r="AQ1111" s="167"/>
      <c r="AR1111" s="167"/>
      <c r="AS1111" s="167"/>
      <c r="AT1111" s="167"/>
      <c r="AU1111" s="167"/>
      <c r="AV1111" s="167"/>
      <c r="AW1111" s="167"/>
      <c r="AX1111" s="167"/>
      <c r="AY1111" s="167"/>
      <c r="AZ1111" s="167"/>
      <c r="BA1111" s="167"/>
      <c r="BB1111" s="167"/>
      <c r="BC1111" s="167"/>
      <c r="BD1111" s="167"/>
      <c r="BE1111" s="167"/>
      <c r="BF1111" s="167"/>
      <c r="BG1111" s="167"/>
      <c r="BH1111" s="167"/>
      <c r="BI1111" s="167"/>
      <c r="BJ1111" s="167"/>
      <c r="BK1111" s="167"/>
      <c r="BL1111" s="166"/>
      <c r="BM1111" s="166"/>
      <c r="BN1111" s="166"/>
      <c r="BO1111" s="166"/>
      <c r="BP1111" s="166"/>
      <c r="BQ1111" s="166"/>
      <c r="BR1111" s="166"/>
      <c r="BS1111" s="166"/>
      <c r="BT1111" s="166"/>
      <c r="BU1111" s="166"/>
      <c r="BV1111" s="166"/>
      <c r="BW1111" s="166"/>
      <c r="BX1111" s="166"/>
      <c r="BY1111" s="166"/>
      <c r="BZ1111" s="166"/>
      <c r="CA1111" s="166"/>
      <c r="CB1111" s="166"/>
      <c r="CC1111" s="166"/>
      <c r="CD1111" s="166"/>
      <c r="CE1111" s="166"/>
      <c r="CF1111" s="166"/>
      <c r="CG1111" s="166"/>
      <c r="CH1111" s="166"/>
      <c r="CI1111" s="166"/>
      <c r="CJ1111" s="166"/>
      <c r="CK1111" s="166"/>
      <c r="CL1111" s="166"/>
      <c r="CM1111" s="166"/>
      <c r="CN1111" s="166"/>
      <c r="CO1111" s="166"/>
      <c r="CP1111" s="166"/>
      <c r="CQ1111" s="166"/>
      <c r="CR1111" s="166"/>
      <c r="CS1111" s="166"/>
      <c r="CT1111" s="166"/>
      <c r="CU1111" s="166"/>
      <c r="CV1111" s="166"/>
      <c r="CW1111" s="166"/>
      <c r="CX1111" s="166"/>
      <c r="CY1111" s="166"/>
      <c r="CZ1111" s="166"/>
      <c r="DA1111" s="166"/>
      <c r="DB1111" s="166"/>
      <c r="DC1111" s="166"/>
      <c r="DD1111" s="166"/>
      <c r="DE1111" s="166"/>
      <c r="DF1111" s="166"/>
      <c r="DG1111" s="166"/>
      <c r="DH1111" s="166"/>
      <c r="DI1111" s="166"/>
      <c r="DJ1111" s="166"/>
      <c r="DK1111" s="166"/>
      <c r="DL1111" s="166"/>
      <c r="DM1111" s="166"/>
      <c r="DN1111" s="166"/>
      <c r="DO1111" s="166"/>
      <c r="DP1111" s="166"/>
      <c r="DQ1111" s="166"/>
      <c r="DR1111" s="166"/>
      <c r="DS1111" s="166"/>
      <c r="DT1111" s="166"/>
      <c r="DU1111" s="166"/>
      <c r="DV1111" s="166"/>
      <c r="DW1111" s="166"/>
      <c r="DX1111" s="166"/>
      <c r="DY1111" s="166"/>
      <c r="DZ1111" s="166"/>
      <c r="EA1111" s="166"/>
      <c r="EB1111" s="166"/>
      <c r="EC1111" s="166"/>
      <c r="ED1111" s="166"/>
      <c r="EE1111" s="166"/>
      <c r="EF1111" s="166"/>
      <c r="EG1111" s="166"/>
      <c r="EH1111" s="166"/>
      <c r="EI1111" s="166"/>
      <c r="EJ1111" s="166"/>
      <c r="EK1111" s="166"/>
      <c r="EL1111" s="166"/>
      <c r="EM1111" s="166"/>
      <c r="EN1111" s="166"/>
      <c r="EO1111" s="166"/>
      <c r="EP1111" s="166"/>
      <c r="EQ1111" s="166"/>
      <c r="ER1111" s="166"/>
      <c r="ES1111" s="166"/>
      <c r="ET1111" s="166"/>
      <c r="EU1111" s="166"/>
      <c r="EV1111" s="166"/>
      <c r="EW1111" s="166"/>
      <c r="EX1111" s="166"/>
      <c r="EY1111" s="166"/>
      <c r="EZ1111" s="166"/>
      <c r="FA1111" s="166"/>
      <c r="FB1111" s="166"/>
      <c r="FC1111" s="166"/>
      <c r="FD1111" s="166"/>
      <c r="FE1111" s="166"/>
      <c r="FF1111" s="166"/>
      <c r="FG1111" s="166"/>
      <c r="FH1111" s="166"/>
      <c r="FI1111" s="166"/>
      <c r="FJ1111" s="166"/>
    </row>
    <row r="1112" spans="13:166" s="19" customFormat="1">
      <c r="M1112" s="166"/>
      <c r="N1112" s="166"/>
      <c r="O1112" s="166"/>
      <c r="P1112" s="166"/>
      <c r="Q1112" s="166"/>
      <c r="R1112" s="166"/>
      <c r="S1112" s="166"/>
      <c r="T1112" s="166"/>
      <c r="U1112" s="166"/>
      <c r="V1112" s="166"/>
      <c r="W1112" s="166"/>
      <c r="X1112" s="166"/>
      <c r="Y1112" s="166"/>
      <c r="Z1112" s="166"/>
      <c r="AA1112" s="166"/>
      <c r="AB1112" s="166"/>
      <c r="AC1112" s="166"/>
      <c r="AD1112" s="166"/>
      <c r="AE1112" s="166"/>
      <c r="AF1112" s="166"/>
      <c r="AG1112" s="166"/>
      <c r="AH1112" s="167"/>
      <c r="AI1112" s="167"/>
      <c r="AJ1112" s="167"/>
      <c r="AK1112" s="167"/>
      <c r="AL1112" s="167"/>
      <c r="AM1112" s="167"/>
      <c r="AN1112" s="167"/>
      <c r="AO1112" s="167"/>
      <c r="AP1112" s="167"/>
      <c r="AQ1112" s="167"/>
      <c r="AR1112" s="167"/>
      <c r="AS1112" s="167"/>
      <c r="AT1112" s="167"/>
      <c r="AU1112" s="167"/>
      <c r="AV1112" s="167"/>
      <c r="AW1112" s="167"/>
      <c r="AX1112" s="167"/>
      <c r="AY1112" s="167"/>
      <c r="AZ1112" s="167"/>
      <c r="BA1112" s="167"/>
      <c r="BB1112" s="167"/>
      <c r="BC1112" s="167"/>
      <c r="BD1112" s="167"/>
      <c r="BE1112" s="167"/>
      <c r="BF1112" s="167"/>
      <c r="BG1112" s="167"/>
      <c r="BH1112" s="167"/>
      <c r="BI1112" s="167"/>
      <c r="BJ1112" s="167"/>
      <c r="BK1112" s="167"/>
      <c r="BL1112" s="166"/>
      <c r="BM1112" s="166"/>
      <c r="BN1112" s="166"/>
      <c r="BO1112" s="166"/>
      <c r="BP1112" s="166"/>
      <c r="BQ1112" s="166"/>
      <c r="BR1112" s="166"/>
      <c r="BS1112" s="166"/>
      <c r="BT1112" s="166"/>
      <c r="BU1112" s="166"/>
      <c r="BV1112" s="166"/>
      <c r="BW1112" s="166"/>
      <c r="BX1112" s="166"/>
      <c r="BY1112" s="166"/>
      <c r="BZ1112" s="166"/>
      <c r="CA1112" s="166"/>
      <c r="CB1112" s="166"/>
      <c r="CC1112" s="166"/>
      <c r="CD1112" s="166"/>
      <c r="CE1112" s="166"/>
      <c r="CF1112" s="166"/>
      <c r="CG1112" s="166"/>
      <c r="CH1112" s="166"/>
      <c r="CI1112" s="166"/>
      <c r="CJ1112" s="166"/>
      <c r="CK1112" s="166"/>
      <c r="CL1112" s="166"/>
      <c r="CM1112" s="166"/>
      <c r="CN1112" s="166"/>
      <c r="CO1112" s="166"/>
      <c r="CP1112" s="166"/>
      <c r="CQ1112" s="166"/>
      <c r="CR1112" s="166"/>
      <c r="CS1112" s="166"/>
      <c r="CT1112" s="166"/>
      <c r="CU1112" s="166"/>
      <c r="CV1112" s="166"/>
      <c r="CW1112" s="166"/>
      <c r="CX1112" s="166"/>
      <c r="CY1112" s="166"/>
      <c r="CZ1112" s="166"/>
      <c r="DA1112" s="166"/>
      <c r="DB1112" s="166"/>
      <c r="DC1112" s="166"/>
      <c r="DD1112" s="166"/>
      <c r="DE1112" s="166"/>
      <c r="DF1112" s="166"/>
      <c r="DG1112" s="166"/>
      <c r="DH1112" s="166"/>
      <c r="DI1112" s="166"/>
      <c r="DJ1112" s="166"/>
      <c r="DK1112" s="166"/>
      <c r="DL1112" s="166"/>
      <c r="DM1112" s="166"/>
      <c r="DN1112" s="166"/>
      <c r="DO1112" s="166"/>
      <c r="DP1112" s="166"/>
      <c r="DQ1112" s="166"/>
      <c r="DR1112" s="166"/>
      <c r="DS1112" s="166"/>
      <c r="DT1112" s="166"/>
      <c r="DU1112" s="166"/>
      <c r="DV1112" s="166"/>
      <c r="DW1112" s="166"/>
      <c r="DX1112" s="166"/>
      <c r="DY1112" s="166"/>
      <c r="DZ1112" s="166"/>
      <c r="EA1112" s="166"/>
      <c r="EB1112" s="166"/>
      <c r="EC1112" s="166"/>
      <c r="ED1112" s="166"/>
      <c r="EE1112" s="166"/>
      <c r="EF1112" s="166"/>
      <c r="EG1112" s="166"/>
      <c r="EH1112" s="166"/>
      <c r="EI1112" s="166"/>
      <c r="EJ1112" s="166"/>
      <c r="EK1112" s="166"/>
      <c r="EL1112" s="166"/>
      <c r="EM1112" s="166"/>
      <c r="EN1112" s="166"/>
      <c r="EO1112" s="166"/>
      <c r="EP1112" s="166"/>
      <c r="EQ1112" s="166"/>
      <c r="ER1112" s="166"/>
      <c r="ES1112" s="166"/>
      <c r="ET1112" s="166"/>
      <c r="EU1112" s="166"/>
      <c r="EV1112" s="166"/>
      <c r="EW1112" s="166"/>
      <c r="EX1112" s="166"/>
      <c r="EY1112" s="166"/>
      <c r="EZ1112" s="166"/>
      <c r="FA1112" s="166"/>
      <c r="FB1112" s="166"/>
      <c r="FC1112" s="166"/>
      <c r="FD1112" s="166"/>
      <c r="FE1112" s="166"/>
      <c r="FF1112" s="166"/>
      <c r="FG1112" s="166"/>
      <c r="FH1112" s="166"/>
      <c r="FI1112" s="166"/>
      <c r="FJ1112" s="166"/>
    </row>
    <row r="1113" spans="13:166" s="19" customFormat="1">
      <c r="M1113" s="166"/>
      <c r="N1113" s="166"/>
      <c r="O1113" s="166"/>
      <c r="P1113" s="166"/>
      <c r="Q1113" s="166"/>
      <c r="R1113" s="166"/>
      <c r="S1113" s="166"/>
      <c r="T1113" s="166"/>
      <c r="U1113" s="166"/>
      <c r="V1113" s="166"/>
      <c r="W1113" s="166"/>
      <c r="X1113" s="166"/>
      <c r="Y1113" s="166"/>
      <c r="Z1113" s="166"/>
      <c r="AA1113" s="166"/>
      <c r="AB1113" s="166"/>
      <c r="AC1113" s="166"/>
      <c r="AD1113" s="166"/>
      <c r="AE1113" s="166"/>
      <c r="AF1113" s="166"/>
      <c r="AG1113" s="166"/>
      <c r="AH1113" s="167"/>
      <c r="AI1113" s="167"/>
      <c r="AJ1113" s="167"/>
      <c r="AK1113" s="167"/>
      <c r="AL1113" s="167"/>
      <c r="AM1113" s="167"/>
      <c r="AN1113" s="167"/>
      <c r="AO1113" s="167"/>
      <c r="AP1113" s="167"/>
      <c r="AQ1113" s="167"/>
      <c r="AR1113" s="167"/>
      <c r="AS1113" s="167"/>
      <c r="AT1113" s="167"/>
      <c r="AU1113" s="167"/>
      <c r="AV1113" s="167"/>
      <c r="AW1113" s="167"/>
      <c r="AX1113" s="167"/>
      <c r="AY1113" s="167"/>
      <c r="AZ1113" s="167"/>
      <c r="BA1113" s="167"/>
      <c r="BB1113" s="167"/>
      <c r="BC1113" s="167"/>
      <c r="BD1113" s="167"/>
      <c r="BE1113" s="167"/>
      <c r="BF1113" s="167"/>
      <c r="BG1113" s="167"/>
      <c r="BH1113" s="167"/>
      <c r="BI1113" s="167"/>
      <c r="BJ1113" s="167"/>
      <c r="BK1113" s="167"/>
      <c r="BL1113" s="166"/>
      <c r="BM1113" s="166"/>
      <c r="BN1113" s="166"/>
      <c r="BO1113" s="166"/>
      <c r="BP1113" s="166"/>
      <c r="BQ1113" s="166"/>
      <c r="BR1113" s="166"/>
      <c r="BS1113" s="166"/>
      <c r="BT1113" s="166"/>
      <c r="BU1113" s="166"/>
      <c r="BV1113" s="166"/>
      <c r="BW1113" s="166"/>
      <c r="BX1113" s="166"/>
      <c r="BY1113" s="166"/>
      <c r="BZ1113" s="166"/>
      <c r="CA1113" s="166"/>
      <c r="CB1113" s="166"/>
      <c r="CC1113" s="166"/>
      <c r="CD1113" s="166"/>
      <c r="CE1113" s="166"/>
      <c r="CF1113" s="166"/>
      <c r="CG1113" s="166"/>
      <c r="CH1113" s="166"/>
      <c r="CI1113" s="166"/>
      <c r="CJ1113" s="166"/>
      <c r="CK1113" s="166"/>
      <c r="CL1113" s="166"/>
      <c r="CM1113" s="166"/>
      <c r="CN1113" s="166"/>
      <c r="CO1113" s="166"/>
      <c r="CP1113" s="166"/>
      <c r="CQ1113" s="166"/>
      <c r="CR1113" s="166"/>
      <c r="CS1113" s="166"/>
      <c r="CT1113" s="166"/>
      <c r="CU1113" s="166"/>
      <c r="CV1113" s="166"/>
      <c r="CW1113" s="166"/>
      <c r="CX1113" s="166"/>
      <c r="CY1113" s="166"/>
      <c r="CZ1113" s="166"/>
      <c r="DA1113" s="166"/>
      <c r="DB1113" s="166"/>
      <c r="DC1113" s="166"/>
      <c r="DD1113" s="166"/>
      <c r="DE1113" s="166"/>
      <c r="DF1113" s="166"/>
      <c r="DG1113" s="166"/>
      <c r="DH1113" s="166"/>
      <c r="DI1113" s="166"/>
      <c r="DJ1113" s="166"/>
      <c r="DK1113" s="166"/>
      <c r="DL1113" s="166"/>
      <c r="DM1113" s="166"/>
      <c r="DN1113" s="166"/>
      <c r="DO1113" s="166"/>
      <c r="DP1113" s="166"/>
      <c r="DQ1113" s="166"/>
      <c r="DR1113" s="166"/>
      <c r="DS1113" s="166"/>
      <c r="DT1113" s="166"/>
      <c r="DU1113" s="166"/>
      <c r="DV1113" s="166"/>
      <c r="DW1113" s="166"/>
      <c r="DX1113" s="166"/>
      <c r="DY1113" s="166"/>
      <c r="DZ1113" s="166"/>
      <c r="EA1113" s="166"/>
      <c r="EB1113" s="166"/>
      <c r="EC1113" s="166"/>
      <c r="ED1113" s="166"/>
      <c r="EE1113" s="166"/>
      <c r="EF1113" s="166"/>
      <c r="EG1113" s="166"/>
      <c r="EH1113" s="166"/>
      <c r="EI1113" s="166"/>
      <c r="EJ1113" s="166"/>
      <c r="EK1113" s="166"/>
      <c r="EL1113" s="166"/>
      <c r="EM1113" s="166"/>
      <c r="EN1113" s="166"/>
      <c r="EO1113" s="166"/>
      <c r="EP1113" s="166"/>
      <c r="EQ1113" s="166"/>
      <c r="ER1113" s="166"/>
      <c r="ES1113" s="166"/>
      <c r="ET1113" s="166"/>
      <c r="EU1113" s="166"/>
      <c r="EV1113" s="166"/>
      <c r="EW1113" s="166"/>
      <c r="EX1113" s="166"/>
      <c r="EY1113" s="166"/>
      <c r="EZ1113" s="166"/>
      <c r="FA1113" s="166"/>
      <c r="FB1113" s="166"/>
      <c r="FC1113" s="166"/>
      <c r="FD1113" s="166"/>
      <c r="FE1113" s="166"/>
      <c r="FF1113" s="166"/>
      <c r="FG1113" s="166"/>
      <c r="FH1113" s="166"/>
      <c r="FI1113" s="166"/>
      <c r="FJ1113" s="166"/>
    </row>
    <row r="1114" spans="13:166" s="19" customFormat="1">
      <c r="M1114" s="166"/>
      <c r="N1114" s="166"/>
      <c r="O1114" s="166"/>
      <c r="P1114" s="166"/>
      <c r="Q1114" s="166"/>
      <c r="R1114" s="166"/>
      <c r="S1114" s="166"/>
      <c r="T1114" s="166"/>
      <c r="U1114" s="166"/>
      <c r="V1114" s="166"/>
      <c r="W1114" s="166"/>
      <c r="X1114" s="166"/>
      <c r="Y1114" s="166"/>
      <c r="Z1114" s="166"/>
      <c r="AA1114" s="166"/>
      <c r="AB1114" s="166"/>
      <c r="AC1114" s="166"/>
      <c r="AD1114" s="166"/>
      <c r="AE1114" s="166"/>
      <c r="AF1114" s="166"/>
      <c r="AG1114" s="166"/>
      <c r="AH1114" s="167"/>
      <c r="AI1114" s="167"/>
      <c r="AJ1114" s="167"/>
      <c r="AK1114" s="167"/>
      <c r="AL1114" s="167"/>
      <c r="AM1114" s="167"/>
      <c r="AN1114" s="167"/>
      <c r="AO1114" s="167"/>
      <c r="AP1114" s="167"/>
      <c r="AQ1114" s="167"/>
      <c r="AR1114" s="167"/>
      <c r="AS1114" s="167"/>
      <c r="AT1114" s="167"/>
      <c r="AU1114" s="167"/>
      <c r="AV1114" s="167"/>
      <c r="AW1114" s="167"/>
      <c r="AX1114" s="167"/>
      <c r="AY1114" s="167"/>
      <c r="AZ1114" s="167"/>
      <c r="BA1114" s="167"/>
      <c r="BB1114" s="167"/>
      <c r="BC1114" s="167"/>
      <c r="BD1114" s="167"/>
      <c r="BE1114" s="167"/>
      <c r="BF1114" s="167"/>
      <c r="BG1114" s="167"/>
      <c r="BH1114" s="167"/>
      <c r="BI1114" s="167"/>
      <c r="BJ1114" s="167"/>
      <c r="BK1114" s="167"/>
      <c r="BL1114" s="166"/>
      <c r="BM1114" s="166"/>
      <c r="BN1114" s="166"/>
      <c r="BO1114" s="166"/>
      <c r="BP1114" s="166"/>
      <c r="BQ1114" s="166"/>
      <c r="BR1114" s="166"/>
      <c r="BS1114" s="166"/>
      <c r="BT1114" s="166"/>
      <c r="BU1114" s="166"/>
      <c r="BV1114" s="166"/>
      <c r="BW1114" s="166"/>
      <c r="BX1114" s="166"/>
      <c r="BY1114" s="166"/>
      <c r="BZ1114" s="166"/>
      <c r="CA1114" s="166"/>
      <c r="CB1114" s="166"/>
      <c r="CC1114" s="166"/>
      <c r="CD1114" s="166"/>
      <c r="CE1114" s="166"/>
      <c r="CF1114" s="166"/>
      <c r="CG1114" s="166"/>
      <c r="CH1114" s="166"/>
      <c r="CI1114" s="166"/>
      <c r="CJ1114" s="166"/>
      <c r="CK1114" s="166"/>
      <c r="CL1114" s="166"/>
      <c r="CM1114" s="166"/>
      <c r="CN1114" s="166"/>
      <c r="CO1114" s="166"/>
      <c r="CP1114" s="166"/>
      <c r="CQ1114" s="166"/>
      <c r="CR1114" s="166"/>
      <c r="CS1114" s="166"/>
      <c r="CT1114" s="166"/>
      <c r="CU1114" s="166"/>
      <c r="CV1114" s="166"/>
      <c r="CW1114" s="166"/>
      <c r="CX1114" s="166"/>
      <c r="CY1114" s="166"/>
      <c r="CZ1114" s="166"/>
      <c r="DA1114" s="166"/>
      <c r="DB1114" s="166"/>
      <c r="DC1114" s="166"/>
      <c r="DD1114" s="166"/>
      <c r="DE1114" s="166"/>
      <c r="DF1114" s="166"/>
      <c r="DG1114" s="166"/>
      <c r="DH1114" s="166"/>
      <c r="DI1114" s="166"/>
      <c r="DJ1114" s="166"/>
      <c r="DK1114" s="166"/>
      <c r="DL1114" s="166"/>
      <c r="DM1114" s="166"/>
      <c r="DN1114" s="166"/>
      <c r="DO1114" s="166"/>
      <c r="DP1114" s="166"/>
      <c r="DQ1114" s="166"/>
      <c r="DR1114" s="166"/>
      <c r="DS1114" s="166"/>
      <c r="DT1114" s="166"/>
      <c r="DU1114" s="166"/>
      <c r="DV1114" s="166"/>
      <c r="DW1114" s="166"/>
      <c r="DX1114" s="166"/>
      <c r="DY1114" s="166"/>
      <c r="DZ1114" s="166"/>
      <c r="EA1114" s="166"/>
      <c r="EB1114" s="166"/>
      <c r="EC1114" s="166"/>
      <c r="ED1114" s="166"/>
      <c r="EE1114" s="166"/>
      <c r="EF1114" s="166"/>
      <c r="EG1114" s="166"/>
      <c r="EH1114" s="166"/>
      <c r="EI1114" s="166"/>
      <c r="EJ1114" s="166"/>
      <c r="EK1114" s="166"/>
      <c r="EL1114" s="166"/>
      <c r="EM1114" s="166"/>
      <c r="EN1114" s="166"/>
      <c r="EO1114" s="166"/>
      <c r="EP1114" s="166"/>
      <c r="EQ1114" s="166"/>
      <c r="ER1114" s="166"/>
      <c r="ES1114" s="166"/>
      <c r="ET1114" s="166"/>
      <c r="EU1114" s="166"/>
      <c r="EV1114" s="166"/>
      <c r="EW1114" s="166"/>
      <c r="EX1114" s="166"/>
      <c r="EY1114" s="166"/>
      <c r="EZ1114" s="166"/>
      <c r="FA1114" s="166"/>
      <c r="FB1114" s="166"/>
      <c r="FC1114" s="166"/>
      <c r="FD1114" s="166"/>
      <c r="FE1114" s="166"/>
      <c r="FF1114" s="166"/>
      <c r="FG1114" s="166"/>
      <c r="FH1114" s="166"/>
      <c r="FI1114" s="166"/>
      <c r="FJ1114" s="166"/>
    </row>
    <row r="1115" spans="13:166" s="19" customFormat="1">
      <c r="M1115" s="166"/>
      <c r="N1115" s="166"/>
      <c r="O1115" s="166"/>
      <c r="P1115" s="166"/>
      <c r="Q1115" s="166"/>
      <c r="R1115" s="166"/>
      <c r="S1115" s="166"/>
      <c r="T1115" s="166"/>
      <c r="U1115" s="166"/>
      <c r="V1115" s="166"/>
      <c r="W1115" s="166"/>
      <c r="X1115" s="166"/>
      <c r="Y1115" s="166"/>
      <c r="Z1115" s="166"/>
      <c r="AA1115" s="166"/>
      <c r="AB1115" s="166"/>
      <c r="AC1115" s="166"/>
      <c r="AD1115" s="166"/>
      <c r="AE1115" s="166"/>
      <c r="AF1115" s="166"/>
      <c r="AG1115" s="166"/>
      <c r="AH1115" s="167"/>
      <c r="AI1115" s="167"/>
      <c r="AJ1115" s="167"/>
      <c r="AK1115" s="167"/>
      <c r="AL1115" s="167"/>
      <c r="AM1115" s="167"/>
      <c r="AN1115" s="167"/>
      <c r="AO1115" s="167"/>
      <c r="AP1115" s="167"/>
      <c r="AQ1115" s="167"/>
      <c r="AR1115" s="167"/>
      <c r="AS1115" s="167"/>
      <c r="AT1115" s="167"/>
      <c r="AU1115" s="167"/>
      <c r="AV1115" s="167"/>
      <c r="AW1115" s="167"/>
      <c r="AX1115" s="167"/>
      <c r="AY1115" s="167"/>
      <c r="AZ1115" s="167"/>
      <c r="BA1115" s="167"/>
      <c r="BB1115" s="167"/>
      <c r="BC1115" s="167"/>
      <c r="BD1115" s="167"/>
      <c r="BE1115" s="167"/>
      <c r="BF1115" s="167"/>
      <c r="BG1115" s="167"/>
      <c r="BH1115" s="167"/>
      <c r="BI1115" s="167"/>
      <c r="BJ1115" s="167"/>
      <c r="BK1115" s="167"/>
      <c r="BL1115" s="166"/>
      <c r="BM1115" s="166"/>
      <c r="BN1115" s="166"/>
      <c r="BO1115" s="166"/>
      <c r="BP1115" s="166"/>
      <c r="BQ1115" s="166"/>
      <c r="BR1115" s="166"/>
      <c r="BS1115" s="166"/>
      <c r="BT1115" s="166"/>
      <c r="BU1115" s="166"/>
      <c r="BV1115" s="166"/>
      <c r="BW1115" s="166"/>
      <c r="BX1115" s="166"/>
      <c r="BY1115" s="166"/>
      <c r="BZ1115" s="166"/>
      <c r="CA1115" s="166"/>
      <c r="CB1115" s="166"/>
      <c r="CC1115" s="166"/>
      <c r="CD1115" s="166"/>
      <c r="CE1115" s="166"/>
      <c r="CF1115" s="166"/>
      <c r="CG1115" s="166"/>
      <c r="CH1115" s="166"/>
      <c r="CI1115" s="166"/>
      <c r="CJ1115" s="166"/>
      <c r="CK1115" s="166"/>
      <c r="CL1115" s="166"/>
      <c r="CM1115" s="166"/>
      <c r="CN1115" s="166"/>
      <c r="CO1115" s="166"/>
      <c r="CP1115" s="166"/>
      <c r="CQ1115" s="166"/>
      <c r="CR1115" s="166"/>
      <c r="CS1115" s="166"/>
      <c r="CT1115" s="166"/>
      <c r="CU1115" s="166"/>
      <c r="CV1115" s="166"/>
      <c r="CW1115" s="166"/>
      <c r="CX1115" s="166"/>
      <c r="CY1115" s="166"/>
      <c r="CZ1115" s="166"/>
      <c r="DA1115" s="166"/>
      <c r="DB1115" s="166"/>
      <c r="DC1115" s="166"/>
      <c r="DD1115" s="166"/>
      <c r="DE1115" s="166"/>
      <c r="DF1115" s="166"/>
      <c r="DG1115" s="166"/>
      <c r="DH1115" s="166"/>
      <c r="DI1115" s="166"/>
      <c r="DJ1115" s="166"/>
      <c r="DK1115" s="166"/>
      <c r="DL1115" s="166"/>
      <c r="DM1115" s="166"/>
      <c r="DN1115" s="166"/>
      <c r="DO1115" s="166"/>
      <c r="DP1115" s="166"/>
      <c r="DQ1115" s="166"/>
      <c r="DR1115" s="166"/>
      <c r="DS1115" s="166"/>
      <c r="DT1115" s="166"/>
      <c r="DU1115" s="166"/>
      <c r="DV1115" s="166"/>
      <c r="DW1115" s="166"/>
      <c r="DX1115" s="166"/>
      <c r="DY1115" s="166"/>
      <c r="DZ1115" s="166"/>
      <c r="EA1115" s="166"/>
      <c r="EB1115" s="166"/>
      <c r="EC1115" s="166"/>
      <c r="ED1115" s="166"/>
      <c r="EE1115" s="166"/>
      <c r="EF1115" s="166"/>
      <c r="EG1115" s="166"/>
      <c r="EH1115" s="166"/>
      <c r="EI1115" s="166"/>
      <c r="EJ1115" s="166"/>
      <c r="EK1115" s="166"/>
      <c r="EL1115" s="166"/>
      <c r="EM1115" s="166"/>
      <c r="EN1115" s="166"/>
      <c r="EO1115" s="166"/>
      <c r="EP1115" s="166"/>
      <c r="EQ1115" s="166"/>
      <c r="ER1115" s="166"/>
      <c r="ES1115" s="166"/>
      <c r="ET1115" s="166"/>
      <c r="EU1115" s="166"/>
      <c r="EV1115" s="166"/>
      <c r="EW1115" s="166"/>
      <c r="EX1115" s="166"/>
      <c r="EY1115" s="166"/>
      <c r="EZ1115" s="166"/>
      <c r="FA1115" s="166"/>
      <c r="FB1115" s="166"/>
      <c r="FC1115" s="166"/>
      <c r="FD1115" s="166"/>
      <c r="FE1115" s="166"/>
      <c r="FF1115" s="166"/>
      <c r="FG1115" s="166"/>
      <c r="FH1115" s="166"/>
      <c r="FI1115" s="166"/>
      <c r="FJ1115" s="166"/>
    </row>
    <row r="1116" spans="13:166" s="19" customFormat="1">
      <c r="M1116" s="166"/>
      <c r="N1116" s="166"/>
      <c r="O1116" s="166"/>
      <c r="P1116" s="166"/>
      <c r="Q1116" s="166"/>
      <c r="R1116" s="166"/>
      <c r="S1116" s="166"/>
      <c r="T1116" s="166"/>
      <c r="U1116" s="166"/>
      <c r="V1116" s="166"/>
      <c r="W1116" s="166"/>
      <c r="X1116" s="166"/>
      <c r="Y1116" s="166"/>
      <c r="Z1116" s="166"/>
      <c r="AA1116" s="166"/>
      <c r="AB1116" s="166"/>
      <c r="AC1116" s="166"/>
      <c r="AD1116" s="166"/>
      <c r="AE1116" s="166"/>
      <c r="AF1116" s="166"/>
      <c r="AG1116" s="166"/>
      <c r="AH1116" s="167"/>
      <c r="AI1116" s="167"/>
      <c r="AJ1116" s="167"/>
      <c r="AK1116" s="167"/>
      <c r="AL1116" s="167"/>
      <c r="AM1116" s="167"/>
      <c r="AN1116" s="167"/>
      <c r="AO1116" s="167"/>
      <c r="AP1116" s="167"/>
      <c r="AQ1116" s="167"/>
      <c r="AR1116" s="167"/>
      <c r="AS1116" s="167"/>
      <c r="AT1116" s="167"/>
      <c r="AU1116" s="167"/>
      <c r="AV1116" s="167"/>
      <c r="AW1116" s="167"/>
      <c r="AX1116" s="167"/>
      <c r="AY1116" s="167"/>
      <c r="AZ1116" s="167"/>
      <c r="BA1116" s="167"/>
      <c r="BB1116" s="167"/>
      <c r="BC1116" s="167"/>
      <c r="BD1116" s="167"/>
      <c r="BE1116" s="167"/>
      <c r="BF1116" s="167"/>
      <c r="BG1116" s="167"/>
      <c r="BH1116" s="167"/>
      <c r="BI1116" s="167"/>
      <c r="BJ1116" s="167"/>
      <c r="BK1116" s="167"/>
      <c r="BL1116" s="166"/>
      <c r="BM1116" s="166"/>
      <c r="BN1116" s="166"/>
      <c r="BO1116" s="166"/>
      <c r="BP1116" s="166"/>
      <c r="BQ1116" s="166"/>
      <c r="BR1116" s="166"/>
      <c r="BS1116" s="166"/>
      <c r="BT1116" s="166"/>
      <c r="BU1116" s="166"/>
      <c r="BV1116" s="166"/>
      <c r="BW1116" s="166"/>
      <c r="BX1116" s="166"/>
      <c r="BY1116" s="166"/>
      <c r="BZ1116" s="166"/>
      <c r="CA1116" s="166"/>
      <c r="CB1116" s="166"/>
      <c r="CC1116" s="166"/>
      <c r="CD1116" s="166"/>
      <c r="CE1116" s="166"/>
      <c r="CF1116" s="166"/>
      <c r="CG1116" s="166"/>
      <c r="CH1116" s="166"/>
      <c r="CI1116" s="166"/>
      <c r="CJ1116" s="166"/>
      <c r="CK1116" s="166"/>
      <c r="CL1116" s="166"/>
      <c r="CM1116" s="166"/>
      <c r="CN1116" s="166"/>
      <c r="CO1116" s="166"/>
      <c r="CP1116" s="166"/>
      <c r="CQ1116" s="166"/>
      <c r="CR1116" s="166"/>
      <c r="CS1116" s="166"/>
      <c r="CT1116" s="166"/>
      <c r="CU1116" s="166"/>
      <c r="CV1116" s="166"/>
      <c r="CW1116" s="166"/>
      <c r="CX1116" s="166"/>
      <c r="CY1116" s="166"/>
      <c r="CZ1116" s="166"/>
      <c r="DA1116" s="166"/>
      <c r="DB1116" s="166"/>
      <c r="DC1116" s="166"/>
      <c r="DD1116" s="166"/>
      <c r="DE1116" s="166"/>
      <c r="DF1116" s="166"/>
      <c r="DG1116" s="166"/>
      <c r="DH1116" s="166"/>
      <c r="DI1116" s="166"/>
      <c r="DJ1116" s="166"/>
      <c r="DK1116" s="166"/>
      <c r="DL1116" s="166"/>
      <c r="DM1116" s="166"/>
      <c r="DN1116" s="166"/>
      <c r="DO1116" s="166"/>
      <c r="DP1116" s="166"/>
      <c r="DQ1116" s="166"/>
      <c r="DR1116" s="166"/>
      <c r="DS1116" s="166"/>
      <c r="DT1116" s="166"/>
      <c r="DU1116" s="166"/>
      <c r="DV1116" s="166"/>
      <c r="DW1116" s="166"/>
      <c r="DX1116" s="166"/>
      <c r="DY1116" s="166"/>
      <c r="DZ1116" s="166"/>
      <c r="EA1116" s="166"/>
      <c r="EB1116" s="166"/>
      <c r="EC1116" s="166"/>
      <c r="ED1116" s="166"/>
      <c r="EE1116" s="166"/>
      <c r="EF1116" s="166"/>
      <c r="EG1116" s="166"/>
      <c r="EH1116" s="166"/>
      <c r="EI1116" s="166"/>
      <c r="EJ1116" s="166"/>
      <c r="EK1116" s="166"/>
      <c r="EL1116" s="166"/>
      <c r="EM1116" s="166"/>
      <c r="EN1116" s="166"/>
      <c r="EO1116" s="166"/>
      <c r="EP1116" s="166"/>
      <c r="EQ1116" s="166"/>
      <c r="ER1116" s="166"/>
      <c r="ES1116" s="166"/>
      <c r="ET1116" s="166"/>
      <c r="EU1116" s="166"/>
      <c r="EV1116" s="166"/>
      <c r="EW1116" s="166"/>
      <c r="EX1116" s="166"/>
      <c r="EY1116" s="166"/>
      <c r="EZ1116" s="166"/>
      <c r="FA1116" s="166"/>
      <c r="FB1116" s="166"/>
      <c r="FC1116" s="166"/>
      <c r="FD1116" s="166"/>
      <c r="FE1116" s="166"/>
      <c r="FF1116" s="166"/>
      <c r="FG1116" s="166"/>
      <c r="FH1116" s="166"/>
      <c r="FI1116" s="166"/>
      <c r="FJ1116" s="166"/>
    </row>
    <row r="1117" spans="13:166" s="19" customFormat="1">
      <c r="M1117" s="166"/>
      <c r="N1117" s="166"/>
      <c r="O1117" s="166"/>
      <c r="P1117" s="166"/>
      <c r="Q1117" s="166"/>
      <c r="R1117" s="166"/>
      <c r="S1117" s="166"/>
      <c r="T1117" s="166"/>
      <c r="U1117" s="166"/>
      <c r="V1117" s="166"/>
      <c r="W1117" s="166"/>
      <c r="X1117" s="166"/>
      <c r="Y1117" s="166"/>
      <c r="Z1117" s="166"/>
      <c r="AA1117" s="166"/>
      <c r="AB1117" s="166"/>
      <c r="AC1117" s="166"/>
      <c r="AD1117" s="166"/>
      <c r="AE1117" s="166"/>
      <c r="AF1117" s="166"/>
      <c r="AG1117" s="166"/>
      <c r="AH1117" s="167"/>
      <c r="AI1117" s="167"/>
      <c r="AJ1117" s="167"/>
      <c r="AK1117" s="167"/>
      <c r="AL1117" s="167"/>
      <c r="AM1117" s="167"/>
      <c r="AN1117" s="167"/>
      <c r="AO1117" s="167"/>
      <c r="AP1117" s="167"/>
      <c r="AQ1117" s="167"/>
      <c r="AR1117" s="167"/>
      <c r="AS1117" s="167"/>
      <c r="AT1117" s="167"/>
      <c r="AU1117" s="167"/>
      <c r="AV1117" s="167"/>
      <c r="AW1117" s="167"/>
      <c r="AX1117" s="167"/>
      <c r="AY1117" s="167"/>
      <c r="AZ1117" s="167"/>
      <c r="BA1117" s="167"/>
      <c r="BB1117" s="167"/>
      <c r="BC1117" s="167"/>
      <c r="BD1117" s="167"/>
      <c r="BE1117" s="167"/>
      <c r="BF1117" s="167"/>
      <c r="BG1117" s="167"/>
      <c r="BH1117" s="167"/>
      <c r="BI1117" s="167"/>
      <c r="BJ1117" s="167"/>
      <c r="BK1117" s="167"/>
      <c r="BL1117" s="166"/>
      <c r="BM1117" s="166"/>
      <c r="BN1117" s="166"/>
      <c r="BO1117" s="166"/>
      <c r="BP1117" s="166"/>
      <c r="BQ1117" s="166"/>
      <c r="BR1117" s="166"/>
      <c r="BS1117" s="166"/>
      <c r="BT1117" s="166"/>
      <c r="BU1117" s="166"/>
      <c r="BV1117" s="166"/>
      <c r="BW1117" s="166"/>
      <c r="BX1117" s="166"/>
      <c r="BY1117" s="166"/>
      <c r="BZ1117" s="166"/>
      <c r="CA1117" s="166"/>
      <c r="CB1117" s="166"/>
      <c r="CC1117" s="166"/>
      <c r="CD1117" s="166"/>
      <c r="CE1117" s="166"/>
      <c r="CF1117" s="166"/>
      <c r="CG1117" s="166"/>
      <c r="CH1117" s="166"/>
      <c r="CI1117" s="166"/>
      <c r="CJ1117" s="166"/>
      <c r="CK1117" s="166"/>
      <c r="CL1117" s="166"/>
      <c r="CM1117" s="166"/>
      <c r="CN1117" s="166"/>
      <c r="CO1117" s="166"/>
      <c r="CP1117" s="166"/>
      <c r="CQ1117" s="166"/>
      <c r="CR1117" s="166"/>
      <c r="CS1117" s="166"/>
      <c r="CT1117" s="166"/>
      <c r="CU1117" s="166"/>
      <c r="CV1117" s="166"/>
      <c r="CW1117" s="166"/>
      <c r="CX1117" s="166"/>
      <c r="CY1117" s="166"/>
      <c r="CZ1117" s="166"/>
      <c r="DA1117" s="166"/>
      <c r="DB1117" s="166"/>
      <c r="DC1117" s="166"/>
      <c r="DD1117" s="166"/>
      <c r="DE1117" s="166"/>
      <c r="DF1117" s="166"/>
      <c r="DG1117" s="166"/>
      <c r="DH1117" s="166"/>
      <c r="DI1117" s="166"/>
      <c r="DJ1117" s="166"/>
      <c r="DK1117" s="166"/>
      <c r="DL1117" s="166"/>
      <c r="DM1117" s="166"/>
      <c r="DN1117" s="166"/>
      <c r="DO1117" s="166"/>
      <c r="DP1117" s="166"/>
      <c r="DQ1117" s="166"/>
      <c r="DR1117" s="166"/>
      <c r="DS1117" s="166"/>
      <c r="DT1117" s="166"/>
      <c r="DU1117" s="166"/>
      <c r="DV1117" s="166"/>
      <c r="DW1117" s="166"/>
      <c r="DX1117" s="166"/>
      <c r="DY1117" s="166"/>
      <c r="DZ1117" s="166"/>
      <c r="EA1117" s="166"/>
      <c r="EB1117" s="166"/>
      <c r="EC1117" s="166"/>
      <c r="ED1117" s="166"/>
      <c r="EE1117" s="166"/>
      <c r="EF1117" s="166"/>
      <c r="EG1117" s="166"/>
      <c r="EH1117" s="166"/>
      <c r="EI1117" s="166"/>
      <c r="EJ1117" s="166"/>
      <c r="EK1117" s="166"/>
      <c r="EL1117" s="166"/>
      <c r="EM1117" s="166"/>
      <c r="EN1117" s="166"/>
      <c r="EO1117" s="166"/>
      <c r="EP1117" s="166"/>
      <c r="EQ1117" s="166"/>
      <c r="ER1117" s="166"/>
      <c r="ES1117" s="166"/>
      <c r="ET1117" s="166"/>
      <c r="EU1117" s="166"/>
      <c r="EV1117" s="166"/>
      <c r="EW1117" s="166"/>
      <c r="EX1117" s="166"/>
      <c r="EY1117" s="166"/>
      <c r="EZ1117" s="166"/>
      <c r="FA1117" s="166"/>
      <c r="FB1117" s="166"/>
      <c r="FC1117" s="166"/>
      <c r="FD1117" s="166"/>
      <c r="FE1117" s="166"/>
      <c r="FF1117" s="166"/>
      <c r="FG1117" s="166"/>
      <c r="FH1117" s="166"/>
      <c r="FI1117" s="166"/>
      <c r="FJ1117" s="166"/>
    </row>
    <row r="1118" spans="13:166" s="19" customFormat="1">
      <c r="M1118" s="166"/>
      <c r="N1118" s="166"/>
      <c r="O1118" s="166"/>
      <c r="P1118" s="166"/>
      <c r="Q1118" s="166"/>
      <c r="R1118" s="166"/>
      <c r="S1118" s="166"/>
      <c r="T1118" s="166"/>
      <c r="U1118" s="166"/>
      <c r="V1118" s="166"/>
      <c r="W1118" s="166"/>
      <c r="X1118" s="166"/>
      <c r="Y1118" s="166"/>
      <c r="Z1118" s="166"/>
      <c r="AA1118" s="166"/>
      <c r="AB1118" s="166"/>
      <c r="AC1118" s="166"/>
      <c r="AD1118" s="166"/>
      <c r="AE1118" s="166"/>
      <c r="AF1118" s="166"/>
      <c r="AG1118" s="166"/>
      <c r="AH1118" s="167"/>
      <c r="AI1118" s="167"/>
      <c r="AJ1118" s="167"/>
      <c r="AK1118" s="167"/>
      <c r="AL1118" s="167"/>
      <c r="AM1118" s="167"/>
      <c r="AN1118" s="167"/>
      <c r="AO1118" s="167"/>
      <c r="AP1118" s="167"/>
      <c r="AQ1118" s="167"/>
      <c r="AR1118" s="167"/>
      <c r="AS1118" s="167"/>
      <c r="AT1118" s="167"/>
      <c r="AU1118" s="167"/>
      <c r="AV1118" s="167"/>
      <c r="AW1118" s="167"/>
      <c r="AX1118" s="167"/>
      <c r="AY1118" s="167"/>
      <c r="AZ1118" s="167"/>
      <c r="BA1118" s="167"/>
      <c r="BB1118" s="167"/>
      <c r="BC1118" s="167"/>
      <c r="BD1118" s="167"/>
      <c r="BE1118" s="167"/>
      <c r="BF1118" s="167"/>
      <c r="BG1118" s="167"/>
      <c r="BH1118" s="167"/>
      <c r="BI1118" s="167"/>
      <c r="BJ1118" s="167"/>
      <c r="BK1118" s="167"/>
      <c r="BL1118" s="166"/>
      <c r="BM1118" s="166"/>
      <c r="BN1118" s="166"/>
      <c r="BO1118" s="166"/>
      <c r="BP1118" s="166"/>
      <c r="BQ1118" s="166"/>
      <c r="BR1118" s="166"/>
      <c r="BS1118" s="166"/>
      <c r="BT1118" s="166"/>
      <c r="BU1118" s="166"/>
      <c r="BV1118" s="166"/>
      <c r="BW1118" s="166"/>
      <c r="BX1118" s="166"/>
      <c r="BY1118" s="166"/>
      <c r="BZ1118" s="166"/>
      <c r="CA1118" s="166"/>
      <c r="CB1118" s="166"/>
      <c r="CC1118" s="166"/>
      <c r="CD1118" s="166"/>
      <c r="CE1118" s="166"/>
      <c r="CF1118" s="166"/>
      <c r="CG1118" s="166"/>
      <c r="CH1118" s="166"/>
      <c r="CI1118" s="166"/>
      <c r="CJ1118" s="166"/>
      <c r="CK1118" s="166"/>
      <c r="CL1118" s="166"/>
      <c r="CM1118" s="166"/>
      <c r="CN1118" s="166"/>
      <c r="CO1118" s="166"/>
      <c r="CP1118" s="166"/>
      <c r="CQ1118" s="166"/>
      <c r="CR1118" s="166"/>
      <c r="CS1118" s="166"/>
      <c r="CT1118" s="166"/>
      <c r="CU1118" s="166"/>
      <c r="CV1118" s="166"/>
      <c r="CW1118" s="166"/>
      <c r="CX1118" s="166"/>
      <c r="CY1118" s="166"/>
      <c r="CZ1118" s="166"/>
      <c r="DA1118" s="166"/>
      <c r="DB1118" s="166"/>
      <c r="DC1118" s="166"/>
      <c r="DD1118" s="166"/>
      <c r="DE1118" s="166"/>
      <c r="DF1118" s="166"/>
      <c r="DG1118" s="166"/>
      <c r="DH1118" s="166"/>
      <c r="DI1118" s="166"/>
      <c r="DJ1118" s="166"/>
      <c r="DK1118" s="166"/>
      <c r="DL1118" s="166"/>
      <c r="DM1118" s="166"/>
      <c r="DN1118" s="166"/>
      <c r="DO1118" s="166"/>
      <c r="DP1118" s="166"/>
      <c r="DQ1118" s="166"/>
      <c r="DR1118" s="166"/>
      <c r="DS1118" s="166"/>
      <c r="DT1118" s="166"/>
      <c r="DU1118" s="166"/>
      <c r="DV1118" s="166"/>
      <c r="DW1118" s="166"/>
      <c r="DX1118" s="166"/>
      <c r="DY1118" s="166"/>
      <c r="DZ1118" s="166"/>
      <c r="EA1118" s="166"/>
      <c r="EB1118" s="166"/>
      <c r="EC1118" s="166"/>
      <c r="ED1118" s="166"/>
      <c r="EE1118" s="166"/>
      <c r="EF1118" s="166"/>
      <c r="EG1118" s="166"/>
      <c r="EH1118" s="166"/>
      <c r="EI1118" s="166"/>
      <c r="EJ1118" s="166"/>
      <c r="EK1118" s="166"/>
      <c r="EL1118" s="166"/>
      <c r="EM1118" s="166"/>
      <c r="EN1118" s="166"/>
      <c r="EO1118" s="166"/>
      <c r="EP1118" s="166"/>
      <c r="EQ1118" s="166"/>
      <c r="ER1118" s="166"/>
      <c r="ES1118" s="166"/>
      <c r="ET1118" s="166"/>
      <c r="EU1118" s="166"/>
      <c r="EV1118" s="166"/>
      <c r="EW1118" s="166"/>
      <c r="EX1118" s="166"/>
      <c r="EY1118" s="166"/>
      <c r="EZ1118" s="166"/>
      <c r="FA1118" s="166"/>
      <c r="FB1118" s="166"/>
      <c r="FC1118" s="166"/>
      <c r="FD1118" s="166"/>
      <c r="FE1118" s="166"/>
      <c r="FF1118" s="166"/>
      <c r="FG1118" s="166"/>
      <c r="FH1118" s="166"/>
      <c r="FI1118" s="166"/>
      <c r="FJ1118" s="166"/>
    </row>
    <row r="1119" spans="13:166" s="19" customFormat="1">
      <c r="M1119" s="166"/>
      <c r="N1119" s="166"/>
      <c r="O1119" s="166"/>
      <c r="P1119" s="166"/>
      <c r="Q1119" s="166"/>
      <c r="R1119" s="166"/>
      <c r="S1119" s="166"/>
      <c r="T1119" s="166"/>
      <c r="U1119" s="166"/>
      <c r="V1119" s="166"/>
      <c r="W1119" s="166"/>
      <c r="X1119" s="166"/>
      <c r="Y1119" s="166"/>
      <c r="Z1119" s="166"/>
      <c r="AA1119" s="166"/>
      <c r="AB1119" s="166"/>
      <c r="AC1119" s="166"/>
      <c r="AD1119" s="166"/>
      <c r="AE1119" s="166"/>
      <c r="AF1119" s="166"/>
      <c r="AG1119" s="166"/>
      <c r="AH1119" s="167"/>
      <c r="AI1119" s="167"/>
      <c r="AJ1119" s="167"/>
      <c r="AK1119" s="167"/>
      <c r="AL1119" s="167"/>
      <c r="AM1119" s="167"/>
      <c r="AN1119" s="167"/>
      <c r="AO1119" s="167"/>
      <c r="AP1119" s="167"/>
      <c r="AQ1119" s="167"/>
      <c r="AR1119" s="167"/>
      <c r="AS1119" s="167"/>
      <c r="AT1119" s="167"/>
      <c r="AU1119" s="167"/>
      <c r="AV1119" s="167"/>
      <c r="AW1119" s="167"/>
      <c r="AX1119" s="167"/>
      <c r="AY1119" s="167"/>
      <c r="AZ1119" s="167"/>
      <c r="BA1119" s="167"/>
      <c r="BB1119" s="167"/>
      <c r="BC1119" s="167"/>
      <c r="BD1119" s="167"/>
      <c r="BE1119" s="167"/>
      <c r="BF1119" s="167"/>
      <c r="BG1119" s="167"/>
      <c r="BH1119" s="167"/>
      <c r="BI1119" s="167"/>
      <c r="BJ1119" s="167"/>
      <c r="BK1119" s="167"/>
      <c r="BL1119" s="166"/>
      <c r="BM1119" s="166"/>
      <c r="BN1119" s="166"/>
      <c r="BO1119" s="166"/>
      <c r="BP1119" s="166"/>
      <c r="BQ1119" s="166"/>
      <c r="BR1119" s="166"/>
      <c r="BS1119" s="166"/>
      <c r="BT1119" s="166"/>
      <c r="BU1119" s="166"/>
      <c r="BV1119" s="166"/>
      <c r="BW1119" s="166"/>
      <c r="BX1119" s="166"/>
      <c r="BY1119" s="166"/>
      <c r="BZ1119" s="166"/>
      <c r="CA1119" s="166"/>
      <c r="CB1119" s="166"/>
      <c r="CC1119" s="166"/>
      <c r="CD1119" s="166"/>
      <c r="CE1119" s="166"/>
      <c r="CF1119" s="166"/>
      <c r="CG1119" s="166"/>
      <c r="CH1119" s="166"/>
      <c r="CI1119" s="166"/>
      <c r="CJ1119" s="166"/>
      <c r="CK1119" s="166"/>
      <c r="CL1119" s="166"/>
      <c r="CM1119" s="166"/>
      <c r="CN1119" s="166"/>
      <c r="CO1119" s="166"/>
      <c r="CP1119" s="166"/>
      <c r="CQ1119" s="166"/>
      <c r="CR1119" s="166"/>
      <c r="CS1119" s="166"/>
      <c r="CT1119" s="166"/>
      <c r="CU1119" s="166"/>
      <c r="CV1119" s="166"/>
      <c r="CW1119" s="166"/>
      <c r="CX1119" s="166"/>
      <c r="CY1119" s="166"/>
      <c r="CZ1119" s="166"/>
      <c r="DA1119" s="166"/>
      <c r="DB1119" s="166"/>
      <c r="DC1119" s="166"/>
      <c r="DD1119" s="166"/>
      <c r="DE1119" s="166"/>
      <c r="DF1119" s="166"/>
      <c r="DG1119" s="166"/>
      <c r="DH1119" s="166"/>
      <c r="DI1119" s="166"/>
      <c r="DJ1119" s="166"/>
      <c r="DK1119" s="166"/>
      <c r="DL1119" s="166"/>
      <c r="DM1119" s="166"/>
      <c r="DN1119" s="166"/>
      <c r="DO1119" s="166"/>
      <c r="DP1119" s="166"/>
      <c r="DQ1119" s="166"/>
      <c r="DR1119" s="166"/>
      <c r="DS1119" s="166"/>
      <c r="DT1119" s="166"/>
      <c r="DU1119" s="166"/>
      <c r="DV1119" s="166"/>
      <c r="DW1119" s="166"/>
      <c r="DX1119" s="166"/>
      <c r="DY1119" s="166"/>
      <c r="DZ1119" s="166"/>
      <c r="EA1119" s="166"/>
      <c r="EB1119" s="166"/>
      <c r="EC1119" s="166"/>
      <c r="ED1119" s="166"/>
      <c r="EE1119" s="166"/>
      <c r="EF1119" s="166"/>
      <c r="EG1119" s="166"/>
      <c r="EH1119" s="166"/>
      <c r="EI1119" s="166"/>
      <c r="EJ1119" s="166"/>
      <c r="EK1119" s="166"/>
      <c r="EL1119" s="166"/>
      <c r="EM1119" s="166"/>
      <c r="EN1119" s="166"/>
      <c r="EO1119" s="166"/>
      <c r="EP1119" s="166"/>
      <c r="EQ1119" s="166"/>
      <c r="ER1119" s="166"/>
      <c r="ES1119" s="166"/>
      <c r="ET1119" s="166"/>
      <c r="EU1119" s="166"/>
      <c r="EV1119" s="166"/>
      <c r="EW1119" s="166"/>
      <c r="EX1119" s="166"/>
      <c r="EY1119" s="166"/>
      <c r="EZ1119" s="166"/>
      <c r="FA1119" s="166"/>
      <c r="FB1119" s="166"/>
      <c r="FC1119" s="166"/>
      <c r="FD1119" s="166"/>
      <c r="FE1119" s="166"/>
      <c r="FF1119" s="166"/>
      <c r="FG1119" s="166"/>
      <c r="FH1119" s="166"/>
      <c r="FI1119" s="166"/>
      <c r="FJ1119" s="166"/>
    </row>
    <row r="1120" spans="13:166" s="19" customFormat="1">
      <c r="M1120" s="166"/>
      <c r="N1120" s="166"/>
      <c r="O1120" s="166"/>
      <c r="P1120" s="166"/>
      <c r="Q1120" s="166"/>
      <c r="R1120" s="166"/>
      <c r="S1120" s="166"/>
      <c r="T1120" s="166"/>
      <c r="U1120" s="166"/>
      <c r="V1120" s="166"/>
      <c r="W1120" s="166"/>
      <c r="X1120" s="166"/>
      <c r="Y1120" s="166"/>
      <c r="Z1120" s="166"/>
      <c r="AA1120" s="166"/>
      <c r="AB1120" s="166"/>
      <c r="AC1120" s="166"/>
      <c r="AD1120" s="166"/>
      <c r="AE1120" s="166"/>
      <c r="AF1120" s="166"/>
      <c r="AG1120" s="166"/>
      <c r="AH1120" s="167"/>
      <c r="AI1120" s="167"/>
      <c r="AJ1120" s="167"/>
      <c r="AK1120" s="167"/>
      <c r="AL1120" s="167"/>
      <c r="AM1120" s="167"/>
      <c r="AN1120" s="167"/>
      <c r="AO1120" s="167"/>
      <c r="AP1120" s="167"/>
      <c r="AQ1120" s="167"/>
      <c r="AR1120" s="167"/>
      <c r="AS1120" s="167"/>
      <c r="AT1120" s="167"/>
      <c r="AU1120" s="167"/>
      <c r="AV1120" s="167"/>
      <c r="AW1120" s="167"/>
      <c r="AX1120" s="167"/>
      <c r="AY1120" s="167"/>
      <c r="AZ1120" s="167"/>
      <c r="BA1120" s="167"/>
      <c r="BB1120" s="167"/>
      <c r="BC1120" s="167"/>
      <c r="BD1120" s="167"/>
      <c r="BE1120" s="167"/>
      <c r="BF1120" s="167"/>
      <c r="BG1120" s="167"/>
      <c r="BH1120" s="167"/>
      <c r="BI1120" s="167"/>
      <c r="BJ1120" s="167"/>
      <c r="BK1120" s="167"/>
      <c r="BL1120" s="166"/>
      <c r="BM1120" s="166"/>
      <c r="BN1120" s="166"/>
      <c r="BO1120" s="166"/>
      <c r="BP1120" s="166"/>
      <c r="BQ1120" s="166"/>
      <c r="BR1120" s="166"/>
      <c r="BS1120" s="166"/>
      <c r="BT1120" s="166"/>
      <c r="BU1120" s="166"/>
      <c r="BV1120" s="166"/>
      <c r="BW1120" s="166"/>
      <c r="BX1120" s="166"/>
      <c r="BY1120" s="166"/>
      <c r="BZ1120" s="166"/>
      <c r="CA1120" s="166"/>
      <c r="CB1120" s="166"/>
      <c r="CC1120" s="166"/>
      <c r="CD1120" s="166"/>
      <c r="CE1120" s="166"/>
      <c r="CF1120" s="166"/>
      <c r="CG1120" s="166"/>
      <c r="CH1120" s="166"/>
      <c r="CI1120" s="166"/>
      <c r="CJ1120" s="166"/>
      <c r="CK1120" s="166"/>
      <c r="CL1120" s="166"/>
      <c r="CM1120" s="166"/>
      <c r="CN1120" s="166"/>
      <c r="CO1120" s="166"/>
      <c r="CP1120" s="166"/>
      <c r="CQ1120" s="166"/>
      <c r="CR1120" s="166"/>
      <c r="CS1120" s="166"/>
      <c r="CT1120" s="166"/>
      <c r="CU1120" s="166"/>
      <c r="CV1120" s="166"/>
      <c r="CW1120" s="166"/>
      <c r="CX1120" s="166"/>
      <c r="CY1120" s="166"/>
      <c r="CZ1120" s="166"/>
      <c r="DA1120" s="166"/>
      <c r="DB1120" s="166"/>
      <c r="DC1120" s="166"/>
      <c r="DD1120" s="166"/>
      <c r="DE1120" s="166"/>
      <c r="DF1120" s="166"/>
      <c r="DG1120" s="166"/>
      <c r="DH1120" s="166"/>
      <c r="DI1120" s="166"/>
      <c r="DJ1120" s="166"/>
      <c r="DK1120" s="166"/>
      <c r="DL1120" s="166"/>
      <c r="DM1120" s="166"/>
      <c r="DN1120" s="166"/>
      <c r="DO1120" s="166"/>
      <c r="DP1120" s="166"/>
      <c r="DQ1120" s="166"/>
      <c r="DR1120" s="166"/>
      <c r="DS1120" s="166"/>
      <c r="DT1120" s="166"/>
      <c r="DU1120" s="166"/>
      <c r="DV1120" s="166"/>
      <c r="DW1120" s="166"/>
      <c r="DX1120" s="166"/>
      <c r="DY1120" s="166"/>
      <c r="DZ1120" s="166"/>
      <c r="EA1120" s="166"/>
      <c r="EB1120" s="166"/>
      <c r="EC1120" s="166"/>
      <c r="ED1120" s="166"/>
      <c r="EE1120" s="166"/>
      <c r="EF1120" s="166"/>
      <c r="EG1120" s="166"/>
      <c r="EH1120" s="166"/>
      <c r="EI1120" s="166"/>
      <c r="EJ1120" s="166"/>
      <c r="EK1120" s="166"/>
      <c r="EL1120" s="166"/>
      <c r="EM1120" s="166"/>
      <c r="EN1120" s="166"/>
      <c r="EO1120" s="166"/>
      <c r="EP1120" s="166"/>
      <c r="EQ1120" s="166"/>
      <c r="ER1120" s="166"/>
      <c r="ES1120" s="166"/>
      <c r="ET1120" s="166"/>
      <c r="EU1120" s="166"/>
      <c r="EV1120" s="166"/>
      <c r="EW1120" s="166"/>
      <c r="EX1120" s="166"/>
      <c r="EY1120" s="166"/>
      <c r="EZ1120" s="166"/>
      <c r="FA1120" s="166"/>
      <c r="FB1120" s="166"/>
      <c r="FC1120" s="166"/>
      <c r="FD1120" s="166"/>
      <c r="FE1120" s="166"/>
      <c r="FF1120" s="166"/>
      <c r="FG1120" s="166"/>
      <c r="FH1120" s="166"/>
      <c r="FI1120" s="166"/>
      <c r="FJ1120" s="166"/>
    </row>
    <row r="1121" spans="13:166" s="19" customFormat="1">
      <c r="M1121" s="166"/>
      <c r="N1121" s="166"/>
      <c r="O1121" s="166"/>
      <c r="P1121" s="166"/>
      <c r="Q1121" s="166"/>
      <c r="R1121" s="166"/>
      <c r="S1121" s="166"/>
      <c r="T1121" s="166"/>
      <c r="U1121" s="166"/>
      <c r="V1121" s="166"/>
      <c r="W1121" s="166"/>
      <c r="X1121" s="166"/>
      <c r="Y1121" s="166"/>
      <c r="Z1121" s="166"/>
      <c r="AA1121" s="166"/>
      <c r="AB1121" s="166"/>
      <c r="AC1121" s="166"/>
      <c r="AD1121" s="166"/>
      <c r="AE1121" s="166"/>
      <c r="AF1121" s="166"/>
      <c r="AG1121" s="166"/>
      <c r="AH1121" s="167"/>
      <c r="AI1121" s="167"/>
      <c r="AJ1121" s="167"/>
      <c r="AK1121" s="167"/>
      <c r="AL1121" s="167"/>
      <c r="AM1121" s="167"/>
      <c r="AN1121" s="167"/>
      <c r="AO1121" s="167"/>
      <c r="AP1121" s="167"/>
      <c r="AQ1121" s="167"/>
      <c r="AR1121" s="167"/>
      <c r="AS1121" s="167"/>
      <c r="AT1121" s="167"/>
      <c r="AU1121" s="167"/>
      <c r="AV1121" s="167"/>
      <c r="AW1121" s="167"/>
      <c r="AX1121" s="167"/>
      <c r="AY1121" s="167"/>
      <c r="AZ1121" s="167"/>
      <c r="BA1121" s="167"/>
      <c r="BB1121" s="167"/>
      <c r="BC1121" s="167"/>
      <c r="BD1121" s="167"/>
      <c r="BE1121" s="167"/>
      <c r="BF1121" s="167"/>
      <c r="BG1121" s="167"/>
      <c r="BH1121" s="167"/>
      <c r="BI1121" s="167"/>
      <c r="BJ1121" s="167"/>
      <c r="BK1121" s="167"/>
      <c r="BL1121" s="166"/>
      <c r="BM1121" s="166"/>
      <c r="BN1121" s="166"/>
      <c r="BO1121" s="166"/>
      <c r="BP1121" s="166"/>
      <c r="BQ1121" s="166"/>
      <c r="BR1121" s="166"/>
      <c r="BS1121" s="166"/>
      <c r="BT1121" s="166"/>
      <c r="BU1121" s="166"/>
      <c r="BV1121" s="166"/>
      <c r="BW1121" s="166"/>
      <c r="BX1121" s="166"/>
      <c r="BY1121" s="166"/>
      <c r="BZ1121" s="166"/>
      <c r="CA1121" s="166"/>
      <c r="CB1121" s="166"/>
      <c r="CC1121" s="166"/>
      <c r="CD1121" s="166"/>
      <c r="CE1121" s="166"/>
      <c r="CF1121" s="166"/>
      <c r="CG1121" s="166"/>
      <c r="CH1121" s="166"/>
      <c r="CI1121" s="166"/>
      <c r="CJ1121" s="166"/>
      <c r="CK1121" s="166"/>
      <c r="CL1121" s="166"/>
      <c r="CM1121" s="166"/>
      <c r="CN1121" s="166"/>
      <c r="CO1121" s="166"/>
      <c r="CP1121" s="166"/>
      <c r="CQ1121" s="166"/>
      <c r="CR1121" s="166"/>
      <c r="CS1121" s="166"/>
      <c r="CT1121" s="166"/>
      <c r="CU1121" s="166"/>
      <c r="CV1121" s="166"/>
      <c r="CW1121" s="166"/>
      <c r="CX1121" s="166"/>
      <c r="CY1121" s="166"/>
      <c r="CZ1121" s="166"/>
      <c r="DA1121" s="166"/>
      <c r="DB1121" s="166"/>
      <c r="DC1121" s="166"/>
      <c r="DD1121" s="166"/>
      <c r="DE1121" s="166"/>
      <c r="DF1121" s="166"/>
      <c r="DG1121" s="166"/>
      <c r="DH1121" s="166"/>
      <c r="DI1121" s="166"/>
      <c r="DJ1121" s="166"/>
      <c r="DK1121" s="166"/>
      <c r="DL1121" s="166"/>
      <c r="DM1121" s="166"/>
      <c r="DN1121" s="166"/>
      <c r="DO1121" s="166"/>
      <c r="DP1121" s="166"/>
      <c r="DQ1121" s="166"/>
      <c r="DR1121" s="166"/>
      <c r="DS1121" s="166"/>
      <c r="DT1121" s="166"/>
      <c r="DU1121" s="166"/>
      <c r="DV1121" s="166"/>
      <c r="DW1121" s="166"/>
      <c r="DX1121" s="166"/>
      <c r="DY1121" s="166"/>
      <c r="DZ1121" s="166"/>
      <c r="EA1121" s="166"/>
      <c r="EB1121" s="166"/>
      <c r="EC1121" s="166"/>
      <c r="ED1121" s="166"/>
      <c r="EE1121" s="166"/>
      <c r="EF1121" s="166"/>
      <c r="EG1121" s="166"/>
      <c r="EH1121" s="166"/>
      <c r="EI1121" s="166"/>
      <c r="EJ1121" s="166"/>
      <c r="EK1121" s="166"/>
      <c r="EL1121" s="166"/>
      <c r="EM1121" s="166"/>
      <c r="EN1121" s="166"/>
      <c r="EO1121" s="166"/>
      <c r="EP1121" s="166"/>
      <c r="EQ1121" s="166"/>
      <c r="ER1121" s="166"/>
      <c r="ES1121" s="166"/>
      <c r="ET1121" s="166"/>
      <c r="EU1121" s="166"/>
      <c r="EV1121" s="166"/>
      <c r="EW1121" s="166"/>
      <c r="EX1121" s="166"/>
      <c r="EY1121" s="166"/>
      <c r="EZ1121" s="166"/>
      <c r="FA1121" s="166"/>
      <c r="FB1121" s="166"/>
      <c r="FC1121" s="166"/>
      <c r="FD1121" s="166"/>
      <c r="FE1121" s="166"/>
      <c r="FF1121" s="166"/>
      <c r="FG1121" s="166"/>
      <c r="FH1121" s="166"/>
      <c r="FI1121" s="166"/>
      <c r="FJ1121" s="166"/>
    </row>
    <row r="1122" spans="13:166" s="19" customFormat="1">
      <c r="M1122" s="166"/>
      <c r="N1122" s="166"/>
      <c r="O1122" s="166"/>
      <c r="P1122" s="166"/>
      <c r="Q1122" s="166"/>
      <c r="R1122" s="166"/>
      <c r="S1122" s="166"/>
      <c r="T1122" s="166"/>
      <c r="U1122" s="166"/>
      <c r="V1122" s="166"/>
      <c r="W1122" s="166"/>
      <c r="X1122" s="166"/>
      <c r="Y1122" s="166"/>
      <c r="Z1122" s="166"/>
      <c r="AA1122" s="166"/>
      <c r="AB1122" s="166"/>
      <c r="AC1122" s="166"/>
      <c r="AD1122" s="166"/>
      <c r="AE1122" s="166"/>
      <c r="AF1122" s="166"/>
      <c r="AG1122" s="166"/>
      <c r="AH1122" s="167"/>
      <c r="AI1122" s="167"/>
      <c r="AJ1122" s="167"/>
      <c r="AK1122" s="167"/>
      <c r="AL1122" s="167"/>
      <c r="AM1122" s="167"/>
      <c r="AN1122" s="167"/>
      <c r="AO1122" s="167"/>
      <c r="AP1122" s="167"/>
      <c r="AQ1122" s="167"/>
      <c r="AR1122" s="167"/>
      <c r="AS1122" s="167"/>
      <c r="AT1122" s="167"/>
      <c r="AU1122" s="167"/>
      <c r="AV1122" s="167"/>
      <c r="AW1122" s="167"/>
      <c r="AX1122" s="167"/>
      <c r="AY1122" s="167"/>
      <c r="AZ1122" s="167"/>
      <c r="BA1122" s="167"/>
      <c r="BB1122" s="167"/>
      <c r="BC1122" s="167"/>
      <c r="BD1122" s="167"/>
      <c r="BE1122" s="167"/>
      <c r="BF1122" s="167"/>
      <c r="BG1122" s="167"/>
      <c r="BH1122" s="167"/>
      <c r="BI1122" s="167"/>
      <c r="BJ1122" s="167"/>
      <c r="BK1122" s="167"/>
      <c r="BL1122" s="166"/>
      <c r="BM1122" s="166"/>
      <c r="BN1122" s="166"/>
      <c r="BO1122" s="166"/>
      <c r="BP1122" s="166"/>
      <c r="BQ1122" s="166"/>
      <c r="BR1122" s="166"/>
      <c r="BS1122" s="166"/>
      <c r="BT1122" s="166"/>
      <c r="BU1122" s="166"/>
      <c r="BV1122" s="166"/>
      <c r="BW1122" s="166"/>
      <c r="BX1122" s="166"/>
      <c r="BY1122" s="166"/>
      <c r="BZ1122" s="166"/>
      <c r="CA1122" s="166"/>
      <c r="CB1122" s="166"/>
      <c r="CC1122" s="166"/>
      <c r="CD1122" s="166"/>
      <c r="CE1122" s="166"/>
      <c r="CF1122" s="166"/>
      <c r="CG1122" s="166"/>
      <c r="CH1122" s="166"/>
      <c r="CI1122" s="166"/>
      <c r="CJ1122" s="166"/>
      <c r="CK1122" s="166"/>
      <c r="CL1122" s="166"/>
      <c r="CM1122" s="166"/>
      <c r="CN1122" s="166"/>
      <c r="CO1122" s="166"/>
      <c r="CP1122" s="166"/>
      <c r="CQ1122" s="166"/>
      <c r="CR1122" s="166"/>
      <c r="CS1122" s="166"/>
      <c r="CT1122" s="166"/>
      <c r="CU1122" s="166"/>
      <c r="CV1122" s="166"/>
      <c r="CW1122" s="166"/>
      <c r="CX1122" s="166"/>
      <c r="CY1122" s="166"/>
      <c r="CZ1122" s="166"/>
      <c r="DA1122" s="166"/>
      <c r="DB1122" s="166"/>
      <c r="DC1122" s="166"/>
      <c r="DD1122" s="166"/>
      <c r="DE1122" s="166"/>
      <c r="DF1122" s="166"/>
      <c r="DG1122" s="166"/>
      <c r="DH1122" s="166"/>
      <c r="DI1122" s="166"/>
      <c r="DJ1122" s="166"/>
      <c r="DK1122" s="166"/>
      <c r="DL1122" s="166"/>
      <c r="DM1122" s="166"/>
      <c r="DN1122" s="166"/>
      <c r="DO1122" s="166"/>
      <c r="DP1122" s="166"/>
      <c r="DQ1122" s="166"/>
      <c r="DR1122" s="166"/>
      <c r="DS1122" s="166"/>
      <c r="DT1122" s="166"/>
      <c r="DU1122" s="166"/>
      <c r="DV1122" s="166"/>
      <c r="DW1122" s="166"/>
      <c r="DX1122" s="166"/>
      <c r="DY1122" s="166"/>
      <c r="DZ1122" s="166"/>
      <c r="EA1122" s="166"/>
      <c r="EB1122" s="166"/>
      <c r="EC1122" s="166"/>
      <c r="ED1122" s="166"/>
      <c r="EE1122" s="166"/>
      <c r="EF1122" s="166"/>
      <c r="EG1122" s="166"/>
      <c r="EH1122" s="166"/>
      <c r="EI1122" s="166"/>
      <c r="EJ1122" s="166"/>
      <c r="EK1122" s="166"/>
      <c r="EL1122" s="166"/>
      <c r="EM1122" s="166"/>
      <c r="EN1122" s="166"/>
      <c r="EO1122" s="166"/>
      <c r="EP1122" s="166"/>
      <c r="EQ1122" s="166"/>
      <c r="ER1122" s="166"/>
      <c r="ES1122" s="166"/>
      <c r="ET1122" s="166"/>
      <c r="EU1122" s="166"/>
      <c r="EV1122" s="166"/>
      <c r="EW1122" s="166"/>
      <c r="EX1122" s="166"/>
      <c r="EY1122" s="166"/>
      <c r="EZ1122" s="166"/>
      <c r="FA1122" s="166"/>
      <c r="FB1122" s="166"/>
      <c r="FC1122" s="166"/>
      <c r="FD1122" s="166"/>
      <c r="FE1122" s="166"/>
      <c r="FF1122" s="166"/>
      <c r="FG1122" s="166"/>
      <c r="FH1122" s="166"/>
      <c r="FI1122" s="166"/>
      <c r="FJ1122" s="166"/>
    </row>
    <row r="1123" spans="13:166" s="19" customFormat="1">
      <c r="M1123" s="166"/>
      <c r="N1123" s="166"/>
      <c r="O1123" s="166"/>
      <c r="P1123" s="166"/>
      <c r="Q1123" s="166"/>
      <c r="R1123" s="166"/>
      <c r="S1123" s="166"/>
      <c r="T1123" s="166"/>
      <c r="U1123" s="166"/>
      <c r="V1123" s="166"/>
      <c r="W1123" s="166"/>
      <c r="X1123" s="166"/>
      <c r="Y1123" s="166"/>
      <c r="Z1123" s="166"/>
      <c r="AA1123" s="166"/>
      <c r="AB1123" s="166"/>
      <c r="AC1123" s="166"/>
      <c r="AD1123" s="166"/>
      <c r="AE1123" s="166"/>
      <c r="AF1123" s="166"/>
      <c r="AG1123" s="166"/>
      <c r="AH1123" s="167"/>
      <c r="AI1123" s="167"/>
      <c r="AJ1123" s="167"/>
      <c r="AK1123" s="167"/>
      <c r="AL1123" s="167"/>
      <c r="AM1123" s="167"/>
      <c r="AN1123" s="167"/>
      <c r="AO1123" s="167"/>
      <c r="AP1123" s="167"/>
      <c r="AQ1123" s="167"/>
      <c r="AR1123" s="167"/>
      <c r="AS1123" s="167"/>
      <c r="AT1123" s="167"/>
      <c r="AU1123" s="167"/>
      <c r="AV1123" s="167"/>
      <c r="AW1123" s="167"/>
      <c r="AX1123" s="167"/>
      <c r="AY1123" s="167"/>
      <c r="AZ1123" s="167"/>
      <c r="BA1123" s="167"/>
      <c r="BB1123" s="167"/>
      <c r="BC1123" s="167"/>
      <c r="BD1123" s="167"/>
      <c r="BE1123" s="167"/>
      <c r="BF1123" s="167"/>
      <c r="BG1123" s="167"/>
      <c r="BH1123" s="167"/>
      <c r="BI1123" s="167"/>
      <c r="BJ1123" s="167"/>
      <c r="BK1123" s="167"/>
      <c r="BL1123" s="166"/>
      <c r="BM1123" s="166"/>
      <c r="BN1123" s="166"/>
      <c r="BO1123" s="166"/>
      <c r="BP1123" s="166"/>
      <c r="BQ1123" s="166"/>
      <c r="BR1123" s="166"/>
      <c r="BS1123" s="166"/>
      <c r="BT1123" s="166"/>
      <c r="BU1123" s="166"/>
      <c r="BV1123" s="166"/>
      <c r="BW1123" s="166"/>
      <c r="BX1123" s="166"/>
      <c r="BY1123" s="166"/>
      <c r="BZ1123" s="166"/>
      <c r="CA1123" s="166"/>
      <c r="CB1123" s="166"/>
      <c r="CC1123" s="166"/>
      <c r="CD1123" s="166"/>
      <c r="CE1123" s="166"/>
      <c r="CF1123" s="166"/>
      <c r="CG1123" s="166"/>
      <c r="CH1123" s="166"/>
      <c r="CI1123" s="166"/>
      <c r="CJ1123" s="166"/>
      <c r="CK1123" s="166"/>
      <c r="CL1123" s="166"/>
      <c r="CM1123" s="166"/>
      <c r="CN1123" s="166"/>
      <c r="CO1123" s="166"/>
      <c r="CP1123" s="166"/>
      <c r="CQ1123" s="166"/>
      <c r="CR1123" s="166"/>
      <c r="CS1123" s="166"/>
      <c r="CT1123" s="166"/>
      <c r="CU1123" s="166"/>
      <c r="CV1123" s="166"/>
      <c r="CW1123" s="166"/>
      <c r="CX1123" s="166"/>
      <c r="CY1123" s="166"/>
      <c r="CZ1123" s="166"/>
      <c r="DA1123" s="166"/>
      <c r="DB1123" s="166"/>
      <c r="DC1123" s="166"/>
      <c r="DD1123" s="166"/>
      <c r="DE1123" s="166"/>
      <c r="DF1123" s="166"/>
      <c r="DG1123" s="166"/>
      <c r="DH1123" s="166"/>
      <c r="DI1123" s="166"/>
      <c r="DJ1123" s="166"/>
      <c r="DK1123" s="166"/>
      <c r="DL1123" s="166"/>
      <c r="DM1123" s="166"/>
      <c r="DN1123" s="166"/>
      <c r="DO1123" s="166"/>
      <c r="DP1123" s="166"/>
      <c r="DQ1123" s="166"/>
      <c r="DR1123" s="166"/>
      <c r="DS1123" s="166"/>
      <c r="DT1123" s="166"/>
      <c r="DU1123" s="166"/>
      <c r="DV1123" s="166"/>
      <c r="DW1123" s="166"/>
      <c r="DX1123" s="166"/>
      <c r="DY1123" s="166"/>
      <c r="DZ1123" s="166"/>
      <c r="EA1123" s="166"/>
      <c r="EB1123" s="166"/>
      <c r="EC1123" s="166"/>
      <c r="ED1123" s="166"/>
      <c r="EE1123" s="166"/>
      <c r="EF1123" s="166"/>
      <c r="EG1123" s="166"/>
      <c r="EH1123" s="166"/>
      <c r="EI1123" s="166"/>
      <c r="EJ1123" s="166"/>
      <c r="EK1123" s="166"/>
      <c r="EL1123" s="166"/>
      <c r="EM1123" s="166"/>
      <c r="EN1123" s="166"/>
      <c r="EO1123" s="166"/>
      <c r="EP1123" s="166"/>
      <c r="EQ1123" s="166"/>
      <c r="ER1123" s="166"/>
      <c r="ES1123" s="166"/>
      <c r="ET1123" s="166"/>
      <c r="EU1123" s="166"/>
      <c r="EV1123" s="166"/>
      <c r="EW1123" s="166"/>
      <c r="EX1123" s="166"/>
      <c r="EY1123" s="166"/>
      <c r="EZ1123" s="166"/>
      <c r="FA1123" s="166"/>
      <c r="FB1123" s="166"/>
      <c r="FC1123" s="166"/>
      <c r="FD1123" s="166"/>
      <c r="FE1123" s="166"/>
      <c r="FF1123" s="166"/>
      <c r="FG1123" s="166"/>
      <c r="FH1123" s="166"/>
      <c r="FI1123" s="166"/>
      <c r="FJ1123" s="166"/>
    </row>
    <row r="1124" spans="13:166" s="19" customFormat="1">
      <c r="M1124" s="166"/>
      <c r="N1124" s="166"/>
      <c r="O1124" s="166"/>
      <c r="P1124" s="166"/>
      <c r="Q1124" s="166"/>
      <c r="R1124" s="166"/>
      <c r="S1124" s="166"/>
      <c r="T1124" s="166"/>
      <c r="U1124" s="166"/>
      <c r="V1124" s="166"/>
      <c r="W1124" s="166"/>
      <c r="X1124" s="166"/>
      <c r="Y1124" s="166"/>
      <c r="Z1124" s="166"/>
      <c r="AA1124" s="166"/>
      <c r="AB1124" s="166"/>
      <c r="AC1124" s="166"/>
      <c r="AD1124" s="166"/>
      <c r="AE1124" s="166"/>
      <c r="AF1124" s="166"/>
      <c r="AG1124" s="166"/>
      <c r="AH1124" s="167"/>
      <c r="AI1124" s="167"/>
      <c r="AJ1124" s="167"/>
      <c r="AK1124" s="167"/>
      <c r="AL1124" s="167"/>
      <c r="AM1124" s="167"/>
      <c r="AN1124" s="167"/>
      <c r="AO1124" s="167"/>
      <c r="AP1124" s="167"/>
      <c r="AQ1124" s="167"/>
      <c r="AR1124" s="167"/>
      <c r="AS1124" s="167"/>
      <c r="AT1124" s="167"/>
      <c r="AU1124" s="167"/>
      <c r="AV1124" s="167"/>
      <c r="AW1124" s="167"/>
      <c r="AX1124" s="167"/>
      <c r="AY1124" s="167"/>
      <c r="AZ1124" s="167"/>
      <c r="BA1124" s="167"/>
      <c r="BB1124" s="167"/>
      <c r="BC1124" s="167"/>
      <c r="BD1124" s="167"/>
      <c r="BE1124" s="167"/>
      <c r="BF1124" s="167"/>
      <c r="BG1124" s="167"/>
      <c r="BH1124" s="167"/>
      <c r="BI1124" s="167"/>
      <c r="BJ1124" s="167"/>
      <c r="BK1124" s="167"/>
      <c r="BL1124" s="166"/>
      <c r="BM1124" s="166"/>
      <c r="BN1124" s="166"/>
      <c r="BO1124" s="166"/>
      <c r="BP1124" s="166"/>
      <c r="BQ1124" s="166"/>
      <c r="BR1124" s="166"/>
      <c r="BS1124" s="166"/>
      <c r="BT1124" s="166"/>
      <c r="BU1124" s="166"/>
      <c r="BV1124" s="166"/>
      <c r="BW1124" s="166"/>
      <c r="BX1124" s="166"/>
      <c r="BY1124" s="166"/>
      <c r="BZ1124" s="166"/>
      <c r="CA1124" s="166"/>
      <c r="CB1124" s="166"/>
      <c r="CC1124" s="166"/>
      <c r="CD1124" s="166"/>
      <c r="CE1124" s="166"/>
      <c r="CF1124" s="166"/>
      <c r="CG1124" s="166"/>
      <c r="CH1124" s="166"/>
      <c r="CI1124" s="166"/>
      <c r="CJ1124" s="166"/>
      <c r="CK1124" s="166"/>
      <c r="CL1124" s="166"/>
      <c r="CM1124" s="166"/>
      <c r="CN1124" s="166"/>
      <c r="CO1124" s="166"/>
      <c r="CP1124" s="166"/>
      <c r="CQ1124" s="166"/>
      <c r="CR1124" s="166"/>
      <c r="CS1124" s="166"/>
      <c r="CT1124" s="166"/>
      <c r="CU1124" s="166"/>
      <c r="CV1124" s="166"/>
      <c r="CW1124" s="166"/>
      <c r="CX1124" s="166"/>
      <c r="CY1124" s="166"/>
      <c r="CZ1124" s="166"/>
      <c r="DA1124" s="166"/>
      <c r="DB1124" s="166"/>
      <c r="DC1124" s="166"/>
      <c r="DD1124" s="166"/>
      <c r="DE1124" s="166"/>
      <c r="DF1124" s="166"/>
      <c r="DG1124" s="166"/>
      <c r="DH1124" s="166"/>
      <c r="DI1124" s="166"/>
      <c r="DJ1124" s="166"/>
      <c r="DK1124" s="166"/>
      <c r="DL1124" s="166"/>
      <c r="DM1124" s="166"/>
      <c r="DN1124" s="166"/>
      <c r="DO1124" s="166"/>
      <c r="DP1124" s="166"/>
      <c r="DQ1124" s="166"/>
      <c r="DR1124" s="166"/>
      <c r="DS1124" s="166"/>
      <c r="DT1124" s="166"/>
      <c r="DU1124" s="166"/>
      <c r="DV1124" s="166"/>
      <c r="DW1124" s="166"/>
      <c r="DX1124" s="166"/>
      <c r="DY1124" s="166"/>
      <c r="DZ1124" s="166"/>
      <c r="EA1124" s="166"/>
      <c r="EB1124" s="166"/>
      <c r="EC1124" s="166"/>
      <c r="ED1124" s="166"/>
      <c r="EE1124" s="166"/>
      <c r="EF1124" s="166"/>
      <c r="EG1124" s="166"/>
      <c r="EH1124" s="166"/>
      <c r="EI1124" s="166"/>
      <c r="EJ1124" s="166"/>
      <c r="EK1124" s="166"/>
      <c r="EL1124" s="166"/>
      <c r="EM1124" s="166"/>
      <c r="EN1124" s="166"/>
      <c r="EO1124" s="166"/>
      <c r="EP1124" s="166"/>
      <c r="EQ1124" s="166"/>
      <c r="ER1124" s="166"/>
      <c r="ES1124" s="166"/>
      <c r="ET1124" s="166"/>
      <c r="EU1124" s="166"/>
      <c r="EV1124" s="166"/>
      <c r="EW1124" s="166"/>
      <c r="EX1124" s="166"/>
      <c r="EY1124" s="166"/>
      <c r="EZ1124" s="166"/>
      <c r="FA1124" s="166"/>
      <c r="FB1124" s="166"/>
      <c r="FC1124" s="166"/>
      <c r="FD1124" s="166"/>
      <c r="FE1124" s="166"/>
      <c r="FF1124" s="166"/>
      <c r="FG1124" s="166"/>
      <c r="FH1124" s="166"/>
      <c r="FI1124" s="166"/>
      <c r="FJ1124" s="166"/>
    </row>
    <row r="1125" spans="13:166" s="19" customFormat="1">
      <c r="M1125" s="166"/>
      <c r="N1125" s="166"/>
      <c r="O1125" s="166"/>
      <c r="P1125" s="166"/>
      <c r="Q1125" s="166"/>
      <c r="R1125" s="166"/>
      <c r="S1125" s="166"/>
      <c r="T1125" s="166"/>
      <c r="U1125" s="166"/>
      <c r="V1125" s="166"/>
      <c r="W1125" s="166"/>
      <c r="X1125" s="166"/>
      <c r="Y1125" s="166"/>
      <c r="Z1125" s="166"/>
      <c r="AA1125" s="166"/>
      <c r="AB1125" s="166"/>
      <c r="AC1125" s="166"/>
      <c r="AD1125" s="166"/>
      <c r="AE1125" s="166"/>
      <c r="AF1125" s="166"/>
      <c r="AG1125" s="166"/>
      <c r="AH1125" s="167"/>
      <c r="AI1125" s="167"/>
      <c r="AJ1125" s="167"/>
      <c r="AK1125" s="167"/>
      <c r="AL1125" s="167"/>
      <c r="AM1125" s="167"/>
      <c r="AN1125" s="167"/>
      <c r="AO1125" s="167"/>
      <c r="AP1125" s="167"/>
      <c r="AQ1125" s="167"/>
      <c r="AR1125" s="167"/>
      <c r="AS1125" s="167"/>
      <c r="AT1125" s="167"/>
      <c r="AU1125" s="167"/>
      <c r="AV1125" s="167"/>
      <c r="AW1125" s="167"/>
      <c r="AX1125" s="167"/>
      <c r="AY1125" s="167"/>
      <c r="AZ1125" s="167"/>
      <c r="BA1125" s="167"/>
      <c r="BB1125" s="167"/>
      <c r="BC1125" s="167"/>
      <c r="BD1125" s="167"/>
      <c r="BE1125" s="167"/>
      <c r="BF1125" s="167"/>
      <c r="BG1125" s="167"/>
      <c r="BH1125" s="167"/>
      <c r="BI1125" s="167"/>
      <c r="BJ1125" s="167"/>
      <c r="BK1125" s="167"/>
      <c r="BL1125" s="166"/>
      <c r="BM1125" s="166"/>
      <c r="BN1125" s="166"/>
      <c r="BO1125" s="166"/>
      <c r="BP1125" s="166"/>
      <c r="BQ1125" s="166"/>
      <c r="BR1125" s="166"/>
      <c r="BS1125" s="166"/>
      <c r="BT1125" s="166"/>
      <c r="BU1125" s="166"/>
      <c r="BV1125" s="166"/>
      <c r="BW1125" s="166"/>
      <c r="BX1125" s="166"/>
      <c r="BY1125" s="166"/>
      <c r="BZ1125" s="166"/>
      <c r="CA1125" s="166"/>
      <c r="CB1125" s="166"/>
      <c r="CC1125" s="166"/>
      <c r="CD1125" s="166"/>
      <c r="CE1125" s="166"/>
      <c r="CF1125" s="166"/>
      <c r="CG1125" s="166"/>
      <c r="CH1125" s="166"/>
      <c r="CI1125" s="166"/>
      <c r="CJ1125" s="166"/>
      <c r="CK1125" s="166"/>
      <c r="CL1125" s="166"/>
      <c r="CM1125" s="166"/>
      <c r="CN1125" s="166"/>
      <c r="CO1125" s="166"/>
      <c r="CP1125" s="166"/>
      <c r="CQ1125" s="166"/>
      <c r="CR1125" s="166"/>
      <c r="CS1125" s="166"/>
      <c r="CT1125" s="166"/>
      <c r="CU1125" s="166"/>
      <c r="CV1125" s="166"/>
      <c r="CW1125" s="166"/>
      <c r="CX1125" s="166"/>
      <c r="CY1125" s="166"/>
      <c r="CZ1125" s="166"/>
      <c r="DA1125" s="166"/>
      <c r="DB1125" s="166"/>
      <c r="DC1125" s="166"/>
      <c r="DD1125" s="166"/>
      <c r="DE1125" s="166"/>
      <c r="DF1125" s="166"/>
      <c r="DG1125" s="166"/>
      <c r="DH1125" s="166"/>
      <c r="DI1125" s="166"/>
      <c r="DJ1125" s="166"/>
      <c r="DK1125" s="166"/>
      <c r="DL1125" s="166"/>
      <c r="DM1125" s="166"/>
      <c r="DN1125" s="166"/>
      <c r="DO1125" s="166"/>
      <c r="DP1125" s="166"/>
      <c r="DQ1125" s="166"/>
      <c r="DR1125" s="166"/>
      <c r="DS1125" s="166"/>
      <c r="DT1125" s="166"/>
      <c r="DU1125" s="166"/>
      <c r="DV1125" s="166"/>
      <c r="DW1125" s="166"/>
      <c r="DX1125" s="166"/>
      <c r="DY1125" s="166"/>
      <c r="DZ1125" s="166"/>
      <c r="EA1125" s="166"/>
      <c r="EB1125" s="166"/>
      <c r="EC1125" s="166"/>
      <c r="ED1125" s="166"/>
      <c r="EE1125" s="166"/>
      <c r="EF1125" s="166"/>
      <c r="EG1125" s="166"/>
      <c r="EH1125" s="166"/>
      <c r="EI1125" s="166"/>
      <c r="EJ1125" s="166"/>
      <c r="EK1125" s="166"/>
      <c r="EL1125" s="166"/>
      <c r="EM1125" s="166"/>
      <c r="EN1125" s="166"/>
      <c r="EO1125" s="166"/>
      <c r="EP1125" s="166"/>
      <c r="EQ1125" s="166"/>
      <c r="ER1125" s="166"/>
      <c r="ES1125" s="166"/>
      <c r="ET1125" s="166"/>
      <c r="EU1125" s="166"/>
      <c r="EV1125" s="166"/>
      <c r="EW1125" s="166"/>
      <c r="EX1125" s="166"/>
      <c r="EY1125" s="166"/>
      <c r="EZ1125" s="166"/>
      <c r="FA1125" s="166"/>
      <c r="FB1125" s="166"/>
      <c r="FC1125" s="166"/>
      <c r="FD1125" s="166"/>
      <c r="FE1125" s="166"/>
      <c r="FF1125" s="166"/>
      <c r="FG1125" s="166"/>
      <c r="FH1125" s="166"/>
      <c r="FI1125" s="166"/>
      <c r="FJ1125" s="166"/>
    </row>
    <row r="1126" spans="13:166" s="19" customFormat="1">
      <c r="M1126" s="166"/>
      <c r="N1126" s="166"/>
      <c r="O1126" s="166"/>
      <c r="P1126" s="166"/>
      <c r="Q1126" s="166"/>
      <c r="R1126" s="166"/>
      <c r="S1126" s="166"/>
      <c r="T1126" s="166"/>
      <c r="U1126" s="166"/>
      <c r="V1126" s="166"/>
      <c r="W1126" s="166"/>
      <c r="X1126" s="166"/>
      <c r="Y1126" s="166"/>
      <c r="Z1126" s="166"/>
      <c r="AA1126" s="166"/>
      <c r="AB1126" s="166"/>
      <c r="AC1126" s="166"/>
      <c r="AD1126" s="166"/>
      <c r="AE1126" s="166"/>
      <c r="AF1126" s="166"/>
      <c r="AG1126" s="166"/>
      <c r="AH1126" s="167"/>
      <c r="AI1126" s="167"/>
      <c r="AJ1126" s="167"/>
      <c r="AK1126" s="167"/>
      <c r="AL1126" s="167"/>
      <c r="AM1126" s="167"/>
      <c r="AN1126" s="167"/>
      <c r="AO1126" s="167"/>
      <c r="AP1126" s="167"/>
      <c r="AQ1126" s="167"/>
      <c r="AR1126" s="167"/>
      <c r="AS1126" s="167"/>
      <c r="AT1126" s="167"/>
      <c r="AU1126" s="167"/>
      <c r="AV1126" s="167"/>
      <c r="AW1126" s="167"/>
      <c r="AX1126" s="167"/>
      <c r="AY1126" s="167"/>
      <c r="AZ1126" s="167"/>
      <c r="BA1126" s="167"/>
      <c r="BB1126" s="167"/>
      <c r="BC1126" s="167"/>
      <c r="BD1126" s="167"/>
      <c r="BE1126" s="167"/>
      <c r="BF1126" s="167"/>
      <c r="BG1126" s="167"/>
      <c r="BH1126" s="167"/>
      <c r="BI1126" s="167"/>
      <c r="BJ1126" s="167"/>
      <c r="BK1126" s="167"/>
      <c r="BL1126" s="166"/>
      <c r="BM1126" s="166"/>
      <c r="BN1126" s="166"/>
      <c r="BO1126" s="166"/>
      <c r="BP1126" s="166"/>
      <c r="BQ1126" s="166"/>
      <c r="BR1126" s="166"/>
      <c r="BS1126" s="166"/>
      <c r="BT1126" s="166"/>
      <c r="BU1126" s="166"/>
      <c r="BV1126" s="166"/>
      <c r="BW1126" s="166"/>
      <c r="BX1126" s="166"/>
      <c r="BY1126" s="166"/>
      <c r="BZ1126" s="166"/>
      <c r="CA1126" s="166"/>
      <c r="CB1126" s="166"/>
      <c r="CC1126" s="166"/>
      <c r="CD1126" s="166"/>
      <c r="CE1126" s="166"/>
      <c r="CF1126" s="166"/>
      <c r="CG1126" s="166"/>
      <c r="CH1126" s="166"/>
      <c r="CI1126" s="166"/>
      <c r="CJ1126" s="166"/>
      <c r="CK1126" s="166"/>
      <c r="CL1126" s="166"/>
      <c r="CM1126" s="166"/>
      <c r="CN1126" s="166"/>
      <c r="CO1126" s="166"/>
      <c r="CP1126" s="166"/>
      <c r="CQ1126" s="166"/>
      <c r="CR1126" s="166"/>
      <c r="CS1126" s="166"/>
      <c r="CT1126" s="166"/>
      <c r="CU1126" s="166"/>
      <c r="CV1126" s="166"/>
      <c r="CW1126" s="166"/>
      <c r="CX1126" s="166"/>
      <c r="CY1126" s="166"/>
      <c r="CZ1126" s="166"/>
      <c r="DA1126" s="166"/>
      <c r="DB1126" s="166"/>
      <c r="DC1126" s="166"/>
      <c r="DD1126" s="166"/>
      <c r="DE1126" s="166"/>
      <c r="DF1126" s="166"/>
      <c r="DG1126" s="166"/>
      <c r="DH1126" s="166"/>
      <c r="DI1126" s="166"/>
      <c r="DJ1126" s="166"/>
      <c r="DK1126" s="166"/>
      <c r="DL1126" s="166"/>
      <c r="DM1126" s="166"/>
      <c r="DN1126" s="166"/>
      <c r="DO1126" s="166"/>
      <c r="DP1126" s="166"/>
      <c r="DQ1126" s="166"/>
      <c r="DR1126" s="166"/>
      <c r="DS1126" s="166"/>
      <c r="DT1126" s="166"/>
      <c r="DU1126" s="166"/>
      <c r="DV1126" s="166"/>
      <c r="DW1126" s="166"/>
      <c r="DX1126" s="166"/>
      <c r="DY1126" s="166"/>
      <c r="DZ1126" s="166"/>
      <c r="EA1126" s="166"/>
      <c r="EB1126" s="166"/>
      <c r="EC1126" s="166"/>
      <c r="ED1126" s="166"/>
      <c r="EE1126" s="166"/>
      <c r="EF1126" s="166"/>
      <c r="EG1126" s="166"/>
      <c r="EH1126" s="166"/>
      <c r="EI1126" s="166"/>
      <c r="EJ1126" s="166"/>
      <c r="EK1126" s="166"/>
      <c r="EL1126" s="166"/>
      <c r="EM1126" s="166"/>
      <c r="EN1126" s="166"/>
      <c r="EO1126" s="166"/>
      <c r="EP1126" s="166"/>
      <c r="EQ1126" s="166"/>
      <c r="ER1126" s="166"/>
      <c r="ES1126" s="166"/>
      <c r="ET1126" s="166"/>
      <c r="EU1126" s="166"/>
      <c r="EV1126" s="166"/>
      <c r="EW1126" s="166"/>
      <c r="EX1126" s="166"/>
      <c r="EY1126" s="166"/>
      <c r="EZ1126" s="166"/>
      <c r="FA1126" s="166"/>
      <c r="FB1126" s="166"/>
      <c r="FC1126" s="166"/>
      <c r="FD1126" s="166"/>
      <c r="FE1126" s="166"/>
      <c r="FF1126" s="166"/>
      <c r="FG1126" s="166"/>
      <c r="FH1126" s="166"/>
      <c r="FI1126" s="166"/>
      <c r="FJ1126" s="166"/>
    </row>
    <row r="1127" spans="13:166" s="19" customFormat="1">
      <c r="M1127" s="166"/>
      <c r="N1127" s="166"/>
      <c r="O1127" s="166"/>
      <c r="P1127" s="166"/>
      <c r="Q1127" s="166"/>
      <c r="R1127" s="166"/>
      <c r="S1127" s="166"/>
      <c r="T1127" s="166"/>
      <c r="U1127" s="166"/>
      <c r="V1127" s="166"/>
      <c r="W1127" s="166"/>
      <c r="X1127" s="166"/>
      <c r="Y1127" s="166"/>
      <c r="Z1127" s="166"/>
      <c r="AA1127" s="166"/>
      <c r="AB1127" s="166"/>
      <c r="AC1127" s="166"/>
      <c r="AD1127" s="166"/>
      <c r="AE1127" s="166"/>
      <c r="AF1127" s="166"/>
      <c r="AG1127" s="166"/>
      <c r="AH1127" s="167"/>
      <c r="AI1127" s="167"/>
      <c r="AJ1127" s="167"/>
      <c r="AK1127" s="167"/>
      <c r="AL1127" s="167"/>
      <c r="AM1127" s="167"/>
      <c r="AN1127" s="167"/>
      <c r="AO1127" s="167"/>
      <c r="AP1127" s="167"/>
      <c r="AQ1127" s="167"/>
      <c r="AR1127" s="167"/>
      <c r="AS1127" s="167"/>
      <c r="AT1127" s="167"/>
      <c r="AU1127" s="167"/>
      <c r="AV1127" s="167"/>
      <c r="AW1127" s="167"/>
      <c r="AX1127" s="167"/>
      <c r="AY1127" s="167"/>
      <c r="AZ1127" s="167"/>
      <c r="BA1127" s="167"/>
      <c r="BB1127" s="167"/>
      <c r="BC1127" s="167"/>
      <c r="BD1127" s="167"/>
      <c r="BE1127" s="167"/>
      <c r="BF1127" s="167"/>
      <c r="BG1127" s="167"/>
      <c r="BH1127" s="167"/>
      <c r="BI1127" s="167"/>
      <c r="BJ1127" s="167"/>
      <c r="BK1127" s="167"/>
      <c r="BL1127" s="166"/>
      <c r="BM1127" s="166"/>
      <c r="BN1127" s="166"/>
      <c r="BO1127" s="166"/>
      <c r="BP1127" s="166"/>
      <c r="BQ1127" s="166"/>
      <c r="BR1127" s="166"/>
      <c r="BS1127" s="166"/>
      <c r="BT1127" s="166"/>
      <c r="BU1127" s="166"/>
      <c r="BV1127" s="166"/>
      <c r="BW1127" s="166"/>
      <c r="BX1127" s="166"/>
      <c r="BY1127" s="166"/>
      <c r="BZ1127" s="166"/>
      <c r="CA1127" s="166"/>
      <c r="CB1127" s="166"/>
      <c r="CC1127" s="166"/>
      <c r="CD1127" s="166"/>
      <c r="CE1127" s="166"/>
      <c r="CF1127" s="166"/>
      <c r="CG1127" s="166"/>
      <c r="CH1127" s="166"/>
      <c r="CI1127" s="166"/>
      <c r="CJ1127" s="166"/>
      <c r="CK1127" s="166"/>
      <c r="CL1127" s="166"/>
      <c r="CM1127" s="166"/>
      <c r="CN1127" s="166"/>
      <c r="CO1127" s="166"/>
      <c r="CP1127" s="166"/>
      <c r="CQ1127" s="166"/>
      <c r="CR1127" s="166"/>
      <c r="CS1127" s="166"/>
      <c r="CT1127" s="166"/>
      <c r="CU1127" s="166"/>
      <c r="CV1127" s="166"/>
      <c r="CW1127" s="166"/>
      <c r="CX1127" s="166"/>
      <c r="CY1127" s="166"/>
      <c r="CZ1127" s="166"/>
      <c r="DA1127" s="166"/>
      <c r="DB1127" s="166"/>
      <c r="DC1127" s="166"/>
      <c r="DD1127" s="166"/>
      <c r="DE1127" s="166"/>
      <c r="DF1127" s="166"/>
      <c r="DG1127" s="166"/>
      <c r="DH1127" s="166"/>
      <c r="DI1127" s="166"/>
      <c r="DJ1127" s="166"/>
      <c r="DK1127" s="166"/>
      <c r="DL1127" s="166"/>
      <c r="DM1127" s="166"/>
      <c r="DN1127" s="166"/>
      <c r="DO1127" s="166"/>
      <c r="DP1127" s="166"/>
      <c r="DQ1127" s="166"/>
      <c r="DR1127" s="166"/>
      <c r="DS1127" s="166"/>
      <c r="DT1127" s="166"/>
      <c r="DU1127" s="166"/>
      <c r="DV1127" s="166"/>
      <c r="DW1127" s="166"/>
      <c r="DX1127" s="166"/>
      <c r="DY1127" s="166"/>
      <c r="DZ1127" s="166"/>
      <c r="EA1127" s="166"/>
      <c r="EB1127" s="166"/>
      <c r="EC1127" s="166"/>
      <c r="ED1127" s="166"/>
      <c r="EE1127" s="166"/>
      <c r="EF1127" s="166"/>
      <c r="EG1127" s="166"/>
      <c r="EH1127" s="166"/>
      <c r="EI1127" s="166"/>
      <c r="EJ1127" s="166"/>
      <c r="EK1127" s="166"/>
      <c r="EL1127" s="166"/>
      <c r="EM1127" s="166"/>
      <c r="EN1127" s="166"/>
      <c r="EO1127" s="166"/>
      <c r="EP1127" s="166"/>
      <c r="EQ1127" s="166"/>
      <c r="ER1127" s="166"/>
      <c r="ES1127" s="166"/>
      <c r="ET1127" s="166"/>
      <c r="EU1127" s="166"/>
      <c r="EV1127" s="166"/>
      <c r="EW1127" s="166"/>
      <c r="EX1127" s="166"/>
      <c r="EY1127" s="166"/>
      <c r="EZ1127" s="166"/>
      <c r="FA1127" s="166"/>
      <c r="FB1127" s="166"/>
      <c r="FC1127" s="166"/>
      <c r="FD1127" s="166"/>
      <c r="FE1127" s="166"/>
      <c r="FF1127" s="166"/>
      <c r="FG1127" s="166"/>
      <c r="FH1127" s="166"/>
      <c r="FI1127" s="166"/>
      <c r="FJ1127" s="166"/>
    </row>
    <row r="1128" spans="13:166" s="19" customFormat="1">
      <c r="M1128" s="166"/>
      <c r="N1128" s="166"/>
      <c r="O1128" s="166"/>
      <c r="P1128" s="166"/>
      <c r="Q1128" s="166"/>
      <c r="R1128" s="166"/>
      <c r="S1128" s="166"/>
      <c r="T1128" s="166"/>
      <c r="U1128" s="166"/>
      <c r="V1128" s="166"/>
      <c r="W1128" s="166"/>
      <c r="X1128" s="166"/>
      <c r="Y1128" s="166"/>
      <c r="Z1128" s="166"/>
      <c r="AA1128" s="166"/>
      <c r="AB1128" s="166"/>
      <c r="AC1128" s="166"/>
      <c r="AD1128" s="166"/>
      <c r="AE1128" s="166"/>
      <c r="AF1128" s="166"/>
      <c r="AG1128" s="166"/>
      <c r="AH1128" s="167"/>
      <c r="AI1128" s="167"/>
      <c r="AJ1128" s="167"/>
      <c r="AK1128" s="167"/>
      <c r="AL1128" s="167"/>
      <c r="AM1128" s="167"/>
      <c r="AN1128" s="167"/>
      <c r="AO1128" s="167"/>
      <c r="AP1128" s="167"/>
      <c r="AQ1128" s="167"/>
      <c r="AR1128" s="167"/>
      <c r="AS1128" s="167"/>
      <c r="AT1128" s="167"/>
      <c r="AU1128" s="167"/>
      <c r="AV1128" s="167"/>
      <c r="AW1128" s="167"/>
      <c r="AX1128" s="167"/>
      <c r="AY1128" s="167"/>
      <c r="AZ1128" s="167"/>
      <c r="BA1128" s="167"/>
      <c r="BB1128" s="167"/>
      <c r="BC1128" s="167"/>
      <c r="BD1128" s="167"/>
      <c r="BE1128" s="167"/>
      <c r="BF1128" s="167"/>
      <c r="BG1128" s="167"/>
      <c r="BH1128" s="167"/>
      <c r="BI1128" s="167"/>
      <c r="BJ1128" s="167"/>
      <c r="BK1128" s="167"/>
      <c r="BL1128" s="166"/>
      <c r="BM1128" s="166"/>
      <c r="BN1128" s="166"/>
      <c r="BO1128" s="166"/>
      <c r="BP1128" s="166"/>
      <c r="BQ1128" s="166"/>
      <c r="BR1128" s="166"/>
      <c r="BS1128" s="166"/>
      <c r="BT1128" s="166"/>
      <c r="BU1128" s="166"/>
      <c r="BV1128" s="166"/>
      <c r="BW1128" s="166"/>
      <c r="BX1128" s="166"/>
      <c r="BY1128" s="166"/>
      <c r="BZ1128" s="166"/>
      <c r="CA1128" s="166"/>
      <c r="CB1128" s="166"/>
      <c r="CC1128" s="166"/>
      <c r="CD1128" s="166"/>
      <c r="CE1128" s="166"/>
      <c r="CF1128" s="166"/>
      <c r="CG1128" s="166"/>
      <c r="CH1128" s="166"/>
      <c r="CI1128" s="166"/>
      <c r="CJ1128" s="166"/>
      <c r="CK1128" s="166"/>
      <c r="CL1128" s="166"/>
      <c r="CM1128" s="166"/>
      <c r="CN1128" s="166"/>
      <c r="CO1128" s="166"/>
      <c r="CP1128" s="166"/>
      <c r="CQ1128" s="166"/>
      <c r="CR1128" s="166"/>
      <c r="CS1128" s="166"/>
      <c r="CT1128" s="166"/>
      <c r="CU1128" s="166"/>
      <c r="CV1128" s="166"/>
      <c r="CW1128" s="166"/>
      <c r="CX1128" s="166"/>
      <c r="CY1128" s="166"/>
      <c r="CZ1128" s="166"/>
      <c r="DA1128" s="166"/>
      <c r="DB1128" s="166"/>
      <c r="DC1128" s="166"/>
      <c r="DD1128" s="166"/>
      <c r="DE1128" s="166"/>
      <c r="DF1128" s="166"/>
      <c r="DG1128" s="166"/>
      <c r="DH1128" s="166"/>
      <c r="DI1128" s="166"/>
      <c r="DJ1128" s="166"/>
      <c r="DK1128" s="166"/>
      <c r="DL1128" s="166"/>
      <c r="DM1128" s="166"/>
      <c r="DN1128" s="166"/>
      <c r="DO1128" s="166"/>
      <c r="DP1128" s="166"/>
      <c r="DQ1128" s="166"/>
      <c r="DR1128" s="166"/>
      <c r="DS1128" s="166"/>
      <c r="DT1128" s="166"/>
      <c r="DU1128" s="166"/>
      <c r="DV1128" s="166"/>
      <c r="DW1128" s="166"/>
      <c r="DX1128" s="166"/>
      <c r="DY1128" s="166"/>
      <c r="DZ1128" s="166"/>
      <c r="EA1128" s="166"/>
      <c r="EB1128" s="166"/>
      <c r="EC1128" s="166"/>
      <c r="ED1128" s="166"/>
      <c r="EE1128" s="166"/>
      <c r="EF1128" s="166"/>
      <c r="EG1128" s="166"/>
      <c r="EH1128" s="166"/>
      <c r="EI1128" s="166"/>
      <c r="EJ1128" s="166"/>
      <c r="EK1128" s="166"/>
      <c r="EL1128" s="166"/>
      <c r="EM1128" s="166"/>
      <c r="EN1128" s="166"/>
      <c r="EO1128" s="166"/>
      <c r="EP1128" s="166"/>
      <c r="EQ1128" s="166"/>
      <c r="ER1128" s="166"/>
      <c r="ES1128" s="166"/>
      <c r="ET1128" s="166"/>
      <c r="EU1128" s="166"/>
      <c r="EV1128" s="166"/>
      <c r="EW1128" s="166"/>
      <c r="EX1128" s="166"/>
      <c r="EY1128" s="166"/>
      <c r="EZ1128" s="166"/>
      <c r="FA1128" s="166"/>
      <c r="FB1128" s="166"/>
      <c r="FC1128" s="166"/>
      <c r="FD1128" s="166"/>
      <c r="FE1128" s="166"/>
      <c r="FF1128" s="166"/>
      <c r="FG1128" s="166"/>
      <c r="FH1128" s="166"/>
      <c r="FI1128" s="166"/>
      <c r="FJ1128" s="166"/>
    </row>
    <row r="1129" spans="13:166" s="19" customFormat="1">
      <c r="M1129" s="166"/>
      <c r="N1129" s="166"/>
      <c r="O1129" s="166"/>
      <c r="P1129" s="166"/>
      <c r="Q1129" s="166"/>
      <c r="R1129" s="166"/>
      <c r="S1129" s="166"/>
      <c r="T1129" s="166"/>
      <c r="U1129" s="166"/>
      <c r="V1129" s="166"/>
      <c r="W1129" s="166"/>
      <c r="X1129" s="166"/>
      <c r="Y1129" s="166"/>
      <c r="Z1129" s="166"/>
      <c r="AA1129" s="166"/>
      <c r="AB1129" s="166"/>
      <c r="AC1129" s="166"/>
      <c r="AD1129" s="166"/>
      <c r="AE1129" s="166"/>
      <c r="AF1129" s="166"/>
      <c r="AG1129" s="166"/>
      <c r="AH1129" s="167"/>
      <c r="AI1129" s="167"/>
      <c r="AJ1129" s="167"/>
      <c r="AK1129" s="167"/>
      <c r="AL1129" s="167"/>
      <c r="AM1129" s="167"/>
      <c r="AN1129" s="167"/>
      <c r="AO1129" s="167"/>
      <c r="AP1129" s="167"/>
      <c r="AQ1129" s="167"/>
      <c r="AR1129" s="167"/>
      <c r="AS1129" s="167"/>
      <c r="AT1129" s="167"/>
      <c r="AU1129" s="167"/>
      <c r="AV1129" s="167"/>
      <c r="AW1129" s="167"/>
      <c r="AX1129" s="167"/>
      <c r="AY1129" s="167"/>
      <c r="AZ1129" s="167"/>
      <c r="BA1129" s="167"/>
      <c r="BB1129" s="167"/>
      <c r="BC1129" s="167"/>
      <c r="BD1129" s="167"/>
      <c r="BE1129" s="167"/>
      <c r="BF1129" s="167"/>
      <c r="BG1129" s="167"/>
      <c r="BH1129" s="167"/>
      <c r="BI1129" s="167"/>
      <c r="BJ1129" s="167"/>
      <c r="BK1129" s="167"/>
      <c r="BL1129" s="166"/>
      <c r="BM1129" s="166"/>
      <c r="BN1129" s="166"/>
      <c r="BO1129" s="166"/>
      <c r="BP1129" s="166"/>
      <c r="BQ1129" s="166"/>
      <c r="BR1129" s="166"/>
      <c r="BS1129" s="166"/>
      <c r="BT1129" s="166"/>
      <c r="BU1129" s="166"/>
      <c r="BV1129" s="166"/>
      <c r="BW1129" s="166"/>
      <c r="BX1129" s="166"/>
      <c r="BY1129" s="166"/>
      <c r="BZ1129" s="166"/>
      <c r="CA1129" s="166"/>
      <c r="CB1129" s="166"/>
      <c r="CC1129" s="166"/>
      <c r="CD1129" s="166"/>
      <c r="CE1129" s="166"/>
      <c r="CF1129" s="166"/>
      <c r="CG1129" s="166"/>
      <c r="CH1129" s="166"/>
      <c r="CI1129" s="166"/>
      <c r="CJ1129" s="166"/>
      <c r="CK1129" s="166"/>
      <c r="CL1129" s="166"/>
      <c r="CM1129" s="166"/>
      <c r="CN1129" s="166"/>
      <c r="CO1129" s="166"/>
      <c r="CP1129" s="166"/>
      <c r="CQ1129" s="166"/>
      <c r="CR1129" s="166"/>
      <c r="CS1129" s="166"/>
      <c r="CT1129" s="166"/>
      <c r="CU1129" s="166"/>
      <c r="CV1129" s="166"/>
      <c r="CW1129" s="166"/>
      <c r="CX1129" s="166"/>
      <c r="CY1129" s="166"/>
      <c r="CZ1129" s="166"/>
      <c r="DA1129" s="166"/>
      <c r="DB1129" s="166"/>
      <c r="DC1129" s="166"/>
      <c r="DD1129" s="166"/>
      <c r="DE1129" s="166"/>
      <c r="DF1129" s="166"/>
      <c r="DG1129" s="166"/>
      <c r="DH1129" s="166"/>
      <c r="DI1129" s="166"/>
      <c r="DJ1129" s="166"/>
      <c r="DK1129" s="166"/>
      <c r="DL1129" s="166"/>
      <c r="DM1129" s="166"/>
      <c r="DN1129" s="166"/>
      <c r="DO1129" s="166"/>
      <c r="DP1129" s="166"/>
      <c r="DQ1129" s="166"/>
      <c r="DR1129" s="166"/>
      <c r="DS1129" s="166"/>
      <c r="DT1129" s="166"/>
      <c r="DU1129" s="166"/>
      <c r="DV1129" s="166"/>
      <c r="DW1129" s="166"/>
      <c r="DX1129" s="166"/>
      <c r="DY1129" s="166"/>
      <c r="DZ1129" s="166"/>
      <c r="EA1129" s="166"/>
      <c r="EB1129" s="166"/>
      <c r="EC1129" s="166"/>
      <c r="ED1129" s="166"/>
      <c r="EE1129" s="166"/>
      <c r="EF1129" s="166"/>
      <c r="EG1129" s="166"/>
      <c r="EH1129" s="166"/>
      <c r="EI1129" s="166"/>
      <c r="EJ1129" s="166"/>
      <c r="EK1129" s="166"/>
      <c r="EL1129" s="166"/>
      <c r="EM1129" s="166"/>
      <c r="EN1129" s="166"/>
      <c r="EO1129" s="166"/>
      <c r="EP1129" s="166"/>
      <c r="EQ1129" s="166"/>
      <c r="ER1129" s="166"/>
      <c r="ES1129" s="166"/>
      <c r="ET1129" s="166"/>
      <c r="EU1129" s="166"/>
      <c r="EV1129" s="166"/>
      <c r="EW1129" s="166"/>
      <c r="EX1129" s="166"/>
      <c r="EY1129" s="166"/>
      <c r="EZ1129" s="166"/>
      <c r="FA1129" s="166"/>
      <c r="FB1129" s="166"/>
      <c r="FC1129" s="166"/>
      <c r="FD1129" s="166"/>
      <c r="FE1129" s="166"/>
      <c r="FF1129" s="166"/>
      <c r="FG1129" s="166"/>
      <c r="FH1129" s="166"/>
      <c r="FI1129" s="166"/>
      <c r="FJ1129" s="166"/>
    </row>
    <row r="1130" spans="13:166" s="19" customFormat="1">
      <c r="M1130" s="166"/>
      <c r="N1130" s="166"/>
      <c r="O1130" s="166"/>
      <c r="P1130" s="166"/>
      <c r="Q1130" s="166"/>
      <c r="R1130" s="166"/>
      <c r="S1130" s="166"/>
      <c r="T1130" s="166"/>
      <c r="U1130" s="166"/>
      <c r="V1130" s="166"/>
      <c r="W1130" s="166"/>
      <c r="X1130" s="166"/>
      <c r="Y1130" s="166"/>
      <c r="Z1130" s="166"/>
      <c r="AA1130" s="166"/>
      <c r="AB1130" s="166"/>
      <c r="AC1130" s="166"/>
      <c r="AD1130" s="166"/>
      <c r="AE1130" s="166"/>
      <c r="AF1130" s="166"/>
      <c r="AG1130" s="166"/>
      <c r="AH1130" s="167"/>
      <c r="AI1130" s="167"/>
      <c r="AJ1130" s="167"/>
      <c r="AK1130" s="167"/>
      <c r="AL1130" s="167"/>
      <c r="AM1130" s="167"/>
      <c r="AN1130" s="167"/>
      <c r="AO1130" s="167"/>
      <c r="AP1130" s="167"/>
      <c r="AQ1130" s="167"/>
      <c r="AR1130" s="167"/>
      <c r="AS1130" s="167"/>
      <c r="AT1130" s="167"/>
      <c r="AU1130" s="167"/>
      <c r="AV1130" s="167"/>
      <c r="AW1130" s="167"/>
      <c r="AX1130" s="167"/>
      <c r="AY1130" s="167"/>
      <c r="AZ1130" s="167"/>
      <c r="BA1130" s="167"/>
      <c r="BB1130" s="167"/>
      <c r="BC1130" s="167"/>
      <c r="BD1130" s="167"/>
      <c r="BE1130" s="167"/>
      <c r="BF1130" s="167"/>
      <c r="BG1130" s="167"/>
      <c r="BH1130" s="167"/>
      <c r="BI1130" s="167"/>
      <c r="BJ1130" s="167"/>
      <c r="BK1130" s="167"/>
      <c r="BL1130" s="166"/>
      <c r="BM1130" s="166"/>
      <c r="BN1130" s="166"/>
      <c r="BO1130" s="166"/>
      <c r="BP1130" s="166"/>
      <c r="BQ1130" s="166"/>
      <c r="BR1130" s="166"/>
      <c r="BS1130" s="166"/>
      <c r="BT1130" s="166"/>
      <c r="BU1130" s="166"/>
      <c r="BV1130" s="166"/>
      <c r="BW1130" s="166"/>
      <c r="BX1130" s="166"/>
      <c r="BY1130" s="166"/>
      <c r="BZ1130" s="166"/>
      <c r="CA1130" s="166"/>
      <c r="CB1130" s="166"/>
      <c r="CC1130" s="166"/>
      <c r="CD1130" s="166"/>
      <c r="CE1130" s="166"/>
      <c r="CF1130" s="166"/>
      <c r="CG1130" s="166"/>
      <c r="CH1130" s="166"/>
      <c r="CI1130" s="166"/>
      <c r="CJ1130" s="166"/>
      <c r="CK1130" s="166"/>
      <c r="CL1130" s="166"/>
      <c r="CM1130" s="166"/>
      <c r="CN1130" s="166"/>
      <c r="CO1130" s="166"/>
      <c r="CP1130" s="166"/>
      <c r="CQ1130" s="166"/>
      <c r="CR1130" s="166"/>
      <c r="CS1130" s="166"/>
      <c r="CT1130" s="166"/>
      <c r="CU1130" s="166"/>
      <c r="CV1130" s="166"/>
      <c r="CW1130" s="166"/>
      <c r="CX1130" s="166"/>
      <c r="CY1130" s="166"/>
      <c r="CZ1130" s="166"/>
      <c r="DA1130" s="166"/>
      <c r="DB1130" s="166"/>
      <c r="DC1130" s="166"/>
      <c r="DD1130" s="166"/>
      <c r="DE1130" s="166"/>
      <c r="DF1130" s="166"/>
      <c r="DG1130" s="166"/>
      <c r="DH1130" s="166"/>
      <c r="DI1130" s="166"/>
      <c r="DJ1130" s="166"/>
      <c r="DK1130" s="166"/>
      <c r="DL1130" s="166"/>
      <c r="DM1130" s="166"/>
      <c r="DN1130" s="166"/>
      <c r="DO1130" s="166"/>
      <c r="DP1130" s="166"/>
      <c r="DQ1130" s="166"/>
      <c r="DR1130" s="166"/>
      <c r="DS1130" s="166"/>
      <c r="DT1130" s="166"/>
      <c r="DU1130" s="166"/>
      <c r="DV1130" s="166"/>
      <c r="DW1130" s="166"/>
      <c r="DX1130" s="166"/>
      <c r="DY1130" s="166"/>
      <c r="DZ1130" s="166"/>
      <c r="EA1130" s="166"/>
      <c r="EB1130" s="166"/>
      <c r="EC1130" s="166"/>
      <c r="ED1130" s="166"/>
      <c r="EE1130" s="166"/>
      <c r="EF1130" s="166"/>
      <c r="EG1130" s="166"/>
      <c r="EH1130" s="166"/>
      <c r="EI1130" s="166"/>
      <c r="EJ1130" s="166"/>
      <c r="EK1130" s="166"/>
      <c r="EL1130" s="166"/>
      <c r="EM1130" s="166"/>
      <c r="EN1130" s="166"/>
      <c r="EO1130" s="166"/>
      <c r="EP1130" s="166"/>
      <c r="EQ1130" s="166"/>
      <c r="ER1130" s="166"/>
      <c r="ES1130" s="166"/>
      <c r="ET1130" s="166"/>
      <c r="EU1130" s="166"/>
      <c r="EV1130" s="166"/>
      <c r="EW1130" s="166"/>
      <c r="EX1130" s="166"/>
      <c r="EY1130" s="166"/>
      <c r="EZ1130" s="166"/>
      <c r="FA1130" s="166"/>
      <c r="FB1130" s="166"/>
      <c r="FC1130" s="166"/>
      <c r="FD1130" s="166"/>
      <c r="FE1130" s="166"/>
      <c r="FF1130" s="166"/>
      <c r="FG1130" s="166"/>
      <c r="FH1130" s="166"/>
      <c r="FI1130" s="166"/>
      <c r="FJ1130" s="166"/>
    </row>
    <row r="1131" spans="13:166" s="19" customFormat="1">
      <c r="M1131" s="166"/>
      <c r="N1131" s="166"/>
      <c r="O1131" s="166"/>
      <c r="P1131" s="166"/>
      <c r="Q1131" s="166"/>
      <c r="R1131" s="166"/>
      <c r="S1131" s="166"/>
      <c r="T1131" s="166"/>
      <c r="U1131" s="166"/>
      <c r="V1131" s="166"/>
      <c r="W1131" s="166"/>
      <c r="X1131" s="166"/>
      <c r="Y1131" s="166"/>
      <c r="Z1131" s="166"/>
      <c r="AA1131" s="166"/>
      <c r="AB1131" s="166"/>
      <c r="AC1131" s="166"/>
      <c r="AD1131" s="166"/>
      <c r="AE1131" s="166"/>
      <c r="AF1131" s="166"/>
      <c r="AG1131" s="166"/>
      <c r="AH1131" s="167"/>
      <c r="AI1131" s="167"/>
      <c r="AJ1131" s="167"/>
      <c r="AK1131" s="167"/>
      <c r="AL1131" s="167"/>
      <c r="AM1131" s="167"/>
      <c r="AN1131" s="167"/>
      <c r="AO1131" s="167"/>
      <c r="AP1131" s="167"/>
      <c r="AQ1131" s="167"/>
      <c r="AR1131" s="167"/>
      <c r="AS1131" s="167"/>
      <c r="AT1131" s="167"/>
      <c r="AU1131" s="167"/>
      <c r="AV1131" s="167"/>
      <c r="AW1131" s="167"/>
      <c r="AX1131" s="167"/>
      <c r="AY1131" s="167"/>
      <c r="AZ1131" s="167"/>
      <c r="BA1131" s="167"/>
      <c r="BB1131" s="167"/>
      <c r="BC1131" s="167"/>
      <c r="BD1131" s="167"/>
      <c r="BE1131" s="167"/>
      <c r="BF1131" s="167"/>
      <c r="BG1131" s="167"/>
      <c r="BH1131" s="167"/>
      <c r="BI1131" s="167"/>
      <c r="BJ1131" s="167"/>
      <c r="BK1131" s="167"/>
      <c r="BL1131" s="166"/>
      <c r="BM1131" s="166"/>
      <c r="BN1131" s="166"/>
      <c r="BO1131" s="166"/>
      <c r="BP1131" s="166"/>
      <c r="BQ1131" s="166"/>
      <c r="BR1131" s="166"/>
      <c r="BS1131" s="166"/>
      <c r="BT1131" s="166"/>
      <c r="BU1131" s="166"/>
      <c r="BV1131" s="166"/>
      <c r="BW1131" s="166"/>
      <c r="BX1131" s="166"/>
      <c r="BY1131" s="166"/>
      <c r="BZ1131" s="166"/>
      <c r="CA1131" s="166"/>
      <c r="CB1131" s="166"/>
      <c r="CC1131" s="166"/>
      <c r="CD1131" s="166"/>
      <c r="CE1131" s="166"/>
      <c r="CF1131" s="166"/>
      <c r="CG1131" s="166"/>
      <c r="CH1131" s="166"/>
      <c r="CI1131" s="166"/>
      <c r="CJ1131" s="166"/>
      <c r="CK1131" s="166"/>
      <c r="CL1131" s="166"/>
      <c r="CM1131" s="166"/>
      <c r="CN1131" s="166"/>
      <c r="CO1131" s="166"/>
      <c r="CP1131" s="166"/>
      <c r="CQ1131" s="166"/>
      <c r="CR1131" s="166"/>
      <c r="CS1131" s="166"/>
      <c r="CT1131" s="166"/>
      <c r="CU1131" s="166"/>
      <c r="CV1131" s="166"/>
      <c r="CW1131" s="166"/>
      <c r="CX1131" s="166"/>
      <c r="CY1131" s="166"/>
      <c r="CZ1131" s="166"/>
      <c r="DA1131" s="166"/>
      <c r="DB1131" s="166"/>
      <c r="DC1131" s="166"/>
      <c r="DD1131" s="166"/>
      <c r="DE1131" s="166"/>
      <c r="DF1131" s="166"/>
      <c r="DG1131" s="166"/>
      <c r="DH1131" s="166"/>
      <c r="DI1131" s="166"/>
      <c r="DJ1131" s="166"/>
      <c r="DK1131" s="166"/>
      <c r="DL1131" s="166"/>
      <c r="DM1131" s="166"/>
      <c r="DN1131" s="166"/>
      <c r="DO1131" s="166"/>
      <c r="DP1131" s="166"/>
      <c r="DQ1131" s="166"/>
      <c r="DR1131" s="166"/>
      <c r="DS1131" s="166"/>
      <c r="DT1131" s="166"/>
      <c r="DU1131" s="166"/>
      <c r="DV1131" s="166"/>
      <c r="DW1131" s="166"/>
      <c r="DX1131" s="166"/>
      <c r="DY1131" s="166"/>
      <c r="DZ1131" s="166"/>
      <c r="EA1131" s="166"/>
      <c r="EB1131" s="166"/>
      <c r="EC1131" s="166"/>
      <c r="ED1131" s="166"/>
      <c r="EE1131" s="166"/>
      <c r="EF1131" s="166"/>
      <c r="EG1131" s="166"/>
      <c r="EH1131" s="166"/>
      <c r="EI1131" s="166"/>
      <c r="EJ1131" s="166"/>
      <c r="EK1131" s="166"/>
      <c r="EL1131" s="166"/>
      <c r="EM1131" s="166"/>
      <c r="EN1131" s="166"/>
      <c r="EO1131" s="166"/>
      <c r="EP1131" s="166"/>
      <c r="EQ1131" s="166"/>
      <c r="ER1131" s="166"/>
      <c r="ES1131" s="166"/>
      <c r="ET1131" s="166"/>
      <c r="EU1131" s="166"/>
      <c r="EV1131" s="166"/>
      <c r="EW1131" s="166"/>
      <c r="EX1131" s="166"/>
      <c r="EY1131" s="166"/>
      <c r="EZ1131" s="166"/>
      <c r="FA1131" s="166"/>
      <c r="FB1131" s="166"/>
      <c r="FC1131" s="166"/>
      <c r="FD1131" s="166"/>
      <c r="FE1131" s="166"/>
      <c r="FF1131" s="166"/>
      <c r="FG1131" s="166"/>
      <c r="FH1131" s="166"/>
      <c r="FI1131" s="166"/>
      <c r="FJ1131" s="166"/>
    </row>
    <row r="1132" spans="13:166" s="19" customFormat="1">
      <c r="M1132" s="166"/>
      <c r="N1132" s="166"/>
      <c r="O1132" s="166"/>
      <c r="P1132" s="166"/>
      <c r="Q1132" s="166"/>
      <c r="R1132" s="166"/>
      <c r="S1132" s="166"/>
      <c r="T1132" s="166"/>
      <c r="U1132" s="166"/>
      <c r="V1132" s="166"/>
      <c r="W1132" s="166"/>
      <c r="X1132" s="166"/>
      <c r="Y1132" s="166"/>
      <c r="Z1132" s="166"/>
      <c r="AA1132" s="166"/>
      <c r="AB1132" s="166"/>
      <c r="AC1132" s="166"/>
      <c r="AD1132" s="166"/>
      <c r="AE1132" s="166"/>
      <c r="AF1132" s="166"/>
      <c r="AG1132" s="166"/>
      <c r="AH1132" s="167"/>
      <c r="AI1132" s="167"/>
      <c r="AJ1132" s="167"/>
      <c r="AK1132" s="167"/>
      <c r="AL1132" s="167"/>
      <c r="AM1132" s="167"/>
      <c r="AN1132" s="167"/>
      <c r="AO1132" s="167"/>
      <c r="AP1132" s="167"/>
      <c r="AQ1132" s="167"/>
      <c r="AR1132" s="167"/>
      <c r="AS1132" s="167"/>
      <c r="AT1132" s="167"/>
      <c r="AU1132" s="167"/>
      <c r="AV1132" s="167"/>
      <c r="AW1132" s="167"/>
      <c r="AX1132" s="167"/>
      <c r="AY1132" s="167"/>
      <c r="AZ1132" s="167"/>
      <c r="BA1132" s="167"/>
      <c r="BB1132" s="167"/>
      <c r="BC1132" s="167"/>
      <c r="BD1132" s="167"/>
      <c r="BE1132" s="167"/>
      <c r="BF1132" s="167"/>
      <c r="BG1132" s="167"/>
      <c r="BH1132" s="167"/>
      <c r="BI1132" s="167"/>
      <c r="BJ1132" s="167"/>
      <c r="BK1132" s="167"/>
      <c r="BL1132" s="166"/>
      <c r="BM1132" s="166"/>
      <c r="BN1132" s="166"/>
      <c r="BO1132" s="166"/>
      <c r="BP1132" s="166"/>
      <c r="BQ1132" s="166"/>
      <c r="BR1132" s="166"/>
      <c r="BS1132" s="166"/>
      <c r="BT1132" s="166"/>
      <c r="BU1132" s="166"/>
      <c r="BV1132" s="166"/>
      <c r="BW1132" s="166"/>
      <c r="BX1132" s="166"/>
      <c r="BY1132" s="166"/>
      <c r="BZ1132" s="166"/>
      <c r="CA1132" s="166"/>
      <c r="CB1132" s="166"/>
      <c r="CC1132" s="166"/>
      <c r="CD1132" s="166"/>
      <c r="CE1132" s="166"/>
      <c r="CF1132" s="166"/>
      <c r="CG1132" s="166"/>
      <c r="CH1132" s="166"/>
      <c r="CI1132" s="166"/>
      <c r="CJ1132" s="166"/>
      <c r="CK1132" s="166"/>
      <c r="CL1132" s="166"/>
      <c r="CM1132" s="166"/>
      <c r="CN1132" s="166"/>
      <c r="CO1132" s="166"/>
      <c r="CP1132" s="166"/>
      <c r="CQ1132" s="166"/>
      <c r="CR1132" s="166"/>
      <c r="CS1132" s="166"/>
      <c r="CT1132" s="166"/>
      <c r="CU1132" s="166"/>
      <c r="CV1132" s="166"/>
      <c r="CW1132" s="166"/>
      <c r="CX1132" s="166"/>
      <c r="CY1132" s="166"/>
      <c r="CZ1132" s="166"/>
      <c r="DA1132" s="166"/>
      <c r="DB1132" s="166"/>
      <c r="DC1132" s="166"/>
      <c r="DD1132" s="166"/>
      <c r="DE1132" s="166"/>
      <c r="DF1132" s="166"/>
      <c r="DG1132" s="166"/>
      <c r="DH1132" s="166"/>
      <c r="DI1132" s="166"/>
      <c r="DJ1132" s="166"/>
      <c r="DK1132" s="166"/>
      <c r="DL1132" s="166"/>
      <c r="DM1132" s="166"/>
      <c r="DN1132" s="166"/>
      <c r="DO1132" s="166"/>
      <c r="DP1132" s="166"/>
      <c r="DQ1132" s="166"/>
      <c r="DR1132" s="166"/>
      <c r="DS1132" s="166"/>
      <c r="DT1132" s="166"/>
      <c r="DU1132" s="166"/>
      <c r="DV1132" s="166"/>
      <c r="DW1132" s="166"/>
      <c r="DX1132" s="166"/>
      <c r="DY1132" s="166"/>
      <c r="DZ1132" s="166"/>
      <c r="EA1132" s="166"/>
      <c r="EB1132" s="166"/>
      <c r="EC1132" s="166"/>
      <c r="ED1132" s="166"/>
      <c r="EE1132" s="166"/>
      <c r="EF1132" s="166"/>
      <c r="EG1132" s="166"/>
      <c r="EH1132" s="166"/>
      <c r="EI1132" s="166"/>
      <c r="EJ1132" s="166"/>
      <c r="EK1132" s="166"/>
      <c r="EL1132" s="166"/>
      <c r="EM1132" s="166"/>
      <c r="EN1132" s="166"/>
      <c r="EO1132" s="166"/>
      <c r="EP1132" s="166"/>
      <c r="EQ1132" s="166"/>
      <c r="ER1132" s="166"/>
      <c r="ES1132" s="166"/>
      <c r="ET1132" s="166"/>
      <c r="EU1132" s="166"/>
      <c r="EV1132" s="166"/>
      <c r="EW1132" s="166"/>
      <c r="EX1132" s="166"/>
      <c r="EY1132" s="166"/>
      <c r="EZ1132" s="166"/>
      <c r="FA1132" s="166"/>
      <c r="FB1132" s="166"/>
      <c r="FC1132" s="166"/>
      <c r="FD1132" s="166"/>
      <c r="FE1132" s="166"/>
      <c r="FF1132" s="166"/>
      <c r="FG1132" s="166"/>
      <c r="FH1132" s="166"/>
      <c r="FI1132" s="166"/>
      <c r="FJ1132" s="166"/>
    </row>
    <row r="1133" spans="13:166" s="19" customFormat="1">
      <c r="M1133" s="166"/>
      <c r="N1133" s="166"/>
      <c r="O1133" s="166"/>
      <c r="P1133" s="166"/>
      <c r="Q1133" s="166"/>
      <c r="R1133" s="166"/>
      <c r="S1133" s="166"/>
      <c r="T1133" s="166"/>
      <c r="U1133" s="166"/>
      <c r="V1133" s="166"/>
      <c r="W1133" s="166"/>
      <c r="X1133" s="166"/>
      <c r="Y1133" s="166"/>
      <c r="Z1133" s="166"/>
      <c r="AA1133" s="166"/>
      <c r="AB1133" s="166"/>
      <c r="AC1133" s="166"/>
      <c r="AD1133" s="166"/>
      <c r="AE1133" s="166"/>
      <c r="AF1133" s="166"/>
      <c r="AG1133" s="166"/>
      <c r="AH1133" s="167"/>
      <c r="AI1133" s="167"/>
      <c r="AJ1133" s="167"/>
      <c r="AK1133" s="167"/>
      <c r="AL1133" s="167"/>
      <c r="AM1133" s="167"/>
      <c r="AN1133" s="167"/>
      <c r="AO1133" s="167"/>
      <c r="AP1133" s="167"/>
      <c r="AQ1133" s="167"/>
      <c r="AR1133" s="167"/>
      <c r="AS1133" s="167"/>
      <c r="AT1133" s="167"/>
      <c r="AU1133" s="167"/>
      <c r="AV1133" s="167"/>
      <c r="AW1133" s="167"/>
      <c r="AX1133" s="167"/>
      <c r="AY1133" s="167"/>
      <c r="AZ1133" s="167"/>
      <c r="BA1133" s="167"/>
      <c r="BB1133" s="167"/>
      <c r="BC1133" s="167"/>
      <c r="BD1133" s="167"/>
      <c r="BE1133" s="167"/>
      <c r="BF1133" s="167"/>
      <c r="BG1133" s="167"/>
      <c r="BH1133" s="167"/>
      <c r="BI1133" s="167"/>
      <c r="BJ1133" s="167"/>
      <c r="BK1133" s="167"/>
      <c r="BL1133" s="166"/>
      <c r="BM1133" s="166"/>
      <c r="BN1133" s="166"/>
      <c r="BO1133" s="166"/>
      <c r="BP1133" s="166"/>
      <c r="BQ1133" s="166"/>
      <c r="BR1133" s="166"/>
      <c r="BS1133" s="166"/>
      <c r="BT1133" s="166"/>
      <c r="BU1133" s="166"/>
      <c r="BV1133" s="166"/>
      <c r="BW1133" s="166"/>
      <c r="BX1133" s="166"/>
      <c r="BY1133" s="166"/>
      <c r="BZ1133" s="166"/>
      <c r="CA1133" s="166"/>
      <c r="CB1133" s="166"/>
      <c r="CC1133" s="166"/>
      <c r="CD1133" s="166"/>
      <c r="CE1133" s="166"/>
      <c r="CF1133" s="166"/>
      <c r="CG1133" s="166"/>
      <c r="CH1133" s="166"/>
      <c r="CI1133" s="166"/>
      <c r="CJ1133" s="166"/>
      <c r="CK1133" s="166"/>
      <c r="CL1133" s="166"/>
      <c r="CM1133" s="166"/>
      <c r="CN1133" s="166"/>
      <c r="CO1133" s="166"/>
      <c r="CP1133" s="166"/>
      <c r="CQ1133" s="166"/>
      <c r="CR1133" s="166"/>
      <c r="CS1133" s="166"/>
      <c r="CT1133" s="166"/>
      <c r="CU1133" s="166"/>
      <c r="CV1133" s="166"/>
      <c r="CW1133" s="166"/>
      <c r="CX1133" s="166"/>
      <c r="CY1133" s="166"/>
      <c r="CZ1133" s="166"/>
      <c r="DA1133" s="166"/>
      <c r="DB1133" s="166"/>
      <c r="DC1133" s="166"/>
      <c r="DD1133" s="166"/>
      <c r="DE1133" s="166"/>
      <c r="DF1133" s="166"/>
      <c r="DG1133" s="166"/>
      <c r="DH1133" s="166"/>
      <c r="DI1133" s="166"/>
      <c r="DJ1133" s="166"/>
      <c r="DK1133" s="166"/>
      <c r="DL1133" s="166"/>
      <c r="DM1133" s="166"/>
      <c r="DN1133" s="166"/>
      <c r="DO1133" s="166"/>
      <c r="DP1133" s="166"/>
      <c r="DQ1133" s="166"/>
      <c r="DR1133" s="166"/>
      <c r="DS1133" s="166"/>
      <c r="DT1133" s="166"/>
      <c r="DU1133" s="166"/>
      <c r="DV1133" s="166"/>
      <c r="DW1133" s="166"/>
      <c r="DX1133" s="166"/>
      <c r="DY1133" s="166"/>
      <c r="DZ1133" s="166"/>
      <c r="EA1133" s="166"/>
      <c r="EB1133" s="166"/>
      <c r="EC1133" s="166"/>
      <c r="ED1133" s="166"/>
      <c r="EE1133" s="166"/>
      <c r="EF1133" s="166"/>
      <c r="EG1133" s="166"/>
      <c r="EH1133" s="166"/>
      <c r="EI1133" s="166"/>
      <c r="EJ1133" s="166"/>
      <c r="EK1133" s="166"/>
      <c r="EL1133" s="166"/>
      <c r="EM1133" s="166"/>
      <c r="EN1133" s="166"/>
      <c r="EO1133" s="166"/>
      <c r="EP1133" s="166"/>
      <c r="EQ1133" s="166"/>
      <c r="ER1133" s="166"/>
      <c r="ES1133" s="166"/>
      <c r="ET1133" s="166"/>
      <c r="EU1133" s="166"/>
      <c r="EV1133" s="166"/>
      <c r="EW1133" s="166"/>
      <c r="EX1133" s="166"/>
      <c r="EY1133" s="166"/>
      <c r="EZ1133" s="166"/>
      <c r="FA1133" s="166"/>
      <c r="FB1133" s="166"/>
      <c r="FC1133" s="166"/>
      <c r="FD1133" s="166"/>
      <c r="FE1133" s="166"/>
      <c r="FF1133" s="166"/>
      <c r="FG1133" s="166"/>
      <c r="FH1133" s="166"/>
      <c r="FI1133" s="166"/>
      <c r="FJ1133" s="166"/>
    </row>
    <row r="1134" spans="13:166" s="19" customFormat="1">
      <c r="M1134" s="166"/>
      <c r="N1134" s="166"/>
      <c r="O1134" s="166"/>
      <c r="P1134" s="166"/>
      <c r="Q1134" s="166"/>
      <c r="R1134" s="166"/>
      <c r="S1134" s="166"/>
      <c r="T1134" s="166"/>
      <c r="U1134" s="166"/>
      <c r="V1134" s="166"/>
      <c r="W1134" s="166"/>
      <c r="X1134" s="166"/>
      <c r="Y1134" s="166"/>
      <c r="Z1134" s="166"/>
      <c r="AA1134" s="166"/>
      <c r="AB1134" s="166"/>
      <c r="AC1134" s="166"/>
      <c r="AD1134" s="166"/>
      <c r="AE1134" s="166"/>
      <c r="AF1134" s="166"/>
      <c r="AG1134" s="166"/>
      <c r="AH1134" s="167"/>
      <c r="AI1134" s="167"/>
      <c r="AJ1134" s="167"/>
      <c r="AK1134" s="167"/>
      <c r="AL1134" s="167"/>
      <c r="AM1134" s="167"/>
      <c r="AN1134" s="167"/>
      <c r="AO1134" s="167"/>
      <c r="AP1134" s="167"/>
      <c r="AQ1134" s="167"/>
      <c r="AR1134" s="167"/>
      <c r="AS1134" s="167"/>
      <c r="AT1134" s="167"/>
      <c r="AU1134" s="167"/>
      <c r="AV1134" s="167"/>
      <c r="AW1134" s="167"/>
      <c r="AX1134" s="167"/>
      <c r="AY1134" s="167"/>
      <c r="AZ1134" s="167"/>
      <c r="BA1134" s="167"/>
      <c r="BB1134" s="167"/>
      <c r="BC1134" s="167"/>
      <c r="BD1134" s="167"/>
      <c r="BE1134" s="167"/>
      <c r="BF1134" s="167"/>
      <c r="BG1134" s="167"/>
      <c r="BH1134" s="167"/>
      <c r="BI1134" s="167"/>
      <c r="BJ1134" s="167"/>
      <c r="BK1134" s="167"/>
      <c r="BL1134" s="166"/>
      <c r="BM1134" s="166"/>
      <c r="BN1134" s="166"/>
      <c r="BO1134" s="166"/>
      <c r="BP1134" s="166"/>
      <c r="BQ1134" s="166"/>
      <c r="BR1134" s="166"/>
      <c r="BS1134" s="166"/>
      <c r="BT1134" s="166"/>
      <c r="BU1134" s="166"/>
      <c r="BV1134" s="166"/>
      <c r="BW1134" s="166"/>
      <c r="BX1134" s="166"/>
      <c r="BY1134" s="166"/>
      <c r="BZ1134" s="166"/>
      <c r="CA1134" s="166"/>
      <c r="CB1134" s="166"/>
      <c r="CC1134" s="166"/>
      <c r="CD1134" s="166"/>
      <c r="CE1134" s="166"/>
      <c r="CF1134" s="166"/>
      <c r="CG1134" s="166"/>
      <c r="CH1134" s="166"/>
      <c r="CI1134" s="166"/>
      <c r="CJ1134" s="166"/>
      <c r="CK1134" s="166"/>
      <c r="CL1134" s="166"/>
      <c r="CM1134" s="166"/>
      <c r="CN1134" s="166"/>
      <c r="CO1134" s="166"/>
      <c r="CP1134" s="166"/>
      <c r="CQ1134" s="166"/>
      <c r="CR1134" s="166"/>
      <c r="CS1134" s="166"/>
      <c r="CT1134" s="166"/>
      <c r="CU1134" s="166"/>
      <c r="CV1134" s="166"/>
      <c r="CW1134" s="166"/>
      <c r="CX1134" s="166"/>
      <c r="CY1134" s="166"/>
      <c r="CZ1134" s="166"/>
      <c r="DA1134" s="166"/>
      <c r="DB1134" s="166"/>
      <c r="DC1134" s="166"/>
      <c r="DD1134" s="166"/>
      <c r="DE1134" s="166"/>
      <c r="DF1134" s="166"/>
      <c r="DG1134" s="166"/>
      <c r="DH1134" s="166"/>
      <c r="DI1134" s="166"/>
      <c r="DJ1134" s="166"/>
      <c r="DK1134" s="166"/>
      <c r="DL1134" s="166"/>
      <c r="DM1134" s="166"/>
      <c r="DN1134" s="166"/>
      <c r="DO1134" s="166"/>
      <c r="DP1134" s="166"/>
      <c r="DQ1134" s="166"/>
      <c r="DR1134" s="166"/>
      <c r="DS1134" s="166"/>
      <c r="DT1134" s="166"/>
      <c r="DU1134" s="166"/>
      <c r="DV1134" s="166"/>
      <c r="DW1134" s="166"/>
      <c r="DX1134" s="166"/>
      <c r="DY1134" s="166"/>
      <c r="DZ1134" s="166"/>
      <c r="EA1134" s="166"/>
      <c r="EB1134" s="166"/>
      <c r="EC1134" s="166"/>
      <c r="ED1134" s="166"/>
      <c r="EE1134" s="166"/>
      <c r="EF1134" s="166"/>
      <c r="EG1134" s="166"/>
      <c r="EH1134" s="166"/>
      <c r="EI1134" s="166"/>
      <c r="EJ1134" s="166"/>
      <c r="EK1134" s="166"/>
      <c r="EL1134" s="166"/>
      <c r="EM1134" s="166"/>
      <c r="EN1134" s="166"/>
      <c r="EO1134" s="166"/>
      <c r="EP1134" s="166"/>
      <c r="EQ1134" s="166"/>
      <c r="ER1134" s="166"/>
      <c r="ES1134" s="166"/>
      <c r="ET1134" s="166"/>
      <c r="EU1134" s="166"/>
      <c r="EV1134" s="166"/>
      <c r="EW1134" s="166"/>
      <c r="EX1134" s="166"/>
      <c r="EY1134" s="166"/>
      <c r="EZ1134" s="166"/>
      <c r="FA1134" s="166"/>
      <c r="FB1134" s="166"/>
      <c r="FC1134" s="166"/>
      <c r="FD1134" s="166"/>
      <c r="FE1134" s="166"/>
      <c r="FF1134" s="166"/>
      <c r="FG1134" s="166"/>
      <c r="FH1134" s="166"/>
      <c r="FI1134" s="166"/>
      <c r="FJ1134" s="166"/>
    </row>
    <row r="1135" spans="13:166" s="19" customFormat="1">
      <c r="M1135" s="166"/>
      <c r="N1135" s="166"/>
      <c r="O1135" s="166"/>
      <c r="P1135" s="166"/>
      <c r="Q1135" s="166"/>
      <c r="R1135" s="166"/>
      <c r="S1135" s="166"/>
      <c r="T1135" s="166"/>
      <c r="U1135" s="166"/>
      <c r="V1135" s="166"/>
      <c r="W1135" s="166"/>
      <c r="X1135" s="166"/>
      <c r="Y1135" s="166"/>
      <c r="Z1135" s="166"/>
      <c r="AA1135" s="166"/>
      <c r="AB1135" s="166"/>
      <c r="AC1135" s="166"/>
      <c r="AD1135" s="166"/>
      <c r="AE1135" s="166"/>
      <c r="AF1135" s="166"/>
      <c r="AG1135" s="166"/>
      <c r="AH1135" s="167"/>
      <c r="AI1135" s="167"/>
      <c r="AJ1135" s="167"/>
      <c r="AK1135" s="167"/>
      <c r="AL1135" s="167"/>
      <c r="AM1135" s="167"/>
      <c r="AN1135" s="167"/>
      <c r="AO1135" s="167"/>
      <c r="AP1135" s="167"/>
      <c r="AQ1135" s="167"/>
      <c r="AR1135" s="167"/>
      <c r="AS1135" s="167"/>
      <c r="AT1135" s="167"/>
      <c r="AU1135" s="167"/>
      <c r="AV1135" s="167"/>
      <c r="AW1135" s="167"/>
      <c r="AX1135" s="167"/>
      <c r="AY1135" s="167"/>
      <c r="AZ1135" s="167"/>
      <c r="BA1135" s="167"/>
      <c r="BB1135" s="167"/>
      <c r="BC1135" s="167"/>
      <c r="BD1135" s="167"/>
      <c r="BE1135" s="167"/>
      <c r="BF1135" s="167"/>
      <c r="BG1135" s="167"/>
      <c r="BH1135" s="167"/>
      <c r="BI1135" s="167"/>
      <c r="BJ1135" s="167"/>
      <c r="BK1135" s="167"/>
      <c r="BL1135" s="166"/>
      <c r="BM1135" s="166"/>
      <c r="BN1135" s="166"/>
      <c r="BO1135" s="166"/>
      <c r="BP1135" s="166"/>
      <c r="BQ1135" s="166"/>
      <c r="BR1135" s="166"/>
      <c r="BS1135" s="166"/>
      <c r="BT1135" s="166"/>
      <c r="BU1135" s="166"/>
      <c r="BV1135" s="166"/>
      <c r="BW1135" s="166"/>
      <c r="BX1135" s="166"/>
      <c r="BY1135" s="166"/>
      <c r="BZ1135" s="166"/>
      <c r="CA1135" s="166"/>
      <c r="CB1135" s="166"/>
      <c r="CC1135" s="166"/>
      <c r="CD1135" s="166"/>
      <c r="CE1135" s="166"/>
      <c r="CF1135" s="166"/>
      <c r="CG1135" s="166"/>
      <c r="CH1135" s="166"/>
      <c r="CI1135" s="166"/>
      <c r="CJ1135" s="166"/>
      <c r="CK1135" s="166"/>
      <c r="CL1135" s="166"/>
      <c r="CM1135" s="166"/>
      <c r="CN1135" s="166"/>
      <c r="CO1135" s="166"/>
      <c r="CP1135" s="166"/>
      <c r="CQ1135" s="166"/>
      <c r="CR1135" s="166"/>
      <c r="CS1135" s="166"/>
      <c r="CT1135" s="166"/>
      <c r="CU1135" s="166"/>
      <c r="CV1135" s="166"/>
      <c r="CW1135" s="166"/>
      <c r="CX1135" s="166"/>
      <c r="CY1135" s="166"/>
      <c r="CZ1135" s="166"/>
      <c r="DA1135" s="166"/>
      <c r="DB1135" s="166"/>
      <c r="DC1135" s="166"/>
      <c r="DD1135" s="166"/>
      <c r="DE1135" s="166"/>
      <c r="DF1135" s="166"/>
      <c r="DG1135" s="166"/>
      <c r="DH1135" s="166"/>
      <c r="DI1135" s="166"/>
      <c r="DJ1135" s="166"/>
      <c r="DK1135" s="166"/>
      <c r="DL1135" s="166"/>
      <c r="DM1135" s="166"/>
      <c r="DN1135" s="166"/>
      <c r="DO1135" s="166"/>
      <c r="DP1135" s="166"/>
      <c r="DQ1135" s="166"/>
      <c r="DR1135" s="166"/>
      <c r="DS1135" s="166"/>
      <c r="DT1135" s="166"/>
      <c r="DU1135" s="166"/>
      <c r="DV1135" s="166"/>
      <c r="DW1135" s="166"/>
      <c r="DX1135" s="166"/>
      <c r="DY1135" s="166"/>
      <c r="DZ1135" s="166"/>
      <c r="EA1135" s="166"/>
      <c r="EB1135" s="166"/>
      <c r="EC1135" s="166"/>
      <c r="ED1135" s="166"/>
      <c r="EE1135" s="166"/>
      <c r="EF1135" s="166"/>
      <c r="EG1135" s="166"/>
      <c r="EH1135" s="166"/>
      <c r="EI1135" s="166"/>
      <c r="EJ1135" s="166"/>
      <c r="EK1135" s="166"/>
      <c r="EL1135" s="166"/>
      <c r="EM1135" s="166"/>
      <c r="EN1135" s="166"/>
      <c r="EO1135" s="166"/>
      <c r="EP1135" s="166"/>
      <c r="EQ1135" s="166"/>
      <c r="ER1135" s="166"/>
      <c r="ES1135" s="166"/>
      <c r="ET1135" s="166"/>
      <c r="EU1135" s="166"/>
      <c r="EV1135" s="166"/>
      <c r="EW1135" s="166"/>
      <c r="EX1135" s="166"/>
      <c r="EY1135" s="166"/>
      <c r="EZ1135" s="166"/>
      <c r="FA1135" s="166"/>
      <c r="FB1135" s="166"/>
      <c r="FC1135" s="166"/>
      <c r="FD1135" s="166"/>
      <c r="FE1135" s="166"/>
      <c r="FF1135" s="166"/>
      <c r="FG1135" s="166"/>
      <c r="FH1135" s="166"/>
      <c r="FI1135" s="166"/>
      <c r="FJ1135" s="166"/>
    </row>
    <row r="1136" spans="13:166" s="19" customFormat="1">
      <c r="M1136" s="166"/>
      <c r="N1136" s="166"/>
      <c r="O1136" s="166"/>
      <c r="P1136" s="166"/>
      <c r="Q1136" s="166"/>
      <c r="R1136" s="166"/>
      <c r="S1136" s="166"/>
      <c r="T1136" s="166"/>
      <c r="U1136" s="166"/>
      <c r="V1136" s="166"/>
      <c r="W1136" s="166"/>
      <c r="X1136" s="166"/>
      <c r="Y1136" s="166"/>
      <c r="Z1136" s="166"/>
      <c r="AA1136" s="166"/>
      <c r="AB1136" s="166"/>
      <c r="AC1136" s="166"/>
      <c r="AD1136" s="166"/>
      <c r="AE1136" s="166"/>
      <c r="AF1136" s="166"/>
      <c r="AG1136" s="166"/>
      <c r="AH1136" s="167"/>
      <c r="AI1136" s="167"/>
      <c r="AJ1136" s="167"/>
      <c r="AK1136" s="167"/>
      <c r="AL1136" s="167"/>
      <c r="AM1136" s="167"/>
      <c r="AN1136" s="167"/>
      <c r="AO1136" s="167"/>
      <c r="AP1136" s="167"/>
      <c r="AQ1136" s="167"/>
      <c r="AR1136" s="167"/>
      <c r="AS1136" s="167"/>
      <c r="AT1136" s="167"/>
      <c r="AU1136" s="167"/>
      <c r="AV1136" s="167"/>
      <c r="AW1136" s="167"/>
      <c r="AX1136" s="167"/>
      <c r="AY1136" s="167"/>
      <c r="AZ1136" s="167"/>
      <c r="BA1136" s="167"/>
      <c r="BB1136" s="167"/>
      <c r="BC1136" s="167"/>
      <c r="BD1136" s="167"/>
      <c r="BE1136" s="167"/>
      <c r="BF1136" s="167"/>
      <c r="BG1136" s="167"/>
      <c r="BH1136" s="167"/>
      <c r="BI1136" s="167"/>
      <c r="BJ1136" s="167"/>
      <c r="BK1136" s="167"/>
      <c r="BL1136" s="166"/>
      <c r="BM1136" s="166"/>
      <c r="BN1136" s="166"/>
      <c r="BO1136" s="166"/>
      <c r="BP1136" s="166"/>
      <c r="BQ1136" s="166"/>
      <c r="BR1136" s="166"/>
      <c r="BS1136" s="166"/>
      <c r="BT1136" s="166"/>
      <c r="BU1136" s="166"/>
      <c r="BV1136" s="166"/>
      <c r="BW1136" s="166"/>
      <c r="BX1136" s="166"/>
      <c r="BY1136" s="166"/>
      <c r="BZ1136" s="166"/>
      <c r="CA1136" s="166"/>
      <c r="CB1136" s="166"/>
      <c r="CC1136" s="166"/>
      <c r="CD1136" s="166"/>
      <c r="CE1136" s="166"/>
      <c r="CF1136" s="166"/>
      <c r="CG1136" s="166"/>
      <c r="CH1136" s="166"/>
      <c r="CI1136" s="166"/>
      <c r="CJ1136" s="166"/>
      <c r="CK1136" s="166"/>
      <c r="CL1136" s="166"/>
      <c r="CM1136" s="166"/>
      <c r="CN1136" s="166"/>
      <c r="CO1136" s="166"/>
      <c r="CP1136" s="166"/>
      <c r="CQ1136" s="166"/>
      <c r="CR1136" s="166"/>
      <c r="CS1136" s="166"/>
      <c r="CT1136" s="166"/>
      <c r="CU1136" s="166"/>
      <c r="CV1136" s="166"/>
      <c r="CW1136" s="166"/>
      <c r="CX1136" s="166"/>
      <c r="CY1136" s="166"/>
      <c r="CZ1136" s="166"/>
      <c r="DA1136" s="166"/>
      <c r="DB1136" s="166"/>
      <c r="DC1136" s="166"/>
      <c r="DD1136" s="166"/>
      <c r="DE1136" s="166"/>
      <c r="DF1136" s="166"/>
      <c r="DG1136" s="166"/>
      <c r="DH1136" s="166"/>
      <c r="DI1136" s="166"/>
      <c r="DJ1136" s="166"/>
      <c r="DK1136" s="166"/>
      <c r="DL1136" s="166"/>
      <c r="DM1136" s="166"/>
      <c r="DN1136" s="166"/>
      <c r="DO1136" s="166"/>
      <c r="DP1136" s="166"/>
      <c r="DQ1136" s="166"/>
      <c r="DR1136" s="166"/>
      <c r="DS1136" s="166"/>
      <c r="DT1136" s="166"/>
      <c r="DU1136" s="166"/>
      <c r="DV1136" s="166"/>
      <c r="DW1136" s="166"/>
      <c r="DX1136" s="166"/>
      <c r="DY1136" s="166"/>
      <c r="DZ1136" s="166"/>
      <c r="EA1136" s="166"/>
      <c r="EB1136" s="166"/>
      <c r="EC1136" s="166"/>
      <c r="ED1136" s="166"/>
      <c r="EE1136" s="166"/>
      <c r="EF1136" s="166"/>
      <c r="EG1136" s="166"/>
      <c r="EH1136" s="166"/>
      <c r="EI1136" s="166"/>
      <c r="EJ1136" s="166"/>
      <c r="EK1136" s="166"/>
      <c r="EL1136" s="166"/>
      <c r="EM1136" s="166"/>
      <c r="EN1136" s="166"/>
      <c r="EO1136" s="166"/>
      <c r="EP1136" s="166"/>
      <c r="EQ1136" s="166"/>
      <c r="ER1136" s="166"/>
      <c r="ES1136" s="166"/>
      <c r="ET1136" s="166"/>
      <c r="EU1136" s="166"/>
      <c r="EV1136" s="166"/>
      <c r="EW1136" s="166"/>
      <c r="EX1136" s="166"/>
      <c r="EY1136" s="166"/>
      <c r="EZ1136" s="166"/>
      <c r="FA1136" s="166"/>
      <c r="FB1136" s="166"/>
      <c r="FC1136" s="166"/>
      <c r="FD1136" s="166"/>
      <c r="FE1136" s="166"/>
      <c r="FF1136" s="166"/>
      <c r="FG1136" s="166"/>
      <c r="FH1136" s="166"/>
      <c r="FI1136" s="166"/>
      <c r="FJ1136" s="166"/>
    </row>
    <row r="1137" spans="13:166" s="19" customFormat="1">
      <c r="M1137" s="166"/>
      <c r="N1137" s="166"/>
      <c r="O1137" s="166"/>
      <c r="P1137" s="166"/>
      <c r="Q1137" s="166"/>
      <c r="R1137" s="166"/>
      <c r="S1137" s="166"/>
      <c r="T1137" s="166"/>
      <c r="U1137" s="166"/>
      <c r="V1137" s="166"/>
      <c r="W1137" s="166"/>
      <c r="X1137" s="166"/>
      <c r="Y1137" s="166"/>
      <c r="Z1137" s="166"/>
      <c r="AA1137" s="166"/>
      <c r="AB1137" s="166"/>
      <c r="AC1137" s="166"/>
      <c r="AD1137" s="166"/>
      <c r="AE1137" s="166"/>
      <c r="AF1137" s="166"/>
      <c r="AG1137" s="166"/>
      <c r="AH1137" s="167"/>
      <c r="AI1137" s="167"/>
      <c r="AJ1137" s="167"/>
      <c r="AK1137" s="167"/>
      <c r="AL1137" s="167"/>
      <c r="AM1137" s="167"/>
      <c r="AN1137" s="167"/>
      <c r="AO1137" s="167"/>
      <c r="AP1137" s="167"/>
      <c r="AQ1137" s="167"/>
      <c r="AR1137" s="167"/>
      <c r="AS1137" s="167"/>
      <c r="AT1137" s="167"/>
      <c r="AU1137" s="167"/>
      <c r="AV1137" s="167"/>
      <c r="AW1137" s="167"/>
      <c r="AX1137" s="167"/>
      <c r="AY1137" s="167"/>
      <c r="AZ1137" s="167"/>
      <c r="BA1137" s="167"/>
      <c r="BB1137" s="167"/>
      <c r="BC1137" s="167"/>
      <c r="BD1137" s="167"/>
      <c r="BE1137" s="167"/>
      <c r="BF1137" s="167"/>
      <c r="BG1137" s="167"/>
      <c r="BH1137" s="167"/>
      <c r="BI1137" s="167"/>
      <c r="BJ1137" s="167"/>
      <c r="BK1137" s="167"/>
      <c r="BL1137" s="166"/>
      <c r="BM1137" s="166"/>
      <c r="BN1137" s="166"/>
      <c r="BO1137" s="166"/>
      <c r="BP1137" s="166"/>
      <c r="BQ1137" s="166"/>
      <c r="BR1137" s="166"/>
      <c r="BS1137" s="166"/>
      <c r="BT1137" s="166"/>
      <c r="BU1137" s="166"/>
      <c r="BV1137" s="166"/>
      <c r="BW1137" s="166"/>
      <c r="BX1137" s="166"/>
      <c r="BY1137" s="166"/>
      <c r="BZ1137" s="166"/>
      <c r="CA1137" s="166"/>
      <c r="CB1137" s="166"/>
      <c r="CC1137" s="166"/>
      <c r="CD1137" s="166"/>
      <c r="CE1137" s="166"/>
      <c r="CF1137" s="166"/>
      <c r="CG1137" s="166"/>
      <c r="CH1137" s="166"/>
      <c r="CI1137" s="166"/>
      <c r="CJ1137" s="166"/>
      <c r="CK1137" s="166"/>
      <c r="CL1137" s="166"/>
      <c r="CM1137" s="166"/>
      <c r="CN1137" s="166"/>
      <c r="CO1137" s="166"/>
      <c r="CP1137" s="166"/>
      <c r="CQ1137" s="166"/>
      <c r="CR1137" s="166"/>
      <c r="CS1137" s="166"/>
      <c r="CT1137" s="166"/>
      <c r="CU1137" s="166"/>
      <c r="CV1137" s="166"/>
      <c r="CW1137" s="166"/>
      <c r="CX1137" s="166"/>
      <c r="CY1137" s="166"/>
      <c r="CZ1137" s="166"/>
      <c r="DA1137" s="166"/>
      <c r="DB1137" s="166"/>
      <c r="DC1137" s="166"/>
      <c r="DD1137" s="166"/>
      <c r="DE1137" s="166"/>
      <c r="DF1137" s="166"/>
      <c r="DG1137" s="166"/>
      <c r="DH1137" s="166"/>
      <c r="DI1137" s="166"/>
      <c r="DJ1137" s="166"/>
      <c r="DK1137" s="166"/>
      <c r="DL1137" s="166"/>
      <c r="DM1137" s="166"/>
      <c r="DN1137" s="166"/>
      <c r="DO1137" s="166"/>
      <c r="DP1137" s="166"/>
      <c r="DQ1137" s="166"/>
      <c r="DR1137" s="166"/>
      <c r="DS1137" s="166"/>
      <c r="DT1137" s="166"/>
      <c r="DU1137" s="166"/>
      <c r="DV1137" s="166"/>
      <c r="DW1137" s="166"/>
      <c r="DX1137" s="166"/>
      <c r="DY1137" s="166"/>
      <c r="DZ1137" s="166"/>
      <c r="EA1137" s="166"/>
      <c r="EB1137" s="166"/>
      <c r="EC1137" s="166"/>
      <c r="ED1137" s="166"/>
      <c r="EE1137" s="166"/>
      <c r="EF1137" s="166"/>
      <c r="EG1137" s="166"/>
      <c r="EH1137" s="166"/>
      <c r="EI1137" s="166"/>
      <c r="EJ1137" s="166"/>
      <c r="EK1137" s="166"/>
      <c r="EL1137" s="166"/>
      <c r="EM1137" s="166"/>
      <c r="EN1137" s="166"/>
      <c r="EO1137" s="166"/>
      <c r="EP1137" s="166"/>
      <c r="EQ1137" s="166"/>
      <c r="ER1137" s="166"/>
      <c r="ES1137" s="166"/>
      <c r="ET1137" s="166"/>
      <c r="EU1137" s="166"/>
      <c r="EV1137" s="166"/>
      <c r="EW1137" s="166"/>
      <c r="EX1137" s="166"/>
      <c r="EY1137" s="166"/>
      <c r="EZ1137" s="166"/>
      <c r="FA1137" s="166"/>
      <c r="FB1137" s="166"/>
      <c r="FC1137" s="166"/>
      <c r="FD1137" s="166"/>
      <c r="FE1137" s="166"/>
      <c r="FF1137" s="166"/>
      <c r="FG1137" s="166"/>
      <c r="FH1137" s="166"/>
      <c r="FI1137" s="166"/>
      <c r="FJ1137" s="166"/>
    </row>
    <row r="1138" spans="13:166" s="19" customFormat="1">
      <c r="M1138" s="166"/>
      <c r="N1138" s="166"/>
      <c r="O1138" s="166"/>
      <c r="P1138" s="166"/>
      <c r="Q1138" s="166"/>
      <c r="R1138" s="166"/>
      <c r="S1138" s="166"/>
      <c r="T1138" s="166"/>
      <c r="U1138" s="166"/>
      <c r="V1138" s="166"/>
      <c r="W1138" s="166"/>
      <c r="X1138" s="166"/>
      <c r="Y1138" s="166"/>
      <c r="Z1138" s="166"/>
      <c r="AA1138" s="166"/>
      <c r="AB1138" s="166"/>
      <c r="AC1138" s="166"/>
      <c r="AD1138" s="166"/>
      <c r="AE1138" s="166"/>
      <c r="AF1138" s="166"/>
      <c r="AG1138" s="166"/>
      <c r="AH1138" s="167"/>
      <c r="AI1138" s="167"/>
      <c r="AJ1138" s="167"/>
      <c r="AK1138" s="167"/>
      <c r="AL1138" s="167"/>
      <c r="AM1138" s="167"/>
      <c r="AN1138" s="167"/>
      <c r="AO1138" s="167"/>
      <c r="AP1138" s="167"/>
      <c r="AQ1138" s="167"/>
      <c r="AR1138" s="167"/>
      <c r="AS1138" s="167"/>
      <c r="AT1138" s="167"/>
      <c r="AU1138" s="167"/>
      <c r="AV1138" s="167"/>
      <c r="AW1138" s="167"/>
      <c r="AX1138" s="167"/>
      <c r="AY1138" s="167"/>
      <c r="AZ1138" s="167"/>
      <c r="BA1138" s="167"/>
      <c r="BB1138" s="167"/>
      <c r="BC1138" s="167"/>
      <c r="BD1138" s="167"/>
      <c r="BE1138" s="167"/>
      <c r="BF1138" s="167"/>
      <c r="BG1138" s="167"/>
      <c r="BH1138" s="167"/>
      <c r="BI1138" s="167"/>
      <c r="BJ1138" s="167"/>
      <c r="BK1138" s="167"/>
      <c r="BL1138" s="166"/>
      <c r="BM1138" s="166"/>
      <c r="BN1138" s="166"/>
      <c r="BO1138" s="166"/>
      <c r="BP1138" s="166"/>
      <c r="BQ1138" s="166"/>
      <c r="BR1138" s="166"/>
      <c r="BS1138" s="166"/>
      <c r="BT1138" s="166"/>
      <c r="BU1138" s="166"/>
      <c r="BV1138" s="166"/>
      <c r="BW1138" s="166"/>
      <c r="BX1138" s="166"/>
      <c r="BY1138" s="166"/>
      <c r="BZ1138" s="166"/>
      <c r="CA1138" s="166"/>
      <c r="CB1138" s="166"/>
      <c r="CC1138" s="166"/>
      <c r="CD1138" s="166"/>
      <c r="CE1138" s="166"/>
      <c r="CF1138" s="166"/>
      <c r="CG1138" s="166"/>
      <c r="CH1138" s="166"/>
      <c r="CI1138" s="166"/>
      <c r="CJ1138" s="166"/>
      <c r="CK1138" s="166"/>
      <c r="CL1138" s="166"/>
      <c r="CM1138" s="166"/>
      <c r="CN1138" s="166"/>
      <c r="CO1138" s="166"/>
      <c r="CP1138" s="166"/>
      <c r="CQ1138" s="166"/>
      <c r="CR1138" s="166"/>
      <c r="CS1138" s="166"/>
      <c r="CT1138" s="166"/>
      <c r="CU1138" s="166"/>
      <c r="CV1138" s="166"/>
      <c r="CW1138" s="166"/>
      <c r="CX1138" s="166"/>
      <c r="CY1138" s="166"/>
      <c r="CZ1138" s="166"/>
      <c r="DA1138" s="166"/>
      <c r="DB1138" s="166"/>
      <c r="DC1138" s="166"/>
      <c r="DD1138" s="166"/>
      <c r="DE1138" s="166"/>
      <c r="DF1138" s="166"/>
      <c r="DG1138" s="166"/>
      <c r="DH1138" s="166"/>
      <c r="DI1138" s="166"/>
      <c r="DJ1138" s="166"/>
      <c r="DK1138" s="166"/>
      <c r="DL1138" s="166"/>
      <c r="DM1138" s="166"/>
      <c r="DN1138" s="166"/>
      <c r="DO1138" s="166"/>
      <c r="DP1138" s="166"/>
      <c r="DQ1138" s="166"/>
      <c r="DR1138" s="166"/>
      <c r="DS1138" s="166"/>
      <c r="DT1138" s="166"/>
      <c r="DU1138" s="166"/>
      <c r="DV1138" s="166"/>
      <c r="DW1138" s="166"/>
      <c r="DX1138" s="166"/>
      <c r="DY1138" s="166"/>
      <c r="DZ1138" s="166"/>
      <c r="EA1138" s="166"/>
      <c r="EB1138" s="166"/>
      <c r="EC1138" s="166"/>
      <c r="ED1138" s="166"/>
      <c r="EE1138" s="166"/>
      <c r="EF1138" s="166"/>
      <c r="EG1138" s="166"/>
      <c r="EH1138" s="166"/>
      <c r="EI1138" s="166"/>
      <c r="EJ1138" s="166"/>
      <c r="EK1138" s="166"/>
      <c r="EL1138" s="166"/>
      <c r="EM1138" s="166"/>
      <c r="EN1138" s="166"/>
      <c r="EO1138" s="166"/>
      <c r="EP1138" s="166"/>
      <c r="EQ1138" s="166"/>
      <c r="ER1138" s="166"/>
      <c r="ES1138" s="166"/>
      <c r="ET1138" s="166"/>
      <c r="EU1138" s="166"/>
      <c r="EV1138" s="166"/>
      <c r="EW1138" s="166"/>
      <c r="EX1138" s="166"/>
      <c r="EY1138" s="166"/>
      <c r="EZ1138" s="166"/>
      <c r="FA1138" s="166"/>
      <c r="FB1138" s="166"/>
      <c r="FC1138" s="166"/>
      <c r="FD1138" s="166"/>
      <c r="FE1138" s="166"/>
      <c r="FF1138" s="166"/>
      <c r="FG1138" s="166"/>
      <c r="FH1138" s="166"/>
      <c r="FI1138" s="166"/>
      <c r="FJ1138" s="166"/>
    </row>
    <row r="1139" spans="13:166" s="19" customFormat="1">
      <c r="M1139" s="166"/>
      <c r="N1139" s="166"/>
      <c r="O1139" s="166"/>
      <c r="P1139" s="166"/>
      <c r="Q1139" s="166"/>
      <c r="R1139" s="166"/>
      <c r="S1139" s="166"/>
      <c r="T1139" s="166"/>
      <c r="U1139" s="166"/>
      <c r="V1139" s="166"/>
      <c r="W1139" s="166"/>
      <c r="X1139" s="166"/>
      <c r="Y1139" s="166"/>
      <c r="Z1139" s="166"/>
      <c r="AA1139" s="166"/>
      <c r="AB1139" s="166"/>
      <c r="AC1139" s="166"/>
      <c r="AD1139" s="166"/>
      <c r="AE1139" s="166"/>
      <c r="AF1139" s="166"/>
      <c r="AG1139" s="166"/>
      <c r="AH1139" s="167"/>
      <c r="AI1139" s="167"/>
      <c r="AJ1139" s="167"/>
      <c r="AK1139" s="167"/>
      <c r="AL1139" s="167"/>
      <c r="AM1139" s="167"/>
      <c r="AN1139" s="167"/>
      <c r="AO1139" s="167"/>
      <c r="AP1139" s="167"/>
      <c r="AQ1139" s="167"/>
      <c r="AR1139" s="167"/>
      <c r="AS1139" s="167"/>
      <c r="AT1139" s="167"/>
      <c r="AU1139" s="167"/>
      <c r="AV1139" s="167"/>
      <c r="AW1139" s="167"/>
      <c r="AX1139" s="167"/>
      <c r="AY1139" s="167"/>
      <c r="AZ1139" s="167"/>
      <c r="BA1139" s="167"/>
      <c r="BB1139" s="167"/>
      <c r="BC1139" s="167"/>
      <c r="BD1139" s="167"/>
      <c r="BE1139" s="167"/>
      <c r="BF1139" s="167"/>
      <c r="BG1139" s="167"/>
      <c r="BH1139" s="167"/>
      <c r="BI1139" s="167"/>
      <c r="BJ1139" s="167"/>
      <c r="BK1139" s="167"/>
      <c r="BL1139" s="166"/>
      <c r="BM1139" s="166"/>
      <c r="BN1139" s="166"/>
      <c r="BO1139" s="166"/>
      <c r="BP1139" s="166"/>
      <c r="BQ1139" s="166"/>
      <c r="BR1139" s="166"/>
      <c r="BS1139" s="166"/>
      <c r="BT1139" s="166"/>
      <c r="BU1139" s="166"/>
      <c r="BV1139" s="166"/>
      <c r="BW1139" s="166"/>
      <c r="BX1139" s="166"/>
      <c r="BY1139" s="166"/>
      <c r="BZ1139" s="166"/>
      <c r="CA1139" s="166"/>
      <c r="CB1139" s="166"/>
      <c r="CC1139" s="166"/>
      <c r="CD1139" s="166"/>
      <c r="CE1139" s="166"/>
      <c r="CF1139" s="166"/>
      <c r="CG1139" s="166"/>
      <c r="CH1139" s="166"/>
      <c r="CI1139" s="166"/>
      <c r="CJ1139" s="166"/>
      <c r="CK1139" s="166"/>
      <c r="CL1139" s="166"/>
      <c r="CM1139" s="166"/>
      <c r="CN1139" s="166"/>
      <c r="CO1139" s="166"/>
      <c r="CP1139" s="166"/>
      <c r="CQ1139" s="166"/>
      <c r="CR1139" s="166"/>
      <c r="CS1139" s="166"/>
      <c r="CT1139" s="166"/>
      <c r="CU1139" s="166"/>
      <c r="CV1139" s="166"/>
      <c r="CW1139" s="166"/>
      <c r="CX1139" s="166"/>
      <c r="CY1139" s="166"/>
      <c r="CZ1139" s="166"/>
      <c r="DA1139" s="166"/>
      <c r="DB1139" s="166"/>
      <c r="DC1139" s="166"/>
      <c r="DD1139" s="166"/>
      <c r="DE1139" s="166"/>
      <c r="DF1139" s="166"/>
      <c r="DG1139" s="166"/>
      <c r="DH1139" s="166"/>
      <c r="DI1139" s="166"/>
      <c r="DJ1139" s="166"/>
      <c r="DK1139" s="166"/>
      <c r="DL1139" s="166"/>
      <c r="DM1139" s="166"/>
      <c r="DN1139" s="166"/>
      <c r="DO1139" s="166"/>
      <c r="DP1139" s="166"/>
      <c r="DQ1139" s="166"/>
      <c r="DR1139" s="166"/>
      <c r="DS1139" s="166"/>
      <c r="DT1139" s="166"/>
      <c r="DU1139" s="166"/>
      <c r="DV1139" s="166"/>
      <c r="DW1139" s="166"/>
      <c r="DX1139" s="166"/>
      <c r="DY1139" s="166"/>
      <c r="DZ1139" s="166"/>
      <c r="EA1139" s="166"/>
      <c r="EB1139" s="166"/>
      <c r="EC1139" s="166"/>
      <c r="ED1139" s="166"/>
      <c r="EE1139" s="166"/>
      <c r="EF1139" s="166"/>
      <c r="EG1139" s="166"/>
      <c r="EH1139" s="166"/>
      <c r="EI1139" s="166"/>
      <c r="EJ1139" s="166"/>
      <c r="EK1139" s="166"/>
      <c r="EL1139" s="166"/>
      <c r="EM1139" s="166"/>
      <c r="EN1139" s="166"/>
      <c r="EO1139" s="166"/>
      <c r="EP1139" s="166"/>
      <c r="EQ1139" s="166"/>
      <c r="ER1139" s="166"/>
      <c r="ES1139" s="166"/>
      <c r="ET1139" s="166"/>
      <c r="EU1139" s="166"/>
      <c r="EV1139" s="166"/>
      <c r="EW1139" s="166"/>
      <c r="EX1139" s="166"/>
      <c r="EY1139" s="166"/>
      <c r="EZ1139" s="166"/>
      <c r="FA1139" s="166"/>
      <c r="FB1139" s="166"/>
      <c r="FC1139" s="166"/>
      <c r="FD1139" s="166"/>
      <c r="FE1139" s="166"/>
      <c r="FF1139" s="166"/>
      <c r="FG1139" s="166"/>
      <c r="FH1139" s="166"/>
      <c r="FI1139" s="166"/>
      <c r="FJ1139" s="166"/>
    </row>
    <row r="1140" spans="13:166" s="19" customFormat="1">
      <c r="M1140" s="166"/>
      <c r="N1140" s="166"/>
      <c r="O1140" s="166"/>
      <c r="P1140" s="166"/>
      <c r="Q1140" s="166"/>
      <c r="R1140" s="166"/>
      <c r="S1140" s="166"/>
      <c r="T1140" s="166"/>
      <c r="U1140" s="166"/>
      <c r="V1140" s="166"/>
      <c r="W1140" s="166"/>
      <c r="X1140" s="166"/>
      <c r="Y1140" s="166"/>
      <c r="Z1140" s="166"/>
      <c r="AA1140" s="166"/>
      <c r="AB1140" s="166"/>
      <c r="AC1140" s="166"/>
      <c r="AD1140" s="166"/>
      <c r="AE1140" s="166"/>
      <c r="AF1140" s="166"/>
      <c r="AG1140" s="166"/>
      <c r="AH1140" s="167"/>
      <c r="AI1140" s="167"/>
      <c r="AJ1140" s="167"/>
      <c r="AK1140" s="167"/>
      <c r="AL1140" s="167"/>
      <c r="AM1140" s="167"/>
      <c r="AN1140" s="167"/>
      <c r="AO1140" s="167"/>
      <c r="AP1140" s="167"/>
      <c r="AQ1140" s="167"/>
      <c r="AR1140" s="167"/>
      <c r="AS1140" s="167"/>
      <c r="AT1140" s="167"/>
      <c r="AU1140" s="167"/>
      <c r="AV1140" s="167"/>
      <c r="AW1140" s="167"/>
      <c r="AX1140" s="167"/>
      <c r="AY1140" s="167"/>
      <c r="AZ1140" s="167"/>
      <c r="BA1140" s="167"/>
      <c r="BB1140" s="167"/>
      <c r="BC1140" s="167"/>
      <c r="BD1140" s="167"/>
      <c r="BE1140" s="167"/>
      <c r="BF1140" s="167"/>
      <c r="BG1140" s="167"/>
      <c r="BH1140" s="167"/>
      <c r="BI1140" s="167"/>
      <c r="BJ1140" s="167"/>
      <c r="BK1140" s="167"/>
      <c r="BL1140" s="166"/>
      <c r="BM1140" s="166"/>
      <c r="BN1140" s="166"/>
      <c r="BO1140" s="166"/>
      <c r="BP1140" s="166"/>
      <c r="BQ1140" s="166"/>
      <c r="BR1140" s="166"/>
      <c r="BS1140" s="166"/>
      <c r="BT1140" s="166"/>
      <c r="BU1140" s="166"/>
      <c r="BV1140" s="166"/>
      <c r="BW1140" s="166"/>
      <c r="BX1140" s="166"/>
      <c r="BY1140" s="166"/>
      <c r="BZ1140" s="166"/>
      <c r="CA1140" s="166"/>
      <c r="CB1140" s="166"/>
      <c r="CC1140" s="166"/>
      <c r="CD1140" s="166"/>
      <c r="CE1140" s="166"/>
      <c r="CF1140" s="166"/>
      <c r="CG1140" s="166"/>
      <c r="CH1140" s="166"/>
      <c r="CI1140" s="166"/>
      <c r="CJ1140" s="166"/>
      <c r="CK1140" s="166"/>
      <c r="CL1140" s="166"/>
      <c r="CM1140" s="166"/>
      <c r="CN1140" s="166"/>
      <c r="CO1140" s="166"/>
      <c r="CP1140" s="166"/>
      <c r="CQ1140" s="166"/>
      <c r="CR1140" s="166"/>
      <c r="CS1140" s="166"/>
      <c r="CT1140" s="166"/>
      <c r="CU1140" s="166"/>
      <c r="CV1140" s="166"/>
      <c r="CW1140" s="166"/>
      <c r="CX1140" s="166"/>
      <c r="CY1140" s="166"/>
      <c r="CZ1140" s="166"/>
      <c r="DA1140" s="166"/>
      <c r="DB1140" s="166"/>
      <c r="DC1140" s="166"/>
      <c r="DD1140" s="166"/>
      <c r="DE1140" s="166"/>
      <c r="DF1140" s="166"/>
      <c r="DG1140" s="166"/>
      <c r="DH1140" s="166"/>
      <c r="DI1140" s="166"/>
      <c r="DJ1140" s="166"/>
      <c r="DK1140" s="166"/>
      <c r="DL1140" s="166"/>
      <c r="DM1140" s="166"/>
      <c r="DN1140" s="166"/>
      <c r="DO1140" s="166"/>
      <c r="DP1140" s="166"/>
      <c r="DQ1140" s="166"/>
      <c r="DR1140" s="166"/>
      <c r="DS1140" s="166"/>
      <c r="DT1140" s="166"/>
      <c r="DU1140" s="166"/>
      <c r="DV1140" s="166"/>
      <c r="DW1140" s="166"/>
      <c r="DX1140" s="166"/>
      <c r="DY1140" s="166"/>
      <c r="DZ1140" s="166"/>
      <c r="EA1140" s="166"/>
      <c r="EB1140" s="166"/>
      <c r="EC1140" s="166"/>
      <c r="ED1140" s="166"/>
      <c r="EE1140" s="166"/>
      <c r="EF1140" s="166"/>
      <c r="EG1140" s="166"/>
      <c r="EH1140" s="166"/>
      <c r="EI1140" s="166"/>
      <c r="EJ1140" s="166"/>
      <c r="EK1140" s="166"/>
      <c r="EL1140" s="166"/>
      <c r="EM1140" s="166"/>
      <c r="EN1140" s="166"/>
      <c r="EO1140" s="166"/>
      <c r="EP1140" s="166"/>
      <c r="EQ1140" s="166"/>
      <c r="ER1140" s="166"/>
      <c r="ES1140" s="166"/>
      <c r="ET1140" s="166"/>
      <c r="EU1140" s="166"/>
      <c r="EV1140" s="166"/>
      <c r="EW1140" s="166"/>
      <c r="EX1140" s="166"/>
      <c r="EY1140" s="166"/>
      <c r="EZ1140" s="166"/>
      <c r="FA1140" s="166"/>
      <c r="FB1140" s="166"/>
      <c r="FC1140" s="166"/>
      <c r="FD1140" s="166"/>
      <c r="FE1140" s="166"/>
      <c r="FF1140" s="166"/>
      <c r="FG1140" s="166"/>
      <c r="FH1140" s="166"/>
      <c r="FI1140" s="166"/>
      <c r="FJ1140" s="166"/>
    </row>
    <row r="1141" spans="13:166" s="19" customFormat="1">
      <c r="M1141" s="166"/>
      <c r="N1141" s="166"/>
      <c r="O1141" s="166"/>
      <c r="P1141" s="166"/>
      <c r="Q1141" s="166"/>
      <c r="R1141" s="166"/>
      <c r="S1141" s="166"/>
      <c r="T1141" s="166"/>
      <c r="U1141" s="166"/>
      <c r="V1141" s="166"/>
      <c r="W1141" s="166"/>
      <c r="X1141" s="166"/>
      <c r="Y1141" s="166"/>
      <c r="Z1141" s="166"/>
      <c r="AA1141" s="166"/>
      <c r="AB1141" s="166"/>
      <c r="AC1141" s="166"/>
      <c r="AD1141" s="166"/>
      <c r="AE1141" s="166"/>
      <c r="AF1141" s="166"/>
      <c r="AG1141" s="166"/>
      <c r="AH1141" s="167"/>
      <c r="AI1141" s="167"/>
      <c r="AJ1141" s="167"/>
      <c r="AK1141" s="167"/>
      <c r="AL1141" s="167"/>
      <c r="AM1141" s="167"/>
      <c r="AN1141" s="167"/>
      <c r="AO1141" s="167"/>
      <c r="AP1141" s="167"/>
      <c r="AQ1141" s="167"/>
      <c r="AR1141" s="167"/>
      <c r="AS1141" s="167"/>
      <c r="AT1141" s="167"/>
      <c r="AU1141" s="167"/>
      <c r="AV1141" s="167"/>
      <c r="AW1141" s="167"/>
      <c r="AX1141" s="167"/>
      <c r="AY1141" s="167"/>
      <c r="AZ1141" s="167"/>
      <c r="BA1141" s="167"/>
      <c r="BB1141" s="167"/>
      <c r="BC1141" s="167"/>
      <c r="BD1141" s="167"/>
      <c r="BE1141" s="167"/>
      <c r="BF1141" s="167"/>
      <c r="BG1141" s="167"/>
      <c r="BH1141" s="167"/>
      <c r="BI1141" s="167"/>
      <c r="BJ1141" s="167"/>
      <c r="BK1141" s="167"/>
      <c r="BL1141" s="166"/>
      <c r="BM1141" s="166"/>
      <c r="BN1141" s="166"/>
      <c r="BO1141" s="166"/>
      <c r="BP1141" s="166"/>
      <c r="BQ1141" s="166"/>
      <c r="BR1141" s="166"/>
      <c r="BS1141" s="166"/>
      <c r="BT1141" s="166"/>
      <c r="BU1141" s="166"/>
      <c r="BV1141" s="166"/>
      <c r="BW1141" s="166"/>
      <c r="BX1141" s="166"/>
      <c r="BY1141" s="166"/>
      <c r="BZ1141" s="166"/>
      <c r="CA1141" s="166"/>
      <c r="CB1141" s="166"/>
      <c r="CC1141" s="166"/>
      <c r="CD1141" s="166"/>
      <c r="CE1141" s="166"/>
      <c r="CF1141" s="166"/>
      <c r="CG1141" s="166"/>
      <c r="CH1141" s="166"/>
      <c r="CI1141" s="166"/>
      <c r="CJ1141" s="166"/>
      <c r="CK1141" s="166"/>
      <c r="CL1141" s="166"/>
      <c r="CM1141" s="166"/>
      <c r="CN1141" s="166"/>
      <c r="CO1141" s="166"/>
      <c r="CP1141" s="166"/>
      <c r="CQ1141" s="166"/>
      <c r="CR1141" s="166"/>
      <c r="CS1141" s="166"/>
      <c r="CT1141" s="166"/>
      <c r="CU1141" s="166"/>
      <c r="CV1141" s="166"/>
      <c r="CW1141" s="166"/>
      <c r="CX1141" s="166"/>
      <c r="CY1141" s="166"/>
      <c r="CZ1141" s="166"/>
      <c r="DA1141" s="166"/>
      <c r="DB1141" s="166"/>
      <c r="DC1141" s="166"/>
      <c r="DD1141" s="166"/>
      <c r="DE1141" s="166"/>
      <c r="DF1141" s="166"/>
      <c r="DG1141" s="166"/>
      <c r="DH1141" s="166"/>
      <c r="DI1141" s="166"/>
      <c r="DJ1141" s="166"/>
      <c r="DK1141" s="166"/>
      <c r="DL1141" s="166"/>
      <c r="DM1141" s="166"/>
      <c r="DN1141" s="166"/>
      <c r="DO1141" s="166"/>
      <c r="DP1141" s="166"/>
      <c r="DQ1141" s="166"/>
      <c r="DR1141" s="166"/>
      <c r="DS1141" s="166"/>
      <c r="DT1141" s="166"/>
      <c r="DU1141" s="166"/>
      <c r="DV1141" s="166"/>
      <c r="DW1141" s="166"/>
      <c r="DX1141" s="166"/>
      <c r="DY1141" s="166"/>
      <c r="DZ1141" s="166"/>
      <c r="EA1141" s="166"/>
      <c r="EB1141" s="166"/>
      <c r="EC1141" s="166"/>
      <c r="ED1141" s="166"/>
      <c r="EE1141" s="166"/>
      <c r="EF1141" s="166"/>
      <c r="EG1141" s="166"/>
      <c r="EH1141" s="166"/>
      <c r="EI1141" s="166"/>
      <c r="EJ1141" s="166"/>
      <c r="EK1141" s="166"/>
      <c r="EL1141" s="166"/>
      <c r="EM1141" s="166"/>
      <c r="EN1141" s="166"/>
      <c r="EO1141" s="166"/>
      <c r="EP1141" s="166"/>
      <c r="EQ1141" s="166"/>
      <c r="ER1141" s="166"/>
      <c r="ES1141" s="166"/>
      <c r="ET1141" s="166"/>
      <c r="EU1141" s="166"/>
      <c r="EV1141" s="166"/>
      <c r="EW1141" s="166"/>
      <c r="EX1141" s="166"/>
      <c r="EY1141" s="166"/>
      <c r="EZ1141" s="166"/>
      <c r="FA1141" s="166"/>
      <c r="FB1141" s="166"/>
      <c r="FC1141" s="166"/>
      <c r="FD1141" s="166"/>
      <c r="FE1141" s="166"/>
      <c r="FF1141" s="166"/>
      <c r="FG1141" s="166"/>
      <c r="FH1141" s="166"/>
      <c r="FI1141" s="166"/>
      <c r="FJ1141" s="166"/>
    </row>
    <row r="1142" spans="13:166" s="19" customFormat="1">
      <c r="M1142" s="166"/>
      <c r="N1142" s="166"/>
      <c r="O1142" s="166"/>
      <c r="P1142" s="166"/>
      <c r="Q1142" s="166"/>
      <c r="R1142" s="166"/>
      <c r="S1142" s="166"/>
      <c r="T1142" s="166"/>
      <c r="U1142" s="166"/>
      <c r="V1142" s="166"/>
      <c r="W1142" s="166"/>
      <c r="X1142" s="166"/>
      <c r="Y1142" s="166"/>
      <c r="Z1142" s="166"/>
      <c r="AA1142" s="166"/>
      <c r="AB1142" s="166"/>
      <c r="AC1142" s="166"/>
      <c r="AD1142" s="166"/>
      <c r="AE1142" s="166"/>
      <c r="AF1142" s="166"/>
      <c r="AG1142" s="166"/>
      <c r="AH1142" s="167"/>
      <c r="AI1142" s="167"/>
      <c r="AJ1142" s="167"/>
      <c r="AK1142" s="167"/>
      <c r="AL1142" s="167"/>
      <c r="AM1142" s="167"/>
      <c r="AN1142" s="167"/>
      <c r="AO1142" s="167"/>
      <c r="AP1142" s="167"/>
      <c r="AQ1142" s="167"/>
      <c r="AR1142" s="167"/>
      <c r="AS1142" s="167"/>
      <c r="AT1142" s="167"/>
      <c r="AU1142" s="167"/>
      <c r="AV1142" s="167"/>
      <c r="AW1142" s="167"/>
      <c r="AX1142" s="167"/>
      <c r="AY1142" s="167"/>
      <c r="AZ1142" s="167"/>
      <c r="BA1142" s="167"/>
      <c r="BB1142" s="167"/>
      <c r="BC1142" s="167"/>
      <c r="BD1142" s="167"/>
      <c r="BE1142" s="167"/>
      <c r="BF1142" s="167"/>
      <c r="BG1142" s="167"/>
      <c r="BH1142" s="167"/>
      <c r="BI1142" s="167"/>
      <c r="BJ1142" s="167"/>
      <c r="BK1142" s="167"/>
      <c r="BL1142" s="166"/>
      <c r="BM1142" s="166"/>
      <c r="BN1142" s="166"/>
      <c r="BO1142" s="166"/>
      <c r="BP1142" s="166"/>
      <c r="BQ1142" s="166"/>
      <c r="BR1142" s="166"/>
      <c r="BS1142" s="166"/>
      <c r="BT1142" s="166"/>
      <c r="BU1142" s="166"/>
      <c r="BV1142" s="166"/>
      <c r="BW1142" s="166"/>
      <c r="BX1142" s="166"/>
      <c r="BY1142" s="166"/>
      <c r="BZ1142" s="166"/>
      <c r="CA1142" s="166"/>
      <c r="CB1142" s="166"/>
      <c r="CC1142" s="166"/>
      <c r="CD1142" s="166"/>
      <c r="CE1142" s="166"/>
      <c r="CF1142" s="166"/>
      <c r="CG1142" s="166"/>
      <c r="CH1142" s="166"/>
      <c r="CI1142" s="166"/>
      <c r="CJ1142" s="166"/>
      <c r="CK1142" s="166"/>
      <c r="CL1142" s="166"/>
      <c r="CM1142" s="166"/>
      <c r="CN1142" s="166"/>
      <c r="CO1142" s="166"/>
      <c r="CP1142" s="166"/>
      <c r="CQ1142" s="166"/>
      <c r="CR1142" s="166"/>
      <c r="CS1142" s="166"/>
      <c r="CT1142" s="166"/>
      <c r="CU1142" s="166"/>
      <c r="CV1142" s="166"/>
      <c r="CW1142" s="166"/>
      <c r="CX1142" s="166"/>
      <c r="CY1142" s="166"/>
      <c r="CZ1142" s="166"/>
      <c r="DA1142" s="166"/>
      <c r="DB1142" s="166"/>
      <c r="DC1142" s="166"/>
      <c r="DD1142" s="166"/>
      <c r="DE1142" s="166"/>
      <c r="DF1142" s="166"/>
      <c r="DG1142" s="166"/>
      <c r="DH1142" s="166"/>
      <c r="DI1142" s="166"/>
      <c r="DJ1142" s="166"/>
      <c r="DK1142" s="166"/>
      <c r="DL1142" s="166"/>
      <c r="DM1142" s="166"/>
      <c r="DN1142" s="166"/>
      <c r="DO1142" s="166"/>
      <c r="DP1142" s="166"/>
      <c r="DQ1142" s="166"/>
      <c r="DR1142" s="166"/>
      <c r="DS1142" s="166"/>
      <c r="DT1142" s="166"/>
      <c r="DU1142" s="166"/>
      <c r="DV1142" s="166"/>
      <c r="DW1142" s="166"/>
      <c r="DX1142" s="166"/>
      <c r="DY1142" s="166"/>
      <c r="DZ1142" s="166"/>
      <c r="EA1142" s="166"/>
      <c r="EB1142" s="166"/>
      <c r="EC1142" s="166"/>
      <c r="ED1142" s="166"/>
      <c r="EE1142" s="166"/>
      <c r="EF1142" s="166"/>
      <c r="EG1142" s="166"/>
      <c r="EH1142" s="166"/>
      <c r="EI1142" s="166"/>
      <c r="EJ1142" s="166"/>
      <c r="EK1142" s="166"/>
      <c r="EL1142" s="166"/>
      <c r="EM1142" s="166"/>
      <c r="EN1142" s="166"/>
      <c r="EO1142" s="166"/>
      <c r="EP1142" s="166"/>
      <c r="EQ1142" s="166"/>
      <c r="ER1142" s="166"/>
      <c r="ES1142" s="166"/>
      <c r="ET1142" s="166"/>
      <c r="EU1142" s="166"/>
      <c r="EV1142" s="166"/>
      <c r="EW1142" s="166"/>
      <c r="EX1142" s="166"/>
      <c r="EY1142" s="166"/>
      <c r="EZ1142" s="166"/>
      <c r="FA1142" s="166"/>
      <c r="FB1142" s="166"/>
      <c r="FC1142" s="166"/>
      <c r="FD1142" s="166"/>
      <c r="FE1142" s="166"/>
      <c r="FF1142" s="166"/>
      <c r="FG1142" s="166"/>
      <c r="FH1142" s="166"/>
      <c r="FI1142" s="166"/>
      <c r="FJ1142" s="166"/>
    </row>
    <row r="1143" spans="13:166" s="19" customFormat="1">
      <c r="M1143" s="166"/>
      <c r="N1143" s="166"/>
      <c r="O1143" s="166"/>
      <c r="P1143" s="166"/>
      <c r="Q1143" s="166"/>
      <c r="R1143" s="166"/>
      <c r="S1143" s="166"/>
      <c r="T1143" s="166"/>
      <c r="U1143" s="166"/>
      <c r="V1143" s="166"/>
      <c r="W1143" s="166"/>
      <c r="X1143" s="166"/>
      <c r="Y1143" s="166"/>
      <c r="Z1143" s="166"/>
      <c r="AA1143" s="166"/>
      <c r="AB1143" s="166"/>
      <c r="AC1143" s="166"/>
      <c r="AD1143" s="166"/>
      <c r="AE1143" s="166"/>
      <c r="AF1143" s="166"/>
      <c r="AG1143" s="166"/>
      <c r="AH1143" s="167"/>
      <c r="AI1143" s="167"/>
      <c r="AJ1143" s="167"/>
      <c r="AK1143" s="167"/>
      <c r="AL1143" s="167"/>
      <c r="AM1143" s="167"/>
      <c r="AN1143" s="167"/>
      <c r="AO1143" s="167"/>
      <c r="AP1143" s="167"/>
      <c r="AQ1143" s="167"/>
      <c r="AR1143" s="167"/>
      <c r="AS1143" s="167"/>
      <c r="AT1143" s="167"/>
      <c r="AU1143" s="167"/>
      <c r="AV1143" s="167"/>
      <c r="AW1143" s="167"/>
      <c r="AX1143" s="167"/>
      <c r="AY1143" s="167"/>
      <c r="AZ1143" s="167"/>
      <c r="BA1143" s="167"/>
      <c r="BB1143" s="167"/>
      <c r="BC1143" s="167"/>
      <c r="BD1143" s="167"/>
      <c r="BE1143" s="167"/>
      <c r="BF1143" s="167"/>
      <c r="BG1143" s="167"/>
      <c r="BH1143" s="167"/>
      <c r="BI1143" s="167"/>
      <c r="BJ1143" s="167"/>
      <c r="BK1143" s="167"/>
      <c r="BL1143" s="166"/>
      <c r="BM1143" s="166"/>
      <c r="BN1143" s="166"/>
      <c r="BO1143" s="166"/>
      <c r="BP1143" s="166"/>
      <c r="BQ1143" s="166"/>
      <c r="BR1143" s="166"/>
      <c r="BS1143" s="166"/>
      <c r="BT1143" s="166"/>
      <c r="BU1143" s="166"/>
      <c r="BV1143" s="166"/>
      <c r="BW1143" s="166"/>
      <c r="BX1143" s="166"/>
      <c r="BY1143" s="166"/>
      <c r="BZ1143" s="166"/>
      <c r="CA1143" s="166"/>
      <c r="CB1143" s="166"/>
      <c r="CC1143" s="166"/>
      <c r="CD1143" s="166"/>
      <c r="CE1143" s="166"/>
      <c r="CF1143" s="166"/>
      <c r="CG1143" s="166"/>
      <c r="CH1143" s="166"/>
      <c r="CI1143" s="166"/>
      <c r="CJ1143" s="166"/>
      <c r="CK1143" s="166"/>
      <c r="CL1143" s="166"/>
      <c r="CM1143" s="166"/>
      <c r="CN1143" s="166"/>
      <c r="CO1143" s="166"/>
      <c r="CP1143" s="166"/>
      <c r="CQ1143" s="166"/>
      <c r="CR1143" s="166"/>
      <c r="CS1143" s="166"/>
      <c r="CT1143" s="166"/>
      <c r="CU1143" s="166"/>
      <c r="CV1143" s="166"/>
      <c r="CW1143" s="166"/>
      <c r="CX1143" s="166"/>
      <c r="CY1143" s="166"/>
      <c r="CZ1143" s="166"/>
      <c r="DA1143" s="166"/>
      <c r="DB1143" s="166"/>
      <c r="DC1143" s="166"/>
      <c r="DD1143" s="166"/>
      <c r="DE1143" s="166"/>
      <c r="DF1143" s="166"/>
      <c r="DG1143" s="166"/>
      <c r="DH1143" s="166"/>
      <c r="DI1143" s="166"/>
      <c r="DJ1143" s="166"/>
      <c r="DK1143" s="166"/>
      <c r="DL1143" s="166"/>
      <c r="DM1143" s="166"/>
      <c r="DN1143" s="166"/>
      <c r="DO1143" s="166"/>
      <c r="DP1143" s="166"/>
      <c r="DQ1143" s="166"/>
      <c r="DR1143" s="166"/>
      <c r="DS1143" s="166"/>
      <c r="DT1143" s="166"/>
      <c r="DU1143" s="166"/>
      <c r="DV1143" s="166"/>
      <c r="DW1143" s="166"/>
      <c r="DX1143" s="166"/>
      <c r="DY1143" s="166"/>
      <c r="DZ1143" s="166"/>
      <c r="EA1143" s="166"/>
      <c r="EB1143" s="166"/>
      <c r="EC1143" s="166"/>
      <c r="ED1143" s="166"/>
      <c r="EE1143" s="166"/>
      <c r="EF1143" s="166"/>
      <c r="EG1143" s="166"/>
      <c r="EH1143" s="166"/>
      <c r="EI1143" s="166"/>
      <c r="EJ1143" s="166"/>
      <c r="EK1143" s="166"/>
      <c r="EL1143" s="166"/>
      <c r="EM1143" s="166"/>
      <c r="EN1143" s="166"/>
      <c r="EO1143" s="166"/>
      <c r="EP1143" s="166"/>
      <c r="EQ1143" s="166"/>
      <c r="ER1143" s="166"/>
      <c r="ES1143" s="166"/>
      <c r="ET1143" s="166"/>
      <c r="EU1143" s="166"/>
      <c r="EV1143" s="166"/>
      <c r="EW1143" s="166"/>
      <c r="EX1143" s="166"/>
      <c r="EY1143" s="166"/>
      <c r="EZ1143" s="166"/>
      <c r="FA1143" s="166"/>
      <c r="FB1143" s="166"/>
      <c r="FC1143" s="166"/>
      <c r="FD1143" s="166"/>
      <c r="FE1143" s="166"/>
      <c r="FF1143" s="166"/>
      <c r="FG1143" s="166"/>
      <c r="FH1143" s="166"/>
      <c r="FI1143" s="166"/>
      <c r="FJ1143" s="166"/>
    </row>
    <row r="1144" spans="13:166" s="19" customFormat="1">
      <c r="M1144" s="166"/>
      <c r="N1144" s="166"/>
      <c r="O1144" s="166"/>
      <c r="P1144" s="166"/>
      <c r="Q1144" s="166"/>
      <c r="R1144" s="166"/>
      <c r="S1144" s="166"/>
      <c r="T1144" s="166"/>
      <c r="U1144" s="166"/>
      <c r="V1144" s="166"/>
      <c r="W1144" s="166"/>
      <c r="X1144" s="166"/>
      <c r="Y1144" s="166"/>
      <c r="Z1144" s="166"/>
      <c r="AA1144" s="166"/>
      <c r="AB1144" s="166"/>
      <c r="AC1144" s="166"/>
      <c r="AD1144" s="166"/>
      <c r="AE1144" s="166"/>
      <c r="AF1144" s="166"/>
      <c r="AG1144" s="166"/>
      <c r="AH1144" s="167"/>
      <c r="AI1144" s="167"/>
      <c r="AJ1144" s="167"/>
      <c r="AK1144" s="167"/>
      <c r="AL1144" s="167"/>
      <c r="AM1144" s="167"/>
      <c r="AN1144" s="167"/>
      <c r="AO1144" s="167"/>
      <c r="AP1144" s="167"/>
      <c r="AQ1144" s="167"/>
      <c r="AR1144" s="167"/>
      <c r="AS1144" s="167"/>
      <c r="AT1144" s="167"/>
      <c r="AU1144" s="167"/>
      <c r="AV1144" s="167"/>
      <c r="AW1144" s="167"/>
      <c r="AX1144" s="167"/>
      <c r="AY1144" s="167"/>
      <c r="AZ1144" s="167"/>
      <c r="BA1144" s="167"/>
      <c r="BB1144" s="167"/>
      <c r="BC1144" s="167"/>
      <c r="BD1144" s="167"/>
      <c r="BE1144" s="167"/>
      <c r="BF1144" s="167"/>
      <c r="BG1144" s="167"/>
      <c r="BH1144" s="167"/>
      <c r="BI1144" s="167"/>
      <c r="BJ1144" s="167"/>
      <c r="BK1144" s="167"/>
      <c r="BL1144" s="166"/>
      <c r="BM1144" s="166"/>
      <c r="BN1144" s="166"/>
      <c r="BO1144" s="166"/>
      <c r="BP1144" s="166"/>
      <c r="BQ1144" s="166"/>
      <c r="BR1144" s="166"/>
      <c r="BS1144" s="166"/>
      <c r="BT1144" s="166"/>
      <c r="BU1144" s="166"/>
      <c r="BV1144" s="166"/>
      <c r="BW1144" s="166"/>
      <c r="BX1144" s="166"/>
      <c r="BY1144" s="166"/>
      <c r="BZ1144" s="166"/>
      <c r="CA1144" s="166"/>
      <c r="CB1144" s="166"/>
      <c r="CC1144" s="166"/>
      <c r="CD1144" s="166"/>
      <c r="CE1144" s="166"/>
      <c r="CF1144" s="166"/>
      <c r="CG1144" s="166"/>
      <c r="CH1144" s="166"/>
      <c r="CI1144" s="166"/>
      <c r="CJ1144" s="166"/>
      <c r="CK1144" s="166"/>
      <c r="CL1144" s="166"/>
      <c r="CM1144" s="166"/>
      <c r="CN1144" s="166"/>
      <c r="CO1144" s="166"/>
      <c r="CP1144" s="166"/>
      <c r="CQ1144" s="166"/>
      <c r="CR1144" s="166"/>
      <c r="CS1144" s="166"/>
      <c r="CT1144" s="166"/>
      <c r="CU1144" s="166"/>
      <c r="CV1144" s="166"/>
      <c r="CW1144" s="166"/>
      <c r="CX1144" s="166"/>
      <c r="CY1144" s="166"/>
      <c r="CZ1144" s="166"/>
      <c r="DA1144" s="166"/>
      <c r="DB1144" s="166"/>
      <c r="DC1144" s="166"/>
      <c r="DD1144" s="166"/>
      <c r="DE1144" s="166"/>
      <c r="DF1144" s="166"/>
      <c r="DG1144" s="166"/>
      <c r="DH1144" s="166"/>
      <c r="DI1144" s="166"/>
      <c r="DJ1144" s="166"/>
      <c r="DK1144" s="166"/>
      <c r="DL1144" s="166"/>
      <c r="DM1144" s="166"/>
      <c r="DN1144" s="166"/>
      <c r="DO1144" s="166"/>
      <c r="DP1144" s="166"/>
      <c r="DQ1144" s="166"/>
      <c r="DR1144" s="166"/>
      <c r="DS1144" s="166"/>
      <c r="DT1144" s="166"/>
      <c r="DU1144" s="166"/>
      <c r="DV1144" s="166"/>
      <c r="DW1144" s="166"/>
      <c r="DX1144" s="166"/>
      <c r="DY1144" s="166"/>
      <c r="DZ1144" s="166"/>
      <c r="EA1144" s="166"/>
      <c r="EB1144" s="166"/>
      <c r="EC1144" s="166"/>
      <c r="ED1144" s="166"/>
      <c r="EE1144" s="166"/>
      <c r="EF1144" s="166"/>
      <c r="EG1144" s="166"/>
      <c r="EH1144" s="166"/>
      <c r="EI1144" s="166"/>
      <c r="EJ1144" s="166"/>
      <c r="EK1144" s="166"/>
      <c r="EL1144" s="166"/>
      <c r="EM1144" s="166"/>
      <c r="EN1144" s="166"/>
      <c r="EO1144" s="166"/>
      <c r="EP1144" s="166"/>
      <c r="EQ1144" s="166"/>
      <c r="ER1144" s="166"/>
      <c r="ES1144" s="166"/>
      <c r="ET1144" s="166"/>
      <c r="EU1144" s="166"/>
      <c r="EV1144" s="166"/>
      <c r="EW1144" s="166"/>
      <c r="EX1144" s="166"/>
      <c r="EY1144" s="166"/>
      <c r="EZ1144" s="166"/>
      <c r="FA1144" s="166"/>
      <c r="FB1144" s="166"/>
      <c r="FC1144" s="166"/>
      <c r="FD1144" s="166"/>
      <c r="FE1144" s="166"/>
      <c r="FF1144" s="166"/>
      <c r="FG1144" s="166"/>
      <c r="FH1144" s="166"/>
      <c r="FI1144" s="166"/>
      <c r="FJ1144" s="166"/>
    </row>
    <row r="1145" spans="13:166" s="19" customFormat="1">
      <c r="M1145" s="166"/>
      <c r="N1145" s="166"/>
      <c r="O1145" s="166"/>
      <c r="P1145" s="166"/>
      <c r="Q1145" s="166"/>
      <c r="R1145" s="166"/>
      <c r="S1145" s="166"/>
      <c r="T1145" s="166"/>
      <c r="U1145" s="166"/>
      <c r="V1145" s="166"/>
      <c r="W1145" s="166"/>
      <c r="X1145" s="166"/>
      <c r="Y1145" s="166"/>
      <c r="Z1145" s="166"/>
      <c r="AA1145" s="166"/>
      <c r="AB1145" s="166"/>
      <c r="AC1145" s="166"/>
      <c r="AD1145" s="166"/>
      <c r="AE1145" s="166"/>
      <c r="AF1145" s="166"/>
      <c r="AG1145" s="166"/>
      <c r="AH1145" s="167"/>
      <c r="AI1145" s="167"/>
      <c r="AJ1145" s="167"/>
      <c r="AK1145" s="167"/>
      <c r="AL1145" s="167"/>
      <c r="AM1145" s="167"/>
      <c r="AN1145" s="167"/>
      <c r="AO1145" s="167"/>
      <c r="AP1145" s="167"/>
      <c r="AQ1145" s="167"/>
      <c r="AR1145" s="167"/>
      <c r="AS1145" s="167"/>
      <c r="AT1145" s="167"/>
      <c r="AU1145" s="167"/>
      <c r="AV1145" s="167"/>
      <c r="AW1145" s="167"/>
      <c r="AX1145" s="167"/>
      <c r="AY1145" s="167"/>
      <c r="AZ1145" s="167"/>
      <c r="BA1145" s="167"/>
      <c r="BB1145" s="167"/>
      <c r="BC1145" s="167"/>
      <c r="BD1145" s="167"/>
      <c r="BE1145" s="167"/>
      <c r="BF1145" s="167"/>
      <c r="BG1145" s="167"/>
      <c r="BH1145" s="167"/>
      <c r="BI1145" s="167"/>
      <c r="BJ1145" s="167"/>
      <c r="BK1145" s="167"/>
      <c r="BL1145" s="166"/>
      <c r="BM1145" s="166"/>
      <c r="BN1145" s="166"/>
      <c r="BO1145" s="166"/>
      <c r="BP1145" s="166"/>
      <c r="BQ1145" s="166"/>
      <c r="BR1145" s="166"/>
      <c r="BS1145" s="166"/>
      <c r="BT1145" s="166"/>
      <c r="BU1145" s="166"/>
      <c r="BV1145" s="166"/>
      <c r="BW1145" s="166"/>
      <c r="BX1145" s="166"/>
      <c r="BY1145" s="166"/>
      <c r="BZ1145" s="166"/>
      <c r="CA1145" s="166"/>
      <c r="CB1145" s="166"/>
      <c r="CC1145" s="166"/>
      <c r="CD1145" s="166"/>
      <c r="CE1145" s="166"/>
      <c r="CF1145" s="166"/>
      <c r="CG1145" s="166"/>
      <c r="CH1145" s="166"/>
      <c r="CI1145" s="166"/>
      <c r="CJ1145" s="166"/>
      <c r="CK1145" s="166"/>
      <c r="CL1145" s="166"/>
      <c r="CM1145" s="166"/>
      <c r="CN1145" s="166"/>
      <c r="CO1145" s="166"/>
      <c r="CP1145" s="166"/>
      <c r="CQ1145" s="166"/>
      <c r="CR1145" s="166"/>
      <c r="CS1145" s="166"/>
      <c r="CT1145" s="166"/>
      <c r="CU1145" s="166"/>
      <c r="CV1145" s="166"/>
      <c r="CW1145" s="166"/>
      <c r="CX1145" s="166"/>
      <c r="CY1145" s="166"/>
      <c r="CZ1145" s="166"/>
      <c r="DA1145" s="166"/>
      <c r="DB1145" s="166"/>
      <c r="DC1145" s="166"/>
      <c r="DD1145" s="166"/>
      <c r="DE1145" s="166"/>
      <c r="DF1145" s="166"/>
      <c r="DG1145" s="166"/>
      <c r="DH1145" s="166"/>
      <c r="DI1145" s="166"/>
      <c r="DJ1145" s="166"/>
      <c r="DK1145" s="166"/>
      <c r="DL1145" s="166"/>
      <c r="DM1145" s="166"/>
      <c r="DN1145" s="166"/>
      <c r="DO1145" s="166"/>
      <c r="DP1145" s="166"/>
      <c r="DQ1145" s="166"/>
      <c r="DR1145" s="166"/>
      <c r="DS1145" s="166"/>
      <c r="DT1145" s="166"/>
      <c r="DU1145" s="166"/>
      <c r="DV1145" s="166"/>
      <c r="DW1145" s="166"/>
      <c r="DX1145" s="166"/>
      <c r="DY1145" s="166"/>
      <c r="DZ1145" s="166"/>
      <c r="EA1145" s="166"/>
      <c r="EB1145" s="166"/>
      <c r="EC1145" s="166"/>
      <c r="ED1145" s="166"/>
      <c r="EE1145" s="166"/>
      <c r="EF1145" s="166"/>
      <c r="EG1145" s="166"/>
      <c r="EH1145" s="166"/>
      <c r="EI1145" s="166"/>
      <c r="EJ1145" s="166"/>
      <c r="EK1145" s="166"/>
      <c r="EL1145" s="166"/>
      <c r="EM1145" s="166"/>
      <c r="EN1145" s="166"/>
      <c r="EO1145" s="166"/>
      <c r="EP1145" s="166"/>
      <c r="EQ1145" s="166"/>
      <c r="ER1145" s="166"/>
      <c r="ES1145" s="166"/>
      <c r="ET1145" s="166"/>
      <c r="EU1145" s="166"/>
      <c r="EV1145" s="166"/>
      <c r="EW1145" s="166"/>
      <c r="EX1145" s="166"/>
      <c r="EY1145" s="166"/>
      <c r="EZ1145" s="166"/>
      <c r="FA1145" s="166"/>
      <c r="FB1145" s="166"/>
      <c r="FC1145" s="166"/>
      <c r="FD1145" s="166"/>
      <c r="FE1145" s="166"/>
      <c r="FF1145" s="166"/>
      <c r="FG1145" s="166"/>
      <c r="FH1145" s="166"/>
      <c r="FI1145" s="166"/>
      <c r="FJ1145" s="166"/>
    </row>
    <row r="1146" spans="13:166" s="19" customFormat="1">
      <c r="M1146" s="166"/>
      <c r="N1146" s="166"/>
      <c r="O1146" s="166"/>
      <c r="P1146" s="166"/>
      <c r="Q1146" s="166"/>
      <c r="R1146" s="166"/>
      <c r="S1146" s="166"/>
      <c r="T1146" s="166"/>
      <c r="U1146" s="166"/>
      <c r="V1146" s="166"/>
      <c r="W1146" s="166"/>
      <c r="X1146" s="166"/>
      <c r="Y1146" s="166"/>
      <c r="Z1146" s="166"/>
      <c r="AA1146" s="166"/>
      <c r="AB1146" s="166"/>
      <c r="AC1146" s="166"/>
      <c r="AD1146" s="166"/>
      <c r="AE1146" s="166"/>
      <c r="AF1146" s="166"/>
      <c r="AG1146" s="166"/>
      <c r="AH1146" s="167"/>
      <c r="AI1146" s="167"/>
      <c r="AJ1146" s="167"/>
      <c r="AK1146" s="167"/>
      <c r="AL1146" s="167"/>
      <c r="AM1146" s="167"/>
      <c r="AN1146" s="167"/>
      <c r="AO1146" s="167"/>
      <c r="AP1146" s="167"/>
      <c r="AQ1146" s="167"/>
      <c r="AR1146" s="167"/>
      <c r="AS1146" s="167"/>
      <c r="AT1146" s="167"/>
      <c r="AU1146" s="167"/>
      <c r="AV1146" s="167"/>
      <c r="AW1146" s="167"/>
      <c r="AX1146" s="167"/>
      <c r="AY1146" s="167"/>
      <c r="AZ1146" s="167"/>
      <c r="BA1146" s="167"/>
      <c r="BB1146" s="167"/>
      <c r="BC1146" s="167"/>
      <c r="BD1146" s="167"/>
      <c r="BE1146" s="167"/>
      <c r="BF1146" s="167"/>
      <c r="BG1146" s="167"/>
      <c r="BH1146" s="167"/>
      <c r="BI1146" s="167"/>
      <c r="BJ1146" s="167"/>
      <c r="BK1146" s="167"/>
      <c r="BL1146" s="166"/>
      <c r="BM1146" s="166"/>
      <c r="BN1146" s="166"/>
      <c r="BO1146" s="166"/>
      <c r="BP1146" s="166"/>
      <c r="BQ1146" s="166"/>
      <c r="BR1146" s="166"/>
      <c r="BS1146" s="166"/>
      <c r="BT1146" s="166"/>
      <c r="BU1146" s="166"/>
      <c r="BV1146" s="166"/>
      <c r="BW1146" s="166"/>
      <c r="BX1146" s="166"/>
      <c r="BY1146" s="166"/>
      <c r="BZ1146" s="166"/>
      <c r="CA1146" s="166"/>
      <c r="CB1146" s="166"/>
      <c r="CC1146" s="166"/>
      <c r="CD1146" s="166"/>
      <c r="CE1146" s="166"/>
      <c r="CF1146" s="166"/>
      <c r="CG1146" s="166"/>
      <c r="CH1146" s="166"/>
      <c r="CI1146" s="166"/>
      <c r="CJ1146" s="166"/>
      <c r="CK1146" s="166"/>
      <c r="CL1146" s="166"/>
      <c r="CM1146" s="166"/>
      <c r="CN1146" s="166"/>
      <c r="CO1146" s="166"/>
      <c r="CP1146" s="166"/>
      <c r="CQ1146" s="166"/>
      <c r="CR1146" s="166"/>
      <c r="CS1146" s="166"/>
      <c r="CT1146" s="166"/>
      <c r="CU1146" s="166"/>
      <c r="CV1146" s="166"/>
      <c r="CW1146" s="166"/>
      <c r="CX1146" s="166"/>
      <c r="CY1146" s="166"/>
      <c r="CZ1146" s="166"/>
      <c r="DA1146" s="166"/>
      <c r="DB1146" s="166"/>
      <c r="DC1146" s="166"/>
      <c r="DD1146" s="166"/>
      <c r="DE1146" s="166"/>
      <c r="DF1146" s="166"/>
      <c r="DG1146" s="166"/>
      <c r="DH1146" s="166"/>
      <c r="DI1146" s="166"/>
      <c r="DJ1146" s="166"/>
      <c r="DK1146" s="166"/>
      <c r="DL1146" s="166"/>
      <c r="DM1146" s="166"/>
      <c r="DN1146" s="166"/>
      <c r="DO1146" s="166"/>
      <c r="DP1146" s="166"/>
      <c r="DQ1146" s="166"/>
      <c r="DR1146" s="166"/>
      <c r="DS1146" s="166"/>
      <c r="DT1146" s="166"/>
      <c r="DU1146" s="166"/>
      <c r="DV1146" s="166"/>
      <c r="DW1146" s="166"/>
      <c r="DX1146" s="166"/>
      <c r="DY1146" s="166"/>
      <c r="DZ1146" s="166"/>
      <c r="EA1146" s="166"/>
      <c r="EB1146" s="166"/>
      <c r="EC1146" s="166"/>
      <c r="ED1146" s="166"/>
      <c r="EE1146" s="166"/>
      <c r="EF1146" s="166"/>
      <c r="EG1146" s="166"/>
      <c r="EH1146" s="166"/>
      <c r="EI1146" s="166"/>
      <c r="EJ1146" s="166"/>
      <c r="EK1146" s="166"/>
      <c r="EL1146" s="166"/>
      <c r="EM1146" s="166"/>
      <c r="EN1146" s="166"/>
      <c r="EO1146" s="166"/>
      <c r="EP1146" s="166"/>
      <c r="EQ1146" s="166"/>
      <c r="ER1146" s="166"/>
      <c r="ES1146" s="166"/>
      <c r="ET1146" s="166"/>
      <c r="EU1146" s="166"/>
      <c r="EV1146" s="166"/>
      <c r="EW1146" s="166"/>
      <c r="EX1146" s="166"/>
      <c r="EY1146" s="166"/>
      <c r="EZ1146" s="166"/>
      <c r="FA1146" s="166"/>
      <c r="FB1146" s="166"/>
      <c r="FC1146" s="166"/>
      <c r="FD1146" s="166"/>
      <c r="FE1146" s="166"/>
      <c r="FF1146" s="166"/>
      <c r="FG1146" s="166"/>
      <c r="FH1146" s="166"/>
      <c r="FI1146" s="166"/>
      <c r="FJ1146" s="166"/>
    </row>
    <row r="1147" spans="13:166" s="19" customFormat="1">
      <c r="M1147" s="166"/>
      <c r="N1147" s="166"/>
      <c r="O1147" s="166"/>
      <c r="P1147" s="166"/>
      <c r="Q1147" s="166"/>
      <c r="R1147" s="166"/>
      <c r="S1147" s="166"/>
      <c r="T1147" s="166"/>
      <c r="U1147" s="166"/>
      <c r="V1147" s="166"/>
      <c r="W1147" s="166"/>
      <c r="X1147" s="166"/>
      <c r="Y1147" s="166"/>
      <c r="Z1147" s="166"/>
      <c r="AA1147" s="166"/>
      <c r="AB1147" s="166"/>
      <c r="AC1147" s="166"/>
      <c r="AD1147" s="166"/>
      <c r="AE1147" s="166"/>
      <c r="AF1147" s="166"/>
      <c r="AG1147" s="166"/>
      <c r="AH1147" s="167"/>
      <c r="AI1147" s="167"/>
      <c r="AJ1147" s="167"/>
      <c r="AK1147" s="167"/>
      <c r="AL1147" s="167"/>
      <c r="AM1147" s="167"/>
      <c r="AN1147" s="167"/>
      <c r="AO1147" s="167"/>
      <c r="AP1147" s="167"/>
      <c r="AQ1147" s="167"/>
      <c r="AR1147" s="167"/>
      <c r="AS1147" s="167"/>
      <c r="AT1147" s="167"/>
      <c r="AU1147" s="167"/>
      <c r="AV1147" s="167"/>
      <c r="AW1147" s="167"/>
      <c r="AX1147" s="167"/>
      <c r="AY1147" s="167"/>
      <c r="AZ1147" s="167"/>
      <c r="BA1147" s="167"/>
      <c r="BB1147" s="167"/>
      <c r="BC1147" s="167"/>
      <c r="BD1147" s="167"/>
      <c r="BE1147" s="167"/>
      <c r="BF1147" s="167"/>
      <c r="BG1147" s="167"/>
      <c r="BH1147" s="167"/>
      <c r="BI1147" s="167"/>
      <c r="BJ1147" s="167"/>
      <c r="BK1147" s="167"/>
      <c r="BL1147" s="166"/>
      <c r="BM1147" s="166"/>
      <c r="BN1147" s="166"/>
      <c r="BO1147" s="166"/>
      <c r="BP1147" s="166"/>
      <c r="BQ1147" s="166"/>
      <c r="BR1147" s="166"/>
      <c r="BS1147" s="166"/>
      <c r="BT1147" s="166"/>
      <c r="BU1147" s="166"/>
      <c r="BV1147" s="166"/>
      <c r="BW1147" s="166"/>
      <c r="BX1147" s="166"/>
      <c r="BY1147" s="166"/>
      <c r="BZ1147" s="166"/>
      <c r="CA1147" s="166"/>
      <c r="CB1147" s="166"/>
      <c r="CC1147" s="166"/>
      <c r="CD1147" s="166"/>
      <c r="CE1147" s="166"/>
      <c r="CF1147" s="166"/>
      <c r="CG1147" s="166"/>
      <c r="CH1147" s="166"/>
      <c r="CI1147" s="166"/>
      <c r="CJ1147" s="166"/>
      <c r="CK1147" s="166"/>
      <c r="CL1147" s="166"/>
      <c r="CM1147" s="166"/>
      <c r="CN1147" s="166"/>
      <c r="CO1147" s="166"/>
      <c r="CP1147" s="166"/>
      <c r="CQ1147" s="166"/>
      <c r="CR1147" s="166"/>
      <c r="CS1147" s="166"/>
      <c r="CT1147" s="166"/>
      <c r="CU1147" s="166"/>
      <c r="CV1147" s="166"/>
      <c r="CW1147" s="166"/>
      <c r="CX1147" s="166"/>
      <c r="CY1147" s="166"/>
      <c r="CZ1147" s="166"/>
      <c r="DA1147" s="166"/>
      <c r="DB1147" s="166"/>
      <c r="DC1147" s="166"/>
      <c r="DD1147" s="166"/>
      <c r="DE1147" s="166"/>
      <c r="DF1147" s="166"/>
      <c r="DG1147" s="166"/>
      <c r="DH1147" s="166"/>
      <c r="DI1147" s="166"/>
      <c r="DJ1147" s="166"/>
      <c r="DK1147" s="166"/>
      <c r="DL1147" s="166"/>
      <c r="DM1147" s="166"/>
      <c r="DN1147" s="166"/>
      <c r="DO1147" s="166"/>
      <c r="DP1147" s="166"/>
      <c r="DQ1147" s="166"/>
      <c r="DR1147" s="166"/>
      <c r="DS1147" s="166"/>
      <c r="DT1147" s="166"/>
      <c r="DU1147" s="166"/>
      <c r="DV1147" s="166"/>
      <c r="DW1147" s="166"/>
      <c r="DX1147" s="166"/>
      <c r="DY1147" s="166"/>
      <c r="DZ1147" s="166"/>
      <c r="EA1147" s="166"/>
      <c r="EB1147" s="166"/>
      <c r="EC1147" s="166"/>
      <c r="ED1147" s="166"/>
      <c r="EE1147" s="166"/>
      <c r="EF1147" s="166"/>
      <c r="EG1147" s="166"/>
      <c r="EH1147" s="166"/>
      <c r="EI1147" s="166"/>
      <c r="EJ1147" s="166"/>
      <c r="EK1147" s="166"/>
      <c r="EL1147" s="166"/>
      <c r="EM1147" s="166"/>
      <c r="EN1147" s="166"/>
      <c r="EO1147" s="166"/>
      <c r="EP1147" s="166"/>
      <c r="EQ1147" s="166"/>
      <c r="ER1147" s="166"/>
      <c r="ES1147" s="166"/>
      <c r="ET1147" s="166"/>
      <c r="EU1147" s="166"/>
      <c r="EV1147" s="166"/>
      <c r="EW1147" s="166"/>
      <c r="EX1147" s="166"/>
      <c r="EY1147" s="166"/>
      <c r="EZ1147" s="166"/>
      <c r="FA1147" s="166"/>
      <c r="FB1147" s="166"/>
      <c r="FC1147" s="166"/>
      <c r="FD1147" s="166"/>
      <c r="FE1147" s="166"/>
      <c r="FF1147" s="166"/>
      <c r="FG1147" s="166"/>
      <c r="FH1147" s="166"/>
      <c r="FI1147" s="166"/>
      <c r="FJ1147" s="166"/>
    </row>
    <row r="1148" spans="13:166" s="19" customFormat="1">
      <c r="M1148" s="166"/>
      <c r="N1148" s="166"/>
      <c r="O1148" s="166"/>
      <c r="P1148" s="166"/>
      <c r="Q1148" s="166"/>
      <c r="R1148" s="166"/>
      <c r="S1148" s="166"/>
      <c r="T1148" s="166"/>
      <c r="U1148" s="166"/>
      <c r="V1148" s="166"/>
      <c r="W1148" s="166"/>
      <c r="X1148" s="166"/>
      <c r="Y1148" s="166"/>
      <c r="Z1148" s="166"/>
      <c r="AA1148" s="166"/>
      <c r="AB1148" s="166"/>
      <c r="AC1148" s="166"/>
      <c r="AD1148" s="166"/>
      <c r="AE1148" s="166"/>
      <c r="AF1148" s="166"/>
      <c r="AG1148" s="166"/>
      <c r="AH1148" s="167"/>
      <c r="AI1148" s="167"/>
      <c r="AJ1148" s="167"/>
      <c r="AK1148" s="167"/>
      <c r="AL1148" s="167"/>
      <c r="AM1148" s="167"/>
      <c r="AN1148" s="167"/>
      <c r="AO1148" s="167"/>
      <c r="AP1148" s="167"/>
      <c r="AQ1148" s="167"/>
      <c r="AR1148" s="167"/>
      <c r="AS1148" s="167"/>
      <c r="AT1148" s="167"/>
      <c r="AU1148" s="167"/>
      <c r="AV1148" s="167"/>
      <c r="AW1148" s="167"/>
      <c r="AX1148" s="167"/>
      <c r="AY1148" s="167"/>
      <c r="AZ1148" s="167"/>
      <c r="BA1148" s="167"/>
      <c r="BB1148" s="167"/>
      <c r="BC1148" s="167"/>
      <c r="BD1148" s="167"/>
      <c r="BE1148" s="167"/>
      <c r="BF1148" s="167"/>
      <c r="BG1148" s="167"/>
      <c r="BH1148" s="167"/>
      <c r="BI1148" s="167"/>
      <c r="BJ1148" s="167"/>
      <c r="BK1148" s="167"/>
      <c r="BL1148" s="166"/>
      <c r="BM1148" s="166"/>
      <c r="BN1148" s="166"/>
      <c r="BO1148" s="166"/>
      <c r="BP1148" s="166"/>
      <c r="BQ1148" s="166"/>
      <c r="BR1148" s="166"/>
      <c r="BS1148" s="166"/>
      <c r="BT1148" s="166"/>
      <c r="BU1148" s="166"/>
      <c r="BV1148" s="166"/>
      <c r="BW1148" s="166"/>
      <c r="BX1148" s="166"/>
      <c r="BY1148" s="166"/>
      <c r="BZ1148" s="166"/>
      <c r="CA1148" s="166"/>
      <c r="CB1148" s="166"/>
      <c r="CC1148" s="166"/>
      <c r="CD1148" s="166"/>
      <c r="CE1148" s="166"/>
      <c r="CF1148" s="166"/>
      <c r="CG1148" s="166"/>
      <c r="CH1148" s="166"/>
      <c r="CI1148" s="166"/>
      <c r="CJ1148" s="166"/>
      <c r="CK1148" s="166"/>
      <c r="CL1148" s="166"/>
      <c r="CM1148" s="166"/>
      <c r="CN1148" s="166"/>
      <c r="CO1148" s="166"/>
      <c r="CP1148" s="166"/>
      <c r="CQ1148" s="166"/>
      <c r="CR1148" s="166"/>
      <c r="CS1148" s="166"/>
      <c r="CT1148" s="166"/>
      <c r="CU1148" s="166"/>
      <c r="CV1148" s="166"/>
      <c r="CW1148" s="166"/>
      <c r="CX1148" s="166"/>
      <c r="CY1148" s="166"/>
      <c r="CZ1148" s="166"/>
      <c r="DA1148" s="166"/>
      <c r="DB1148" s="166"/>
      <c r="DC1148" s="166"/>
      <c r="DD1148" s="166"/>
      <c r="DE1148" s="166"/>
      <c r="DF1148" s="166"/>
      <c r="DG1148" s="166"/>
      <c r="DH1148" s="166"/>
      <c r="DI1148" s="166"/>
      <c r="DJ1148" s="166"/>
      <c r="DK1148" s="166"/>
      <c r="DL1148" s="166"/>
      <c r="DM1148" s="166"/>
      <c r="DN1148" s="166"/>
      <c r="DO1148" s="166"/>
      <c r="DP1148" s="166"/>
      <c r="DQ1148" s="166"/>
      <c r="DR1148" s="166"/>
      <c r="DS1148" s="166"/>
      <c r="DT1148" s="166"/>
      <c r="DU1148" s="166"/>
      <c r="DV1148" s="166"/>
      <c r="DW1148" s="166"/>
      <c r="DX1148" s="166"/>
      <c r="DY1148" s="166"/>
      <c r="DZ1148" s="166"/>
      <c r="EA1148" s="166"/>
      <c r="EB1148" s="166"/>
      <c r="EC1148" s="166"/>
      <c r="ED1148" s="166"/>
      <c r="EE1148" s="166"/>
      <c r="EF1148" s="166"/>
      <c r="EG1148" s="166"/>
      <c r="EH1148" s="166"/>
      <c r="EI1148" s="166"/>
      <c r="EJ1148" s="166"/>
      <c r="EK1148" s="166"/>
      <c r="EL1148" s="166"/>
      <c r="EM1148" s="166"/>
      <c r="EN1148" s="166"/>
      <c r="EO1148" s="166"/>
      <c r="EP1148" s="166"/>
      <c r="EQ1148" s="166"/>
      <c r="ER1148" s="166"/>
      <c r="ES1148" s="166"/>
      <c r="ET1148" s="166"/>
      <c r="EU1148" s="166"/>
      <c r="EV1148" s="166"/>
      <c r="EW1148" s="166"/>
      <c r="EX1148" s="166"/>
      <c r="EY1148" s="166"/>
      <c r="EZ1148" s="166"/>
      <c r="FA1148" s="166"/>
      <c r="FB1148" s="166"/>
      <c r="FC1148" s="166"/>
      <c r="FD1148" s="166"/>
      <c r="FE1148" s="166"/>
      <c r="FF1148" s="166"/>
      <c r="FG1148" s="166"/>
      <c r="FH1148" s="166"/>
      <c r="FI1148" s="166"/>
      <c r="FJ1148" s="166"/>
    </row>
    <row r="1149" spans="13:166" s="19" customFormat="1">
      <c r="M1149" s="166"/>
      <c r="N1149" s="166"/>
      <c r="O1149" s="166"/>
      <c r="P1149" s="166"/>
      <c r="Q1149" s="166"/>
      <c r="R1149" s="166"/>
      <c r="S1149" s="166"/>
      <c r="T1149" s="166"/>
      <c r="U1149" s="166"/>
      <c r="V1149" s="166"/>
      <c r="W1149" s="166"/>
      <c r="X1149" s="166"/>
      <c r="Y1149" s="166"/>
      <c r="Z1149" s="166"/>
      <c r="AA1149" s="166"/>
      <c r="AB1149" s="166"/>
      <c r="AC1149" s="166"/>
      <c r="AD1149" s="166"/>
      <c r="AE1149" s="166"/>
      <c r="AF1149" s="166"/>
      <c r="AG1149" s="166"/>
      <c r="AH1149" s="167"/>
      <c r="AI1149" s="167"/>
      <c r="AJ1149" s="167"/>
      <c r="AK1149" s="167"/>
      <c r="AL1149" s="167"/>
      <c r="AM1149" s="167"/>
      <c r="AN1149" s="167"/>
      <c r="AO1149" s="167"/>
      <c r="AP1149" s="167"/>
      <c r="AQ1149" s="167"/>
      <c r="AR1149" s="167"/>
      <c r="AS1149" s="167"/>
      <c r="AT1149" s="167"/>
      <c r="AU1149" s="167"/>
      <c r="AV1149" s="167"/>
      <c r="AW1149" s="167"/>
      <c r="AX1149" s="167"/>
      <c r="AY1149" s="167"/>
      <c r="AZ1149" s="167"/>
      <c r="BA1149" s="167"/>
      <c r="BB1149" s="167"/>
      <c r="BC1149" s="167"/>
      <c r="BD1149" s="167"/>
      <c r="BE1149" s="167"/>
      <c r="BF1149" s="167"/>
      <c r="BG1149" s="167"/>
      <c r="BH1149" s="167"/>
      <c r="BI1149" s="167"/>
      <c r="BJ1149" s="167"/>
      <c r="BK1149" s="167"/>
      <c r="BL1149" s="166"/>
      <c r="BM1149" s="166"/>
      <c r="BN1149" s="166"/>
      <c r="BO1149" s="166"/>
      <c r="BP1149" s="166"/>
      <c r="BQ1149" s="166"/>
      <c r="BR1149" s="166"/>
      <c r="BS1149" s="166"/>
      <c r="BT1149" s="166"/>
      <c r="BU1149" s="166"/>
      <c r="BV1149" s="166"/>
      <c r="BW1149" s="166"/>
      <c r="BX1149" s="166"/>
      <c r="BY1149" s="166"/>
      <c r="BZ1149" s="166"/>
      <c r="CA1149" s="166"/>
      <c r="CB1149" s="166"/>
      <c r="CC1149" s="166"/>
      <c r="CD1149" s="166"/>
      <c r="CE1149" s="166"/>
      <c r="CF1149" s="166"/>
      <c r="CG1149" s="166"/>
      <c r="CH1149" s="166"/>
      <c r="CI1149" s="166"/>
      <c r="CJ1149" s="166"/>
      <c r="CK1149" s="166"/>
      <c r="CL1149" s="166"/>
      <c r="CM1149" s="166"/>
      <c r="CN1149" s="166"/>
      <c r="CO1149" s="166"/>
      <c r="CP1149" s="166"/>
      <c r="CQ1149" s="166"/>
      <c r="CR1149" s="166"/>
      <c r="CS1149" s="166"/>
      <c r="CT1149" s="166"/>
      <c r="CU1149" s="166"/>
      <c r="CV1149" s="166"/>
      <c r="CW1149" s="166"/>
      <c r="CX1149" s="166"/>
      <c r="CY1149" s="166"/>
      <c r="CZ1149" s="166"/>
      <c r="DA1149" s="166"/>
      <c r="DB1149" s="166"/>
      <c r="DC1149" s="166"/>
      <c r="DD1149" s="166"/>
      <c r="DE1149" s="166"/>
      <c r="DF1149" s="166"/>
      <c r="DG1149" s="166"/>
      <c r="DH1149" s="166"/>
      <c r="DI1149" s="166"/>
      <c r="DJ1149" s="166"/>
      <c r="DK1149" s="166"/>
      <c r="DL1149" s="166"/>
      <c r="DM1149" s="166"/>
      <c r="DN1149" s="166"/>
      <c r="DO1149" s="166"/>
      <c r="DP1149" s="166"/>
      <c r="DQ1149" s="166"/>
      <c r="DR1149" s="166"/>
      <c r="DS1149" s="166"/>
      <c r="DT1149" s="166"/>
      <c r="DU1149" s="166"/>
      <c r="DV1149" s="166"/>
      <c r="DW1149" s="166"/>
      <c r="DX1149" s="166"/>
      <c r="DY1149" s="166"/>
      <c r="DZ1149" s="166"/>
      <c r="EA1149" s="166"/>
      <c r="EB1149" s="166"/>
      <c r="EC1149" s="166"/>
      <c r="ED1149" s="166"/>
      <c r="EE1149" s="166"/>
      <c r="EF1149" s="166"/>
      <c r="EG1149" s="166"/>
      <c r="EH1149" s="166"/>
      <c r="EI1149" s="166"/>
      <c r="EJ1149" s="166"/>
      <c r="EK1149" s="166"/>
      <c r="EL1149" s="166"/>
      <c r="EM1149" s="166"/>
      <c r="EN1149" s="166"/>
      <c r="EO1149" s="166"/>
      <c r="EP1149" s="166"/>
      <c r="EQ1149" s="166"/>
      <c r="ER1149" s="166"/>
      <c r="ES1149" s="166"/>
      <c r="ET1149" s="166"/>
      <c r="EU1149" s="166"/>
      <c r="EV1149" s="166"/>
      <c r="EW1149" s="166"/>
      <c r="EX1149" s="166"/>
      <c r="EY1149" s="166"/>
      <c r="EZ1149" s="166"/>
      <c r="FA1149" s="166"/>
      <c r="FB1149" s="166"/>
      <c r="FC1149" s="166"/>
      <c r="FD1149" s="166"/>
      <c r="FE1149" s="166"/>
      <c r="FF1149" s="166"/>
      <c r="FG1149" s="166"/>
      <c r="FH1149" s="166"/>
      <c r="FI1149" s="166"/>
      <c r="FJ1149" s="166"/>
    </row>
    <row r="1150" spans="13:166" s="19" customFormat="1">
      <c r="M1150" s="166"/>
      <c r="N1150" s="166"/>
      <c r="O1150" s="166"/>
      <c r="P1150" s="166"/>
      <c r="Q1150" s="166"/>
      <c r="R1150" s="166"/>
      <c r="S1150" s="166"/>
      <c r="T1150" s="166"/>
      <c r="U1150" s="166"/>
      <c r="V1150" s="166"/>
      <c r="W1150" s="166"/>
      <c r="X1150" s="166"/>
      <c r="Y1150" s="166"/>
      <c r="Z1150" s="166"/>
      <c r="AA1150" s="166"/>
      <c r="AB1150" s="166"/>
      <c r="AC1150" s="166"/>
      <c r="AD1150" s="166"/>
      <c r="AE1150" s="166"/>
      <c r="AF1150" s="166"/>
      <c r="AG1150" s="166"/>
      <c r="AH1150" s="167"/>
      <c r="AI1150" s="167"/>
      <c r="AJ1150" s="167"/>
      <c r="AK1150" s="167"/>
      <c r="AL1150" s="167"/>
      <c r="AM1150" s="167"/>
      <c r="AN1150" s="167"/>
      <c r="AO1150" s="167"/>
      <c r="AP1150" s="167"/>
      <c r="AQ1150" s="167"/>
      <c r="AR1150" s="167"/>
      <c r="AS1150" s="167"/>
      <c r="AT1150" s="167"/>
      <c r="AU1150" s="167"/>
      <c r="AV1150" s="167"/>
      <c r="AW1150" s="167"/>
      <c r="AX1150" s="167"/>
      <c r="AY1150" s="167"/>
      <c r="AZ1150" s="167"/>
      <c r="BA1150" s="167"/>
      <c r="BB1150" s="167"/>
      <c r="BC1150" s="167"/>
      <c r="BD1150" s="167"/>
      <c r="BE1150" s="167"/>
      <c r="BF1150" s="167"/>
      <c r="BG1150" s="167"/>
      <c r="BH1150" s="167"/>
      <c r="BI1150" s="167"/>
      <c r="BJ1150" s="167"/>
      <c r="BK1150" s="167"/>
      <c r="BL1150" s="166"/>
      <c r="BM1150" s="166"/>
      <c r="BN1150" s="166"/>
      <c r="BO1150" s="166"/>
      <c r="BP1150" s="166"/>
      <c r="BQ1150" s="166"/>
      <c r="BR1150" s="166"/>
      <c r="BS1150" s="166"/>
      <c r="BT1150" s="166"/>
      <c r="BU1150" s="166"/>
      <c r="BV1150" s="166"/>
      <c r="BW1150" s="166"/>
      <c r="BX1150" s="166"/>
      <c r="BY1150" s="166"/>
      <c r="BZ1150" s="166"/>
      <c r="CA1150" s="166"/>
      <c r="CB1150" s="166"/>
      <c r="CC1150" s="166"/>
      <c r="CD1150" s="166"/>
      <c r="CE1150" s="166"/>
      <c r="CF1150" s="166"/>
      <c r="CG1150" s="166"/>
      <c r="CH1150" s="166"/>
      <c r="CI1150" s="166"/>
      <c r="CJ1150" s="166"/>
      <c r="CK1150" s="166"/>
      <c r="CL1150" s="166"/>
      <c r="CM1150" s="166"/>
      <c r="CN1150" s="166"/>
      <c r="CO1150" s="166"/>
      <c r="CP1150" s="166"/>
      <c r="CQ1150" s="166"/>
      <c r="CR1150" s="166"/>
      <c r="CS1150" s="166"/>
      <c r="CT1150" s="166"/>
      <c r="CU1150" s="166"/>
      <c r="CV1150" s="166"/>
      <c r="CW1150" s="166"/>
      <c r="CX1150" s="166"/>
      <c r="CY1150" s="166"/>
      <c r="CZ1150" s="166"/>
      <c r="DA1150" s="166"/>
      <c r="DB1150" s="166"/>
      <c r="DC1150" s="166"/>
      <c r="DD1150" s="166"/>
      <c r="DE1150" s="166"/>
      <c r="DF1150" s="166"/>
      <c r="DG1150" s="166"/>
      <c r="DH1150" s="166"/>
      <c r="DI1150" s="166"/>
      <c r="DJ1150" s="166"/>
      <c r="DK1150" s="166"/>
      <c r="DL1150" s="166"/>
      <c r="DM1150" s="166"/>
      <c r="DN1150" s="166"/>
      <c r="DO1150" s="166"/>
      <c r="DP1150" s="166"/>
      <c r="DQ1150" s="166"/>
      <c r="DR1150" s="166"/>
      <c r="DS1150" s="166"/>
      <c r="DT1150" s="166"/>
      <c r="DU1150" s="166"/>
      <c r="DV1150" s="166"/>
      <c r="DW1150" s="166"/>
      <c r="DX1150" s="166"/>
      <c r="DY1150" s="166"/>
      <c r="DZ1150" s="166"/>
      <c r="EA1150" s="166"/>
      <c r="EB1150" s="166"/>
      <c r="EC1150" s="166"/>
      <c r="ED1150" s="166"/>
      <c r="EE1150" s="166"/>
      <c r="EF1150" s="166"/>
      <c r="EG1150" s="166"/>
      <c r="EH1150" s="166"/>
      <c r="EI1150" s="166"/>
      <c r="EJ1150" s="166"/>
      <c r="EK1150" s="166"/>
      <c r="EL1150" s="166"/>
      <c r="EM1150" s="166"/>
      <c r="EN1150" s="166"/>
      <c r="EO1150" s="166"/>
      <c r="EP1150" s="166"/>
      <c r="EQ1150" s="166"/>
      <c r="ER1150" s="166"/>
      <c r="ES1150" s="166"/>
      <c r="ET1150" s="166"/>
      <c r="EU1150" s="166"/>
      <c r="EV1150" s="166"/>
      <c r="EW1150" s="166"/>
      <c r="EX1150" s="166"/>
      <c r="EY1150" s="166"/>
      <c r="EZ1150" s="166"/>
      <c r="FA1150" s="166"/>
      <c r="FB1150" s="166"/>
      <c r="FC1150" s="166"/>
      <c r="FD1150" s="166"/>
      <c r="FE1150" s="166"/>
      <c r="FF1150" s="166"/>
      <c r="FG1150" s="166"/>
      <c r="FH1150" s="166"/>
      <c r="FI1150" s="166"/>
      <c r="FJ1150" s="166"/>
    </row>
    <row r="1151" spans="13:166" s="19" customFormat="1">
      <c r="M1151" s="166"/>
      <c r="N1151" s="166"/>
      <c r="O1151" s="166"/>
      <c r="P1151" s="166"/>
      <c r="Q1151" s="166"/>
      <c r="R1151" s="166"/>
      <c r="S1151" s="166"/>
      <c r="T1151" s="166"/>
      <c r="U1151" s="166"/>
      <c r="V1151" s="166"/>
      <c r="W1151" s="166"/>
      <c r="X1151" s="166"/>
      <c r="Y1151" s="166"/>
      <c r="Z1151" s="166"/>
      <c r="AA1151" s="166"/>
      <c r="AB1151" s="166"/>
      <c r="AC1151" s="166"/>
      <c r="AD1151" s="166"/>
      <c r="AE1151" s="166"/>
      <c r="AF1151" s="166"/>
      <c r="AG1151" s="166"/>
      <c r="AH1151" s="167"/>
      <c r="AI1151" s="167"/>
      <c r="AJ1151" s="167"/>
      <c r="AK1151" s="167"/>
      <c r="AL1151" s="167"/>
      <c r="AM1151" s="167"/>
      <c r="AN1151" s="167"/>
      <c r="AO1151" s="167"/>
      <c r="AP1151" s="167"/>
      <c r="AQ1151" s="167"/>
      <c r="AR1151" s="167"/>
      <c r="AS1151" s="167"/>
      <c r="AT1151" s="167"/>
      <c r="AU1151" s="167"/>
      <c r="AV1151" s="167"/>
      <c r="AW1151" s="167"/>
      <c r="AX1151" s="167"/>
      <c r="AY1151" s="167"/>
      <c r="AZ1151" s="167"/>
      <c r="BA1151" s="167"/>
      <c r="BB1151" s="167"/>
      <c r="BC1151" s="167"/>
      <c r="BD1151" s="167"/>
      <c r="BE1151" s="167"/>
      <c r="BF1151" s="167"/>
      <c r="BG1151" s="167"/>
      <c r="BH1151" s="167"/>
      <c r="BI1151" s="167"/>
      <c r="BJ1151" s="167"/>
      <c r="BK1151" s="167"/>
      <c r="BL1151" s="166"/>
      <c r="BM1151" s="166"/>
      <c r="BN1151" s="166"/>
      <c r="BO1151" s="166"/>
      <c r="BP1151" s="166"/>
      <c r="BQ1151" s="166"/>
      <c r="BR1151" s="166"/>
      <c r="BS1151" s="166"/>
      <c r="BT1151" s="166"/>
      <c r="BU1151" s="166"/>
      <c r="BV1151" s="166"/>
      <c r="BW1151" s="166"/>
      <c r="BX1151" s="166"/>
      <c r="BY1151" s="166"/>
      <c r="BZ1151" s="166"/>
      <c r="CA1151" s="166"/>
      <c r="CB1151" s="166"/>
      <c r="CC1151" s="166"/>
      <c r="CD1151" s="166"/>
      <c r="CE1151" s="166"/>
      <c r="CF1151" s="166"/>
      <c r="CG1151" s="166"/>
      <c r="CH1151" s="166"/>
      <c r="CI1151" s="166"/>
      <c r="CJ1151" s="166"/>
      <c r="CK1151" s="166"/>
      <c r="CL1151" s="166"/>
      <c r="CM1151" s="166"/>
      <c r="CN1151" s="166"/>
      <c r="CO1151" s="166"/>
      <c r="CP1151" s="166"/>
      <c r="CQ1151" s="166"/>
      <c r="CR1151" s="166"/>
      <c r="CS1151" s="166"/>
      <c r="CT1151" s="166"/>
      <c r="CU1151" s="166"/>
      <c r="CV1151" s="166"/>
      <c r="CW1151" s="166"/>
      <c r="CX1151" s="166"/>
      <c r="CY1151" s="166"/>
      <c r="CZ1151" s="166"/>
      <c r="DA1151" s="166"/>
      <c r="DB1151" s="166"/>
      <c r="DC1151" s="166"/>
      <c r="DD1151" s="166"/>
      <c r="DE1151" s="166"/>
      <c r="DF1151" s="166"/>
      <c r="DG1151" s="166"/>
      <c r="DH1151" s="166"/>
      <c r="DI1151" s="166"/>
      <c r="DJ1151" s="166"/>
      <c r="DK1151" s="166"/>
      <c r="DL1151" s="166"/>
      <c r="DM1151" s="166"/>
      <c r="DN1151" s="166"/>
      <c r="DO1151" s="166"/>
      <c r="DP1151" s="166"/>
      <c r="DQ1151" s="166"/>
      <c r="DR1151" s="166"/>
      <c r="DS1151" s="166"/>
      <c r="DT1151" s="166"/>
      <c r="DU1151" s="166"/>
      <c r="DV1151" s="166"/>
      <c r="DW1151" s="166"/>
      <c r="DX1151" s="166"/>
      <c r="DY1151" s="166"/>
      <c r="DZ1151" s="166"/>
      <c r="EA1151" s="166"/>
      <c r="EB1151" s="166"/>
      <c r="EC1151" s="166"/>
      <c r="ED1151" s="166"/>
      <c r="EE1151" s="166"/>
      <c r="EF1151" s="166"/>
      <c r="EG1151" s="166"/>
      <c r="EH1151" s="166"/>
      <c r="EI1151" s="166"/>
      <c r="EJ1151" s="166"/>
      <c r="EK1151" s="166"/>
      <c r="EL1151" s="166"/>
      <c r="EM1151" s="166"/>
      <c r="EN1151" s="166"/>
      <c r="EO1151" s="166"/>
      <c r="EP1151" s="166"/>
      <c r="EQ1151" s="166"/>
      <c r="ER1151" s="166"/>
      <c r="ES1151" s="166"/>
      <c r="ET1151" s="166"/>
      <c r="EU1151" s="166"/>
      <c r="EV1151" s="166"/>
      <c r="EW1151" s="166"/>
      <c r="EX1151" s="166"/>
      <c r="EY1151" s="166"/>
      <c r="EZ1151" s="166"/>
      <c r="FA1151" s="166"/>
      <c r="FB1151" s="166"/>
      <c r="FC1151" s="166"/>
      <c r="FD1151" s="166"/>
      <c r="FE1151" s="166"/>
      <c r="FF1151" s="166"/>
      <c r="FG1151" s="166"/>
      <c r="FH1151" s="166"/>
      <c r="FI1151" s="166"/>
      <c r="FJ1151" s="166"/>
    </row>
    <row r="1152" spans="13:166" s="19" customFormat="1">
      <c r="M1152" s="166"/>
      <c r="N1152" s="166"/>
      <c r="O1152" s="166"/>
      <c r="P1152" s="166"/>
      <c r="Q1152" s="166"/>
      <c r="R1152" s="166"/>
      <c r="S1152" s="166"/>
      <c r="T1152" s="166"/>
      <c r="U1152" s="166"/>
      <c r="V1152" s="166"/>
      <c r="W1152" s="166"/>
      <c r="X1152" s="166"/>
      <c r="Y1152" s="166"/>
      <c r="Z1152" s="166"/>
      <c r="AA1152" s="166"/>
      <c r="AB1152" s="166"/>
      <c r="AC1152" s="166"/>
      <c r="AD1152" s="166"/>
      <c r="AE1152" s="166"/>
      <c r="AF1152" s="166"/>
      <c r="AG1152" s="166"/>
      <c r="AH1152" s="167"/>
      <c r="AI1152" s="167"/>
      <c r="AJ1152" s="167"/>
      <c r="AK1152" s="167"/>
      <c r="AL1152" s="167"/>
      <c r="AM1152" s="167"/>
      <c r="AN1152" s="167"/>
      <c r="AO1152" s="167"/>
      <c r="AP1152" s="167"/>
      <c r="AQ1152" s="167"/>
      <c r="AR1152" s="167"/>
      <c r="AS1152" s="167"/>
      <c r="AT1152" s="167"/>
      <c r="AU1152" s="167"/>
      <c r="AV1152" s="167"/>
      <c r="AW1152" s="167"/>
      <c r="AX1152" s="167"/>
      <c r="AY1152" s="167"/>
      <c r="AZ1152" s="167"/>
      <c r="BA1152" s="167"/>
      <c r="BB1152" s="167"/>
      <c r="BC1152" s="167"/>
      <c r="BD1152" s="167"/>
      <c r="BE1152" s="167"/>
      <c r="BF1152" s="167"/>
      <c r="BG1152" s="167"/>
      <c r="BH1152" s="167"/>
      <c r="BI1152" s="167"/>
      <c r="BJ1152" s="167"/>
      <c r="BK1152" s="167"/>
      <c r="BL1152" s="166"/>
      <c r="BM1152" s="166"/>
      <c r="BN1152" s="166"/>
      <c r="BO1152" s="166"/>
      <c r="BP1152" s="166"/>
      <c r="BQ1152" s="166"/>
      <c r="BR1152" s="166"/>
      <c r="BS1152" s="166"/>
      <c r="BT1152" s="166"/>
      <c r="BU1152" s="166"/>
      <c r="BV1152" s="166"/>
      <c r="BW1152" s="166"/>
      <c r="BX1152" s="166"/>
      <c r="BY1152" s="166"/>
      <c r="BZ1152" s="166"/>
      <c r="CA1152" s="166"/>
      <c r="CB1152" s="166"/>
      <c r="CC1152" s="166"/>
      <c r="CD1152" s="166"/>
      <c r="CE1152" s="166"/>
      <c r="CF1152" s="166"/>
      <c r="CG1152" s="166"/>
      <c r="CH1152" s="166"/>
      <c r="CI1152" s="166"/>
      <c r="CJ1152" s="166"/>
      <c r="CK1152" s="166"/>
      <c r="CL1152" s="166"/>
      <c r="CM1152" s="166"/>
      <c r="CN1152" s="166"/>
      <c r="CO1152" s="166"/>
      <c r="CP1152" s="166"/>
      <c r="CQ1152" s="166"/>
      <c r="CR1152" s="166"/>
      <c r="CS1152" s="166"/>
      <c r="CT1152" s="166"/>
      <c r="CU1152" s="166"/>
      <c r="CV1152" s="166"/>
      <c r="CW1152" s="166"/>
      <c r="CX1152" s="166"/>
      <c r="CY1152" s="166"/>
      <c r="CZ1152" s="166"/>
      <c r="DA1152" s="166"/>
      <c r="DB1152" s="166"/>
      <c r="DC1152" s="166"/>
      <c r="DD1152" s="166"/>
      <c r="DE1152" s="166"/>
      <c r="DF1152" s="166"/>
      <c r="DG1152" s="166"/>
      <c r="DH1152" s="166"/>
      <c r="DI1152" s="166"/>
      <c r="DJ1152" s="166"/>
      <c r="DK1152" s="166"/>
      <c r="DL1152" s="166"/>
      <c r="DM1152" s="166"/>
      <c r="DN1152" s="166"/>
      <c r="DO1152" s="166"/>
      <c r="DP1152" s="166"/>
      <c r="DQ1152" s="166"/>
      <c r="DR1152" s="166"/>
      <c r="DS1152" s="166"/>
      <c r="DT1152" s="166"/>
      <c r="DU1152" s="166"/>
      <c r="DV1152" s="166"/>
      <c r="DW1152" s="166"/>
      <c r="DX1152" s="166"/>
      <c r="DY1152" s="166"/>
      <c r="DZ1152" s="166"/>
      <c r="EA1152" s="166"/>
      <c r="EB1152" s="166"/>
      <c r="EC1152" s="166"/>
      <c r="ED1152" s="166"/>
      <c r="EE1152" s="166"/>
      <c r="EF1152" s="166"/>
      <c r="EG1152" s="166"/>
      <c r="EH1152" s="166"/>
      <c r="EI1152" s="166"/>
      <c r="EJ1152" s="166"/>
      <c r="EK1152" s="166"/>
      <c r="EL1152" s="166"/>
      <c r="EM1152" s="166"/>
      <c r="EN1152" s="166"/>
      <c r="EO1152" s="166"/>
      <c r="EP1152" s="166"/>
      <c r="EQ1152" s="166"/>
      <c r="ER1152" s="166"/>
      <c r="ES1152" s="166"/>
      <c r="ET1152" s="166"/>
      <c r="EU1152" s="166"/>
      <c r="EV1152" s="166"/>
      <c r="EW1152" s="166"/>
      <c r="EX1152" s="166"/>
      <c r="EY1152" s="166"/>
      <c r="EZ1152" s="166"/>
      <c r="FA1152" s="166"/>
      <c r="FB1152" s="166"/>
      <c r="FC1152" s="166"/>
      <c r="FD1152" s="166"/>
      <c r="FE1152" s="166"/>
      <c r="FF1152" s="166"/>
      <c r="FG1152" s="166"/>
      <c r="FH1152" s="166"/>
      <c r="FI1152" s="166"/>
      <c r="FJ1152" s="166"/>
    </row>
    <row r="1153" spans="13:166" s="19" customFormat="1">
      <c r="M1153" s="166"/>
      <c r="N1153" s="166"/>
      <c r="O1153" s="166"/>
      <c r="P1153" s="166"/>
      <c r="Q1153" s="166"/>
      <c r="R1153" s="166"/>
      <c r="S1153" s="166"/>
      <c r="T1153" s="166"/>
      <c r="U1153" s="166"/>
      <c r="V1153" s="166"/>
      <c r="W1153" s="166"/>
      <c r="X1153" s="166"/>
      <c r="Y1153" s="166"/>
      <c r="Z1153" s="166"/>
      <c r="AA1153" s="166"/>
      <c r="AB1153" s="166"/>
      <c r="AC1153" s="166"/>
      <c r="AD1153" s="166"/>
      <c r="AE1153" s="166"/>
      <c r="AF1153" s="166"/>
      <c r="AG1153" s="166"/>
      <c r="AH1153" s="167"/>
      <c r="AI1153" s="167"/>
      <c r="AJ1153" s="167"/>
      <c r="AK1153" s="167"/>
      <c r="AL1153" s="167"/>
      <c r="AM1153" s="167"/>
      <c r="AN1153" s="167"/>
      <c r="AO1153" s="167"/>
      <c r="AP1153" s="167"/>
      <c r="AQ1153" s="167"/>
      <c r="AR1153" s="167"/>
      <c r="AS1153" s="167"/>
      <c r="AT1153" s="167"/>
      <c r="AU1153" s="167"/>
      <c r="AV1153" s="167"/>
      <c r="AW1153" s="167"/>
      <c r="AX1153" s="167"/>
      <c r="AY1153" s="167"/>
      <c r="AZ1153" s="167"/>
      <c r="BA1153" s="167"/>
      <c r="BB1153" s="167"/>
      <c r="BC1153" s="167"/>
      <c r="BD1153" s="167"/>
      <c r="BE1153" s="167"/>
      <c r="BF1153" s="167"/>
      <c r="BG1153" s="167"/>
      <c r="BH1153" s="167"/>
      <c r="BI1153" s="167"/>
      <c r="BJ1153" s="167"/>
      <c r="BK1153" s="167"/>
      <c r="BL1153" s="166"/>
      <c r="BM1153" s="166"/>
      <c r="BN1153" s="166"/>
      <c r="BO1153" s="166"/>
      <c r="BP1153" s="166"/>
      <c r="BQ1153" s="166"/>
      <c r="BR1153" s="166"/>
      <c r="BS1153" s="166"/>
      <c r="BT1153" s="166"/>
      <c r="BU1153" s="166"/>
      <c r="BV1153" s="166"/>
      <c r="BW1153" s="166"/>
      <c r="BX1153" s="166"/>
      <c r="BY1153" s="166"/>
      <c r="BZ1153" s="166"/>
      <c r="CA1153" s="166"/>
      <c r="CB1153" s="166"/>
      <c r="CC1153" s="166"/>
      <c r="CD1153" s="166"/>
      <c r="CE1153" s="166"/>
      <c r="CF1153" s="166"/>
      <c r="CG1153" s="166"/>
      <c r="CH1153" s="166"/>
      <c r="CI1153" s="166"/>
      <c r="CJ1153" s="166"/>
      <c r="CK1153" s="166"/>
      <c r="CL1153" s="166"/>
      <c r="CM1153" s="166"/>
      <c r="CN1153" s="166"/>
      <c r="CO1153" s="166"/>
      <c r="CP1153" s="166"/>
      <c r="CQ1153" s="166"/>
      <c r="CR1153" s="166"/>
      <c r="CS1153" s="166"/>
      <c r="CT1153" s="166"/>
      <c r="CU1153" s="166"/>
      <c r="CV1153" s="166"/>
      <c r="CW1153" s="166"/>
      <c r="CX1153" s="166"/>
      <c r="CY1153" s="166"/>
      <c r="CZ1153" s="166"/>
      <c r="DA1153" s="166"/>
      <c r="DB1153" s="166"/>
      <c r="DC1153" s="166"/>
      <c r="DD1153" s="166"/>
      <c r="DE1153" s="166"/>
      <c r="DF1153" s="166"/>
      <c r="DG1153" s="166"/>
      <c r="DH1153" s="166"/>
      <c r="DI1153" s="166"/>
      <c r="DJ1153" s="166"/>
      <c r="DK1153" s="166"/>
      <c r="DL1153" s="166"/>
      <c r="DM1153" s="166"/>
      <c r="DN1153" s="166"/>
      <c r="DO1153" s="166"/>
      <c r="DP1153" s="166"/>
      <c r="DQ1153" s="166"/>
      <c r="DR1153" s="166"/>
      <c r="DS1153" s="166"/>
      <c r="DT1153" s="166"/>
      <c r="DU1153" s="166"/>
      <c r="DV1153" s="166"/>
      <c r="DW1153" s="166"/>
      <c r="DX1153" s="166"/>
      <c r="DY1153" s="166"/>
      <c r="DZ1153" s="166"/>
      <c r="EA1153" s="166"/>
      <c r="EB1153" s="166"/>
      <c r="EC1153" s="166"/>
      <c r="ED1153" s="166"/>
      <c r="EE1153" s="166"/>
      <c r="EF1153" s="166"/>
      <c r="EG1153" s="166"/>
      <c r="EH1153" s="166"/>
      <c r="EI1153" s="166"/>
      <c r="EJ1153" s="166"/>
      <c r="EK1153" s="166"/>
      <c r="EL1153" s="166"/>
      <c r="EM1153" s="166"/>
      <c r="EN1153" s="166"/>
      <c r="EO1153" s="166"/>
      <c r="EP1153" s="166"/>
      <c r="EQ1153" s="166"/>
      <c r="ER1153" s="166"/>
      <c r="ES1153" s="166"/>
      <c r="ET1153" s="166"/>
      <c r="EU1153" s="166"/>
      <c r="EV1153" s="166"/>
      <c r="EW1153" s="166"/>
      <c r="EX1153" s="166"/>
      <c r="EY1153" s="166"/>
      <c r="EZ1153" s="166"/>
      <c r="FA1153" s="166"/>
      <c r="FB1153" s="166"/>
      <c r="FC1153" s="166"/>
      <c r="FD1153" s="166"/>
      <c r="FE1153" s="166"/>
      <c r="FF1153" s="166"/>
      <c r="FG1153" s="166"/>
      <c r="FH1153" s="166"/>
      <c r="FI1153" s="166"/>
      <c r="FJ1153" s="166"/>
    </row>
    <row r="1154" spans="13:166" s="19" customFormat="1">
      <c r="M1154" s="166"/>
      <c r="N1154" s="166"/>
      <c r="O1154" s="166"/>
      <c r="P1154" s="166"/>
      <c r="Q1154" s="166"/>
      <c r="R1154" s="166"/>
      <c r="S1154" s="166"/>
      <c r="T1154" s="166"/>
      <c r="U1154" s="166"/>
      <c r="V1154" s="166"/>
      <c r="W1154" s="166"/>
      <c r="X1154" s="166"/>
      <c r="Y1154" s="166"/>
      <c r="Z1154" s="166"/>
      <c r="AA1154" s="166"/>
      <c r="AB1154" s="166"/>
      <c r="AC1154" s="166"/>
      <c r="AD1154" s="166"/>
      <c r="AE1154" s="166"/>
      <c r="AF1154" s="166"/>
      <c r="AG1154" s="166"/>
      <c r="AH1154" s="167"/>
      <c r="AI1154" s="167"/>
      <c r="AJ1154" s="167"/>
      <c r="AK1154" s="167"/>
      <c r="AL1154" s="167"/>
      <c r="AM1154" s="167"/>
      <c r="AN1154" s="167"/>
      <c r="AO1154" s="167"/>
      <c r="AP1154" s="167"/>
      <c r="AQ1154" s="167"/>
      <c r="AR1154" s="167"/>
      <c r="AS1154" s="167"/>
      <c r="AT1154" s="167"/>
      <c r="AU1154" s="167"/>
      <c r="AV1154" s="167"/>
      <c r="AW1154" s="167"/>
      <c r="AX1154" s="167"/>
      <c r="AY1154" s="167"/>
      <c r="AZ1154" s="167"/>
      <c r="BA1154" s="167"/>
      <c r="BB1154" s="167"/>
      <c r="BC1154" s="167"/>
      <c r="BD1154" s="167"/>
      <c r="BE1154" s="167"/>
      <c r="BF1154" s="167"/>
      <c r="BG1154" s="167"/>
      <c r="BH1154" s="167"/>
      <c r="BI1154" s="167"/>
      <c r="BJ1154" s="167"/>
      <c r="BK1154" s="167"/>
      <c r="BL1154" s="166"/>
      <c r="BM1154" s="166"/>
      <c r="BN1154" s="166"/>
      <c r="BO1154" s="166"/>
      <c r="BP1154" s="166"/>
      <c r="BQ1154" s="166"/>
      <c r="BR1154" s="166"/>
      <c r="BS1154" s="166"/>
      <c r="BT1154" s="166"/>
      <c r="BU1154" s="166"/>
      <c r="BV1154" s="166"/>
      <c r="BW1154" s="166"/>
      <c r="BX1154" s="166"/>
      <c r="BY1154" s="166"/>
      <c r="BZ1154" s="166"/>
      <c r="CA1154" s="166"/>
      <c r="CB1154" s="166"/>
      <c r="CC1154" s="166"/>
      <c r="CD1154" s="166"/>
      <c r="CE1154" s="166"/>
      <c r="CF1154" s="166"/>
      <c r="CG1154" s="166"/>
      <c r="CH1154" s="166"/>
      <c r="CI1154" s="166"/>
      <c r="CJ1154" s="166"/>
      <c r="CK1154" s="166"/>
      <c r="CL1154" s="166"/>
      <c r="CM1154" s="166"/>
      <c r="CN1154" s="166"/>
      <c r="CO1154" s="166"/>
      <c r="CP1154" s="166"/>
      <c r="CQ1154" s="166"/>
      <c r="CR1154" s="166"/>
      <c r="CS1154" s="166"/>
      <c r="CT1154" s="166"/>
      <c r="CU1154" s="166"/>
      <c r="CV1154" s="166"/>
      <c r="CW1154" s="166"/>
      <c r="CX1154" s="166"/>
      <c r="CY1154" s="166"/>
      <c r="CZ1154" s="166"/>
      <c r="DA1154" s="166"/>
      <c r="DB1154" s="166"/>
      <c r="DC1154" s="166"/>
      <c r="DD1154" s="166"/>
      <c r="DE1154" s="166"/>
      <c r="DF1154" s="166"/>
      <c r="DG1154" s="166"/>
      <c r="DH1154" s="166"/>
      <c r="DI1154" s="166"/>
      <c r="DJ1154" s="166"/>
      <c r="DK1154" s="166"/>
      <c r="DL1154" s="166"/>
      <c r="DM1154" s="166"/>
      <c r="DN1154" s="166"/>
      <c r="DO1154" s="166"/>
      <c r="DP1154" s="166"/>
      <c r="DQ1154" s="166"/>
      <c r="DR1154" s="166"/>
      <c r="DS1154" s="166"/>
      <c r="DT1154" s="166"/>
      <c r="DU1154" s="166"/>
      <c r="DV1154" s="166"/>
      <c r="DW1154" s="166"/>
      <c r="DX1154" s="166"/>
      <c r="DY1154" s="166"/>
      <c r="DZ1154" s="166"/>
      <c r="EA1154" s="166"/>
      <c r="EB1154" s="166"/>
      <c r="EC1154" s="166"/>
      <c r="ED1154" s="166"/>
      <c r="EE1154" s="166"/>
      <c r="EF1154" s="166"/>
      <c r="EG1154" s="166"/>
      <c r="EH1154" s="166"/>
      <c r="EI1154" s="166"/>
      <c r="EJ1154" s="166"/>
      <c r="EK1154" s="166"/>
      <c r="EL1154" s="166"/>
      <c r="EM1154" s="166"/>
      <c r="EN1154" s="166"/>
      <c r="EO1154" s="166"/>
      <c r="EP1154" s="166"/>
      <c r="EQ1154" s="166"/>
      <c r="ER1154" s="166"/>
      <c r="ES1154" s="166"/>
      <c r="ET1154" s="166"/>
      <c r="EU1154" s="166"/>
      <c r="EV1154" s="166"/>
      <c r="EW1154" s="166"/>
      <c r="EX1154" s="166"/>
      <c r="EY1154" s="166"/>
      <c r="EZ1154" s="166"/>
      <c r="FA1154" s="166"/>
      <c r="FB1154" s="166"/>
      <c r="FC1154" s="166"/>
      <c r="FD1154" s="166"/>
      <c r="FE1154" s="166"/>
      <c r="FF1154" s="166"/>
      <c r="FG1154" s="166"/>
      <c r="FH1154" s="166"/>
      <c r="FI1154" s="166"/>
      <c r="FJ1154" s="166"/>
    </row>
    <row r="1155" spans="13:166" s="19" customFormat="1">
      <c r="M1155" s="166"/>
      <c r="N1155" s="166"/>
      <c r="O1155" s="166"/>
      <c r="P1155" s="166"/>
      <c r="Q1155" s="166"/>
      <c r="R1155" s="166"/>
      <c r="S1155" s="166"/>
      <c r="T1155" s="166"/>
      <c r="U1155" s="166"/>
      <c r="V1155" s="166"/>
      <c r="W1155" s="166"/>
      <c r="X1155" s="166"/>
      <c r="Y1155" s="166"/>
      <c r="Z1155" s="166"/>
      <c r="AA1155" s="166"/>
      <c r="AB1155" s="166"/>
      <c r="AC1155" s="166"/>
      <c r="AD1155" s="166"/>
      <c r="AE1155" s="166"/>
      <c r="AF1155" s="166"/>
      <c r="AG1155" s="166"/>
      <c r="AH1155" s="167"/>
      <c r="AI1155" s="167"/>
      <c r="AJ1155" s="167"/>
      <c r="AK1155" s="167"/>
      <c r="AL1155" s="167"/>
      <c r="AM1155" s="167"/>
      <c r="AN1155" s="167"/>
      <c r="AO1155" s="167"/>
      <c r="AP1155" s="167"/>
      <c r="AQ1155" s="167"/>
      <c r="AR1155" s="167"/>
      <c r="AS1155" s="167"/>
      <c r="AT1155" s="167"/>
      <c r="AU1155" s="167"/>
      <c r="AV1155" s="167"/>
      <c r="AW1155" s="167"/>
      <c r="AX1155" s="167"/>
      <c r="AY1155" s="167"/>
      <c r="AZ1155" s="167"/>
      <c r="BA1155" s="167"/>
      <c r="BB1155" s="167"/>
      <c r="BC1155" s="167"/>
      <c r="BD1155" s="167"/>
      <c r="BE1155" s="167"/>
      <c r="BF1155" s="167"/>
      <c r="BG1155" s="167"/>
      <c r="BH1155" s="167"/>
      <c r="BI1155" s="167"/>
      <c r="BJ1155" s="167"/>
      <c r="BK1155" s="167"/>
      <c r="BL1155" s="166"/>
      <c r="BM1155" s="166"/>
      <c r="BN1155" s="166"/>
      <c r="BO1155" s="166"/>
      <c r="BP1155" s="166"/>
      <c r="BQ1155" s="166"/>
      <c r="BR1155" s="166"/>
      <c r="BS1155" s="166"/>
      <c r="BT1155" s="166"/>
      <c r="BU1155" s="166"/>
      <c r="BV1155" s="166"/>
      <c r="BW1155" s="166"/>
      <c r="BX1155" s="166"/>
      <c r="BY1155" s="166"/>
      <c r="BZ1155" s="166"/>
      <c r="CA1155" s="166"/>
      <c r="CB1155" s="166"/>
      <c r="CC1155" s="166"/>
      <c r="CD1155" s="166"/>
      <c r="CE1155" s="166"/>
      <c r="CF1155" s="166"/>
      <c r="CG1155" s="166"/>
      <c r="CH1155" s="166"/>
      <c r="CI1155" s="166"/>
      <c r="CJ1155" s="166"/>
      <c r="CK1155" s="166"/>
      <c r="CL1155" s="166"/>
      <c r="CM1155" s="166"/>
      <c r="CN1155" s="166"/>
      <c r="CO1155" s="166"/>
      <c r="CP1155" s="166"/>
      <c r="CQ1155" s="166"/>
      <c r="CR1155" s="166"/>
      <c r="CS1155" s="166"/>
      <c r="CT1155" s="166"/>
      <c r="CU1155" s="166"/>
      <c r="CV1155" s="166"/>
      <c r="CW1155" s="166"/>
      <c r="CX1155" s="166"/>
      <c r="CY1155" s="166"/>
      <c r="CZ1155" s="166"/>
      <c r="DA1155" s="166"/>
      <c r="DB1155" s="166"/>
      <c r="DC1155" s="166"/>
      <c r="DD1155" s="166"/>
      <c r="DE1155" s="166"/>
      <c r="DF1155" s="166"/>
      <c r="DG1155" s="166"/>
      <c r="DH1155" s="166"/>
      <c r="DI1155" s="166"/>
      <c r="DJ1155" s="166"/>
      <c r="DK1155" s="166"/>
      <c r="DL1155" s="166"/>
      <c r="DM1155" s="166"/>
      <c r="DN1155" s="166"/>
      <c r="DO1155" s="166"/>
      <c r="DP1155" s="166"/>
      <c r="DQ1155" s="166"/>
      <c r="DR1155" s="166"/>
      <c r="DS1155" s="166"/>
      <c r="DT1155" s="166"/>
      <c r="DU1155" s="166"/>
      <c r="DV1155" s="166"/>
      <c r="DW1155" s="166"/>
      <c r="DX1155" s="166"/>
      <c r="DY1155" s="166"/>
      <c r="DZ1155" s="166"/>
      <c r="EA1155" s="166"/>
      <c r="EB1155" s="166"/>
      <c r="EC1155" s="166"/>
      <c r="ED1155" s="166"/>
      <c r="EE1155" s="166"/>
      <c r="EF1155" s="166"/>
      <c r="EG1155" s="166"/>
      <c r="EH1155" s="166"/>
      <c r="EI1155" s="166"/>
      <c r="EJ1155" s="166"/>
      <c r="EK1155" s="166"/>
      <c r="EL1155" s="166"/>
      <c r="EM1155" s="166"/>
      <c r="EN1155" s="166"/>
      <c r="EO1155" s="166"/>
      <c r="EP1155" s="166"/>
      <c r="EQ1155" s="166"/>
      <c r="ER1155" s="166"/>
      <c r="ES1155" s="166"/>
      <c r="ET1155" s="166"/>
      <c r="EU1155" s="166"/>
      <c r="EV1155" s="166"/>
      <c r="EW1155" s="166"/>
      <c r="EX1155" s="166"/>
      <c r="EY1155" s="166"/>
      <c r="EZ1155" s="166"/>
      <c r="FA1155" s="166"/>
      <c r="FB1155" s="166"/>
      <c r="FC1155" s="166"/>
      <c r="FD1155" s="166"/>
      <c r="FE1155" s="166"/>
      <c r="FF1155" s="166"/>
      <c r="FG1155" s="166"/>
      <c r="FH1155" s="166"/>
      <c r="FI1155" s="166"/>
      <c r="FJ1155" s="166"/>
    </row>
    <row r="1156" spans="13:166" s="19" customFormat="1">
      <c r="M1156" s="166"/>
      <c r="N1156" s="166"/>
      <c r="O1156" s="166"/>
      <c r="P1156" s="166"/>
      <c r="Q1156" s="166"/>
      <c r="R1156" s="166"/>
      <c r="S1156" s="166"/>
      <c r="T1156" s="166"/>
      <c r="U1156" s="166"/>
      <c r="V1156" s="166"/>
      <c r="W1156" s="166"/>
      <c r="X1156" s="166"/>
      <c r="Y1156" s="166"/>
      <c r="Z1156" s="166"/>
      <c r="AA1156" s="166"/>
      <c r="AB1156" s="166"/>
      <c r="AC1156" s="166"/>
      <c r="AD1156" s="166"/>
      <c r="AE1156" s="166"/>
      <c r="AF1156" s="166"/>
      <c r="AG1156" s="166"/>
      <c r="AH1156" s="167"/>
      <c r="AI1156" s="167"/>
      <c r="AJ1156" s="167"/>
      <c r="AK1156" s="167"/>
      <c r="AL1156" s="167"/>
      <c r="AM1156" s="167"/>
      <c r="AN1156" s="167"/>
      <c r="AO1156" s="167"/>
      <c r="AP1156" s="167"/>
      <c r="AQ1156" s="167"/>
      <c r="AR1156" s="167"/>
      <c r="AS1156" s="167"/>
      <c r="AT1156" s="167"/>
      <c r="AU1156" s="167"/>
      <c r="AV1156" s="167"/>
      <c r="AW1156" s="167"/>
      <c r="AX1156" s="167"/>
      <c r="AY1156" s="167"/>
      <c r="AZ1156" s="167"/>
      <c r="BA1156" s="167"/>
      <c r="BB1156" s="167"/>
      <c r="BC1156" s="167"/>
      <c r="BD1156" s="167"/>
      <c r="BE1156" s="167"/>
      <c r="BF1156" s="167"/>
      <c r="BG1156" s="167"/>
      <c r="BH1156" s="167"/>
      <c r="BI1156" s="167"/>
      <c r="BJ1156" s="167"/>
      <c r="BK1156" s="167"/>
      <c r="BL1156" s="166"/>
      <c r="BM1156" s="166"/>
      <c r="BN1156" s="166"/>
      <c r="BO1156" s="166"/>
      <c r="BP1156" s="166"/>
      <c r="BQ1156" s="166"/>
      <c r="BR1156" s="166"/>
      <c r="BS1156" s="166"/>
      <c r="BT1156" s="166"/>
      <c r="BU1156" s="166"/>
      <c r="BV1156" s="166"/>
      <c r="BW1156" s="166"/>
      <c r="BX1156" s="166"/>
      <c r="BY1156" s="166"/>
      <c r="BZ1156" s="166"/>
      <c r="CA1156" s="166"/>
      <c r="CB1156" s="166"/>
      <c r="CC1156" s="166"/>
      <c r="CD1156" s="166"/>
      <c r="CE1156" s="166"/>
      <c r="CF1156" s="166"/>
      <c r="CG1156" s="166"/>
      <c r="CH1156" s="166"/>
      <c r="CI1156" s="166"/>
      <c r="CJ1156" s="166"/>
      <c r="CK1156" s="166"/>
      <c r="CL1156" s="166"/>
      <c r="CM1156" s="166"/>
      <c r="CN1156" s="166"/>
      <c r="CO1156" s="166"/>
      <c r="CP1156" s="166"/>
      <c r="CQ1156" s="166"/>
      <c r="CR1156" s="166"/>
      <c r="CS1156" s="166"/>
      <c r="CT1156" s="166"/>
      <c r="CU1156" s="166"/>
      <c r="CV1156" s="166"/>
      <c r="CW1156" s="166"/>
      <c r="CX1156" s="166"/>
      <c r="CY1156" s="166"/>
      <c r="CZ1156" s="166"/>
      <c r="DA1156" s="166"/>
      <c r="DB1156" s="166"/>
      <c r="DC1156" s="166"/>
      <c r="DD1156" s="166"/>
      <c r="DE1156" s="166"/>
      <c r="DF1156" s="166"/>
      <c r="DG1156" s="166"/>
      <c r="DH1156" s="166"/>
      <c r="DI1156" s="166"/>
      <c r="DJ1156" s="166"/>
      <c r="DK1156" s="166"/>
      <c r="DL1156" s="166"/>
      <c r="DM1156" s="166"/>
      <c r="DN1156" s="166"/>
      <c r="DO1156" s="166"/>
      <c r="DP1156" s="166"/>
      <c r="DQ1156" s="166"/>
      <c r="DR1156" s="166"/>
      <c r="DS1156" s="166"/>
      <c r="DT1156" s="166"/>
      <c r="DU1156" s="166"/>
      <c r="DV1156" s="166"/>
      <c r="DW1156" s="166"/>
      <c r="DX1156" s="166"/>
      <c r="DY1156" s="166"/>
      <c r="DZ1156" s="166"/>
      <c r="EA1156" s="166"/>
      <c r="EB1156" s="166"/>
      <c r="EC1156" s="166"/>
      <c r="ED1156" s="166"/>
      <c r="EE1156" s="166"/>
      <c r="EF1156" s="166"/>
      <c r="EG1156" s="166"/>
      <c r="EH1156" s="166"/>
      <c r="EI1156" s="166"/>
      <c r="EJ1156" s="166"/>
      <c r="EK1156" s="166"/>
      <c r="EL1156" s="166"/>
      <c r="EM1156" s="166"/>
      <c r="EN1156" s="166"/>
      <c r="EO1156" s="166"/>
      <c r="EP1156" s="166"/>
      <c r="EQ1156" s="166"/>
      <c r="ER1156" s="166"/>
      <c r="ES1156" s="166"/>
      <c r="ET1156" s="166"/>
      <c r="EU1156" s="166"/>
      <c r="EV1156" s="166"/>
      <c r="EW1156" s="166"/>
      <c r="EX1156" s="166"/>
      <c r="EY1156" s="166"/>
      <c r="EZ1156" s="166"/>
      <c r="FA1156" s="166"/>
      <c r="FB1156" s="166"/>
      <c r="FC1156" s="166"/>
      <c r="FD1156" s="166"/>
      <c r="FE1156" s="166"/>
      <c r="FF1156" s="166"/>
      <c r="FG1156" s="166"/>
      <c r="FH1156" s="166"/>
      <c r="FI1156" s="166"/>
      <c r="FJ1156" s="166"/>
    </row>
    <row r="1157" spans="13:166" s="19" customFormat="1">
      <c r="M1157" s="166"/>
      <c r="N1157" s="166"/>
      <c r="O1157" s="166"/>
      <c r="P1157" s="166"/>
      <c r="Q1157" s="166"/>
      <c r="R1157" s="166"/>
      <c r="S1157" s="166"/>
      <c r="T1157" s="166"/>
      <c r="U1157" s="166"/>
      <c r="V1157" s="166"/>
      <c r="W1157" s="166"/>
      <c r="X1157" s="166"/>
      <c r="Y1157" s="166"/>
      <c r="Z1157" s="166"/>
      <c r="AA1157" s="166"/>
      <c r="AB1157" s="166"/>
      <c r="AC1157" s="166"/>
      <c r="AD1157" s="166"/>
      <c r="AE1157" s="166"/>
      <c r="AF1157" s="166"/>
      <c r="AG1157" s="166"/>
      <c r="AH1157" s="167"/>
      <c r="AI1157" s="167"/>
      <c r="AJ1157" s="167"/>
      <c r="AK1157" s="167"/>
      <c r="AL1157" s="167"/>
      <c r="AM1157" s="167"/>
      <c r="AN1157" s="167"/>
      <c r="AO1157" s="167"/>
      <c r="AP1157" s="167"/>
      <c r="AQ1157" s="167"/>
      <c r="AR1157" s="167"/>
      <c r="AS1157" s="167"/>
      <c r="AT1157" s="167"/>
      <c r="AU1157" s="167"/>
      <c r="AV1157" s="167"/>
      <c r="AW1157" s="167"/>
      <c r="AX1157" s="167"/>
      <c r="AY1157" s="167"/>
      <c r="AZ1157" s="167"/>
      <c r="BA1157" s="167"/>
      <c r="BB1157" s="167"/>
      <c r="BC1157" s="167"/>
      <c r="BD1157" s="167"/>
      <c r="BE1157" s="167"/>
      <c r="BF1157" s="167"/>
      <c r="BG1157" s="167"/>
      <c r="BH1157" s="167"/>
      <c r="BI1157" s="167"/>
      <c r="BJ1157" s="167"/>
      <c r="BK1157" s="167"/>
      <c r="BL1157" s="166"/>
      <c r="BM1157" s="166"/>
      <c r="BN1157" s="166"/>
      <c r="BO1157" s="166"/>
      <c r="BP1157" s="166"/>
      <c r="BQ1157" s="166"/>
      <c r="BR1157" s="166"/>
      <c r="BS1157" s="166"/>
      <c r="BT1157" s="166"/>
      <c r="BU1157" s="166"/>
      <c r="BV1157" s="166"/>
      <c r="BW1157" s="166"/>
      <c r="BX1157" s="166"/>
      <c r="BY1157" s="166"/>
      <c r="BZ1157" s="166"/>
      <c r="CA1157" s="166"/>
      <c r="CB1157" s="166"/>
      <c r="CC1157" s="166"/>
      <c r="CD1157" s="166"/>
      <c r="CE1157" s="166"/>
      <c r="CF1157" s="166"/>
      <c r="CG1157" s="166"/>
      <c r="CH1157" s="166"/>
      <c r="CI1157" s="166"/>
      <c r="CJ1157" s="166"/>
      <c r="CK1157" s="166"/>
      <c r="CL1157" s="166"/>
      <c r="CM1157" s="166"/>
      <c r="CN1157" s="166"/>
      <c r="CO1157" s="166"/>
      <c r="CP1157" s="166"/>
      <c r="CQ1157" s="166"/>
      <c r="CR1157" s="166"/>
      <c r="CS1157" s="166"/>
      <c r="CT1157" s="166"/>
      <c r="CU1157" s="166"/>
      <c r="CV1157" s="166"/>
      <c r="CW1157" s="166"/>
      <c r="CX1157" s="166"/>
      <c r="CY1157" s="166"/>
      <c r="CZ1157" s="166"/>
      <c r="DA1157" s="166"/>
      <c r="DB1157" s="166"/>
      <c r="DC1157" s="166"/>
      <c r="DD1157" s="166"/>
      <c r="DE1157" s="166"/>
      <c r="DF1157" s="166"/>
      <c r="DG1157" s="166"/>
      <c r="DH1157" s="166"/>
      <c r="DI1157" s="166"/>
      <c r="DJ1157" s="166"/>
      <c r="DK1157" s="166"/>
      <c r="DL1157" s="166"/>
      <c r="DM1157" s="166"/>
      <c r="DN1157" s="166"/>
      <c r="DO1157" s="166"/>
      <c r="DP1157" s="166"/>
      <c r="DQ1157" s="166"/>
      <c r="DR1157" s="166"/>
      <c r="DS1157" s="166"/>
      <c r="DT1157" s="166"/>
      <c r="DU1157" s="166"/>
      <c r="DV1157" s="166"/>
      <c r="DW1157" s="166"/>
      <c r="DX1157" s="166"/>
      <c r="DY1157" s="166"/>
      <c r="DZ1157" s="166"/>
      <c r="EA1157" s="166"/>
      <c r="EB1157" s="166"/>
      <c r="EC1157" s="166"/>
      <c r="ED1157" s="166"/>
      <c r="EE1157" s="166"/>
      <c r="EF1157" s="166"/>
      <c r="EG1157" s="166"/>
      <c r="EH1157" s="166"/>
      <c r="EI1157" s="166"/>
      <c r="EJ1157" s="166"/>
      <c r="EK1157" s="166"/>
      <c r="EL1157" s="166"/>
      <c r="EM1157" s="166"/>
      <c r="EN1157" s="166"/>
      <c r="EO1157" s="166"/>
      <c r="EP1157" s="166"/>
      <c r="EQ1157" s="166"/>
      <c r="ER1157" s="166"/>
      <c r="ES1157" s="166"/>
      <c r="ET1157" s="166"/>
      <c r="EU1157" s="166"/>
      <c r="EV1157" s="166"/>
      <c r="EW1157" s="166"/>
      <c r="EX1157" s="166"/>
      <c r="EY1157" s="166"/>
      <c r="EZ1157" s="166"/>
      <c r="FA1157" s="166"/>
      <c r="FB1157" s="166"/>
      <c r="FC1157" s="166"/>
      <c r="FD1157" s="166"/>
      <c r="FE1157" s="166"/>
      <c r="FF1157" s="166"/>
      <c r="FG1157" s="166"/>
      <c r="FH1157" s="166"/>
      <c r="FI1157" s="166"/>
      <c r="FJ1157" s="166"/>
    </row>
    <row r="1158" spans="13:166" s="19" customFormat="1">
      <c r="M1158" s="166"/>
      <c r="N1158" s="166"/>
      <c r="O1158" s="166"/>
      <c r="P1158" s="166"/>
      <c r="Q1158" s="166"/>
      <c r="R1158" s="166"/>
      <c r="S1158" s="166"/>
      <c r="T1158" s="166"/>
      <c r="U1158" s="166"/>
      <c r="V1158" s="166"/>
      <c r="W1158" s="166"/>
      <c r="X1158" s="166"/>
      <c r="Y1158" s="166"/>
      <c r="Z1158" s="166"/>
      <c r="AA1158" s="166"/>
      <c r="AB1158" s="166"/>
      <c r="AC1158" s="166"/>
      <c r="AD1158" s="166"/>
      <c r="AE1158" s="166"/>
      <c r="AF1158" s="166"/>
      <c r="AG1158" s="166"/>
      <c r="AH1158" s="167"/>
      <c r="AI1158" s="167"/>
      <c r="AJ1158" s="167"/>
      <c r="AK1158" s="167"/>
      <c r="AL1158" s="167"/>
      <c r="AM1158" s="167"/>
      <c r="AN1158" s="167"/>
      <c r="AO1158" s="167"/>
      <c r="AP1158" s="167"/>
      <c r="AQ1158" s="167"/>
      <c r="AR1158" s="167"/>
      <c r="AS1158" s="167"/>
      <c r="AT1158" s="167"/>
      <c r="AU1158" s="167"/>
      <c r="AV1158" s="167"/>
      <c r="AW1158" s="167"/>
      <c r="AX1158" s="167"/>
      <c r="AY1158" s="167"/>
      <c r="AZ1158" s="167"/>
      <c r="BA1158" s="167"/>
      <c r="BB1158" s="167"/>
      <c r="BC1158" s="167"/>
      <c r="BD1158" s="167"/>
      <c r="BE1158" s="167"/>
      <c r="BF1158" s="167"/>
      <c r="BG1158" s="167"/>
      <c r="BH1158" s="167"/>
      <c r="BI1158" s="167"/>
      <c r="BJ1158" s="167"/>
      <c r="BK1158" s="167"/>
      <c r="BL1158" s="166"/>
      <c r="BM1158" s="166"/>
      <c r="BN1158" s="166"/>
      <c r="BO1158" s="166"/>
      <c r="BP1158" s="166"/>
      <c r="BQ1158" s="166"/>
      <c r="BR1158" s="166"/>
      <c r="BS1158" s="166"/>
      <c r="BT1158" s="166"/>
      <c r="BU1158" s="166"/>
      <c r="BV1158" s="166"/>
      <c r="BW1158" s="166"/>
      <c r="BX1158" s="166"/>
      <c r="BY1158" s="166"/>
      <c r="BZ1158" s="166"/>
      <c r="CA1158" s="166"/>
      <c r="CB1158" s="166"/>
      <c r="CC1158" s="166"/>
      <c r="CD1158" s="166"/>
      <c r="CE1158" s="166"/>
      <c r="CF1158" s="166"/>
      <c r="CG1158" s="166"/>
      <c r="CH1158" s="166"/>
      <c r="CI1158" s="166"/>
      <c r="CJ1158" s="166"/>
      <c r="CK1158" s="166"/>
      <c r="CL1158" s="166"/>
      <c r="CM1158" s="166"/>
      <c r="CN1158" s="166"/>
      <c r="CO1158" s="166"/>
      <c r="CP1158" s="166"/>
      <c r="CQ1158" s="166"/>
      <c r="CR1158" s="166"/>
      <c r="CS1158" s="166"/>
      <c r="CT1158" s="166"/>
      <c r="CU1158" s="166"/>
      <c r="CV1158" s="166"/>
      <c r="CW1158" s="166"/>
      <c r="CX1158" s="166"/>
      <c r="CY1158" s="166"/>
      <c r="CZ1158" s="166"/>
      <c r="DA1158" s="166"/>
      <c r="DB1158" s="166"/>
      <c r="DC1158" s="166"/>
      <c r="DD1158" s="166"/>
      <c r="DE1158" s="166"/>
      <c r="DF1158" s="166"/>
      <c r="DG1158" s="166"/>
      <c r="DH1158" s="166"/>
      <c r="DI1158" s="166"/>
      <c r="DJ1158" s="166"/>
      <c r="DK1158" s="166"/>
      <c r="DL1158" s="166"/>
      <c r="DM1158" s="166"/>
      <c r="DN1158" s="166"/>
      <c r="DO1158" s="166"/>
      <c r="DP1158" s="166"/>
      <c r="DQ1158" s="166"/>
      <c r="DR1158" s="166"/>
      <c r="DS1158" s="166"/>
      <c r="DT1158" s="166"/>
      <c r="DU1158" s="166"/>
      <c r="DV1158" s="166"/>
      <c r="DW1158" s="166"/>
      <c r="DX1158" s="166"/>
      <c r="DY1158" s="166"/>
      <c r="DZ1158" s="166"/>
      <c r="EA1158" s="166"/>
      <c r="EB1158" s="166"/>
      <c r="EC1158" s="166"/>
      <c r="ED1158" s="166"/>
      <c r="EE1158" s="166"/>
      <c r="EF1158" s="166"/>
      <c r="EG1158" s="166"/>
      <c r="EH1158" s="166"/>
      <c r="EI1158" s="166"/>
      <c r="EJ1158" s="166"/>
      <c r="EK1158" s="166"/>
      <c r="EL1158" s="166"/>
      <c r="EM1158" s="166"/>
      <c r="EN1158" s="166"/>
      <c r="EO1158" s="166"/>
      <c r="EP1158" s="166"/>
      <c r="EQ1158" s="166"/>
      <c r="ER1158" s="166"/>
      <c r="ES1158" s="166"/>
      <c r="ET1158" s="166"/>
      <c r="EU1158" s="166"/>
      <c r="EV1158" s="166"/>
      <c r="EW1158" s="166"/>
      <c r="EX1158" s="166"/>
      <c r="EY1158" s="166"/>
      <c r="EZ1158" s="166"/>
      <c r="FA1158" s="166"/>
      <c r="FB1158" s="166"/>
      <c r="FC1158" s="166"/>
      <c r="FD1158" s="166"/>
      <c r="FE1158" s="166"/>
      <c r="FF1158" s="166"/>
      <c r="FG1158" s="166"/>
      <c r="FH1158" s="166"/>
      <c r="FI1158" s="166"/>
      <c r="FJ1158" s="166"/>
    </row>
    <row r="1159" spans="13:166" s="19" customFormat="1">
      <c r="M1159" s="166"/>
      <c r="N1159" s="166"/>
      <c r="O1159" s="166"/>
      <c r="P1159" s="166"/>
      <c r="Q1159" s="166"/>
      <c r="R1159" s="166"/>
      <c r="S1159" s="166"/>
      <c r="T1159" s="166"/>
      <c r="U1159" s="166"/>
      <c r="V1159" s="166"/>
      <c r="W1159" s="166"/>
      <c r="X1159" s="166"/>
      <c r="Y1159" s="166"/>
      <c r="Z1159" s="166"/>
      <c r="AA1159" s="166"/>
      <c r="AB1159" s="166"/>
      <c r="AC1159" s="166"/>
      <c r="AD1159" s="166"/>
      <c r="AE1159" s="166"/>
      <c r="AF1159" s="166"/>
      <c r="AG1159" s="166"/>
      <c r="AH1159" s="167"/>
      <c r="AI1159" s="167"/>
      <c r="AJ1159" s="167"/>
      <c r="AK1159" s="167"/>
      <c r="AL1159" s="167"/>
      <c r="AM1159" s="167"/>
      <c r="AN1159" s="167"/>
      <c r="AO1159" s="167"/>
      <c r="AP1159" s="167"/>
      <c r="AQ1159" s="167"/>
      <c r="AR1159" s="167"/>
      <c r="AS1159" s="167"/>
      <c r="AT1159" s="167"/>
      <c r="AU1159" s="167"/>
      <c r="AV1159" s="167"/>
      <c r="AW1159" s="167"/>
      <c r="AX1159" s="167"/>
      <c r="AY1159" s="167"/>
      <c r="AZ1159" s="167"/>
      <c r="BA1159" s="167"/>
      <c r="BB1159" s="167"/>
      <c r="BC1159" s="167"/>
      <c r="BD1159" s="167"/>
      <c r="BE1159" s="167"/>
      <c r="BF1159" s="167"/>
      <c r="BG1159" s="167"/>
      <c r="BH1159" s="167"/>
      <c r="BI1159" s="167"/>
      <c r="BJ1159" s="167"/>
      <c r="BK1159" s="167"/>
      <c r="BL1159" s="166"/>
      <c r="BM1159" s="166"/>
      <c r="BN1159" s="166"/>
      <c r="BO1159" s="166"/>
      <c r="BP1159" s="166"/>
      <c r="BQ1159" s="166"/>
      <c r="BR1159" s="166"/>
      <c r="BS1159" s="166"/>
      <c r="BT1159" s="166"/>
      <c r="BU1159" s="166"/>
      <c r="BV1159" s="166"/>
      <c r="BW1159" s="166"/>
      <c r="BX1159" s="166"/>
      <c r="BY1159" s="166"/>
      <c r="BZ1159" s="166"/>
      <c r="CA1159" s="166"/>
      <c r="CB1159" s="166"/>
      <c r="CC1159" s="166"/>
      <c r="CD1159" s="166"/>
      <c r="CE1159" s="166"/>
      <c r="CF1159" s="166"/>
      <c r="CG1159" s="166"/>
      <c r="CH1159" s="166"/>
      <c r="CI1159" s="166"/>
      <c r="CJ1159" s="166"/>
      <c r="CK1159" s="166"/>
      <c r="CL1159" s="166"/>
      <c r="CM1159" s="166"/>
      <c r="CN1159" s="166"/>
      <c r="CO1159" s="166"/>
      <c r="CP1159" s="166"/>
      <c r="CQ1159" s="166"/>
      <c r="CR1159" s="166"/>
      <c r="CS1159" s="166"/>
      <c r="CT1159" s="166"/>
      <c r="CU1159" s="166"/>
      <c r="CV1159" s="166"/>
      <c r="CW1159" s="166"/>
      <c r="CX1159" s="166"/>
      <c r="CY1159" s="166"/>
      <c r="CZ1159" s="166"/>
      <c r="DA1159" s="166"/>
      <c r="DB1159" s="166"/>
      <c r="DC1159" s="166"/>
      <c r="DD1159" s="166"/>
      <c r="DE1159" s="166"/>
      <c r="DF1159" s="166"/>
      <c r="DG1159" s="166"/>
      <c r="DH1159" s="166"/>
      <c r="DI1159" s="166"/>
      <c r="DJ1159" s="166"/>
      <c r="DK1159" s="166"/>
      <c r="DL1159" s="166"/>
      <c r="DM1159" s="166"/>
      <c r="DN1159" s="166"/>
      <c r="DO1159" s="166"/>
      <c r="DP1159" s="166"/>
      <c r="DQ1159" s="166"/>
      <c r="DR1159" s="166"/>
      <c r="DS1159" s="166"/>
      <c r="DT1159" s="166"/>
      <c r="DU1159" s="166"/>
      <c r="DV1159" s="166"/>
      <c r="DW1159" s="166"/>
      <c r="DX1159" s="166"/>
      <c r="DY1159" s="166"/>
      <c r="DZ1159" s="166"/>
      <c r="EA1159" s="166"/>
      <c r="EB1159" s="166"/>
      <c r="EC1159" s="166"/>
      <c r="ED1159" s="166"/>
      <c r="EE1159" s="166"/>
      <c r="EF1159" s="166"/>
      <c r="EG1159" s="166"/>
      <c r="EH1159" s="166"/>
      <c r="EI1159" s="166"/>
      <c r="EJ1159" s="166"/>
      <c r="EK1159" s="166"/>
      <c r="EL1159" s="166"/>
      <c r="EM1159" s="166"/>
      <c r="EN1159" s="166"/>
      <c r="EO1159" s="166"/>
      <c r="EP1159" s="166"/>
      <c r="EQ1159" s="166"/>
      <c r="ER1159" s="166"/>
      <c r="ES1159" s="166"/>
      <c r="ET1159" s="166"/>
      <c r="EU1159" s="166"/>
      <c r="EV1159" s="166"/>
      <c r="EW1159" s="166"/>
      <c r="EX1159" s="166"/>
      <c r="EY1159" s="166"/>
      <c r="EZ1159" s="166"/>
      <c r="FA1159" s="166"/>
      <c r="FB1159" s="166"/>
      <c r="FC1159" s="166"/>
      <c r="FD1159" s="166"/>
      <c r="FE1159" s="166"/>
      <c r="FF1159" s="166"/>
      <c r="FG1159" s="166"/>
      <c r="FH1159" s="166"/>
      <c r="FI1159" s="166"/>
      <c r="FJ1159" s="166"/>
    </row>
    <row r="1160" spans="13:166" s="19" customFormat="1">
      <c r="M1160" s="166"/>
      <c r="N1160" s="166"/>
      <c r="O1160" s="166"/>
      <c r="P1160" s="166"/>
      <c r="Q1160" s="166"/>
      <c r="R1160" s="166"/>
      <c r="S1160" s="166"/>
      <c r="T1160" s="166"/>
      <c r="U1160" s="166"/>
      <c r="V1160" s="166"/>
      <c r="W1160" s="166"/>
      <c r="X1160" s="166"/>
      <c r="Y1160" s="166"/>
      <c r="Z1160" s="166"/>
      <c r="AA1160" s="166"/>
      <c r="AB1160" s="166"/>
      <c r="AC1160" s="166"/>
      <c r="AD1160" s="166"/>
      <c r="AE1160" s="166"/>
      <c r="AF1160" s="166"/>
      <c r="AG1160" s="166"/>
      <c r="AH1160" s="167"/>
      <c r="AI1160" s="167"/>
      <c r="AJ1160" s="167"/>
      <c r="AK1160" s="167"/>
      <c r="AL1160" s="167"/>
      <c r="AM1160" s="167"/>
      <c r="AN1160" s="167"/>
      <c r="AO1160" s="167"/>
      <c r="AP1160" s="167"/>
      <c r="AQ1160" s="167"/>
      <c r="AR1160" s="167"/>
      <c r="AS1160" s="167"/>
      <c r="AT1160" s="167"/>
      <c r="AU1160" s="167"/>
      <c r="AV1160" s="167"/>
      <c r="AW1160" s="167"/>
      <c r="AX1160" s="167"/>
      <c r="AY1160" s="167"/>
      <c r="AZ1160" s="167"/>
      <c r="BA1160" s="167"/>
      <c r="BB1160" s="167"/>
      <c r="BC1160" s="167"/>
      <c r="BD1160" s="167"/>
      <c r="BE1160" s="167"/>
      <c r="BF1160" s="167"/>
      <c r="BG1160" s="167"/>
      <c r="BH1160" s="167"/>
      <c r="BI1160" s="167"/>
      <c r="BJ1160" s="167"/>
      <c r="BK1160" s="167"/>
      <c r="BL1160" s="166"/>
      <c r="BM1160" s="166"/>
      <c r="BN1160" s="166"/>
      <c r="BO1160" s="166"/>
      <c r="BP1160" s="166"/>
      <c r="BQ1160" s="166"/>
      <c r="BR1160" s="166"/>
      <c r="BS1160" s="166"/>
      <c r="BT1160" s="166"/>
      <c r="BU1160" s="166"/>
      <c r="BV1160" s="166"/>
      <c r="BW1160" s="166"/>
      <c r="BX1160" s="166"/>
      <c r="BY1160" s="166"/>
      <c r="BZ1160" s="166"/>
      <c r="CA1160" s="166"/>
      <c r="CB1160" s="166"/>
      <c r="CC1160" s="166"/>
      <c r="CD1160" s="166"/>
      <c r="CE1160" s="166"/>
      <c r="CF1160" s="166"/>
      <c r="CG1160" s="166"/>
      <c r="CH1160" s="166"/>
      <c r="CI1160" s="166"/>
      <c r="CJ1160" s="166"/>
      <c r="CK1160" s="166"/>
      <c r="CL1160" s="166"/>
      <c r="CM1160" s="166"/>
      <c r="CN1160" s="166"/>
      <c r="CO1160" s="166"/>
      <c r="CP1160" s="166"/>
      <c r="CQ1160" s="166"/>
      <c r="CR1160" s="166"/>
      <c r="CS1160" s="166"/>
      <c r="CT1160" s="166"/>
      <c r="CU1160" s="166"/>
      <c r="CV1160" s="166"/>
      <c r="CW1160" s="166"/>
      <c r="CX1160" s="166"/>
      <c r="CY1160" s="166"/>
      <c r="CZ1160" s="166"/>
      <c r="DA1160" s="166"/>
      <c r="DB1160" s="166"/>
      <c r="DC1160" s="166"/>
      <c r="DD1160" s="166"/>
      <c r="DE1160" s="166"/>
      <c r="DF1160" s="166"/>
      <c r="DG1160" s="166"/>
      <c r="DH1160" s="166"/>
      <c r="DI1160" s="166"/>
      <c r="DJ1160" s="166"/>
      <c r="DK1160" s="166"/>
      <c r="DL1160" s="166"/>
      <c r="DM1160" s="166"/>
      <c r="DN1160" s="166"/>
      <c r="DO1160" s="166"/>
      <c r="DP1160" s="166"/>
      <c r="DQ1160" s="166"/>
      <c r="DR1160" s="166"/>
      <c r="DS1160" s="166"/>
      <c r="DT1160" s="166"/>
      <c r="DU1160" s="166"/>
      <c r="DV1160" s="166"/>
      <c r="DW1160" s="166"/>
      <c r="DX1160" s="166"/>
      <c r="DY1160" s="166"/>
      <c r="DZ1160" s="166"/>
      <c r="EA1160" s="166"/>
      <c r="EB1160" s="166"/>
      <c r="EC1160" s="166"/>
      <c r="ED1160" s="166"/>
      <c r="EE1160" s="166"/>
      <c r="EF1160" s="166"/>
      <c r="EG1160" s="166"/>
      <c r="EH1160" s="166"/>
      <c r="EI1160" s="166"/>
      <c r="EJ1160" s="166"/>
      <c r="EK1160" s="166"/>
      <c r="EL1160" s="166"/>
      <c r="EM1160" s="166"/>
      <c r="EN1160" s="166"/>
      <c r="EO1160" s="166"/>
      <c r="EP1160" s="166"/>
      <c r="EQ1160" s="166"/>
      <c r="ER1160" s="166"/>
      <c r="ES1160" s="166"/>
      <c r="ET1160" s="166"/>
      <c r="EU1160" s="166"/>
      <c r="EV1160" s="166"/>
      <c r="EW1160" s="166"/>
      <c r="EX1160" s="166"/>
      <c r="EY1160" s="166"/>
      <c r="EZ1160" s="166"/>
      <c r="FA1160" s="166"/>
      <c r="FB1160" s="166"/>
      <c r="FC1160" s="166"/>
      <c r="FD1160" s="166"/>
      <c r="FE1160" s="166"/>
      <c r="FF1160" s="166"/>
      <c r="FG1160" s="166"/>
      <c r="FH1160" s="166"/>
      <c r="FI1160" s="166"/>
      <c r="FJ1160" s="166"/>
    </row>
    <row r="1161" spans="13:166" s="19" customFormat="1">
      <c r="M1161" s="166"/>
      <c r="N1161" s="166"/>
      <c r="O1161" s="166"/>
      <c r="P1161" s="166"/>
      <c r="Q1161" s="166"/>
      <c r="R1161" s="166"/>
      <c r="S1161" s="166"/>
      <c r="T1161" s="166"/>
      <c r="U1161" s="166"/>
      <c r="V1161" s="166"/>
      <c r="W1161" s="166"/>
      <c r="X1161" s="166"/>
      <c r="Y1161" s="166"/>
      <c r="Z1161" s="166"/>
      <c r="AA1161" s="166"/>
      <c r="AB1161" s="166"/>
      <c r="AC1161" s="166"/>
      <c r="AD1161" s="166"/>
      <c r="AE1161" s="166"/>
      <c r="AF1161" s="166"/>
      <c r="AG1161" s="166"/>
      <c r="AH1161" s="167"/>
      <c r="AI1161" s="167"/>
      <c r="AJ1161" s="167"/>
      <c r="AK1161" s="167"/>
      <c r="AL1161" s="167"/>
      <c r="AM1161" s="167"/>
      <c r="AN1161" s="167"/>
      <c r="AO1161" s="167"/>
      <c r="AP1161" s="167"/>
      <c r="AQ1161" s="167"/>
      <c r="AR1161" s="167"/>
      <c r="AS1161" s="167"/>
      <c r="AT1161" s="167"/>
      <c r="AU1161" s="167"/>
      <c r="AV1161" s="167"/>
      <c r="AW1161" s="167"/>
      <c r="AX1161" s="167"/>
      <c r="AY1161" s="167"/>
      <c r="AZ1161" s="167"/>
      <c r="BA1161" s="167"/>
      <c r="BB1161" s="167"/>
      <c r="BC1161" s="167"/>
      <c r="BD1161" s="167"/>
      <c r="BE1161" s="167"/>
      <c r="BF1161" s="167"/>
      <c r="BG1161" s="167"/>
      <c r="BH1161" s="167"/>
      <c r="BI1161" s="167"/>
      <c r="BJ1161" s="167"/>
      <c r="BK1161" s="167"/>
      <c r="BL1161" s="166"/>
      <c r="BM1161" s="166"/>
      <c r="BN1161" s="166"/>
      <c r="BO1161" s="166"/>
      <c r="BP1161" s="166"/>
      <c r="BQ1161" s="166"/>
      <c r="BR1161" s="166"/>
      <c r="BS1161" s="166"/>
      <c r="BT1161" s="166"/>
      <c r="BU1161" s="166"/>
      <c r="BV1161" s="166"/>
      <c r="BW1161" s="166"/>
      <c r="BX1161" s="166"/>
      <c r="BY1161" s="166"/>
      <c r="BZ1161" s="166"/>
      <c r="CA1161" s="166"/>
      <c r="CB1161" s="166"/>
      <c r="CC1161" s="166"/>
      <c r="CD1161" s="166"/>
      <c r="CE1161" s="166"/>
      <c r="CF1161" s="166"/>
      <c r="CG1161" s="166"/>
      <c r="CH1161" s="166"/>
      <c r="CI1161" s="166"/>
      <c r="CJ1161" s="166"/>
      <c r="CK1161" s="166"/>
      <c r="CL1161" s="166"/>
      <c r="CM1161" s="166"/>
      <c r="CN1161" s="166"/>
      <c r="CO1161" s="166"/>
      <c r="CP1161" s="166"/>
      <c r="CQ1161" s="166"/>
      <c r="CR1161" s="166"/>
      <c r="CS1161" s="166"/>
      <c r="CT1161" s="166"/>
      <c r="CU1161" s="166"/>
      <c r="CV1161" s="166"/>
      <c r="CW1161" s="166"/>
      <c r="CX1161" s="166"/>
      <c r="CY1161" s="166"/>
      <c r="CZ1161" s="166"/>
      <c r="DA1161" s="166"/>
      <c r="DB1161" s="166"/>
      <c r="DC1161" s="166"/>
      <c r="DD1161" s="166"/>
      <c r="DE1161" s="166"/>
      <c r="DF1161" s="166"/>
      <c r="DG1161" s="166"/>
      <c r="DH1161" s="166"/>
      <c r="DI1161" s="166"/>
      <c r="DJ1161" s="166"/>
      <c r="DK1161" s="166"/>
      <c r="DL1161" s="166"/>
      <c r="DM1161" s="166"/>
      <c r="DN1161" s="166"/>
      <c r="DO1161" s="166"/>
      <c r="DP1161" s="166"/>
      <c r="DQ1161" s="166"/>
      <c r="DR1161" s="166"/>
      <c r="DS1161" s="166"/>
      <c r="DT1161" s="166"/>
      <c r="DU1161" s="166"/>
      <c r="DV1161" s="166"/>
      <c r="DW1161" s="166"/>
      <c r="DX1161" s="166"/>
      <c r="DY1161" s="166"/>
      <c r="DZ1161" s="166"/>
      <c r="EA1161" s="166"/>
      <c r="EB1161" s="166"/>
      <c r="EC1161" s="166"/>
      <c r="ED1161" s="166"/>
      <c r="EE1161" s="166"/>
      <c r="EF1161" s="166"/>
      <c r="EG1161" s="166"/>
      <c r="EH1161" s="166"/>
      <c r="EI1161" s="166"/>
      <c r="EJ1161" s="166"/>
      <c r="EK1161" s="166"/>
      <c r="EL1161" s="166"/>
      <c r="EM1161" s="166"/>
      <c r="EN1161" s="166"/>
      <c r="EO1161" s="166"/>
      <c r="EP1161" s="166"/>
      <c r="EQ1161" s="166"/>
      <c r="ER1161" s="166"/>
      <c r="ES1161" s="166"/>
      <c r="ET1161" s="166"/>
      <c r="EU1161" s="166"/>
      <c r="EV1161" s="166"/>
      <c r="EW1161" s="166"/>
      <c r="EX1161" s="166"/>
      <c r="EY1161" s="166"/>
      <c r="EZ1161" s="166"/>
      <c r="FA1161" s="166"/>
      <c r="FB1161" s="166"/>
      <c r="FC1161" s="166"/>
      <c r="FD1161" s="166"/>
      <c r="FE1161" s="166"/>
      <c r="FF1161" s="166"/>
      <c r="FG1161" s="166"/>
      <c r="FH1161" s="166"/>
      <c r="FI1161" s="166"/>
      <c r="FJ1161" s="166"/>
    </row>
    <row r="1162" spans="13:166" s="19" customFormat="1">
      <c r="M1162" s="166"/>
      <c r="N1162" s="166"/>
      <c r="O1162" s="166"/>
      <c r="P1162" s="166"/>
      <c r="Q1162" s="166"/>
      <c r="R1162" s="166"/>
      <c r="S1162" s="166"/>
      <c r="T1162" s="166"/>
      <c r="U1162" s="166"/>
      <c r="V1162" s="166"/>
      <c r="W1162" s="166"/>
      <c r="X1162" s="166"/>
      <c r="Y1162" s="166"/>
      <c r="Z1162" s="166"/>
      <c r="AA1162" s="166"/>
      <c r="AB1162" s="166"/>
      <c r="AC1162" s="166"/>
      <c r="AD1162" s="166"/>
      <c r="AE1162" s="166"/>
      <c r="AF1162" s="166"/>
      <c r="AG1162" s="166"/>
      <c r="AH1162" s="167"/>
      <c r="AI1162" s="167"/>
      <c r="AJ1162" s="167"/>
      <c r="AK1162" s="167"/>
      <c r="AL1162" s="167"/>
      <c r="AM1162" s="167"/>
      <c r="AN1162" s="167"/>
      <c r="AO1162" s="167"/>
      <c r="AP1162" s="167"/>
      <c r="AQ1162" s="167"/>
      <c r="AR1162" s="167"/>
      <c r="AS1162" s="167"/>
      <c r="AT1162" s="167"/>
      <c r="AU1162" s="167"/>
      <c r="AV1162" s="167"/>
      <c r="AW1162" s="167"/>
      <c r="AX1162" s="167"/>
      <c r="AY1162" s="167"/>
      <c r="AZ1162" s="167"/>
      <c r="BA1162" s="167"/>
      <c r="BB1162" s="167"/>
      <c r="BC1162" s="167"/>
      <c r="BD1162" s="167"/>
      <c r="BE1162" s="167"/>
      <c r="BF1162" s="167"/>
      <c r="BG1162" s="167"/>
      <c r="BH1162" s="167"/>
      <c r="BI1162" s="167"/>
      <c r="BJ1162" s="167"/>
      <c r="BK1162" s="167"/>
      <c r="BL1162" s="166"/>
      <c r="BM1162" s="166"/>
      <c r="BN1162" s="166"/>
      <c r="BO1162" s="166"/>
      <c r="BP1162" s="166"/>
      <c r="BQ1162" s="166"/>
      <c r="BR1162" s="166"/>
      <c r="BS1162" s="166"/>
      <c r="BT1162" s="166"/>
      <c r="BU1162" s="166"/>
      <c r="BV1162" s="166"/>
      <c r="BW1162" s="166"/>
      <c r="BX1162" s="166"/>
      <c r="BY1162" s="166"/>
      <c r="BZ1162" s="166"/>
      <c r="CA1162" s="166"/>
      <c r="CB1162" s="166"/>
      <c r="CC1162" s="166"/>
      <c r="CD1162" s="166"/>
      <c r="CE1162" s="166"/>
      <c r="CF1162" s="166"/>
      <c r="CG1162" s="166"/>
      <c r="CH1162" s="166"/>
      <c r="CI1162" s="166"/>
      <c r="CJ1162" s="166"/>
      <c r="CK1162" s="166"/>
      <c r="CL1162" s="166"/>
      <c r="CM1162" s="166"/>
      <c r="CN1162" s="166"/>
      <c r="CO1162" s="166"/>
      <c r="CP1162" s="166"/>
      <c r="CQ1162" s="166"/>
      <c r="CR1162" s="166"/>
      <c r="CS1162" s="166"/>
      <c r="CT1162" s="166"/>
      <c r="CU1162" s="166"/>
      <c r="CV1162" s="166"/>
      <c r="CW1162" s="166"/>
      <c r="CX1162" s="166"/>
      <c r="CY1162" s="166"/>
      <c r="CZ1162" s="166"/>
      <c r="DA1162" s="166"/>
      <c r="DB1162" s="166"/>
      <c r="DC1162" s="166"/>
      <c r="DD1162" s="166"/>
      <c r="DE1162" s="166"/>
      <c r="DF1162" s="166"/>
      <c r="DG1162" s="166"/>
      <c r="DH1162" s="166"/>
      <c r="DI1162" s="166"/>
      <c r="DJ1162" s="166"/>
      <c r="DK1162" s="166"/>
      <c r="DL1162" s="166"/>
      <c r="DM1162" s="166"/>
      <c r="DN1162" s="166"/>
      <c r="DO1162" s="166"/>
      <c r="DP1162" s="166"/>
      <c r="DQ1162" s="166"/>
      <c r="DR1162" s="166"/>
      <c r="DS1162" s="166"/>
      <c r="DT1162" s="166"/>
      <c r="DU1162" s="166"/>
      <c r="DV1162" s="166"/>
      <c r="DW1162" s="166"/>
      <c r="DX1162" s="166"/>
      <c r="DY1162" s="166"/>
      <c r="DZ1162" s="166"/>
      <c r="EA1162" s="166"/>
      <c r="EB1162" s="166"/>
      <c r="EC1162" s="166"/>
      <c r="ED1162" s="166"/>
      <c r="EE1162" s="166"/>
      <c r="EF1162" s="166"/>
      <c r="EG1162" s="166"/>
      <c r="EH1162" s="166"/>
      <c r="EI1162" s="166"/>
      <c r="EJ1162" s="166"/>
      <c r="EK1162" s="166"/>
      <c r="EL1162" s="166"/>
      <c r="EM1162" s="166"/>
      <c r="EN1162" s="166"/>
      <c r="EO1162" s="166"/>
      <c r="EP1162" s="166"/>
      <c r="EQ1162" s="166"/>
      <c r="ER1162" s="166"/>
      <c r="ES1162" s="166"/>
      <c r="ET1162" s="166"/>
      <c r="EU1162" s="166"/>
      <c r="EV1162" s="166"/>
      <c r="EW1162" s="166"/>
      <c r="EX1162" s="166"/>
      <c r="EY1162" s="166"/>
      <c r="EZ1162" s="166"/>
      <c r="FA1162" s="166"/>
      <c r="FB1162" s="166"/>
      <c r="FC1162" s="166"/>
      <c r="FD1162" s="166"/>
      <c r="FE1162" s="166"/>
      <c r="FF1162" s="166"/>
      <c r="FG1162" s="166"/>
      <c r="FH1162" s="166"/>
      <c r="FI1162" s="166"/>
      <c r="FJ1162" s="166"/>
    </row>
    <row r="1163" spans="13:166" s="19" customFormat="1">
      <c r="M1163" s="166"/>
      <c r="N1163" s="166"/>
      <c r="O1163" s="166"/>
      <c r="P1163" s="166"/>
      <c r="Q1163" s="166"/>
      <c r="R1163" s="166"/>
      <c r="S1163" s="166"/>
      <c r="T1163" s="166"/>
      <c r="U1163" s="166"/>
      <c r="V1163" s="166"/>
      <c r="W1163" s="166"/>
      <c r="X1163" s="166"/>
      <c r="Y1163" s="166"/>
      <c r="Z1163" s="166"/>
      <c r="AA1163" s="166"/>
      <c r="AB1163" s="166"/>
      <c r="AC1163" s="166"/>
      <c r="AD1163" s="166"/>
      <c r="AE1163" s="166"/>
      <c r="AF1163" s="166"/>
      <c r="AG1163" s="166"/>
      <c r="AH1163" s="167"/>
      <c r="AI1163" s="167"/>
      <c r="AJ1163" s="167"/>
      <c r="AK1163" s="167"/>
      <c r="AL1163" s="167"/>
      <c r="AM1163" s="167"/>
      <c r="AN1163" s="167"/>
      <c r="AO1163" s="167"/>
      <c r="AP1163" s="167"/>
      <c r="AQ1163" s="167"/>
      <c r="AR1163" s="167"/>
      <c r="AS1163" s="167"/>
      <c r="AT1163" s="167"/>
      <c r="AU1163" s="167"/>
      <c r="AV1163" s="167"/>
      <c r="AW1163" s="167"/>
      <c r="AX1163" s="167"/>
      <c r="AY1163" s="167"/>
      <c r="AZ1163" s="167"/>
      <c r="BA1163" s="167"/>
      <c r="BB1163" s="167"/>
      <c r="BC1163" s="167"/>
      <c r="BD1163" s="167"/>
      <c r="BE1163" s="167"/>
      <c r="BF1163" s="167"/>
      <c r="BG1163" s="167"/>
      <c r="BH1163" s="167"/>
      <c r="BI1163" s="167"/>
      <c r="BJ1163" s="167"/>
      <c r="BK1163" s="167"/>
      <c r="BL1163" s="166"/>
      <c r="BM1163" s="166"/>
      <c r="BN1163" s="166"/>
      <c r="BO1163" s="166"/>
      <c r="BP1163" s="166"/>
      <c r="BQ1163" s="166"/>
      <c r="BR1163" s="166"/>
      <c r="BS1163" s="166"/>
      <c r="BT1163" s="166"/>
      <c r="BU1163" s="166"/>
      <c r="BV1163" s="166"/>
      <c r="BW1163" s="166"/>
      <c r="BX1163" s="166"/>
      <c r="BY1163" s="166"/>
      <c r="BZ1163" s="166"/>
      <c r="CA1163" s="166"/>
      <c r="CB1163" s="166"/>
      <c r="CC1163" s="166"/>
      <c r="CD1163" s="166"/>
      <c r="CE1163" s="166"/>
      <c r="CF1163" s="166"/>
      <c r="CG1163" s="166"/>
      <c r="CH1163" s="166"/>
      <c r="CI1163" s="166"/>
      <c r="CJ1163" s="166"/>
      <c r="CK1163" s="166"/>
      <c r="CL1163" s="166"/>
      <c r="CM1163" s="166"/>
      <c r="CN1163" s="166"/>
      <c r="CO1163" s="166"/>
      <c r="CP1163" s="166"/>
      <c r="CQ1163" s="166"/>
      <c r="CR1163" s="166"/>
      <c r="CS1163" s="166"/>
      <c r="CT1163" s="166"/>
      <c r="CU1163" s="166"/>
      <c r="CV1163" s="166"/>
      <c r="CW1163" s="166"/>
      <c r="CX1163" s="166"/>
      <c r="CY1163" s="166"/>
      <c r="CZ1163" s="166"/>
      <c r="DA1163" s="166"/>
      <c r="DB1163" s="166"/>
      <c r="DC1163" s="166"/>
      <c r="DD1163" s="166"/>
      <c r="DE1163" s="166"/>
      <c r="DF1163" s="166"/>
      <c r="DG1163" s="166"/>
      <c r="DH1163" s="166"/>
      <c r="DI1163" s="166"/>
      <c r="DJ1163" s="166"/>
      <c r="DK1163" s="166"/>
      <c r="DL1163" s="166"/>
      <c r="DM1163" s="166"/>
      <c r="DN1163" s="166"/>
      <c r="DO1163" s="166"/>
      <c r="DP1163" s="166"/>
      <c r="DQ1163" s="166"/>
      <c r="DR1163" s="166"/>
      <c r="DS1163" s="166"/>
      <c r="DT1163" s="166"/>
      <c r="DU1163" s="166"/>
      <c r="DV1163" s="166"/>
      <c r="DW1163" s="166"/>
      <c r="DX1163" s="166"/>
      <c r="DY1163" s="166"/>
      <c r="DZ1163" s="166"/>
      <c r="EA1163" s="166"/>
      <c r="EB1163" s="166"/>
      <c r="EC1163" s="166"/>
      <c r="ED1163" s="166"/>
      <c r="EE1163" s="166"/>
      <c r="EF1163" s="166"/>
      <c r="EG1163" s="166"/>
      <c r="EH1163" s="166"/>
      <c r="EI1163" s="166"/>
      <c r="EJ1163" s="166"/>
      <c r="EK1163" s="166"/>
      <c r="EL1163" s="166"/>
      <c r="EM1163" s="166"/>
      <c r="EN1163" s="166"/>
      <c r="EO1163" s="166"/>
      <c r="EP1163" s="166"/>
      <c r="EQ1163" s="166"/>
      <c r="ER1163" s="166"/>
      <c r="ES1163" s="166"/>
      <c r="ET1163" s="166"/>
      <c r="EU1163" s="166"/>
      <c r="EV1163" s="166"/>
      <c r="EW1163" s="166"/>
      <c r="EX1163" s="166"/>
      <c r="EY1163" s="166"/>
      <c r="EZ1163" s="166"/>
      <c r="FA1163" s="166"/>
      <c r="FB1163" s="166"/>
      <c r="FC1163" s="166"/>
      <c r="FD1163" s="166"/>
      <c r="FE1163" s="166"/>
      <c r="FF1163" s="166"/>
      <c r="FG1163" s="166"/>
      <c r="FH1163" s="166"/>
      <c r="FI1163" s="166"/>
      <c r="FJ1163" s="166"/>
    </row>
    <row r="1164" spans="13:166" s="19" customFormat="1">
      <c r="M1164" s="166"/>
      <c r="N1164" s="166"/>
      <c r="O1164" s="166"/>
      <c r="P1164" s="166"/>
      <c r="Q1164" s="166"/>
      <c r="R1164" s="166"/>
      <c r="S1164" s="166"/>
      <c r="T1164" s="166"/>
      <c r="U1164" s="166"/>
      <c r="V1164" s="166"/>
      <c r="W1164" s="166"/>
      <c r="X1164" s="166"/>
      <c r="Y1164" s="166"/>
      <c r="Z1164" s="166"/>
      <c r="AA1164" s="166"/>
      <c r="AB1164" s="166"/>
      <c r="AC1164" s="166"/>
      <c r="AD1164" s="166"/>
      <c r="AE1164" s="166"/>
      <c r="AF1164" s="166"/>
      <c r="AG1164" s="166"/>
      <c r="AH1164" s="167"/>
      <c r="AI1164" s="167"/>
      <c r="AJ1164" s="167"/>
      <c r="AK1164" s="167"/>
      <c r="AL1164" s="167"/>
      <c r="AM1164" s="167"/>
      <c r="AN1164" s="167"/>
      <c r="AO1164" s="167"/>
      <c r="AP1164" s="167"/>
      <c r="AQ1164" s="167"/>
      <c r="AR1164" s="167"/>
      <c r="AS1164" s="167"/>
      <c r="AT1164" s="167"/>
      <c r="AU1164" s="167"/>
      <c r="AV1164" s="167"/>
      <c r="AW1164" s="167"/>
      <c r="AX1164" s="167"/>
      <c r="AY1164" s="167"/>
      <c r="AZ1164" s="167"/>
      <c r="BA1164" s="167"/>
      <c r="BB1164" s="167"/>
      <c r="BC1164" s="167"/>
      <c r="BD1164" s="167"/>
      <c r="BE1164" s="167"/>
      <c r="BF1164" s="167"/>
      <c r="BG1164" s="167"/>
      <c r="BH1164" s="167"/>
      <c r="BI1164" s="167"/>
      <c r="BJ1164" s="167"/>
      <c r="BK1164" s="167"/>
      <c r="BL1164" s="166"/>
      <c r="BM1164" s="166"/>
      <c r="BN1164" s="166"/>
      <c r="BO1164" s="166"/>
      <c r="BP1164" s="166"/>
      <c r="BQ1164" s="166"/>
      <c r="BR1164" s="166"/>
      <c r="BS1164" s="166"/>
      <c r="BT1164" s="166"/>
      <c r="BU1164" s="166"/>
      <c r="BV1164" s="166"/>
      <c r="BW1164" s="166"/>
      <c r="BX1164" s="166"/>
      <c r="BY1164" s="166"/>
      <c r="BZ1164" s="166"/>
      <c r="CA1164" s="166"/>
      <c r="CB1164" s="166"/>
      <c r="CC1164" s="166"/>
      <c r="CD1164" s="166"/>
      <c r="CE1164" s="166"/>
      <c r="CF1164" s="166"/>
      <c r="CG1164" s="166"/>
      <c r="CH1164" s="166"/>
      <c r="CI1164" s="166"/>
      <c r="CJ1164" s="166"/>
      <c r="CK1164" s="166"/>
      <c r="CL1164" s="166"/>
      <c r="CM1164" s="166"/>
      <c r="CN1164" s="166"/>
      <c r="CO1164" s="166"/>
      <c r="CP1164" s="166"/>
      <c r="CQ1164" s="166"/>
      <c r="CR1164" s="166"/>
      <c r="CS1164" s="166"/>
      <c r="CT1164" s="166"/>
      <c r="CU1164" s="166"/>
      <c r="CV1164" s="166"/>
      <c r="CW1164" s="166"/>
      <c r="CX1164" s="166"/>
      <c r="CY1164" s="166"/>
      <c r="CZ1164" s="166"/>
      <c r="DA1164" s="166"/>
      <c r="DB1164" s="166"/>
      <c r="DC1164" s="166"/>
      <c r="DD1164" s="166"/>
      <c r="DE1164" s="166"/>
      <c r="DF1164" s="166"/>
      <c r="DG1164" s="166"/>
      <c r="DH1164" s="166"/>
      <c r="DI1164" s="166"/>
      <c r="DJ1164" s="166"/>
      <c r="DK1164" s="166"/>
      <c r="DL1164" s="166"/>
      <c r="DM1164" s="166"/>
      <c r="DN1164" s="166"/>
      <c r="DO1164" s="166"/>
      <c r="DP1164" s="166"/>
      <c r="DQ1164" s="166"/>
      <c r="DR1164" s="166"/>
      <c r="DS1164" s="166"/>
      <c r="DT1164" s="166"/>
      <c r="DU1164" s="166"/>
      <c r="DV1164" s="166"/>
      <c r="DW1164" s="166"/>
      <c r="DX1164" s="166"/>
      <c r="DY1164" s="166"/>
      <c r="DZ1164" s="166"/>
      <c r="EA1164" s="166"/>
      <c r="EB1164" s="166"/>
      <c r="EC1164" s="166"/>
      <c r="ED1164" s="166"/>
      <c r="EE1164" s="166"/>
      <c r="EF1164" s="166"/>
      <c r="EG1164" s="166"/>
      <c r="EH1164" s="166"/>
      <c r="EI1164" s="166"/>
      <c r="EJ1164" s="166"/>
      <c r="EK1164" s="166"/>
      <c r="EL1164" s="166"/>
      <c r="EM1164" s="166"/>
      <c r="EN1164" s="166"/>
      <c r="EO1164" s="166"/>
      <c r="EP1164" s="166"/>
      <c r="EQ1164" s="166"/>
      <c r="ER1164" s="166"/>
      <c r="ES1164" s="166"/>
      <c r="ET1164" s="166"/>
      <c r="EU1164" s="166"/>
      <c r="EV1164" s="166"/>
      <c r="EW1164" s="166"/>
      <c r="EX1164" s="166"/>
      <c r="EY1164" s="166"/>
      <c r="EZ1164" s="166"/>
      <c r="FA1164" s="166"/>
      <c r="FB1164" s="166"/>
      <c r="FC1164" s="166"/>
      <c r="FD1164" s="166"/>
      <c r="FE1164" s="166"/>
      <c r="FF1164" s="166"/>
      <c r="FG1164" s="166"/>
      <c r="FH1164" s="166"/>
      <c r="FI1164" s="166"/>
      <c r="FJ1164" s="166"/>
    </row>
    <row r="1165" spans="13:166" s="19" customFormat="1">
      <c r="M1165" s="166"/>
      <c r="N1165" s="166"/>
      <c r="O1165" s="166"/>
      <c r="P1165" s="166"/>
      <c r="Q1165" s="166"/>
      <c r="R1165" s="166"/>
      <c r="S1165" s="166"/>
      <c r="T1165" s="166"/>
      <c r="U1165" s="166"/>
      <c r="V1165" s="166"/>
      <c r="W1165" s="166"/>
      <c r="X1165" s="166"/>
      <c r="Y1165" s="166"/>
      <c r="Z1165" s="166"/>
      <c r="AA1165" s="166"/>
      <c r="AB1165" s="166"/>
      <c r="AC1165" s="166"/>
      <c r="AD1165" s="166"/>
      <c r="AE1165" s="166"/>
      <c r="AF1165" s="166"/>
      <c r="AG1165" s="166"/>
      <c r="AH1165" s="167"/>
      <c r="AI1165" s="167"/>
      <c r="AJ1165" s="167"/>
      <c r="AK1165" s="167"/>
      <c r="AL1165" s="167"/>
      <c r="AM1165" s="167"/>
      <c r="AN1165" s="167"/>
      <c r="AO1165" s="167"/>
      <c r="AP1165" s="167"/>
      <c r="AQ1165" s="167"/>
      <c r="AR1165" s="167"/>
      <c r="AS1165" s="167"/>
      <c r="AT1165" s="167"/>
      <c r="AU1165" s="167"/>
      <c r="AV1165" s="167"/>
      <c r="AW1165" s="167"/>
      <c r="AX1165" s="167"/>
      <c r="AY1165" s="167"/>
      <c r="AZ1165" s="167"/>
      <c r="BA1165" s="167"/>
      <c r="BB1165" s="167"/>
      <c r="BC1165" s="167"/>
      <c r="BD1165" s="167"/>
      <c r="BE1165" s="167"/>
      <c r="BF1165" s="167"/>
      <c r="BG1165" s="167"/>
      <c r="BH1165" s="167"/>
      <c r="BI1165" s="167"/>
      <c r="BJ1165" s="167"/>
      <c r="BK1165" s="167"/>
      <c r="BL1165" s="166"/>
      <c r="BM1165" s="166"/>
      <c r="BN1165" s="166"/>
      <c r="BO1165" s="166"/>
      <c r="BP1165" s="166"/>
      <c r="BQ1165" s="166"/>
      <c r="BR1165" s="166"/>
      <c r="BS1165" s="166"/>
      <c r="BT1165" s="166"/>
      <c r="BU1165" s="166"/>
      <c r="BV1165" s="166"/>
      <c r="BW1165" s="166"/>
      <c r="BX1165" s="166"/>
      <c r="BY1165" s="166"/>
      <c r="BZ1165" s="166"/>
      <c r="CA1165" s="166"/>
      <c r="CB1165" s="166"/>
      <c r="CC1165" s="166"/>
      <c r="CD1165" s="166"/>
      <c r="CE1165" s="166"/>
      <c r="CF1165" s="166"/>
      <c r="CG1165" s="166"/>
      <c r="CH1165" s="166"/>
      <c r="CI1165" s="166"/>
      <c r="CJ1165" s="166"/>
      <c r="CK1165" s="166"/>
      <c r="CL1165" s="166"/>
      <c r="CM1165" s="166"/>
      <c r="CN1165" s="166"/>
      <c r="CO1165" s="166"/>
      <c r="CP1165" s="166"/>
      <c r="CQ1165" s="166"/>
      <c r="CR1165" s="166"/>
      <c r="CS1165" s="166"/>
      <c r="CT1165" s="166"/>
      <c r="CU1165" s="166"/>
      <c r="CV1165" s="166"/>
      <c r="CW1165" s="166"/>
      <c r="CX1165" s="166"/>
      <c r="CY1165" s="166"/>
      <c r="CZ1165" s="166"/>
      <c r="DA1165" s="166"/>
      <c r="DB1165" s="166"/>
      <c r="DC1165" s="166"/>
      <c r="DD1165" s="166"/>
      <c r="DE1165" s="166"/>
      <c r="DF1165" s="166"/>
      <c r="DG1165" s="166"/>
      <c r="DH1165" s="166"/>
      <c r="DI1165" s="166"/>
      <c r="DJ1165" s="166"/>
      <c r="DK1165" s="166"/>
      <c r="DL1165" s="166"/>
      <c r="DM1165" s="166"/>
      <c r="DN1165" s="166"/>
      <c r="DO1165" s="166"/>
      <c r="DP1165" s="166"/>
      <c r="DQ1165" s="166"/>
      <c r="DR1165" s="166"/>
      <c r="DS1165" s="166"/>
      <c r="DT1165" s="166"/>
      <c r="DU1165" s="166"/>
      <c r="DV1165" s="166"/>
      <c r="DW1165" s="166"/>
      <c r="DX1165" s="166"/>
      <c r="DY1165" s="166"/>
      <c r="DZ1165" s="166"/>
      <c r="EA1165" s="166"/>
      <c r="EB1165" s="166"/>
      <c r="EC1165" s="166"/>
      <c r="ED1165" s="166"/>
      <c r="EE1165" s="166"/>
      <c r="EF1165" s="166"/>
      <c r="EG1165" s="166"/>
      <c r="EH1165" s="166"/>
      <c r="EI1165" s="166"/>
      <c r="EJ1165" s="166"/>
      <c r="EK1165" s="166"/>
      <c r="EL1165" s="166"/>
      <c r="EM1165" s="166"/>
      <c r="EN1165" s="166"/>
      <c r="EO1165" s="166"/>
      <c r="EP1165" s="166"/>
      <c r="EQ1165" s="166"/>
      <c r="ER1165" s="166"/>
      <c r="ES1165" s="166"/>
      <c r="ET1165" s="166"/>
      <c r="EU1165" s="166"/>
      <c r="EV1165" s="166"/>
      <c r="EW1165" s="166"/>
      <c r="EX1165" s="166"/>
      <c r="EY1165" s="166"/>
      <c r="EZ1165" s="166"/>
      <c r="FA1165" s="166"/>
      <c r="FB1165" s="166"/>
      <c r="FC1165" s="166"/>
      <c r="FD1165" s="166"/>
      <c r="FE1165" s="166"/>
      <c r="FF1165" s="166"/>
      <c r="FG1165" s="166"/>
      <c r="FH1165" s="166"/>
      <c r="FI1165" s="166"/>
      <c r="FJ1165" s="166"/>
    </row>
    <row r="1166" spans="13:166" s="19" customFormat="1">
      <c r="M1166" s="166"/>
      <c r="N1166" s="166"/>
      <c r="O1166" s="166"/>
      <c r="P1166" s="166"/>
      <c r="Q1166" s="166"/>
      <c r="R1166" s="166"/>
      <c r="S1166" s="166"/>
      <c r="T1166" s="166"/>
      <c r="U1166" s="166"/>
      <c r="V1166" s="166"/>
      <c r="W1166" s="166"/>
      <c r="X1166" s="166"/>
      <c r="Y1166" s="166"/>
      <c r="Z1166" s="166"/>
      <c r="AA1166" s="166"/>
      <c r="AB1166" s="166"/>
      <c r="AC1166" s="166"/>
      <c r="AD1166" s="166"/>
      <c r="AE1166" s="166"/>
      <c r="AF1166" s="166"/>
      <c r="AG1166" s="166"/>
      <c r="AH1166" s="167"/>
      <c r="AI1166" s="167"/>
      <c r="AJ1166" s="167"/>
      <c r="AK1166" s="167"/>
      <c r="AL1166" s="167"/>
      <c r="AM1166" s="167"/>
      <c r="AN1166" s="167"/>
      <c r="AO1166" s="167"/>
      <c r="AP1166" s="167"/>
      <c r="AQ1166" s="167"/>
      <c r="AR1166" s="167"/>
      <c r="AS1166" s="167"/>
      <c r="AT1166" s="167"/>
      <c r="AU1166" s="167"/>
      <c r="AV1166" s="167"/>
      <c r="AW1166" s="167"/>
      <c r="AX1166" s="167"/>
      <c r="AY1166" s="167"/>
      <c r="AZ1166" s="167"/>
      <c r="BA1166" s="167"/>
      <c r="BB1166" s="167"/>
      <c r="BC1166" s="167"/>
      <c r="BD1166" s="167"/>
      <c r="BE1166" s="167"/>
      <c r="BF1166" s="167"/>
      <c r="BG1166" s="167"/>
      <c r="BH1166" s="167"/>
      <c r="BI1166" s="167"/>
      <c r="BJ1166" s="167"/>
      <c r="BK1166" s="167"/>
      <c r="BL1166" s="166"/>
      <c r="BM1166" s="166"/>
      <c r="BN1166" s="166"/>
      <c r="BO1166" s="166"/>
      <c r="BP1166" s="166"/>
      <c r="BQ1166" s="166"/>
      <c r="BR1166" s="166"/>
      <c r="BS1166" s="166"/>
      <c r="BT1166" s="166"/>
      <c r="BU1166" s="166"/>
      <c r="BV1166" s="166"/>
      <c r="BW1166" s="166"/>
      <c r="BX1166" s="166"/>
      <c r="BY1166" s="166"/>
      <c r="BZ1166" s="166"/>
      <c r="CA1166" s="166"/>
      <c r="CB1166" s="166"/>
      <c r="CC1166" s="166"/>
      <c r="CD1166" s="166"/>
      <c r="CE1166" s="166"/>
      <c r="CF1166" s="166"/>
      <c r="CG1166" s="166"/>
      <c r="CH1166" s="166"/>
      <c r="CI1166" s="166"/>
      <c r="CJ1166" s="166"/>
      <c r="CK1166" s="166"/>
      <c r="CL1166" s="166"/>
      <c r="CM1166" s="166"/>
      <c r="CN1166" s="166"/>
      <c r="CO1166" s="166"/>
      <c r="CP1166" s="166"/>
      <c r="CQ1166" s="166"/>
      <c r="CR1166" s="166"/>
      <c r="CS1166" s="166"/>
      <c r="CT1166" s="166"/>
      <c r="CU1166" s="166"/>
      <c r="CV1166" s="166"/>
      <c r="CW1166" s="166"/>
      <c r="CX1166" s="166"/>
      <c r="CY1166" s="166"/>
      <c r="CZ1166" s="166"/>
      <c r="DA1166" s="166"/>
      <c r="DB1166" s="166"/>
      <c r="DC1166" s="166"/>
      <c r="DD1166" s="166"/>
      <c r="DE1166" s="166"/>
      <c r="DF1166" s="166"/>
      <c r="DG1166" s="166"/>
      <c r="DH1166" s="166"/>
      <c r="DI1166" s="166"/>
      <c r="DJ1166" s="166"/>
      <c r="DK1166" s="166"/>
      <c r="DL1166" s="166"/>
      <c r="DM1166" s="166"/>
      <c r="DN1166" s="166"/>
      <c r="DO1166" s="166"/>
      <c r="DP1166" s="166"/>
      <c r="DQ1166" s="166"/>
      <c r="DR1166" s="166"/>
      <c r="DS1166" s="166"/>
      <c r="DT1166" s="166"/>
      <c r="DU1166" s="166"/>
      <c r="DV1166" s="166"/>
      <c r="DW1166" s="166"/>
      <c r="DX1166" s="166"/>
      <c r="DY1166" s="166"/>
      <c r="DZ1166" s="166"/>
      <c r="EA1166" s="166"/>
      <c r="EB1166" s="166"/>
      <c r="EC1166" s="166"/>
      <c r="ED1166" s="166"/>
      <c r="EE1166" s="166"/>
      <c r="EF1166" s="166"/>
      <c r="EG1166" s="166"/>
      <c r="EH1166" s="166"/>
      <c r="EI1166" s="166"/>
      <c r="EJ1166" s="166"/>
      <c r="EK1166" s="166"/>
      <c r="EL1166" s="166"/>
      <c r="EM1166" s="166"/>
      <c r="EN1166" s="166"/>
      <c r="EO1166" s="166"/>
      <c r="EP1166" s="166"/>
      <c r="EQ1166" s="166"/>
      <c r="ER1166" s="166"/>
      <c r="ES1166" s="166"/>
      <c r="ET1166" s="166"/>
      <c r="EU1166" s="166"/>
      <c r="EV1166" s="166"/>
      <c r="EW1166" s="166"/>
      <c r="EX1166" s="166"/>
      <c r="EY1166" s="166"/>
      <c r="EZ1166" s="166"/>
      <c r="FA1166" s="166"/>
      <c r="FB1166" s="166"/>
      <c r="FC1166" s="166"/>
      <c r="FD1166" s="166"/>
      <c r="FE1166" s="166"/>
      <c r="FF1166" s="166"/>
      <c r="FG1166" s="166"/>
      <c r="FH1166" s="166"/>
      <c r="FI1166" s="166"/>
      <c r="FJ1166" s="166"/>
    </row>
    <row r="1167" spans="13:166" s="19" customFormat="1">
      <c r="M1167" s="166"/>
      <c r="N1167" s="166"/>
      <c r="O1167" s="166"/>
      <c r="P1167" s="166"/>
      <c r="Q1167" s="166"/>
      <c r="R1167" s="166"/>
      <c r="S1167" s="166"/>
      <c r="T1167" s="166"/>
      <c r="U1167" s="166"/>
      <c r="V1167" s="166"/>
      <c r="W1167" s="166"/>
      <c r="X1167" s="166"/>
      <c r="Y1167" s="166"/>
      <c r="Z1167" s="166"/>
      <c r="AA1167" s="166"/>
      <c r="AB1167" s="166"/>
      <c r="AC1167" s="166"/>
      <c r="AD1167" s="166"/>
      <c r="AE1167" s="166"/>
      <c r="AF1167" s="166"/>
      <c r="AG1167" s="166"/>
      <c r="AH1167" s="167"/>
      <c r="AI1167" s="167"/>
      <c r="AJ1167" s="167"/>
      <c r="AK1167" s="167"/>
      <c r="AL1167" s="167"/>
      <c r="AM1167" s="167"/>
      <c r="AN1167" s="167"/>
      <c r="AO1167" s="167"/>
      <c r="AP1167" s="167"/>
      <c r="AQ1167" s="167"/>
      <c r="AR1167" s="167"/>
      <c r="AS1167" s="167"/>
      <c r="AT1167" s="167"/>
      <c r="AU1167" s="167"/>
      <c r="AV1167" s="167"/>
      <c r="AW1167" s="167"/>
      <c r="AX1167" s="167"/>
      <c r="AY1167" s="167"/>
      <c r="AZ1167" s="167"/>
      <c r="BA1167" s="167"/>
      <c r="BB1167" s="167"/>
      <c r="BC1167" s="167"/>
      <c r="BD1167" s="167"/>
      <c r="BE1167" s="167"/>
      <c r="BF1167" s="167"/>
      <c r="BG1167" s="167"/>
      <c r="BH1167" s="167"/>
      <c r="BI1167" s="167"/>
      <c r="BJ1167" s="167"/>
      <c r="BK1167" s="167"/>
      <c r="BL1167" s="166"/>
      <c r="BM1167" s="166"/>
      <c r="BN1167" s="166"/>
      <c r="BO1167" s="166"/>
      <c r="BP1167" s="166"/>
      <c r="BQ1167" s="166"/>
      <c r="BR1167" s="166"/>
      <c r="BS1167" s="166"/>
      <c r="BT1167" s="166"/>
      <c r="BU1167" s="166"/>
      <c r="BV1167" s="166"/>
      <c r="BW1167" s="166"/>
      <c r="BX1167" s="166"/>
      <c r="BY1167" s="166"/>
      <c r="BZ1167" s="166"/>
      <c r="CA1167" s="166"/>
      <c r="CB1167" s="166"/>
      <c r="CC1167" s="166"/>
      <c r="CD1167" s="166"/>
      <c r="CE1167" s="166"/>
      <c r="CF1167" s="166"/>
      <c r="CG1167" s="166"/>
      <c r="CH1167" s="166"/>
      <c r="CI1167" s="166"/>
      <c r="CJ1167" s="166"/>
      <c r="CK1167" s="166"/>
      <c r="CL1167" s="166"/>
      <c r="CM1167" s="166"/>
      <c r="CN1167" s="166"/>
      <c r="CO1167" s="166"/>
      <c r="CP1167" s="166"/>
      <c r="CQ1167" s="166"/>
      <c r="CR1167" s="166"/>
      <c r="CS1167" s="166"/>
      <c r="CT1167" s="166"/>
      <c r="CU1167" s="166"/>
      <c r="CV1167" s="166"/>
      <c r="CW1167" s="166"/>
      <c r="CX1167" s="166"/>
      <c r="CY1167" s="166"/>
      <c r="CZ1167" s="166"/>
      <c r="DA1167" s="166"/>
      <c r="DB1167" s="166"/>
      <c r="DC1167" s="166"/>
      <c r="DD1167" s="166"/>
      <c r="DE1167" s="166"/>
      <c r="DF1167" s="166"/>
      <c r="DG1167" s="166"/>
      <c r="DH1167" s="166"/>
      <c r="DI1167" s="166"/>
      <c r="DJ1167" s="166"/>
      <c r="DK1167" s="166"/>
      <c r="DL1167" s="166"/>
      <c r="DM1167" s="166"/>
      <c r="DN1167" s="166"/>
      <c r="DO1167" s="166"/>
      <c r="DP1167" s="166"/>
      <c r="DQ1167" s="166"/>
      <c r="DR1167" s="166"/>
      <c r="DS1167" s="166"/>
      <c r="DT1167" s="166"/>
      <c r="DU1167" s="166"/>
      <c r="DV1167" s="166"/>
      <c r="DW1167" s="166"/>
      <c r="DX1167" s="166"/>
      <c r="DY1167" s="166"/>
      <c r="DZ1167" s="166"/>
      <c r="EA1167" s="166"/>
      <c r="EB1167" s="166"/>
      <c r="EC1167" s="166"/>
      <c r="ED1167" s="166"/>
      <c r="EE1167" s="166"/>
      <c r="EF1167" s="166"/>
      <c r="EG1167" s="166"/>
      <c r="EH1167" s="166"/>
      <c r="EI1167" s="166"/>
      <c r="EJ1167" s="166"/>
      <c r="EK1167" s="166"/>
      <c r="EL1167" s="166"/>
      <c r="EM1167" s="166"/>
      <c r="EN1167" s="166"/>
      <c r="EO1167" s="166"/>
      <c r="EP1167" s="166"/>
      <c r="EQ1167" s="166"/>
      <c r="ER1167" s="166"/>
      <c r="ES1167" s="166"/>
      <c r="ET1167" s="166"/>
      <c r="EU1167" s="166"/>
      <c r="EV1167" s="166"/>
      <c r="EW1167" s="166"/>
      <c r="EX1167" s="166"/>
      <c r="EY1167" s="166"/>
      <c r="EZ1167" s="166"/>
      <c r="FA1167" s="166"/>
      <c r="FB1167" s="166"/>
      <c r="FC1167" s="166"/>
      <c r="FD1167" s="166"/>
      <c r="FE1167" s="166"/>
      <c r="FF1167" s="166"/>
      <c r="FG1167" s="166"/>
      <c r="FH1167" s="166"/>
      <c r="FI1167" s="166"/>
      <c r="FJ1167" s="166"/>
    </row>
    <row r="1168" spans="13:166" s="19" customFormat="1">
      <c r="M1168" s="166"/>
      <c r="N1168" s="166"/>
      <c r="O1168" s="166"/>
      <c r="P1168" s="166"/>
      <c r="Q1168" s="166"/>
      <c r="R1168" s="166"/>
      <c r="S1168" s="166"/>
      <c r="T1168" s="166"/>
      <c r="U1168" s="166"/>
      <c r="V1168" s="166"/>
      <c r="W1168" s="166"/>
      <c r="X1168" s="166"/>
      <c r="Y1168" s="166"/>
      <c r="Z1168" s="166"/>
      <c r="AA1168" s="166"/>
      <c r="AB1168" s="166"/>
      <c r="AC1168" s="166"/>
      <c r="AD1168" s="166"/>
      <c r="AE1168" s="166"/>
      <c r="AF1168" s="166"/>
      <c r="AG1168" s="166"/>
      <c r="AH1168" s="167"/>
      <c r="AI1168" s="167"/>
      <c r="AJ1168" s="167"/>
      <c r="AK1168" s="167"/>
      <c r="AL1168" s="167"/>
      <c r="AM1168" s="167"/>
      <c r="AN1168" s="167"/>
      <c r="AO1168" s="167"/>
      <c r="AP1168" s="167"/>
      <c r="AQ1168" s="167"/>
      <c r="AR1168" s="167"/>
      <c r="AS1168" s="167"/>
      <c r="AT1168" s="167"/>
      <c r="AU1168" s="167"/>
      <c r="AV1168" s="167"/>
      <c r="AW1168" s="167"/>
      <c r="AX1168" s="167"/>
      <c r="AY1168" s="167"/>
      <c r="AZ1168" s="167"/>
      <c r="BA1168" s="167"/>
      <c r="BB1168" s="167"/>
      <c r="BC1168" s="167"/>
      <c r="BD1168" s="167"/>
      <c r="BE1168" s="167"/>
      <c r="BF1168" s="167"/>
      <c r="BG1168" s="167"/>
      <c r="BH1168" s="167"/>
      <c r="BI1168" s="167"/>
      <c r="BJ1168" s="167"/>
      <c r="BK1168" s="167"/>
      <c r="BL1168" s="166"/>
      <c r="BM1168" s="166"/>
      <c r="BN1168" s="166"/>
      <c r="BO1168" s="166"/>
      <c r="BP1168" s="166"/>
      <c r="BQ1168" s="166"/>
      <c r="BR1168" s="166"/>
      <c r="BS1168" s="166"/>
      <c r="BT1168" s="166"/>
      <c r="BU1168" s="166"/>
      <c r="BV1168" s="166"/>
      <c r="BW1168" s="166"/>
      <c r="BX1168" s="166"/>
      <c r="BY1168" s="166"/>
      <c r="BZ1168" s="166"/>
      <c r="CA1168" s="166"/>
      <c r="CB1168" s="166"/>
      <c r="CC1168" s="166"/>
      <c r="CD1168" s="166"/>
      <c r="CE1168" s="166"/>
      <c r="CF1168" s="166"/>
      <c r="CG1168" s="166"/>
      <c r="CH1168" s="166"/>
      <c r="CI1168" s="166"/>
      <c r="CJ1168" s="166"/>
      <c r="CK1168" s="166"/>
      <c r="CL1168" s="166"/>
      <c r="CM1168" s="166"/>
      <c r="CN1168" s="166"/>
      <c r="CO1168" s="166"/>
      <c r="CP1168" s="166"/>
      <c r="CQ1168" s="166"/>
      <c r="CR1168" s="166"/>
      <c r="CS1168" s="166"/>
      <c r="CT1168" s="166"/>
      <c r="CU1168" s="166"/>
      <c r="CV1168" s="166"/>
      <c r="CW1168" s="166"/>
      <c r="CX1168" s="166"/>
      <c r="CY1168" s="166"/>
      <c r="CZ1168" s="166"/>
      <c r="DA1168" s="166"/>
      <c r="DB1168" s="166"/>
      <c r="DC1168" s="166"/>
      <c r="DD1168" s="166"/>
      <c r="DE1168" s="166"/>
      <c r="DF1168" s="166"/>
      <c r="DG1168" s="166"/>
      <c r="DH1168" s="166"/>
      <c r="DI1168" s="166"/>
      <c r="DJ1168" s="166"/>
      <c r="DK1168" s="166"/>
      <c r="DL1168" s="166"/>
      <c r="DM1168" s="166"/>
      <c r="DN1168" s="166"/>
      <c r="DO1168" s="166"/>
      <c r="DP1168" s="166"/>
      <c r="DQ1168" s="166"/>
      <c r="DR1168" s="166"/>
      <c r="DS1168" s="166"/>
      <c r="DT1168" s="166"/>
      <c r="DU1168" s="166"/>
      <c r="DV1168" s="166"/>
      <c r="DW1168" s="166"/>
      <c r="DX1168" s="166"/>
      <c r="DY1168" s="166"/>
      <c r="DZ1168" s="166"/>
      <c r="EA1168" s="166"/>
      <c r="EB1168" s="166"/>
      <c r="EC1168" s="166"/>
      <c r="ED1168" s="166"/>
      <c r="EE1168" s="166"/>
      <c r="EF1168" s="166"/>
      <c r="EG1168" s="166"/>
      <c r="EH1168" s="166"/>
      <c r="EI1168" s="166"/>
      <c r="EJ1168" s="166"/>
      <c r="EK1168" s="166"/>
      <c r="EL1168" s="166"/>
      <c r="EM1168" s="166"/>
      <c r="EN1168" s="166"/>
      <c r="EO1168" s="166"/>
      <c r="EP1168" s="166"/>
      <c r="EQ1168" s="166"/>
      <c r="ER1168" s="166"/>
      <c r="ES1168" s="166"/>
      <c r="ET1168" s="166"/>
      <c r="EU1168" s="166"/>
      <c r="EV1168" s="166"/>
      <c r="EW1168" s="166"/>
      <c r="EX1168" s="166"/>
      <c r="EY1168" s="166"/>
      <c r="EZ1168" s="166"/>
      <c r="FA1168" s="166"/>
      <c r="FB1168" s="166"/>
      <c r="FC1168" s="166"/>
      <c r="FD1168" s="166"/>
      <c r="FE1168" s="166"/>
      <c r="FF1168" s="166"/>
      <c r="FG1168" s="166"/>
      <c r="FH1168" s="166"/>
      <c r="FI1168" s="166"/>
      <c r="FJ1168" s="166"/>
    </row>
    <row r="1169" spans="13:166" s="19" customFormat="1">
      <c r="M1169" s="166"/>
      <c r="N1169" s="166"/>
      <c r="O1169" s="166"/>
      <c r="P1169" s="166"/>
      <c r="Q1169" s="166"/>
      <c r="R1169" s="166"/>
      <c r="S1169" s="166"/>
      <c r="T1169" s="166"/>
      <c r="U1169" s="166"/>
      <c r="V1169" s="166"/>
      <c r="W1169" s="166"/>
      <c r="X1169" s="166"/>
      <c r="Y1169" s="166"/>
      <c r="Z1169" s="166"/>
      <c r="AA1169" s="166"/>
      <c r="AB1169" s="166"/>
      <c r="AC1169" s="166"/>
      <c r="AD1169" s="166"/>
      <c r="AE1169" s="166"/>
      <c r="AF1169" s="166"/>
      <c r="AG1169" s="166"/>
      <c r="AH1169" s="167"/>
      <c r="AI1169" s="167"/>
      <c r="AJ1169" s="167"/>
      <c r="AK1169" s="167"/>
      <c r="AL1169" s="167"/>
      <c r="AM1169" s="167"/>
      <c r="AN1169" s="167"/>
      <c r="AO1169" s="167"/>
      <c r="AP1169" s="167"/>
      <c r="AQ1169" s="167"/>
      <c r="AR1169" s="167"/>
      <c r="AS1169" s="167"/>
      <c r="AT1169" s="167"/>
      <c r="AU1169" s="167"/>
      <c r="AV1169" s="167"/>
      <c r="AW1169" s="167"/>
      <c r="AX1169" s="167"/>
      <c r="AY1169" s="167"/>
      <c r="AZ1169" s="167"/>
      <c r="BA1169" s="167"/>
      <c r="BB1169" s="167"/>
      <c r="BC1169" s="167"/>
      <c r="BD1169" s="167"/>
      <c r="BE1169" s="167"/>
      <c r="BF1169" s="167"/>
      <c r="BG1169" s="167"/>
      <c r="BH1169" s="167"/>
      <c r="BI1169" s="167"/>
      <c r="BJ1169" s="167"/>
      <c r="BK1169" s="167"/>
      <c r="BL1169" s="166"/>
      <c r="BM1169" s="166"/>
      <c r="BN1169" s="166"/>
      <c r="BO1169" s="166"/>
      <c r="BP1169" s="166"/>
      <c r="BQ1169" s="166"/>
      <c r="BR1169" s="166"/>
      <c r="BS1169" s="166"/>
      <c r="BT1169" s="166"/>
      <c r="BU1169" s="166"/>
      <c r="BV1169" s="166"/>
      <c r="BW1169" s="166"/>
      <c r="BX1169" s="166"/>
      <c r="BY1169" s="166"/>
      <c r="BZ1169" s="166"/>
      <c r="CA1169" s="166"/>
      <c r="CB1169" s="166"/>
      <c r="CC1169" s="166"/>
      <c r="CD1169" s="166"/>
      <c r="CE1169" s="166"/>
      <c r="CF1169" s="166"/>
      <c r="CG1169" s="166"/>
      <c r="CH1169" s="166"/>
      <c r="CI1169" s="166"/>
      <c r="CJ1169" s="166"/>
      <c r="CK1169" s="166"/>
      <c r="CL1169" s="166"/>
      <c r="CM1169" s="166"/>
      <c r="CN1169" s="166"/>
      <c r="CO1169" s="166"/>
      <c r="CP1169" s="166"/>
      <c r="CQ1169" s="166"/>
      <c r="CR1169" s="166"/>
      <c r="CS1169" s="166"/>
      <c r="CT1169" s="166"/>
      <c r="CU1169" s="166"/>
      <c r="CV1169" s="166"/>
      <c r="CW1169" s="166"/>
      <c r="CX1169" s="166"/>
      <c r="CY1169" s="166"/>
      <c r="CZ1169" s="166"/>
      <c r="DA1169" s="166"/>
      <c r="DB1169" s="166"/>
      <c r="DC1169" s="166"/>
      <c r="DD1169" s="166"/>
      <c r="DE1169" s="166"/>
      <c r="DF1169" s="166"/>
      <c r="DG1169" s="166"/>
      <c r="DH1169" s="166"/>
      <c r="DI1169" s="166"/>
      <c r="DJ1169" s="166"/>
      <c r="DK1169" s="166"/>
      <c r="DL1169" s="166"/>
      <c r="DM1169" s="166"/>
      <c r="DN1169" s="166"/>
      <c r="DO1169" s="166"/>
      <c r="DP1169" s="166"/>
      <c r="DQ1169" s="166"/>
      <c r="DR1169" s="166"/>
      <c r="DS1169" s="166"/>
      <c r="DT1169" s="166"/>
      <c r="DU1169" s="166"/>
      <c r="DV1169" s="166"/>
      <c r="DW1169" s="166"/>
      <c r="DX1169" s="166"/>
      <c r="DY1169" s="166"/>
      <c r="DZ1169" s="166"/>
      <c r="EA1169" s="166"/>
      <c r="EB1169" s="166"/>
      <c r="EC1169" s="166"/>
      <c r="ED1169" s="166"/>
      <c r="EE1169" s="166"/>
      <c r="EF1169" s="166"/>
      <c r="EG1169" s="166"/>
      <c r="EH1169" s="166"/>
      <c r="EI1169" s="166"/>
      <c r="EJ1169" s="166"/>
      <c r="EK1169" s="166"/>
      <c r="EL1169" s="166"/>
      <c r="EM1169" s="166"/>
      <c r="EN1169" s="166"/>
      <c r="EO1169" s="166"/>
      <c r="EP1169" s="166"/>
      <c r="EQ1169" s="166"/>
      <c r="ER1169" s="166"/>
      <c r="ES1169" s="166"/>
      <c r="ET1169" s="166"/>
      <c r="EU1169" s="166"/>
      <c r="EV1169" s="166"/>
      <c r="EW1169" s="166"/>
      <c r="EX1169" s="166"/>
      <c r="EY1169" s="166"/>
      <c r="EZ1169" s="166"/>
      <c r="FA1169" s="166"/>
      <c r="FB1169" s="166"/>
      <c r="FC1169" s="166"/>
      <c r="FD1169" s="166"/>
      <c r="FE1169" s="166"/>
      <c r="FF1169" s="166"/>
      <c r="FG1169" s="166"/>
      <c r="FH1169" s="166"/>
      <c r="FI1169" s="166"/>
      <c r="FJ1169" s="166"/>
    </row>
    <row r="1170" spans="13:166" s="19" customFormat="1">
      <c r="M1170" s="166"/>
      <c r="N1170" s="166"/>
      <c r="O1170" s="166"/>
      <c r="P1170" s="166"/>
      <c r="Q1170" s="166"/>
      <c r="R1170" s="166"/>
      <c r="S1170" s="166"/>
      <c r="T1170" s="166"/>
      <c r="U1170" s="166"/>
      <c r="V1170" s="166"/>
      <c r="W1170" s="166"/>
      <c r="X1170" s="166"/>
      <c r="Y1170" s="166"/>
      <c r="Z1170" s="166"/>
      <c r="AA1170" s="166"/>
      <c r="AB1170" s="166"/>
      <c r="AC1170" s="166"/>
      <c r="AD1170" s="166"/>
      <c r="AE1170" s="166"/>
      <c r="AF1170" s="166"/>
      <c r="AG1170" s="166"/>
      <c r="AH1170" s="167"/>
      <c r="AI1170" s="167"/>
      <c r="AJ1170" s="167"/>
      <c r="AK1170" s="167"/>
      <c r="AL1170" s="167"/>
      <c r="AM1170" s="167"/>
      <c r="AN1170" s="167"/>
      <c r="AO1170" s="167"/>
      <c r="AP1170" s="167"/>
      <c r="AQ1170" s="167"/>
      <c r="AR1170" s="167"/>
      <c r="AS1170" s="167"/>
      <c r="AT1170" s="167"/>
      <c r="AU1170" s="167"/>
      <c r="AV1170" s="167"/>
      <c r="AW1170" s="167"/>
      <c r="AX1170" s="167"/>
      <c r="AY1170" s="167"/>
      <c r="AZ1170" s="167"/>
      <c r="BA1170" s="167"/>
      <c r="BB1170" s="167"/>
      <c r="BC1170" s="167"/>
      <c r="BD1170" s="167"/>
      <c r="BE1170" s="167"/>
      <c r="BF1170" s="167"/>
      <c r="BG1170" s="167"/>
      <c r="BH1170" s="167"/>
      <c r="BI1170" s="167"/>
      <c r="BJ1170" s="167"/>
      <c r="BK1170" s="167"/>
      <c r="BL1170" s="166"/>
      <c r="BM1170" s="166"/>
      <c r="BN1170" s="166"/>
      <c r="BO1170" s="166"/>
      <c r="BP1170" s="166"/>
      <c r="BQ1170" s="166"/>
      <c r="BR1170" s="166"/>
      <c r="BS1170" s="166"/>
      <c r="BT1170" s="166"/>
      <c r="BU1170" s="166"/>
      <c r="BV1170" s="166"/>
      <c r="BW1170" s="166"/>
      <c r="BX1170" s="166"/>
      <c r="BY1170" s="166"/>
      <c r="BZ1170" s="166"/>
      <c r="CA1170" s="166"/>
      <c r="CB1170" s="166"/>
      <c r="CC1170" s="166"/>
      <c r="CD1170" s="166"/>
      <c r="CE1170" s="166"/>
      <c r="CF1170" s="166"/>
      <c r="CG1170" s="166"/>
      <c r="CH1170" s="166"/>
      <c r="CI1170" s="166"/>
      <c r="CJ1170" s="166"/>
      <c r="CK1170" s="166"/>
      <c r="CL1170" s="166"/>
      <c r="CM1170" s="166"/>
      <c r="CN1170" s="166"/>
      <c r="CO1170" s="166"/>
      <c r="CP1170" s="166"/>
      <c r="CQ1170" s="166"/>
      <c r="CR1170" s="166"/>
      <c r="CS1170" s="166"/>
      <c r="CT1170" s="166"/>
      <c r="CU1170" s="166"/>
      <c r="CV1170" s="166"/>
      <c r="CW1170" s="166"/>
      <c r="CX1170" s="166"/>
      <c r="CY1170" s="166"/>
      <c r="CZ1170" s="166"/>
      <c r="DA1170" s="166"/>
      <c r="DB1170" s="166"/>
      <c r="DC1170" s="166"/>
      <c r="DD1170" s="166"/>
      <c r="DE1170" s="166"/>
      <c r="DF1170" s="166"/>
      <c r="DG1170" s="166"/>
      <c r="DH1170" s="166"/>
      <c r="DI1170" s="166"/>
      <c r="DJ1170" s="166"/>
      <c r="DK1170" s="166"/>
      <c r="DL1170" s="166"/>
      <c r="DM1170" s="166"/>
      <c r="DN1170" s="166"/>
      <c r="DO1170" s="166"/>
      <c r="DP1170" s="166"/>
      <c r="DQ1170" s="166"/>
      <c r="DR1170" s="166"/>
      <c r="DS1170" s="166"/>
      <c r="DT1170" s="166"/>
      <c r="DU1170" s="166"/>
      <c r="DV1170" s="166"/>
      <c r="DW1170" s="166"/>
      <c r="DX1170" s="166"/>
      <c r="DY1170" s="166"/>
      <c r="DZ1170" s="166"/>
      <c r="EA1170" s="166"/>
      <c r="EB1170" s="166"/>
      <c r="EC1170" s="166"/>
      <c r="ED1170" s="166"/>
      <c r="EE1170" s="166"/>
      <c r="EF1170" s="166"/>
      <c r="EG1170" s="166"/>
      <c r="EH1170" s="166"/>
      <c r="EI1170" s="166"/>
      <c r="EJ1170" s="166"/>
      <c r="EK1170" s="166"/>
      <c r="EL1170" s="166"/>
      <c r="EM1170" s="166"/>
      <c r="EN1170" s="166"/>
      <c r="EO1170" s="166"/>
      <c r="EP1170" s="166"/>
      <c r="EQ1170" s="166"/>
      <c r="ER1170" s="166"/>
      <c r="ES1170" s="166"/>
      <c r="ET1170" s="166"/>
      <c r="EU1170" s="166"/>
      <c r="EV1170" s="166"/>
      <c r="EW1170" s="166"/>
      <c r="EX1170" s="166"/>
      <c r="EY1170" s="166"/>
      <c r="EZ1170" s="166"/>
      <c r="FA1170" s="166"/>
      <c r="FB1170" s="166"/>
      <c r="FC1170" s="166"/>
      <c r="FD1170" s="166"/>
      <c r="FE1170" s="166"/>
      <c r="FF1170" s="166"/>
      <c r="FG1170" s="166"/>
      <c r="FH1170" s="166"/>
      <c r="FI1170" s="166"/>
      <c r="FJ1170" s="166"/>
    </row>
    <row r="1171" spans="13:166" s="19" customFormat="1">
      <c r="M1171" s="166"/>
      <c r="N1171" s="166"/>
      <c r="O1171" s="166"/>
      <c r="P1171" s="166"/>
      <c r="Q1171" s="166"/>
      <c r="R1171" s="166"/>
      <c r="S1171" s="166"/>
      <c r="T1171" s="166"/>
      <c r="U1171" s="166"/>
      <c r="V1171" s="166"/>
      <c r="W1171" s="166"/>
      <c r="X1171" s="166"/>
      <c r="Y1171" s="166"/>
      <c r="Z1171" s="166"/>
      <c r="AA1171" s="166"/>
      <c r="AB1171" s="166"/>
      <c r="AC1171" s="166"/>
      <c r="AD1171" s="166"/>
      <c r="AE1171" s="166"/>
      <c r="AF1171" s="166"/>
      <c r="AG1171" s="166"/>
      <c r="AH1171" s="167"/>
      <c r="AI1171" s="167"/>
      <c r="AJ1171" s="167"/>
      <c r="AK1171" s="167"/>
      <c r="AL1171" s="167"/>
      <c r="AM1171" s="167"/>
      <c r="AN1171" s="167"/>
      <c r="AO1171" s="167"/>
      <c r="AP1171" s="167"/>
      <c r="AQ1171" s="167"/>
      <c r="AR1171" s="167"/>
      <c r="AS1171" s="167"/>
      <c r="AT1171" s="167"/>
      <c r="AU1171" s="167"/>
      <c r="AV1171" s="167"/>
      <c r="AW1171" s="167"/>
      <c r="AX1171" s="167"/>
      <c r="AY1171" s="167"/>
      <c r="AZ1171" s="167"/>
      <c r="BA1171" s="167"/>
      <c r="BB1171" s="167"/>
      <c r="BC1171" s="167"/>
      <c r="BD1171" s="167"/>
      <c r="BE1171" s="167"/>
      <c r="BF1171" s="167"/>
      <c r="BG1171" s="167"/>
      <c r="BH1171" s="167"/>
      <c r="BI1171" s="167"/>
      <c r="BJ1171" s="167"/>
      <c r="BK1171" s="167"/>
      <c r="BL1171" s="166"/>
      <c r="BM1171" s="166"/>
      <c r="BN1171" s="166"/>
      <c r="BO1171" s="166"/>
      <c r="BP1171" s="166"/>
      <c r="BQ1171" s="166"/>
      <c r="BR1171" s="166"/>
      <c r="BS1171" s="166"/>
      <c r="BT1171" s="166"/>
      <c r="BU1171" s="166"/>
      <c r="BV1171" s="166"/>
      <c r="BW1171" s="166"/>
      <c r="BX1171" s="166"/>
      <c r="BY1171" s="166"/>
      <c r="BZ1171" s="166"/>
      <c r="CA1171" s="166"/>
      <c r="CB1171" s="166"/>
      <c r="CC1171" s="166"/>
      <c r="CD1171" s="166"/>
      <c r="CE1171" s="166"/>
      <c r="CF1171" s="166"/>
      <c r="CG1171" s="166"/>
      <c r="CH1171" s="166"/>
      <c r="CI1171" s="166"/>
      <c r="CJ1171" s="166"/>
      <c r="CK1171" s="166"/>
      <c r="CL1171" s="166"/>
      <c r="CM1171" s="166"/>
      <c r="CN1171" s="166"/>
      <c r="CO1171" s="166"/>
      <c r="CP1171" s="166"/>
      <c r="CQ1171" s="166"/>
      <c r="CR1171" s="166"/>
      <c r="CS1171" s="166"/>
      <c r="CT1171" s="166"/>
      <c r="CU1171" s="166"/>
      <c r="CV1171" s="166"/>
      <c r="CW1171" s="166"/>
      <c r="CX1171" s="166"/>
      <c r="CY1171" s="166"/>
      <c r="CZ1171" s="166"/>
      <c r="DA1171" s="166"/>
      <c r="DB1171" s="166"/>
      <c r="DC1171" s="166"/>
      <c r="DD1171" s="166"/>
      <c r="DE1171" s="166"/>
      <c r="DF1171" s="166"/>
      <c r="DG1171" s="166"/>
      <c r="DH1171" s="166"/>
      <c r="DI1171" s="166"/>
      <c r="DJ1171" s="166"/>
      <c r="DK1171" s="166"/>
      <c r="DL1171" s="166"/>
      <c r="DM1171" s="166"/>
      <c r="DN1171" s="166"/>
      <c r="DO1171" s="166"/>
      <c r="DP1171" s="166"/>
      <c r="DQ1171" s="166"/>
      <c r="DR1171" s="166"/>
      <c r="DS1171" s="166"/>
      <c r="DT1171" s="166"/>
      <c r="DU1171" s="166"/>
      <c r="DV1171" s="166"/>
      <c r="DW1171" s="166"/>
      <c r="DX1171" s="166"/>
      <c r="DY1171" s="166"/>
      <c r="DZ1171" s="166"/>
      <c r="EA1171" s="166"/>
      <c r="EB1171" s="166"/>
      <c r="EC1171" s="166"/>
      <c r="ED1171" s="166"/>
      <c r="EE1171" s="166"/>
      <c r="EF1171" s="166"/>
      <c r="EG1171" s="166"/>
      <c r="EH1171" s="166"/>
      <c r="EI1171" s="166"/>
      <c r="EJ1171" s="166"/>
      <c r="EK1171" s="166"/>
      <c r="EL1171" s="166"/>
      <c r="EM1171" s="166"/>
      <c r="EN1171" s="166"/>
      <c r="EO1171" s="166"/>
      <c r="EP1171" s="166"/>
      <c r="EQ1171" s="166"/>
      <c r="ER1171" s="166"/>
      <c r="ES1171" s="166"/>
      <c r="ET1171" s="166"/>
      <c r="EU1171" s="166"/>
      <c r="EV1171" s="166"/>
      <c r="EW1171" s="166"/>
      <c r="EX1171" s="166"/>
      <c r="EY1171" s="166"/>
      <c r="EZ1171" s="166"/>
      <c r="FA1171" s="166"/>
      <c r="FB1171" s="166"/>
      <c r="FC1171" s="166"/>
      <c r="FD1171" s="166"/>
      <c r="FE1171" s="166"/>
      <c r="FF1171" s="166"/>
      <c r="FG1171" s="166"/>
      <c r="FH1171" s="166"/>
      <c r="FI1171" s="166"/>
      <c r="FJ1171" s="166"/>
    </row>
    <row r="1172" spans="13:166" s="19" customFormat="1">
      <c r="M1172" s="166"/>
      <c r="N1172" s="166"/>
      <c r="O1172" s="166"/>
      <c r="P1172" s="166"/>
      <c r="Q1172" s="166"/>
      <c r="R1172" s="166"/>
      <c r="S1172" s="166"/>
      <c r="T1172" s="166"/>
      <c r="U1172" s="166"/>
      <c r="V1172" s="166"/>
      <c r="W1172" s="166"/>
      <c r="X1172" s="166"/>
      <c r="Y1172" s="166"/>
      <c r="Z1172" s="166"/>
      <c r="AA1172" s="166"/>
      <c r="AB1172" s="166"/>
      <c r="AC1172" s="166"/>
      <c r="AD1172" s="166"/>
      <c r="AE1172" s="166"/>
      <c r="AF1172" s="166"/>
      <c r="AG1172" s="166"/>
      <c r="AH1172" s="167"/>
      <c r="AI1172" s="167"/>
      <c r="AJ1172" s="167"/>
      <c r="AK1172" s="167"/>
      <c r="AL1172" s="167"/>
      <c r="AM1172" s="167"/>
      <c r="AN1172" s="167"/>
      <c r="AO1172" s="167"/>
      <c r="AP1172" s="167"/>
      <c r="AQ1172" s="167"/>
      <c r="AR1172" s="167"/>
      <c r="AS1172" s="167"/>
      <c r="AT1172" s="167"/>
      <c r="AU1172" s="167"/>
      <c r="AV1172" s="167"/>
      <c r="AW1172" s="167"/>
      <c r="AX1172" s="167"/>
      <c r="AY1172" s="167"/>
      <c r="AZ1172" s="167"/>
      <c r="BA1172" s="167"/>
      <c r="BB1172" s="167"/>
      <c r="BC1172" s="167"/>
      <c r="BD1172" s="167"/>
      <c r="BE1172" s="167"/>
      <c r="BF1172" s="167"/>
      <c r="BG1172" s="167"/>
      <c r="BH1172" s="167"/>
      <c r="BI1172" s="167"/>
      <c r="BJ1172" s="167"/>
      <c r="BK1172" s="167"/>
      <c r="BL1172" s="166"/>
      <c r="BM1172" s="166"/>
      <c r="BN1172" s="166"/>
      <c r="BO1172" s="166"/>
      <c r="BP1172" s="166"/>
      <c r="BQ1172" s="166"/>
      <c r="BR1172" s="166"/>
      <c r="BS1172" s="166"/>
      <c r="BT1172" s="166"/>
      <c r="BU1172" s="166"/>
      <c r="BV1172" s="166"/>
      <c r="BW1172" s="166"/>
      <c r="BX1172" s="166"/>
      <c r="BY1172" s="166"/>
      <c r="BZ1172" s="166"/>
      <c r="CA1172" s="166"/>
      <c r="CB1172" s="166"/>
      <c r="CC1172" s="166"/>
      <c r="CD1172" s="166"/>
      <c r="CE1172" s="166"/>
      <c r="CF1172" s="166"/>
      <c r="CG1172" s="166"/>
      <c r="CH1172" s="166"/>
      <c r="CI1172" s="166"/>
      <c r="CJ1172" s="166"/>
      <c r="CK1172" s="166"/>
      <c r="CL1172" s="166"/>
      <c r="CM1172" s="166"/>
      <c r="CN1172" s="166"/>
      <c r="CO1172" s="166"/>
      <c r="CP1172" s="166"/>
      <c r="CQ1172" s="166"/>
      <c r="CR1172" s="166"/>
      <c r="CS1172" s="166"/>
      <c r="CT1172" s="166"/>
      <c r="CU1172" s="166"/>
      <c r="CV1172" s="166"/>
      <c r="CW1172" s="166"/>
      <c r="CX1172" s="166"/>
      <c r="CY1172" s="166"/>
      <c r="CZ1172" s="166"/>
      <c r="DA1172" s="166"/>
      <c r="DB1172" s="166"/>
      <c r="DC1172" s="166"/>
      <c r="DD1172" s="166"/>
      <c r="DE1172" s="166"/>
      <c r="DF1172" s="166"/>
      <c r="DG1172" s="166"/>
      <c r="DH1172" s="166"/>
      <c r="DI1172" s="166"/>
      <c r="DJ1172" s="166"/>
      <c r="DK1172" s="166"/>
      <c r="DL1172" s="166"/>
      <c r="DM1172" s="166"/>
      <c r="DN1172" s="166"/>
      <c r="DO1172" s="166"/>
      <c r="DP1172" s="166"/>
      <c r="DQ1172" s="166"/>
      <c r="DR1172" s="166"/>
      <c r="DS1172" s="166"/>
      <c r="DT1172" s="166"/>
      <c r="DU1172" s="166"/>
      <c r="DV1172" s="166"/>
      <c r="DW1172" s="166"/>
      <c r="DX1172" s="166"/>
      <c r="DY1172" s="166"/>
      <c r="DZ1172" s="166"/>
      <c r="EA1172" s="166"/>
      <c r="EB1172" s="166"/>
      <c r="EC1172" s="166"/>
      <c r="ED1172" s="166"/>
      <c r="EE1172" s="166"/>
      <c r="EF1172" s="166"/>
      <c r="EG1172" s="166"/>
      <c r="EH1172" s="166"/>
      <c r="EI1172" s="166"/>
      <c r="EJ1172" s="166"/>
      <c r="EK1172" s="166"/>
      <c r="EL1172" s="166"/>
      <c r="EM1172" s="166"/>
      <c r="EN1172" s="166"/>
      <c r="EO1172" s="166"/>
      <c r="EP1172" s="166"/>
      <c r="EQ1172" s="166"/>
      <c r="ER1172" s="166"/>
      <c r="ES1172" s="166"/>
      <c r="ET1172" s="166"/>
      <c r="EU1172" s="166"/>
      <c r="EV1172" s="166"/>
      <c r="EW1172" s="166"/>
      <c r="EX1172" s="166"/>
      <c r="EY1172" s="166"/>
      <c r="EZ1172" s="166"/>
      <c r="FA1172" s="166"/>
      <c r="FB1172" s="166"/>
      <c r="FC1172" s="166"/>
      <c r="FD1172" s="166"/>
      <c r="FE1172" s="166"/>
      <c r="FF1172" s="166"/>
      <c r="FG1172" s="166"/>
      <c r="FH1172" s="166"/>
      <c r="FI1172" s="166"/>
      <c r="FJ1172" s="166"/>
    </row>
    <row r="1173" spans="13:166" s="19" customFormat="1">
      <c r="M1173" s="166"/>
      <c r="N1173" s="166"/>
      <c r="O1173" s="166"/>
      <c r="P1173" s="166"/>
      <c r="Q1173" s="166"/>
      <c r="R1173" s="166"/>
      <c r="S1173" s="166"/>
      <c r="T1173" s="166"/>
      <c r="U1173" s="166"/>
      <c r="V1173" s="166"/>
      <c r="W1173" s="166"/>
      <c r="X1173" s="166"/>
      <c r="Y1173" s="166"/>
      <c r="Z1173" s="166"/>
      <c r="AA1173" s="166"/>
      <c r="AB1173" s="166"/>
      <c r="AC1173" s="166"/>
      <c r="AD1173" s="166"/>
      <c r="AE1173" s="166"/>
      <c r="AF1173" s="166"/>
      <c r="AG1173" s="166"/>
      <c r="AH1173" s="167"/>
      <c r="AI1173" s="167"/>
      <c r="AJ1173" s="167"/>
      <c r="AK1173" s="167"/>
      <c r="AL1173" s="167"/>
      <c r="AM1173" s="167"/>
      <c r="AN1173" s="167"/>
      <c r="AO1173" s="167"/>
      <c r="AP1173" s="167"/>
      <c r="AQ1173" s="167"/>
      <c r="AR1173" s="167"/>
      <c r="AS1173" s="167"/>
      <c r="AT1173" s="167"/>
      <c r="AU1173" s="167"/>
      <c r="AV1173" s="167"/>
      <c r="AW1173" s="167"/>
      <c r="AX1173" s="167"/>
      <c r="AY1173" s="167"/>
      <c r="AZ1173" s="167"/>
      <c r="BA1173" s="167"/>
      <c r="BB1173" s="167"/>
      <c r="BC1173" s="167"/>
      <c r="BD1173" s="167"/>
      <c r="BE1173" s="167"/>
      <c r="BF1173" s="167"/>
      <c r="BG1173" s="167"/>
      <c r="BH1173" s="167"/>
      <c r="BI1173" s="167"/>
      <c r="BJ1173" s="167"/>
      <c r="BK1173" s="167"/>
      <c r="BL1173" s="166"/>
      <c r="BM1173" s="166"/>
      <c r="BN1173" s="166"/>
      <c r="BO1173" s="166"/>
      <c r="BP1173" s="166"/>
      <c r="BQ1173" s="166"/>
      <c r="BR1173" s="166"/>
      <c r="BS1173" s="166"/>
      <c r="BT1173" s="166"/>
      <c r="BU1173" s="166"/>
      <c r="BV1173" s="166"/>
      <c r="BW1173" s="166"/>
      <c r="BX1173" s="166"/>
      <c r="BY1173" s="166"/>
      <c r="BZ1173" s="166"/>
      <c r="CA1173" s="166"/>
      <c r="CB1173" s="166"/>
      <c r="CC1173" s="166"/>
      <c r="CD1173" s="166"/>
      <c r="CE1173" s="166"/>
      <c r="CF1173" s="166"/>
      <c r="CG1173" s="166"/>
      <c r="CH1173" s="166"/>
      <c r="CI1173" s="166"/>
      <c r="CJ1173" s="166"/>
      <c r="CK1173" s="166"/>
      <c r="CL1173" s="166"/>
      <c r="CM1173" s="166"/>
      <c r="CN1173" s="166"/>
      <c r="CO1173" s="166"/>
      <c r="CP1173" s="166"/>
      <c r="CQ1173" s="166"/>
      <c r="CR1173" s="166"/>
      <c r="CS1173" s="166"/>
      <c r="CT1173" s="166"/>
      <c r="CU1173" s="166"/>
      <c r="CV1173" s="166"/>
      <c r="CW1173" s="166"/>
      <c r="CX1173" s="166"/>
      <c r="CY1173" s="166"/>
      <c r="CZ1173" s="166"/>
      <c r="DA1173" s="166"/>
      <c r="DB1173" s="166"/>
      <c r="DC1173" s="166"/>
      <c r="DD1173" s="166"/>
      <c r="DE1173" s="166"/>
      <c r="DF1173" s="166"/>
      <c r="DG1173" s="166"/>
      <c r="DH1173" s="166"/>
      <c r="DI1173" s="166"/>
      <c r="DJ1173" s="166"/>
      <c r="DK1173" s="166"/>
      <c r="DL1173" s="166"/>
      <c r="DM1173" s="166"/>
      <c r="DN1173" s="166"/>
      <c r="DO1173" s="166"/>
      <c r="DP1173" s="166"/>
      <c r="DQ1173" s="166"/>
      <c r="DR1173" s="166"/>
      <c r="DS1173" s="166"/>
      <c r="DT1173" s="166"/>
      <c r="DU1173" s="166"/>
      <c r="DV1173" s="166"/>
      <c r="DW1173" s="166"/>
      <c r="DX1173" s="166"/>
      <c r="DY1173" s="166"/>
      <c r="DZ1173" s="166"/>
      <c r="EA1173" s="166"/>
      <c r="EB1173" s="166"/>
      <c r="EC1173" s="166"/>
      <c r="ED1173" s="166"/>
      <c r="EE1173" s="166"/>
      <c r="EF1173" s="166"/>
      <c r="EG1173" s="166"/>
      <c r="EH1173" s="166"/>
      <c r="EI1173" s="166"/>
      <c r="EJ1173" s="166"/>
      <c r="EK1173" s="166"/>
      <c r="EL1173" s="166"/>
      <c r="EM1173" s="166"/>
      <c r="EN1173" s="166"/>
      <c r="EO1173" s="166"/>
      <c r="EP1173" s="166"/>
      <c r="EQ1173" s="166"/>
      <c r="ER1173" s="166"/>
      <c r="ES1173" s="166"/>
      <c r="ET1173" s="166"/>
      <c r="EU1173" s="166"/>
      <c r="EV1173" s="166"/>
      <c r="EW1173" s="166"/>
      <c r="EX1173" s="166"/>
      <c r="EY1173" s="166"/>
      <c r="EZ1173" s="166"/>
      <c r="FA1173" s="166"/>
      <c r="FB1173" s="166"/>
      <c r="FC1173" s="166"/>
      <c r="FD1173" s="166"/>
      <c r="FE1173" s="166"/>
      <c r="FF1173" s="166"/>
      <c r="FG1173" s="166"/>
      <c r="FH1173" s="166"/>
      <c r="FI1173" s="166"/>
      <c r="FJ1173" s="166"/>
    </row>
    <row r="1174" spans="13:166" s="19" customFormat="1">
      <c r="M1174" s="166"/>
      <c r="N1174" s="166"/>
      <c r="O1174" s="166"/>
      <c r="P1174" s="166"/>
      <c r="Q1174" s="166"/>
      <c r="R1174" s="166"/>
      <c r="S1174" s="166"/>
      <c r="T1174" s="166"/>
      <c r="U1174" s="166"/>
      <c r="V1174" s="166"/>
      <c r="W1174" s="166"/>
      <c r="X1174" s="166"/>
      <c r="Y1174" s="166"/>
      <c r="Z1174" s="166"/>
      <c r="AA1174" s="166"/>
      <c r="AB1174" s="166"/>
      <c r="AC1174" s="166"/>
      <c r="AD1174" s="166"/>
      <c r="AE1174" s="166"/>
      <c r="AF1174" s="166"/>
      <c r="AG1174" s="166"/>
      <c r="AH1174" s="167"/>
      <c r="AI1174" s="167"/>
      <c r="AJ1174" s="167"/>
      <c r="AK1174" s="167"/>
      <c r="AL1174" s="167"/>
      <c r="AM1174" s="167"/>
      <c r="AN1174" s="167"/>
      <c r="AO1174" s="167"/>
      <c r="AP1174" s="167"/>
      <c r="AQ1174" s="167"/>
      <c r="AR1174" s="167"/>
      <c r="AS1174" s="167"/>
      <c r="AT1174" s="167"/>
      <c r="AU1174" s="167"/>
      <c r="AV1174" s="167"/>
      <c r="AW1174" s="167"/>
      <c r="AX1174" s="167"/>
      <c r="AY1174" s="167"/>
      <c r="AZ1174" s="167"/>
      <c r="BA1174" s="167"/>
      <c r="BB1174" s="167"/>
      <c r="BC1174" s="167"/>
      <c r="BD1174" s="167"/>
      <c r="BE1174" s="167"/>
      <c r="BF1174" s="167"/>
      <c r="BG1174" s="167"/>
      <c r="BH1174" s="167"/>
      <c r="BI1174" s="167"/>
      <c r="BJ1174" s="167"/>
      <c r="BK1174" s="167"/>
      <c r="BL1174" s="166"/>
      <c r="BM1174" s="166"/>
      <c r="BN1174" s="166"/>
      <c r="BO1174" s="166"/>
      <c r="BP1174" s="166"/>
      <c r="BQ1174" s="166"/>
      <c r="BR1174" s="166"/>
      <c r="BS1174" s="166"/>
      <c r="BT1174" s="166"/>
      <c r="BU1174" s="166"/>
      <c r="BV1174" s="166"/>
      <c r="BW1174" s="166"/>
      <c r="BX1174" s="166"/>
      <c r="BY1174" s="166"/>
      <c r="BZ1174" s="166"/>
      <c r="CA1174" s="166"/>
      <c r="CB1174" s="166"/>
      <c r="CC1174" s="166"/>
      <c r="CD1174" s="166"/>
      <c r="CE1174" s="166"/>
      <c r="CF1174" s="166"/>
      <c r="CG1174" s="166"/>
      <c r="CH1174" s="166"/>
      <c r="CI1174" s="166"/>
      <c r="CJ1174" s="166"/>
      <c r="CK1174" s="166"/>
      <c r="CL1174" s="166"/>
      <c r="CM1174" s="166"/>
      <c r="CN1174" s="166"/>
      <c r="CO1174" s="166"/>
      <c r="CP1174" s="166"/>
      <c r="CQ1174" s="166"/>
      <c r="CR1174" s="166"/>
      <c r="CS1174" s="166"/>
      <c r="CT1174" s="166"/>
      <c r="CU1174" s="166"/>
      <c r="CV1174" s="166"/>
      <c r="CW1174" s="166"/>
      <c r="CX1174" s="166"/>
      <c r="CY1174" s="166"/>
      <c r="CZ1174" s="166"/>
      <c r="DA1174" s="166"/>
      <c r="DB1174" s="166"/>
      <c r="DC1174" s="166"/>
      <c r="DD1174" s="166"/>
      <c r="DE1174" s="166"/>
      <c r="DF1174" s="166"/>
      <c r="DG1174" s="166"/>
      <c r="DH1174" s="166"/>
      <c r="DI1174" s="166"/>
      <c r="DJ1174" s="166"/>
      <c r="DK1174" s="166"/>
      <c r="DL1174" s="166"/>
      <c r="DM1174" s="166"/>
      <c r="DN1174" s="166"/>
      <c r="DO1174" s="166"/>
      <c r="DP1174" s="166"/>
      <c r="DQ1174" s="166"/>
      <c r="DR1174" s="166"/>
      <c r="DS1174" s="166"/>
      <c r="DT1174" s="166"/>
      <c r="DU1174" s="166"/>
      <c r="DV1174" s="166"/>
      <c r="DW1174" s="166"/>
      <c r="DX1174" s="166"/>
      <c r="DY1174" s="166"/>
      <c r="DZ1174" s="166"/>
      <c r="EA1174" s="166"/>
      <c r="EB1174" s="166"/>
      <c r="EC1174" s="166"/>
      <c r="ED1174" s="166"/>
      <c r="EE1174" s="166"/>
      <c r="EF1174" s="166"/>
      <c r="EG1174" s="166"/>
      <c r="EH1174" s="166"/>
      <c r="EI1174" s="166"/>
      <c r="EJ1174" s="166"/>
      <c r="EK1174" s="166"/>
      <c r="EL1174" s="166"/>
      <c r="EM1174" s="166"/>
      <c r="EN1174" s="166"/>
      <c r="EO1174" s="166"/>
      <c r="EP1174" s="166"/>
      <c r="EQ1174" s="166"/>
      <c r="ER1174" s="166"/>
      <c r="ES1174" s="166"/>
      <c r="ET1174" s="166"/>
      <c r="EU1174" s="166"/>
      <c r="EV1174" s="166"/>
      <c r="EW1174" s="166"/>
      <c r="EX1174" s="166"/>
      <c r="EY1174" s="166"/>
      <c r="EZ1174" s="166"/>
      <c r="FA1174" s="166"/>
      <c r="FB1174" s="166"/>
      <c r="FC1174" s="166"/>
      <c r="FD1174" s="166"/>
      <c r="FE1174" s="166"/>
      <c r="FF1174" s="166"/>
      <c r="FG1174" s="166"/>
      <c r="FH1174" s="166"/>
      <c r="FI1174" s="166"/>
      <c r="FJ1174" s="166"/>
    </row>
    <row r="1175" spans="13:166" s="19" customFormat="1">
      <c r="M1175" s="166"/>
      <c r="N1175" s="166"/>
      <c r="O1175" s="166"/>
      <c r="P1175" s="166"/>
      <c r="Q1175" s="166"/>
      <c r="R1175" s="166"/>
      <c r="S1175" s="166"/>
      <c r="T1175" s="166"/>
      <c r="U1175" s="166"/>
      <c r="V1175" s="166"/>
      <c r="W1175" s="166"/>
      <c r="X1175" s="166"/>
      <c r="Y1175" s="166"/>
      <c r="Z1175" s="166"/>
      <c r="AA1175" s="166"/>
      <c r="AB1175" s="166"/>
      <c r="AC1175" s="166"/>
      <c r="AD1175" s="166"/>
      <c r="AE1175" s="166"/>
      <c r="AF1175" s="166"/>
      <c r="AG1175" s="166"/>
      <c r="AH1175" s="167"/>
      <c r="AI1175" s="167"/>
      <c r="AJ1175" s="167"/>
      <c r="AK1175" s="167"/>
      <c r="AL1175" s="167"/>
      <c r="AM1175" s="167"/>
      <c r="AN1175" s="167"/>
      <c r="AO1175" s="167"/>
      <c r="AP1175" s="167"/>
      <c r="AQ1175" s="167"/>
      <c r="AR1175" s="167"/>
      <c r="AS1175" s="167"/>
      <c r="AT1175" s="167"/>
      <c r="AU1175" s="167"/>
      <c r="AV1175" s="167"/>
      <c r="AW1175" s="167"/>
      <c r="AX1175" s="167"/>
      <c r="AY1175" s="167"/>
      <c r="AZ1175" s="167"/>
      <c r="BA1175" s="167"/>
      <c r="BB1175" s="167"/>
      <c r="BC1175" s="167"/>
      <c r="BD1175" s="167"/>
      <c r="BE1175" s="167"/>
      <c r="BF1175" s="167"/>
      <c r="BG1175" s="167"/>
      <c r="BH1175" s="167"/>
      <c r="BI1175" s="167"/>
      <c r="BJ1175" s="167"/>
      <c r="BK1175" s="167"/>
      <c r="BL1175" s="166"/>
      <c r="BM1175" s="166"/>
      <c r="BN1175" s="166"/>
      <c r="BO1175" s="166"/>
      <c r="BP1175" s="166"/>
      <c r="BQ1175" s="166"/>
      <c r="BR1175" s="166"/>
      <c r="BS1175" s="166"/>
      <c r="BT1175" s="166"/>
      <c r="BU1175" s="166"/>
      <c r="BV1175" s="166"/>
      <c r="BW1175" s="166"/>
      <c r="BX1175" s="166"/>
      <c r="BY1175" s="166"/>
      <c r="BZ1175" s="166"/>
      <c r="CA1175" s="166"/>
      <c r="CB1175" s="166"/>
      <c r="CC1175" s="166"/>
      <c r="CD1175" s="166"/>
      <c r="CE1175" s="166"/>
      <c r="CF1175" s="166"/>
      <c r="CG1175" s="166"/>
      <c r="CH1175" s="166"/>
      <c r="CI1175" s="166"/>
      <c r="CJ1175" s="166"/>
      <c r="CK1175" s="166"/>
      <c r="CL1175" s="166"/>
      <c r="CM1175" s="166"/>
      <c r="CN1175" s="166"/>
      <c r="CO1175" s="166"/>
      <c r="CP1175" s="166"/>
      <c r="CQ1175" s="166"/>
      <c r="CR1175" s="166"/>
      <c r="CS1175" s="166"/>
      <c r="CT1175" s="166"/>
      <c r="CU1175" s="166"/>
      <c r="CV1175" s="166"/>
      <c r="CW1175" s="166"/>
      <c r="CX1175" s="166"/>
      <c r="CY1175" s="166"/>
      <c r="CZ1175" s="166"/>
      <c r="DA1175" s="166"/>
      <c r="DB1175" s="166"/>
      <c r="DC1175" s="166"/>
      <c r="DD1175" s="166"/>
      <c r="DE1175" s="166"/>
      <c r="DF1175" s="166"/>
      <c r="DG1175" s="166"/>
      <c r="DH1175" s="166"/>
      <c r="DI1175" s="166"/>
      <c r="DJ1175" s="166"/>
      <c r="DK1175" s="166"/>
      <c r="DL1175" s="166"/>
      <c r="DM1175" s="166"/>
      <c r="DN1175" s="166"/>
      <c r="DO1175" s="166"/>
      <c r="DP1175" s="166"/>
      <c r="DQ1175" s="166"/>
      <c r="DR1175" s="166"/>
      <c r="DS1175" s="166"/>
      <c r="DT1175" s="166"/>
      <c r="DU1175" s="166"/>
      <c r="DV1175" s="166"/>
      <c r="DW1175" s="166"/>
      <c r="DX1175" s="166"/>
      <c r="DY1175" s="166"/>
      <c r="DZ1175" s="166"/>
      <c r="EA1175" s="166"/>
      <c r="EB1175" s="166"/>
      <c r="EC1175" s="166"/>
      <c r="ED1175" s="166"/>
      <c r="EE1175" s="166"/>
      <c r="EF1175" s="166"/>
      <c r="EG1175" s="166"/>
      <c r="EH1175" s="166"/>
      <c r="EI1175" s="166"/>
      <c r="EJ1175" s="166"/>
      <c r="EK1175" s="166"/>
      <c r="EL1175" s="166"/>
      <c r="EM1175" s="166"/>
      <c r="EN1175" s="166"/>
      <c r="EO1175" s="166"/>
      <c r="EP1175" s="166"/>
      <c r="EQ1175" s="166"/>
      <c r="ER1175" s="166"/>
      <c r="ES1175" s="166"/>
      <c r="ET1175" s="166"/>
      <c r="EU1175" s="166"/>
      <c r="EV1175" s="166"/>
      <c r="EW1175" s="166"/>
      <c r="EX1175" s="166"/>
      <c r="EY1175" s="166"/>
      <c r="EZ1175" s="166"/>
      <c r="FA1175" s="166"/>
      <c r="FB1175" s="166"/>
      <c r="FC1175" s="166"/>
      <c r="FD1175" s="166"/>
      <c r="FE1175" s="166"/>
      <c r="FF1175" s="166"/>
      <c r="FG1175" s="166"/>
      <c r="FH1175" s="166"/>
      <c r="FI1175" s="166"/>
      <c r="FJ1175" s="166"/>
    </row>
    <row r="1176" spans="13:166" s="19" customFormat="1">
      <c r="M1176" s="166"/>
      <c r="N1176" s="166"/>
      <c r="O1176" s="166"/>
      <c r="P1176" s="166"/>
      <c r="Q1176" s="166"/>
      <c r="R1176" s="166"/>
      <c r="S1176" s="166"/>
      <c r="T1176" s="166"/>
      <c r="U1176" s="166"/>
      <c r="V1176" s="166"/>
      <c r="W1176" s="166"/>
      <c r="X1176" s="166"/>
      <c r="Y1176" s="166"/>
      <c r="Z1176" s="166"/>
      <c r="AA1176" s="166"/>
      <c r="AB1176" s="166"/>
      <c r="AC1176" s="166"/>
      <c r="AD1176" s="166"/>
      <c r="AE1176" s="166"/>
      <c r="AF1176" s="166"/>
      <c r="AG1176" s="166"/>
      <c r="AH1176" s="167"/>
      <c r="AI1176" s="167"/>
      <c r="AJ1176" s="167"/>
      <c r="AK1176" s="167"/>
      <c r="AL1176" s="167"/>
      <c r="AM1176" s="167"/>
      <c r="AN1176" s="167"/>
      <c r="AO1176" s="167"/>
      <c r="AP1176" s="167"/>
      <c r="AQ1176" s="167"/>
      <c r="AR1176" s="167"/>
      <c r="AS1176" s="167"/>
      <c r="AT1176" s="167"/>
      <c r="AU1176" s="167"/>
      <c r="AV1176" s="167"/>
      <c r="AW1176" s="167"/>
      <c r="AX1176" s="167"/>
      <c r="AY1176" s="167"/>
      <c r="AZ1176" s="167"/>
      <c r="BA1176" s="167"/>
      <c r="BB1176" s="167"/>
      <c r="BC1176" s="167"/>
      <c r="BD1176" s="167"/>
      <c r="BE1176" s="167"/>
      <c r="BF1176" s="167"/>
      <c r="BG1176" s="167"/>
      <c r="BH1176" s="167"/>
      <c r="BI1176" s="167"/>
      <c r="BJ1176" s="167"/>
      <c r="BK1176" s="167"/>
      <c r="BL1176" s="166"/>
      <c r="BM1176" s="166"/>
      <c r="BN1176" s="166"/>
      <c r="BO1176" s="166"/>
      <c r="BP1176" s="166"/>
      <c r="BQ1176" s="166"/>
      <c r="BR1176" s="166"/>
      <c r="BS1176" s="166"/>
      <c r="BT1176" s="166"/>
      <c r="BU1176" s="166"/>
      <c r="BV1176" s="166"/>
      <c r="BW1176" s="166"/>
      <c r="BX1176" s="166"/>
      <c r="BY1176" s="166"/>
      <c r="BZ1176" s="166"/>
      <c r="CA1176" s="166"/>
      <c r="CB1176" s="166"/>
      <c r="CC1176" s="166"/>
      <c r="CD1176" s="166"/>
      <c r="CE1176" s="166"/>
      <c r="CF1176" s="166"/>
      <c r="CG1176" s="166"/>
      <c r="CH1176" s="166"/>
      <c r="CI1176" s="166"/>
      <c r="CJ1176" s="166"/>
      <c r="CK1176" s="166"/>
      <c r="CL1176" s="166"/>
      <c r="CM1176" s="166"/>
      <c r="CN1176" s="166"/>
      <c r="CO1176" s="166"/>
      <c r="CP1176" s="166"/>
      <c r="CQ1176" s="166"/>
      <c r="CR1176" s="166"/>
      <c r="CS1176" s="166"/>
      <c r="CT1176" s="166"/>
      <c r="CU1176" s="166"/>
      <c r="CV1176" s="166"/>
      <c r="CW1176" s="166"/>
      <c r="CX1176" s="166"/>
      <c r="CY1176" s="166"/>
      <c r="CZ1176" s="166"/>
      <c r="DA1176" s="166"/>
      <c r="DB1176" s="166"/>
      <c r="DC1176" s="166"/>
      <c r="DD1176" s="166"/>
      <c r="DE1176" s="166"/>
      <c r="DF1176" s="166"/>
      <c r="DG1176" s="166"/>
      <c r="DH1176" s="166"/>
      <c r="DI1176" s="166"/>
      <c r="DJ1176" s="166"/>
      <c r="DK1176" s="166"/>
      <c r="DL1176" s="166"/>
      <c r="DM1176" s="166"/>
      <c r="DN1176" s="166"/>
      <c r="DO1176" s="166"/>
      <c r="DP1176" s="166"/>
      <c r="DQ1176" s="166"/>
      <c r="DR1176" s="166"/>
      <c r="DS1176" s="166"/>
      <c r="DT1176" s="166"/>
      <c r="DU1176" s="166"/>
      <c r="DV1176" s="166"/>
      <c r="DW1176" s="166"/>
      <c r="DX1176" s="166"/>
      <c r="DY1176" s="166"/>
      <c r="DZ1176" s="166"/>
      <c r="EA1176" s="166"/>
      <c r="EB1176" s="166"/>
      <c r="EC1176" s="166"/>
      <c r="ED1176" s="166"/>
      <c r="EE1176" s="166"/>
      <c r="EF1176" s="166"/>
      <c r="EG1176" s="166"/>
      <c r="EH1176" s="166"/>
      <c r="EI1176" s="166"/>
      <c r="EJ1176" s="166"/>
      <c r="EK1176" s="166"/>
      <c r="EL1176" s="166"/>
      <c r="EM1176" s="166"/>
      <c r="EN1176" s="166"/>
      <c r="EO1176" s="166"/>
      <c r="EP1176" s="166"/>
      <c r="EQ1176" s="166"/>
      <c r="ER1176" s="166"/>
      <c r="ES1176" s="166"/>
      <c r="ET1176" s="166"/>
      <c r="EU1176" s="166"/>
      <c r="EV1176" s="166"/>
      <c r="EW1176" s="166"/>
      <c r="EX1176" s="166"/>
      <c r="EY1176" s="166"/>
      <c r="EZ1176" s="166"/>
      <c r="FA1176" s="166"/>
      <c r="FB1176" s="166"/>
      <c r="FC1176" s="166"/>
      <c r="FD1176" s="166"/>
      <c r="FE1176" s="166"/>
      <c r="FF1176" s="166"/>
      <c r="FG1176" s="166"/>
      <c r="FH1176" s="166"/>
      <c r="FI1176" s="166"/>
      <c r="FJ1176" s="166"/>
    </row>
    <row r="1177" spans="13:166" s="19" customFormat="1">
      <c r="M1177" s="166"/>
      <c r="N1177" s="166"/>
      <c r="O1177" s="166"/>
      <c r="P1177" s="166"/>
      <c r="Q1177" s="166"/>
      <c r="R1177" s="166"/>
      <c r="S1177" s="166"/>
      <c r="T1177" s="166"/>
      <c r="U1177" s="166"/>
      <c r="V1177" s="166"/>
      <c r="W1177" s="166"/>
      <c r="X1177" s="166"/>
      <c r="Y1177" s="166"/>
      <c r="Z1177" s="166"/>
      <c r="AA1177" s="166"/>
      <c r="AB1177" s="166"/>
      <c r="AC1177" s="166"/>
      <c r="AD1177" s="166"/>
      <c r="AE1177" s="166"/>
      <c r="AF1177" s="166"/>
      <c r="AG1177" s="166"/>
      <c r="AH1177" s="167"/>
      <c r="AI1177" s="167"/>
      <c r="AJ1177" s="167"/>
      <c r="AK1177" s="167"/>
      <c r="AL1177" s="167"/>
      <c r="AM1177" s="167"/>
      <c r="AN1177" s="167"/>
      <c r="AO1177" s="167"/>
      <c r="AP1177" s="167"/>
      <c r="AQ1177" s="167"/>
      <c r="AR1177" s="167"/>
      <c r="AS1177" s="167"/>
      <c r="AT1177" s="167"/>
      <c r="AU1177" s="167"/>
      <c r="AV1177" s="167"/>
      <c r="AW1177" s="167"/>
      <c r="AX1177" s="167"/>
      <c r="AY1177" s="167"/>
      <c r="AZ1177" s="167"/>
      <c r="BA1177" s="167"/>
      <c r="BB1177" s="167"/>
      <c r="BC1177" s="167"/>
      <c r="BD1177" s="167"/>
      <c r="BE1177" s="167"/>
      <c r="BF1177" s="167"/>
      <c r="BG1177" s="167"/>
      <c r="BH1177" s="167"/>
      <c r="BI1177" s="167"/>
      <c r="BJ1177" s="167"/>
      <c r="BK1177" s="167"/>
      <c r="BL1177" s="166"/>
      <c r="BM1177" s="166"/>
      <c r="BN1177" s="166"/>
      <c r="BO1177" s="166"/>
      <c r="BP1177" s="166"/>
      <c r="BQ1177" s="166"/>
      <c r="BR1177" s="166"/>
      <c r="BS1177" s="166"/>
      <c r="BT1177" s="166"/>
      <c r="BU1177" s="166"/>
      <c r="BV1177" s="166"/>
      <c r="BW1177" s="166"/>
      <c r="BX1177" s="166"/>
      <c r="BY1177" s="166"/>
      <c r="BZ1177" s="166"/>
      <c r="CA1177" s="166"/>
      <c r="CB1177" s="166"/>
      <c r="CC1177" s="166"/>
      <c r="CD1177" s="166"/>
      <c r="CE1177" s="166"/>
      <c r="CF1177" s="166"/>
      <c r="CG1177" s="166"/>
      <c r="CH1177" s="166"/>
      <c r="CI1177" s="166"/>
      <c r="CJ1177" s="166"/>
      <c r="CK1177" s="166"/>
      <c r="CL1177" s="166"/>
      <c r="CM1177" s="166"/>
      <c r="CN1177" s="166"/>
      <c r="CO1177" s="166"/>
      <c r="CP1177" s="166"/>
      <c r="CQ1177" s="166"/>
      <c r="CR1177" s="166"/>
      <c r="CS1177" s="166"/>
      <c r="CT1177" s="166"/>
      <c r="CU1177" s="166"/>
      <c r="CV1177" s="166"/>
      <c r="CW1177" s="166"/>
      <c r="CX1177" s="166"/>
      <c r="CY1177" s="166"/>
      <c r="CZ1177" s="166"/>
      <c r="DA1177" s="166"/>
      <c r="DB1177" s="166"/>
      <c r="DC1177" s="166"/>
      <c r="DD1177" s="166"/>
      <c r="DE1177" s="166"/>
      <c r="DF1177" s="166"/>
      <c r="DG1177" s="166"/>
      <c r="DH1177" s="166"/>
      <c r="DI1177" s="166"/>
      <c r="DJ1177" s="166"/>
      <c r="DK1177" s="166"/>
      <c r="DL1177" s="166"/>
      <c r="DM1177" s="166"/>
      <c r="DN1177" s="166"/>
      <c r="DO1177" s="166"/>
      <c r="DP1177" s="166"/>
      <c r="DQ1177" s="166"/>
      <c r="DR1177" s="166"/>
      <c r="DS1177" s="166"/>
      <c r="DT1177" s="166"/>
      <c r="DU1177" s="166"/>
      <c r="DV1177" s="166"/>
      <c r="DW1177" s="166"/>
      <c r="DX1177" s="166"/>
      <c r="DY1177" s="166"/>
      <c r="DZ1177" s="166"/>
      <c r="EA1177" s="166"/>
      <c r="EB1177" s="166"/>
      <c r="EC1177" s="166"/>
      <c r="ED1177" s="166"/>
      <c r="EE1177" s="166"/>
      <c r="EF1177" s="166"/>
      <c r="EG1177" s="166"/>
      <c r="EH1177" s="166"/>
      <c r="EI1177" s="166"/>
      <c r="EJ1177" s="166"/>
      <c r="EK1177" s="166"/>
      <c r="EL1177" s="166"/>
      <c r="EM1177" s="166"/>
      <c r="EN1177" s="166"/>
      <c r="EO1177" s="166"/>
      <c r="EP1177" s="166"/>
      <c r="EQ1177" s="166"/>
      <c r="ER1177" s="166"/>
      <c r="ES1177" s="166"/>
      <c r="ET1177" s="166"/>
      <c r="EU1177" s="166"/>
      <c r="EV1177" s="166"/>
      <c r="EW1177" s="166"/>
      <c r="EX1177" s="166"/>
      <c r="EY1177" s="166"/>
      <c r="EZ1177" s="166"/>
      <c r="FA1177" s="166"/>
      <c r="FB1177" s="166"/>
      <c r="FC1177" s="166"/>
      <c r="FD1177" s="166"/>
      <c r="FE1177" s="166"/>
      <c r="FF1177" s="166"/>
      <c r="FG1177" s="166"/>
      <c r="FH1177" s="166"/>
      <c r="FI1177" s="166"/>
      <c r="FJ1177" s="166"/>
    </row>
    <row r="1178" spans="13:166" s="19" customFormat="1">
      <c r="M1178" s="166"/>
      <c r="N1178" s="166"/>
      <c r="O1178" s="166"/>
      <c r="P1178" s="166"/>
      <c r="Q1178" s="166"/>
      <c r="R1178" s="166"/>
      <c r="S1178" s="166"/>
      <c r="T1178" s="166"/>
      <c r="U1178" s="166"/>
      <c r="V1178" s="166"/>
      <c r="W1178" s="166"/>
      <c r="X1178" s="166"/>
      <c r="Y1178" s="166"/>
      <c r="Z1178" s="166"/>
      <c r="AA1178" s="166"/>
      <c r="AB1178" s="166"/>
      <c r="AC1178" s="166"/>
      <c r="AD1178" s="166"/>
      <c r="AE1178" s="166"/>
      <c r="AF1178" s="166"/>
      <c r="AG1178" s="166"/>
      <c r="AH1178" s="167"/>
      <c r="AI1178" s="167"/>
      <c r="AJ1178" s="167"/>
      <c r="AK1178" s="167"/>
      <c r="AL1178" s="167"/>
      <c r="AM1178" s="167"/>
      <c r="AN1178" s="167"/>
      <c r="AO1178" s="167"/>
      <c r="AP1178" s="167"/>
      <c r="AQ1178" s="167"/>
      <c r="AR1178" s="167"/>
      <c r="AS1178" s="167"/>
      <c r="AT1178" s="167"/>
      <c r="AU1178" s="167"/>
      <c r="AV1178" s="167"/>
      <c r="AW1178" s="167"/>
      <c r="AX1178" s="167"/>
      <c r="AY1178" s="167"/>
      <c r="AZ1178" s="167"/>
      <c r="BA1178" s="167"/>
      <c r="BB1178" s="167"/>
      <c r="BC1178" s="167"/>
      <c r="BD1178" s="167"/>
      <c r="BE1178" s="167"/>
      <c r="BF1178" s="167"/>
      <c r="BG1178" s="167"/>
      <c r="BH1178" s="167"/>
      <c r="BI1178" s="167"/>
      <c r="BJ1178" s="167"/>
      <c r="BK1178" s="167"/>
      <c r="BL1178" s="166"/>
      <c r="BM1178" s="166"/>
      <c r="BN1178" s="166"/>
      <c r="BO1178" s="166"/>
      <c r="BP1178" s="166"/>
      <c r="BQ1178" s="166"/>
      <c r="BR1178" s="166"/>
      <c r="BS1178" s="166"/>
      <c r="BT1178" s="166"/>
      <c r="BU1178" s="166"/>
      <c r="BV1178" s="166"/>
      <c r="BW1178" s="166"/>
      <c r="BX1178" s="166"/>
      <c r="BY1178" s="166"/>
      <c r="BZ1178" s="166"/>
      <c r="CA1178" s="166"/>
      <c r="CB1178" s="166"/>
      <c r="CC1178" s="166"/>
      <c r="CD1178" s="166"/>
      <c r="CE1178" s="166"/>
      <c r="CF1178" s="166"/>
      <c r="CG1178" s="166"/>
      <c r="CH1178" s="166"/>
      <c r="CI1178" s="166"/>
      <c r="CJ1178" s="166"/>
      <c r="CK1178" s="166"/>
      <c r="CL1178" s="166"/>
      <c r="CM1178" s="166"/>
      <c r="CN1178" s="166"/>
      <c r="CO1178" s="166"/>
      <c r="CP1178" s="166"/>
      <c r="CQ1178" s="166"/>
      <c r="CR1178" s="166"/>
      <c r="CS1178" s="166"/>
      <c r="CT1178" s="166"/>
      <c r="CU1178" s="166"/>
      <c r="CV1178" s="166"/>
      <c r="CW1178" s="166"/>
      <c r="CX1178" s="166"/>
      <c r="CY1178" s="166"/>
      <c r="CZ1178" s="166"/>
      <c r="DA1178" s="166"/>
      <c r="DB1178" s="166"/>
      <c r="DC1178" s="166"/>
      <c r="DD1178" s="166"/>
      <c r="DE1178" s="166"/>
      <c r="DF1178" s="166"/>
      <c r="DG1178" s="166"/>
      <c r="DH1178" s="166"/>
      <c r="DI1178" s="166"/>
      <c r="DJ1178" s="166"/>
      <c r="DK1178" s="166"/>
      <c r="DL1178" s="166"/>
      <c r="DM1178" s="166"/>
      <c r="DN1178" s="166"/>
      <c r="DO1178" s="166"/>
      <c r="DP1178" s="166"/>
      <c r="DQ1178" s="166"/>
      <c r="DR1178" s="166"/>
      <c r="DS1178" s="166"/>
      <c r="DT1178" s="166"/>
      <c r="DU1178" s="166"/>
      <c r="DV1178" s="166"/>
      <c r="DW1178" s="166"/>
      <c r="DX1178" s="166"/>
      <c r="DY1178" s="166"/>
      <c r="DZ1178" s="166"/>
      <c r="EA1178" s="166"/>
      <c r="EB1178" s="166"/>
      <c r="EC1178" s="166"/>
      <c r="ED1178" s="166"/>
      <c r="EE1178" s="166"/>
      <c r="EF1178" s="166"/>
      <c r="EG1178" s="166"/>
      <c r="EH1178" s="166"/>
      <c r="EI1178" s="166"/>
      <c r="EJ1178" s="166"/>
      <c r="EK1178" s="166"/>
      <c r="EL1178" s="166"/>
      <c r="EM1178" s="166"/>
      <c r="EN1178" s="166"/>
      <c r="EO1178" s="166"/>
      <c r="EP1178" s="166"/>
      <c r="EQ1178" s="166"/>
      <c r="ER1178" s="166"/>
      <c r="ES1178" s="166"/>
      <c r="ET1178" s="166"/>
      <c r="EU1178" s="166"/>
      <c r="EV1178" s="166"/>
      <c r="EW1178" s="166"/>
      <c r="EX1178" s="166"/>
      <c r="EY1178" s="166"/>
      <c r="EZ1178" s="166"/>
      <c r="FA1178" s="166"/>
      <c r="FB1178" s="166"/>
      <c r="FC1178" s="166"/>
      <c r="FD1178" s="166"/>
      <c r="FE1178" s="166"/>
      <c r="FF1178" s="166"/>
      <c r="FG1178" s="166"/>
      <c r="FH1178" s="166"/>
      <c r="FI1178" s="166"/>
      <c r="FJ1178" s="166"/>
    </row>
    <row r="1179" spans="13:166" s="19" customFormat="1">
      <c r="M1179" s="166"/>
      <c r="N1179" s="166"/>
      <c r="O1179" s="166"/>
      <c r="P1179" s="166"/>
      <c r="Q1179" s="166"/>
      <c r="R1179" s="166"/>
      <c r="S1179" s="166"/>
      <c r="T1179" s="166"/>
      <c r="U1179" s="166"/>
      <c r="V1179" s="166"/>
      <c r="W1179" s="166"/>
      <c r="X1179" s="166"/>
      <c r="Y1179" s="166"/>
      <c r="Z1179" s="166"/>
      <c r="AA1179" s="166"/>
      <c r="AB1179" s="166"/>
      <c r="AC1179" s="166"/>
      <c r="AD1179" s="166"/>
      <c r="AE1179" s="166"/>
      <c r="AF1179" s="166"/>
      <c r="AG1179" s="166"/>
      <c r="AH1179" s="167"/>
      <c r="AI1179" s="167"/>
      <c r="AJ1179" s="167"/>
      <c r="AK1179" s="167"/>
      <c r="AL1179" s="167"/>
      <c r="AM1179" s="167"/>
      <c r="AN1179" s="167"/>
      <c r="AO1179" s="167"/>
      <c r="AP1179" s="167"/>
      <c r="AQ1179" s="167"/>
      <c r="AR1179" s="167"/>
      <c r="AS1179" s="167"/>
      <c r="AT1179" s="167"/>
      <c r="AU1179" s="167"/>
      <c r="AV1179" s="167"/>
      <c r="AW1179" s="167"/>
      <c r="AX1179" s="167"/>
      <c r="AY1179" s="167"/>
      <c r="AZ1179" s="167"/>
      <c r="BA1179" s="167"/>
      <c r="BB1179" s="167"/>
      <c r="BC1179" s="167"/>
      <c r="BD1179" s="167"/>
      <c r="BE1179" s="167"/>
      <c r="BF1179" s="167"/>
      <c r="BG1179" s="167"/>
      <c r="BH1179" s="167"/>
      <c r="BI1179" s="167"/>
      <c r="BJ1179" s="167"/>
      <c r="BK1179" s="167"/>
      <c r="BL1179" s="166"/>
      <c r="BM1179" s="166"/>
      <c r="BN1179" s="166"/>
      <c r="BO1179" s="166"/>
      <c r="BP1179" s="166"/>
      <c r="BQ1179" s="166"/>
      <c r="BR1179" s="166"/>
      <c r="BS1179" s="166"/>
      <c r="BT1179" s="166"/>
      <c r="BU1179" s="166"/>
      <c r="BV1179" s="166"/>
      <c r="BW1179" s="166"/>
      <c r="BX1179" s="166"/>
      <c r="BY1179" s="166"/>
      <c r="BZ1179" s="166"/>
      <c r="CA1179" s="166"/>
      <c r="CB1179" s="166"/>
      <c r="CC1179" s="166"/>
      <c r="CD1179" s="166"/>
      <c r="CE1179" s="166"/>
      <c r="CF1179" s="166"/>
      <c r="CG1179" s="166"/>
      <c r="CH1179" s="166"/>
      <c r="CI1179" s="166"/>
      <c r="CJ1179" s="166"/>
      <c r="CK1179" s="166"/>
      <c r="CL1179" s="166"/>
      <c r="CM1179" s="166"/>
      <c r="CN1179" s="166"/>
      <c r="CO1179" s="166"/>
      <c r="CP1179" s="166"/>
      <c r="CQ1179" s="166"/>
      <c r="CR1179" s="166"/>
      <c r="CS1179" s="166"/>
      <c r="CT1179" s="166"/>
      <c r="CU1179" s="166"/>
      <c r="CV1179" s="166"/>
      <c r="CW1179" s="166"/>
      <c r="CX1179" s="166"/>
      <c r="CY1179" s="166"/>
      <c r="CZ1179" s="166"/>
      <c r="DA1179" s="166"/>
      <c r="DB1179" s="166"/>
      <c r="DC1179" s="166"/>
      <c r="DD1179" s="166"/>
      <c r="DE1179" s="166"/>
      <c r="DF1179" s="166"/>
      <c r="DG1179" s="166"/>
      <c r="DH1179" s="166"/>
      <c r="DI1179" s="166"/>
      <c r="DJ1179" s="166"/>
      <c r="DK1179" s="166"/>
      <c r="DL1179" s="166"/>
      <c r="DM1179" s="166"/>
      <c r="DN1179" s="166"/>
      <c r="DO1179" s="166"/>
      <c r="DP1179" s="166"/>
      <c r="DQ1179" s="166"/>
      <c r="DR1179" s="166"/>
      <c r="DS1179" s="166"/>
      <c r="DT1179" s="166"/>
      <c r="DU1179" s="166"/>
      <c r="DV1179" s="166"/>
      <c r="DW1179" s="166"/>
      <c r="DX1179" s="166"/>
      <c r="DY1179" s="166"/>
      <c r="DZ1179" s="166"/>
      <c r="EA1179" s="166"/>
      <c r="EB1179" s="166"/>
      <c r="EC1179" s="166"/>
      <c r="ED1179" s="166"/>
      <c r="EE1179" s="166"/>
      <c r="EF1179" s="166"/>
      <c r="EG1179" s="166"/>
      <c r="EH1179" s="166"/>
      <c r="EI1179" s="166"/>
      <c r="EJ1179" s="166"/>
      <c r="EK1179" s="166"/>
      <c r="EL1179" s="166"/>
      <c r="EM1179" s="166"/>
      <c r="EN1179" s="166"/>
      <c r="EO1179" s="166"/>
      <c r="EP1179" s="166"/>
      <c r="EQ1179" s="166"/>
      <c r="ER1179" s="166"/>
      <c r="ES1179" s="166"/>
      <c r="ET1179" s="166"/>
      <c r="EU1179" s="166"/>
      <c r="EV1179" s="166"/>
      <c r="EW1179" s="166"/>
      <c r="EX1179" s="166"/>
      <c r="EY1179" s="166"/>
      <c r="EZ1179" s="166"/>
      <c r="FA1179" s="166"/>
      <c r="FB1179" s="166"/>
      <c r="FC1179" s="166"/>
      <c r="FD1179" s="166"/>
      <c r="FE1179" s="166"/>
      <c r="FF1179" s="166"/>
      <c r="FG1179" s="166"/>
      <c r="FH1179" s="166"/>
      <c r="FI1179" s="166"/>
      <c r="FJ1179" s="166"/>
    </row>
    <row r="1180" spans="13:166" s="19" customFormat="1">
      <c r="M1180" s="166"/>
      <c r="N1180" s="166"/>
      <c r="O1180" s="166"/>
      <c r="P1180" s="166"/>
      <c r="Q1180" s="166"/>
      <c r="R1180" s="166"/>
      <c r="S1180" s="166"/>
      <c r="T1180" s="166"/>
      <c r="U1180" s="166"/>
      <c r="V1180" s="166"/>
      <c r="W1180" s="166"/>
      <c r="X1180" s="166"/>
      <c r="Y1180" s="166"/>
      <c r="Z1180" s="166"/>
      <c r="AA1180" s="166"/>
      <c r="AB1180" s="166"/>
      <c r="AC1180" s="166"/>
      <c r="AD1180" s="166"/>
      <c r="AE1180" s="166"/>
      <c r="AF1180" s="166"/>
      <c r="AG1180" s="166"/>
      <c r="AH1180" s="167"/>
      <c r="AI1180" s="167"/>
      <c r="AJ1180" s="167"/>
      <c r="AK1180" s="167"/>
      <c r="AL1180" s="167"/>
      <c r="AM1180" s="167"/>
      <c r="AN1180" s="167"/>
      <c r="AO1180" s="167"/>
      <c r="AP1180" s="167"/>
      <c r="AQ1180" s="167"/>
      <c r="AR1180" s="167"/>
      <c r="AS1180" s="167"/>
      <c r="AT1180" s="167"/>
      <c r="AU1180" s="167"/>
      <c r="AV1180" s="167"/>
      <c r="AW1180" s="167"/>
      <c r="AX1180" s="167"/>
      <c r="AY1180" s="167"/>
      <c r="AZ1180" s="167"/>
      <c r="BA1180" s="167"/>
      <c r="BB1180" s="167"/>
      <c r="BC1180" s="167"/>
      <c r="BD1180" s="167"/>
      <c r="BE1180" s="167"/>
      <c r="BF1180" s="167"/>
      <c r="BG1180" s="167"/>
      <c r="BH1180" s="167"/>
      <c r="BI1180" s="167"/>
      <c r="BJ1180" s="167"/>
      <c r="BK1180" s="167"/>
      <c r="BL1180" s="166"/>
      <c r="BM1180" s="166"/>
      <c r="BN1180" s="166"/>
      <c r="BO1180" s="166"/>
      <c r="BP1180" s="166"/>
      <c r="BQ1180" s="166"/>
      <c r="BR1180" s="166"/>
      <c r="BS1180" s="166"/>
      <c r="BT1180" s="166"/>
      <c r="BU1180" s="166"/>
      <c r="BV1180" s="166"/>
      <c r="BW1180" s="166"/>
      <c r="BX1180" s="166"/>
      <c r="BY1180" s="166"/>
      <c r="BZ1180" s="166"/>
      <c r="CA1180" s="166"/>
      <c r="CB1180" s="166"/>
      <c r="CC1180" s="166"/>
      <c r="CD1180" s="166"/>
      <c r="CE1180" s="166"/>
      <c r="CF1180" s="166"/>
      <c r="CG1180" s="166"/>
      <c r="CH1180" s="166"/>
      <c r="CI1180" s="166"/>
      <c r="CJ1180" s="166"/>
      <c r="CK1180" s="166"/>
      <c r="CL1180" s="166"/>
      <c r="CM1180" s="166"/>
      <c r="CN1180" s="166"/>
      <c r="CO1180" s="166"/>
      <c r="CP1180" s="166"/>
      <c r="CQ1180" s="166"/>
      <c r="CR1180" s="166"/>
      <c r="CS1180" s="166"/>
      <c r="CT1180" s="166"/>
      <c r="CU1180" s="166"/>
      <c r="CV1180" s="166"/>
      <c r="CW1180" s="166"/>
      <c r="CX1180" s="166"/>
      <c r="CY1180" s="166"/>
      <c r="CZ1180" s="166"/>
      <c r="DA1180" s="166"/>
      <c r="DB1180" s="166"/>
      <c r="DC1180" s="166"/>
      <c r="DD1180" s="166"/>
      <c r="DE1180" s="166"/>
      <c r="DF1180" s="166"/>
      <c r="DG1180" s="166"/>
      <c r="DH1180" s="166"/>
      <c r="DI1180" s="166"/>
      <c r="DJ1180" s="166"/>
      <c r="DK1180" s="166"/>
      <c r="DL1180" s="166"/>
      <c r="DM1180" s="166"/>
      <c r="DN1180" s="166"/>
      <c r="DO1180" s="166"/>
      <c r="DP1180" s="166"/>
      <c r="DQ1180" s="166"/>
      <c r="DR1180" s="166"/>
      <c r="DS1180" s="166"/>
      <c r="DT1180" s="166"/>
      <c r="DU1180" s="166"/>
      <c r="DV1180" s="166"/>
      <c r="DW1180" s="166"/>
      <c r="DX1180" s="166"/>
      <c r="DY1180" s="166"/>
      <c r="DZ1180" s="166"/>
      <c r="EA1180" s="166"/>
      <c r="EB1180" s="166"/>
      <c r="EC1180" s="166"/>
      <c r="ED1180" s="166"/>
      <c r="EE1180" s="166"/>
      <c r="EF1180" s="166"/>
      <c r="EG1180" s="166"/>
      <c r="EH1180" s="166"/>
      <c r="EI1180" s="166"/>
      <c r="EJ1180" s="166"/>
      <c r="EK1180" s="166"/>
      <c r="EL1180" s="166"/>
      <c r="EM1180" s="166"/>
      <c r="EN1180" s="166"/>
      <c r="EO1180" s="166"/>
      <c r="EP1180" s="166"/>
      <c r="EQ1180" s="166"/>
      <c r="ER1180" s="166"/>
      <c r="ES1180" s="166"/>
      <c r="ET1180" s="166"/>
      <c r="EU1180" s="166"/>
      <c r="EV1180" s="166"/>
      <c r="EW1180" s="166"/>
      <c r="EX1180" s="166"/>
      <c r="EY1180" s="166"/>
      <c r="EZ1180" s="166"/>
      <c r="FA1180" s="166"/>
      <c r="FB1180" s="166"/>
      <c r="FC1180" s="166"/>
      <c r="FD1180" s="166"/>
      <c r="FE1180" s="166"/>
      <c r="FF1180" s="166"/>
      <c r="FG1180" s="166"/>
      <c r="FH1180" s="166"/>
      <c r="FI1180" s="166"/>
      <c r="FJ1180" s="166"/>
    </row>
    <row r="1181" spans="13:166" s="19" customFormat="1">
      <c r="M1181" s="166"/>
      <c r="N1181" s="166"/>
      <c r="O1181" s="166"/>
      <c r="P1181" s="166"/>
      <c r="Q1181" s="166"/>
      <c r="R1181" s="166"/>
      <c r="S1181" s="166"/>
      <c r="T1181" s="166"/>
      <c r="U1181" s="166"/>
      <c r="V1181" s="166"/>
      <c r="W1181" s="166"/>
      <c r="X1181" s="166"/>
      <c r="Y1181" s="166"/>
      <c r="Z1181" s="166"/>
      <c r="AA1181" s="166"/>
      <c r="AB1181" s="166"/>
      <c r="AC1181" s="166"/>
      <c r="AD1181" s="166"/>
      <c r="AE1181" s="166"/>
      <c r="AF1181" s="166"/>
      <c r="AG1181" s="166"/>
      <c r="AH1181" s="167"/>
      <c r="AI1181" s="167"/>
      <c r="AJ1181" s="167"/>
      <c r="AK1181" s="167"/>
      <c r="AL1181" s="167"/>
      <c r="AM1181" s="167"/>
      <c r="AN1181" s="167"/>
      <c r="AO1181" s="167"/>
      <c r="AP1181" s="167"/>
      <c r="AQ1181" s="167"/>
      <c r="AR1181" s="167"/>
      <c r="AS1181" s="167"/>
      <c r="AT1181" s="167"/>
      <c r="AU1181" s="167"/>
      <c r="AV1181" s="167"/>
      <c r="AW1181" s="167"/>
      <c r="AX1181" s="167"/>
      <c r="AY1181" s="167"/>
      <c r="AZ1181" s="167"/>
      <c r="BA1181" s="167"/>
      <c r="BB1181" s="167"/>
      <c r="BC1181" s="167"/>
      <c r="BD1181" s="167"/>
      <c r="BE1181" s="167"/>
      <c r="BF1181" s="167"/>
      <c r="BG1181" s="167"/>
      <c r="BH1181" s="167"/>
      <c r="BI1181" s="167"/>
      <c r="BJ1181" s="167"/>
      <c r="BK1181" s="167"/>
      <c r="BL1181" s="166"/>
      <c r="BM1181" s="166"/>
      <c r="BN1181" s="166"/>
      <c r="BO1181" s="166"/>
      <c r="BP1181" s="166"/>
      <c r="BQ1181" s="166"/>
      <c r="BR1181" s="166"/>
      <c r="BS1181" s="166"/>
      <c r="BT1181" s="166"/>
      <c r="BU1181" s="166"/>
      <c r="BV1181" s="166"/>
      <c r="BW1181" s="166"/>
      <c r="BX1181" s="166"/>
      <c r="BY1181" s="166"/>
      <c r="BZ1181" s="166"/>
      <c r="CA1181" s="166"/>
      <c r="CB1181" s="166"/>
      <c r="CC1181" s="166"/>
      <c r="CD1181" s="166"/>
      <c r="CE1181" s="166"/>
      <c r="CF1181" s="166"/>
      <c r="CG1181" s="166"/>
      <c r="CH1181" s="166"/>
      <c r="CI1181" s="166"/>
      <c r="CJ1181" s="166"/>
      <c r="CK1181" s="166"/>
      <c r="CL1181" s="166"/>
      <c r="CM1181" s="166"/>
      <c r="CN1181" s="166"/>
      <c r="CO1181" s="166"/>
      <c r="CP1181" s="166"/>
      <c r="CQ1181" s="166"/>
      <c r="CR1181" s="166"/>
      <c r="CS1181" s="166"/>
      <c r="CT1181" s="166"/>
      <c r="CU1181" s="166"/>
      <c r="CV1181" s="166"/>
      <c r="CW1181" s="166"/>
      <c r="CX1181" s="166"/>
      <c r="CY1181" s="166"/>
      <c r="CZ1181" s="166"/>
      <c r="DA1181" s="166"/>
      <c r="DB1181" s="166"/>
      <c r="DC1181" s="166"/>
      <c r="DD1181" s="166"/>
      <c r="DE1181" s="166"/>
      <c r="DF1181" s="166"/>
      <c r="DG1181" s="166"/>
      <c r="DH1181" s="166"/>
      <c r="DI1181" s="166"/>
      <c r="DJ1181" s="166"/>
      <c r="DK1181" s="166"/>
      <c r="DL1181" s="166"/>
      <c r="DM1181" s="166"/>
      <c r="DN1181" s="166"/>
      <c r="DO1181" s="166"/>
      <c r="DP1181" s="166"/>
      <c r="DQ1181" s="166"/>
      <c r="DR1181" s="166"/>
      <c r="DS1181" s="166"/>
      <c r="DT1181" s="166"/>
      <c r="DU1181" s="166"/>
      <c r="DV1181" s="166"/>
      <c r="DW1181" s="166"/>
      <c r="DX1181" s="166"/>
      <c r="DY1181" s="166"/>
      <c r="DZ1181" s="166"/>
      <c r="EA1181" s="166"/>
      <c r="EB1181" s="166"/>
      <c r="EC1181" s="166"/>
      <c r="ED1181" s="166"/>
      <c r="EE1181" s="166"/>
      <c r="EF1181" s="166"/>
      <c r="EG1181" s="166"/>
      <c r="EH1181" s="166"/>
      <c r="EI1181" s="166"/>
      <c r="EJ1181" s="166"/>
      <c r="EK1181" s="166"/>
      <c r="EL1181" s="166"/>
      <c r="EM1181" s="166"/>
      <c r="EN1181" s="166"/>
      <c r="EO1181" s="166"/>
      <c r="EP1181" s="166"/>
      <c r="EQ1181" s="166"/>
      <c r="ER1181" s="166"/>
      <c r="ES1181" s="166"/>
      <c r="ET1181" s="166"/>
      <c r="EU1181" s="166"/>
      <c r="EV1181" s="166"/>
      <c r="EW1181" s="166"/>
      <c r="EX1181" s="166"/>
      <c r="EY1181" s="166"/>
      <c r="EZ1181" s="166"/>
      <c r="FA1181" s="166"/>
      <c r="FB1181" s="166"/>
      <c r="FC1181" s="166"/>
      <c r="FD1181" s="166"/>
      <c r="FE1181" s="166"/>
      <c r="FF1181" s="166"/>
      <c r="FG1181" s="166"/>
      <c r="FH1181" s="166"/>
      <c r="FI1181" s="166"/>
      <c r="FJ1181" s="166"/>
    </row>
    <row r="1182" spans="13:166" s="19" customFormat="1">
      <c r="M1182" s="166"/>
      <c r="N1182" s="166"/>
      <c r="O1182" s="166"/>
      <c r="P1182" s="166"/>
      <c r="Q1182" s="166"/>
      <c r="R1182" s="166"/>
      <c r="S1182" s="166"/>
      <c r="T1182" s="166"/>
      <c r="U1182" s="166"/>
      <c r="V1182" s="166"/>
      <c r="W1182" s="166"/>
      <c r="X1182" s="166"/>
      <c r="Y1182" s="166"/>
      <c r="Z1182" s="166"/>
      <c r="AA1182" s="166"/>
      <c r="AB1182" s="166"/>
      <c r="AC1182" s="166"/>
      <c r="AD1182" s="166"/>
      <c r="AE1182" s="166"/>
      <c r="AF1182" s="166"/>
      <c r="AG1182" s="166"/>
      <c r="AH1182" s="167"/>
      <c r="AI1182" s="167"/>
      <c r="AJ1182" s="167"/>
      <c r="AK1182" s="167"/>
      <c r="AL1182" s="167"/>
      <c r="AM1182" s="167"/>
      <c r="AN1182" s="167"/>
      <c r="AO1182" s="167"/>
      <c r="AP1182" s="167"/>
      <c r="AQ1182" s="167"/>
      <c r="AR1182" s="167"/>
      <c r="AS1182" s="167"/>
      <c r="AT1182" s="167"/>
      <c r="AU1182" s="167"/>
      <c r="AV1182" s="167"/>
      <c r="AW1182" s="167"/>
      <c r="AX1182" s="167"/>
      <c r="AY1182" s="167"/>
      <c r="AZ1182" s="167"/>
      <c r="BA1182" s="167"/>
      <c r="BB1182" s="167"/>
      <c r="BC1182" s="167"/>
      <c r="BD1182" s="167"/>
      <c r="BE1182" s="167"/>
      <c r="BF1182" s="167"/>
      <c r="BG1182" s="167"/>
      <c r="BH1182" s="167"/>
      <c r="BI1182" s="167"/>
      <c r="BJ1182" s="167"/>
      <c r="BK1182" s="167"/>
      <c r="BL1182" s="166"/>
      <c r="BM1182" s="166"/>
      <c r="BN1182" s="166"/>
      <c r="BO1182" s="166"/>
      <c r="BP1182" s="166"/>
      <c r="BQ1182" s="166"/>
      <c r="BR1182" s="166"/>
      <c r="BS1182" s="166"/>
      <c r="BT1182" s="166"/>
      <c r="BU1182" s="166"/>
      <c r="BV1182" s="166"/>
      <c r="BW1182" s="166"/>
      <c r="BX1182" s="166"/>
      <c r="BY1182" s="166"/>
      <c r="BZ1182" s="166"/>
      <c r="CA1182" s="166"/>
      <c r="CB1182" s="166"/>
      <c r="CC1182" s="166"/>
      <c r="CD1182" s="166"/>
      <c r="CE1182" s="166"/>
      <c r="CF1182" s="166"/>
      <c r="CG1182" s="166"/>
      <c r="CH1182" s="166"/>
      <c r="CI1182" s="166"/>
      <c r="CJ1182" s="166"/>
      <c r="CK1182" s="166"/>
      <c r="CL1182" s="166"/>
      <c r="CM1182" s="166"/>
      <c r="CN1182" s="166"/>
      <c r="CO1182" s="166"/>
      <c r="CP1182" s="166"/>
      <c r="CQ1182" s="166"/>
      <c r="CR1182" s="166"/>
      <c r="CS1182" s="166"/>
      <c r="CT1182" s="166"/>
      <c r="CU1182" s="166"/>
      <c r="CV1182" s="166"/>
      <c r="CW1182" s="166"/>
      <c r="CX1182" s="166"/>
      <c r="CY1182" s="166"/>
      <c r="CZ1182" s="166"/>
      <c r="DA1182" s="166"/>
      <c r="DB1182" s="166"/>
      <c r="DC1182" s="166"/>
      <c r="DD1182" s="166"/>
      <c r="DE1182" s="166"/>
      <c r="DF1182" s="166"/>
      <c r="DG1182" s="166"/>
      <c r="DH1182" s="166"/>
      <c r="DI1182" s="166"/>
      <c r="DJ1182" s="166"/>
      <c r="DK1182" s="166"/>
      <c r="DL1182" s="166"/>
      <c r="DM1182" s="166"/>
      <c r="DN1182" s="166"/>
      <c r="DO1182" s="166"/>
      <c r="DP1182" s="166"/>
      <c r="DQ1182" s="166"/>
      <c r="DR1182" s="166"/>
      <c r="DS1182" s="166"/>
      <c r="DT1182" s="166"/>
      <c r="DU1182" s="166"/>
      <c r="DV1182" s="166"/>
      <c r="DW1182" s="166"/>
      <c r="DX1182" s="166"/>
      <c r="DY1182" s="166"/>
      <c r="DZ1182" s="166"/>
      <c r="EA1182" s="166"/>
      <c r="EB1182" s="166"/>
      <c r="EC1182" s="166"/>
      <c r="ED1182" s="166"/>
      <c r="EE1182" s="166"/>
      <c r="EF1182" s="166"/>
      <c r="EG1182" s="166"/>
      <c r="EH1182" s="166"/>
      <c r="EI1182" s="166"/>
      <c r="EJ1182" s="166"/>
      <c r="EK1182" s="166"/>
      <c r="EL1182" s="166"/>
      <c r="EM1182" s="166"/>
      <c r="EN1182" s="166"/>
      <c r="EO1182" s="166"/>
      <c r="EP1182" s="166"/>
      <c r="EQ1182" s="166"/>
      <c r="ER1182" s="166"/>
      <c r="ES1182" s="166"/>
      <c r="ET1182" s="166"/>
      <c r="EU1182" s="166"/>
      <c r="EV1182" s="166"/>
      <c r="EW1182" s="166"/>
      <c r="EX1182" s="166"/>
      <c r="EY1182" s="166"/>
      <c r="EZ1182" s="166"/>
      <c r="FA1182" s="166"/>
      <c r="FB1182" s="166"/>
      <c r="FC1182" s="166"/>
      <c r="FD1182" s="166"/>
      <c r="FE1182" s="166"/>
      <c r="FF1182" s="166"/>
      <c r="FG1182" s="166"/>
      <c r="FH1182" s="166"/>
      <c r="FI1182" s="166"/>
      <c r="FJ1182" s="166"/>
    </row>
    <row r="1183" spans="13:166" s="19" customFormat="1">
      <c r="M1183" s="166"/>
      <c r="N1183" s="166"/>
      <c r="O1183" s="166"/>
      <c r="P1183" s="166"/>
      <c r="Q1183" s="166"/>
      <c r="R1183" s="166"/>
      <c r="S1183" s="166"/>
      <c r="T1183" s="166"/>
      <c r="U1183" s="166"/>
      <c r="V1183" s="166"/>
      <c r="W1183" s="166"/>
      <c r="X1183" s="166"/>
      <c r="Y1183" s="166"/>
      <c r="Z1183" s="166"/>
      <c r="AA1183" s="166"/>
      <c r="AB1183" s="166"/>
      <c r="AC1183" s="166"/>
      <c r="AD1183" s="166"/>
      <c r="AE1183" s="166"/>
      <c r="AF1183" s="166"/>
      <c r="AG1183" s="166"/>
      <c r="AH1183" s="167"/>
      <c r="AI1183" s="167"/>
      <c r="AJ1183" s="167"/>
      <c r="AK1183" s="167"/>
      <c r="AL1183" s="167"/>
      <c r="AM1183" s="167"/>
      <c r="AN1183" s="167"/>
      <c r="AO1183" s="167"/>
      <c r="AP1183" s="167"/>
      <c r="AQ1183" s="167"/>
      <c r="AR1183" s="167"/>
      <c r="AS1183" s="167"/>
      <c r="AT1183" s="167"/>
      <c r="AU1183" s="167"/>
      <c r="AV1183" s="167"/>
      <c r="AW1183" s="167"/>
      <c r="AX1183" s="167"/>
      <c r="AY1183" s="167"/>
      <c r="AZ1183" s="167"/>
      <c r="BA1183" s="167"/>
      <c r="BB1183" s="167"/>
      <c r="BC1183" s="167"/>
      <c r="BD1183" s="167"/>
      <c r="BE1183" s="167"/>
      <c r="BF1183" s="167"/>
      <c r="BG1183" s="167"/>
      <c r="BH1183" s="167"/>
      <c r="BI1183" s="167"/>
      <c r="BJ1183" s="167"/>
      <c r="BK1183" s="167"/>
      <c r="BL1183" s="166"/>
      <c r="BM1183" s="166"/>
      <c r="BN1183" s="166"/>
      <c r="BO1183" s="166"/>
      <c r="BP1183" s="166"/>
      <c r="BQ1183" s="166"/>
      <c r="BR1183" s="166"/>
      <c r="BS1183" s="166"/>
      <c r="BT1183" s="166"/>
      <c r="BU1183" s="166"/>
      <c r="BV1183" s="166"/>
      <c r="BW1183" s="166"/>
      <c r="BX1183" s="166"/>
      <c r="BY1183" s="166"/>
      <c r="BZ1183" s="166"/>
      <c r="CA1183" s="166"/>
      <c r="CB1183" s="166"/>
      <c r="CC1183" s="166"/>
      <c r="CD1183" s="166"/>
      <c r="CE1183" s="166"/>
      <c r="CF1183" s="166"/>
      <c r="CG1183" s="166"/>
      <c r="CH1183" s="166"/>
      <c r="CI1183" s="166"/>
      <c r="CJ1183" s="166"/>
      <c r="CK1183" s="166"/>
      <c r="CL1183" s="166"/>
      <c r="CM1183" s="166"/>
      <c r="CN1183" s="166"/>
      <c r="CO1183" s="166"/>
      <c r="CP1183" s="166"/>
      <c r="CQ1183" s="166"/>
      <c r="CR1183" s="166"/>
      <c r="CS1183" s="166"/>
      <c r="CT1183" s="166"/>
      <c r="CU1183" s="166"/>
      <c r="CV1183" s="166"/>
      <c r="CW1183" s="166"/>
      <c r="CX1183" s="166"/>
      <c r="CY1183" s="166"/>
      <c r="CZ1183" s="166"/>
      <c r="DA1183" s="166"/>
      <c r="DB1183" s="166"/>
      <c r="DC1183" s="166"/>
      <c r="DD1183" s="166"/>
      <c r="DE1183" s="166"/>
      <c r="DF1183" s="166"/>
      <c r="DG1183" s="166"/>
      <c r="DH1183" s="166"/>
      <c r="DI1183" s="166"/>
      <c r="DJ1183" s="166"/>
      <c r="DK1183" s="166"/>
      <c r="DL1183" s="166"/>
      <c r="DM1183" s="166"/>
      <c r="DN1183" s="166"/>
      <c r="DO1183" s="166"/>
      <c r="DP1183" s="166"/>
      <c r="DQ1183" s="166"/>
      <c r="DR1183" s="166"/>
      <c r="DS1183" s="166"/>
      <c r="DT1183" s="166"/>
      <c r="DU1183" s="166"/>
      <c r="DV1183" s="166"/>
      <c r="DW1183" s="166"/>
      <c r="DX1183" s="166"/>
      <c r="DY1183" s="166"/>
      <c r="DZ1183" s="166"/>
      <c r="EA1183" s="166"/>
      <c r="EB1183" s="166"/>
      <c r="EC1183" s="166"/>
      <c r="ED1183" s="166"/>
      <c r="EE1183" s="166"/>
      <c r="EF1183" s="166"/>
      <c r="EG1183" s="166"/>
      <c r="EH1183" s="166"/>
      <c r="EI1183" s="166"/>
      <c r="EJ1183" s="166"/>
      <c r="EK1183" s="166"/>
      <c r="EL1183" s="166"/>
      <c r="EM1183" s="166"/>
      <c r="EN1183" s="166"/>
      <c r="EO1183" s="166"/>
      <c r="EP1183" s="166"/>
      <c r="EQ1183" s="166"/>
      <c r="ER1183" s="166"/>
      <c r="ES1183" s="166"/>
      <c r="ET1183" s="166"/>
      <c r="EU1183" s="166"/>
      <c r="EV1183" s="166"/>
      <c r="EW1183" s="166"/>
      <c r="EX1183" s="166"/>
      <c r="EY1183" s="166"/>
      <c r="EZ1183" s="166"/>
      <c r="FA1183" s="166"/>
      <c r="FB1183" s="166"/>
      <c r="FC1183" s="166"/>
      <c r="FD1183" s="166"/>
      <c r="FE1183" s="166"/>
      <c r="FF1183" s="166"/>
      <c r="FG1183" s="166"/>
      <c r="FH1183" s="166"/>
      <c r="FI1183" s="166"/>
      <c r="FJ1183" s="166"/>
    </row>
    <row r="1184" spans="13:166" s="19" customFormat="1">
      <c r="M1184" s="166"/>
      <c r="N1184" s="166"/>
      <c r="O1184" s="166"/>
      <c r="P1184" s="166"/>
      <c r="Q1184" s="166"/>
      <c r="R1184" s="166"/>
      <c r="S1184" s="166"/>
      <c r="T1184" s="166"/>
      <c r="U1184" s="166"/>
      <c r="V1184" s="166"/>
      <c r="W1184" s="166"/>
      <c r="X1184" s="166"/>
      <c r="Y1184" s="166"/>
      <c r="Z1184" s="166"/>
      <c r="AA1184" s="166"/>
      <c r="AB1184" s="166"/>
      <c r="AC1184" s="166"/>
      <c r="AD1184" s="166"/>
      <c r="AE1184" s="166"/>
      <c r="AF1184" s="166"/>
      <c r="AG1184" s="166"/>
      <c r="AH1184" s="167"/>
      <c r="AI1184" s="167"/>
      <c r="AJ1184" s="167"/>
      <c r="AK1184" s="167"/>
      <c r="AL1184" s="167"/>
      <c r="AM1184" s="167"/>
      <c r="AN1184" s="167"/>
      <c r="AO1184" s="167"/>
      <c r="AP1184" s="167"/>
      <c r="AQ1184" s="167"/>
      <c r="AR1184" s="167"/>
      <c r="AS1184" s="167"/>
      <c r="AT1184" s="167"/>
      <c r="AU1184" s="167"/>
      <c r="AV1184" s="167"/>
      <c r="AW1184" s="167"/>
      <c r="AX1184" s="167"/>
      <c r="AY1184" s="167"/>
      <c r="AZ1184" s="167"/>
      <c r="BA1184" s="167"/>
      <c r="BB1184" s="167"/>
      <c r="BC1184" s="167"/>
      <c r="BD1184" s="167"/>
      <c r="BE1184" s="167"/>
      <c r="BF1184" s="167"/>
      <c r="BG1184" s="167"/>
      <c r="BH1184" s="167"/>
      <c r="BI1184" s="167"/>
      <c r="BJ1184" s="167"/>
      <c r="BK1184" s="167"/>
      <c r="BL1184" s="166"/>
      <c r="BM1184" s="166"/>
      <c r="BN1184" s="166"/>
      <c r="BO1184" s="166"/>
      <c r="BP1184" s="166"/>
      <c r="BQ1184" s="166"/>
      <c r="BR1184" s="166"/>
      <c r="BS1184" s="166"/>
      <c r="BT1184" s="166"/>
      <c r="BU1184" s="166"/>
      <c r="BV1184" s="166"/>
      <c r="BW1184" s="166"/>
      <c r="BX1184" s="166"/>
      <c r="BY1184" s="166"/>
      <c r="BZ1184" s="166"/>
      <c r="CA1184" s="166"/>
      <c r="CB1184" s="166"/>
      <c r="CC1184" s="166"/>
      <c r="CD1184" s="166"/>
      <c r="CE1184" s="166"/>
      <c r="CF1184" s="166"/>
      <c r="CG1184" s="166"/>
      <c r="CH1184" s="166"/>
      <c r="CI1184" s="166"/>
      <c r="CJ1184" s="166"/>
      <c r="CK1184" s="166"/>
      <c r="CL1184" s="166"/>
      <c r="CM1184" s="166"/>
      <c r="CN1184" s="166"/>
      <c r="CO1184" s="166"/>
      <c r="CP1184" s="166"/>
      <c r="CQ1184" s="166"/>
      <c r="CR1184" s="166"/>
      <c r="CS1184" s="166"/>
      <c r="CT1184" s="166"/>
      <c r="CU1184" s="166"/>
      <c r="CV1184" s="166"/>
      <c r="CW1184" s="166"/>
      <c r="CX1184" s="166"/>
      <c r="CY1184" s="166"/>
      <c r="CZ1184" s="166"/>
      <c r="DA1184" s="166"/>
      <c r="DB1184" s="166"/>
      <c r="DC1184" s="166"/>
      <c r="DD1184" s="166"/>
      <c r="DE1184" s="166"/>
      <c r="DF1184" s="166"/>
      <c r="DG1184" s="166"/>
      <c r="DH1184" s="166"/>
      <c r="DI1184" s="166"/>
      <c r="DJ1184" s="166"/>
      <c r="DK1184" s="166"/>
      <c r="DL1184" s="166"/>
      <c r="DM1184" s="166"/>
      <c r="DN1184" s="166"/>
      <c r="DO1184" s="166"/>
      <c r="DP1184" s="166"/>
      <c r="DQ1184" s="166"/>
      <c r="DR1184" s="166"/>
      <c r="DS1184" s="166"/>
      <c r="DT1184" s="166"/>
      <c r="DU1184" s="166"/>
      <c r="DV1184" s="166"/>
      <c r="DW1184" s="166"/>
      <c r="DX1184" s="166"/>
      <c r="DY1184" s="166"/>
      <c r="DZ1184" s="166"/>
      <c r="EA1184" s="166"/>
      <c r="EB1184" s="166"/>
      <c r="EC1184" s="166"/>
      <c r="ED1184" s="166"/>
      <c r="EE1184" s="166"/>
      <c r="EF1184" s="166"/>
      <c r="EG1184" s="166"/>
      <c r="EH1184" s="166"/>
      <c r="EI1184" s="166"/>
      <c r="EJ1184" s="166"/>
      <c r="EK1184" s="166"/>
      <c r="EL1184" s="166"/>
      <c r="EM1184" s="166"/>
      <c r="EN1184" s="166"/>
      <c r="EO1184" s="166"/>
      <c r="EP1184" s="166"/>
      <c r="EQ1184" s="166"/>
      <c r="ER1184" s="166"/>
      <c r="ES1184" s="166"/>
      <c r="ET1184" s="166"/>
      <c r="EU1184" s="166"/>
      <c r="EV1184" s="166"/>
      <c r="EW1184" s="166"/>
      <c r="EX1184" s="166"/>
      <c r="EY1184" s="166"/>
      <c r="EZ1184" s="166"/>
      <c r="FA1184" s="166"/>
      <c r="FB1184" s="166"/>
      <c r="FC1184" s="166"/>
      <c r="FD1184" s="166"/>
      <c r="FE1184" s="166"/>
      <c r="FF1184" s="166"/>
      <c r="FG1184" s="166"/>
      <c r="FH1184" s="166"/>
      <c r="FI1184" s="166"/>
      <c r="FJ1184" s="166"/>
    </row>
    <row r="1185" spans="13:166" s="19" customFormat="1">
      <c r="M1185" s="166"/>
      <c r="N1185" s="166"/>
      <c r="O1185" s="166"/>
      <c r="P1185" s="166"/>
      <c r="Q1185" s="166"/>
      <c r="R1185" s="166"/>
      <c r="S1185" s="166"/>
      <c r="T1185" s="166"/>
      <c r="U1185" s="166"/>
      <c r="V1185" s="166"/>
      <c r="W1185" s="166"/>
      <c r="X1185" s="166"/>
      <c r="Y1185" s="166"/>
      <c r="Z1185" s="166"/>
      <c r="AA1185" s="166"/>
      <c r="AB1185" s="166"/>
      <c r="AC1185" s="166"/>
      <c r="AD1185" s="166"/>
      <c r="AE1185" s="166"/>
      <c r="AF1185" s="166"/>
      <c r="AG1185" s="166"/>
      <c r="AH1185" s="167"/>
      <c r="AI1185" s="167"/>
      <c r="AJ1185" s="167"/>
      <c r="AK1185" s="167"/>
      <c r="AL1185" s="167"/>
      <c r="AM1185" s="167"/>
      <c r="AN1185" s="167"/>
      <c r="AO1185" s="167"/>
      <c r="AP1185" s="167"/>
      <c r="AQ1185" s="167"/>
      <c r="AR1185" s="167"/>
      <c r="AS1185" s="167"/>
      <c r="AT1185" s="167"/>
      <c r="AU1185" s="167"/>
      <c r="AV1185" s="167"/>
      <c r="AW1185" s="167"/>
      <c r="AX1185" s="167"/>
      <c r="AY1185" s="167"/>
      <c r="AZ1185" s="167"/>
      <c r="BA1185" s="167"/>
      <c r="BB1185" s="167"/>
      <c r="BC1185" s="167"/>
      <c r="BD1185" s="167"/>
      <c r="BE1185" s="167"/>
      <c r="BF1185" s="167"/>
      <c r="BG1185" s="167"/>
      <c r="BH1185" s="167"/>
      <c r="BI1185" s="167"/>
      <c r="BJ1185" s="167"/>
      <c r="BK1185" s="167"/>
      <c r="BL1185" s="166"/>
      <c r="BM1185" s="166"/>
      <c r="BN1185" s="166"/>
      <c r="BO1185" s="166"/>
      <c r="BP1185" s="166"/>
      <c r="BQ1185" s="166"/>
      <c r="BR1185" s="166"/>
      <c r="BS1185" s="166"/>
      <c r="BT1185" s="166"/>
      <c r="BU1185" s="166"/>
      <c r="BV1185" s="166"/>
      <c r="BW1185" s="166"/>
      <c r="BX1185" s="166"/>
      <c r="BY1185" s="166"/>
      <c r="BZ1185" s="166"/>
      <c r="CA1185" s="166"/>
      <c r="CB1185" s="166"/>
      <c r="CC1185" s="166"/>
      <c r="CD1185" s="166"/>
      <c r="CE1185" s="166"/>
      <c r="CF1185" s="166"/>
      <c r="CG1185" s="166"/>
      <c r="CH1185" s="166"/>
      <c r="CI1185" s="166"/>
      <c r="CJ1185" s="166"/>
      <c r="CK1185" s="166"/>
      <c r="CL1185" s="166"/>
      <c r="CM1185" s="166"/>
      <c r="CN1185" s="166"/>
      <c r="CO1185" s="166"/>
      <c r="CP1185" s="166"/>
      <c r="CQ1185" s="166"/>
      <c r="CR1185" s="166"/>
      <c r="CS1185" s="166"/>
      <c r="CT1185" s="166"/>
      <c r="CU1185" s="166"/>
      <c r="CV1185" s="166"/>
      <c r="CW1185" s="166"/>
      <c r="CX1185" s="166"/>
      <c r="CY1185" s="166"/>
      <c r="CZ1185" s="166"/>
      <c r="DA1185" s="166"/>
      <c r="DB1185" s="166"/>
      <c r="DC1185" s="166"/>
      <c r="DD1185" s="166"/>
      <c r="DE1185" s="166"/>
      <c r="DF1185" s="166"/>
      <c r="DG1185" s="166"/>
      <c r="DH1185" s="166"/>
      <c r="DI1185" s="166"/>
      <c r="DJ1185" s="166"/>
      <c r="DK1185" s="166"/>
      <c r="DL1185" s="166"/>
      <c r="DM1185" s="166"/>
      <c r="DN1185" s="166"/>
      <c r="DO1185" s="166"/>
      <c r="DP1185" s="166"/>
      <c r="DQ1185" s="166"/>
      <c r="DR1185" s="166"/>
      <c r="DS1185" s="166"/>
      <c r="DT1185" s="166"/>
      <c r="DU1185" s="166"/>
      <c r="DV1185" s="166"/>
      <c r="DW1185" s="166"/>
      <c r="DX1185" s="166"/>
      <c r="DY1185" s="166"/>
      <c r="DZ1185" s="166"/>
      <c r="EA1185" s="166"/>
      <c r="EB1185" s="166"/>
      <c r="EC1185" s="166"/>
      <c r="ED1185" s="166"/>
      <c r="EE1185" s="166"/>
      <c r="EF1185" s="166"/>
      <c r="EG1185" s="166"/>
      <c r="EH1185" s="166"/>
      <c r="EI1185" s="166"/>
      <c r="EJ1185" s="166"/>
      <c r="EK1185" s="166"/>
      <c r="EL1185" s="166"/>
      <c r="EM1185" s="166"/>
      <c r="EN1185" s="166"/>
      <c r="EO1185" s="166"/>
      <c r="EP1185" s="166"/>
      <c r="EQ1185" s="166"/>
      <c r="ER1185" s="166"/>
      <c r="ES1185" s="166"/>
      <c r="ET1185" s="166"/>
      <c r="EU1185" s="166"/>
      <c r="EV1185" s="166"/>
      <c r="EW1185" s="166"/>
      <c r="EX1185" s="166"/>
      <c r="EY1185" s="166"/>
      <c r="EZ1185" s="166"/>
      <c r="FA1185" s="166"/>
      <c r="FB1185" s="166"/>
      <c r="FC1185" s="166"/>
      <c r="FD1185" s="166"/>
      <c r="FE1185" s="166"/>
      <c r="FF1185" s="166"/>
      <c r="FG1185" s="166"/>
      <c r="FH1185" s="166"/>
      <c r="FI1185" s="166"/>
      <c r="FJ1185" s="166"/>
    </row>
    <row r="1186" spans="13:166" s="19" customFormat="1">
      <c r="M1186" s="166"/>
      <c r="N1186" s="166"/>
      <c r="O1186" s="166"/>
      <c r="P1186" s="166"/>
      <c r="Q1186" s="166"/>
      <c r="R1186" s="166"/>
      <c r="S1186" s="166"/>
      <c r="T1186" s="166"/>
      <c r="U1186" s="166"/>
      <c r="V1186" s="166"/>
      <c r="W1186" s="166"/>
      <c r="X1186" s="166"/>
      <c r="Y1186" s="166"/>
      <c r="Z1186" s="166"/>
      <c r="AA1186" s="166"/>
      <c r="AB1186" s="166"/>
      <c r="AC1186" s="166"/>
      <c r="AD1186" s="166"/>
      <c r="AE1186" s="166"/>
      <c r="AF1186" s="166"/>
      <c r="AG1186" s="166"/>
      <c r="AH1186" s="167"/>
      <c r="AI1186" s="167"/>
      <c r="AJ1186" s="167"/>
      <c r="AK1186" s="167"/>
      <c r="AL1186" s="167"/>
      <c r="AM1186" s="167"/>
      <c r="AN1186" s="167"/>
      <c r="AO1186" s="167"/>
      <c r="AP1186" s="167"/>
      <c r="AQ1186" s="167"/>
      <c r="AR1186" s="167"/>
      <c r="AS1186" s="167"/>
      <c r="AT1186" s="167"/>
      <c r="AU1186" s="167"/>
      <c r="AV1186" s="167"/>
      <c r="AW1186" s="167"/>
      <c r="AX1186" s="167"/>
      <c r="AY1186" s="167"/>
      <c r="AZ1186" s="167"/>
      <c r="BA1186" s="167"/>
      <c r="BB1186" s="167"/>
      <c r="BC1186" s="167"/>
      <c r="BD1186" s="167"/>
      <c r="BE1186" s="167"/>
      <c r="BF1186" s="167"/>
      <c r="BG1186" s="167"/>
      <c r="BH1186" s="167"/>
      <c r="BI1186" s="167"/>
      <c r="BJ1186" s="167"/>
      <c r="BK1186" s="167"/>
      <c r="BL1186" s="166"/>
      <c r="BM1186" s="166"/>
      <c r="BN1186" s="166"/>
      <c r="BO1186" s="166"/>
      <c r="BP1186" s="166"/>
      <c r="BQ1186" s="166"/>
      <c r="BR1186" s="166"/>
      <c r="BS1186" s="166"/>
      <c r="BT1186" s="166"/>
      <c r="BU1186" s="166"/>
      <c r="BV1186" s="166"/>
      <c r="BW1186" s="166"/>
      <c r="BX1186" s="166"/>
      <c r="BY1186" s="166"/>
      <c r="BZ1186" s="166"/>
      <c r="CA1186" s="166"/>
      <c r="CB1186" s="166"/>
      <c r="CC1186" s="166"/>
      <c r="CD1186" s="166"/>
      <c r="CE1186" s="166"/>
      <c r="CF1186" s="166"/>
      <c r="CG1186" s="166"/>
      <c r="CH1186" s="166"/>
      <c r="CI1186" s="166"/>
      <c r="CJ1186" s="166"/>
      <c r="CK1186" s="166"/>
      <c r="CL1186" s="166"/>
      <c r="CM1186" s="166"/>
      <c r="CN1186" s="166"/>
      <c r="CO1186" s="166"/>
      <c r="CP1186" s="166"/>
      <c r="CQ1186" s="166"/>
      <c r="CR1186" s="166"/>
      <c r="CS1186" s="166"/>
      <c r="CT1186" s="166"/>
      <c r="CU1186" s="166"/>
      <c r="CV1186" s="166"/>
      <c r="CW1186" s="166"/>
      <c r="CX1186" s="166"/>
      <c r="CY1186" s="166"/>
      <c r="CZ1186" s="166"/>
      <c r="DA1186" s="166"/>
      <c r="DB1186" s="166"/>
      <c r="DC1186" s="166"/>
      <c r="DD1186" s="166"/>
      <c r="DE1186" s="166"/>
      <c r="DF1186" s="166"/>
      <c r="DG1186" s="166"/>
      <c r="DH1186" s="166"/>
      <c r="DI1186" s="166"/>
      <c r="DJ1186" s="166"/>
      <c r="DK1186" s="166"/>
      <c r="DL1186" s="166"/>
      <c r="DM1186" s="166"/>
      <c r="DN1186" s="166"/>
      <c r="DO1186" s="166"/>
      <c r="DP1186" s="166"/>
      <c r="DQ1186" s="166"/>
      <c r="DR1186" s="166"/>
      <c r="DS1186" s="166"/>
      <c r="DT1186" s="166"/>
      <c r="DU1186" s="166"/>
      <c r="DV1186" s="166"/>
      <c r="DW1186" s="166"/>
      <c r="DX1186" s="166"/>
      <c r="DY1186" s="166"/>
      <c r="DZ1186" s="166"/>
      <c r="EA1186" s="166"/>
      <c r="EB1186" s="166"/>
      <c r="EC1186" s="166"/>
      <c r="ED1186" s="166"/>
      <c r="EE1186" s="166"/>
      <c r="EF1186" s="166"/>
      <c r="EG1186" s="166"/>
      <c r="EH1186" s="166"/>
      <c r="EI1186" s="166"/>
      <c r="EJ1186" s="166"/>
      <c r="EK1186" s="166"/>
      <c r="EL1186" s="166"/>
      <c r="EM1186" s="166"/>
      <c r="EN1186" s="166"/>
      <c r="EO1186" s="166"/>
      <c r="EP1186" s="166"/>
      <c r="EQ1186" s="166"/>
      <c r="ER1186" s="166"/>
      <c r="ES1186" s="166"/>
      <c r="ET1186" s="166"/>
      <c r="EU1186" s="166"/>
      <c r="EV1186" s="166"/>
      <c r="EW1186" s="166"/>
      <c r="EX1186" s="166"/>
      <c r="EY1186" s="166"/>
      <c r="EZ1186" s="166"/>
      <c r="FA1186" s="166"/>
      <c r="FB1186" s="166"/>
      <c r="FC1186" s="166"/>
      <c r="FD1186" s="166"/>
      <c r="FE1186" s="166"/>
      <c r="FF1186" s="166"/>
      <c r="FG1186" s="166"/>
      <c r="FH1186" s="166"/>
      <c r="FI1186" s="166"/>
      <c r="FJ1186" s="166"/>
    </row>
    <row r="1187" spans="13:166" s="19" customFormat="1">
      <c r="M1187" s="166"/>
      <c r="N1187" s="166"/>
      <c r="O1187" s="166"/>
      <c r="P1187" s="166"/>
      <c r="Q1187" s="166"/>
      <c r="R1187" s="166"/>
      <c r="S1187" s="166"/>
      <c r="T1187" s="166"/>
      <c r="U1187" s="166"/>
      <c r="V1187" s="166"/>
      <c r="W1187" s="166"/>
      <c r="X1187" s="166"/>
      <c r="Y1187" s="166"/>
      <c r="Z1187" s="166"/>
      <c r="AA1187" s="166"/>
      <c r="AB1187" s="166"/>
      <c r="AC1187" s="166"/>
      <c r="AD1187" s="166"/>
      <c r="AE1187" s="166"/>
      <c r="AF1187" s="166"/>
      <c r="AG1187" s="166"/>
      <c r="AH1187" s="167"/>
      <c r="AI1187" s="167"/>
      <c r="AJ1187" s="167"/>
      <c r="AK1187" s="167"/>
      <c r="AL1187" s="167"/>
      <c r="AM1187" s="167"/>
      <c r="AN1187" s="167"/>
      <c r="AO1187" s="167"/>
      <c r="AP1187" s="167"/>
      <c r="AQ1187" s="167"/>
      <c r="AR1187" s="167"/>
      <c r="AS1187" s="167"/>
      <c r="AT1187" s="167"/>
      <c r="AU1187" s="167"/>
      <c r="AV1187" s="167"/>
      <c r="AW1187" s="167"/>
      <c r="AX1187" s="167"/>
      <c r="AY1187" s="167"/>
      <c r="AZ1187" s="167"/>
      <c r="BA1187" s="167"/>
      <c r="BB1187" s="167"/>
      <c r="BC1187" s="167"/>
      <c r="BD1187" s="167"/>
      <c r="BE1187" s="167"/>
      <c r="BF1187" s="167"/>
      <c r="BG1187" s="167"/>
      <c r="BH1187" s="167"/>
      <c r="BI1187" s="167"/>
      <c r="BJ1187" s="167"/>
      <c r="BK1187" s="167"/>
      <c r="BL1187" s="166"/>
      <c r="BM1187" s="166"/>
      <c r="BN1187" s="166"/>
      <c r="BO1187" s="166"/>
      <c r="BP1187" s="166"/>
      <c r="BQ1187" s="166"/>
      <c r="BR1187" s="166"/>
      <c r="BS1187" s="166"/>
      <c r="BT1187" s="166"/>
      <c r="BU1187" s="166"/>
      <c r="BV1187" s="166"/>
      <c r="BW1187" s="166"/>
      <c r="BX1187" s="166"/>
      <c r="BY1187" s="166"/>
      <c r="BZ1187" s="166"/>
      <c r="CA1187" s="166"/>
      <c r="CB1187" s="166"/>
      <c r="CC1187" s="166"/>
      <c r="CD1187" s="166"/>
      <c r="CE1187" s="166"/>
      <c r="CF1187" s="166"/>
      <c r="CG1187" s="166"/>
      <c r="CH1187" s="166"/>
      <c r="CI1187" s="166"/>
      <c r="CJ1187" s="166"/>
      <c r="CK1187" s="166"/>
      <c r="CL1187" s="166"/>
      <c r="CM1187" s="166"/>
      <c r="CN1187" s="166"/>
      <c r="CO1187" s="166"/>
      <c r="CP1187" s="166"/>
      <c r="CQ1187" s="166"/>
      <c r="CR1187" s="166"/>
      <c r="CS1187" s="166"/>
      <c r="CT1187" s="166"/>
      <c r="CU1187" s="166"/>
      <c r="CV1187" s="166"/>
      <c r="CW1187" s="166"/>
      <c r="CX1187" s="166"/>
      <c r="CY1187" s="166"/>
      <c r="CZ1187" s="166"/>
      <c r="DA1187" s="166"/>
      <c r="DB1187" s="166"/>
      <c r="DC1187" s="166"/>
      <c r="DD1187" s="166"/>
      <c r="DE1187" s="166"/>
      <c r="DF1187" s="166"/>
      <c r="DG1187" s="166"/>
      <c r="DH1187" s="166"/>
      <c r="DI1187" s="166"/>
      <c r="DJ1187" s="166"/>
      <c r="DK1187" s="166"/>
      <c r="DL1187" s="166"/>
      <c r="DM1187" s="166"/>
      <c r="DN1187" s="166"/>
      <c r="DO1187" s="166"/>
      <c r="DP1187" s="166"/>
      <c r="DQ1187" s="166"/>
      <c r="DR1187" s="166"/>
      <c r="DS1187" s="166"/>
      <c r="DT1187" s="166"/>
      <c r="DU1187" s="166"/>
      <c r="DV1187" s="166"/>
      <c r="DW1187" s="166"/>
      <c r="DX1187" s="166"/>
      <c r="DY1187" s="166"/>
      <c r="DZ1187" s="166"/>
      <c r="EA1187" s="166"/>
      <c r="EB1187" s="166"/>
      <c r="EC1187" s="166"/>
      <c r="ED1187" s="166"/>
      <c r="EE1187" s="166"/>
      <c r="EF1187" s="166"/>
      <c r="EG1187" s="166"/>
      <c r="EH1187" s="166"/>
      <c r="EI1187" s="166"/>
      <c r="EJ1187" s="166"/>
      <c r="EK1187" s="166"/>
      <c r="EL1187" s="166"/>
      <c r="EM1187" s="166"/>
      <c r="EN1187" s="166"/>
      <c r="EO1187" s="166"/>
      <c r="EP1187" s="166"/>
      <c r="EQ1187" s="166"/>
      <c r="ER1187" s="166"/>
      <c r="ES1187" s="166"/>
      <c r="ET1187" s="166"/>
      <c r="EU1187" s="166"/>
      <c r="EV1187" s="166"/>
      <c r="EW1187" s="166"/>
      <c r="EX1187" s="166"/>
      <c r="EY1187" s="166"/>
      <c r="EZ1187" s="166"/>
      <c r="FA1187" s="166"/>
      <c r="FB1187" s="166"/>
      <c r="FC1187" s="166"/>
      <c r="FD1187" s="166"/>
      <c r="FE1187" s="166"/>
      <c r="FF1187" s="166"/>
      <c r="FG1187" s="166"/>
      <c r="FH1187" s="166"/>
      <c r="FI1187" s="166"/>
      <c r="FJ1187" s="166"/>
    </row>
    <row r="1188" spans="13:166" s="19" customFormat="1">
      <c r="M1188" s="166"/>
      <c r="N1188" s="166"/>
      <c r="O1188" s="166"/>
      <c r="P1188" s="166"/>
      <c r="Q1188" s="166"/>
      <c r="R1188" s="166"/>
      <c r="S1188" s="166"/>
      <c r="T1188" s="166"/>
      <c r="U1188" s="166"/>
      <c r="V1188" s="166"/>
      <c r="W1188" s="166"/>
      <c r="X1188" s="166"/>
      <c r="Y1188" s="166"/>
      <c r="Z1188" s="166"/>
      <c r="AA1188" s="166"/>
      <c r="AB1188" s="166"/>
      <c r="AC1188" s="166"/>
      <c r="AD1188" s="166"/>
      <c r="AE1188" s="166"/>
      <c r="AF1188" s="166"/>
      <c r="AG1188" s="166"/>
      <c r="AH1188" s="167"/>
      <c r="AI1188" s="167"/>
      <c r="AJ1188" s="167"/>
      <c r="AK1188" s="167"/>
      <c r="AL1188" s="167"/>
      <c r="AM1188" s="167"/>
      <c r="AN1188" s="167"/>
      <c r="AO1188" s="167"/>
      <c r="AP1188" s="167"/>
      <c r="AQ1188" s="167"/>
      <c r="AR1188" s="167"/>
      <c r="AS1188" s="167"/>
      <c r="AT1188" s="167"/>
      <c r="AU1188" s="167"/>
      <c r="AV1188" s="167"/>
      <c r="AW1188" s="167"/>
      <c r="AX1188" s="167"/>
      <c r="AY1188" s="167"/>
      <c r="AZ1188" s="167"/>
      <c r="BA1188" s="167"/>
      <c r="BB1188" s="167"/>
      <c r="BC1188" s="167"/>
      <c r="BD1188" s="167"/>
      <c r="BE1188" s="167"/>
      <c r="BF1188" s="167"/>
      <c r="BG1188" s="167"/>
      <c r="BH1188" s="167"/>
      <c r="BI1188" s="167"/>
      <c r="BJ1188" s="167"/>
      <c r="BK1188" s="167"/>
      <c r="BL1188" s="166"/>
      <c r="BM1188" s="166"/>
      <c r="BN1188" s="166"/>
      <c r="BO1188" s="166"/>
      <c r="BP1188" s="166"/>
      <c r="BQ1188" s="166"/>
      <c r="BR1188" s="166"/>
      <c r="BS1188" s="166"/>
      <c r="BT1188" s="166"/>
      <c r="BU1188" s="166"/>
      <c r="BV1188" s="166"/>
      <c r="BW1188" s="166"/>
      <c r="BX1188" s="166"/>
      <c r="BY1188" s="166"/>
      <c r="BZ1188" s="166"/>
      <c r="CA1188" s="166"/>
      <c r="CB1188" s="166"/>
      <c r="CC1188" s="166"/>
      <c r="CD1188" s="166"/>
      <c r="CE1188" s="166"/>
      <c r="CF1188" s="166"/>
      <c r="CG1188" s="166"/>
      <c r="CH1188" s="166"/>
      <c r="CI1188" s="166"/>
      <c r="CJ1188" s="166"/>
      <c r="CK1188" s="166"/>
      <c r="CL1188" s="166"/>
      <c r="CM1188" s="166"/>
      <c r="CN1188" s="166"/>
      <c r="CO1188" s="166"/>
      <c r="CP1188" s="166"/>
      <c r="CQ1188" s="166"/>
      <c r="CR1188" s="166"/>
      <c r="CS1188" s="166"/>
      <c r="CT1188" s="166"/>
      <c r="CU1188" s="166"/>
      <c r="CV1188" s="166"/>
      <c r="CW1188" s="166"/>
      <c r="CX1188" s="166"/>
      <c r="CY1188" s="166"/>
      <c r="CZ1188" s="166"/>
      <c r="DA1188" s="166"/>
      <c r="DB1188" s="166"/>
      <c r="DC1188" s="166"/>
      <c r="DD1188" s="166"/>
      <c r="DE1188" s="166"/>
      <c r="DF1188" s="166"/>
      <c r="DG1188" s="166"/>
      <c r="DH1188" s="166"/>
      <c r="DI1188" s="166"/>
      <c r="DJ1188" s="166"/>
      <c r="DK1188" s="166"/>
      <c r="DL1188" s="166"/>
      <c r="DM1188" s="166"/>
      <c r="DN1188" s="166"/>
      <c r="DO1188" s="166"/>
      <c r="DP1188" s="166"/>
      <c r="DQ1188" s="166"/>
      <c r="DR1188" s="166"/>
      <c r="DS1188" s="166"/>
      <c r="DT1188" s="166"/>
      <c r="DU1188" s="166"/>
      <c r="DV1188" s="166"/>
      <c r="DW1188" s="166"/>
      <c r="DX1188" s="166"/>
      <c r="DY1188" s="166"/>
      <c r="DZ1188" s="166"/>
      <c r="EA1188" s="166"/>
      <c r="EB1188" s="166"/>
      <c r="EC1188" s="166"/>
      <c r="ED1188" s="166"/>
      <c r="EE1188" s="166"/>
      <c r="EF1188" s="166"/>
      <c r="EG1188" s="166"/>
      <c r="EH1188" s="166"/>
      <c r="EI1188" s="166"/>
      <c r="EJ1188" s="166"/>
      <c r="EK1188" s="166"/>
      <c r="EL1188" s="166"/>
      <c r="EM1188" s="166"/>
      <c r="EN1188" s="166"/>
      <c r="EO1188" s="166"/>
      <c r="EP1188" s="166"/>
      <c r="EQ1188" s="166"/>
      <c r="ER1188" s="166"/>
      <c r="ES1188" s="166"/>
      <c r="ET1188" s="166"/>
      <c r="EU1188" s="166"/>
      <c r="EV1188" s="166"/>
      <c r="EW1188" s="166"/>
      <c r="EX1188" s="166"/>
      <c r="EY1188" s="166"/>
      <c r="EZ1188" s="166"/>
      <c r="FA1188" s="166"/>
      <c r="FB1188" s="166"/>
      <c r="FC1188" s="166"/>
      <c r="FD1188" s="166"/>
      <c r="FE1188" s="166"/>
      <c r="FF1188" s="166"/>
      <c r="FG1188" s="166"/>
      <c r="FH1188" s="166"/>
      <c r="FI1188" s="166"/>
      <c r="FJ1188" s="166"/>
    </row>
    <row r="1189" spans="13:166" s="19" customFormat="1">
      <c r="M1189" s="166"/>
      <c r="N1189" s="166"/>
      <c r="O1189" s="166"/>
      <c r="P1189" s="166"/>
      <c r="Q1189" s="166"/>
      <c r="R1189" s="166"/>
      <c r="S1189" s="166"/>
      <c r="T1189" s="166"/>
      <c r="U1189" s="166"/>
      <c r="V1189" s="166"/>
      <c r="W1189" s="166"/>
      <c r="X1189" s="166"/>
      <c r="Y1189" s="166"/>
      <c r="Z1189" s="166"/>
      <c r="AA1189" s="166"/>
      <c r="AB1189" s="166"/>
      <c r="AC1189" s="166"/>
      <c r="AD1189" s="166"/>
      <c r="AE1189" s="166"/>
      <c r="AF1189" s="166"/>
      <c r="AG1189" s="166"/>
      <c r="AH1189" s="167"/>
      <c r="AI1189" s="167"/>
      <c r="AJ1189" s="167"/>
      <c r="AK1189" s="167"/>
      <c r="AL1189" s="167"/>
      <c r="AM1189" s="167"/>
      <c r="AN1189" s="167"/>
      <c r="AO1189" s="167"/>
      <c r="AP1189" s="167"/>
      <c r="AQ1189" s="167"/>
      <c r="AR1189" s="167"/>
      <c r="AS1189" s="167"/>
      <c r="AT1189" s="167"/>
      <c r="AU1189" s="167"/>
      <c r="AV1189" s="167"/>
      <c r="AW1189" s="167"/>
      <c r="AX1189" s="167"/>
      <c r="AY1189" s="167"/>
      <c r="AZ1189" s="167"/>
      <c r="BA1189" s="167"/>
      <c r="BB1189" s="167"/>
      <c r="BC1189" s="167"/>
      <c r="BD1189" s="167"/>
      <c r="BE1189" s="167"/>
      <c r="BF1189" s="167"/>
      <c r="BG1189" s="167"/>
      <c r="BH1189" s="167"/>
      <c r="BI1189" s="167"/>
      <c r="BJ1189" s="167"/>
      <c r="BK1189" s="167"/>
      <c r="BL1189" s="166"/>
      <c r="BM1189" s="166"/>
      <c r="BN1189" s="166"/>
      <c r="BO1189" s="166"/>
      <c r="BP1189" s="166"/>
      <c r="BQ1189" s="166"/>
      <c r="BR1189" s="166"/>
      <c r="BS1189" s="166"/>
      <c r="BT1189" s="166"/>
      <c r="BU1189" s="166"/>
      <c r="BV1189" s="166"/>
      <c r="BW1189" s="166"/>
      <c r="BX1189" s="166"/>
      <c r="BY1189" s="166"/>
      <c r="BZ1189" s="166"/>
      <c r="CA1189" s="166"/>
      <c r="CB1189" s="166"/>
      <c r="CC1189" s="166"/>
      <c r="CD1189" s="166"/>
      <c r="CE1189" s="166"/>
      <c r="CF1189" s="166"/>
      <c r="CG1189" s="166"/>
      <c r="CH1189" s="166"/>
      <c r="CI1189" s="166"/>
      <c r="CJ1189" s="166"/>
      <c r="CK1189" s="166"/>
      <c r="CL1189" s="166"/>
      <c r="CM1189" s="166"/>
      <c r="CN1189" s="166"/>
      <c r="CO1189" s="166"/>
      <c r="CP1189" s="166"/>
      <c r="CQ1189" s="166"/>
      <c r="CR1189" s="166"/>
      <c r="CS1189" s="166"/>
      <c r="CT1189" s="166"/>
      <c r="CU1189" s="166"/>
      <c r="CV1189" s="166"/>
      <c r="CW1189" s="166"/>
      <c r="CX1189" s="166"/>
      <c r="CY1189" s="166"/>
      <c r="CZ1189" s="166"/>
      <c r="DA1189" s="166"/>
      <c r="DB1189" s="166"/>
      <c r="DC1189" s="166"/>
      <c r="DD1189" s="166"/>
      <c r="DE1189" s="166"/>
      <c r="DF1189" s="166"/>
      <c r="DG1189" s="166"/>
      <c r="DH1189" s="166"/>
      <c r="DI1189" s="166"/>
      <c r="DJ1189" s="166"/>
      <c r="DK1189" s="166"/>
      <c r="DL1189" s="166"/>
      <c r="DM1189" s="166"/>
      <c r="DN1189" s="166"/>
      <c r="DO1189" s="166"/>
      <c r="DP1189" s="166"/>
      <c r="DQ1189" s="166"/>
      <c r="DR1189" s="166"/>
      <c r="DS1189" s="166"/>
      <c r="DT1189" s="166"/>
      <c r="DU1189" s="166"/>
      <c r="DV1189" s="166"/>
      <c r="DW1189" s="166"/>
      <c r="DX1189" s="166"/>
      <c r="DY1189" s="166"/>
      <c r="DZ1189" s="166"/>
      <c r="EA1189" s="166"/>
      <c r="EB1189" s="166"/>
      <c r="EC1189" s="166"/>
      <c r="ED1189" s="166"/>
      <c r="EE1189" s="166"/>
      <c r="EF1189" s="166"/>
      <c r="EG1189" s="166"/>
      <c r="EH1189" s="166"/>
      <c r="EI1189" s="166"/>
      <c r="EJ1189" s="166"/>
      <c r="EK1189" s="166"/>
      <c r="EL1189" s="166"/>
      <c r="EM1189" s="166"/>
      <c r="EN1189" s="166"/>
      <c r="EO1189" s="166"/>
      <c r="EP1189" s="166"/>
      <c r="EQ1189" s="166"/>
      <c r="ER1189" s="166"/>
      <c r="ES1189" s="166"/>
      <c r="ET1189" s="166"/>
      <c r="EU1189" s="166"/>
      <c r="EV1189" s="166"/>
      <c r="EW1189" s="166"/>
      <c r="EX1189" s="166"/>
      <c r="EY1189" s="166"/>
      <c r="EZ1189" s="166"/>
      <c r="FA1189" s="166"/>
      <c r="FB1189" s="166"/>
      <c r="FC1189" s="166"/>
      <c r="FD1189" s="166"/>
      <c r="FE1189" s="166"/>
      <c r="FF1189" s="166"/>
      <c r="FG1189" s="166"/>
      <c r="FH1189" s="166"/>
      <c r="FI1189" s="166"/>
      <c r="FJ1189" s="166"/>
    </row>
    <row r="1190" spans="13:166" s="19" customFormat="1">
      <c r="M1190" s="166"/>
      <c r="N1190" s="166"/>
      <c r="O1190" s="166"/>
      <c r="P1190" s="166"/>
      <c r="Q1190" s="166"/>
      <c r="R1190" s="166"/>
      <c r="S1190" s="166"/>
      <c r="T1190" s="166"/>
      <c r="U1190" s="166"/>
      <c r="V1190" s="166"/>
      <c r="W1190" s="166"/>
      <c r="X1190" s="166"/>
      <c r="Y1190" s="166"/>
      <c r="Z1190" s="166"/>
      <c r="AA1190" s="166"/>
      <c r="AB1190" s="166"/>
      <c r="AC1190" s="166"/>
      <c r="AD1190" s="166"/>
      <c r="AE1190" s="166"/>
      <c r="AF1190" s="166"/>
      <c r="AG1190" s="166"/>
      <c r="AH1190" s="167"/>
      <c r="AI1190" s="167"/>
      <c r="AJ1190" s="167"/>
      <c r="AK1190" s="167"/>
      <c r="AL1190" s="167"/>
      <c r="AM1190" s="167"/>
      <c r="AN1190" s="167"/>
      <c r="AO1190" s="167"/>
      <c r="AP1190" s="167"/>
      <c r="AQ1190" s="167"/>
      <c r="AR1190" s="167"/>
      <c r="AS1190" s="167"/>
      <c r="AT1190" s="167"/>
      <c r="AU1190" s="167"/>
      <c r="AV1190" s="167"/>
      <c r="AW1190" s="167"/>
      <c r="AX1190" s="167"/>
      <c r="AY1190" s="167"/>
      <c r="AZ1190" s="167"/>
      <c r="BA1190" s="167"/>
      <c r="BB1190" s="167"/>
      <c r="BC1190" s="167"/>
      <c r="BD1190" s="167"/>
      <c r="BE1190" s="167"/>
      <c r="BF1190" s="167"/>
      <c r="BG1190" s="167"/>
      <c r="BH1190" s="167"/>
      <c r="BI1190" s="167"/>
      <c r="BJ1190" s="167"/>
      <c r="BK1190" s="167"/>
      <c r="BL1190" s="166"/>
      <c r="BM1190" s="166"/>
      <c r="BN1190" s="166"/>
      <c r="BO1190" s="166"/>
      <c r="BP1190" s="166"/>
      <c r="BQ1190" s="166"/>
      <c r="BR1190" s="166"/>
      <c r="BS1190" s="166"/>
      <c r="BT1190" s="166"/>
      <c r="BU1190" s="166"/>
      <c r="BV1190" s="166"/>
      <c r="BW1190" s="166"/>
      <c r="BX1190" s="166"/>
      <c r="BY1190" s="166"/>
      <c r="BZ1190" s="166"/>
      <c r="CA1190" s="166"/>
      <c r="CB1190" s="166"/>
      <c r="CC1190" s="166"/>
      <c r="CD1190" s="166"/>
      <c r="CE1190" s="166"/>
      <c r="CF1190" s="166"/>
      <c r="CG1190" s="166"/>
      <c r="CH1190" s="166"/>
      <c r="CI1190" s="166"/>
      <c r="CJ1190" s="166"/>
      <c r="CK1190" s="166"/>
      <c r="CL1190" s="166"/>
      <c r="CM1190" s="166"/>
      <c r="CN1190" s="166"/>
      <c r="CO1190" s="166"/>
      <c r="CP1190" s="166"/>
      <c r="CQ1190" s="166"/>
      <c r="CR1190" s="166"/>
      <c r="CS1190" s="166"/>
      <c r="CT1190" s="166"/>
      <c r="CU1190" s="166"/>
      <c r="CV1190" s="166"/>
      <c r="CW1190" s="166"/>
      <c r="CX1190" s="166"/>
      <c r="CY1190" s="166"/>
      <c r="CZ1190" s="166"/>
      <c r="DA1190" s="166"/>
      <c r="DB1190" s="166"/>
      <c r="DC1190" s="166"/>
      <c r="DD1190" s="166"/>
      <c r="DE1190" s="166"/>
      <c r="DF1190" s="166"/>
      <c r="DG1190" s="166"/>
      <c r="DH1190" s="166"/>
      <c r="DI1190" s="166"/>
      <c r="DJ1190" s="166"/>
      <c r="DK1190" s="166"/>
      <c r="DL1190" s="166"/>
      <c r="DM1190" s="166"/>
      <c r="DN1190" s="166"/>
      <c r="DO1190" s="166"/>
      <c r="DP1190" s="166"/>
      <c r="DQ1190" s="166"/>
      <c r="DR1190" s="166"/>
      <c r="DS1190" s="166"/>
      <c r="DT1190" s="166"/>
      <c r="DU1190" s="166"/>
      <c r="DV1190" s="166"/>
      <c r="DW1190" s="166"/>
      <c r="DX1190" s="166"/>
      <c r="DY1190" s="166"/>
      <c r="DZ1190" s="166"/>
      <c r="EA1190" s="166"/>
      <c r="EB1190" s="166"/>
      <c r="EC1190" s="166"/>
      <c r="ED1190" s="166"/>
      <c r="EE1190" s="166"/>
      <c r="EF1190" s="166"/>
      <c r="EG1190" s="166"/>
      <c r="EH1190" s="166"/>
      <c r="EI1190" s="166"/>
      <c r="EJ1190" s="166"/>
      <c r="EK1190" s="166"/>
      <c r="EL1190" s="166"/>
      <c r="EM1190" s="166"/>
      <c r="EN1190" s="166"/>
      <c r="EO1190" s="166"/>
      <c r="EP1190" s="166"/>
      <c r="EQ1190" s="166"/>
      <c r="ER1190" s="166"/>
      <c r="ES1190" s="166"/>
      <c r="ET1190" s="166"/>
      <c r="EU1190" s="166"/>
      <c r="EV1190" s="166"/>
      <c r="EW1190" s="166"/>
      <c r="EX1190" s="166"/>
      <c r="EY1190" s="166"/>
      <c r="EZ1190" s="166"/>
      <c r="FA1190" s="166"/>
      <c r="FB1190" s="166"/>
      <c r="FC1190" s="166"/>
      <c r="FD1190" s="166"/>
      <c r="FE1190" s="166"/>
      <c r="FF1190" s="166"/>
      <c r="FG1190" s="166"/>
      <c r="FH1190" s="166"/>
      <c r="FI1190" s="166"/>
      <c r="FJ1190" s="166"/>
    </row>
    <row r="1191" spans="13:166" s="19" customFormat="1">
      <c r="M1191" s="166"/>
      <c r="N1191" s="166"/>
      <c r="O1191" s="166"/>
      <c r="P1191" s="166"/>
      <c r="Q1191" s="166"/>
      <c r="R1191" s="166"/>
      <c r="S1191" s="166"/>
      <c r="T1191" s="166"/>
      <c r="U1191" s="166"/>
      <c r="V1191" s="166"/>
      <c r="W1191" s="166"/>
      <c r="X1191" s="166"/>
      <c r="Y1191" s="166"/>
      <c r="Z1191" s="166"/>
      <c r="AA1191" s="166"/>
      <c r="AB1191" s="166"/>
      <c r="AC1191" s="166"/>
      <c r="AD1191" s="166"/>
      <c r="AE1191" s="166"/>
      <c r="AF1191" s="166"/>
      <c r="AG1191" s="166"/>
      <c r="AH1191" s="167"/>
      <c r="AI1191" s="167"/>
      <c r="AJ1191" s="167"/>
      <c r="AK1191" s="167"/>
      <c r="AL1191" s="167"/>
      <c r="AM1191" s="167"/>
      <c r="AN1191" s="167"/>
      <c r="AO1191" s="167"/>
      <c r="AP1191" s="167"/>
      <c r="AQ1191" s="167"/>
      <c r="AR1191" s="167"/>
      <c r="AS1191" s="167"/>
      <c r="AT1191" s="167"/>
      <c r="AU1191" s="167"/>
      <c r="AV1191" s="167"/>
      <c r="AW1191" s="167"/>
      <c r="AX1191" s="167"/>
      <c r="AY1191" s="167"/>
      <c r="AZ1191" s="167"/>
      <c r="BA1191" s="167"/>
      <c r="BB1191" s="167"/>
      <c r="BC1191" s="167"/>
      <c r="BD1191" s="167"/>
      <c r="BE1191" s="167"/>
      <c r="BF1191" s="167"/>
      <c r="BG1191" s="167"/>
      <c r="BH1191" s="167"/>
      <c r="BI1191" s="167"/>
      <c r="BJ1191" s="167"/>
      <c r="BK1191" s="167"/>
      <c r="BL1191" s="166"/>
      <c r="BM1191" s="166"/>
      <c r="BN1191" s="166"/>
      <c r="BO1191" s="166"/>
      <c r="BP1191" s="166"/>
      <c r="BQ1191" s="166"/>
      <c r="BR1191" s="166"/>
      <c r="BS1191" s="166"/>
      <c r="BT1191" s="166"/>
      <c r="BU1191" s="166"/>
      <c r="BV1191" s="166"/>
      <c r="BW1191" s="166"/>
      <c r="BX1191" s="166"/>
      <c r="BY1191" s="166"/>
      <c r="BZ1191" s="166"/>
      <c r="CA1191" s="166"/>
      <c r="CB1191" s="166"/>
      <c r="CC1191" s="166"/>
      <c r="CD1191" s="166"/>
      <c r="CE1191" s="166"/>
      <c r="CF1191" s="166"/>
      <c r="CG1191" s="166"/>
      <c r="CH1191" s="166"/>
      <c r="CI1191" s="166"/>
      <c r="CJ1191" s="166"/>
      <c r="CK1191" s="166"/>
      <c r="CL1191" s="166"/>
      <c r="CM1191" s="166"/>
      <c r="CN1191" s="166"/>
      <c r="CO1191" s="166"/>
      <c r="CP1191" s="166"/>
      <c r="CQ1191" s="166"/>
      <c r="CR1191" s="166"/>
      <c r="CS1191" s="166"/>
      <c r="CT1191" s="166"/>
      <c r="CU1191" s="166"/>
      <c r="CV1191" s="166"/>
      <c r="CW1191" s="166"/>
      <c r="CX1191" s="166"/>
      <c r="CY1191" s="166"/>
      <c r="CZ1191" s="166"/>
      <c r="DA1191" s="166"/>
      <c r="DB1191" s="166"/>
      <c r="DC1191" s="166"/>
      <c r="DD1191" s="166"/>
      <c r="DE1191" s="166"/>
      <c r="DF1191" s="166"/>
      <c r="DG1191" s="166"/>
      <c r="DH1191" s="166"/>
      <c r="DI1191" s="166"/>
      <c r="DJ1191" s="166"/>
      <c r="DK1191" s="166"/>
      <c r="DL1191" s="166"/>
      <c r="DM1191" s="166"/>
      <c r="DN1191" s="166"/>
      <c r="DO1191" s="166"/>
      <c r="DP1191" s="166"/>
      <c r="DQ1191" s="166"/>
      <c r="DR1191" s="166"/>
      <c r="DS1191" s="166"/>
      <c r="DT1191" s="166"/>
      <c r="DU1191" s="166"/>
      <c r="DV1191" s="166"/>
      <c r="DW1191" s="166"/>
      <c r="DX1191" s="166"/>
      <c r="DY1191" s="166"/>
      <c r="DZ1191" s="166"/>
      <c r="EA1191" s="166"/>
      <c r="EB1191" s="166"/>
      <c r="EC1191" s="166"/>
      <c r="ED1191" s="166"/>
      <c r="EE1191" s="166"/>
      <c r="EF1191" s="166"/>
      <c r="EG1191" s="166"/>
      <c r="EH1191" s="166"/>
      <c r="EI1191" s="166"/>
      <c r="EJ1191" s="166"/>
      <c r="EK1191" s="166"/>
      <c r="EL1191" s="166"/>
      <c r="EM1191" s="166"/>
      <c r="EN1191" s="166"/>
      <c r="EO1191" s="166"/>
      <c r="EP1191" s="166"/>
      <c r="EQ1191" s="166"/>
      <c r="ER1191" s="166"/>
      <c r="ES1191" s="166"/>
      <c r="ET1191" s="166"/>
      <c r="EU1191" s="166"/>
      <c r="EV1191" s="166"/>
      <c r="EW1191" s="166"/>
      <c r="EX1191" s="166"/>
      <c r="EY1191" s="166"/>
      <c r="EZ1191" s="166"/>
      <c r="FA1191" s="166"/>
      <c r="FB1191" s="166"/>
      <c r="FC1191" s="166"/>
      <c r="FD1191" s="166"/>
      <c r="FE1191" s="166"/>
      <c r="FF1191" s="166"/>
      <c r="FG1191" s="166"/>
      <c r="FH1191" s="166"/>
      <c r="FI1191" s="166"/>
      <c r="FJ1191" s="166"/>
    </row>
    <row r="1192" spans="13:166" s="19" customFormat="1">
      <c r="M1192" s="166"/>
      <c r="N1192" s="166"/>
      <c r="O1192" s="166"/>
      <c r="P1192" s="166"/>
      <c r="Q1192" s="166"/>
      <c r="R1192" s="166"/>
      <c r="S1192" s="166"/>
      <c r="T1192" s="166"/>
      <c r="U1192" s="166"/>
      <c r="V1192" s="166"/>
      <c r="W1192" s="166"/>
      <c r="X1192" s="166"/>
      <c r="Y1192" s="166"/>
      <c r="Z1192" s="166"/>
      <c r="AA1192" s="166"/>
      <c r="AB1192" s="166"/>
      <c r="AC1192" s="166"/>
      <c r="AD1192" s="166"/>
      <c r="AE1192" s="166"/>
      <c r="AF1192" s="166"/>
      <c r="AG1192" s="166"/>
      <c r="AH1192" s="167"/>
      <c r="AI1192" s="167"/>
      <c r="AJ1192" s="167"/>
      <c r="AK1192" s="167"/>
      <c r="AL1192" s="167"/>
      <c r="AM1192" s="167"/>
      <c r="AN1192" s="167"/>
      <c r="AO1192" s="167"/>
      <c r="AP1192" s="167"/>
      <c r="AQ1192" s="167"/>
      <c r="AR1192" s="167"/>
      <c r="AS1192" s="167"/>
      <c r="AT1192" s="167"/>
      <c r="AU1192" s="167"/>
      <c r="AV1192" s="167"/>
      <c r="AW1192" s="167"/>
      <c r="AX1192" s="167"/>
      <c r="AY1192" s="167"/>
      <c r="AZ1192" s="167"/>
      <c r="BA1192" s="167"/>
      <c r="BB1192" s="167"/>
      <c r="BC1192" s="167"/>
      <c r="BD1192" s="167"/>
      <c r="BE1192" s="167"/>
      <c r="BF1192" s="167"/>
      <c r="BG1192" s="167"/>
      <c r="BH1192" s="167"/>
      <c r="BI1192" s="167"/>
      <c r="BJ1192" s="167"/>
      <c r="BK1192" s="167"/>
      <c r="BL1192" s="166"/>
      <c r="BM1192" s="166"/>
      <c r="BN1192" s="166"/>
      <c r="BO1192" s="166"/>
      <c r="BP1192" s="166"/>
      <c r="BQ1192" s="166"/>
      <c r="BR1192" s="166"/>
      <c r="BS1192" s="166"/>
      <c r="BT1192" s="166"/>
      <c r="BU1192" s="166"/>
      <c r="BV1192" s="166"/>
      <c r="BW1192" s="166"/>
      <c r="BX1192" s="166"/>
      <c r="BY1192" s="166"/>
      <c r="BZ1192" s="166"/>
      <c r="CA1192" s="166"/>
      <c r="CB1192" s="166"/>
      <c r="CC1192" s="166"/>
      <c r="CD1192" s="166"/>
      <c r="CE1192" s="166"/>
      <c r="CF1192" s="166"/>
      <c r="CG1192" s="166"/>
      <c r="CH1192" s="166"/>
      <c r="CI1192" s="166"/>
      <c r="CJ1192" s="166"/>
      <c r="CK1192" s="166"/>
      <c r="CL1192" s="166"/>
      <c r="CM1192" s="166"/>
      <c r="CN1192" s="166"/>
      <c r="CO1192" s="166"/>
      <c r="CP1192" s="166"/>
      <c r="CQ1192" s="166"/>
      <c r="CR1192" s="166"/>
      <c r="CS1192" s="166"/>
      <c r="CT1192" s="166"/>
      <c r="CU1192" s="166"/>
      <c r="CV1192" s="166"/>
      <c r="CW1192" s="166"/>
      <c r="CX1192" s="166"/>
      <c r="CY1192" s="166"/>
      <c r="CZ1192" s="166"/>
      <c r="DA1192" s="166"/>
      <c r="DB1192" s="166"/>
      <c r="DC1192" s="166"/>
      <c r="DD1192" s="166"/>
      <c r="DE1192" s="166"/>
      <c r="DF1192" s="166"/>
      <c r="DG1192" s="166"/>
      <c r="DH1192" s="166"/>
      <c r="DI1192" s="166"/>
      <c r="DJ1192" s="166"/>
      <c r="DK1192" s="166"/>
      <c r="DL1192" s="166"/>
      <c r="DM1192" s="166"/>
      <c r="DN1192" s="166"/>
      <c r="DO1192" s="166"/>
      <c r="DP1192" s="166"/>
      <c r="DQ1192" s="166"/>
      <c r="DR1192" s="166"/>
      <c r="DS1192" s="166"/>
      <c r="DT1192" s="166"/>
      <c r="DU1192" s="166"/>
      <c r="DV1192" s="166"/>
      <c r="DW1192" s="166"/>
      <c r="DX1192" s="166"/>
      <c r="DY1192" s="166"/>
      <c r="DZ1192" s="166"/>
      <c r="EA1192" s="166"/>
      <c r="EB1192" s="166"/>
      <c r="EC1192" s="166"/>
      <c r="ED1192" s="166"/>
      <c r="EE1192" s="166"/>
      <c r="EF1192" s="166"/>
      <c r="EG1192" s="166"/>
      <c r="EH1192" s="166"/>
      <c r="EI1192" s="166"/>
      <c r="EJ1192" s="166"/>
      <c r="EK1192" s="166"/>
      <c r="EL1192" s="166"/>
      <c r="EM1192" s="166"/>
      <c r="EN1192" s="166"/>
      <c r="EO1192" s="166"/>
      <c r="EP1192" s="166"/>
      <c r="EQ1192" s="166"/>
      <c r="ER1192" s="166"/>
      <c r="ES1192" s="166"/>
      <c r="ET1192" s="166"/>
      <c r="EU1192" s="166"/>
      <c r="EV1192" s="166"/>
      <c r="EW1192" s="166"/>
      <c r="EX1192" s="166"/>
      <c r="EY1192" s="166"/>
      <c r="EZ1192" s="166"/>
      <c r="FA1192" s="166"/>
      <c r="FB1192" s="166"/>
      <c r="FC1192" s="166"/>
      <c r="FD1192" s="166"/>
      <c r="FE1192" s="166"/>
      <c r="FF1192" s="166"/>
      <c r="FG1192" s="166"/>
      <c r="FH1192" s="166"/>
      <c r="FI1192" s="166"/>
      <c r="FJ1192" s="166"/>
    </row>
    <row r="1193" spans="13:166" s="19" customFormat="1">
      <c r="M1193" s="166"/>
      <c r="N1193" s="166"/>
      <c r="O1193" s="166"/>
      <c r="P1193" s="166"/>
      <c r="Q1193" s="166"/>
      <c r="R1193" s="166"/>
      <c r="S1193" s="166"/>
      <c r="T1193" s="166"/>
      <c r="U1193" s="166"/>
      <c r="V1193" s="166"/>
      <c r="W1193" s="166"/>
      <c r="X1193" s="166"/>
      <c r="Y1193" s="166"/>
      <c r="Z1193" s="166"/>
      <c r="AA1193" s="166"/>
      <c r="AB1193" s="166"/>
      <c r="AC1193" s="166"/>
      <c r="AD1193" s="166"/>
      <c r="AE1193" s="166"/>
      <c r="AF1193" s="166"/>
      <c r="AG1193" s="166"/>
      <c r="AH1193" s="167"/>
      <c r="AI1193" s="167"/>
      <c r="AJ1193" s="167"/>
      <c r="AK1193" s="167"/>
      <c r="AL1193" s="167"/>
      <c r="AM1193" s="167"/>
      <c r="AN1193" s="167"/>
      <c r="AO1193" s="167"/>
      <c r="AP1193" s="167"/>
      <c r="AQ1193" s="167"/>
      <c r="AR1193" s="167"/>
      <c r="AS1193" s="167"/>
      <c r="AT1193" s="167"/>
      <c r="AU1193" s="167"/>
      <c r="AV1193" s="167"/>
      <c r="AW1193" s="167"/>
      <c r="AX1193" s="167"/>
      <c r="AY1193" s="167"/>
      <c r="AZ1193" s="167"/>
      <c r="BA1193" s="167"/>
      <c r="BB1193" s="167"/>
      <c r="BC1193" s="167"/>
      <c r="BD1193" s="167"/>
      <c r="BE1193" s="167"/>
      <c r="BF1193" s="167"/>
      <c r="BG1193" s="167"/>
      <c r="BH1193" s="167"/>
      <c r="BI1193" s="167"/>
      <c r="BJ1193" s="167"/>
      <c r="BK1193" s="167"/>
      <c r="BL1193" s="166"/>
      <c r="BM1193" s="166"/>
      <c r="BN1193" s="166"/>
      <c r="BO1193" s="166"/>
      <c r="BP1193" s="166"/>
      <c r="BQ1193" s="166"/>
      <c r="BR1193" s="166"/>
      <c r="BS1193" s="166"/>
      <c r="BT1193" s="166"/>
      <c r="BU1193" s="166"/>
      <c r="BV1193" s="166"/>
      <c r="BW1193" s="166"/>
      <c r="BX1193" s="166"/>
      <c r="BY1193" s="166"/>
      <c r="BZ1193" s="166"/>
      <c r="CA1193" s="166"/>
      <c r="CB1193" s="166"/>
      <c r="CC1193" s="166"/>
      <c r="CD1193" s="166"/>
      <c r="CE1193" s="166"/>
      <c r="CF1193" s="166"/>
      <c r="CG1193" s="166"/>
      <c r="CH1193" s="166"/>
      <c r="CI1193" s="166"/>
      <c r="CJ1193" s="166"/>
      <c r="CK1193" s="166"/>
      <c r="CL1193" s="166"/>
      <c r="CM1193" s="166"/>
      <c r="CN1193" s="166"/>
      <c r="CO1193" s="166"/>
      <c r="CP1193" s="166"/>
      <c r="CQ1193" s="166"/>
      <c r="CR1193" s="166"/>
      <c r="CS1193" s="166"/>
      <c r="CT1193" s="166"/>
      <c r="CU1193" s="166"/>
      <c r="CV1193" s="166"/>
      <c r="CW1193" s="166"/>
      <c r="CX1193" s="166"/>
      <c r="CY1193" s="166"/>
      <c r="CZ1193" s="166"/>
      <c r="DA1193" s="166"/>
      <c r="DB1193" s="166"/>
      <c r="DC1193" s="166"/>
      <c r="DD1193" s="166"/>
      <c r="DE1193" s="166"/>
      <c r="DF1193" s="166"/>
      <c r="DG1193" s="166"/>
      <c r="DH1193" s="166"/>
      <c r="DI1193" s="166"/>
      <c r="DJ1193" s="166"/>
      <c r="DK1193" s="166"/>
      <c r="DL1193" s="166"/>
      <c r="DM1193" s="166"/>
      <c r="DN1193" s="166"/>
      <c r="DO1193" s="166"/>
      <c r="DP1193" s="166"/>
      <c r="DQ1193" s="166"/>
      <c r="DR1193" s="166"/>
      <c r="DS1193" s="166"/>
      <c r="DT1193" s="166"/>
      <c r="DU1193" s="166"/>
      <c r="DV1193" s="166"/>
      <c r="DW1193" s="166"/>
      <c r="DX1193" s="166"/>
      <c r="DY1193" s="166"/>
      <c r="DZ1193" s="166"/>
      <c r="EA1193" s="166"/>
      <c r="EB1193" s="166"/>
      <c r="EC1193" s="166"/>
      <c r="ED1193" s="166"/>
      <c r="EE1193" s="166"/>
      <c r="EF1193" s="166"/>
      <c r="EG1193" s="166"/>
      <c r="EH1193" s="166"/>
      <c r="EI1193" s="166"/>
      <c r="EJ1193" s="166"/>
      <c r="EK1193" s="166"/>
      <c r="EL1193" s="166"/>
      <c r="EM1193" s="166"/>
      <c r="EN1193" s="166"/>
      <c r="EO1193" s="166"/>
      <c r="EP1193" s="166"/>
      <c r="EQ1193" s="166"/>
      <c r="ER1193" s="166"/>
      <c r="ES1193" s="166"/>
      <c r="ET1193" s="166"/>
      <c r="EU1193" s="166"/>
      <c r="EV1193" s="166"/>
      <c r="EW1193" s="166"/>
      <c r="EX1193" s="166"/>
      <c r="EY1193" s="166"/>
      <c r="EZ1193" s="166"/>
      <c r="FA1193" s="166"/>
      <c r="FB1193" s="166"/>
      <c r="FC1193" s="166"/>
      <c r="FD1193" s="166"/>
      <c r="FE1193" s="166"/>
      <c r="FF1193" s="166"/>
      <c r="FG1193" s="166"/>
      <c r="FH1193" s="166"/>
      <c r="FI1193" s="166"/>
      <c r="FJ1193" s="166"/>
    </row>
    <row r="1194" spans="13:166" s="19" customFormat="1">
      <c r="M1194" s="166"/>
      <c r="N1194" s="166"/>
      <c r="O1194" s="166"/>
      <c r="P1194" s="166"/>
      <c r="Q1194" s="166"/>
      <c r="R1194" s="166"/>
      <c r="S1194" s="166"/>
      <c r="T1194" s="166"/>
      <c r="U1194" s="166"/>
      <c r="V1194" s="166"/>
      <c r="W1194" s="166"/>
      <c r="X1194" s="166"/>
      <c r="Y1194" s="166"/>
      <c r="Z1194" s="166"/>
      <c r="AA1194" s="166"/>
      <c r="AB1194" s="166"/>
      <c r="AC1194" s="166"/>
      <c r="AD1194" s="166"/>
      <c r="AE1194" s="166"/>
      <c r="AF1194" s="166"/>
      <c r="AG1194" s="166"/>
      <c r="AH1194" s="167"/>
      <c r="AI1194" s="167"/>
      <c r="AJ1194" s="167"/>
      <c r="AK1194" s="167"/>
      <c r="AL1194" s="167"/>
      <c r="AM1194" s="167"/>
      <c r="AN1194" s="167"/>
      <c r="AO1194" s="167"/>
      <c r="AP1194" s="167"/>
      <c r="AQ1194" s="167"/>
      <c r="AR1194" s="167"/>
      <c r="AS1194" s="167"/>
      <c r="AT1194" s="167"/>
      <c r="AU1194" s="167"/>
      <c r="AV1194" s="167"/>
      <c r="AW1194" s="167"/>
      <c r="AX1194" s="167"/>
      <c r="AY1194" s="167"/>
      <c r="AZ1194" s="167"/>
      <c r="BA1194" s="167"/>
      <c r="BB1194" s="167"/>
      <c r="BC1194" s="167"/>
      <c r="BD1194" s="167"/>
      <c r="BE1194" s="167"/>
      <c r="BF1194" s="167"/>
      <c r="BG1194" s="167"/>
      <c r="BH1194" s="167"/>
      <c r="BI1194" s="167"/>
      <c r="BJ1194" s="167"/>
      <c r="BK1194" s="167"/>
      <c r="BL1194" s="166"/>
      <c r="BM1194" s="166"/>
      <c r="BN1194" s="166"/>
      <c r="BO1194" s="166"/>
      <c r="BP1194" s="166"/>
      <c r="BQ1194" s="166"/>
      <c r="BR1194" s="166"/>
      <c r="BS1194" s="166"/>
      <c r="BT1194" s="166"/>
      <c r="BU1194" s="166"/>
      <c r="BV1194" s="166"/>
      <c r="BW1194" s="166"/>
      <c r="BX1194" s="166"/>
      <c r="BY1194" s="166"/>
      <c r="BZ1194" s="166"/>
      <c r="CA1194" s="166"/>
      <c r="CB1194" s="166"/>
      <c r="CC1194" s="166"/>
      <c r="CD1194" s="166"/>
      <c r="CE1194" s="166"/>
      <c r="CF1194" s="166"/>
      <c r="CG1194" s="166"/>
      <c r="CH1194" s="166"/>
      <c r="CI1194" s="166"/>
      <c r="CJ1194" s="166"/>
      <c r="CK1194" s="166"/>
      <c r="CL1194" s="166"/>
      <c r="CM1194" s="166"/>
      <c r="CN1194" s="166"/>
      <c r="CO1194" s="166"/>
      <c r="CP1194" s="166"/>
      <c r="CQ1194" s="166"/>
      <c r="CR1194" s="166"/>
      <c r="CS1194" s="166"/>
      <c r="CT1194" s="166"/>
      <c r="CU1194" s="166"/>
      <c r="CV1194" s="166"/>
      <c r="CW1194" s="166"/>
      <c r="CX1194" s="166"/>
      <c r="CY1194" s="166"/>
      <c r="CZ1194" s="166"/>
      <c r="DA1194" s="166"/>
      <c r="DB1194" s="166"/>
      <c r="DC1194" s="166"/>
      <c r="DD1194" s="166"/>
      <c r="DE1194" s="166"/>
      <c r="DF1194" s="166"/>
      <c r="DG1194" s="166"/>
      <c r="DH1194" s="166"/>
      <c r="DI1194" s="166"/>
      <c r="DJ1194" s="166"/>
      <c r="DK1194" s="166"/>
      <c r="DL1194" s="166"/>
      <c r="DM1194" s="166"/>
      <c r="DN1194" s="166"/>
      <c r="DO1194" s="166"/>
      <c r="DP1194" s="166"/>
      <c r="DQ1194" s="166"/>
      <c r="DR1194" s="166"/>
      <c r="DS1194" s="166"/>
      <c r="DT1194" s="166"/>
      <c r="DU1194" s="166"/>
      <c r="DV1194" s="166"/>
      <c r="DW1194" s="166"/>
      <c r="DX1194" s="166"/>
      <c r="DY1194" s="166"/>
      <c r="DZ1194" s="166"/>
      <c r="EA1194" s="166"/>
      <c r="EB1194" s="166"/>
      <c r="EC1194" s="166"/>
      <c r="ED1194" s="166"/>
      <c r="EE1194" s="166"/>
      <c r="EF1194" s="166"/>
      <c r="EG1194" s="166"/>
      <c r="EH1194" s="166"/>
      <c r="EI1194" s="166"/>
      <c r="EJ1194" s="166"/>
      <c r="EK1194" s="166"/>
      <c r="EL1194" s="166"/>
      <c r="EM1194" s="166"/>
      <c r="EN1194" s="166"/>
      <c r="EO1194" s="166"/>
      <c r="EP1194" s="166"/>
      <c r="EQ1194" s="166"/>
      <c r="ER1194" s="166"/>
      <c r="ES1194" s="166"/>
      <c r="ET1194" s="166"/>
      <c r="EU1194" s="166"/>
      <c r="EV1194" s="166"/>
      <c r="EW1194" s="166"/>
      <c r="EX1194" s="166"/>
      <c r="EY1194" s="166"/>
      <c r="EZ1194" s="166"/>
      <c r="FA1194" s="166"/>
      <c r="FB1194" s="166"/>
      <c r="FC1194" s="166"/>
      <c r="FD1194" s="166"/>
      <c r="FE1194" s="166"/>
      <c r="FF1194" s="166"/>
      <c r="FG1194" s="166"/>
      <c r="FH1194" s="166"/>
      <c r="FI1194" s="166"/>
      <c r="FJ1194" s="166"/>
    </row>
    <row r="1195" spans="13:166" s="19" customFormat="1">
      <c r="M1195" s="166"/>
      <c r="N1195" s="166"/>
      <c r="O1195" s="166"/>
      <c r="P1195" s="166"/>
      <c r="Q1195" s="166"/>
      <c r="R1195" s="166"/>
      <c r="S1195" s="166"/>
      <c r="T1195" s="166"/>
      <c r="U1195" s="166"/>
      <c r="V1195" s="166"/>
      <c r="W1195" s="166"/>
      <c r="X1195" s="166"/>
      <c r="Y1195" s="166"/>
      <c r="Z1195" s="166"/>
      <c r="AA1195" s="166"/>
      <c r="AB1195" s="166"/>
      <c r="AC1195" s="166"/>
      <c r="AD1195" s="166"/>
      <c r="AE1195" s="166"/>
      <c r="AF1195" s="166"/>
      <c r="AG1195" s="166"/>
      <c r="AH1195" s="167"/>
      <c r="AI1195" s="167"/>
      <c r="AJ1195" s="167"/>
      <c r="AK1195" s="167"/>
      <c r="AL1195" s="167"/>
      <c r="AM1195" s="167"/>
      <c r="AN1195" s="167"/>
      <c r="AO1195" s="167"/>
      <c r="AP1195" s="167"/>
      <c r="AQ1195" s="167"/>
      <c r="AR1195" s="167"/>
      <c r="AS1195" s="167"/>
      <c r="AT1195" s="167"/>
      <c r="AU1195" s="167"/>
      <c r="AV1195" s="167"/>
      <c r="AW1195" s="167"/>
      <c r="AX1195" s="167"/>
      <c r="AY1195" s="167"/>
      <c r="AZ1195" s="167"/>
      <c r="BA1195" s="167"/>
      <c r="BB1195" s="167"/>
      <c r="BC1195" s="167"/>
      <c r="BD1195" s="167"/>
      <c r="BE1195" s="167"/>
      <c r="BF1195" s="167"/>
      <c r="BG1195" s="167"/>
      <c r="BH1195" s="167"/>
      <c r="BI1195" s="167"/>
      <c r="BJ1195" s="167"/>
      <c r="BK1195" s="167"/>
      <c r="BL1195" s="166"/>
      <c r="BM1195" s="166"/>
      <c r="BN1195" s="166"/>
      <c r="BO1195" s="166"/>
      <c r="BP1195" s="166"/>
      <c r="BQ1195" s="166"/>
      <c r="BR1195" s="166"/>
      <c r="BS1195" s="166"/>
      <c r="BT1195" s="166"/>
      <c r="BU1195" s="166"/>
      <c r="BV1195" s="166"/>
      <c r="BW1195" s="166"/>
      <c r="BX1195" s="166"/>
      <c r="BY1195" s="166"/>
      <c r="BZ1195" s="166"/>
      <c r="CA1195" s="166"/>
      <c r="CB1195" s="166"/>
      <c r="CC1195" s="166"/>
      <c r="CD1195" s="166"/>
      <c r="CE1195" s="166"/>
      <c r="CF1195" s="166"/>
      <c r="CG1195" s="166"/>
      <c r="CH1195" s="166"/>
      <c r="CI1195" s="166"/>
      <c r="CJ1195" s="166"/>
      <c r="CK1195" s="166"/>
      <c r="CL1195" s="166"/>
      <c r="CM1195" s="166"/>
      <c r="CN1195" s="166"/>
      <c r="CO1195" s="166"/>
      <c r="CP1195" s="166"/>
      <c r="CQ1195" s="166"/>
      <c r="CR1195" s="166"/>
      <c r="CS1195" s="166"/>
      <c r="CT1195" s="166"/>
      <c r="CU1195" s="166"/>
      <c r="CV1195" s="166"/>
      <c r="CW1195" s="166"/>
      <c r="CX1195" s="166"/>
      <c r="CY1195" s="166"/>
      <c r="CZ1195" s="166"/>
      <c r="DA1195" s="166"/>
      <c r="DB1195" s="166"/>
      <c r="DC1195" s="166"/>
      <c r="DD1195" s="166"/>
      <c r="DE1195" s="166"/>
      <c r="DF1195" s="166"/>
      <c r="DG1195" s="166"/>
      <c r="DH1195" s="166"/>
      <c r="DI1195" s="166"/>
      <c r="DJ1195" s="166"/>
      <c r="DK1195" s="166"/>
      <c r="DL1195" s="166"/>
      <c r="DM1195" s="166"/>
      <c r="DN1195" s="166"/>
      <c r="DO1195" s="166"/>
      <c r="DP1195" s="166"/>
      <c r="DQ1195" s="166"/>
      <c r="DR1195" s="166"/>
      <c r="DS1195" s="166"/>
      <c r="DT1195" s="166"/>
      <c r="DU1195" s="166"/>
      <c r="DV1195" s="166"/>
      <c r="DW1195" s="166"/>
      <c r="DX1195" s="166"/>
      <c r="DY1195" s="166"/>
      <c r="DZ1195" s="166"/>
      <c r="EA1195" s="166"/>
      <c r="EB1195" s="166"/>
      <c r="EC1195" s="166"/>
      <c r="ED1195" s="166"/>
      <c r="EE1195" s="166"/>
      <c r="EF1195" s="166"/>
      <c r="EG1195" s="166"/>
      <c r="EH1195" s="166"/>
      <c r="EI1195" s="166"/>
      <c r="EJ1195" s="166"/>
      <c r="EK1195" s="166"/>
      <c r="EL1195" s="166"/>
      <c r="EM1195" s="166"/>
      <c r="EN1195" s="166"/>
      <c r="EO1195" s="166"/>
      <c r="EP1195" s="166"/>
      <c r="EQ1195" s="166"/>
      <c r="ER1195" s="166"/>
      <c r="ES1195" s="166"/>
      <c r="ET1195" s="166"/>
      <c r="EU1195" s="166"/>
      <c r="EV1195" s="166"/>
      <c r="EW1195" s="166"/>
      <c r="EX1195" s="166"/>
      <c r="EY1195" s="166"/>
      <c r="EZ1195" s="166"/>
      <c r="FA1195" s="166"/>
      <c r="FB1195" s="166"/>
      <c r="FC1195" s="166"/>
      <c r="FD1195" s="166"/>
      <c r="FE1195" s="166"/>
      <c r="FF1195" s="166"/>
      <c r="FG1195" s="166"/>
      <c r="FH1195" s="166"/>
      <c r="FI1195" s="166"/>
      <c r="FJ1195" s="166"/>
    </row>
    <row r="1196" spans="13:166" s="19" customFormat="1">
      <c r="M1196" s="166"/>
      <c r="N1196" s="166"/>
      <c r="O1196" s="166"/>
      <c r="P1196" s="166"/>
      <c r="Q1196" s="166"/>
      <c r="R1196" s="166"/>
      <c r="S1196" s="166"/>
      <c r="T1196" s="166"/>
      <c r="U1196" s="166"/>
      <c r="V1196" s="166"/>
      <c r="W1196" s="166"/>
      <c r="X1196" s="166"/>
      <c r="Y1196" s="166"/>
      <c r="Z1196" s="166"/>
      <c r="AA1196" s="166"/>
      <c r="AB1196" s="166"/>
      <c r="AC1196" s="166"/>
      <c r="AD1196" s="166"/>
      <c r="AE1196" s="166"/>
      <c r="AF1196" s="166"/>
      <c r="AG1196" s="166"/>
      <c r="AH1196" s="167"/>
      <c r="AI1196" s="167"/>
      <c r="AJ1196" s="167"/>
      <c r="AK1196" s="167"/>
      <c r="AL1196" s="167"/>
      <c r="AM1196" s="167"/>
      <c r="AN1196" s="167"/>
      <c r="AO1196" s="167"/>
      <c r="AP1196" s="167"/>
      <c r="AQ1196" s="167"/>
      <c r="AR1196" s="167"/>
      <c r="AS1196" s="167"/>
      <c r="AT1196" s="167"/>
      <c r="AU1196" s="167"/>
      <c r="AV1196" s="167"/>
      <c r="AW1196" s="167"/>
      <c r="AX1196" s="167"/>
      <c r="AY1196" s="167"/>
      <c r="AZ1196" s="167"/>
      <c r="BA1196" s="167"/>
      <c r="BB1196" s="167"/>
      <c r="BC1196" s="167"/>
      <c r="BD1196" s="167"/>
      <c r="BE1196" s="167"/>
      <c r="BF1196" s="167"/>
      <c r="BG1196" s="167"/>
      <c r="BH1196" s="167"/>
      <c r="BI1196" s="167"/>
      <c r="BJ1196" s="167"/>
      <c r="BK1196" s="167"/>
      <c r="BL1196" s="166"/>
      <c r="BM1196" s="166"/>
      <c r="BN1196" s="166"/>
      <c r="BO1196" s="166"/>
      <c r="BP1196" s="166"/>
      <c r="BQ1196" s="166"/>
      <c r="BR1196" s="166"/>
      <c r="BS1196" s="166"/>
      <c r="BT1196" s="166"/>
      <c r="BU1196" s="166"/>
      <c r="BV1196" s="166"/>
      <c r="BW1196" s="166"/>
      <c r="BX1196" s="166"/>
      <c r="BY1196" s="166"/>
      <c r="BZ1196" s="166"/>
      <c r="CA1196" s="166"/>
      <c r="CB1196" s="166"/>
      <c r="CC1196" s="166"/>
      <c r="CD1196" s="166"/>
      <c r="CE1196" s="166"/>
      <c r="CF1196" s="166"/>
      <c r="CG1196" s="166"/>
      <c r="CH1196" s="166"/>
      <c r="CI1196" s="166"/>
      <c r="CJ1196" s="166"/>
      <c r="CK1196" s="166"/>
      <c r="CL1196" s="166"/>
      <c r="CM1196" s="166"/>
      <c r="CN1196" s="166"/>
      <c r="CO1196" s="166"/>
      <c r="CP1196" s="166"/>
      <c r="CQ1196" s="166"/>
      <c r="CR1196" s="166"/>
      <c r="CS1196" s="166"/>
      <c r="CT1196" s="166"/>
      <c r="CU1196" s="166"/>
      <c r="CV1196" s="166"/>
      <c r="CW1196" s="166"/>
      <c r="CX1196" s="166"/>
      <c r="CY1196" s="166"/>
      <c r="CZ1196" s="166"/>
      <c r="DA1196" s="166"/>
      <c r="DB1196" s="166"/>
      <c r="DC1196" s="166"/>
      <c r="DD1196" s="166"/>
      <c r="DE1196" s="166"/>
      <c r="DF1196" s="166"/>
      <c r="DG1196" s="166"/>
      <c r="DH1196" s="166"/>
      <c r="DI1196" s="166"/>
      <c r="DJ1196" s="166"/>
      <c r="DK1196" s="166"/>
      <c r="DL1196" s="166"/>
      <c r="DM1196" s="166"/>
      <c r="DN1196" s="166"/>
      <c r="DO1196" s="166"/>
      <c r="DP1196" s="166"/>
      <c r="DQ1196" s="166"/>
      <c r="DR1196" s="166"/>
      <c r="DS1196" s="166"/>
      <c r="DT1196" s="166"/>
      <c r="DU1196" s="166"/>
      <c r="DV1196" s="166"/>
      <c r="DW1196" s="166"/>
      <c r="DX1196" s="166"/>
      <c r="DY1196" s="166"/>
      <c r="DZ1196" s="166"/>
      <c r="EA1196" s="166"/>
      <c r="EB1196" s="166"/>
      <c r="EC1196" s="166"/>
      <c r="ED1196" s="166"/>
      <c r="EE1196" s="166"/>
      <c r="EF1196" s="166"/>
      <c r="EG1196" s="166"/>
      <c r="EH1196" s="166"/>
      <c r="EI1196" s="166"/>
      <c r="EJ1196" s="166"/>
      <c r="EK1196" s="166"/>
      <c r="EL1196" s="166"/>
      <c r="EM1196" s="166"/>
      <c r="EN1196" s="166"/>
      <c r="EO1196" s="166"/>
      <c r="EP1196" s="166"/>
      <c r="EQ1196" s="166"/>
      <c r="ER1196" s="166"/>
      <c r="ES1196" s="166"/>
      <c r="ET1196" s="166"/>
      <c r="EU1196" s="166"/>
      <c r="EV1196" s="166"/>
      <c r="EW1196" s="166"/>
      <c r="EX1196" s="166"/>
      <c r="EY1196" s="166"/>
      <c r="EZ1196" s="166"/>
      <c r="FA1196" s="166"/>
      <c r="FB1196" s="166"/>
      <c r="FC1196" s="166"/>
      <c r="FD1196" s="166"/>
      <c r="FE1196" s="166"/>
      <c r="FF1196" s="166"/>
      <c r="FG1196" s="166"/>
      <c r="FH1196" s="166"/>
      <c r="FI1196" s="166"/>
      <c r="FJ1196" s="166"/>
    </row>
    <row r="1197" spans="13:166" s="19" customFormat="1">
      <c r="M1197" s="166"/>
      <c r="N1197" s="166"/>
      <c r="O1197" s="166"/>
      <c r="P1197" s="166"/>
      <c r="Q1197" s="166"/>
      <c r="R1197" s="166"/>
      <c r="S1197" s="166"/>
      <c r="T1197" s="166"/>
      <c r="U1197" s="166"/>
      <c r="V1197" s="166"/>
      <c r="W1197" s="166"/>
      <c r="X1197" s="166"/>
      <c r="Y1197" s="166"/>
      <c r="Z1197" s="166"/>
      <c r="AA1197" s="166"/>
      <c r="AB1197" s="166"/>
      <c r="AC1197" s="166"/>
      <c r="AD1197" s="166"/>
      <c r="AE1197" s="166"/>
      <c r="AF1197" s="166"/>
      <c r="AG1197" s="166"/>
      <c r="AH1197" s="167"/>
      <c r="AI1197" s="167"/>
      <c r="AJ1197" s="167"/>
      <c r="AK1197" s="167"/>
      <c r="AL1197" s="167"/>
      <c r="AM1197" s="167"/>
      <c r="AN1197" s="167"/>
      <c r="AO1197" s="167"/>
      <c r="AP1197" s="167"/>
      <c r="AQ1197" s="167"/>
      <c r="AR1197" s="167"/>
      <c r="AS1197" s="167"/>
      <c r="AT1197" s="167"/>
      <c r="AU1197" s="167"/>
      <c r="AV1197" s="167"/>
      <c r="AW1197" s="167"/>
      <c r="AX1197" s="167"/>
      <c r="AY1197" s="167"/>
      <c r="AZ1197" s="167"/>
      <c r="BA1197" s="167"/>
      <c r="BB1197" s="167"/>
      <c r="BC1197" s="167"/>
      <c r="BD1197" s="167"/>
      <c r="BE1197" s="167"/>
      <c r="BF1197" s="167"/>
      <c r="BG1197" s="167"/>
      <c r="BH1197" s="167"/>
      <c r="BI1197" s="167"/>
      <c r="BJ1197" s="167"/>
      <c r="BK1197" s="167"/>
      <c r="BL1197" s="166"/>
      <c r="BM1197" s="166"/>
      <c r="BN1197" s="166"/>
      <c r="BO1197" s="166"/>
      <c r="BP1197" s="166"/>
      <c r="BQ1197" s="166"/>
      <c r="BR1197" s="166"/>
      <c r="BS1197" s="166"/>
      <c r="BT1197" s="166"/>
      <c r="BU1197" s="166"/>
      <c r="BV1197" s="166"/>
      <c r="BW1197" s="166"/>
      <c r="BX1197" s="166"/>
      <c r="BY1197" s="166"/>
      <c r="BZ1197" s="166"/>
      <c r="CA1197" s="166"/>
      <c r="CB1197" s="166"/>
      <c r="CC1197" s="166"/>
      <c r="CD1197" s="166"/>
      <c r="CE1197" s="166"/>
      <c r="CF1197" s="166"/>
      <c r="CG1197" s="166"/>
      <c r="CH1197" s="166"/>
      <c r="CI1197" s="166"/>
      <c r="CJ1197" s="166"/>
      <c r="CK1197" s="166"/>
      <c r="CL1197" s="166"/>
      <c r="CM1197" s="166"/>
      <c r="CN1197" s="166"/>
      <c r="CO1197" s="166"/>
      <c r="CP1197" s="166"/>
      <c r="CQ1197" s="166"/>
      <c r="CR1197" s="166"/>
      <c r="CS1197" s="166"/>
      <c r="CT1197" s="166"/>
      <c r="CU1197" s="166"/>
      <c r="CV1197" s="166"/>
      <c r="CW1197" s="166"/>
      <c r="CX1197" s="166"/>
      <c r="CY1197" s="166"/>
      <c r="CZ1197" s="166"/>
      <c r="DA1197" s="166"/>
      <c r="DB1197" s="166"/>
      <c r="DC1197" s="166"/>
      <c r="DD1197" s="166"/>
      <c r="DE1197" s="166"/>
      <c r="DF1197" s="166"/>
      <c r="DG1197" s="166"/>
      <c r="DH1197" s="166"/>
      <c r="DI1197" s="166"/>
      <c r="DJ1197" s="166"/>
      <c r="DK1197" s="166"/>
      <c r="DL1197" s="166"/>
      <c r="DM1197" s="166"/>
      <c r="DN1197" s="166"/>
      <c r="DO1197" s="166"/>
      <c r="DP1197" s="166"/>
      <c r="DQ1197" s="166"/>
      <c r="DR1197" s="166"/>
      <c r="DS1197" s="166"/>
      <c r="DT1197" s="166"/>
      <c r="DU1197" s="166"/>
      <c r="DV1197" s="166"/>
      <c r="DW1197" s="166"/>
      <c r="DX1197" s="166"/>
      <c r="DY1197" s="166"/>
      <c r="DZ1197" s="166"/>
      <c r="EA1197" s="166"/>
      <c r="EB1197" s="166"/>
      <c r="EC1197" s="166"/>
      <c r="ED1197" s="166"/>
      <c r="EE1197" s="166"/>
      <c r="EF1197" s="166"/>
      <c r="EG1197" s="166"/>
      <c r="EH1197" s="166"/>
      <c r="EI1197" s="166"/>
      <c r="EJ1197" s="166"/>
      <c r="EK1197" s="166"/>
      <c r="EL1197" s="166"/>
      <c r="EM1197" s="166"/>
      <c r="EN1197" s="166"/>
      <c r="EO1197" s="166"/>
      <c r="EP1197" s="166"/>
      <c r="EQ1197" s="166"/>
      <c r="ER1197" s="166"/>
      <c r="ES1197" s="166"/>
      <c r="ET1197" s="166"/>
      <c r="EU1197" s="166"/>
      <c r="EV1197" s="166"/>
      <c r="EW1197" s="166"/>
      <c r="EX1197" s="166"/>
      <c r="EY1197" s="166"/>
      <c r="EZ1197" s="166"/>
      <c r="FA1197" s="166"/>
      <c r="FB1197" s="166"/>
      <c r="FC1197" s="166"/>
      <c r="FD1197" s="166"/>
      <c r="FE1197" s="166"/>
      <c r="FF1197" s="166"/>
      <c r="FG1197" s="166"/>
      <c r="FH1197" s="166"/>
      <c r="FI1197" s="166"/>
      <c r="FJ1197" s="166"/>
    </row>
    <row r="1198" spans="13:166" s="19" customFormat="1">
      <c r="M1198" s="166"/>
      <c r="N1198" s="166"/>
      <c r="O1198" s="166"/>
      <c r="P1198" s="166"/>
      <c r="Q1198" s="166"/>
      <c r="R1198" s="166"/>
      <c r="S1198" s="166"/>
      <c r="T1198" s="166"/>
      <c r="U1198" s="166"/>
      <c r="V1198" s="166"/>
      <c r="W1198" s="166"/>
      <c r="X1198" s="166"/>
      <c r="Y1198" s="166"/>
      <c r="Z1198" s="166"/>
      <c r="AA1198" s="166"/>
      <c r="AB1198" s="166"/>
      <c r="AC1198" s="166"/>
      <c r="AD1198" s="166"/>
      <c r="AE1198" s="166"/>
      <c r="AF1198" s="166"/>
      <c r="AG1198" s="166"/>
      <c r="AH1198" s="167"/>
      <c r="AI1198" s="167"/>
      <c r="AJ1198" s="167"/>
      <c r="AK1198" s="167"/>
      <c r="AL1198" s="167"/>
      <c r="AM1198" s="167"/>
      <c r="AN1198" s="167"/>
      <c r="AO1198" s="167"/>
      <c r="AP1198" s="167"/>
      <c r="AQ1198" s="167"/>
      <c r="AR1198" s="167"/>
      <c r="AS1198" s="167"/>
      <c r="AT1198" s="167"/>
      <c r="AU1198" s="167"/>
      <c r="AV1198" s="167"/>
      <c r="AW1198" s="167"/>
      <c r="AX1198" s="167"/>
      <c r="AY1198" s="167"/>
      <c r="AZ1198" s="167"/>
      <c r="BA1198" s="167"/>
      <c r="BB1198" s="167"/>
      <c r="BC1198" s="167"/>
      <c r="BD1198" s="167"/>
      <c r="BE1198" s="167"/>
      <c r="BF1198" s="167"/>
      <c r="BG1198" s="167"/>
      <c r="BH1198" s="167"/>
      <c r="BI1198" s="167"/>
      <c r="BJ1198" s="167"/>
      <c r="BK1198" s="167"/>
      <c r="BL1198" s="166"/>
      <c r="BM1198" s="166"/>
      <c r="BN1198" s="166"/>
      <c r="BO1198" s="166"/>
      <c r="BP1198" s="166"/>
      <c r="BQ1198" s="166"/>
      <c r="BR1198" s="166"/>
      <c r="BS1198" s="166"/>
      <c r="BT1198" s="166"/>
      <c r="BU1198" s="166"/>
      <c r="BV1198" s="166"/>
      <c r="BW1198" s="166"/>
      <c r="BX1198" s="166"/>
      <c r="BY1198" s="166"/>
      <c r="BZ1198" s="166"/>
      <c r="CA1198" s="166"/>
      <c r="CB1198" s="166"/>
      <c r="CC1198" s="166"/>
      <c r="CD1198" s="166"/>
      <c r="CE1198" s="166"/>
      <c r="CF1198" s="166"/>
      <c r="CG1198" s="166"/>
      <c r="CH1198" s="166"/>
      <c r="CI1198" s="166"/>
      <c r="CJ1198" s="166"/>
      <c r="CK1198" s="166"/>
      <c r="CL1198" s="166"/>
      <c r="CM1198" s="166"/>
      <c r="CN1198" s="166"/>
      <c r="CO1198" s="166"/>
      <c r="CP1198" s="166"/>
      <c r="CQ1198" s="166"/>
      <c r="CR1198" s="166"/>
      <c r="CS1198" s="166"/>
      <c r="CT1198" s="166"/>
      <c r="CU1198" s="166"/>
      <c r="CV1198" s="166"/>
      <c r="CW1198" s="166"/>
      <c r="CX1198" s="166"/>
      <c r="CY1198" s="166"/>
      <c r="CZ1198" s="166"/>
      <c r="DA1198" s="166"/>
      <c r="DB1198" s="166"/>
      <c r="DC1198" s="166"/>
      <c r="DD1198" s="166"/>
      <c r="DE1198" s="166"/>
      <c r="DF1198" s="166"/>
      <c r="DG1198" s="166"/>
      <c r="DH1198" s="166"/>
      <c r="DI1198" s="166"/>
      <c r="DJ1198" s="166"/>
      <c r="DK1198" s="166"/>
      <c r="DL1198" s="166"/>
      <c r="DM1198" s="166"/>
      <c r="DN1198" s="166"/>
      <c r="DO1198" s="166"/>
      <c r="DP1198" s="166"/>
      <c r="DQ1198" s="166"/>
      <c r="DR1198" s="166"/>
      <c r="DS1198" s="166"/>
      <c r="DT1198" s="166"/>
      <c r="DU1198" s="166"/>
      <c r="DV1198" s="166"/>
      <c r="DW1198" s="166"/>
      <c r="DX1198" s="166"/>
      <c r="DY1198" s="166"/>
      <c r="DZ1198" s="166"/>
      <c r="EA1198" s="166"/>
      <c r="EB1198" s="166"/>
      <c r="EC1198" s="166"/>
      <c r="ED1198" s="166"/>
      <c r="EE1198" s="166"/>
      <c r="EF1198" s="166"/>
      <c r="EG1198" s="166"/>
      <c r="EH1198" s="166"/>
      <c r="EI1198" s="166"/>
      <c r="EJ1198" s="166"/>
      <c r="EK1198" s="166"/>
      <c r="EL1198" s="166"/>
      <c r="EM1198" s="166"/>
      <c r="EN1198" s="166"/>
      <c r="EO1198" s="166"/>
      <c r="EP1198" s="166"/>
      <c r="EQ1198" s="166"/>
      <c r="ER1198" s="166"/>
      <c r="ES1198" s="166"/>
      <c r="ET1198" s="166"/>
      <c r="EU1198" s="166"/>
      <c r="EV1198" s="166"/>
      <c r="EW1198" s="166"/>
      <c r="EX1198" s="166"/>
      <c r="EY1198" s="166"/>
      <c r="EZ1198" s="166"/>
      <c r="FA1198" s="166"/>
      <c r="FB1198" s="166"/>
      <c r="FC1198" s="166"/>
      <c r="FD1198" s="166"/>
      <c r="FE1198" s="166"/>
      <c r="FF1198" s="166"/>
      <c r="FG1198" s="166"/>
      <c r="FH1198" s="166"/>
      <c r="FI1198" s="166"/>
      <c r="FJ1198" s="166"/>
    </row>
    <row r="1199" spans="13:166" s="19" customFormat="1">
      <c r="M1199" s="166"/>
      <c r="N1199" s="166"/>
      <c r="O1199" s="166"/>
      <c r="P1199" s="166"/>
      <c r="Q1199" s="166"/>
      <c r="R1199" s="166"/>
      <c r="S1199" s="166"/>
      <c r="T1199" s="166"/>
      <c r="U1199" s="166"/>
      <c r="V1199" s="166"/>
      <c r="W1199" s="166"/>
      <c r="X1199" s="166"/>
      <c r="Y1199" s="166"/>
      <c r="Z1199" s="166"/>
      <c r="AA1199" s="166"/>
      <c r="AB1199" s="166"/>
      <c r="AC1199" s="166"/>
      <c r="AD1199" s="166"/>
      <c r="AE1199" s="166"/>
      <c r="AF1199" s="166"/>
      <c r="AG1199" s="166"/>
      <c r="AH1199" s="167"/>
      <c r="AI1199" s="167"/>
      <c r="AJ1199" s="167"/>
      <c r="AK1199" s="167"/>
      <c r="AL1199" s="167"/>
      <c r="AM1199" s="167"/>
      <c r="AN1199" s="167"/>
      <c r="AO1199" s="167"/>
      <c r="AP1199" s="167"/>
      <c r="AQ1199" s="167"/>
      <c r="AR1199" s="167"/>
      <c r="AS1199" s="167"/>
      <c r="AT1199" s="167"/>
      <c r="AU1199" s="167"/>
      <c r="AV1199" s="167"/>
      <c r="AW1199" s="167"/>
      <c r="AX1199" s="167"/>
      <c r="AY1199" s="167"/>
      <c r="AZ1199" s="167"/>
      <c r="BA1199" s="167"/>
      <c r="BB1199" s="167"/>
      <c r="BC1199" s="167"/>
      <c r="BD1199" s="167"/>
      <c r="BE1199" s="167"/>
      <c r="BF1199" s="167"/>
      <c r="BG1199" s="167"/>
      <c r="BH1199" s="167"/>
      <c r="BI1199" s="167"/>
      <c r="BJ1199" s="167"/>
      <c r="BK1199" s="167"/>
      <c r="BL1199" s="166"/>
      <c r="BM1199" s="166"/>
      <c r="BN1199" s="166"/>
      <c r="BO1199" s="166"/>
      <c r="BP1199" s="166"/>
      <c r="BQ1199" s="166"/>
      <c r="BR1199" s="166"/>
      <c r="BS1199" s="166"/>
      <c r="BT1199" s="166"/>
      <c r="BU1199" s="166"/>
      <c r="BV1199" s="166"/>
      <c r="BW1199" s="166"/>
      <c r="BX1199" s="166"/>
      <c r="BY1199" s="166"/>
      <c r="BZ1199" s="166"/>
      <c r="CA1199" s="166"/>
      <c r="CB1199" s="166"/>
      <c r="CC1199" s="166"/>
      <c r="CD1199" s="166"/>
      <c r="CE1199" s="166"/>
      <c r="CF1199" s="166"/>
      <c r="CG1199" s="166"/>
      <c r="CH1199" s="166"/>
      <c r="CI1199" s="166"/>
      <c r="CJ1199" s="166"/>
      <c r="CK1199" s="166"/>
      <c r="CL1199" s="166"/>
      <c r="CM1199" s="166"/>
      <c r="CN1199" s="166"/>
      <c r="CO1199" s="166"/>
      <c r="CP1199" s="166"/>
      <c r="CQ1199" s="166"/>
      <c r="CR1199" s="166"/>
      <c r="CS1199" s="166"/>
      <c r="CT1199" s="166"/>
      <c r="CU1199" s="166"/>
      <c r="CV1199" s="166"/>
      <c r="CW1199" s="166"/>
      <c r="CX1199" s="166"/>
      <c r="CY1199" s="166"/>
      <c r="CZ1199" s="166"/>
      <c r="DA1199" s="166"/>
      <c r="DB1199" s="166"/>
      <c r="DC1199" s="166"/>
      <c r="DD1199" s="166"/>
      <c r="DE1199" s="166"/>
      <c r="DF1199" s="166"/>
      <c r="DG1199" s="166"/>
      <c r="DH1199" s="166"/>
      <c r="DI1199" s="166"/>
      <c r="DJ1199" s="166"/>
      <c r="DK1199" s="166"/>
      <c r="DL1199" s="166"/>
      <c r="DM1199" s="166"/>
      <c r="DN1199" s="166"/>
      <c r="DO1199" s="166"/>
      <c r="DP1199" s="166"/>
      <c r="DQ1199" s="166"/>
      <c r="DR1199" s="166"/>
      <c r="DS1199" s="166"/>
      <c r="DT1199" s="166"/>
      <c r="DU1199" s="166"/>
      <c r="DV1199" s="166"/>
      <c r="DW1199" s="166"/>
      <c r="DX1199" s="166"/>
      <c r="DY1199" s="166"/>
      <c r="DZ1199" s="166"/>
      <c r="EA1199" s="166"/>
      <c r="EB1199" s="166"/>
      <c r="EC1199" s="166"/>
      <c r="ED1199" s="166"/>
      <c r="EE1199" s="166"/>
      <c r="EF1199" s="166"/>
      <c r="EG1199" s="166"/>
      <c r="EH1199" s="166"/>
      <c r="EI1199" s="166"/>
      <c r="EJ1199" s="166"/>
      <c r="EK1199" s="166"/>
      <c r="EL1199" s="166"/>
      <c r="EM1199" s="166"/>
      <c r="EN1199" s="166"/>
      <c r="EO1199" s="166"/>
      <c r="EP1199" s="166"/>
      <c r="EQ1199" s="166"/>
      <c r="ER1199" s="166"/>
      <c r="ES1199" s="166"/>
      <c r="ET1199" s="166"/>
      <c r="EU1199" s="166"/>
      <c r="EV1199" s="166"/>
      <c r="EW1199" s="166"/>
      <c r="EX1199" s="166"/>
      <c r="EY1199" s="166"/>
      <c r="EZ1199" s="166"/>
      <c r="FA1199" s="166"/>
      <c r="FB1199" s="166"/>
      <c r="FC1199" s="166"/>
      <c r="FD1199" s="166"/>
      <c r="FE1199" s="166"/>
      <c r="FF1199" s="166"/>
      <c r="FG1199" s="166"/>
      <c r="FH1199" s="166"/>
      <c r="FI1199" s="166"/>
      <c r="FJ1199" s="166"/>
    </row>
    <row r="1200" spans="13:166" s="19" customFormat="1">
      <c r="M1200" s="166"/>
      <c r="N1200" s="166"/>
      <c r="O1200" s="166"/>
      <c r="P1200" s="166"/>
      <c r="Q1200" s="166"/>
      <c r="R1200" s="166"/>
      <c r="S1200" s="166"/>
      <c r="T1200" s="166"/>
      <c r="U1200" s="166"/>
      <c r="V1200" s="166"/>
      <c r="W1200" s="166"/>
      <c r="X1200" s="166"/>
      <c r="Y1200" s="166"/>
      <c r="Z1200" s="166"/>
      <c r="AA1200" s="166"/>
      <c r="AB1200" s="166"/>
      <c r="AC1200" s="166"/>
      <c r="AD1200" s="166"/>
      <c r="AE1200" s="166"/>
      <c r="AF1200" s="166"/>
      <c r="AG1200" s="166"/>
      <c r="AH1200" s="167"/>
      <c r="AI1200" s="167"/>
      <c r="AJ1200" s="167"/>
      <c r="AK1200" s="167"/>
      <c r="AL1200" s="167"/>
      <c r="AM1200" s="167"/>
      <c r="AN1200" s="167"/>
      <c r="AO1200" s="167"/>
      <c r="AP1200" s="167"/>
      <c r="AQ1200" s="167"/>
      <c r="AR1200" s="167"/>
      <c r="AS1200" s="167"/>
      <c r="AT1200" s="167"/>
      <c r="AU1200" s="167"/>
      <c r="AV1200" s="167"/>
      <c r="AW1200" s="167"/>
      <c r="AX1200" s="167"/>
      <c r="AY1200" s="167"/>
      <c r="AZ1200" s="167"/>
      <c r="BA1200" s="167"/>
      <c r="BB1200" s="167"/>
      <c r="BC1200" s="167"/>
      <c r="BD1200" s="167"/>
      <c r="BE1200" s="167"/>
      <c r="BF1200" s="167"/>
      <c r="BG1200" s="167"/>
      <c r="BH1200" s="167"/>
      <c r="BI1200" s="167"/>
      <c r="BJ1200" s="167"/>
      <c r="BK1200" s="167"/>
      <c r="BL1200" s="166"/>
      <c r="BM1200" s="166"/>
      <c r="BN1200" s="166"/>
      <c r="BO1200" s="166"/>
      <c r="BP1200" s="166"/>
      <c r="BQ1200" s="166"/>
      <c r="BR1200" s="166"/>
      <c r="BS1200" s="166"/>
      <c r="BT1200" s="166"/>
      <c r="BU1200" s="166"/>
      <c r="BV1200" s="166"/>
      <c r="BW1200" s="166"/>
      <c r="BX1200" s="166"/>
      <c r="BY1200" s="166"/>
      <c r="BZ1200" s="166"/>
      <c r="CA1200" s="166"/>
      <c r="CB1200" s="166"/>
      <c r="CC1200" s="166"/>
      <c r="CD1200" s="166"/>
      <c r="CE1200" s="166"/>
      <c r="CF1200" s="166"/>
      <c r="CG1200" s="166"/>
      <c r="CH1200" s="166"/>
      <c r="CI1200" s="166"/>
      <c r="CJ1200" s="166"/>
      <c r="CK1200" s="166"/>
      <c r="CL1200" s="166"/>
      <c r="CM1200" s="166"/>
      <c r="CN1200" s="166"/>
      <c r="CO1200" s="166"/>
      <c r="CP1200" s="166"/>
      <c r="CQ1200" s="166"/>
      <c r="CR1200" s="166"/>
      <c r="CS1200" s="166"/>
      <c r="CT1200" s="166"/>
      <c r="CU1200" s="166"/>
      <c r="CV1200" s="166"/>
      <c r="CW1200" s="166"/>
      <c r="CX1200" s="166"/>
      <c r="CY1200" s="166"/>
      <c r="CZ1200" s="166"/>
      <c r="DA1200" s="166"/>
      <c r="DB1200" s="166"/>
      <c r="DC1200" s="166"/>
      <c r="DD1200" s="166"/>
      <c r="DE1200" s="166"/>
      <c r="DF1200" s="166"/>
      <c r="DG1200" s="166"/>
      <c r="DH1200" s="166"/>
      <c r="DI1200" s="166"/>
      <c r="DJ1200" s="166"/>
      <c r="DK1200" s="166"/>
      <c r="DL1200" s="166"/>
      <c r="DM1200" s="166"/>
      <c r="DN1200" s="166"/>
      <c r="DO1200" s="166"/>
      <c r="DP1200" s="166"/>
      <c r="DQ1200" s="166"/>
      <c r="DR1200" s="166"/>
      <c r="DS1200" s="166"/>
      <c r="DT1200" s="166"/>
      <c r="DU1200" s="166"/>
      <c r="DV1200" s="166"/>
      <c r="DW1200" s="166"/>
      <c r="DX1200" s="166"/>
      <c r="DY1200" s="166"/>
      <c r="DZ1200" s="166"/>
      <c r="EA1200" s="166"/>
      <c r="EB1200" s="166"/>
      <c r="EC1200" s="166"/>
      <c r="ED1200" s="166"/>
      <c r="EE1200" s="166"/>
      <c r="EF1200" s="166"/>
      <c r="EG1200" s="166"/>
      <c r="EH1200" s="166"/>
      <c r="EI1200" s="166"/>
      <c r="EJ1200" s="166"/>
      <c r="EK1200" s="166"/>
      <c r="EL1200" s="166"/>
      <c r="EM1200" s="166"/>
      <c r="EN1200" s="166"/>
      <c r="EO1200" s="166"/>
      <c r="EP1200" s="166"/>
      <c r="EQ1200" s="166"/>
      <c r="ER1200" s="166"/>
      <c r="ES1200" s="166"/>
      <c r="ET1200" s="166"/>
      <c r="EU1200" s="166"/>
      <c r="EV1200" s="166"/>
      <c r="EW1200" s="166"/>
      <c r="EX1200" s="166"/>
      <c r="EY1200" s="166"/>
      <c r="EZ1200" s="166"/>
      <c r="FA1200" s="166"/>
      <c r="FB1200" s="166"/>
      <c r="FC1200" s="166"/>
      <c r="FD1200" s="166"/>
      <c r="FE1200" s="166"/>
      <c r="FF1200" s="166"/>
      <c r="FG1200" s="166"/>
      <c r="FH1200" s="166"/>
      <c r="FI1200" s="166"/>
      <c r="FJ1200" s="166"/>
    </row>
    <row r="1201" spans="13:166" s="19" customFormat="1">
      <c r="M1201" s="166"/>
      <c r="N1201" s="166"/>
      <c r="O1201" s="166"/>
      <c r="P1201" s="166"/>
      <c r="Q1201" s="166"/>
      <c r="R1201" s="166"/>
      <c r="S1201" s="166"/>
      <c r="T1201" s="166"/>
      <c r="U1201" s="166"/>
      <c r="V1201" s="166"/>
      <c r="W1201" s="166"/>
      <c r="X1201" s="166"/>
      <c r="Y1201" s="166"/>
      <c r="Z1201" s="166"/>
      <c r="AA1201" s="166"/>
      <c r="AB1201" s="166"/>
      <c r="AC1201" s="166"/>
      <c r="AD1201" s="166"/>
      <c r="AE1201" s="166"/>
      <c r="AF1201" s="166"/>
      <c r="AG1201" s="166"/>
      <c r="AH1201" s="167"/>
      <c r="AI1201" s="167"/>
      <c r="AJ1201" s="167"/>
      <c r="AK1201" s="167"/>
      <c r="AL1201" s="167"/>
      <c r="AM1201" s="167"/>
      <c r="AN1201" s="167"/>
      <c r="AO1201" s="167"/>
      <c r="AP1201" s="167"/>
      <c r="AQ1201" s="167"/>
      <c r="AR1201" s="167"/>
      <c r="AS1201" s="167"/>
      <c r="AT1201" s="167"/>
      <c r="AU1201" s="167"/>
      <c r="AV1201" s="167"/>
      <c r="AW1201" s="167"/>
      <c r="AX1201" s="167"/>
      <c r="AY1201" s="167"/>
      <c r="AZ1201" s="167"/>
      <c r="BA1201" s="167"/>
      <c r="BB1201" s="167"/>
      <c r="BC1201" s="167"/>
      <c r="BD1201" s="167"/>
      <c r="BE1201" s="167"/>
      <c r="BF1201" s="167"/>
      <c r="BG1201" s="167"/>
      <c r="BH1201" s="167"/>
      <c r="BI1201" s="167"/>
      <c r="BJ1201" s="167"/>
      <c r="BK1201" s="167"/>
      <c r="BL1201" s="166"/>
      <c r="BM1201" s="166"/>
      <c r="BN1201" s="166"/>
      <c r="BO1201" s="166"/>
      <c r="BP1201" s="166"/>
      <c r="BQ1201" s="166"/>
      <c r="BR1201" s="166"/>
      <c r="BS1201" s="166"/>
      <c r="BT1201" s="166"/>
      <c r="BU1201" s="166"/>
      <c r="BV1201" s="166"/>
      <c r="BW1201" s="166"/>
      <c r="BX1201" s="166"/>
      <c r="BY1201" s="166"/>
      <c r="BZ1201" s="166"/>
      <c r="CA1201" s="166"/>
      <c r="CB1201" s="166"/>
      <c r="CC1201" s="166"/>
      <c r="CD1201" s="166"/>
      <c r="CE1201" s="166"/>
      <c r="CF1201" s="166"/>
      <c r="CG1201" s="166"/>
      <c r="CH1201" s="166"/>
      <c r="CI1201" s="166"/>
      <c r="CJ1201" s="166"/>
      <c r="CK1201" s="166"/>
      <c r="CL1201" s="166"/>
      <c r="CM1201" s="166"/>
      <c r="CN1201" s="166"/>
      <c r="CO1201" s="166"/>
      <c r="CP1201" s="166"/>
      <c r="CQ1201" s="166"/>
      <c r="CR1201" s="166"/>
      <c r="CS1201" s="166"/>
      <c r="CT1201" s="166"/>
      <c r="CU1201" s="166"/>
      <c r="CV1201" s="166"/>
      <c r="CW1201" s="166"/>
      <c r="CX1201" s="166"/>
      <c r="CY1201" s="166"/>
      <c r="CZ1201" s="166"/>
      <c r="DA1201" s="166"/>
      <c r="DB1201" s="166"/>
      <c r="DC1201" s="166"/>
      <c r="DD1201" s="166"/>
      <c r="DE1201" s="166"/>
      <c r="DF1201" s="166"/>
      <c r="DG1201" s="166"/>
      <c r="DH1201" s="166"/>
      <c r="DI1201" s="166"/>
      <c r="DJ1201" s="166"/>
      <c r="DK1201" s="166"/>
      <c r="DL1201" s="166"/>
      <c r="DM1201" s="166"/>
      <c r="DN1201" s="166"/>
      <c r="DO1201" s="166"/>
      <c r="DP1201" s="166"/>
      <c r="DQ1201" s="166"/>
      <c r="DR1201" s="166"/>
      <c r="DS1201" s="166"/>
      <c r="DT1201" s="166"/>
      <c r="DU1201" s="166"/>
      <c r="DV1201" s="166"/>
      <c r="DW1201" s="166"/>
      <c r="DX1201" s="166"/>
      <c r="DY1201" s="166"/>
      <c r="DZ1201" s="166"/>
      <c r="EA1201" s="166"/>
      <c r="EB1201" s="166"/>
      <c r="EC1201" s="166"/>
      <c r="ED1201" s="166"/>
      <c r="EE1201" s="166"/>
      <c r="EF1201" s="166"/>
      <c r="EG1201" s="166"/>
      <c r="EH1201" s="166"/>
      <c r="EI1201" s="166"/>
      <c r="EJ1201" s="166"/>
      <c r="EK1201" s="166"/>
      <c r="EL1201" s="166"/>
      <c r="EM1201" s="166"/>
      <c r="EN1201" s="166"/>
      <c r="EO1201" s="166"/>
      <c r="EP1201" s="166"/>
      <c r="EQ1201" s="166"/>
      <c r="ER1201" s="166"/>
      <c r="ES1201" s="166"/>
      <c r="ET1201" s="166"/>
      <c r="EU1201" s="166"/>
      <c r="EV1201" s="166"/>
      <c r="EW1201" s="166"/>
      <c r="EX1201" s="166"/>
      <c r="EY1201" s="166"/>
      <c r="EZ1201" s="166"/>
      <c r="FA1201" s="166"/>
      <c r="FB1201" s="166"/>
      <c r="FC1201" s="166"/>
      <c r="FD1201" s="166"/>
      <c r="FE1201" s="166"/>
      <c r="FF1201" s="166"/>
      <c r="FG1201" s="166"/>
      <c r="FH1201" s="166"/>
      <c r="FI1201" s="166"/>
      <c r="FJ1201" s="166"/>
    </row>
    <row r="1202" spans="13:166" s="19" customFormat="1">
      <c r="M1202" s="166"/>
      <c r="N1202" s="166"/>
      <c r="O1202" s="166"/>
      <c r="P1202" s="166"/>
      <c r="Q1202" s="166"/>
      <c r="R1202" s="166"/>
      <c r="S1202" s="166"/>
      <c r="T1202" s="166"/>
      <c r="U1202" s="166"/>
      <c r="V1202" s="166"/>
      <c r="W1202" s="166"/>
      <c r="X1202" s="166"/>
      <c r="Y1202" s="166"/>
      <c r="Z1202" s="166"/>
      <c r="AA1202" s="166"/>
      <c r="AB1202" s="166"/>
      <c r="AC1202" s="166"/>
      <c r="AD1202" s="166"/>
      <c r="AE1202" s="166"/>
      <c r="AF1202" s="166"/>
      <c r="AG1202" s="166"/>
      <c r="AH1202" s="167"/>
      <c r="AI1202" s="167"/>
      <c r="AJ1202" s="167"/>
      <c r="AK1202" s="167"/>
      <c r="AL1202" s="167"/>
      <c r="AM1202" s="167"/>
      <c r="AN1202" s="167"/>
      <c r="AO1202" s="167"/>
      <c r="AP1202" s="167"/>
      <c r="AQ1202" s="167"/>
      <c r="AR1202" s="167"/>
      <c r="AS1202" s="167"/>
      <c r="AT1202" s="167"/>
      <c r="AU1202" s="167"/>
      <c r="AV1202" s="167"/>
      <c r="AW1202" s="167"/>
      <c r="AX1202" s="167"/>
      <c r="AY1202" s="167"/>
      <c r="AZ1202" s="167"/>
      <c r="BA1202" s="167"/>
      <c r="BB1202" s="167"/>
      <c r="BC1202" s="167"/>
      <c r="BD1202" s="167"/>
      <c r="BE1202" s="167"/>
      <c r="BF1202" s="167"/>
      <c r="BG1202" s="167"/>
      <c r="BH1202" s="167"/>
      <c r="BI1202" s="167"/>
      <c r="BJ1202" s="167"/>
      <c r="BK1202" s="167"/>
      <c r="BL1202" s="166"/>
      <c r="BM1202" s="166"/>
      <c r="BN1202" s="166"/>
      <c r="BO1202" s="166"/>
      <c r="BP1202" s="166"/>
      <c r="BQ1202" s="166"/>
      <c r="BR1202" s="166"/>
      <c r="BS1202" s="166"/>
      <c r="BT1202" s="166"/>
      <c r="BU1202" s="166"/>
      <c r="BV1202" s="166"/>
      <c r="BW1202" s="166"/>
      <c r="BX1202" s="166"/>
      <c r="BY1202" s="166"/>
      <c r="BZ1202" s="166"/>
      <c r="CA1202" s="166"/>
      <c r="CB1202" s="166"/>
      <c r="CC1202" s="166"/>
      <c r="CD1202" s="166"/>
      <c r="CE1202" s="166"/>
      <c r="CF1202" s="166"/>
      <c r="CG1202" s="166"/>
      <c r="CH1202" s="166"/>
      <c r="CI1202" s="166"/>
      <c r="CJ1202" s="166"/>
      <c r="CK1202" s="166"/>
      <c r="CL1202" s="166"/>
      <c r="CM1202" s="166"/>
      <c r="CN1202" s="166"/>
      <c r="CO1202" s="166"/>
      <c r="CP1202" s="166"/>
      <c r="CQ1202" s="166"/>
      <c r="CR1202" s="166"/>
      <c r="CS1202" s="166"/>
      <c r="CT1202" s="166"/>
      <c r="CU1202" s="166"/>
      <c r="CV1202" s="166"/>
      <c r="CW1202" s="166"/>
      <c r="CX1202" s="166"/>
      <c r="CY1202" s="166"/>
      <c r="CZ1202" s="166"/>
      <c r="DA1202" s="166"/>
      <c r="DB1202" s="166"/>
      <c r="DC1202" s="166"/>
      <c r="DD1202" s="166"/>
      <c r="DE1202" s="166"/>
      <c r="DF1202" s="166"/>
      <c r="DG1202" s="166"/>
      <c r="DH1202" s="166"/>
      <c r="DI1202" s="166"/>
      <c r="DJ1202" s="166"/>
      <c r="DK1202" s="166"/>
      <c r="DL1202" s="166"/>
      <c r="DM1202" s="166"/>
      <c r="DN1202" s="166"/>
      <c r="DO1202" s="166"/>
      <c r="DP1202" s="166"/>
      <c r="DQ1202" s="166"/>
      <c r="DR1202" s="166"/>
      <c r="DS1202" s="166"/>
      <c r="DT1202" s="166"/>
      <c r="DU1202" s="166"/>
      <c r="DV1202" s="166"/>
      <c r="DW1202" s="166"/>
      <c r="DX1202" s="166"/>
      <c r="DY1202" s="166"/>
      <c r="DZ1202" s="166"/>
      <c r="EA1202" s="166"/>
      <c r="EB1202" s="166"/>
      <c r="EC1202" s="166"/>
      <c r="ED1202" s="166"/>
      <c r="EE1202" s="166"/>
      <c r="EF1202" s="166"/>
      <c r="EG1202" s="166"/>
      <c r="EH1202" s="166"/>
      <c r="EI1202" s="166"/>
      <c r="EJ1202" s="166"/>
      <c r="EK1202" s="166"/>
      <c r="EL1202" s="166"/>
      <c r="EM1202" s="166"/>
      <c r="EN1202" s="166"/>
      <c r="EO1202" s="166"/>
      <c r="EP1202" s="166"/>
      <c r="EQ1202" s="166"/>
      <c r="ER1202" s="166"/>
      <c r="ES1202" s="166"/>
      <c r="ET1202" s="166"/>
      <c r="EU1202" s="166"/>
      <c r="EV1202" s="166"/>
      <c r="EW1202" s="166"/>
      <c r="EX1202" s="166"/>
      <c r="EY1202" s="166"/>
      <c r="EZ1202" s="166"/>
      <c r="FA1202" s="166"/>
      <c r="FB1202" s="166"/>
      <c r="FC1202" s="166"/>
      <c r="FD1202" s="166"/>
      <c r="FE1202" s="166"/>
      <c r="FF1202" s="166"/>
      <c r="FG1202" s="166"/>
      <c r="FH1202" s="166"/>
      <c r="FI1202" s="166"/>
      <c r="FJ1202" s="166"/>
    </row>
    <row r="1203" spans="13:166" s="19" customFormat="1">
      <c r="M1203" s="166"/>
      <c r="N1203" s="166"/>
      <c r="O1203" s="166"/>
      <c r="P1203" s="166"/>
      <c r="Q1203" s="166"/>
      <c r="R1203" s="166"/>
      <c r="S1203" s="166"/>
      <c r="T1203" s="166"/>
      <c r="U1203" s="166"/>
      <c r="V1203" s="166"/>
      <c r="W1203" s="166"/>
      <c r="X1203" s="166"/>
      <c r="Y1203" s="166"/>
      <c r="Z1203" s="166"/>
      <c r="AA1203" s="166"/>
      <c r="AB1203" s="166"/>
      <c r="AC1203" s="166"/>
      <c r="AD1203" s="166"/>
      <c r="AE1203" s="166"/>
      <c r="AF1203" s="166"/>
      <c r="AG1203" s="166"/>
      <c r="AH1203" s="167"/>
      <c r="AI1203" s="167"/>
      <c r="AJ1203" s="167"/>
      <c r="AK1203" s="167"/>
      <c r="AL1203" s="167"/>
      <c r="AM1203" s="167"/>
      <c r="AN1203" s="167"/>
      <c r="AO1203" s="167"/>
      <c r="AP1203" s="167"/>
      <c r="AQ1203" s="167"/>
      <c r="AR1203" s="167"/>
      <c r="AS1203" s="167"/>
      <c r="AT1203" s="167"/>
      <c r="AU1203" s="167"/>
      <c r="AV1203" s="167"/>
      <c r="AW1203" s="167"/>
      <c r="AX1203" s="167"/>
      <c r="AY1203" s="167"/>
      <c r="AZ1203" s="167"/>
      <c r="BA1203" s="167"/>
      <c r="BB1203" s="167"/>
      <c r="BC1203" s="167"/>
      <c r="BD1203" s="167"/>
      <c r="BE1203" s="167"/>
      <c r="BF1203" s="167"/>
      <c r="BG1203" s="167"/>
      <c r="BH1203" s="167"/>
      <c r="BI1203" s="167"/>
      <c r="BJ1203" s="167"/>
      <c r="BK1203" s="167"/>
      <c r="BL1203" s="166"/>
      <c r="BM1203" s="166"/>
      <c r="BN1203" s="166"/>
      <c r="BO1203" s="166"/>
      <c r="BP1203" s="166"/>
      <c r="BQ1203" s="166"/>
      <c r="BR1203" s="166"/>
      <c r="BS1203" s="166"/>
      <c r="BT1203" s="166"/>
      <c r="BU1203" s="166"/>
      <c r="BV1203" s="166"/>
      <c r="BW1203" s="166"/>
      <c r="BX1203" s="166"/>
      <c r="BY1203" s="166"/>
      <c r="BZ1203" s="166"/>
      <c r="CA1203" s="166"/>
      <c r="CB1203" s="166"/>
      <c r="CC1203" s="166"/>
      <c r="CD1203" s="166"/>
      <c r="CE1203" s="166"/>
      <c r="CF1203" s="166"/>
      <c r="CG1203" s="166"/>
      <c r="CH1203" s="166"/>
      <c r="CI1203" s="166"/>
      <c r="CJ1203" s="166"/>
      <c r="CK1203" s="166"/>
      <c r="CL1203" s="166"/>
      <c r="CM1203" s="166"/>
      <c r="CN1203" s="166"/>
      <c r="CO1203" s="166"/>
      <c r="CP1203" s="166"/>
      <c r="CQ1203" s="166"/>
      <c r="CR1203" s="166"/>
      <c r="CS1203" s="166"/>
      <c r="CT1203" s="166"/>
      <c r="CU1203" s="166"/>
      <c r="CV1203" s="166"/>
      <c r="CW1203" s="166"/>
      <c r="CX1203" s="166"/>
      <c r="CY1203" s="166"/>
      <c r="CZ1203" s="166"/>
      <c r="DA1203" s="166"/>
      <c r="DB1203" s="166"/>
      <c r="DC1203" s="166"/>
      <c r="DD1203" s="166"/>
      <c r="DE1203" s="166"/>
      <c r="DF1203" s="166"/>
      <c r="DG1203" s="166"/>
      <c r="DH1203" s="166"/>
      <c r="DI1203" s="166"/>
      <c r="DJ1203" s="166"/>
      <c r="DK1203" s="166"/>
      <c r="DL1203" s="166"/>
      <c r="DM1203" s="166"/>
      <c r="DN1203" s="166"/>
      <c r="DO1203" s="166"/>
      <c r="DP1203" s="166"/>
      <c r="DQ1203" s="166"/>
      <c r="DR1203" s="166"/>
      <c r="DS1203" s="166"/>
      <c r="DT1203" s="166"/>
      <c r="DU1203" s="166"/>
      <c r="DV1203" s="166"/>
      <c r="DW1203" s="166"/>
      <c r="DX1203" s="166"/>
      <c r="DY1203" s="166"/>
      <c r="DZ1203" s="166"/>
      <c r="EA1203" s="166"/>
      <c r="EB1203" s="166"/>
      <c r="EC1203" s="166"/>
      <c r="ED1203" s="166"/>
      <c r="EE1203" s="166"/>
      <c r="EF1203" s="166"/>
      <c r="EG1203" s="166"/>
      <c r="EH1203" s="166"/>
      <c r="EI1203" s="166"/>
      <c r="EJ1203" s="166"/>
      <c r="EK1203" s="166"/>
      <c r="EL1203" s="166"/>
      <c r="EM1203" s="166"/>
      <c r="EN1203" s="166"/>
      <c r="EO1203" s="166"/>
      <c r="EP1203" s="166"/>
      <c r="EQ1203" s="166"/>
      <c r="ER1203" s="166"/>
      <c r="ES1203" s="166"/>
      <c r="ET1203" s="166"/>
      <c r="EU1203" s="166"/>
      <c r="EV1203" s="166"/>
      <c r="EW1203" s="166"/>
      <c r="EX1203" s="166"/>
      <c r="EY1203" s="166"/>
      <c r="EZ1203" s="166"/>
      <c r="FA1203" s="166"/>
      <c r="FB1203" s="166"/>
      <c r="FC1203" s="166"/>
      <c r="FD1203" s="166"/>
      <c r="FE1203" s="166"/>
      <c r="FF1203" s="166"/>
      <c r="FG1203" s="166"/>
      <c r="FH1203" s="166"/>
      <c r="FI1203" s="166"/>
      <c r="FJ1203" s="166"/>
    </row>
    <row r="1204" spans="13:166" s="19" customFormat="1">
      <c r="M1204" s="166"/>
      <c r="N1204" s="166"/>
      <c r="O1204" s="166"/>
      <c r="P1204" s="166"/>
      <c r="Q1204" s="166"/>
      <c r="R1204" s="166"/>
      <c r="S1204" s="166"/>
      <c r="T1204" s="166"/>
      <c r="U1204" s="166"/>
      <c r="V1204" s="166"/>
      <c r="W1204" s="166"/>
      <c r="X1204" s="166"/>
      <c r="Y1204" s="166"/>
      <c r="Z1204" s="166"/>
      <c r="AA1204" s="166"/>
      <c r="AB1204" s="166"/>
      <c r="AC1204" s="166"/>
      <c r="AD1204" s="166"/>
      <c r="AE1204" s="166"/>
      <c r="AF1204" s="166"/>
      <c r="AG1204" s="166"/>
      <c r="AH1204" s="167"/>
      <c r="AI1204" s="167"/>
      <c r="AJ1204" s="167"/>
      <c r="AK1204" s="167"/>
      <c r="AL1204" s="167"/>
      <c r="AM1204" s="167"/>
      <c r="AN1204" s="167"/>
      <c r="AO1204" s="167"/>
      <c r="AP1204" s="167"/>
      <c r="AQ1204" s="167"/>
      <c r="AR1204" s="167"/>
      <c r="AS1204" s="167"/>
      <c r="AT1204" s="167"/>
      <c r="AU1204" s="167"/>
      <c r="AV1204" s="167"/>
      <c r="AW1204" s="167"/>
      <c r="AX1204" s="167"/>
      <c r="AY1204" s="167"/>
      <c r="AZ1204" s="167"/>
      <c r="BA1204" s="167"/>
      <c r="BB1204" s="167"/>
      <c r="BC1204" s="167"/>
      <c r="BD1204" s="167"/>
      <c r="BE1204" s="167"/>
      <c r="BF1204" s="167"/>
      <c r="BG1204" s="167"/>
      <c r="BH1204" s="167"/>
      <c r="BI1204" s="167"/>
      <c r="BJ1204" s="167"/>
      <c r="BK1204" s="167"/>
      <c r="BL1204" s="166"/>
      <c r="BM1204" s="166"/>
      <c r="BN1204" s="166"/>
      <c r="BO1204" s="166"/>
      <c r="BP1204" s="166"/>
      <c r="BQ1204" s="166"/>
      <c r="BR1204" s="166"/>
      <c r="BS1204" s="166"/>
      <c r="BT1204" s="166"/>
      <c r="BU1204" s="166"/>
      <c r="BV1204" s="166"/>
      <c r="BW1204" s="166"/>
      <c r="BX1204" s="166"/>
      <c r="BY1204" s="166"/>
      <c r="BZ1204" s="166"/>
      <c r="CA1204" s="166"/>
      <c r="CB1204" s="166"/>
      <c r="CC1204" s="166"/>
      <c r="CD1204" s="166"/>
      <c r="CE1204" s="166"/>
      <c r="CF1204" s="166"/>
      <c r="CG1204" s="166"/>
      <c r="CH1204" s="166"/>
      <c r="CI1204" s="166"/>
      <c r="CJ1204" s="166"/>
      <c r="CK1204" s="166"/>
      <c r="CL1204" s="166"/>
      <c r="CM1204" s="166"/>
      <c r="CN1204" s="166"/>
      <c r="CO1204" s="166"/>
      <c r="CP1204" s="166"/>
      <c r="CQ1204" s="166"/>
      <c r="CR1204" s="166"/>
      <c r="CS1204" s="166"/>
      <c r="CT1204" s="166"/>
      <c r="CU1204" s="166"/>
      <c r="CV1204" s="166"/>
      <c r="CW1204" s="166"/>
      <c r="CX1204" s="166"/>
      <c r="CY1204" s="166"/>
      <c r="CZ1204" s="166"/>
      <c r="DA1204" s="166"/>
      <c r="DB1204" s="166"/>
      <c r="DC1204" s="166"/>
      <c r="DD1204" s="166"/>
      <c r="DE1204" s="166"/>
      <c r="DF1204" s="166"/>
      <c r="DG1204" s="166"/>
      <c r="DH1204" s="166"/>
      <c r="DI1204" s="166"/>
      <c r="DJ1204" s="166"/>
      <c r="DK1204" s="166"/>
      <c r="DL1204" s="166"/>
      <c r="DM1204" s="166"/>
      <c r="DN1204" s="166"/>
      <c r="DO1204" s="166"/>
      <c r="DP1204" s="166"/>
      <c r="DQ1204" s="166"/>
      <c r="DR1204" s="166"/>
      <c r="DS1204" s="166"/>
      <c r="DT1204" s="166"/>
      <c r="DU1204" s="166"/>
      <c r="DV1204" s="166"/>
      <c r="DW1204" s="166"/>
      <c r="DX1204" s="166"/>
      <c r="DY1204" s="166"/>
      <c r="DZ1204" s="166"/>
      <c r="EA1204" s="166"/>
      <c r="EB1204" s="166"/>
      <c r="EC1204" s="166"/>
      <c r="ED1204" s="166"/>
      <c r="EE1204" s="166"/>
      <c r="EF1204" s="166"/>
      <c r="EG1204" s="166"/>
      <c r="EH1204" s="166"/>
      <c r="EI1204" s="166"/>
      <c r="EJ1204" s="166"/>
      <c r="EK1204" s="166"/>
      <c r="EL1204" s="166"/>
      <c r="EM1204" s="166"/>
      <c r="EN1204" s="166"/>
      <c r="EO1204" s="166"/>
      <c r="EP1204" s="166"/>
      <c r="EQ1204" s="166"/>
      <c r="ER1204" s="166"/>
      <c r="ES1204" s="166"/>
      <c r="ET1204" s="166"/>
      <c r="EU1204" s="166"/>
      <c r="EV1204" s="166"/>
      <c r="EW1204" s="166"/>
      <c r="EX1204" s="166"/>
      <c r="EY1204" s="166"/>
      <c r="EZ1204" s="166"/>
      <c r="FA1204" s="166"/>
      <c r="FB1204" s="166"/>
      <c r="FC1204" s="166"/>
      <c r="FD1204" s="166"/>
      <c r="FE1204" s="166"/>
      <c r="FF1204" s="166"/>
      <c r="FG1204" s="166"/>
      <c r="FH1204" s="166"/>
      <c r="FI1204" s="166"/>
      <c r="FJ1204" s="166"/>
    </row>
    <row r="1205" spans="13:166" s="19" customFormat="1">
      <c r="M1205" s="166"/>
      <c r="N1205" s="166"/>
      <c r="O1205" s="166"/>
      <c r="P1205" s="166"/>
      <c r="Q1205" s="166"/>
      <c r="R1205" s="166"/>
      <c r="S1205" s="166"/>
      <c r="T1205" s="166"/>
      <c r="U1205" s="166"/>
      <c r="V1205" s="166"/>
      <c r="W1205" s="166"/>
      <c r="X1205" s="166"/>
      <c r="Y1205" s="166"/>
      <c r="Z1205" s="166"/>
      <c r="AA1205" s="166"/>
      <c r="AB1205" s="166"/>
      <c r="AC1205" s="166"/>
      <c r="AD1205" s="166"/>
      <c r="AE1205" s="166"/>
      <c r="AF1205" s="166"/>
      <c r="AG1205" s="166"/>
      <c r="AH1205" s="167"/>
      <c r="AI1205" s="167"/>
      <c r="AJ1205" s="167"/>
      <c r="AK1205" s="167"/>
      <c r="AL1205" s="167"/>
      <c r="AM1205" s="167"/>
      <c r="AN1205" s="167"/>
      <c r="AO1205" s="167"/>
      <c r="AP1205" s="167"/>
      <c r="AQ1205" s="167"/>
      <c r="AR1205" s="167"/>
      <c r="AS1205" s="167"/>
      <c r="AT1205" s="167"/>
      <c r="AU1205" s="167"/>
      <c r="AV1205" s="167"/>
      <c r="AW1205" s="167"/>
      <c r="AX1205" s="167"/>
      <c r="AY1205" s="167"/>
      <c r="AZ1205" s="167"/>
      <c r="BA1205" s="167"/>
      <c r="BB1205" s="167"/>
      <c r="BC1205" s="167"/>
      <c r="BD1205" s="167"/>
      <c r="BE1205" s="167"/>
      <c r="BF1205" s="167"/>
      <c r="BG1205" s="167"/>
      <c r="BH1205" s="167"/>
      <c r="BI1205" s="167"/>
      <c r="BJ1205" s="167"/>
      <c r="BK1205" s="167"/>
      <c r="BL1205" s="166"/>
      <c r="BM1205" s="166"/>
      <c r="BN1205" s="166"/>
      <c r="BO1205" s="166"/>
      <c r="BP1205" s="166"/>
      <c r="BQ1205" s="166"/>
      <c r="BR1205" s="166"/>
      <c r="BS1205" s="166"/>
      <c r="BT1205" s="166"/>
      <c r="BU1205" s="166"/>
      <c r="BV1205" s="166"/>
      <c r="BW1205" s="166"/>
      <c r="BX1205" s="166"/>
      <c r="BY1205" s="166"/>
      <c r="BZ1205" s="166"/>
      <c r="CA1205" s="166"/>
      <c r="CB1205" s="166"/>
      <c r="CC1205" s="166"/>
      <c r="CD1205" s="166"/>
      <c r="CE1205" s="166"/>
      <c r="CF1205" s="166"/>
      <c r="CG1205" s="166"/>
      <c r="CH1205" s="166"/>
      <c r="CI1205" s="166"/>
      <c r="CJ1205" s="166"/>
      <c r="CK1205" s="166"/>
      <c r="CL1205" s="166"/>
      <c r="CM1205" s="166"/>
      <c r="CN1205" s="166"/>
      <c r="CO1205" s="166"/>
      <c r="CP1205" s="166"/>
      <c r="CQ1205" s="166"/>
      <c r="CR1205" s="166"/>
      <c r="CS1205" s="166"/>
      <c r="CT1205" s="166"/>
      <c r="CU1205" s="166"/>
      <c r="CV1205" s="166"/>
      <c r="CW1205" s="166"/>
      <c r="CX1205" s="166"/>
      <c r="CY1205" s="166"/>
      <c r="CZ1205" s="166"/>
      <c r="DA1205" s="166"/>
      <c r="DB1205" s="166"/>
      <c r="DC1205" s="166"/>
      <c r="DD1205" s="166"/>
      <c r="DE1205" s="166"/>
      <c r="DF1205" s="166"/>
      <c r="DG1205" s="166"/>
      <c r="DH1205" s="166"/>
      <c r="DI1205" s="166"/>
      <c r="DJ1205" s="166"/>
      <c r="DK1205" s="166"/>
      <c r="DL1205" s="166"/>
      <c r="DM1205" s="166"/>
      <c r="DN1205" s="166"/>
      <c r="DO1205" s="166"/>
      <c r="DP1205" s="166"/>
      <c r="DQ1205" s="166"/>
      <c r="DR1205" s="166"/>
      <c r="DS1205" s="166"/>
      <c r="DT1205" s="166"/>
      <c r="DU1205" s="166"/>
      <c r="DV1205" s="166"/>
      <c r="DW1205" s="166"/>
      <c r="DX1205" s="166"/>
      <c r="DY1205" s="166"/>
      <c r="DZ1205" s="166"/>
      <c r="EA1205" s="166"/>
      <c r="EB1205" s="166"/>
      <c r="EC1205" s="166"/>
      <c r="ED1205" s="166"/>
      <c r="EE1205" s="166"/>
      <c r="EF1205" s="166"/>
      <c r="EG1205" s="166"/>
      <c r="EH1205" s="166"/>
      <c r="EI1205" s="166"/>
      <c r="EJ1205" s="166"/>
      <c r="EK1205" s="166"/>
      <c r="EL1205" s="166"/>
      <c r="EM1205" s="166"/>
      <c r="EN1205" s="166"/>
      <c r="EO1205" s="166"/>
      <c r="EP1205" s="166"/>
      <c r="EQ1205" s="166"/>
      <c r="ER1205" s="166"/>
      <c r="ES1205" s="166"/>
      <c r="ET1205" s="166"/>
      <c r="EU1205" s="166"/>
      <c r="EV1205" s="166"/>
      <c r="EW1205" s="166"/>
      <c r="EX1205" s="166"/>
      <c r="EY1205" s="166"/>
      <c r="EZ1205" s="166"/>
      <c r="FA1205" s="166"/>
      <c r="FB1205" s="166"/>
      <c r="FC1205" s="166"/>
      <c r="FD1205" s="166"/>
      <c r="FE1205" s="166"/>
      <c r="FF1205" s="166"/>
      <c r="FG1205" s="166"/>
      <c r="FH1205" s="166"/>
      <c r="FI1205" s="166"/>
      <c r="FJ1205" s="166"/>
    </row>
    <row r="1206" spans="13:166" s="19" customFormat="1">
      <c r="M1206" s="166"/>
      <c r="N1206" s="166"/>
      <c r="O1206" s="166"/>
      <c r="P1206" s="166"/>
      <c r="Q1206" s="166"/>
      <c r="R1206" s="166"/>
      <c r="S1206" s="166"/>
      <c r="T1206" s="166"/>
      <c r="U1206" s="166"/>
      <c r="V1206" s="166"/>
      <c r="W1206" s="166"/>
      <c r="X1206" s="166"/>
      <c r="Y1206" s="166"/>
      <c r="Z1206" s="166"/>
      <c r="AA1206" s="166"/>
      <c r="AB1206" s="166"/>
      <c r="AC1206" s="166"/>
      <c r="AD1206" s="166"/>
      <c r="AE1206" s="166"/>
      <c r="AF1206" s="166"/>
      <c r="AG1206" s="166"/>
      <c r="AH1206" s="167"/>
      <c r="AI1206" s="167"/>
      <c r="AJ1206" s="167"/>
      <c r="AK1206" s="167"/>
      <c r="AL1206" s="167"/>
      <c r="AM1206" s="167"/>
      <c r="AN1206" s="167"/>
      <c r="AO1206" s="167"/>
      <c r="AP1206" s="167"/>
      <c r="AQ1206" s="167"/>
      <c r="AR1206" s="167"/>
      <c r="AS1206" s="167"/>
      <c r="AT1206" s="167"/>
      <c r="AU1206" s="167"/>
      <c r="AV1206" s="167"/>
      <c r="AW1206" s="167"/>
      <c r="AX1206" s="167"/>
      <c r="AY1206" s="167"/>
      <c r="AZ1206" s="167"/>
      <c r="BA1206" s="167"/>
      <c r="BB1206" s="167"/>
      <c r="BC1206" s="167"/>
      <c r="BD1206" s="167"/>
      <c r="BE1206" s="167"/>
      <c r="BF1206" s="167"/>
      <c r="BG1206" s="167"/>
      <c r="BH1206" s="167"/>
      <c r="BI1206" s="167"/>
      <c r="BJ1206" s="167"/>
      <c r="BK1206" s="167"/>
      <c r="BL1206" s="166"/>
      <c r="BM1206" s="166"/>
      <c r="BN1206" s="166"/>
      <c r="BO1206" s="166"/>
      <c r="BP1206" s="166"/>
      <c r="BQ1206" s="166"/>
      <c r="BR1206" s="166"/>
      <c r="BS1206" s="166"/>
      <c r="BT1206" s="166"/>
      <c r="BU1206" s="166"/>
      <c r="BV1206" s="166"/>
      <c r="BW1206" s="166"/>
      <c r="BX1206" s="166"/>
      <c r="BY1206" s="166"/>
      <c r="BZ1206" s="166"/>
      <c r="CA1206" s="166"/>
      <c r="CB1206" s="166"/>
      <c r="CC1206" s="166"/>
      <c r="CD1206" s="166"/>
      <c r="CE1206" s="166"/>
      <c r="CF1206" s="166"/>
      <c r="CG1206" s="166"/>
      <c r="CH1206" s="166"/>
      <c r="CI1206" s="166"/>
      <c r="CJ1206" s="166"/>
      <c r="CK1206" s="166"/>
      <c r="CL1206" s="166"/>
      <c r="CM1206" s="166"/>
      <c r="CN1206" s="166"/>
      <c r="CO1206" s="166"/>
      <c r="CP1206" s="166"/>
      <c r="CQ1206" s="166"/>
      <c r="CR1206" s="166"/>
      <c r="CS1206" s="166"/>
      <c r="CT1206" s="166"/>
      <c r="CU1206" s="166"/>
      <c r="CV1206" s="166"/>
      <c r="CW1206" s="166"/>
      <c r="CX1206" s="166"/>
      <c r="CY1206" s="166"/>
      <c r="CZ1206" s="166"/>
      <c r="DA1206" s="166"/>
      <c r="DB1206" s="166"/>
      <c r="DC1206" s="166"/>
      <c r="DD1206" s="166"/>
      <c r="DE1206" s="166"/>
      <c r="DF1206" s="166"/>
      <c r="DG1206" s="166"/>
      <c r="DH1206" s="166"/>
      <c r="DI1206" s="166"/>
      <c r="DJ1206" s="166"/>
      <c r="DK1206" s="166"/>
      <c r="DL1206" s="166"/>
      <c r="DM1206" s="166"/>
      <c r="DN1206" s="166"/>
      <c r="DO1206" s="166"/>
      <c r="DP1206" s="166"/>
      <c r="DQ1206" s="166"/>
      <c r="DR1206" s="166"/>
      <c r="DS1206" s="166"/>
      <c r="DT1206" s="166"/>
      <c r="DU1206" s="166"/>
      <c r="DV1206" s="166"/>
      <c r="DW1206" s="166"/>
      <c r="DX1206" s="166"/>
      <c r="DY1206" s="166"/>
      <c r="DZ1206" s="166"/>
      <c r="EA1206" s="166"/>
      <c r="EB1206" s="166"/>
      <c r="EC1206" s="166"/>
      <c r="ED1206" s="166"/>
      <c r="EE1206" s="166"/>
      <c r="EF1206" s="166"/>
      <c r="EG1206" s="166"/>
      <c r="EH1206" s="166"/>
      <c r="EI1206" s="166"/>
      <c r="EJ1206" s="166"/>
      <c r="EK1206" s="166"/>
      <c r="EL1206" s="166"/>
      <c r="EM1206" s="166"/>
      <c r="EN1206" s="166"/>
      <c r="EO1206" s="166"/>
      <c r="EP1206" s="166"/>
      <c r="EQ1206" s="166"/>
      <c r="ER1206" s="166"/>
      <c r="ES1206" s="166"/>
      <c r="ET1206" s="166"/>
      <c r="EU1206" s="166"/>
      <c r="EV1206" s="166"/>
      <c r="EW1206" s="166"/>
      <c r="EX1206" s="166"/>
      <c r="EY1206" s="166"/>
      <c r="EZ1206" s="166"/>
      <c r="FA1206" s="166"/>
      <c r="FB1206" s="166"/>
      <c r="FC1206" s="166"/>
      <c r="FD1206" s="166"/>
      <c r="FE1206" s="166"/>
      <c r="FF1206" s="166"/>
      <c r="FG1206" s="166"/>
      <c r="FH1206" s="166"/>
      <c r="FI1206" s="166"/>
      <c r="FJ1206" s="166"/>
    </row>
    <row r="1207" spans="13:166" s="19" customFormat="1">
      <c r="M1207" s="166"/>
      <c r="N1207" s="166"/>
      <c r="O1207" s="166"/>
      <c r="P1207" s="166"/>
      <c r="Q1207" s="166"/>
      <c r="R1207" s="166"/>
      <c r="S1207" s="166"/>
      <c r="T1207" s="166"/>
      <c r="U1207" s="166"/>
      <c r="V1207" s="166"/>
      <c r="W1207" s="166"/>
      <c r="X1207" s="166"/>
      <c r="Y1207" s="166"/>
      <c r="Z1207" s="166"/>
      <c r="AA1207" s="166"/>
      <c r="AB1207" s="166"/>
      <c r="AC1207" s="166"/>
      <c r="AD1207" s="166"/>
      <c r="AE1207" s="166"/>
      <c r="AF1207" s="166"/>
      <c r="AG1207" s="166"/>
      <c r="AH1207" s="167"/>
      <c r="AI1207" s="167"/>
      <c r="AJ1207" s="167"/>
      <c r="AK1207" s="167"/>
      <c r="AL1207" s="167"/>
      <c r="AM1207" s="167"/>
      <c r="AN1207" s="167"/>
      <c r="AO1207" s="167"/>
      <c r="AP1207" s="167"/>
      <c r="AQ1207" s="167"/>
      <c r="AR1207" s="167"/>
      <c r="AS1207" s="167"/>
      <c r="AT1207" s="167"/>
      <c r="AU1207" s="167"/>
      <c r="AV1207" s="167"/>
      <c r="AW1207" s="167"/>
      <c r="AX1207" s="167"/>
      <c r="AY1207" s="167"/>
      <c r="AZ1207" s="167"/>
      <c r="BA1207" s="167"/>
      <c r="BB1207" s="167"/>
      <c r="BC1207" s="167"/>
      <c r="BD1207" s="167"/>
      <c r="BE1207" s="167"/>
      <c r="BF1207" s="167"/>
      <c r="BG1207" s="167"/>
      <c r="BH1207" s="167"/>
      <c r="BI1207" s="167"/>
      <c r="BJ1207" s="167"/>
      <c r="BK1207" s="167"/>
      <c r="BL1207" s="166"/>
      <c r="BM1207" s="166"/>
      <c r="BN1207" s="166"/>
      <c r="BO1207" s="166"/>
      <c r="BP1207" s="166"/>
      <c r="BQ1207" s="166"/>
      <c r="BR1207" s="166"/>
      <c r="BS1207" s="166"/>
      <c r="BT1207" s="166"/>
      <c r="BU1207" s="166"/>
      <c r="BV1207" s="166"/>
      <c r="BW1207" s="166"/>
      <c r="BX1207" s="166"/>
      <c r="BY1207" s="166"/>
      <c r="BZ1207" s="166"/>
      <c r="CA1207" s="166"/>
      <c r="CB1207" s="166"/>
      <c r="CC1207" s="166"/>
      <c r="CD1207" s="166"/>
      <c r="CE1207" s="166"/>
      <c r="CF1207" s="166"/>
      <c r="CG1207" s="166"/>
      <c r="CH1207" s="166"/>
      <c r="CI1207" s="166"/>
      <c r="CJ1207" s="166"/>
      <c r="CK1207" s="166"/>
      <c r="CL1207" s="166"/>
      <c r="CM1207" s="166"/>
      <c r="CN1207" s="166"/>
      <c r="CO1207" s="166"/>
      <c r="CP1207" s="166"/>
      <c r="CQ1207" s="166"/>
      <c r="CR1207" s="166"/>
      <c r="CS1207" s="166"/>
      <c r="CT1207" s="166"/>
      <c r="CU1207" s="166"/>
      <c r="CV1207" s="166"/>
      <c r="CW1207" s="166"/>
      <c r="CX1207" s="166"/>
      <c r="CY1207" s="166"/>
      <c r="CZ1207" s="166"/>
      <c r="DA1207" s="166"/>
      <c r="DB1207" s="166"/>
      <c r="DC1207" s="166"/>
      <c r="DD1207" s="166"/>
      <c r="DE1207" s="166"/>
      <c r="DF1207" s="166"/>
      <c r="DG1207" s="166"/>
      <c r="DH1207" s="166"/>
      <c r="DI1207" s="166"/>
      <c r="DJ1207" s="166"/>
      <c r="DK1207" s="166"/>
      <c r="DL1207" s="166"/>
      <c r="DM1207" s="166"/>
      <c r="DN1207" s="166"/>
      <c r="DO1207" s="166"/>
      <c r="DP1207" s="166"/>
      <c r="DQ1207" s="166"/>
      <c r="DR1207" s="166"/>
      <c r="DS1207" s="166"/>
      <c r="DT1207" s="166"/>
      <c r="DU1207" s="166"/>
      <c r="DV1207" s="166"/>
      <c r="DW1207" s="166"/>
      <c r="DX1207" s="166"/>
      <c r="DY1207" s="166"/>
      <c r="DZ1207" s="166"/>
      <c r="EA1207" s="166"/>
      <c r="EB1207" s="166"/>
      <c r="EC1207" s="166"/>
      <c r="ED1207" s="166"/>
      <c r="EE1207" s="166"/>
      <c r="EF1207" s="166"/>
      <c r="EG1207" s="166"/>
      <c r="EH1207" s="166"/>
      <c r="EI1207" s="166"/>
      <c r="EJ1207" s="166"/>
      <c r="EK1207" s="166"/>
      <c r="EL1207" s="166"/>
      <c r="EM1207" s="166"/>
      <c r="EN1207" s="166"/>
      <c r="EO1207" s="166"/>
      <c r="EP1207" s="166"/>
      <c r="EQ1207" s="166"/>
      <c r="ER1207" s="166"/>
      <c r="ES1207" s="166"/>
      <c r="ET1207" s="166"/>
      <c r="EU1207" s="166"/>
      <c r="EV1207" s="166"/>
      <c r="EW1207" s="166"/>
      <c r="EX1207" s="166"/>
      <c r="EY1207" s="166"/>
      <c r="EZ1207" s="166"/>
      <c r="FA1207" s="166"/>
      <c r="FB1207" s="166"/>
      <c r="FC1207" s="166"/>
      <c r="FD1207" s="166"/>
      <c r="FE1207" s="166"/>
      <c r="FF1207" s="166"/>
      <c r="FG1207" s="166"/>
      <c r="FH1207" s="166"/>
      <c r="FI1207" s="166"/>
      <c r="FJ1207" s="166"/>
    </row>
    <row r="1208" spans="13:166" s="19" customFormat="1">
      <c r="M1208" s="166"/>
      <c r="N1208" s="166"/>
      <c r="O1208" s="166"/>
      <c r="P1208" s="166"/>
      <c r="Q1208" s="166"/>
      <c r="R1208" s="166"/>
      <c r="S1208" s="166"/>
      <c r="T1208" s="166"/>
      <c r="U1208" s="166"/>
      <c r="V1208" s="166"/>
      <c r="W1208" s="166"/>
      <c r="X1208" s="166"/>
      <c r="Y1208" s="166"/>
      <c r="Z1208" s="166"/>
      <c r="AA1208" s="166"/>
      <c r="AB1208" s="166"/>
      <c r="AC1208" s="166"/>
      <c r="AD1208" s="166"/>
      <c r="AE1208" s="166"/>
      <c r="AF1208" s="166"/>
      <c r="AG1208" s="166"/>
      <c r="AH1208" s="167"/>
      <c r="AI1208" s="167"/>
      <c r="AJ1208" s="167"/>
      <c r="AK1208" s="167"/>
      <c r="AL1208" s="167"/>
      <c r="AM1208" s="167"/>
      <c r="AN1208" s="167"/>
      <c r="AO1208" s="167"/>
      <c r="AP1208" s="167"/>
      <c r="AQ1208" s="167"/>
      <c r="AR1208" s="167"/>
      <c r="AS1208" s="167"/>
      <c r="AT1208" s="167"/>
      <c r="AU1208" s="167"/>
      <c r="AV1208" s="167"/>
      <c r="AW1208" s="167"/>
      <c r="AX1208" s="167"/>
      <c r="AY1208" s="167"/>
      <c r="AZ1208" s="167"/>
      <c r="BA1208" s="167"/>
      <c r="BB1208" s="167"/>
      <c r="BC1208" s="167"/>
      <c r="BD1208" s="167"/>
      <c r="BE1208" s="167"/>
      <c r="BF1208" s="167"/>
      <c r="BG1208" s="167"/>
      <c r="BH1208" s="167"/>
      <c r="BI1208" s="167"/>
      <c r="BJ1208" s="167"/>
      <c r="BK1208" s="167"/>
      <c r="BL1208" s="166"/>
      <c r="BM1208" s="166"/>
      <c r="BN1208" s="166"/>
      <c r="BO1208" s="166"/>
      <c r="BP1208" s="166"/>
      <c r="BQ1208" s="166"/>
      <c r="BR1208" s="166"/>
      <c r="BS1208" s="166"/>
      <c r="BT1208" s="166"/>
      <c r="BU1208" s="166"/>
      <c r="BV1208" s="166"/>
      <c r="BW1208" s="166"/>
      <c r="BX1208" s="166"/>
      <c r="BY1208" s="166"/>
      <c r="BZ1208" s="166"/>
      <c r="CA1208" s="166"/>
      <c r="CB1208" s="166"/>
      <c r="CC1208" s="166"/>
      <c r="CD1208" s="166"/>
      <c r="CE1208" s="166"/>
      <c r="CF1208" s="166"/>
      <c r="CG1208" s="166"/>
      <c r="CH1208" s="166"/>
      <c r="CI1208" s="166"/>
      <c r="CJ1208" s="166"/>
      <c r="CK1208" s="166"/>
      <c r="CL1208" s="166"/>
      <c r="CM1208" s="166"/>
      <c r="CN1208" s="166"/>
      <c r="CO1208" s="166"/>
      <c r="CP1208" s="166"/>
      <c r="CQ1208" s="166"/>
      <c r="CR1208" s="166"/>
      <c r="CS1208" s="166"/>
      <c r="CT1208" s="166"/>
      <c r="CU1208" s="166"/>
      <c r="CV1208" s="166"/>
      <c r="CW1208" s="166"/>
      <c r="CX1208" s="166"/>
      <c r="CY1208" s="166"/>
      <c r="CZ1208" s="166"/>
      <c r="DA1208" s="166"/>
      <c r="DB1208" s="166"/>
      <c r="DC1208" s="166"/>
      <c r="DD1208" s="166"/>
      <c r="DE1208" s="166"/>
      <c r="DF1208" s="166"/>
      <c r="DG1208" s="166"/>
      <c r="DH1208" s="166"/>
      <c r="DI1208" s="166"/>
      <c r="DJ1208" s="166"/>
      <c r="DK1208" s="166"/>
      <c r="DL1208" s="166"/>
      <c r="DM1208" s="166"/>
      <c r="DN1208" s="166"/>
      <c r="DO1208" s="166"/>
      <c r="DP1208" s="166"/>
      <c r="DQ1208" s="166"/>
      <c r="DR1208" s="166"/>
      <c r="DS1208" s="166"/>
      <c r="DT1208" s="166"/>
      <c r="DU1208" s="166"/>
      <c r="DV1208" s="166"/>
      <c r="DW1208" s="166"/>
      <c r="DX1208" s="166"/>
      <c r="DY1208" s="166"/>
      <c r="DZ1208" s="166"/>
      <c r="EA1208" s="166"/>
      <c r="EB1208" s="166"/>
      <c r="EC1208" s="166"/>
      <c r="ED1208" s="166"/>
      <c r="EE1208" s="166"/>
      <c r="EF1208" s="166"/>
      <c r="EG1208" s="166"/>
      <c r="EH1208" s="166"/>
      <c r="EI1208" s="166"/>
      <c r="EJ1208" s="166"/>
      <c r="EK1208" s="166"/>
      <c r="EL1208" s="166"/>
      <c r="EM1208" s="166"/>
      <c r="EN1208" s="166"/>
      <c r="EO1208" s="166"/>
      <c r="EP1208" s="166"/>
      <c r="EQ1208" s="166"/>
      <c r="ER1208" s="166"/>
      <c r="ES1208" s="166"/>
      <c r="ET1208" s="166"/>
      <c r="EU1208" s="166"/>
      <c r="EV1208" s="166"/>
      <c r="EW1208" s="166"/>
      <c r="EX1208" s="166"/>
      <c r="EY1208" s="166"/>
      <c r="EZ1208" s="166"/>
      <c r="FA1208" s="166"/>
      <c r="FB1208" s="166"/>
      <c r="FC1208" s="166"/>
      <c r="FD1208" s="166"/>
      <c r="FE1208" s="166"/>
      <c r="FF1208" s="166"/>
      <c r="FG1208" s="166"/>
      <c r="FH1208" s="166"/>
      <c r="FI1208" s="166"/>
      <c r="FJ1208" s="166"/>
    </row>
    <row r="1209" spans="13:166" s="19" customFormat="1">
      <c r="M1209" s="166"/>
      <c r="N1209" s="166"/>
      <c r="O1209" s="166"/>
      <c r="P1209" s="166"/>
      <c r="Q1209" s="166"/>
      <c r="R1209" s="166"/>
      <c r="S1209" s="166"/>
      <c r="T1209" s="166"/>
      <c r="U1209" s="166"/>
      <c r="V1209" s="166"/>
      <c r="W1209" s="166"/>
      <c r="X1209" s="166"/>
      <c r="Y1209" s="166"/>
      <c r="Z1209" s="166"/>
      <c r="AA1209" s="166"/>
      <c r="AB1209" s="166"/>
      <c r="AC1209" s="166"/>
      <c r="AD1209" s="166"/>
      <c r="AE1209" s="166"/>
      <c r="AF1209" s="166"/>
      <c r="AG1209" s="166"/>
      <c r="AH1209" s="167"/>
      <c r="AI1209" s="167"/>
      <c r="AJ1209" s="167"/>
      <c r="AK1209" s="167"/>
      <c r="AL1209" s="167"/>
      <c r="AM1209" s="167"/>
      <c r="AN1209" s="167"/>
      <c r="AO1209" s="167"/>
      <c r="AP1209" s="167"/>
      <c r="AQ1209" s="167"/>
      <c r="AR1209" s="167"/>
      <c r="AS1209" s="167"/>
      <c r="AT1209" s="167"/>
      <c r="AU1209" s="167"/>
      <c r="AV1209" s="167"/>
      <c r="AW1209" s="167"/>
      <c r="AX1209" s="167"/>
      <c r="AY1209" s="167"/>
      <c r="AZ1209" s="167"/>
      <c r="BA1209" s="167"/>
      <c r="BB1209" s="167"/>
      <c r="BC1209" s="167"/>
      <c r="BD1209" s="167"/>
      <c r="BE1209" s="167"/>
      <c r="BF1209" s="167"/>
      <c r="BG1209" s="167"/>
      <c r="BH1209" s="167"/>
      <c r="BI1209" s="167"/>
      <c r="BJ1209" s="167"/>
      <c r="BK1209" s="167"/>
      <c r="BL1209" s="166"/>
      <c r="BM1209" s="166"/>
      <c r="BN1209" s="166"/>
      <c r="BO1209" s="166"/>
      <c r="BP1209" s="166"/>
      <c r="BQ1209" s="166"/>
      <c r="BR1209" s="166"/>
      <c r="BS1209" s="166"/>
      <c r="BT1209" s="166"/>
      <c r="BU1209" s="166"/>
      <c r="BV1209" s="166"/>
      <c r="BW1209" s="166"/>
      <c r="BX1209" s="166"/>
      <c r="BY1209" s="166"/>
      <c r="BZ1209" s="166"/>
      <c r="CA1209" s="166"/>
      <c r="CB1209" s="166"/>
      <c r="CC1209" s="166"/>
      <c r="CD1209" s="166"/>
      <c r="CE1209" s="166"/>
      <c r="CF1209" s="166"/>
      <c r="CG1209" s="166"/>
      <c r="CH1209" s="166"/>
      <c r="CI1209" s="166"/>
      <c r="CJ1209" s="166"/>
      <c r="CK1209" s="166"/>
      <c r="CL1209" s="166"/>
      <c r="CM1209" s="166"/>
      <c r="CN1209" s="166"/>
      <c r="CO1209" s="166"/>
      <c r="CP1209" s="166"/>
      <c r="CQ1209" s="166"/>
      <c r="CR1209" s="166"/>
      <c r="CS1209" s="166"/>
      <c r="CT1209" s="166"/>
      <c r="CU1209" s="166"/>
      <c r="CV1209" s="166"/>
      <c r="CW1209" s="166"/>
      <c r="CX1209" s="166"/>
      <c r="CY1209" s="166"/>
      <c r="CZ1209" s="166"/>
      <c r="DA1209" s="166"/>
      <c r="DB1209" s="166"/>
      <c r="DC1209" s="166"/>
      <c r="DD1209" s="166"/>
      <c r="DE1209" s="166"/>
      <c r="DF1209" s="166"/>
      <c r="DG1209" s="166"/>
      <c r="DH1209" s="166"/>
      <c r="DI1209" s="166"/>
      <c r="DJ1209" s="166"/>
      <c r="DK1209" s="166"/>
      <c r="DL1209" s="166"/>
      <c r="DM1209" s="166"/>
      <c r="DN1209" s="166"/>
      <c r="DO1209" s="166"/>
      <c r="DP1209" s="166"/>
      <c r="DQ1209" s="166"/>
      <c r="DR1209" s="166"/>
      <c r="DS1209" s="166"/>
      <c r="DT1209" s="166"/>
      <c r="DU1209" s="166"/>
      <c r="DV1209" s="166"/>
      <c r="DW1209" s="166"/>
      <c r="DX1209" s="166"/>
      <c r="DY1209" s="166"/>
      <c r="DZ1209" s="166"/>
      <c r="EA1209" s="166"/>
      <c r="EB1209" s="166"/>
      <c r="EC1209" s="166"/>
      <c r="ED1209" s="166"/>
      <c r="EE1209" s="166"/>
      <c r="EF1209" s="166"/>
      <c r="EG1209" s="166"/>
      <c r="EH1209" s="166"/>
      <c r="EI1209" s="166"/>
      <c r="EJ1209" s="166"/>
      <c r="EK1209" s="166"/>
      <c r="EL1209" s="166"/>
      <c r="EM1209" s="166"/>
      <c r="EN1209" s="166"/>
      <c r="EO1209" s="166"/>
      <c r="EP1209" s="166"/>
      <c r="EQ1209" s="166"/>
      <c r="ER1209" s="166"/>
      <c r="ES1209" s="166"/>
      <c r="ET1209" s="166"/>
      <c r="EU1209" s="166"/>
      <c r="EV1209" s="166"/>
      <c r="EW1209" s="166"/>
      <c r="EX1209" s="166"/>
      <c r="EY1209" s="166"/>
      <c r="EZ1209" s="166"/>
      <c r="FA1209" s="166"/>
      <c r="FB1209" s="166"/>
      <c r="FC1209" s="166"/>
      <c r="FD1209" s="166"/>
      <c r="FE1209" s="166"/>
      <c r="FF1209" s="166"/>
      <c r="FG1209" s="166"/>
      <c r="FH1209" s="166"/>
      <c r="FI1209" s="166"/>
      <c r="FJ1209" s="166"/>
    </row>
    <row r="1210" spans="13:166" s="19" customFormat="1">
      <c r="M1210" s="166"/>
      <c r="N1210" s="166"/>
      <c r="O1210" s="166"/>
      <c r="P1210" s="166"/>
      <c r="Q1210" s="166"/>
      <c r="R1210" s="166"/>
      <c r="S1210" s="166"/>
      <c r="T1210" s="166"/>
      <c r="U1210" s="166"/>
      <c r="V1210" s="166"/>
      <c r="W1210" s="166"/>
      <c r="X1210" s="166"/>
      <c r="Y1210" s="166"/>
      <c r="Z1210" s="166"/>
      <c r="AA1210" s="166"/>
      <c r="AB1210" s="166"/>
      <c r="AC1210" s="166"/>
      <c r="AD1210" s="166"/>
      <c r="AE1210" s="166"/>
      <c r="AF1210" s="166"/>
      <c r="AG1210" s="166"/>
      <c r="AH1210" s="167"/>
      <c r="AI1210" s="167"/>
      <c r="AJ1210" s="167"/>
      <c r="AK1210" s="167"/>
      <c r="AL1210" s="167"/>
      <c r="AM1210" s="167"/>
      <c r="AN1210" s="167"/>
      <c r="AO1210" s="167"/>
      <c r="AP1210" s="167"/>
      <c r="AQ1210" s="167"/>
      <c r="AR1210" s="167"/>
      <c r="AS1210" s="167"/>
      <c r="AT1210" s="167"/>
      <c r="AU1210" s="167"/>
      <c r="AV1210" s="167"/>
      <c r="AW1210" s="167"/>
      <c r="AX1210" s="167"/>
      <c r="AY1210" s="167"/>
      <c r="AZ1210" s="167"/>
      <c r="BA1210" s="167"/>
      <c r="BB1210" s="167"/>
      <c r="BC1210" s="167"/>
      <c r="BD1210" s="167"/>
      <c r="BE1210" s="167"/>
      <c r="BF1210" s="167"/>
      <c r="BG1210" s="167"/>
      <c r="BH1210" s="167"/>
      <c r="BI1210" s="167"/>
      <c r="BJ1210" s="167"/>
      <c r="BK1210" s="167"/>
      <c r="BL1210" s="166"/>
      <c r="BM1210" s="166"/>
      <c r="BN1210" s="166"/>
      <c r="BO1210" s="166"/>
      <c r="BP1210" s="166"/>
      <c r="BQ1210" s="166"/>
      <c r="BR1210" s="166"/>
      <c r="BS1210" s="166"/>
      <c r="BT1210" s="166"/>
      <c r="BU1210" s="166"/>
      <c r="BV1210" s="166"/>
      <c r="BW1210" s="166"/>
      <c r="BX1210" s="166"/>
      <c r="BY1210" s="166"/>
      <c r="BZ1210" s="166"/>
      <c r="CA1210" s="166"/>
      <c r="CB1210" s="166"/>
      <c r="CC1210" s="166"/>
      <c r="CD1210" s="166"/>
      <c r="CE1210" s="166"/>
      <c r="CF1210" s="166"/>
      <c r="CG1210" s="166"/>
      <c r="CH1210" s="166"/>
      <c r="CI1210" s="166"/>
      <c r="CJ1210" s="166"/>
      <c r="CK1210" s="166"/>
      <c r="CL1210" s="166"/>
      <c r="CM1210" s="166"/>
      <c r="CN1210" s="166"/>
      <c r="CO1210" s="166"/>
      <c r="CP1210" s="166"/>
      <c r="CQ1210" s="166"/>
      <c r="CR1210" s="166"/>
      <c r="CS1210" s="166"/>
      <c r="CT1210" s="166"/>
      <c r="CU1210" s="166"/>
      <c r="CV1210" s="166"/>
      <c r="CW1210" s="166"/>
      <c r="CX1210" s="166"/>
      <c r="CY1210" s="166"/>
      <c r="CZ1210" s="166"/>
      <c r="DA1210" s="166"/>
      <c r="DB1210" s="166"/>
      <c r="DC1210" s="166"/>
      <c r="DD1210" s="166"/>
      <c r="DE1210" s="166"/>
      <c r="DF1210" s="166"/>
      <c r="DG1210" s="166"/>
      <c r="DH1210" s="166"/>
      <c r="DI1210" s="166"/>
      <c r="DJ1210" s="166"/>
      <c r="DK1210" s="166"/>
      <c r="DL1210" s="166"/>
      <c r="DM1210" s="166"/>
      <c r="DN1210" s="166"/>
      <c r="DO1210" s="166"/>
      <c r="DP1210" s="166"/>
      <c r="DQ1210" s="166"/>
      <c r="DR1210" s="166"/>
      <c r="DS1210" s="166"/>
      <c r="DT1210" s="166"/>
      <c r="DU1210" s="166"/>
      <c r="DV1210" s="166"/>
      <c r="DW1210" s="166"/>
      <c r="DX1210" s="166"/>
      <c r="DY1210" s="166"/>
      <c r="DZ1210" s="166"/>
      <c r="EA1210" s="166"/>
      <c r="EB1210" s="166"/>
      <c r="EC1210" s="166"/>
      <c r="ED1210" s="166"/>
      <c r="EE1210" s="166"/>
      <c r="EF1210" s="166"/>
      <c r="EG1210" s="166"/>
      <c r="EH1210" s="166"/>
      <c r="EI1210" s="166"/>
      <c r="EJ1210" s="166"/>
      <c r="EK1210" s="166"/>
      <c r="EL1210" s="166"/>
      <c r="EM1210" s="166"/>
      <c r="EN1210" s="166"/>
      <c r="EO1210" s="166"/>
      <c r="EP1210" s="166"/>
      <c r="EQ1210" s="166"/>
      <c r="ER1210" s="166"/>
      <c r="ES1210" s="166"/>
      <c r="ET1210" s="166"/>
      <c r="EU1210" s="166"/>
      <c r="EV1210" s="166"/>
      <c r="EW1210" s="166"/>
      <c r="EX1210" s="166"/>
      <c r="EY1210" s="166"/>
      <c r="EZ1210" s="166"/>
      <c r="FA1210" s="166"/>
      <c r="FB1210" s="166"/>
      <c r="FC1210" s="166"/>
      <c r="FD1210" s="166"/>
      <c r="FE1210" s="166"/>
      <c r="FF1210" s="166"/>
      <c r="FG1210" s="166"/>
      <c r="FH1210" s="166"/>
      <c r="FI1210" s="166"/>
      <c r="FJ1210" s="166"/>
    </row>
    <row r="1211" spans="13:166" s="19" customFormat="1">
      <c r="M1211" s="166"/>
      <c r="N1211" s="166"/>
      <c r="O1211" s="166"/>
      <c r="P1211" s="166"/>
      <c r="Q1211" s="166"/>
      <c r="R1211" s="166"/>
      <c r="S1211" s="166"/>
      <c r="T1211" s="166"/>
      <c r="U1211" s="166"/>
      <c r="V1211" s="166"/>
      <c r="W1211" s="166"/>
      <c r="X1211" s="166"/>
      <c r="Y1211" s="166"/>
      <c r="Z1211" s="166"/>
      <c r="AA1211" s="166"/>
      <c r="AB1211" s="166"/>
      <c r="AC1211" s="166"/>
      <c r="AD1211" s="166"/>
      <c r="AE1211" s="166"/>
      <c r="AF1211" s="166"/>
      <c r="AG1211" s="166"/>
      <c r="AH1211" s="167"/>
      <c r="AI1211" s="167"/>
      <c r="AJ1211" s="167"/>
      <c r="AK1211" s="167"/>
      <c r="AL1211" s="167"/>
      <c r="AM1211" s="167"/>
      <c r="AN1211" s="167"/>
      <c r="AO1211" s="167"/>
      <c r="AP1211" s="167"/>
      <c r="AQ1211" s="167"/>
      <c r="AR1211" s="167"/>
      <c r="AS1211" s="167"/>
      <c r="AT1211" s="167"/>
      <c r="AU1211" s="167"/>
      <c r="AV1211" s="167"/>
      <c r="AW1211" s="167"/>
      <c r="AX1211" s="167"/>
      <c r="AY1211" s="167"/>
      <c r="AZ1211" s="167"/>
      <c r="BA1211" s="167"/>
      <c r="BB1211" s="167"/>
      <c r="BC1211" s="167"/>
      <c r="BD1211" s="167"/>
      <c r="BE1211" s="167"/>
      <c r="BF1211" s="167"/>
      <c r="BG1211" s="167"/>
      <c r="BH1211" s="167"/>
      <c r="BI1211" s="167"/>
      <c r="BJ1211" s="167"/>
      <c r="BK1211" s="167"/>
      <c r="BL1211" s="166"/>
      <c r="BM1211" s="166"/>
      <c r="BN1211" s="166"/>
      <c r="BO1211" s="166"/>
      <c r="BP1211" s="166"/>
      <c r="BQ1211" s="166"/>
      <c r="BR1211" s="166"/>
      <c r="BS1211" s="166"/>
      <c r="BT1211" s="166"/>
      <c r="BU1211" s="166"/>
      <c r="BV1211" s="166"/>
      <c r="BW1211" s="166"/>
      <c r="BX1211" s="166"/>
      <c r="BY1211" s="166"/>
      <c r="BZ1211" s="166"/>
      <c r="CA1211" s="166"/>
      <c r="CB1211" s="166"/>
      <c r="CC1211" s="166"/>
      <c r="CD1211" s="166"/>
      <c r="CE1211" s="166"/>
      <c r="CF1211" s="166"/>
      <c r="CG1211" s="166"/>
      <c r="CH1211" s="166"/>
      <c r="CI1211" s="166"/>
      <c r="CJ1211" s="166"/>
      <c r="CK1211" s="166"/>
      <c r="CL1211" s="166"/>
      <c r="CM1211" s="166"/>
      <c r="CN1211" s="166"/>
      <c r="CO1211" s="166"/>
      <c r="CP1211" s="166"/>
      <c r="CQ1211" s="166"/>
      <c r="CR1211" s="166"/>
      <c r="CS1211" s="166"/>
      <c r="CT1211" s="166"/>
      <c r="CU1211" s="166"/>
      <c r="CV1211" s="166"/>
      <c r="CW1211" s="166"/>
      <c r="CX1211" s="166"/>
      <c r="CY1211" s="166"/>
      <c r="CZ1211" s="166"/>
      <c r="DA1211" s="166"/>
      <c r="DB1211" s="166"/>
      <c r="DC1211" s="166"/>
      <c r="DD1211" s="166"/>
      <c r="DE1211" s="166"/>
      <c r="DF1211" s="166"/>
      <c r="DG1211" s="166"/>
      <c r="DH1211" s="166"/>
      <c r="DI1211" s="166"/>
      <c r="DJ1211" s="166"/>
      <c r="DK1211" s="166"/>
      <c r="DL1211" s="166"/>
      <c r="DM1211" s="166"/>
      <c r="DN1211" s="166"/>
      <c r="DO1211" s="166"/>
      <c r="DP1211" s="166"/>
      <c r="DQ1211" s="166"/>
      <c r="DR1211" s="166"/>
      <c r="DS1211" s="166"/>
      <c r="DT1211" s="166"/>
      <c r="DU1211" s="166"/>
      <c r="DV1211" s="166"/>
      <c r="DW1211" s="166"/>
      <c r="DX1211" s="166"/>
      <c r="DY1211" s="166"/>
      <c r="DZ1211" s="166"/>
      <c r="EA1211" s="166"/>
      <c r="EB1211" s="166"/>
      <c r="EC1211" s="166"/>
      <c r="ED1211" s="166"/>
      <c r="EE1211" s="166"/>
      <c r="EF1211" s="166"/>
      <c r="EG1211" s="166"/>
      <c r="EH1211" s="166"/>
      <c r="EI1211" s="166"/>
      <c r="EJ1211" s="166"/>
      <c r="EK1211" s="166"/>
      <c r="EL1211" s="166"/>
      <c r="EM1211" s="166"/>
      <c r="EN1211" s="166"/>
      <c r="EO1211" s="166"/>
      <c r="EP1211" s="166"/>
      <c r="EQ1211" s="166"/>
      <c r="ER1211" s="166"/>
      <c r="ES1211" s="166"/>
      <c r="ET1211" s="166"/>
      <c r="EU1211" s="166"/>
      <c r="EV1211" s="166"/>
      <c r="EW1211" s="166"/>
      <c r="EX1211" s="166"/>
      <c r="EY1211" s="166"/>
      <c r="EZ1211" s="166"/>
      <c r="FA1211" s="166"/>
      <c r="FB1211" s="166"/>
      <c r="FC1211" s="166"/>
      <c r="FD1211" s="166"/>
      <c r="FE1211" s="166"/>
      <c r="FF1211" s="166"/>
      <c r="FG1211" s="166"/>
      <c r="FH1211" s="166"/>
      <c r="FI1211" s="166"/>
      <c r="FJ1211" s="166"/>
    </row>
    <row r="1212" spans="13:166" s="19" customFormat="1">
      <c r="M1212" s="166"/>
      <c r="N1212" s="166"/>
      <c r="O1212" s="166"/>
      <c r="P1212" s="166"/>
      <c r="Q1212" s="166"/>
      <c r="R1212" s="166"/>
      <c r="S1212" s="166"/>
      <c r="T1212" s="166"/>
      <c r="U1212" s="166"/>
      <c r="V1212" s="166"/>
      <c r="W1212" s="166"/>
      <c r="X1212" s="166"/>
      <c r="Y1212" s="166"/>
      <c r="Z1212" s="166"/>
      <c r="AA1212" s="166"/>
      <c r="AB1212" s="166"/>
      <c r="AC1212" s="166"/>
      <c r="AD1212" s="166"/>
      <c r="AE1212" s="166"/>
      <c r="AF1212" s="166"/>
      <c r="AG1212" s="166"/>
      <c r="AH1212" s="167"/>
      <c r="AI1212" s="167"/>
      <c r="AJ1212" s="167"/>
      <c r="AK1212" s="167"/>
      <c r="AL1212" s="167"/>
      <c r="AM1212" s="167"/>
      <c r="AN1212" s="167"/>
      <c r="AO1212" s="167"/>
      <c r="AP1212" s="167"/>
      <c r="AQ1212" s="167"/>
      <c r="AR1212" s="167"/>
      <c r="AS1212" s="167"/>
      <c r="AT1212" s="167"/>
      <c r="AU1212" s="167"/>
      <c r="AV1212" s="167"/>
      <c r="AW1212" s="167"/>
      <c r="AX1212" s="167"/>
      <c r="AY1212" s="167"/>
      <c r="AZ1212" s="167"/>
      <c r="BA1212" s="167"/>
      <c r="BB1212" s="167"/>
      <c r="BC1212" s="167"/>
      <c r="BD1212" s="167"/>
      <c r="BE1212" s="167"/>
      <c r="BF1212" s="167"/>
      <c r="BG1212" s="167"/>
      <c r="BH1212" s="167"/>
      <c r="BI1212" s="167"/>
      <c r="BJ1212" s="167"/>
      <c r="BK1212" s="167"/>
      <c r="BL1212" s="166"/>
      <c r="BM1212" s="166"/>
      <c r="BN1212" s="166"/>
      <c r="BO1212" s="166"/>
      <c r="BP1212" s="166"/>
      <c r="BQ1212" s="166"/>
      <c r="BR1212" s="166"/>
      <c r="BS1212" s="166"/>
      <c r="BT1212" s="166"/>
      <c r="BU1212" s="166"/>
      <c r="BV1212" s="166"/>
      <c r="BW1212" s="166"/>
      <c r="BX1212" s="166"/>
      <c r="BY1212" s="166"/>
      <c r="BZ1212" s="166"/>
      <c r="CA1212" s="166"/>
      <c r="CB1212" s="166"/>
      <c r="CC1212" s="166"/>
      <c r="CD1212" s="166"/>
      <c r="CE1212" s="166"/>
      <c r="CF1212" s="166"/>
      <c r="CG1212" s="166"/>
      <c r="CH1212" s="166"/>
      <c r="CI1212" s="166"/>
      <c r="CJ1212" s="166"/>
      <c r="CK1212" s="166"/>
      <c r="CL1212" s="166"/>
      <c r="CM1212" s="166"/>
      <c r="CN1212" s="166"/>
      <c r="CO1212" s="166"/>
      <c r="CP1212" s="166"/>
      <c r="CQ1212" s="166"/>
      <c r="CR1212" s="166"/>
      <c r="CS1212" s="166"/>
      <c r="CT1212" s="166"/>
      <c r="CU1212" s="166"/>
      <c r="CV1212" s="166"/>
      <c r="CW1212" s="166"/>
      <c r="CX1212" s="166"/>
      <c r="CY1212" s="166"/>
      <c r="CZ1212" s="166"/>
      <c r="DA1212" s="166"/>
      <c r="DB1212" s="166"/>
      <c r="DC1212" s="166"/>
      <c r="DD1212" s="166"/>
      <c r="DE1212" s="166"/>
      <c r="DF1212" s="166"/>
      <c r="DG1212" s="166"/>
      <c r="DH1212" s="166"/>
      <c r="DI1212" s="166"/>
      <c r="DJ1212" s="166"/>
      <c r="DK1212" s="166"/>
      <c r="DL1212" s="166"/>
      <c r="DM1212" s="166"/>
      <c r="DN1212" s="166"/>
      <c r="DO1212" s="166"/>
      <c r="DP1212" s="166"/>
      <c r="DQ1212" s="166"/>
      <c r="DR1212" s="166"/>
      <c r="DS1212" s="166"/>
      <c r="DT1212" s="166"/>
      <c r="DU1212" s="166"/>
      <c r="DV1212" s="166"/>
      <c r="DW1212" s="166"/>
      <c r="DX1212" s="166"/>
      <c r="DY1212" s="166"/>
      <c r="DZ1212" s="166"/>
      <c r="EA1212" s="166"/>
      <c r="EB1212" s="166"/>
      <c r="EC1212" s="166"/>
      <c r="ED1212" s="166"/>
      <c r="EE1212" s="166"/>
      <c r="EF1212" s="166"/>
      <c r="EG1212" s="166"/>
      <c r="EH1212" s="166"/>
      <c r="EI1212" s="166"/>
      <c r="EJ1212" s="166"/>
      <c r="EK1212" s="166"/>
      <c r="EL1212" s="166"/>
      <c r="EM1212" s="166"/>
      <c r="EN1212" s="166"/>
      <c r="EO1212" s="166"/>
      <c r="EP1212" s="166"/>
      <c r="EQ1212" s="166"/>
      <c r="ER1212" s="166"/>
      <c r="ES1212" s="166"/>
      <c r="ET1212" s="166"/>
      <c r="EU1212" s="166"/>
      <c r="EV1212" s="166"/>
      <c r="EW1212" s="166"/>
      <c r="EX1212" s="166"/>
      <c r="EY1212" s="166"/>
      <c r="EZ1212" s="166"/>
      <c r="FA1212" s="166"/>
      <c r="FB1212" s="166"/>
      <c r="FC1212" s="166"/>
      <c r="FD1212" s="166"/>
      <c r="FE1212" s="166"/>
      <c r="FF1212" s="166"/>
      <c r="FG1212" s="166"/>
      <c r="FH1212" s="166"/>
      <c r="FI1212" s="166"/>
      <c r="FJ1212" s="166"/>
    </row>
    <row r="1213" spans="13:166" s="19" customFormat="1">
      <c r="M1213" s="166"/>
      <c r="N1213" s="166"/>
      <c r="O1213" s="166"/>
      <c r="P1213" s="166"/>
      <c r="Q1213" s="166"/>
      <c r="R1213" s="166"/>
      <c r="S1213" s="166"/>
      <c r="T1213" s="166"/>
      <c r="U1213" s="166"/>
      <c r="V1213" s="166"/>
      <c r="W1213" s="166"/>
      <c r="X1213" s="166"/>
      <c r="Y1213" s="166"/>
      <c r="Z1213" s="166"/>
      <c r="AA1213" s="166"/>
      <c r="AB1213" s="166"/>
      <c r="AC1213" s="166"/>
      <c r="AD1213" s="166"/>
      <c r="AE1213" s="166"/>
      <c r="AF1213" s="166"/>
      <c r="AG1213" s="166"/>
      <c r="AH1213" s="167"/>
      <c r="AI1213" s="167"/>
      <c r="AJ1213" s="167"/>
      <c r="AK1213" s="167"/>
      <c r="AL1213" s="167"/>
      <c r="AM1213" s="167"/>
      <c r="AN1213" s="167"/>
      <c r="AO1213" s="167"/>
      <c r="AP1213" s="167"/>
      <c r="AQ1213" s="167"/>
      <c r="AR1213" s="167"/>
      <c r="AS1213" s="167"/>
      <c r="AT1213" s="167"/>
      <c r="AU1213" s="167"/>
      <c r="AV1213" s="167"/>
      <c r="AW1213" s="167"/>
      <c r="AX1213" s="167"/>
      <c r="AY1213" s="167"/>
      <c r="AZ1213" s="167"/>
      <c r="BA1213" s="167"/>
      <c r="BB1213" s="167"/>
      <c r="BC1213" s="167"/>
      <c r="BD1213" s="167"/>
      <c r="BE1213" s="167"/>
      <c r="BF1213" s="167"/>
      <c r="BG1213" s="167"/>
      <c r="BH1213" s="167"/>
      <c r="BI1213" s="167"/>
      <c r="BJ1213" s="167"/>
      <c r="BK1213" s="167"/>
      <c r="BL1213" s="166"/>
      <c r="BM1213" s="166"/>
      <c r="BN1213" s="166"/>
      <c r="BO1213" s="166"/>
      <c r="BP1213" s="166"/>
      <c r="BQ1213" s="166"/>
      <c r="BR1213" s="166"/>
      <c r="BS1213" s="166"/>
      <c r="BT1213" s="166"/>
      <c r="BU1213" s="166"/>
      <c r="BV1213" s="166"/>
      <c r="BW1213" s="166"/>
      <c r="BX1213" s="166"/>
      <c r="BY1213" s="166"/>
      <c r="BZ1213" s="166"/>
      <c r="CA1213" s="166"/>
      <c r="CB1213" s="166"/>
      <c r="CC1213" s="166"/>
      <c r="CD1213" s="166"/>
      <c r="CE1213" s="166"/>
      <c r="CF1213" s="166"/>
      <c r="CG1213" s="166"/>
      <c r="CH1213" s="166"/>
      <c r="CI1213" s="166"/>
      <c r="CJ1213" s="166"/>
      <c r="CK1213" s="166"/>
      <c r="CL1213" s="166"/>
      <c r="CM1213" s="166"/>
      <c r="CN1213" s="166"/>
      <c r="CO1213" s="166"/>
      <c r="CP1213" s="166"/>
      <c r="CQ1213" s="166"/>
      <c r="CR1213" s="166"/>
      <c r="CS1213" s="166"/>
      <c r="CT1213" s="166"/>
      <c r="CU1213" s="166"/>
      <c r="CV1213" s="166"/>
      <c r="CW1213" s="166"/>
      <c r="CX1213" s="166"/>
      <c r="CY1213" s="166"/>
      <c r="CZ1213" s="166"/>
      <c r="DA1213" s="166"/>
      <c r="DB1213" s="166"/>
      <c r="DC1213" s="166"/>
      <c r="DD1213" s="166"/>
      <c r="DE1213" s="166"/>
      <c r="DF1213" s="166"/>
      <c r="DG1213" s="166"/>
      <c r="DH1213" s="166"/>
      <c r="DI1213" s="166"/>
      <c r="DJ1213" s="166"/>
      <c r="DK1213" s="166"/>
      <c r="DL1213" s="166"/>
      <c r="DM1213" s="166"/>
      <c r="DN1213" s="166"/>
      <c r="DO1213" s="166"/>
      <c r="DP1213" s="166"/>
      <c r="DQ1213" s="166"/>
      <c r="DR1213" s="166"/>
      <c r="DS1213" s="166"/>
      <c r="DT1213" s="166"/>
      <c r="DU1213" s="166"/>
      <c r="DV1213" s="166"/>
      <c r="DW1213" s="166"/>
      <c r="DX1213" s="166"/>
      <c r="DY1213" s="166"/>
      <c r="DZ1213" s="166"/>
      <c r="EA1213" s="166"/>
      <c r="EB1213" s="166"/>
      <c r="EC1213" s="166"/>
      <c r="ED1213" s="166"/>
      <c r="EE1213" s="166"/>
      <c r="EF1213" s="166"/>
      <c r="EG1213" s="166"/>
      <c r="EH1213" s="166"/>
      <c r="EI1213" s="166"/>
      <c r="EJ1213" s="166"/>
      <c r="EK1213" s="166"/>
      <c r="EL1213" s="166"/>
      <c r="EM1213" s="166"/>
      <c r="EN1213" s="166"/>
      <c r="EO1213" s="166"/>
      <c r="EP1213" s="166"/>
      <c r="EQ1213" s="166"/>
      <c r="ER1213" s="166"/>
      <c r="ES1213" s="166"/>
      <c r="ET1213" s="166"/>
      <c r="EU1213" s="166"/>
      <c r="EV1213" s="166"/>
      <c r="EW1213" s="166"/>
      <c r="EX1213" s="166"/>
      <c r="EY1213" s="166"/>
      <c r="EZ1213" s="166"/>
      <c r="FA1213" s="166"/>
      <c r="FB1213" s="166"/>
      <c r="FC1213" s="166"/>
      <c r="FD1213" s="166"/>
      <c r="FE1213" s="166"/>
      <c r="FF1213" s="166"/>
      <c r="FG1213" s="166"/>
      <c r="FH1213" s="166"/>
      <c r="FI1213" s="166"/>
      <c r="FJ1213" s="166"/>
    </row>
    <row r="1214" spans="13:166" s="19" customFormat="1">
      <c r="M1214" s="166"/>
      <c r="N1214" s="166"/>
      <c r="O1214" s="166"/>
      <c r="P1214" s="166"/>
      <c r="Q1214" s="166"/>
      <c r="R1214" s="166"/>
      <c r="S1214" s="166"/>
      <c r="T1214" s="166"/>
      <c r="U1214" s="166"/>
      <c r="V1214" s="166"/>
      <c r="W1214" s="166"/>
      <c r="X1214" s="166"/>
      <c r="Y1214" s="166"/>
      <c r="Z1214" s="166"/>
      <c r="AA1214" s="166"/>
      <c r="AB1214" s="166"/>
      <c r="AC1214" s="166"/>
      <c r="AD1214" s="166"/>
      <c r="AE1214" s="166"/>
      <c r="AF1214" s="166"/>
      <c r="AG1214" s="166"/>
      <c r="AH1214" s="167"/>
      <c r="AI1214" s="167"/>
      <c r="AJ1214" s="167"/>
      <c r="AK1214" s="167"/>
      <c r="AL1214" s="167"/>
      <c r="AM1214" s="167"/>
      <c r="AN1214" s="167"/>
      <c r="AO1214" s="167"/>
      <c r="AP1214" s="167"/>
      <c r="AQ1214" s="167"/>
      <c r="AR1214" s="167"/>
      <c r="AS1214" s="167"/>
      <c r="AT1214" s="167"/>
      <c r="AU1214" s="167"/>
      <c r="AV1214" s="167"/>
      <c r="AW1214" s="167"/>
      <c r="AX1214" s="167"/>
      <c r="AY1214" s="167"/>
      <c r="AZ1214" s="167"/>
      <c r="BA1214" s="167"/>
      <c r="BB1214" s="167"/>
      <c r="BC1214" s="167"/>
      <c r="BD1214" s="167"/>
      <c r="BE1214" s="167"/>
      <c r="BF1214" s="167"/>
      <c r="BG1214" s="167"/>
      <c r="BH1214" s="167"/>
      <c r="BI1214" s="167"/>
      <c r="BJ1214" s="167"/>
      <c r="BK1214" s="167"/>
      <c r="BL1214" s="166"/>
      <c r="BM1214" s="166"/>
      <c r="BN1214" s="166"/>
      <c r="BO1214" s="166"/>
      <c r="BP1214" s="166"/>
      <c r="BQ1214" s="166"/>
      <c r="BR1214" s="166"/>
      <c r="BS1214" s="166"/>
      <c r="BT1214" s="166"/>
      <c r="BU1214" s="166"/>
      <c r="BV1214" s="166"/>
      <c r="BW1214" s="166"/>
      <c r="BX1214" s="166"/>
      <c r="BY1214" s="166"/>
      <c r="BZ1214" s="166"/>
      <c r="CA1214" s="166"/>
      <c r="CB1214" s="166"/>
      <c r="CC1214" s="166"/>
      <c r="CD1214" s="166"/>
      <c r="CE1214" s="166"/>
      <c r="CF1214" s="166"/>
      <c r="CG1214" s="166"/>
      <c r="CH1214" s="166"/>
      <c r="CI1214" s="166"/>
      <c r="CJ1214" s="166"/>
      <c r="CK1214" s="166"/>
      <c r="CL1214" s="166"/>
      <c r="CM1214" s="166"/>
      <c r="CN1214" s="166"/>
      <c r="CO1214" s="166"/>
      <c r="CP1214" s="166"/>
      <c r="CQ1214" s="166"/>
      <c r="CR1214" s="166"/>
      <c r="CS1214" s="166"/>
      <c r="CT1214" s="166"/>
      <c r="CU1214" s="166"/>
      <c r="CV1214" s="166"/>
      <c r="CW1214" s="166"/>
      <c r="CX1214" s="166"/>
      <c r="CY1214" s="166"/>
      <c r="CZ1214" s="166"/>
      <c r="DA1214" s="166"/>
      <c r="DB1214" s="166"/>
      <c r="DC1214" s="166"/>
      <c r="DD1214" s="166"/>
      <c r="DE1214" s="166"/>
      <c r="DF1214" s="166"/>
      <c r="DG1214" s="166"/>
      <c r="DH1214" s="166"/>
      <c r="DI1214" s="166"/>
      <c r="DJ1214" s="166"/>
      <c r="DK1214" s="166"/>
      <c r="DL1214" s="166"/>
      <c r="DM1214" s="166"/>
      <c r="DN1214" s="166"/>
      <c r="DO1214" s="166"/>
      <c r="DP1214" s="166"/>
      <c r="DQ1214" s="166"/>
      <c r="DR1214" s="166"/>
      <c r="DS1214" s="166"/>
      <c r="DT1214" s="166"/>
      <c r="DU1214" s="166"/>
      <c r="DV1214" s="166"/>
      <c r="DW1214" s="166"/>
      <c r="DX1214" s="166"/>
      <c r="DY1214" s="166"/>
      <c r="DZ1214" s="166"/>
      <c r="EA1214" s="166"/>
      <c r="EB1214" s="166"/>
      <c r="EC1214" s="166"/>
      <c r="ED1214" s="166"/>
      <c r="EE1214" s="166"/>
      <c r="EF1214" s="166"/>
      <c r="EG1214" s="166"/>
      <c r="EH1214" s="166"/>
      <c r="EI1214" s="166"/>
      <c r="EJ1214" s="166"/>
      <c r="EK1214" s="166"/>
      <c r="EL1214" s="166"/>
      <c r="EM1214" s="166"/>
      <c r="EN1214" s="166"/>
      <c r="EO1214" s="166"/>
      <c r="EP1214" s="166"/>
      <c r="EQ1214" s="166"/>
      <c r="ER1214" s="166"/>
      <c r="ES1214" s="166"/>
      <c r="ET1214" s="166"/>
      <c r="EU1214" s="166"/>
      <c r="EV1214" s="166"/>
      <c r="EW1214" s="166"/>
      <c r="EX1214" s="166"/>
      <c r="EY1214" s="166"/>
      <c r="EZ1214" s="166"/>
      <c r="FA1214" s="166"/>
      <c r="FB1214" s="166"/>
      <c r="FC1214" s="166"/>
      <c r="FD1214" s="166"/>
      <c r="FE1214" s="166"/>
      <c r="FF1214" s="166"/>
      <c r="FG1214" s="166"/>
      <c r="FH1214" s="166"/>
      <c r="FI1214" s="166"/>
      <c r="FJ1214" s="166"/>
    </row>
    <row r="1215" spans="13:166" s="19" customFormat="1">
      <c r="M1215" s="166"/>
      <c r="N1215" s="166"/>
      <c r="O1215" s="166"/>
      <c r="P1215" s="166"/>
      <c r="Q1215" s="166"/>
      <c r="R1215" s="166"/>
      <c r="S1215" s="166"/>
      <c r="T1215" s="166"/>
      <c r="U1215" s="166"/>
      <c r="V1215" s="166"/>
      <c r="W1215" s="166"/>
      <c r="X1215" s="166"/>
      <c r="Y1215" s="166"/>
      <c r="Z1215" s="166"/>
      <c r="AA1215" s="166"/>
      <c r="AB1215" s="166"/>
      <c r="AC1215" s="166"/>
      <c r="AD1215" s="166"/>
      <c r="AE1215" s="166"/>
      <c r="AF1215" s="166"/>
      <c r="AG1215" s="166"/>
      <c r="AH1215" s="167"/>
      <c r="AI1215" s="167"/>
      <c r="AJ1215" s="167"/>
      <c r="AK1215" s="167"/>
      <c r="AL1215" s="167"/>
      <c r="AM1215" s="167"/>
      <c r="AN1215" s="167"/>
      <c r="AO1215" s="167"/>
      <c r="AP1215" s="167"/>
      <c r="AQ1215" s="167"/>
      <c r="AR1215" s="167"/>
      <c r="AS1215" s="167"/>
      <c r="AT1215" s="167"/>
      <c r="AU1215" s="167"/>
      <c r="AV1215" s="167"/>
      <c r="AW1215" s="167"/>
      <c r="AX1215" s="167"/>
      <c r="AY1215" s="167"/>
      <c r="AZ1215" s="167"/>
      <c r="BA1215" s="167"/>
      <c r="BB1215" s="167"/>
      <c r="BC1215" s="167"/>
      <c r="BD1215" s="167"/>
      <c r="BE1215" s="167"/>
      <c r="BF1215" s="167"/>
      <c r="BG1215" s="167"/>
      <c r="BH1215" s="167"/>
      <c r="BI1215" s="167"/>
      <c r="BJ1215" s="167"/>
      <c r="BK1215" s="167"/>
      <c r="BL1215" s="166"/>
      <c r="BM1215" s="166"/>
      <c r="BN1215" s="166"/>
      <c r="BO1215" s="166"/>
      <c r="BP1215" s="166"/>
      <c r="BQ1215" s="166"/>
      <c r="BR1215" s="166"/>
      <c r="BS1215" s="166"/>
      <c r="BT1215" s="166"/>
      <c r="BU1215" s="166"/>
      <c r="BV1215" s="166"/>
      <c r="BW1215" s="166"/>
      <c r="BX1215" s="166"/>
      <c r="BY1215" s="166"/>
      <c r="BZ1215" s="166"/>
      <c r="CA1215" s="166"/>
      <c r="CB1215" s="166"/>
      <c r="CC1215" s="166"/>
      <c r="CD1215" s="166"/>
      <c r="CE1215" s="166"/>
      <c r="CF1215" s="166"/>
      <c r="CG1215" s="166"/>
      <c r="CH1215" s="166"/>
      <c r="CI1215" s="166"/>
      <c r="CJ1215" s="166"/>
      <c r="CK1215" s="166"/>
      <c r="CL1215" s="166"/>
      <c r="CM1215" s="166"/>
      <c r="CN1215" s="166"/>
      <c r="CO1215" s="166"/>
      <c r="CP1215" s="166"/>
      <c r="CQ1215" s="166"/>
      <c r="CR1215" s="166"/>
      <c r="CS1215" s="166"/>
      <c r="CT1215" s="166"/>
      <c r="CU1215" s="166"/>
      <c r="CV1215" s="166"/>
      <c r="CW1215" s="166"/>
      <c r="CX1215" s="166"/>
      <c r="CY1215" s="166"/>
      <c r="CZ1215" s="166"/>
      <c r="DA1215" s="166"/>
      <c r="DB1215" s="166"/>
      <c r="DC1215" s="166"/>
      <c r="DD1215" s="166"/>
      <c r="DE1215" s="166"/>
      <c r="DF1215" s="166"/>
      <c r="DG1215" s="166"/>
      <c r="DH1215" s="166"/>
      <c r="DI1215" s="166"/>
      <c r="DJ1215" s="166"/>
      <c r="DK1215" s="166"/>
      <c r="DL1215" s="166"/>
      <c r="DM1215" s="166"/>
      <c r="DN1215" s="166"/>
      <c r="DO1215" s="166"/>
      <c r="DP1215" s="166"/>
      <c r="DQ1215" s="166"/>
      <c r="DR1215" s="166"/>
      <c r="DS1215" s="166"/>
      <c r="DT1215" s="166"/>
      <c r="DU1215" s="166"/>
      <c r="DV1215" s="166"/>
      <c r="DW1215" s="166"/>
      <c r="DX1215" s="166"/>
      <c r="DY1215" s="166"/>
      <c r="DZ1215" s="166"/>
      <c r="EA1215" s="166"/>
      <c r="EB1215" s="166"/>
      <c r="EC1215" s="166"/>
      <c r="ED1215" s="166"/>
      <c r="EE1215" s="166"/>
      <c r="EF1215" s="166"/>
      <c r="EG1215" s="166"/>
      <c r="EH1215" s="166"/>
      <c r="EI1215" s="166"/>
      <c r="EJ1215" s="166"/>
      <c r="EK1215" s="166"/>
      <c r="EL1215" s="166"/>
      <c r="EM1215" s="166"/>
      <c r="EN1215" s="166"/>
      <c r="EO1215" s="166"/>
      <c r="EP1215" s="166"/>
      <c r="EQ1215" s="166"/>
      <c r="ER1215" s="166"/>
      <c r="ES1215" s="166"/>
      <c r="ET1215" s="166"/>
      <c r="EU1215" s="166"/>
      <c r="EV1215" s="166"/>
      <c r="EW1215" s="166"/>
      <c r="EX1215" s="166"/>
      <c r="EY1215" s="166"/>
      <c r="EZ1215" s="166"/>
      <c r="FA1215" s="166"/>
      <c r="FB1215" s="166"/>
      <c r="FC1215" s="166"/>
      <c r="FD1215" s="166"/>
      <c r="FE1215" s="166"/>
      <c r="FF1215" s="166"/>
      <c r="FG1215" s="166"/>
      <c r="FH1215" s="166"/>
      <c r="FI1215" s="166"/>
      <c r="FJ1215" s="166"/>
    </row>
    <row r="1216" spans="13:166" s="19" customFormat="1">
      <c r="M1216" s="166"/>
      <c r="N1216" s="166"/>
      <c r="O1216" s="166"/>
      <c r="P1216" s="166"/>
      <c r="Q1216" s="166"/>
      <c r="R1216" s="166"/>
      <c r="S1216" s="166"/>
      <c r="T1216" s="166"/>
      <c r="U1216" s="166"/>
      <c r="V1216" s="166"/>
      <c r="W1216" s="166"/>
      <c r="X1216" s="166"/>
      <c r="Y1216" s="166"/>
      <c r="Z1216" s="166"/>
      <c r="AA1216" s="166"/>
      <c r="AB1216" s="166"/>
      <c r="AC1216" s="166"/>
      <c r="AD1216" s="166"/>
      <c r="AE1216" s="166"/>
      <c r="AF1216" s="166"/>
      <c r="AG1216" s="166"/>
      <c r="AH1216" s="167"/>
      <c r="AI1216" s="167"/>
      <c r="AJ1216" s="167"/>
      <c r="AK1216" s="167"/>
      <c r="AL1216" s="167"/>
      <c r="AM1216" s="167"/>
      <c r="AN1216" s="167"/>
      <c r="AO1216" s="167"/>
      <c r="AP1216" s="167"/>
      <c r="AQ1216" s="167"/>
      <c r="AR1216" s="167"/>
      <c r="AS1216" s="167"/>
      <c r="AT1216" s="167"/>
      <c r="AU1216" s="167"/>
      <c r="AV1216" s="167"/>
      <c r="AW1216" s="167"/>
      <c r="AX1216" s="167"/>
      <c r="AY1216" s="167"/>
      <c r="AZ1216" s="167"/>
      <c r="BA1216" s="167"/>
      <c r="BB1216" s="167"/>
      <c r="BC1216" s="167"/>
      <c r="BD1216" s="167"/>
      <c r="BE1216" s="167"/>
      <c r="BF1216" s="167"/>
      <c r="BG1216" s="167"/>
      <c r="BH1216" s="167"/>
      <c r="BI1216" s="167"/>
      <c r="BJ1216" s="167"/>
      <c r="BK1216" s="167"/>
      <c r="BL1216" s="166"/>
      <c r="BM1216" s="166"/>
      <c r="BN1216" s="166"/>
      <c r="BO1216" s="166"/>
      <c r="BP1216" s="166"/>
      <c r="BQ1216" s="166"/>
      <c r="BR1216" s="166"/>
      <c r="BS1216" s="166"/>
      <c r="BT1216" s="166"/>
      <c r="BU1216" s="166"/>
      <c r="BV1216" s="166"/>
      <c r="BW1216" s="166"/>
      <c r="BX1216" s="166"/>
      <c r="BY1216" s="166"/>
      <c r="BZ1216" s="166"/>
      <c r="CA1216" s="166"/>
      <c r="CB1216" s="166"/>
      <c r="CC1216" s="166"/>
      <c r="CD1216" s="166"/>
      <c r="CE1216" s="166"/>
      <c r="CF1216" s="166"/>
      <c r="CG1216" s="166"/>
      <c r="CH1216" s="166"/>
      <c r="CI1216" s="166"/>
      <c r="CJ1216" s="166"/>
      <c r="CK1216" s="166"/>
      <c r="CL1216" s="166"/>
      <c r="CM1216" s="166"/>
      <c r="CN1216" s="166"/>
      <c r="CO1216" s="166"/>
      <c r="CP1216" s="166"/>
      <c r="CQ1216" s="166"/>
      <c r="CR1216" s="166"/>
      <c r="CS1216" s="166"/>
      <c r="CT1216" s="166"/>
      <c r="CU1216" s="166"/>
      <c r="CV1216" s="166"/>
      <c r="CW1216" s="166"/>
      <c r="CX1216" s="166"/>
      <c r="CY1216" s="166"/>
      <c r="CZ1216" s="166"/>
      <c r="DA1216" s="166"/>
      <c r="DB1216" s="166"/>
      <c r="DC1216" s="166"/>
      <c r="DD1216" s="166"/>
      <c r="DE1216" s="166"/>
      <c r="DF1216" s="166"/>
      <c r="DG1216" s="166"/>
      <c r="DH1216" s="166"/>
      <c r="DI1216" s="166"/>
      <c r="DJ1216" s="166"/>
      <c r="DK1216" s="166"/>
      <c r="DL1216" s="166"/>
      <c r="DM1216" s="166"/>
      <c r="DN1216" s="166"/>
      <c r="DO1216" s="166"/>
      <c r="DP1216" s="166"/>
      <c r="DQ1216" s="166"/>
      <c r="DR1216" s="166"/>
      <c r="DS1216" s="166"/>
      <c r="DT1216" s="166"/>
      <c r="DU1216" s="166"/>
      <c r="DV1216" s="166"/>
      <c r="DW1216" s="166"/>
      <c r="DX1216" s="166"/>
      <c r="DY1216" s="166"/>
      <c r="DZ1216" s="166"/>
      <c r="EA1216" s="166"/>
      <c r="EB1216" s="166"/>
      <c r="EC1216" s="166"/>
      <c r="ED1216" s="166"/>
      <c r="EE1216" s="166"/>
      <c r="EF1216" s="166"/>
      <c r="EG1216" s="166"/>
      <c r="EH1216" s="166"/>
      <c r="EI1216" s="166"/>
      <c r="EJ1216" s="166"/>
      <c r="EK1216" s="166"/>
      <c r="EL1216" s="166"/>
      <c r="EM1216" s="166"/>
      <c r="EN1216" s="166"/>
      <c r="EO1216" s="166"/>
      <c r="EP1216" s="166"/>
      <c r="EQ1216" s="166"/>
      <c r="ER1216" s="166"/>
      <c r="ES1216" s="166"/>
      <c r="ET1216" s="166"/>
      <c r="EU1216" s="166"/>
      <c r="EV1216" s="166"/>
      <c r="EW1216" s="166"/>
      <c r="EX1216" s="166"/>
      <c r="EY1216" s="166"/>
      <c r="EZ1216" s="166"/>
      <c r="FA1216" s="166"/>
      <c r="FB1216" s="166"/>
      <c r="FC1216" s="166"/>
      <c r="FD1216" s="166"/>
      <c r="FE1216" s="166"/>
      <c r="FF1216" s="166"/>
      <c r="FG1216" s="166"/>
      <c r="FH1216" s="166"/>
      <c r="FI1216" s="166"/>
      <c r="FJ1216" s="166"/>
    </row>
    <row r="1217" spans="13:166" s="19" customFormat="1">
      <c r="M1217" s="166"/>
      <c r="N1217" s="166"/>
      <c r="O1217" s="166"/>
      <c r="P1217" s="166"/>
      <c r="Q1217" s="166"/>
      <c r="R1217" s="166"/>
      <c r="S1217" s="166"/>
      <c r="T1217" s="166"/>
      <c r="U1217" s="166"/>
      <c r="V1217" s="166"/>
      <c r="W1217" s="166"/>
      <c r="X1217" s="166"/>
      <c r="Y1217" s="166"/>
      <c r="Z1217" s="166"/>
      <c r="AA1217" s="166"/>
      <c r="AB1217" s="166"/>
      <c r="AC1217" s="166"/>
      <c r="AD1217" s="166"/>
      <c r="AE1217" s="166"/>
      <c r="AF1217" s="166"/>
      <c r="AG1217" s="166"/>
      <c r="AH1217" s="167"/>
      <c r="AI1217" s="167"/>
      <c r="AJ1217" s="167"/>
      <c r="AK1217" s="167"/>
      <c r="AL1217" s="167"/>
      <c r="AM1217" s="167"/>
      <c r="AN1217" s="167"/>
      <c r="AO1217" s="167"/>
      <c r="AP1217" s="167"/>
      <c r="AQ1217" s="167"/>
      <c r="AR1217" s="167"/>
      <c r="AS1217" s="167"/>
      <c r="AT1217" s="167"/>
      <c r="AU1217" s="167"/>
      <c r="AV1217" s="167"/>
      <c r="AW1217" s="167"/>
      <c r="AX1217" s="167"/>
      <c r="AY1217" s="167"/>
      <c r="AZ1217" s="167"/>
      <c r="BA1217" s="167"/>
      <c r="BB1217" s="167"/>
      <c r="BC1217" s="167"/>
      <c r="BD1217" s="167"/>
      <c r="BE1217" s="167"/>
      <c r="BF1217" s="167"/>
      <c r="BG1217" s="167"/>
      <c r="BH1217" s="167"/>
      <c r="BI1217" s="167"/>
      <c r="BJ1217" s="167"/>
      <c r="BK1217" s="167"/>
      <c r="BL1217" s="166"/>
      <c r="BM1217" s="166"/>
      <c r="BN1217" s="166"/>
      <c r="BO1217" s="166"/>
      <c r="BP1217" s="166"/>
      <c r="BQ1217" s="166"/>
      <c r="BR1217" s="166"/>
      <c r="BS1217" s="166"/>
      <c r="BT1217" s="166"/>
      <c r="BU1217" s="166"/>
      <c r="BV1217" s="166"/>
      <c r="BW1217" s="166"/>
      <c r="BX1217" s="166"/>
      <c r="BY1217" s="166"/>
      <c r="BZ1217" s="166"/>
      <c r="CA1217" s="166"/>
      <c r="CB1217" s="166"/>
      <c r="CC1217" s="166"/>
      <c r="CD1217" s="166"/>
      <c r="CE1217" s="166"/>
      <c r="CF1217" s="166"/>
      <c r="CG1217" s="166"/>
      <c r="CH1217" s="166"/>
      <c r="CI1217" s="166"/>
      <c r="CJ1217" s="166"/>
      <c r="CK1217" s="166"/>
      <c r="CL1217" s="166"/>
      <c r="CM1217" s="166"/>
      <c r="CN1217" s="166"/>
      <c r="CO1217" s="166"/>
      <c r="CP1217" s="166"/>
      <c r="CQ1217" s="166"/>
      <c r="CR1217" s="166"/>
      <c r="CS1217" s="166"/>
      <c r="CT1217" s="166"/>
      <c r="CU1217" s="166"/>
      <c r="CV1217" s="166"/>
      <c r="CW1217" s="166"/>
      <c r="CX1217" s="166"/>
      <c r="CY1217" s="166"/>
      <c r="CZ1217" s="166"/>
      <c r="DA1217" s="166"/>
      <c r="DB1217" s="166"/>
      <c r="DC1217" s="166"/>
      <c r="DD1217" s="166"/>
      <c r="DE1217" s="166"/>
      <c r="DF1217" s="166"/>
      <c r="DG1217" s="166"/>
      <c r="DH1217" s="166"/>
      <c r="DI1217" s="166"/>
      <c r="DJ1217" s="166"/>
      <c r="DK1217" s="166"/>
      <c r="DL1217" s="166"/>
      <c r="DM1217" s="166"/>
      <c r="DN1217" s="166"/>
      <c r="DO1217" s="166"/>
      <c r="DP1217" s="166"/>
      <c r="DQ1217" s="166"/>
      <c r="DR1217" s="166"/>
      <c r="DS1217" s="166"/>
      <c r="DT1217" s="166"/>
      <c r="DU1217" s="166"/>
      <c r="DV1217" s="166"/>
      <c r="DW1217" s="166"/>
      <c r="DX1217" s="166"/>
      <c r="DY1217" s="166"/>
      <c r="DZ1217" s="166"/>
      <c r="EA1217" s="166"/>
      <c r="EB1217" s="166"/>
      <c r="EC1217" s="166"/>
      <c r="ED1217" s="166"/>
      <c r="EE1217" s="166"/>
      <c r="EF1217" s="166"/>
      <c r="EG1217" s="166"/>
      <c r="EH1217" s="166"/>
      <c r="EI1217" s="166"/>
      <c r="EJ1217" s="166"/>
      <c r="EK1217" s="166"/>
      <c r="EL1217" s="166"/>
      <c r="EM1217" s="166"/>
      <c r="EN1217" s="166"/>
      <c r="EO1217" s="166"/>
      <c r="EP1217" s="166"/>
      <c r="EQ1217" s="166"/>
      <c r="ER1217" s="166"/>
      <c r="ES1217" s="166"/>
      <c r="ET1217" s="166"/>
      <c r="EU1217" s="166"/>
      <c r="EV1217" s="166"/>
      <c r="EW1217" s="166"/>
      <c r="EX1217" s="166"/>
      <c r="EY1217" s="166"/>
      <c r="EZ1217" s="166"/>
      <c r="FA1217" s="166"/>
      <c r="FB1217" s="166"/>
      <c r="FC1217" s="166"/>
      <c r="FD1217" s="166"/>
      <c r="FE1217" s="166"/>
      <c r="FF1217" s="166"/>
      <c r="FG1217" s="166"/>
      <c r="FH1217" s="166"/>
      <c r="FI1217" s="166"/>
      <c r="FJ1217" s="166"/>
    </row>
    <row r="1218" spans="13:166" s="19" customFormat="1">
      <c r="M1218" s="166"/>
      <c r="N1218" s="166"/>
      <c r="O1218" s="166"/>
      <c r="P1218" s="166"/>
      <c r="Q1218" s="166"/>
      <c r="R1218" s="166"/>
      <c r="S1218" s="166"/>
      <c r="T1218" s="166"/>
      <c r="U1218" s="166"/>
      <c r="V1218" s="166"/>
      <c r="W1218" s="166"/>
      <c r="X1218" s="166"/>
      <c r="Y1218" s="166"/>
      <c r="Z1218" s="166"/>
      <c r="AA1218" s="166"/>
      <c r="AB1218" s="166"/>
      <c r="AC1218" s="166"/>
      <c r="AD1218" s="166"/>
      <c r="AE1218" s="166"/>
      <c r="AF1218" s="166"/>
      <c r="AG1218" s="166"/>
      <c r="AH1218" s="167"/>
      <c r="AI1218" s="167"/>
      <c r="AJ1218" s="167"/>
      <c r="AK1218" s="167"/>
      <c r="AL1218" s="167"/>
      <c r="AM1218" s="167"/>
      <c r="AN1218" s="167"/>
      <c r="AO1218" s="167"/>
      <c r="AP1218" s="167"/>
      <c r="AQ1218" s="167"/>
      <c r="AR1218" s="167"/>
      <c r="AS1218" s="167"/>
      <c r="AT1218" s="167"/>
      <c r="AU1218" s="167"/>
      <c r="AV1218" s="167"/>
      <c r="AW1218" s="167"/>
      <c r="AX1218" s="167"/>
      <c r="AY1218" s="167"/>
      <c r="AZ1218" s="167"/>
      <c r="BA1218" s="167"/>
      <c r="BB1218" s="167"/>
      <c r="BC1218" s="167"/>
      <c r="BD1218" s="167"/>
      <c r="BE1218" s="167"/>
      <c r="BF1218" s="167"/>
      <c r="BG1218" s="167"/>
      <c r="BH1218" s="167"/>
      <c r="BI1218" s="167"/>
      <c r="BJ1218" s="167"/>
      <c r="BK1218" s="167"/>
      <c r="BL1218" s="166"/>
      <c r="BM1218" s="166"/>
      <c r="BN1218" s="166"/>
      <c r="BO1218" s="166"/>
      <c r="BP1218" s="166"/>
      <c r="BQ1218" s="166"/>
      <c r="BR1218" s="166"/>
      <c r="BS1218" s="166"/>
      <c r="BT1218" s="166"/>
      <c r="BU1218" s="166"/>
      <c r="BV1218" s="166"/>
      <c r="BW1218" s="166"/>
      <c r="BX1218" s="166"/>
      <c r="BY1218" s="166"/>
      <c r="BZ1218" s="166"/>
      <c r="CA1218" s="166"/>
      <c r="CB1218" s="166"/>
      <c r="CC1218" s="166"/>
      <c r="CD1218" s="166"/>
      <c r="CE1218" s="166"/>
      <c r="CF1218" s="166"/>
      <c r="CG1218" s="166"/>
      <c r="CH1218" s="166"/>
      <c r="CI1218" s="166"/>
      <c r="CJ1218" s="166"/>
      <c r="CK1218" s="166"/>
      <c r="CL1218" s="166"/>
      <c r="CM1218" s="166"/>
      <c r="CN1218" s="166"/>
      <c r="CO1218" s="166"/>
      <c r="CP1218" s="166"/>
      <c r="CQ1218" s="166"/>
      <c r="CR1218" s="166"/>
      <c r="CS1218" s="166"/>
      <c r="CT1218" s="166"/>
      <c r="CU1218" s="166"/>
      <c r="CV1218" s="166"/>
      <c r="CW1218" s="166"/>
      <c r="CX1218" s="166"/>
      <c r="CY1218" s="166"/>
      <c r="CZ1218" s="166"/>
      <c r="DA1218" s="166"/>
      <c r="DB1218" s="166"/>
      <c r="DC1218" s="166"/>
      <c r="DD1218" s="166"/>
      <c r="DE1218" s="166"/>
      <c r="DF1218" s="166"/>
      <c r="DG1218" s="166"/>
      <c r="DH1218" s="166"/>
      <c r="DI1218" s="166"/>
      <c r="DJ1218" s="166"/>
      <c r="DK1218" s="166"/>
      <c r="DL1218" s="166"/>
      <c r="DM1218" s="166"/>
      <c r="DN1218" s="166"/>
      <c r="DO1218" s="166"/>
      <c r="DP1218" s="166"/>
      <c r="DQ1218" s="166"/>
      <c r="DR1218" s="166"/>
      <c r="DS1218" s="166"/>
      <c r="DT1218" s="166"/>
      <c r="DU1218" s="166"/>
      <c r="DV1218" s="166"/>
      <c r="DW1218" s="166"/>
      <c r="DX1218" s="166"/>
      <c r="DY1218" s="166"/>
      <c r="DZ1218" s="166"/>
      <c r="EA1218" s="166"/>
      <c r="EB1218" s="166"/>
      <c r="EC1218" s="166"/>
      <c r="ED1218" s="166"/>
      <c r="EE1218" s="166"/>
      <c r="EF1218" s="166"/>
      <c r="EG1218" s="166"/>
      <c r="EH1218" s="166"/>
      <c r="EI1218" s="166"/>
      <c r="EJ1218" s="166"/>
      <c r="EK1218" s="166"/>
      <c r="EL1218" s="166"/>
      <c r="EM1218" s="166"/>
      <c r="EN1218" s="166"/>
      <c r="EO1218" s="166"/>
      <c r="EP1218" s="166"/>
      <c r="EQ1218" s="166"/>
      <c r="ER1218" s="166"/>
      <c r="ES1218" s="166"/>
      <c r="ET1218" s="166"/>
      <c r="EU1218" s="166"/>
      <c r="EV1218" s="166"/>
      <c r="EW1218" s="166"/>
      <c r="EX1218" s="166"/>
      <c r="EY1218" s="166"/>
      <c r="EZ1218" s="166"/>
      <c r="FA1218" s="166"/>
      <c r="FB1218" s="166"/>
      <c r="FC1218" s="166"/>
      <c r="FD1218" s="166"/>
      <c r="FE1218" s="166"/>
      <c r="FF1218" s="166"/>
      <c r="FG1218" s="166"/>
      <c r="FH1218" s="166"/>
      <c r="FI1218" s="166"/>
      <c r="FJ1218" s="166"/>
    </row>
    <row r="1219" spans="13:166" s="19" customFormat="1">
      <c r="M1219" s="166"/>
      <c r="N1219" s="166"/>
      <c r="O1219" s="166"/>
      <c r="P1219" s="166"/>
      <c r="Q1219" s="166"/>
      <c r="R1219" s="166"/>
      <c r="S1219" s="166"/>
      <c r="T1219" s="166"/>
      <c r="U1219" s="166"/>
      <c r="V1219" s="166"/>
      <c r="W1219" s="166"/>
      <c r="X1219" s="166"/>
      <c r="Y1219" s="166"/>
      <c r="Z1219" s="166"/>
      <c r="AA1219" s="166"/>
      <c r="AB1219" s="166"/>
      <c r="AC1219" s="166"/>
      <c r="AD1219" s="166"/>
      <c r="AE1219" s="166"/>
      <c r="AF1219" s="166"/>
      <c r="AG1219" s="166"/>
      <c r="AH1219" s="167"/>
      <c r="AI1219" s="167"/>
      <c r="AJ1219" s="167"/>
      <c r="AK1219" s="167"/>
      <c r="AL1219" s="167"/>
      <c r="AM1219" s="167"/>
      <c r="AN1219" s="167"/>
      <c r="AO1219" s="167"/>
      <c r="AP1219" s="167"/>
      <c r="AQ1219" s="167"/>
      <c r="AR1219" s="167"/>
      <c r="AS1219" s="167"/>
      <c r="AT1219" s="167"/>
      <c r="AU1219" s="167"/>
      <c r="AV1219" s="167"/>
      <c r="AW1219" s="167"/>
      <c r="AX1219" s="167"/>
      <c r="AY1219" s="167"/>
      <c r="AZ1219" s="167"/>
      <c r="BA1219" s="167"/>
      <c r="BB1219" s="167"/>
      <c r="BC1219" s="167"/>
      <c r="BD1219" s="167"/>
      <c r="BE1219" s="167"/>
      <c r="BF1219" s="167"/>
      <c r="BG1219" s="167"/>
      <c r="BH1219" s="167"/>
      <c r="BI1219" s="167"/>
      <c r="BJ1219" s="167"/>
      <c r="BK1219" s="167"/>
      <c r="BL1219" s="166"/>
      <c r="BM1219" s="166"/>
      <c r="BN1219" s="166"/>
      <c r="BO1219" s="166"/>
      <c r="BP1219" s="166"/>
      <c r="BQ1219" s="166"/>
      <c r="BR1219" s="166"/>
      <c r="BS1219" s="166"/>
      <c r="BT1219" s="166"/>
      <c r="BU1219" s="166"/>
      <c r="BV1219" s="166"/>
      <c r="BW1219" s="166"/>
      <c r="BX1219" s="166"/>
      <c r="BY1219" s="166"/>
      <c r="BZ1219" s="166"/>
      <c r="CA1219" s="166"/>
      <c r="CB1219" s="166"/>
      <c r="CC1219" s="166"/>
      <c r="CD1219" s="166"/>
      <c r="CE1219" s="166"/>
      <c r="CF1219" s="166"/>
      <c r="CG1219" s="166"/>
      <c r="CH1219" s="166"/>
      <c r="CI1219" s="166"/>
      <c r="CJ1219" s="166"/>
      <c r="CK1219" s="166"/>
      <c r="CL1219" s="166"/>
      <c r="CM1219" s="166"/>
      <c r="CN1219" s="166"/>
      <c r="CO1219" s="166"/>
      <c r="CP1219" s="166"/>
      <c r="CQ1219" s="166"/>
      <c r="CR1219" s="166"/>
      <c r="CS1219" s="166"/>
      <c r="CT1219" s="166"/>
      <c r="CU1219" s="166"/>
      <c r="CV1219" s="166"/>
      <c r="CW1219" s="166"/>
      <c r="CX1219" s="166"/>
      <c r="CY1219" s="166"/>
      <c r="CZ1219" s="166"/>
      <c r="DA1219" s="166"/>
      <c r="DB1219" s="166"/>
      <c r="DC1219" s="166"/>
      <c r="DD1219" s="166"/>
      <c r="DE1219" s="166"/>
      <c r="DF1219" s="166"/>
      <c r="DG1219" s="166"/>
      <c r="DH1219" s="166"/>
      <c r="DI1219" s="166"/>
      <c r="DJ1219" s="166"/>
      <c r="DK1219" s="166"/>
      <c r="DL1219" s="166"/>
      <c r="DM1219" s="166"/>
      <c r="DN1219" s="166"/>
      <c r="DO1219" s="166"/>
      <c r="DP1219" s="166"/>
      <c r="DQ1219" s="166"/>
      <c r="DR1219" s="166"/>
      <c r="DS1219" s="166"/>
      <c r="DT1219" s="166"/>
      <c r="DU1219" s="166"/>
      <c r="DV1219" s="166"/>
      <c r="DW1219" s="166"/>
      <c r="DX1219" s="166"/>
      <c r="DY1219" s="166"/>
      <c r="DZ1219" s="166"/>
      <c r="EA1219" s="166"/>
      <c r="EB1219" s="166"/>
      <c r="EC1219" s="166"/>
      <c r="ED1219" s="166"/>
      <c r="EE1219" s="166"/>
      <c r="EF1219" s="166"/>
      <c r="EG1219" s="166"/>
      <c r="EH1219" s="166"/>
      <c r="EI1219" s="166"/>
      <c r="EJ1219" s="166"/>
      <c r="EK1219" s="166"/>
      <c r="EL1219" s="166"/>
      <c r="EM1219" s="166"/>
      <c r="EN1219" s="166"/>
      <c r="EO1219" s="166"/>
      <c r="EP1219" s="166"/>
      <c r="EQ1219" s="166"/>
      <c r="ER1219" s="166"/>
      <c r="ES1219" s="166"/>
      <c r="ET1219" s="166"/>
      <c r="EU1219" s="166"/>
      <c r="EV1219" s="166"/>
      <c r="EW1219" s="166"/>
      <c r="EX1219" s="166"/>
      <c r="EY1219" s="166"/>
      <c r="EZ1219" s="166"/>
      <c r="FA1219" s="166"/>
      <c r="FB1219" s="166"/>
      <c r="FC1219" s="166"/>
      <c r="FD1219" s="166"/>
      <c r="FE1219" s="166"/>
      <c r="FF1219" s="166"/>
      <c r="FG1219" s="166"/>
      <c r="FH1219" s="166"/>
      <c r="FI1219" s="166"/>
      <c r="FJ1219" s="166"/>
    </row>
    <row r="1220" spans="13:166" s="19" customFormat="1">
      <c r="M1220" s="166"/>
      <c r="N1220" s="166"/>
      <c r="O1220" s="166"/>
      <c r="P1220" s="166"/>
      <c r="Q1220" s="166"/>
      <c r="R1220" s="166"/>
      <c r="S1220" s="166"/>
      <c r="T1220" s="166"/>
      <c r="U1220" s="166"/>
      <c r="V1220" s="166"/>
      <c r="W1220" s="166"/>
      <c r="X1220" s="166"/>
      <c r="Y1220" s="166"/>
      <c r="Z1220" s="166"/>
      <c r="AA1220" s="166"/>
      <c r="AB1220" s="166"/>
      <c r="AC1220" s="166"/>
      <c r="AD1220" s="166"/>
      <c r="AE1220" s="166"/>
      <c r="AF1220" s="166"/>
      <c r="AG1220" s="166"/>
      <c r="AH1220" s="167"/>
      <c r="AI1220" s="167"/>
      <c r="AJ1220" s="167"/>
      <c r="AK1220" s="167"/>
      <c r="AL1220" s="167"/>
      <c r="AM1220" s="167"/>
      <c r="AN1220" s="167"/>
      <c r="AO1220" s="167"/>
      <c r="AP1220" s="167"/>
      <c r="AQ1220" s="167"/>
      <c r="AR1220" s="167"/>
      <c r="AS1220" s="167"/>
      <c r="AT1220" s="167"/>
      <c r="AU1220" s="167"/>
      <c r="AV1220" s="167"/>
      <c r="AW1220" s="167"/>
      <c r="AX1220" s="167"/>
      <c r="AY1220" s="167"/>
      <c r="AZ1220" s="167"/>
      <c r="BA1220" s="167"/>
      <c r="BB1220" s="167"/>
      <c r="BC1220" s="167"/>
      <c r="BD1220" s="167"/>
      <c r="BE1220" s="167"/>
      <c r="BF1220" s="167"/>
      <c r="BG1220" s="167"/>
      <c r="BH1220" s="167"/>
      <c r="BI1220" s="167"/>
      <c r="BJ1220" s="167"/>
      <c r="BK1220" s="167"/>
      <c r="BL1220" s="166"/>
      <c r="BM1220" s="166"/>
      <c r="BN1220" s="166"/>
      <c r="BO1220" s="166"/>
      <c r="BP1220" s="166"/>
      <c r="BQ1220" s="166"/>
      <c r="BR1220" s="166"/>
      <c r="BS1220" s="166"/>
      <c r="BT1220" s="166"/>
      <c r="BU1220" s="166"/>
      <c r="BV1220" s="166"/>
      <c r="BW1220" s="166"/>
      <c r="BX1220" s="166"/>
      <c r="BY1220" s="166"/>
      <c r="BZ1220" s="166"/>
      <c r="CA1220" s="166"/>
      <c r="CB1220" s="166"/>
      <c r="CC1220" s="166"/>
      <c r="CD1220" s="166"/>
      <c r="CE1220" s="166"/>
      <c r="CF1220" s="166"/>
      <c r="CG1220" s="166"/>
      <c r="CH1220" s="166"/>
      <c r="CI1220" s="166"/>
      <c r="CJ1220" s="166"/>
      <c r="CK1220" s="166"/>
      <c r="CL1220" s="166"/>
      <c r="CM1220" s="166"/>
      <c r="CN1220" s="166"/>
      <c r="CO1220" s="166"/>
      <c r="CP1220" s="166"/>
      <c r="CQ1220" s="166"/>
      <c r="CR1220" s="166"/>
      <c r="CS1220" s="166"/>
      <c r="CT1220" s="166"/>
      <c r="CU1220" s="166"/>
      <c r="CV1220" s="166"/>
      <c r="CW1220" s="166"/>
      <c r="CX1220" s="166"/>
      <c r="CY1220" s="166"/>
      <c r="CZ1220" s="166"/>
      <c r="DA1220" s="166"/>
      <c r="DB1220" s="166"/>
      <c r="DC1220" s="166"/>
      <c r="DD1220" s="166"/>
      <c r="DE1220" s="166"/>
      <c r="DF1220" s="166"/>
      <c r="DG1220" s="166"/>
      <c r="DH1220" s="166"/>
      <c r="DI1220" s="166"/>
      <c r="DJ1220" s="166"/>
      <c r="DK1220" s="166"/>
      <c r="DL1220" s="166"/>
      <c r="DM1220" s="166"/>
      <c r="DN1220" s="166"/>
      <c r="DO1220" s="166"/>
      <c r="DP1220" s="166"/>
      <c r="DQ1220" s="166"/>
      <c r="DR1220" s="166"/>
      <c r="DS1220" s="166"/>
      <c r="DT1220" s="166"/>
      <c r="DU1220" s="166"/>
      <c r="DV1220" s="166"/>
      <c r="DW1220" s="166"/>
      <c r="DX1220" s="166"/>
      <c r="DY1220" s="166"/>
      <c r="DZ1220" s="166"/>
      <c r="EA1220" s="166"/>
      <c r="EB1220" s="166"/>
      <c r="EC1220" s="166"/>
      <c r="ED1220" s="166"/>
      <c r="EE1220" s="166"/>
      <c r="EF1220" s="166"/>
      <c r="EG1220" s="166"/>
      <c r="EH1220" s="166"/>
      <c r="EI1220" s="166"/>
      <c r="EJ1220" s="166"/>
      <c r="EK1220" s="166"/>
      <c r="EL1220" s="166"/>
      <c r="EM1220" s="166"/>
      <c r="EN1220" s="166"/>
      <c r="EO1220" s="166"/>
      <c r="EP1220" s="166"/>
      <c r="EQ1220" s="166"/>
      <c r="ER1220" s="166"/>
      <c r="ES1220" s="166"/>
      <c r="ET1220" s="166"/>
      <c r="EU1220" s="166"/>
      <c r="EV1220" s="166"/>
      <c r="EW1220" s="166"/>
      <c r="EX1220" s="166"/>
      <c r="EY1220" s="166"/>
      <c r="EZ1220" s="166"/>
      <c r="FA1220" s="166"/>
      <c r="FB1220" s="166"/>
      <c r="FC1220" s="166"/>
      <c r="FD1220" s="166"/>
      <c r="FE1220" s="166"/>
      <c r="FF1220" s="166"/>
      <c r="FG1220" s="166"/>
      <c r="FH1220" s="166"/>
      <c r="FI1220" s="166"/>
      <c r="FJ1220" s="166"/>
    </row>
    <row r="1221" spans="13:166" s="19" customFormat="1">
      <c r="M1221" s="166"/>
      <c r="N1221" s="166"/>
      <c r="O1221" s="166"/>
      <c r="P1221" s="166"/>
      <c r="Q1221" s="166"/>
      <c r="R1221" s="166"/>
      <c r="S1221" s="166"/>
      <c r="T1221" s="166"/>
      <c r="U1221" s="166"/>
      <c r="V1221" s="166"/>
      <c r="W1221" s="166"/>
      <c r="X1221" s="166"/>
      <c r="Y1221" s="166"/>
      <c r="Z1221" s="166"/>
      <c r="AA1221" s="166"/>
      <c r="AB1221" s="166"/>
      <c r="AC1221" s="166"/>
      <c r="AD1221" s="166"/>
      <c r="AE1221" s="166"/>
      <c r="AF1221" s="166"/>
      <c r="AG1221" s="166"/>
      <c r="AH1221" s="167"/>
      <c r="AI1221" s="167"/>
      <c r="AJ1221" s="167"/>
      <c r="AK1221" s="167"/>
      <c r="AL1221" s="167"/>
      <c r="AM1221" s="167"/>
      <c r="AN1221" s="167"/>
      <c r="AO1221" s="167"/>
      <c r="AP1221" s="167"/>
      <c r="AQ1221" s="167"/>
      <c r="AR1221" s="167"/>
      <c r="AS1221" s="167"/>
      <c r="AT1221" s="167"/>
      <c r="AU1221" s="167"/>
      <c r="AV1221" s="167"/>
      <c r="AW1221" s="167"/>
      <c r="AX1221" s="167"/>
      <c r="AY1221" s="167"/>
      <c r="AZ1221" s="167"/>
      <c r="BA1221" s="167"/>
      <c r="BB1221" s="167"/>
      <c r="BC1221" s="167"/>
      <c r="BD1221" s="167"/>
      <c r="BE1221" s="167"/>
      <c r="BF1221" s="167"/>
      <c r="BG1221" s="167"/>
      <c r="BH1221" s="167"/>
      <c r="BI1221" s="167"/>
      <c r="BJ1221" s="167"/>
      <c r="BK1221" s="167"/>
      <c r="BL1221" s="166"/>
      <c r="BM1221" s="166"/>
      <c r="BN1221" s="166"/>
      <c r="BO1221" s="166"/>
      <c r="BP1221" s="166"/>
      <c r="BQ1221" s="166"/>
      <c r="BR1221" s="166"/>
      <c r="BS1221" s="166"/>
      <c r="BT1221" s="166"/>
      <c r="BU1221" s="166"/>
      <c r="BV1221" s="166"/>
      <c r="BW1221" s="166"/>
      <c r="BX1221" s="166"/>
      <c r="BY1221" s="166"/>
      <c r="BZ1221" s="166"/>
      <c r="CA1221" s="166"/>
      <c r="CB1221" s="166"/>
      <c r="CC1221" s="166"/>
      <c r="CD1221" s="166"/>
      <c r="CE1221" s="166"/>
      <c r="CF1221" s="166"/>
      <c r="CG1221" s="166"/>
      <c r="CH1221" s="166"/>
      <c r="CI1221" s="166"/>
      <c r="CJ1221" s="166"/>
      <c r="CK1221" s="166"/>
      <c r="CL1221" s="166"/>
      <c r="CM1221" s="166"/>
      <c r="CN1221" s="166"/>
      <c r="CO1221" s="166"/>
      <c r="CP1221" s="166"/>
      <c r="CQ1221" s="166"/>
      <c r="CR1221" s="166"/>
      <c r="CS1221" s="166"/>
      <c r="CT1221" s="166"/>
      <c r="CU1221" s="166"/>
      <c r="CV1221" s="166"/>
      <c r="CW1221" s="166"/>
      <c r="CX1221" s="166"/>
      <c r="CY1221" s="166"/>
      <c r="CZ1221" s="166"/>
      <c r="DA1221" s="166"/>
      <c r="DB1221" s="166"/>
      <c r="DC1221" s="166"/>
      <c r="DD1221" s="166"/>
      <c r="DE1221" s="166"/>
      <c r="DF1221" s="166"/>
      <c r="DG1221" s="166"/>
      <c r="DH1221" s="166"/>
      <c r="DI1221" s="166"/>
      <c r="DJ1221" s="166"/>
      <c r="DK1221" s="166"/>
      <c r="DL1221" s="166"/>
      <c r="DM1221" s="166"/>
      <c r="DN1221" s="166"/>
      <c r="DO1221" s="166"/>
      <c r="DP1221" s="166"/>
      <c r="DQ1221" s="166"/>
      <c r="DR1221" s="166"/>
      <c r="DS1221" s="166"/>
      <c r="DT1221" s="166"/>
      <c r="DU1221" s="166"/>
      <c r="DV1221" s="166"/>
      <c r="DW1221" s="166"/>
      <c r="DX1221" s="166"/>
      <c r="DY1221" s="166"/>
      <c r="DZ1221" s="166"/>
      <c r="EA1221" s="166"/>
      <c r="EB1221" s="166"/>
      <c r="EC1221" s="166"/>
      <c r="ED1221" s="166"/>
      <c r="EE1221" s="166"/>
      <c r="EF1221" s="166"/>
      <c r="EG1221" s="166"/>
      <c r="EH1221" s="166"/>
      <c r="EI1221" s="166"/>
      <c r="EJ1221" s="166"/>
      <c r="EK1221" s="166"/>
      <c r="EL1221" s="166"/>
      <c r="EM1221" s="166"/>
      <c r="EN1221" s="166"/>
      <c r="EO1221" s="166"/>
      <c r="EP1221" s="166"/>
      <c r="EQ1221" s="166"/>
      <c r="ER1221" s="166"/>
      <c r="ES1221" s="166"/>
      <c r="ET1221" s="166"/>
      <c r="EU1221" s="166"/>
      <c r="EV1221" s="166"/>
      <c r="EW1221" s="166"/>
      <c r="EX1221" s="166"/>
      <c r="EY1221" s="166"/>
      <c r="EZ1221" s="166"/>
      <c r="FA1221" s="166"/>
      <c r="FB1221" s="166"/>
      <c r="FC1221" s="166"/>
      <c r="FD1221" s="166"/>
      <c r="FE1221" s="166"/>
      <c r="FF1221" s="166"/>
      <c r="FG1221" s="166"/>
      <c r="FH1221" s="166"/>
      <c r="FI1221" s="166"/>
      <c r="FJ1221" s="166"/>
    </row>
    <row r="1222" spans="13:166" s="19" customFormat="1">
      <c r="M1222" s="166"/>
      <c r="N1222" s="166"/>
      <c r="O1222" s="166"/>
      <c r="P1222" s="166"/>
      <c r="Q1222" s="166"/>
      <c r="R1222" s="166"/>
      <c r="S1222" s="166"/>
      <c r="T1222" s="166"/>
      <c r="U1222" s="166"/>
      <c r="V1222" s="166"/>
      <c r="W1222" s="166"/>
      <c r="X1222" s="166"/>
      <c r="Y1222" s="166"/>
      <c r="Z1222" s="166"/>
      <c r="AA1222" s="166"/>
      <c r="AB1222" s="166"/>
      <c r="AC1222" s="166"/>
      <c r="AD1222" s="166"/>
      <c r="AE1222" s="166"/>
      <c r="AF1222" s="166"/>
      <c r="AG1222" s="166"/>
      <c r="AH1222" s="167"/>
      <c r="AI1222" s="167"/>
      <c r="AJ1222" s="167"/>
      <c r="AK1222" s="167"/>
      <c r="AL1222" s="167"/>
      <c r="AM1222" s="167"/>
      <c r="AN1222" s="167"/>
      <c r="AO1222" s="167"/>
      <c r="AP1222" s="167"/>
      <c r="AQ1222" s="167"/>
      <c r="AR1222" s="167"/>
      <c r="AS1222" s="167"/>
      <c r="AT1222" s="167"/>
      <c r="AU1222" s="167"/>
      <c r="AV1222" s="167"/>
      <c r="AW1222" s="167"/>
      <c r="AX1222" s="167"/>
      <c r="AY1222" s="167"/>
      <c r="AZ1222" s="167"/>
      <c r="BA1222" s="167"/>
      <c r="BB1222" s="167"/>
      <c r="BC1222" s="167"/>
      <c r="BD1222" s="167"/>
      <c r="BE1222" s="167"/>
      <c r="BF1222" s="167"/>
      <c r="BG1222" s="167"/>
      <c r="BH1222" s="167"/>
      <c r="BI1222" s="167"/>
      <c r="BJ1222" s="167"/>
      <c r="BK1222" s="167"/>
      <c r="BL1222" s="166"/>
      <c r="BM1222" s="166"/>
      <c r="BN1222" s="166"/>
      <c r="BO1222" s="166"/>
      <c r="BP1222" s="166"/>
      <c r="BQ1222" s="166"/>
      <c r="BR1222" s="166"/>
      <c r="BS1222" s="166"/>
      <c r="BT1222" s="166"/>
      <c r="BU1222" s="166"/>
      <c r="BV1222" s="166"/>
      <c r="BW1222" s="166"/>
      <c r="BX1222" s="166"/>
      <c r="BY1222" s="166"/>
      <c r="BZ1222" s="166"/>
      <c r="CA1222" s="166"/>
      <c r="CB1222" s="166"/>
      <c r="CC1222" s="166"/>
      <c r="CD1222" s="166"/>
      <c r="CE1222" s="166"/>
      <c r="CF1222" s="166"/>
      <c r="CG1222" s="166"/>
      <c r="CH1222" s="166"/>
      <c r="CI1222" s="166"/>
      <c r="CJ1222" s="166"/>
      <c r="CK1222" s="166"/>
      <c r="CL1222" s="166"/>
      <c r="CM1222" s="166"/>
      <c r="CN1222" s="166"/>
      <c r="CO1222" s="166"/>
      <c r="CP1222" s="166"/>
      <c r="CQ1222" s="166"/>
      <c r="CR1222" s="166"/>
      <c r="CS1222" s="166"/>
      <c r="CT1222" s="166"/>
      <c r="CU1222" s="166"/>
      <c r="CV1222" s="166"/>
      <c r="CW1222" s="166"/>
      <c r="CX1222" s="166"/>
      <c r="CY1222" s="166"/>
      <c r="CZ1222" s="166"/>
      <c r="DA1222" s="166"/>
      <c r="DB1222" s="166"/>
      <c r="DC1222" s="166"/>
      <c r="DD1222" s="166"/>
      <c r="DE1222" s="166"/>
      <c r="DF1222" s="166"/>
      <c r="DG1222" s="166"/>
      <c r="DH1222" s="166"/>
      <c r="DI1222" s="166"/>
      <c r="DJ1222" s="166"/>
      <c r="DK1222" s="166"/>
      <c r="DL1222" s="166"/>
      <c r="DM1222" s="166"/>
      <c r="DN1222" s="166"/>
      <c r="DO1222" s="166"/>
      <c r="DP1222" s="166"/>
      <c r="DQ1222" s="166"/>
      <c r="DR1222" s="166"/>
      <c r="DS1222" s="166"/>
      <c r="DT1222" s="166"/>
      <c r="DU1222" s="166"/>
      <c r="DV1222" s="166"/>
      <c r="DW1222" s="166"/>
      <c r="DX1222" s="166"/>
      <c r="DY1222" s="166"/>
      <c r="DZ1222" s="166"/>
      <c r="EA1222" s="166"/>
      <c r="EB1222" s="166"/>
      <c r="EC1222" s="166"/>
      <c r="ED1222" s="166"/>
      <c r="EE1222" s="166"/>
      <c r="EF1222" s="166"/>
      <c r="EG1222" s="166"/>
      <c r="EH1222" s="166"/>
      <c r="EI1222" s="166"/>
      <c r="EJ1222" s="166"/>
      <c r="EK1222" s="166"/>
      <c r="EL1222" s="166"/>
      <c r="EM1222" s="166"/>
      <c r="EN1222" s="166"/>
      <c r="EO1222" s="166"/>
      <c r="EP1222" s="166"/>
      <c r="EQ1222" s="166"/>
      <c r="ER1222" s="166"/>
      <c r="ES1222" s="166"/>
      <c r="ET1222" s="166"/>
      <c r="EU1222" s="166"/>
      <c r="EV1222" s="166"/>
      <c r="EW1222" s="166"/>
      <c r="EX1222" s="166"/>
      <c r="EY1222" s="166"/>
      <c r="EZ1222" s="166"/>
      <c r="FA1222" s="166"/>
      <c r="FB1222" s="166"/>
      <c r="FC1222" s="166"/>
      <c r="FD1222" s="166"/>
      <c r="FE1222" s="166"/>
      <c r="FF1222" s="166"/>
      <c r="FG1222" s="166"/>
      <c r="FH1222" s="166"/>
      <c r="FI1222" s="166"/>
      <c r="FJ1222" s="166"/>
    </row>
    <row r="1223" spans="13:166" s="19" customFormat="1">
      <c r="M1223" s="166"/>
      <c r="N1223" s="166"/>
      <c r="O1223" s="166"/>
      <c r="P1223" s="166"/>
      <c r="Q1223" s="166"/>
      <c r="R1223" s="166"/>
      <c r="S1223" s="166"/>
      <c r="T1223" s="166"/>
      <c r="U1223" s="166"/>
      <c r="V1223" s="166"/>
      <c r="W1223" s="166"/>
      <c r="X1223" s="166"/>
      <c r="Y1223" s="166"/>
      <c r="Z1223" s="166"/>
      <c r="AA1223" s="166"/>
      <c r="AB1223" s="166"/>
      <c r="AC1223" s="166"/>
      <c r="AD1223" s="166"/>
      <c r="AE1223" s="166"/>
      <c r="AF1223" s="166"/>
      <c r="AG1223" s="166"/>
      <c r="AH1223" s="167"/>
      <c r="AI1223" s="167"/>
      <c r="AJ1223" s="167"/>
      <c r="AK1223" s="167"/>
      <c r="AL1223" s="167"/>
      <c r="AM1223" s="167"/>
      <c r="AN1223" s="167"/>
      <c r="AO1223" s="167"/>
      <c r="AP1223" s="167"/>
      <c r="AQ1223" s="167"/>
      <c r="AR1223" s="167"/>
      <c r="AS1223" s="167"/>
      <c r="AT1223" s="167"/>
      <c r="AU1223" s="167"/>
      <c r="AV1223" s="167"/>
      <c r="AW1223" s="167"/>
      <c r="AX1223" s="167"/>
      <c r="AY1223" s="167"/>
      <c r="AZ1223" s="167"/>
      <c r="BA1223" s="167"/>
      <c r="BB1223" s="167"/>
      <c r="BC1223" s="167"/>
      <c r="BD1223" s="167"/>
      <c r="BE1223" s="167"/>
      <c r="BF1223" s="167"/>
      <c r="BG1223" s="167"/>
      <c r="BH1223" s="167"/>
      <c r="BI1223" s="167"/>
      <c r="BJ1223" s="167"/>
      <c r="BK1223" s="167"/>
      <c r="BL1223" s="166"/>
      <c r="BM1223" s="166"/>
      <c r="BN1223" s="166"/>
      <c r="BO1223" s="166"/>
      <c r="BP1223" s="166"/>
      <c r="BQ1223" s="166"/>
      <c r="BR1223" s="166"/>
      <c r="BS1223" s="166"/>
      <c r="BT1223" s="166"/>
      <c r="BU1223" s="166"/>
      <c r="BV1223" s="166"/>
      <c r="BW1223" s="166"/>
      <c r="BX1223" s="166"/>
      <c r="BY1223" s="166"/>
      <c r="BZ1223" s="166"/>
      <c r="CA1223" s="166"/>
      <c r="CB1223" s="166"/>
      <c r="CC1223" s="166"/>
      <c r="CD1223" s="166"/>
      <c r="CE1223" s="166"/>
      <c r="CF1223" s="166"/>
      <c r="CG1223" s="166"/>
      <c r="CH1223" s="166"/>
      <c r="CI1223" s="166"/>
      <c r="CJ1223" s="166"/>
      <c r="CK1223" s="166"/>
      <c r="CL1223" s="166"/>
      <c r="CM1223" s="166"/>
      <c r="CN1223" s="166"/>
      <c r="CO1223" s="166"/>
      <c r="CP1223" s="166"/>
      <c r="CQ1223" s="166"/>
      <c r="CR1223" s="166"/>
      <c r="CS1223" s="166"/>
      <c r="CT1223" s="166"/>
      <c r="CU1223" s="166"/>
      <c r="CV1223" s="166"/>
      <c r="CW1223" s="166"/>
      <c r="CX1223" s="166"/>
      <c r="CY1223" s="166"/>
      <c r="CZ1223" s="166"/>
      <c r="DA1223" s="166"/>
      <c r="DB1223" s="166"/>
      <c r="DC1223" s="166"/>
      <c r="DD1223" s="166"/>
      <c r="DE1223" s="166"/>
      <c r="DF1223" s="166"/>
      <c r="DG1223" s="166"/>
      <c r="DH1223" s="166"/>
      <c r="DI1223" s="166"/>
      <c r="DJ1223" s="166"/>
      <c r="DK1223" s="166"/>
      <c r="DL1223" s="166"/>
      <c r="DM1223" s="166"/>
      <c r="DN1223" s="166"/>
      <c r="DO1223" s="166"/>
      <c r="DP1223" s="166"/>
      <c r="DQ1223" s="166"/>
      <c r="DR1223" s="166"/>
      <c r="DS1223" s="166"/>
      <c r="DT1223" s="166"/>
      <c r="DU1223" s="166"/>
      <c r="DV1223" s="166"/>
      <c r="DW1223" s="166"/>
      <c r="DX1223" s="166"/>
      <c r="DY1223" s="166"/>
      <c r="DZ1223" s="166"/>
      <c r="EA1223" s="166"/>
      <c r="EB1223" s="166"/>
      <c r="EC1223" s="166"/>
      <c r="ED1223" s="166"/>
      <c r="EE1223" s="166"/>
      <c r="EF1223" s="166"/>
      <c r="EG1223" s="166"/>
      <c r="EH1223" s="166"/>
      <c r="EI1223" s="166"/>
      <c r="EJ1223" s="166"/>
      <c r="EK1223" s="166"/>
      <c r="EL1223" s="166"/>
      <c r="EM1223" s="166"/>
      <c r="EN1223" s="166"/>
      <c r="EO1223" s="166"/>
      <c r="EP1223" s="166"/>
      <c r="EQ1223" s="166"/>
      <c r="ER1223" s="166"/>
      <c r="ES1223" s="166"/>
      <c r="ET1223" s="166"/>
      <c r="EU1223" s="166"/>
      <c r="EV1223" s="166"/>
      <c r="EW1223" s="166"/>
      <c r="EX1223" s="166"/>
      <c r="EY1223" s="166"/>
      <c r="EZ1223" s="166"/>
      <c r="FA1223" s="166"/>
      <c r="FB1223" s="166"/>
      <c r="FC1223" s="166"/>
      <c r="FD1223" s="166"/>
      <c r="FE1223" s="166"/>
      <c r="FF1223" s="166"/>
      <c r="FG1223" s="166"/>
      <c r="FH1223" s="166"/>
      <c r="FI1223" s="166"/>
      <c r="FJ1223" s="166"/>
    </row>
    <row r="1224" spans="13:166" s="19" customFormat="1">
      <c r="M1224" s="166"/>
      <c r="N1224" s="166"/>
      <c r="O1224" s="166"/>
      <c r="P1224" s="166"/>
      <c r="Q1224" s="166"/>
      <c r="R1224" s="166"/>
      <c r="S1224" s="166"/>
      <c r="T1224" s="166"/>
      <c r="U1224" s="166"/>
      <c r="V1224" s="166"/>
      <c r="W1224" s="166"/>
      <c r="X1224" s="166"/>
      <c r="Y1224" s="166"/>
      <c r="Z1224" s="166"/>
      <c r="AA1224" s="166"/>
      <c r="AB1224" s="166"/>
      <c r="AC1224" s="166"/>
      <c r="AD1224" s="166"/>
      <c r="AE1224" s="166"/>
      <c r="AF1224" s="166"/>
      <c r="AG1224" s="166"/>
      <c r="AH1224" s="167"/>
      <c r="AI1224" s="167"/>
      <c r="AJ1224" s="167"/>
      <c r="AK1224" s="167"/>
      <c r="AL1224" s="167"/>
      <c r="AM1224" s="167"/>
      <c r="AN1224" s="167"/>
      <c r="AO1224" s="167"/>
      <c r="AP1224" s="167"/>
      <c r="AQ1224" s="167"/>
      <c r="AR1224" s="167"/>
      <c r="AS1224" s="167"/>
      <c r="AT1224" s="167"/>
      <c r="AU1224" s="167"/>
      <c r="AV1224" s="167"/>
      <c r="AW1224" s="167"/>
      <c r="AX1224" s="167"/>
      <c r="AY1224" s="167"/>
      <c r="AZ1224" s="167"/>
      <c r="BA1224" s="167"/>
      <c r="BB1224" s="167"/>
      <c r="BC1224" s="167"/>
      <c r="BD1224" s="167"/>
      <c r="BE1224" s="167"/>
      <c r="BF1224" s="167"/>
      <c r="BG1224" s="167"/>
      <c r="BH1224" s="167"/>
      <c r="BI1224" s="167"/>
      <c r="BJ1224" s="167"/>
      <c r="BK1224" s="167"/>
      <c r="BL1224" s="166"/>
      <c r="BM1224" s="166"/>
      <c r="BN1224" s="166"/>
      <c r="BO1224" s="166"/>
      <c r="BP1224" s="166"/>
      <c r="BQ1224" s="166"/>
      <c r="BR1224" s="166"/>
      <c r="BS1224" s="166"/>
      <c r="BT1224" s="166"/>
      <c r="BU1224" s="166"/>
      <c r="BV1224" s="166"/>
      <c r="BW1224" s="166"/>
      <c r="BX1224" s="166"/>
      <c r="BY1224" s="166"/>
      <c r="BZ1224" s="166"/>
      <c r="CA1224" s="166"/>
      <c r="CB1224" s="166"/>
      <c r="CC1224" s="166"/>
      <c r="CD1224" s="166"/>
      <c r="CE1224" s="166"/>
      <c r="CF1224" s="166"/>
      <c r="CG1224" s="166"/>
      <c r="CH1224" s="166"/>
      <c r="CI1224" s="166"/>
      <c r="CJ1224" s="166"/>
      <c r="CK1224" s="166"/>
      <c r="CL1224" s="166"/>
      <c r="CM1224" s="166"/>
      <c r="CN1224" s="166"/>
      <c r="CO1224" s="166"/>
      <c r="CP1224" s="166"/>
      <c r="CQ1224" s="166"/>
      <c r="CR1224" s="166"/>
      <c r="CS1224" s="166"/>
      <c r="CT1224" s="166"/>
      <c r="CU1224" s="166"/>
      <c r="CV1224" s="166"/>
      <c r="CW1224" s="166"/>
      <c r="CX1224" s="166"/>
      <c r="CY1224" s="166"/>
      <c r="CZ1224" s="166"/>
      <c r="DA1224" s="166"/>
      <c r="DB1224" s="166"/>
      <c r="DC1224" s="166"/>
      <c r="DD1224" s="166"/>
      <c r="DE1224" s="166"/>
      <c r="DF1224" s="166"/>
      <c r="DG1224" s="166"/>
      <c r="DH1224" s="166"/>
      <c r="DI1224" s="166"/>
      <c r="DJ1224" s="166"/>
      <c r="DK1224" s="166"/>
      <c r="DL1224" s="166"/>
      <c r="DM1224" s="166"/>
      <c r="DN1224" s="166"/>
      <c r="DO1224" s="166"/>
      <c r="DP1224" s="166"/>
      <c r="DQ1224" s="166"/>
      <c r="DR1224" s="166"/>
      <c r="DS1224" s="166"/>
      <c r="DT1224" s="166"/>
      <c r="DU1224" s="166"/>
      <c r="DV1224" s="166"/>
      <c r="DW1224" s="166"/>
      <c r="DX1224" s="166"/>
      <c r="DY1224" s="166"/>
      <c r="DZ1224" s="166"/>
      <c r="EA1224" s="166"/>
      <c r="EB1224" s="166"/>
      <c r="EC1224" s="166"/>
      <c r="ED1224" s="166"/>
      <c r="EE1224" s="166"/>
      <c r="EF1224" s="166"/>
      <c r="EG1224" s="166"/>
      <c r="EH1224" s="166"/>
      <c r="EI1224" s="166"/>
      <c r="EJ1224" s="166"/>
      <c r="EK1224" s="166"/>
      <c r="EL1224" s="166"/>
      <c r="EM1224" s="166"/>
      <c r="EN1224" s="166"/>
      <c r="EO1224" s="166"/>
      <c r="EP1224" s="166"/>
      <c r="EQ1224" s="166"/>
      <c r="ER1224" s="166"/>
      <c r="ES1224" s="166"/>
      <c r="ET1224" s="166"/>
      <c r="EU1224" s="166"/>
      <c r="EV1224" s="166"/>
      <c r="EW1224" s="166"/>
      <c r="EX1224" s="166"/>
      <c r="EY1224" s="166"/>
      <c r="EZ1224" s="166"/>
      <c r="FA1224" s="166"/>
      <c r="FB1224" s="166"/>
      <c r="FC1224" s="166"/>
      <c r="FD1224" s="166"/>
      <c r="FE1224" s="166"/>
      <c r="FF1224" s="166"/>
      <c r="FG1224" s="166"/>
      <c r="FH1224" s="166"/>
      <c r="FI1224" s="166"/>
      <c r="FJ1224" s="166"/>
    </row>
    <row r="1225" spans="13:166" s="19" customFormat="1">
      <c r="M1225" s="166"/>
      <c r="N1225" s="166"/>
      <c r="O1225" s="166"/>
      <c r="P1225" s="166"/>
      <c r="Q1225" s="166"/>
      <c r="R1225" s="166"/>
      <c r="S1225" s="166"/>
      <c r="T1225" s="166"/>
      <c r="U1225" s="166"/>
      <c r="V1225" s="166"/>
      <c r="W1225" s="166"/>
      <c r="X1225" s="166"/>
      <c r="Y1225" s="166"/>
      <c r="Z1225" s="166"/>
      <c r="AA1225" s="166"/>
      <c r="AB1225" s="166"/>
      <c r="AC1225" s="166"/>
      <c r="AD1225" s="166"/>
      <c r="AE1225" s="166"/>
      <c r="AF1225" s="166"/>
      <c r="AG1225" s="166"/>
      <c r="AH1225" s="167"/>
      <c r="AI1225" s="167"/>
      <c r="AJ1225" s="167"/>
      <c r="AK1225" s="167"/>
      <c r="AL1225" s="167"/>
      <c r="AM1225" s="167"/>
      <c r="AN1225" s="167"/>
      <c r="AO1225" s="167"/>
      <c r="AP1225" s="167"/>
      <c r="AQ1225" s="167"/>
      <c r="AR1225" s="167"/>
      <c r="AS1225" s="167"/>
      <c r="AT1225" s="167"/>
      <c r="AU1225" s="167"/>
      <c r="AV1225" s="167"/>
      <c r="AW1225" s="167"/>
      <c r="AX1225" s="167"/>
      <c r="AY1225" s="167"/>
      <c r="AZ1225" s="167"/>
      <c r="BA1225" s="167"/>
      <c r="BB1225" s="167"/>
      <c r="BC1225" s="167"/>
      <c r="BD1225" s="167"/>
      <c r="BE1225" s="167"/>
      <c r="BF1225" s="167"/>
      <c r="BG1225" s="167"/>
      <c r="BH1225" s="167"/>
      <c r="BI1225" s="167"/>
      <c r="BJ1225" s="167"/>
      <c r="BK1225" s="167"/>
      <c r="BL1225" s="166"/>
      <c r="BM1225" s="166"/>
      <c r="BN1225" s="166"/>
      <c r="BO1225" s="166"/>
      <c r="BP1225" s="166"/>
      <c r="BQ1225" s="166"/>
      <c r="BR1225" s="166"/>
      <c r="BS1225" s="166"/>
      <c r="BT1225" s="166"/>
      <c r="BU1225" s="166"/>
      <c r="BV1225" s="166"/>
      <c r="BW1225" s="166"/>
      <c r="BX1225" s="166"/>
      <c r="BY1225" s="166"/>
      <c r="BZ1225" s="166"/>
      <c r="CA1225" s="166"/>
      <c r="CB1225" s="166"/>
      <c r="CC1225" s="166"/>
      <c r="CD1225" s="166"/>
      <c r="CE1225" s="166"/>
      <c r="CF1225" s="166"/>
      <c r="CG1225" s="166"/>
      <c r="CH1225" s="166"/>
      <c r="CI1225" s="166"/>
      <c r="CJ1225" s="166"/>
      <c r="CK1225" s="166"/>
      <c r="CL1225" s="166"/>
      <c r="CM1225" s="166"/>
      <c r="CN1225" s="166"/>
      <c r="CO1225" s="166"/>
      <c r="CP1225" s="166"/>
      <c r="CQ1225" s="166"/>
      <c r="CR1225" s="166"/>
      <c r="CS1225" s="166"/>
      <c r="CT1225" s="166"/>
      <c r="CU1225" s="166"/>
      <c r="CV1225" s="166"/>
      <c r="CW1225" s="166"/>
      <c r="CX1225" s="166"/>
      <c r="CY1225" s="166"/>
      <c r="CZ1225" s="166"/>
      <c r="DA1225" s="166"/>
      <c r="DB1225" s="166"/>
      <c r="DC1225" s="166"/>
      <c r="DD1225" s="166"/>
      <c r="DE1225" s="166"/>
      <c r="DF1225" s="166"/>
      <c r="DG1225" s="166"/>
      <c r="DH1225" s="166"/>
      <c r="DI1225" s="166"/>
      <c r="DJ1225" s="166"/>
      <c r="DK1225" s="166"/>
      <c r="DL1225" s="166"/>
      <c r="DM1225" s="166"/>
      <c r="DN1225" s="166"/>
      <c r="DO1225" s="166"/>
      <c r="DP1225" s="166"/>
      <c r="DQ1225" s="166"/>
      <c r="DR1225" s="166"/>
      <c r="DS1225" s="166"/>
      <c r="DT1225" s="166"/>
      <c r="DU1225" s="166"/>
      <c r="DV1225" s="166"/>
      <c r="DW1225" s="166"/>
      <c r="DX1225" s="166"/>
      <c r="DY1225" s="166"/>
      <c r="DZ1225" s="166"/>
      <c r="EA1225" s="166"/>
      <c r="EB1225" s="166"/>
      <c r="EC1225" s="166"/>
      <c r="ED1225" s="166"/>
      <c r="EE1225" s="166"/>
      <c r="EF1225" s="166"/>
      <c r="EG1225" s="166"/>
      <c r="EH1225" s="166"/>
      <c r="EI1225" s="166"/>
      <c r="EJ1225" s="166"/>
      <c r="EK1225" s="166"/>
      <c r="EL1225" s="166"/>
      <c r="EM1225" s="166"/>
      <c r="EN1225" s="166"/>
      <c r="EO1225" s="166"/>
      <c r="EP1225" s="166"/>
      <c r="EQ1225" s="166"/>
      <c r="ER1225" s="166"/>
      <c r="ES1225" s="166"/>
      <c r="ET1225" s="166"/>
      <c r="EU1225" s="166"/>
      <c r="EV1225" s="166"/>
      <c r="EW1225" s="166"/>
      <c r="EX1225" s="166"/>
      <c r="EY1225" s="166"/>
      <c r="EZ1225" s="166"/>
      <c r="FA1225" s="166"/>
      <c r="FB1225" s="166"/>
      <c r="FC1225" s="166"/>
      <c r="FD1225" s="166"/>
      <c r="FE1225" s="166"/>
      <c r="FF1225" s="166"/>
      <c r="FG1225" s="166"/>
      <c r="FH1225" s="166"/>
      <c r="FI1225" s="166"/>
      <c r="FJ1225" s="166"/>
    </row>
    <row r="1226" spans="13:166" s="19" customFormat="1">
      <c r="M1226" s="166"/>
      <c r="N1226" s="166"/>
      <c r="O1226" s="166"/>
      <c r="P1226" s="166"/>
      <c r="Q1226" s="166"/>
      <c r="R1226" s="166"/>
      <c r="S1226" s="166"/>
      <c r="T1226" s="166"/>
      <c r="U1226" s="166"/>
      <c r="V1226" s="166"/>
      <c r="W1226" s="166"/>
      <c r="X1226" s="166"/>
      <c r="Y1226" s="166"/>
      <c r="Z1226" s="166"/>
      <c r="AA1226" s="166"/>
      <c r="AB1226" s="166"/>
      <c r="AC1226" s="166"/>
      <c r="AD1226" s="166"/>
      <c r="AE1226" s="166"/>
      <c r="AF1226" s="166"/>
      <c r="AG1226" s="166"/>
      <c r="AH1226" s="167"/>
      <c r="AI1226" s="167"/>
      <c r="AJ1226" s="167"/>
      <c r="AK1226" s="167"/>
      <c r="AL1226" s="167"/>
      <c r="AM1226" s="167"/>
      <c r="AN1226" s="167"/>
      <c r="AO1226" s="167"/>
      <c r="AP1226" s="167"/>
      <c r="AQ1226" s="167"/>
      <c r="AR1226" s="167"/>
      <c r="AS1226" s="167"/>
      <c r="AT1226" s="167"/>
      <c r="AU1226" s="167"/>
      <c r="AV1226" s="167"/>
      <c r="AW1226" s="167"/>
      <c r="AX1226" s="167"/>
      <c r="AY1226" s="167"/>
      <c r="AZ1226" s="167"/>
      <c r="BA1226" s="167"/>
      <c r="BB1226" s="167"/>
      <c r="BC1226" s="167"/>
      <c r="BD1226" s="167"/>
      <c r="BE1226" s="167"/>
      <c r="BF1226" s="167"/>
      <c r="BG1226" s="167"/>
      <c r="BH1226" s="167"/>
      <c r="BI1226" s="167"/>
      <c r="BJ1226" s="167"/>
      <c r="BK1226" s="167"/>
      <c r="BL1226" s="166"/>
      <c r="BM1226" s="166"/>
      <c r="BN1226" s="166"/>
      <c r="BO1226" s="166"/>
      <c r="BP1226" s="166"/>
      <c r="BQ1226" s="166"/>
      <c r="BR1226" s="166"/>
      <c r="BS1226" s="166"/>
      <c r="BT1226" s="166"/>
      <c r="BU1226" s="166"/>
      <c r="BV1226" s="166"/>
      <c r="BW1226" s="166"/>
      <c r="BX1226" s="166"/>
      <c r="BY1226" s="166"/>
      <c r="BZ1226" s="166"/>
      <c r="CA1226" s="166"/>
      <c r="CB1226" s="166"/>
      <c r="CC1226" s="166"/>
      <c r="CD1226" s="166"/>
      <c r="CE1226" s="166"/>
      <c r="CF1226" s="166"/>
      <c r="CG1226" s="166"/>
      <c r="CH1226" s="166"/>
      <c r="CI1226" s="166"/>
      <c r="CJ1226" s="166"/>
      <c r="CK1226" s="166"/>
      <c r="CL1226" s="166"/>
      <c r="CM1226" s="166"/>
      <c r="CN1226" s="166"/>
      <c r="CO1226" s="166"/>
      <c r="CP1226" s="166"/>
      <c r="CQ1226" s="166"/>
      <c r="CR1226" s="166"/>
      <c r="CS1226" s="166"/>
      <c r="CT1226" s="166"/>
      <c r="CU1226" s="166"/>
      <c r="CV1226" s="166"/>
      <c r="CW1226" s="166"/>
      <c r="CX1226" s="166"/>
      <c r="CY1226" s="166"/>
      <c r="CZ1226" s="166"/>
      <c r="DA1226" s="166"/>
      <c r="DB1226" s="166"/>
      <c r="DC1226" s="166"/>
      <c r="DD1226" s="166"/>
      <c r="DE1226" s="166"/>
      <c r="DF1226" s="166"/>
      <c r="DG1226" s="166"/>
      <c r="DH1226" s="166"/>
      <c r="DI1226" s="166"/>
      <c r="DJ1226" s="166"/>
      <c r="DK1226" s="166"/>
      <c r="DL1226" s="166"/>
      <c r="DM1226" s="166"/>
      <c r="DN1226" s="166"/>
      <c r="DO1226" s="166"/>
      <c r="DP1226" s="166"/>
      <c r="DQ1226" s="166"/>
      <c r="DR1226" s="166"/>
      <c r="DS1226" s="166"/>
      <c r="DT1226" s="166"/>
      <c r="DU1226" s="166"/>
      <c r="DV1226" s="166"/>
      <c r="DW1226" s="166"/>
      <c r="DX1226" s="166"/>
      <c r="DY1226" s="166"/>
      <c r="DZ1226" s="166"/>
      <c r="EA1226" s="166"/>
      <c r="EB1226" s="166"/>
      <c r="EC1226" s="166"/>
      <c r="ED1226" s="166"/>
      <c r="EE1226" s="166"/>
      <c r="EF1226" s="166"/>
      <c r="EG1226" s="166"/>
      <c r="EH1226" s="166"/>
      <c r="EI1226" s="166"/>
      <c r="EJ1226" s="166"/>
      <c r="EK1226" s="166"/>
      <c r="EL1226" s="166"/>
      <c r="EM1226" s="166"/>
      <c r="EN1226" s="166"/>
      <c r="EO1226" s="166"/>
      <c r="EP1226" s="166"/>
      <c r="EQ1226" s="166"/>
      <c r="ER1226" s="166"/>
      <c r="ES1226" s="166"/>
      <c r="ET1226" s="166"/>
      <c r="EU1226" s="166"/>
      <c r="EV1226" s="166"/>
      <c r="EW1226" s="166"/>
      <c r="EX1226" s="166"/>
      <c r="EY1226" s="166"/>
      <c r="EZ1226" s="166"/>
      <c r="FA1226" s="166"/>
      <c r="FB1226" s="166"/>
      <c r="FC1226" s="166"/>
      <c r="FD1226" s="166"/>
      <c r="FE1226" s="166"/>
      <c r="FF1226" s="166"/>
      <c r="FG1226" s="166"/>
      <c r="FH1226" s="166"/>
      <c r="FI1226" s="166"/>
      <c r="FJ1226" s="166"/>
    </row>
    <row r="1227" spans="13:166" s="19" customFormat="1">
      <c r="M1227" s="166"/>
      <c r="N1227" s="166"/>
      <c r="O1227" s="166"/>
      <c r="P1227" s="166"/>
      <c r="Q1227" s="166"/>
      <c r="R1227" s="166"/>
      <c r="S1227" s="166"/>
      <c r="T1227" s="166"/>
      <c r="U1227" s="166"/>
      <c r="V1227" s="166"/>
      <c r="W1227" s="166"/>
      <c r="X1227" s="166"/>
      <c r="Y1227" s="166"/>
      <c r="Z1227" s="166"/>
      <c r="AA1227" s="166"/>
      <c r="AB1227" s="166"/>
      <c r="AC1227" s="166"/>
      <c r="AD1227" s="166"/>
      <c r="AE1227" s="166"/>
      <c r="AF1227" s="166"/>
      <c r="AG1227" s="166"/>
      <c r="AH1227" s="167"/>
      <c r="AI1227" s="167"/>
      <c r="AJ1227" s="167"/>
      <c r="AK1227" s="167"/>
      <c r="AL1227" s="167"/>
      <c r="AM1227" s="167"/>
      <c r="AN1227" s="167"/>
      <c r="AO1227" s="167"/>
      <c r="AP1227" s="167"/>
      <c r="AQ1227" s="167"/>
      <c r="AR1227" s="167"/>
      <c r="AS1227" s="167"/>
      <c r="AT1227" s="167"/>
      <c r="AU1227" s="167"/>
      <c r="AV1227" s="167"/>
      <c r="AW1227" s="167"/>
      <c r="AX1227" s="167"/>
      <c r="AY1227" s="167"/>
      <c r="AZ1227" s="167"/>
      <c r="BA1227" s="167"/>
      <c r="BB1227" s="167"/>
      <c r="BC1227" s="167"/>
      <c r="BD1227" s="167"/>
      <c r="BE1227" s="167"/>
      <c r="BF1227" s="167"/>
      <c r="BG1227" s="167"/>
      <c r="BH1227" s="167"/>
      <c r="BI1227" s="167"/>
      <c r="BJ1227" s="167"/>
      <c r="BK1227" s="167"/>
      <c r="BL1227" s="166"/>
      <c r="BM1227" s="166"/>
      <c r="BN1227" s="166"/>
      <c r="BO1227" s="166"/>
      <c r="BP1227" s="166"/>
      <c r="BQ1227" s="166"/>
      <c r="BR1227" s="166"/>
      <c r="BS1227" s="166"/>
      <c r="BT1227" s="166"/>
      <c r="BU1227" s="166"/>
      <c r="BV1227" s="166"/>
      <c r="BW1227" s="166"/>
      <c r="BX1227" s="166"/>
      <c r="BY1227" s="166"/>
      <c r="BZ1227" s="166"/>
      <c r="CA1227" s="166"/>
      <c r="CB1227" s="166"/>
      <c r="CC1227" s="166"/>
      <c r="CD1227" s="166"/>
      <c r="CE1227" s="166"/>
      <c r="CF1227" s="166"/>
      <c r="CG1227" s="166"/>
      <c r="CH1227" s="166"/>
      <c r="CI1227" s="166"/>
      <c r="CJ1227" s="166"/>
      <c r="CK1227" s="166"/>
      <c r="CL1227" s="166"/>
      <c r="CM1227" s="166"/>
      <c r="CN1227" s="166"/>
      <c r="CO1227" s="166"/>
      <c r="CP1227" s="166"/>
      <c r="CQ1227" s="166"/>
      <c r="CR1227" s="166"/>
      <c r="CS1227" s="166"/>
      <c r="CT1227" s="166"/>
      <c r="CU1227" s="166"/>
      <c r="CV1227" s="166"/>
      <c r="CW1227" s="166"/>
      <c r="CX1227" s="166"/>
      <c r="CY1227" s="166"/>
      <c r="CZ1227" s="166"/>
      <c r="DA1227" s="166"/>
      <c r="DB1227" s="166"/>
      <c r="DC1227" s="166"/>
      <c r="DD1227" s="166"/>
      <c r="DE1227" s="166"/>
      <c r="DF1227" s="166"/>
      <c r="DG1227" s="166"/>
      <c r="DH1227" s="166"/>
      <c r="DI1227" s="166"/>
      <c r="DJ1227" s="166"/>
      <c r="DK1227" s="166"/>
      <c r="DL1227" s="166"/>
      <c r="DM1227" s="166"/>
      <c r="DN1227" s="166"/>
      <c r="DO1227" s="166"/>
      <c r="DP1227" s="166"/>
      <c r="DQ1227" s="166"/>
      <c r="DR1227" s="166"/>
      <c r="DS1227" s="166"/>
      <c r="DT1227" s="166"/>
      <c r="DU1227" s="166"/>
      <c r="DV1227" s="166"/>
      <c r="DW1227" s="166"/>
      <c r="DX1227" s="166"/>
      <c r="DY1227" s="166"/>
      <c r="DZ1227" s="166"/>
      <c r="EA1227" s="166"/>
      <c r="EB1227" s="166"/>
      <c r="EC1227" s="166"/>
      <c r="ED1227" s="166"/>
      <c r="EE1227" s="166"/>
      <c r="EF1227" s="166"/>
      <c r="EG1227" s="166"/>
      <c r="EH1227" s="166"/>
      <c r="EI1227" s="166"/>
      <c r="EJ1227" s="166"/>
      <c r="EK1227" s="166"/>
      <c r="EL1227" s="166"/>
      <c r="EM1227" s="166"/>
      <c r="EN1227" s="166"/>
      <c r="EO1227" s="166"/>
      <c r="EP1227" s="166"/>
      <c r="EQ1227" s="166"/>
      <c r="ER1227" s="166"/>
      <c r="ES1227" s="166"/>
      <c r="ET1227" s="166"/>
      <c r="EU1227" s="166"/>
      <c r="EV1227" s="166"/>
      <c r="EW1227" s="166"/>
      <c r="EX1227" s="166"/>
      <c r="EY1227" s="166"/>
      <c r="EZ1227" s="166"/>
      <c r="FA1227" s="166"/>
      <c r="FB1227" s="166"/>
      <c r="FC1227" s="166"/>
      <c r="FD1227" s="166"/>
      <c r="FE1227" s="166"/>
      <c r="FF1227" s="166"/>
      <c r="FG1227" s="166"/>
      <c r="FH1227" s="166"/>
      <c r="FI1227" s="166"/>
      <c r="FJ1227" s="166"/>
    </row>
    <row r="1228" spans="13:166" s="19" customFormat="1">
      <c r="M1228" s="166"/>
      <c r="N1228" s="166"/>
      <c r="O1228" s="166"/>
      <c r="P1228" s="166"/>
      <c r="Q1228" s="166"/>
      <c r="R1228" s="166"/>
      <c r="S1228" s="166"/>
      <c r="T1228" s="166"/>
      <c r="U1228" s="166"/>
      <c r="V1228" s="166"/>
      <c r="W1228" s="166"/>
      <c r="X1228" s="166"/>
      <c r="Y1228" s="166"/>
      <c r="Z1228" s="166"/>
      <c r="AA1228" s="166"/>
      <c r="AB1228" s="166"/>
      <c r="AC1228" s="166"/>
      <c r="AD1228" s="166"/>
      <c r="AE1228" s="166"/>
      <c r="AF1228" s="166"/>
      <c r="AG1228" s="166"/>
      <c r="AH1228" s="167"/>
      <c r="AI1228" s="167"/>
      <c r="AJ1228" s="167"/>
      <c r="AK1228" s="167"/>
      <c r="AL1228" s="167"/>
      <c r="AM1228" s="167"/>
      <c r="AN1228" s="167"/>
      <c r="AO1228" s="167"/>
      <c r="AP1228" s="167"/>
      <c r="AQ1228" s="167"/>
      <c r="AR1228" s="167"/>
      <c r="AS1228" s="167"/>
      <c r="AT1228" s="167"/>
      <c r="AU1228" s="167"/>
      <c r="AV1228" s="167"/>
      <c r="AW1228" s="167"/>
      <c r="AX1228" s="167"/>
      <c r="AY1228" s="167"/>
      <c r="AZ1228" s="167"/>
      <c r="BA1228" s="167"/>
      <c r="BB1228" s="167"/>
      <c r="BC1228" s="167"/>
      <c r="BD1228" s="167"/>
      <c r="BE1228" s="167"/>
      <c r="BF1228" s="167"/>
      <c r="BG1228" s="167"/>
      <c r="BH1228" s="167"/>
      <c r="BI1228" s="167"/>
      <c r="BJ1228" s="167"/>
      <c r="BK1228" s="167"/>
      <c r="BL1228" s="166"/>
      <c r="BM1228" s="166"/>
      <c r="BN1228" s="166"/>
      <c r="BO1228" s="166"/>
      <c r="BP1228" s="166"/>
      <c r="BQ1228" s="166"/>
      <c r="BR1228" s="166"/>
      <c r="BS1228" s="166"/>
      <c r="BT1228" s="166"/>
      <c r="BU1228" s="166"/>
      <c r="BV1228" s="166"/>
      <c r="BW1228" s="166"/>
      <c r="BX1228" s="166"/>
      <c r="BY1228" s="166"/>
      <c r="BZ1228" s="166"/>
      <c r="CA1228" s="166"/>
      <c r="CB1228" s="166"/>
      <c r="CC1228" s="166"/>
      <c r="CD1228" s="166"/>
      <c r="CE1228" s="166"/>
      <c r="CF1228" s="166"/>
      <c r="CG1228" s="166"/>
      <c r="CH1228" s="166"/>
      <c r="CI1228" s="166"/>
      <c r="CJ1228" s="166"/>
      <c r="CK1228" s="166"/>
      <c r="CL1228" s="166"/>
      <c r="CM1228" s="166"/>
      <c r="CN1228" s="166"/>
      <c r="CO1228" s="166"/>
      <c r="CP1228" s="166"/>
      <c r="CQ1228" s="166"/>
      <c r="CR1228" s="166"/>
      <c r="CS1228" s="166"/>
      <c r="CT1228" s="166"/>
      <c r="CU1228" s="166"/>
      <c r="CV1228" s="166"/>
      <c r="CW1228" s="166"/>
      <c r="CX1228" s="166"/>
      <c r="CY1228" s="166"/>
      <c r="CZ1228" s="166"/>
      <c r="DA1228" s="166"/>
      <c r="DB1228" s="166"/>
      <c r="DC1228" s="166"/>
      <c r="DD1228" s="166"/>
      <c r="DE1228" s="166"/>
      <c r="DF1228" s="166"/>
      <c r="DG1228" s="166"/>
      <c r="DH1228" s="166"/>
      <c r="DI1228" s="166"/>
      <c r="DJ1228" s="166"/>
      <c r="DK1228" s="166"/>
      <c r="DL1228" s="166"/>
      <c r="DM1228" s="166"/>
      <c r="DN1228" s="166"/>
      <c r="DO1228" s="166"/>
      <c r="DP1228" s="166"/>
      <c r="DQ1228" s="166"/>
      <c r="DR1228" s="166"/>
      <c r="DS1228" s="166"/>
      <c r="DT1228" s="166"/>
      <c r="DU1228" s="166"/>
      <c r="DV1228" s="166"/>
      <c r="DW1228" s="166"/>
      <c r="DX1228" s="166"/>
      <c r="DY1228" s="166"/>
      <c r="DZ1228" s="166"/>
      <c r="EA1228" s="166"/>
      <c r="EB1228" s="166"/>
      <c r="EC1228" s="166"/>
      <c r="ED1228" s="166"/>
      <c r="EE1228" s="166"/>
      <c r="EF1228" s="166"/>
      <c r="EG1228" s="166"/>
      <c r="EH1228" s="166"/>
      <c r="EI1228" s="166"/>
      <c r="EJ1228" s="166"/>
      <c r="EK1228" s="166"/>
      <c r="EL1228" s="166"/>
      <c r="EM1228" s="166"/>
      <c r="EN1228" s="166"/>
      <c r="EO1228" s="166"/>
      <c r="EP1228" s="166"/>
      <c r="EQ1228" s="166"/>
      <c r="ER1228" s="166"/>
      <c r="ES1228" s="166"/>
      <c r="ET1228" s="166"/>
      <c r="EU1228" s="166"/>
      <c r="EV1228" s="166"/>
      <c r="EW1228" s="166"/>
      <c r="EX1228" s="166"/>
      <c r="EY1228" s="166"/>
      <c r="EZ1228" s="166"/>
      <c r="FA1228" s="166"/>
      <c r="FB1228" s="166"/>
      <c r="FC1228" s="166"/>
      <c r="FD1228" s="166"/>
      <c r="FE1228" s="166"/>
      <c r="FF1228" s="166"/>
      <c r="FG1228" s="166"/>
      <c r="FH1228" s="166"/>
      <c r="FI1228" s="166"/>
      <c r="FJ1228" s="166"/>
    </row>
    <row r="1229" spans="13:166" s="19" customFormat="1">
      <c r="M1229" s="166"/>
      <c r="N1229" s="166"/>
      <c r="O1229" s="166"/>
      <c r="P1229" s="166"/>
      <c r="Q1229" s="166"/>
      <c r="R1229" s="166"/>
      <c r="S1229" s="166"/>
      <c r="T1229" s="166"/>
      <c r="U1229" s="166"/>
      <c r="V1229" s="166"/>
      <c r="W1229" s="166"/>
      <c r="X1229" s="166"/>
      <c r="Y1229" s="166"/>
      <c r="Z1229" s="166"/>
      <c r="AA1229" s="166"/>
      <c r="AB1229" s="166"/>
      <c r="AC1229" s="166"/>
      <c r="AD1229" s="166"/>
      <c r="AE1229" s="166"/>
      <c r="AF1229" s="166"/>
      <c r="AG1229" s="166"/>
      <c r="AH1229" s="167"/>
      <c r="AI1229" s="167"/>
      <c r="AJ1229" s="167"/>
      <c r="AK1229" s="167"/>
      <c r="AL1229" s="167"/>
      <c r="AM1229" s="167"/>
      <c r="AN1229" s="167"/>
      <c r="AO1229" s="167"/>
      <c r="AP1229" s="167"/>
      <c r="AQ1229" s="167"/>
      <c r="AR1229" s="167"/>
      <c r="AS1229" s="167"/>
      <c r="AT1229" s="167"/>
      <c r="AU1229" s="167"/>
      <c r="AV1229" s="167"/>
      <c r="AW1229" s="167"/>
      <c r="AX1229" s="167"/>
      <c r="AY1229" s="167"/>
      <c r="AZ1229" s="167"/>
      <c r="BA1229" s="167"/>
      <c r="BB1229" s="167"/>
      <c r="BC1229" s="167"/>
      <c r="BD1229" s="167"/>
      <c r="BE1229" s="167"/>
      <c r="BF1229" s="167"/>
      <c r="BG1229" s="167"/>
      <c r="BH1229" s="167"/>
      <c r="BI1229" s="167"/>
      <c r="BJ1229" s="167"/>
      <c r="BK1229" s="167"/>
      <c r="BL1229" s="166"/>
      <c r="BM1229" s="166"/>
      <c r="BN1229" s="166"/>
      <c r="BO1229" s="166"/>
      <c r="BP1229" s="166"/>
      <c r="BQ1229" s="166"/>
      <c r="BR1229" s="166"/>
      <c r="BS1229" s="166"/>
      <c r="BT1229" s="166"/>
      <c r="BU1229" s="166"/>
      <c r="BV1229" s="166"/>
      <c r="BW1229" s="166"/>
      <c r="BX1229" s="166"/>
      <c r="BY1229" s="166"/>
      <c r="BZ1229" s="166"/>
      <c r="CA1229" s="166"/>
      <c r="CB1229" s="166"/>
      <c r="CC1229" s="166"/>
      <c r="CD1229" s="166"/>
      <c r="CE1229" s="166"/>
      <c r="CF1229" s="166"/>
      <c r="CG1229" s="166"/>
      <c r="CH1229" s="166"/>
      <c r="CI1229" s="166"/>
      <c r="CJ1229" s="166"/>
      <c r="CK1229" s="166"/>
      <c r="CL1229" s="166"/>
      <c r="CM1229" s="166"/>
      <c r="CN1229" s="166"/>
      <c r="CO1229" s="166"/>
      <c r="CP1229" s="166"/>
      <c r="CQ1229" s="166"/>
      <c r="CR1229" s="166"/>
      <c r="CS1229" s="166"/>
      <c r="CT1229" s="166"/>
      <c r="CU1229" s="166"/>
      <c r="CV1229" s="166"/>
      <c r="CW1229" s="166"/>
      <c r="CX1229" s="166"/>
      <c r="CY1229" s="166"/>
      <c r="CZ1229" s="166"/>
      <c r="DA1229" s="166"/>
      <c r="DB1229" s="166"/>
      <c r="DC1229" s="166"/>
      <c r="DD1229" s="166"/>
      <c r="DE1229" s="166"/>
      <c r="DF1229" s="166"/>
      <c r="DG1229" s="166"/>
      <c r="DH1229" s="166"/>
      <c r="DI1229" s="166"/>
      <c r="DJ1229" s="166"/>
      <c r="DK1229" s="166"/>
      <c r="DL1229" s="166"/>
      <c r="DM1229" s="166"/>
      <c r="DN1229" s="166"/>
      <c r="DO1229" s="166"/>
      <c r="DP1229" s="166"/>
      <c r="DQ1229" s="166"/>
      <c r="DR1229" s="166"/>
      <c r="DS1229" s="166"/>
      <c r="DT1229" s="166"/>
      <c r="DU1229" s="166"/>
      <c r="DV1229" s="166"/>
      <c r="DW1229" s="166"/>
      <c r="DX1229" s="166"/>
      <c r="DY1229" s="166"/>
      <c r="DZ1229" s="166"/>
      <c r="EA1229" s="166"/>
      <c r="EB1229" s="166"/>
      <c r="EC1229" s="166"/>
      <c r="ED1229" s="166"/>
      <c r="EE1229" s="166"/>
      <c r="EF1229" s="166"/>
      <c r="EG1229" s="166"/>
      <c r="EH1229" s="166"/>
      <c r="EI1229" s="166"/>
      <c r="EJ1229" s="166"/>
      <c r="EK1229" s="166"/>
      <c r="EL1229" s="166"/>
      <c r="EM1229" s="166"/>
      <c r="EN1229" s="166"/>
      <c r="EO1229" s="166"/>
      <c r="EP1229" s="166"/>
      <c r="EQ1229" s="166"/>
      <c r="ER1229" s="166"/>
      <c r="ES1229" s="166"/>
      <c r="ET1229" s="166"/>
      <c r="EU1229" s="166"/>
      <c r="EV1229" s="166"/>
      <c r="EW1229" s="166"/>
      <c r="EX1229" s="166"/>
      <c r="EY1229" s="166"/>
      <c r="EZ1229" s="166"/>
      <c r="FA1229" s="166"/>
      <c r="FB1229" s="166"/>
      <c r="FC1229" s="166"/>
      <c r="FD1229" s="166"/>
      <c r="FE1229" s="166"/>
      <c r="FF1229" s="166"/>
      <c r="FG1229" s="166"/>
      <c r="FH1229" s="166"/>
      <c r="FI1229" s="166"/>
      <c r="FJ1229" s="166"/>
    </row>
    <row r="1230" spans="13:166" s="19" customFormat="1">
      <c r="M1230" s="166"/>
      <c r="N1230" s="166"/>
      <c r="O1230" s="166"/>
      <c r="P1230" s="166"/>
      <c r="Q1230" s="166"/>
      <c r="R1230" s="166"/>
      <c r="S1230" s="166"/>
      <c r="T1230" s="166"/>
      <c r="U1230" s="166"/>
      <c r="V1230" s="166"/>
      <c r="W1230" s="166"/>
      <c r="X1230" s="166"/>
      <c r="Y1230" s="166"/>
      <c r="Z1230" s="166"/>
      <c r="AA1230" s="166"/>
      <c r="AB1230" s="166"/>
      <c r="AC1230" s="166"/>
      <c r="AD1230" s="166"/>
      <c r="AE1230" s="166"/>
      <c r="AF1230" s="166"/>
      <c r="AG1230" s="166"/>
      <c r="AH1230" s="167"/>
      <c r="AI1230" s="167"/>
      <c r="AJ1230" s="167"/>
      <c r="AK1230" s="167"/>
      <c r="AL1230" s="167"/>
      <c r="AM1230" s="167"/>
      <c r="AN1230" s="167"/>
      <c r="AO1230" s="167"/>
      <c r="AP1230" s="167"/>
      <c r="AQ1230" s="167"/>
      <c r="AR1230" s="167"/>
      <c r="AS1230" s="167"/>
      <c r="AT1230" s="167"/>
      <c r="AU1230" s="167"/>
      <c r="AV1230" s="167"/>
      <c r="AW1230" s="167"/>
      <c r="AX1230" s="167"/>
      <c r="AY1230" s="167"/>
      <c r="AZ1230" s="167"/>
      <c r="BA1230" s="167"/>
      <c r="BB1230" s="167"/>
      <c r="BC1230" s="167"/>
      <c r="BD1230" s="167"/>
      <c r="BE1230" s="167"/>
      <c r="BF1230" s="167"/>
      <c r="BG1230" s="167"/>
      <c r="BH1230" s="167"/>
      <c r="BI1230" s="167"/>
      <c r="BJ1230" s="167"/>
      <c r="BK1230" s="167"/>
      <c r="BL1230" s="166"/>
      <c r="BM1230" s="166"/>
      <c r="BN1230" s="166"/>
      <c r="BO1230" s="166"/>
      <c r="BP1230" s="166"/>
      <c r="BQ1230" s="166"/>
      <c r="BR1230" s="166"/>
      <c r="BS1230" s="166"/>
      <c r="BT1230" s="166"/>
      <c r="BU1230" s="166"/>
      <c r="BV1230" s="166"/>
      <c r="BW1230" s="166"/>
      <c r="BX1230" s="166"/>
      <c r="BY1230" s="166"/>
      <c r="BZ1230" s="166"/>
      <c r="CA1230" s="166"/>
      <c r="CB1230" s="166"/>
      <c r="CC1230" s="166"/>
      <c r="CD1230" s="166"/>
      <c r="CE1230" s="166"/>
      <c r="CF1230" s="166"/>
      <c r="CG1230" s="166"/>
      <c r="CH1230" s="166"/>
      <c r="CI1230" s="166"/>
      <c r="CJ1230" s="166"/>
      <c r="CK1230" s="166"/>
      <c r="CL1230" s="166"/>
      <c r="CM1230" s="166"/>
      <c r="CN1230" s="166"/>
      <c r="CO1230" s="166"/>
      <c r="CP1230" s="166"/>
      <c r="CQ1230" s="166"/>
      <c r="CR1230" s="166"/>
      <c r="CS1230" s="166"/>
      <c r="CT1230" s="166"/>
      <c r="CU1230" s="166"/>
      <c r="CV1230" s="166"/>
      <c r="CW1230" s="166"/>
      <c r="CX1230" s="166"/>
      <c r="CY1230" s="166"/>
      <c r="CZ1230" s="166"/>
      <c r="DA1230" s="166"/>
      <c r="DB1230" s="166"/>
      <c r="DC1230" s="166"/>
      <c r="DD1230" s="166"/>
      <c r="DE1230" s="166"/>
      <c r="DF1230" s="166"/>
      <c r="DG1230" s="166"/>
      <c r="DH1230" s="166"/>
      <c r="DI1230" s="166"/>
      <c r="DJ1230" s="166"/>
      <c r="DK1230" s="166"/>
      <c r="DL1230" s="166"/>
      <c r="DM1230" s="166"/>
      <c r="DN1230" s="166"/>
      <c r="DO1230" s="166"/>
      <c r="DP1230" s="166"/>
      <c r="DQ1230" s="166"/>
      <c r="DR1230" s="166"/>
      <c r="DS1230" s="166"/>
      <c r="DT1230" s="166"/>
      <c r="DU1230" s="166"/>
      <c r="DV1230" s="166"/>
      <c r="DW1230" s="166"/>
      <c r="DX1230" s="166"/>
      <c r="DY1230" s="166"/>
      <c r="DZ1230" s="166"/>
      <c r="EA1230" s="166"/>
      <c r="EB1230" s="166"/>
      <c r="EC1230" s="166"/>
      <c r="ED1230" s="166"/>
      <c r="EE1230" s="166"/>
      <c r="EF1230" s="166"/>
      <c r="EG1230" s="166"/>
      <c r="EH1230" s="166"/>
      <c r="EI1230" s="166"/>
      <c r="EJ1230" s="166"/>
      <c r="EK1230" s="166"/>
      <c r="EL1230" s="166"/>
      <c r="EM1230" s="166"/>
      <c r="EN1230" s="166"/>
      <c r="EO1230" s="166"/>
      <c r="EP1230" s="166"/>
      <c r="EQ1230" s="166"/>
      <c r="ER1230" s="166"/>
      <c r="ES1230" s="166"/>
      <c r="ET1230" s="166"/>
      <c r="EU1230" s="166"/>
      <c r="EV1230" s="166"/>
      <c r="EW1230" s="166"/>
      <c r="EX1230" s="166"/>
      <c r="EY1230" s="166"/>
      <c r="EZ1230" s="166"/>
      <c r="FA1230" s="166"/>
      <c r="FB1230" s="166"/>
      <c r="FC1230" s="166"/>
      <c r="FD1230" s="166"/>
      <c r="FE1230" s="166"/>
      <c r="FF1230" s="166"/>
      <c r="FG1230" s="166"/>
      <c r="FH1230" s="166"/>
      <c r="FI1230" s="166"/>
      <c r="FJ1230" s="166"/>
    </row>
    <row r="1231" spans="13:166" s="19" customFormat="1">
      <c r="M1231" s="166"/>
      <c r="N1231" s="166"/>
      <c r="O1231" s="166"/>
      <c r="P1231" s="166"/>
      <c r="Q1231" s="166"/>
      <c r="R1231" s="166"/>
      <c r="S1231" s="166"/>
      <c r="T1231" s="166"/>
      <c r="U1231" s="166"/>
      <c r="V1231" s="166"/>
      <c r="W1231" s="166"/>
      <c r="X1231" s="166"/>
      <c r="Y1231" s="166"/>
      <c r="Z1231" s="166"/>
      <c r="AA1231" s="166"/>
      <c r="AB1231" s="166"/>
      <c r="AC1231" s="166"/>
      <c r="AD1231" s="166"/>
      <c r="AE1231" s="166"/>
      <c r="AF1231" s="166"/>
      <c r="AG1231" s="166"/>
      <c r="AH1231" s="167"/>
      <c r="AI1231" s="167"/>
      <c r="AJ1231" s="167"/>
      <c r="AK1231" s="167"/>
      <c r="AL1231" s="167"/>
      <c r="AM1231" s="167"/>
      <c r="AN1231" s="167"/>
      <c r="AO1231" s="167"/>
      <c r="AP1231" s="167"/>
      <c r="AQ1231" s="167"/>
      <c r="AR1231" s="167"/>
      <c r="AS1231" s="167"/>
      <c r="AT1231" s="167"/>
      <c r="AU1231" s="167"/>
      <c r="AV1231" s="167"/>
      <c r="AW1231" s="167"/>
      <c r="AX1231" s="167"/>
      <c r="AY1231" s="167"/>
      <c r="AZ1231" s="167"/>
      <c r="BA1231" s="167"/>
      <c r="BB1231" s="167"/>
      <c r="BC1231" s="167"/>
      <c r="BD1231" s="167"/>
      <c r="BE1231" s="167"/>
      <c r="BF1231" s="167"/>
      <c r="BG1231" s="167"/>
      <c r="BH1231" s="167"/>
      <c r="BI1231" s="167"/>
      <c r="BJ1231" s="167"/>
      <c r="BK1231" s="167"/>
      <c r="BL1231" s="166"/>
      <c r="BM1231" s="166"/>
      <c r="BN1231" s="166"/>
      <c r="BO1231" s="166"/>
      <c r="BP1231" s="166"/>
      <c r="BQ1231" s="166"/>
      <c r="BR1231" s="166"/>
      <c r="BS1231" s="166"/>
      <c r="BT1231" s="166"/>
      <c r="BU1231" s="166"/>
      <c r="BV1231" s="166"/>
      <c r="BW1231" s="166"/>
      <c r="BX1231" s="166"/>
      <c r="BY1231" s="166"/>
      <c r="BZ1231" s="166"/>
      <c r="CA1231" s="166"/>
      <c r="CB1231" s="166"/>
      <c r="CC1231" s="166"/>
      <c r="CD1231" s="166"/>
      <c r="CE1231" s="166"/>
      <c r="CF1231" s="166"/>
      <c r="CG1231" s="166"/>
      <c r="CH1231" s="166"/>
      <c r="CI1231" s="166"/>
      <c r="CJ1231" s="166"/>
      <c r="CK1231" s="166"/>
      <c r="CL1231" s="166"/>
      <c r="CM1231" s="166"/>
      <c r="CN1231" s="166"/>
      <c r="CO1231" s="166"/>
      <c r="CP1231" s="166"/>
      <c r="CQ1231" s="166"/>
      <c r="CR1231" s="166"/>
      <c r="CS1231" s="166"/>
      <c r="CT1231" s="166"/>
      <c r="CU1231" s="166"/>
      <c r="CV1231" s="166"/>
      <c r="CW1231" s="166"/>
      <c r="CX1231" s="166"/>
      <c r="CY1231" s="166"/>
      <c r="CZ1231" s="166"/>
      <c r="DA1231" s="166"/>
      <c r="DB1231" s="166"/>
      <c r="DC1231" s="166"/>
      <c r="DD1231" s="166"/>
      <c r="DE1231" s="166"/>
      <c r="DF1231" s="166"/>
      <c r="DG1231" s="166"/>
      <c r="DH1231" s="166"/>
      <c r="DI1231" s="166"/>
      <c r="DJ1231" s="166"/>
      <c r="DK1231" s="166"/>
      <c r="DL1231" s="166"/>
      <c r="DM1231" s="166"/>
      <c r="DN1231" s="166"/>
      <c r="DO1231" s="166"/>
      <c r="DP1231" s="166"/>
      <c r="DQ1231" s="166"/>
      <c r="DR1231" s="166"/>
      <c r="DS1231" s="166"/>
      <c r="DT1231" s="166"/>
      <c r="DU1231" s="166"/>
      <c r="DV1231" s="166"/>
      <c r="DW1231" s="166"/>
      <c r="DX1231" s="166"/>
      <c r="DY1231" s="166"/>
      <c r="DZ1231" s="166"/>
      <c r="EA1231" s="166"/>
      <c r="EB1231" s="166"/>
      <c r="EC1231" s="166"/>
      <c r="ED1231" s="166"/>
      <c r="EE1231" s="166"/>
      <c r="EF1231" s="166"/>
      <c r="EG1231" s="166"/>
      <c r="EH1231" s="166"/>
      <c r="EI1231" s="166"/>
      <c r="EJ1231" s="166"/>
      <c r="EK1231" s="166"/>
      <c r="EL1231" s="166"/>
      <c r="EM1231" s="166"/>
      <c r="EN1231" s="166"/>
      <c r="EO1231" s="166"/>
      <c r="EP1231" s="166"/>
      <c r="EQ1231" s="166"/>
      <c r="ER1231" s="166"/>
      <c r="ES1231" s="166"/>
      <c r="ET1231" s="166"/>
      <c r="EU1231" s="166"/>
      <c r="EV1231" s="166"/>
      <c r="EW1231" s="166"/>
      <c r="EX1231" s="166"/>
      <c r="EY1231" s="166"/>
      <c r="EZ1231" s="166"/>
      <c r="FA1231" s="166"/>
      <c r="FB1231" s="166"/>
      <c r="FC1231" s="166"/>
      <c r="FD1231" s="166"/>
      <c r="FE1231" s="166"/>
      <c r="FF1231" s="166"/>
      <c r="FG1231" s="166"/>
      <c r="FH1231" s="166"/>
      <c r="FI1231" s="166"/>
      <c r="FJ1231" s="166"/>
    </row>
    <row r="1232" spans="13:166" s="19" customFormat="1">
      <c r="M1232" s="166"/>
      <c r="N1232" s="166"/>
      <c r="O1232" s="166"/>
      <c r="P1232" s="166"/>
      <c r="Q1232" s="166"/>
      <c r="R1232" s="166"/>
      <c r="S1232" s="166"/>
      <c r="T1232" s="166"/>
      <c r="U1232" s="166"/>
      <c r="V1232" s="166"/>
      <c r="W1232" s="166"/>
      <c r="X1232" s="166"/>
      <c r="Y1232" s="166"/>
      <c r="Z1232" s="166"/>
      <c r="AA1232" s="166"/>
      <c r="AB1232" s="166"/>
      <c r="AC1232" s="166"/>
      <c r="AD1232" s="166"/>
      <c r="AE1232" s="166"/>
      <c r="AF1232" s="166"/>
      <c r="AG1232" s="166"/>
      <c r="AH1232" s="167"/>
      <c r="AI1232" s="167"/>
      <c r="AJ1232" s="167"/>
      <c r="AK1232" s="167"/>
      <c r="AL1232" s="167"/>
      <c r="AM1232" s="167"/>
      <c r="AN1232" s="167"/>
      <c r="AO1232" s="167"/>
      <c r="AP1232" s="167"/>
      <c r="AQ1232" s="167"/>
      <c r="AR1232" s="167"/>
      <c r="AS1232" s="167"/>
      <c r="AT1232" s="167"/>
      <c r="AU1232" s="167"/>
      <c r="AV1232" s="167"/>
      <c r="AW1232" s="167"/>
      <c r="AX1232" s="167"/>
      <c r="AY1232" s="167"/>
      <c r="AZ1232" s="167"/>
      <c r="BA1232" s="167"/>
      <c r="BB1232" s="167"/>
      <c r="BC1232" s="167"/>
      <c r="BD1232" s="167"/>
      <c r="BE1232" s="167"/>
      <c r="BF1232" s="167"/>
      <c r="BG1232" s="167"/>
      <c r="BH1232" s="167"/>
      <c r="BI1232" s="167"/>
      <c r="BJ1232" s="167"/>
      <c r="BK1232" s="167"/>
      <c r="BL1232" s="166"/>
      <c r="BM1232" s="166"/>
      <c r="BN1232" s="166"/>
      <c r="BO1232" s="166"/>
      <c r="BP1232" s="166"/>
      <c r="BQ1232" s="166"/>
      <c r="BR1232" s="166"/>
      <c r="BS1232" s="166"/>
      <c r="BT1232" s="166"/>
      <c r="BU1232" s="166"/>
      <c r="BV1232" s="166"/>
      <c r="BW1232" s="166"/>
      <c r="BX1232" s="166"/>
      <c r="BY1232" s="166"/>
      <c r="BZ1232" s="166"/>
      <c r="CA1232" s="166"/>
      <c r="CB1232" s="166"/>
      <c r="CC1232" s="166"/>
      <c r="CD1232" s="166"/>
      <c r="CE1232" s="166"/>
      <c r="CF1232" s="166"/>
      <c r="CG1232" s="166"/>
      <c r="CH1232" s="166"/>
      <c r="CI1232" s="166"/>
      <c r="CJ1232" s="166"/>
      <c r="CK1232" s="166"/>
      <c r="CL1232" s="166"/>
      <c r="CM1232" s="166"/>
      <c r="CN1232" s="166"/>
      <c r="CO1232" s="166"/>
      <c r="CP1232" s="166"/>
      <c r="CQ1232" s="166"/>
      <c r="CR1232" s="166"/>
      <c r="CS1232" s="166"/>
      <c r="CT1232" s="166"/>
      <c r="CU1232" s="166"/>
      <c r="CV1232" s="166"/>
      <c r="CW1232" s="166"/>
      <c r="CX1232" s="166"/>
      <c r="CY1232" s="166"/>
      <c r="CZ1232" s="166"/>
      <c r="DA1232" s="166"/>
      <c r="DB1232" s="166"/>
      <c r="DC1232" s="166"/>
      <c r="DD1232" s="166"/>
      <c r="DE1232" s="166"/>
      <c r="DF1232" s="166"/>
      <c r="DG1232" s="166"/>
      <c r="DH1232" s="166"/>
      <c r="DI1232" s="166"/>
      <c r="DJ1232" s="166"/>
      <c r="DK1232" s="166"/>
      <c r="DL1232" s="166"/>
      <c r="DM1232" s="166"/>
      <c r="DN1232" s="166"/>
      <c r="DO1232" s="166"/>
      <c r="DP1232" s="166"/>
      <c r="DQ1232" s="166"/>
      <c r="DR1232" s="166"/>
      <c r="DS1232" s="166"/>
      <c r="DT1232" s="166"/>
      <c r="DU1232" s="166"/>
      <c r="DV1232" s="166"/>
      <c r="DW1232" s="166"/>
      <c r="DX1232" s="166"/>
      <c r="DY1232" s="166"/>
      <c r="DZ1232" s="166"/>
      <c r="EA1232" s="166"/>
      <c r="EB1232" s="166"/>
      <c r="EC1232" s="166"/>
      <c r="ED1232" s="166"/>
      <c r="EE1232" s="166"/>
      <c r="EF1232" s="166"/>
      <c r="EG1232" s="166"/>
      <c r="EH1232" s="166"/>
      <c r="EI1232" s="166"/>
      <c r="EJ1232" s="166"/>
      <c r="EK1232" s="166"/>
      <c r="EL1232" s="166"/>
      <c r="EM1232" s="166"/>
      <c r="EN1232" s="166"/>
      <c r="EO1232" s="166"/>
      <c r="EP1232" s="166"/>
      <c r="EQ1232" s="166"/>
      <c r="ER1232" s="166"/>
      <c r="ES1232" s="166"/>
      <c r="ET1232" s="166"/>
      <c r="EU1232" s="166"/>
      <c r="EV1232" s="166"/>
      <c r="EW1232" s="166"/>
      <c r="EX1232" s="166"/>
      <c r="EY1232" s="166"/>
      <c r="EZ1232" s="166"/>
      <c r="FA1232" s="166"/>
      <c r="FB1232" s="166"/>
      <c r="FC1232" s="166"/>
      <c r="FD1232" s="166"/>
      <c r="FE1232" s="166"/>
      <c r="FF1232" s="166"/>
      <c r="FG1232" s="166"/>
      <c r="FH1232" s="166"/>
      <c r="FI1232" s="166"/>
      <c r="FJ1232" s="166"/>
    </row>
    <row r="1233" spans="13:166" s="19" customFormat="1">
      <c r="M1233" s="166"/>
      <c r="N1233" s="166"/>
      <c r="O1233" s="166"/>
      <c r="P1233" s="166"/>
      <c r="Q1233" s="166"/>
      <c r="R1233" s="166"/>
      <c r="S1233" s="166"/>
      <c r="T1233" s="166"/>
      <c r="U1233" s="166"/>
      <c r="V1233" s="166"/>
      <c r="W1233" s="166"/>
      <c r="X1233" s="166"/>
      <c r="Y1233" s="166"/>
      <c r="Z1233" s="166"/>
      <c r="AA1233" s="166"/>
      <c r="AB1233" s="166"/>
      <c r="AC1233" s="166"/>
      <c r="AD1233" s="166"/>
      <c r="AE1233" s="166"/>
      <c r="AF1233" s="166"/>
      <c r="AG1233" s="166"/>
      <c r="AH1233" s="167"/>
      <c r="AI1233" s="167"/>
      <c r="AJ1233" s="167"/>
      <c r="AK1233" s="167"/>
      <c r="AL1233" s="167"/>
      <c r="AM1233" s="167"/>
      <c r="AN1233" s="167"/>
      <c r="AO1233" s="167"/>
      <c r="AP1233" s="167"/>
      <c r="AQ1233" s="167"/>
      <c r="AR1233" s="167"/>
      <c r="AS1233" s="167"/>
      <c r="AT1233" s="167"/>
      <c r="AU1233" s="167"/>
      <c r="AV1233" s="167"/>
      <c r="AW1233" s="167"/>
      <c r="AX1233" s="167"/>
      <c r="AY1233" s="167"/>
      <c r="AZ1233" s="167"/>
      <c r="BA1233" s="167"/>
      <c r="BB1233" s="167"/>
      <c r="BC1233" s="167"/>
      <c r="BD1233" s="167"/>
      <c r="BE1233" s="167"/>
      <c r="BF1233" s="167"/>
      <c r="BG1233" s="167"/>
      <c r="BH1233" s="167"/>
      <c r="BI1233" s="167"/>
      <c r="BJ1233" s="167"/>
      <c r="BK1233" s="167"/>
      <c r="BL1233" s="166"/>
      <c r="BM1233" s="166"/>
      <c r="BN1233" s="166"/>
      <c r="BO1233" s="166"/>
      <c r="BP1233" s="166"/>
      <c r="BQ1233" s="166"/>
      <c r="BR1233" s="166"/>
      <c r="BS1233" s="166"/>
      <c r="BT1233" s="166"/>
      <c r="BU1233" s="166"/>
      <c r="BV1233" s="166"/>
      <c r="BW1233" s="166"/>
      <c r="BX1233" s="166"/>
      <c r="BY1233" s="166"/>
      <c r="BZ1233" s="166"/>
      <c r="CA1233" s="166"/>
      <c r="CB1233" s="166"/>
      <c r="CC1233" s="166"/>
      <c r="CD1233" s="166"/>
      <c r="CE1233" s="166"/>
      <c r="CF1233" s="166"/>
      <c r="CG1233" s="166"/>
      <c r="CH1233" s="166"/>
      <c r="CI1233" s="166"/>
      <c r="CJ1233" s="166"/>
      <c r="CK1233" s="166"/>
      <c r="CL1233" s="166"/>
      <c r="CM1233" s="166"/>
      <c r="CN1233" s="166"/>
      <c r="CO1233" s="166"/>
      <c r="CP1233" s="166"/>
      <c r="CQ1233" s="166"/>
      <c r="CR1233" s="166"/>
      <c r="CS1233" s="166"/>
      <c r="CT1233" s="166"/>
      <c r="CU1233" s="166"/>
      <c r="CV1233" s="166"/>
      <c r="CW1233" s="166"/>
      <c r="CX1233" s="166"/>
      <c r="CY1233" s="166"/>
      <c r="CZ1233" s="166"/>
      <c r="DA1233" s="166"/>
      <c r="DB1233" s="166"/>
      <c r="DC1233" s="166"/>
      <c r="DD1233" s="166"/>
      <c r="DE1233" s="166"/>
      <c r="DF1233" s="166"/>
      <c r="DG1233" s="166"/>
      <c r="DH1233" s="166"/>
      <c r="DI1233" s="166"/>
      <c r="DJ1233" s="166"/>
      <c r="DK1233" s="166"/>
      <c r="DL1233" s="166"/>
      <c r="DM1233" s="166"/>
      <c r="DN1233" s="166"/>
      <c r="DO1233" s="166"/>
      <c r="DP1233" s="166"/>
      <c r="DQ1233" s="166"/>
      <c r="DR1233" s="166"/>
      <c r="DS1233" s="166"/>
      <c r="DT1233" s="166"/>
      <c r="DU1233" s="166"/>
      <c r="DV1233" s="166"/>
      <c r="DW1233" s="166"/>
      <c r="DX1233" s="166"/>
      <c r="DY1233" s="166"/>
      <c r="DZ1233" s="166"/>
      <c r="EA1233" s="166"/>
      <c r="EB1233" s="166"/>
      <c r="EC1233" s="166"/>
      <c r="ED1233" s="166"/>
      <c r="EE1233" s="166"/>
      <c r="EF1233" s="166"/>
      <c r="EG1233" s="166"/>
      <c r="EH1233" s="166"/>
      <c r="EI1233" s="166"/>
      <c r="EJ1233" s="166"/>
      <c r="EK1233" s="166"/>
      <c r="EL1233" s="166"/>
      <c r="EM1233" s="166"/>
      <c r="EN1233" s="166"/>
      <c r="EO1233" s="166"/>
      <c r="EP1233" s="166"/>
      <c r="EQ1233" s="166"/>
      <c r="ER1233" s="166"/>
      <c r="ES1233" s="166"/>
      <c r="ET1233" s="166"/>
      <c r="EU1233" s="166"/>
      <c r="EV1233" s="166"/>
      <c r="EW1233" s="166"/>
      <c r="EX1233" s="166"/>
      <c r="EY1233" s="166"/>
      <c r="EZ1233" s="166"/>
      <c r="FA1233" s="166"/>
      <c r="FB1233" s="166"/>
      <c r="FC1233" s="166"/>
      <c r="FD1233" s="166"/>
      <c r="FE1233" s="166"/>
      <c r="FF1233" s="166"/>
      <c r="FG1233" s="166"/>
      <c r="FH1233" s="166"/>
      <c r="FI1233" s="166"/>
      <c r="FJ1233" s="166"/>
    </row>
    <row r="1234" spans="13:166" s="19" customFormat="1">
      <c r="M1234" s="166"/>
      <c r="N1234" s="166"/>
      <c r="O1234" s="166"/>
      <c r="P1234" s="166"/>
      <c r="Q1234" s="166"/>
      <c r="R1234" s="166"/>
      <c r="S1234" s="166"/>
      <c r="T1234" s="166"/>
      <c r="U1234" s="166"/>
      <c r="V1234" s="166"/>
      <c r="W1234" s="166"/>
      <c r="X1234" s="166"/>
      <c r="Y1234" s="166"/>
      <c r="Z1234" s="166"/>
      <c r="AA1234" s="166"/>
      <c r="AB1234" s="166"/>
      <c r="AC1234" s="166"/>
      <c r="AD1234" s="166"/>
      <c r="AE1234" s="166"/>
      <c r="AF1234" s="166"/>
      <c r="AG1234" s="166"/>
      <c r="AH1234" s="167"/>
      <c r="AI1234" s="167"/>
      <c r="AJ1234" s="167"/>
      <c r="AK1234" s="167"/>
      <c r="AL1234" s="167"/>
      <c r="AM1234" s="167"/>
      <c r="AN1234" s="167"/>
      <c r="AO1234" s="167"/>
      <c r="AP1234" s="167"/>
      <c r="AQ1234" s="167"/>
      <c r="AR1234" s="167"/>
      <c r="AS1234" s="167"/>
      <c r="AT1234" s="167"/>
      <c r="AU1234" s="167"/>
      <c r="AV1234" s="167"/>
      <c r="AW1234" s="167"/>
      <c r="AX1234" s="167"/>
      <c r="AY1234" s="167"/>
      <c r="AZ1234" s="167"/>
      <c r="BA1234" s="167"/>
      <c r="BB1234" s="167"/>
      <c r="BC1234" s="167"/>
      <c r="BD1234" s="167"/>
      <c r="BE1234" s="167"/>
      <c r="BF1234" s="167"/>
      <c r="BG1234" s="167"/>
      <c r="BH1234" s="167"/>
      <c r="BI1234" s="167"/>
      <c r="BJ1234" s="167"/>
      <c r="BK1234" s="167"/>
      <c r="BL1234" s="166"/>
      <c r="BM1234" s="166"/>
      <c r="BN1234" s="166"/>
      <c r="BO1234" s="166"/>
      <c r="BP1234" s="166"/>
      <c r="BQ1234" s="166"/>
      <c r="BR1234" s="166"/>
      <c r="BS1234" s="166"/>
      <c r="BT1234" s="166"/>
      <c r="BU1234" s="166"/>
      <c r="BV1234" s="166"/>
      <c r="BW1234" s="166"/>
      <c r="BX1234" s="166"/>
      <c r="BY1234" s="166"/>
      <c r="BZ1234" s="166"/>
      <c r="CA1234" s="166"/>
      <c r="CB1234" s="166"/>
      <c r="CC1234" s="166"/>
      <c r="CD1234" s="166"/>
      <c r="CE1234" s="166"/>
      <c r="CF1234" s="166"/>
      <c r="CG1234" s="166"/>
      <c r="CH1234" s="166"/>
      <c r="CI1234" s="166"/>
      <c r="CJ1234" s="166"/>
      <c r="CK1234" s="166"/>
      <c r="CL1234" s="166"/>
      <c r="CM1234" s="166"/>
      <c r="CN1234" s="166"/>
      <c r="CO1234" s="166"/>
      <c r="CP1234" s="166"/>
      <c r="CQ1234" s="166"/>
      <c r="CR1234" s="166"/>
      <c r="CS1234" s="166"/>
      <c r="CT1234" s="166"/>
      <c r="CU1234" s="166"/>
      <c r="CV1234" s="166"/>
      <c r="CW1234" s="166"/>
      <c r="CX1234" s="166"/>
      <c r="CY1234" s="166"/>
      <c r="CZ1234" s="166"/>
      <c r="DA1234" s="166"/>
      <c r="DB1234" s="166"/>
      <c r="DC1234" s="166"/>
      <c r="DD1234" s="166"/>
      <c r="DE1234" s="166"/>
      <c r="DF1234" s="166"/>
      <c r="DG1234" s="166"/>
      <c r="DH1234" s="166"/>
      <c r="DI1234" s="166"/>
      <c r="DJ1234" s="166"/>
      <c r="DK1234" s="166"/>
      <c r="DL1234" s="166"/>
      <c r="DM1234" s="166"/>
      <c r="DN1234" s="166"/>
      <c r="DO1234" s="166"/>
      <c r="DP1234" s="166"/>
      <c r="DQ1234" s="166"/>
      <c r="DR1234" s="166"/>
      <c r="DS1234" s="166"/>
      <c r="DT1234" s="166"/>
      <c r="DU1234" s="166"/>
      <c r="DV1234" s="166"/>
      <c r="DW1234" s="166"/>
      <c r="DX1234" s="166"/>
      <c r="DY1234" s="166"/>
      <c r="DZ1234" s="166"/>
      <c r="EA1234" s="166"/>
      <c r="EB1234" s="166"/>
      <c r="EC1234" s="166"/>
      <c r="ED1234" s="166"/>
      <c r="EE1234" s="166"/>
      <c r="EF1234" s="166"/>
      <c r="EG1234" s="166"/>
      <c r="EH1234" s="166"/>
      <c r="EI1234" s="166"/>
      <c r="EJ1234" s="166"/>
      <c r="EK1234" s="166"/>
      <c r="EL1234" s="166"/>
      <c r="EM1234" s="166"/>
      <c r="EN1234" s="166"/>
      <c r="EO1234" s="166"/>
      <c r="EP1234" s="166"/>
      <c r="EQ1234" s="166"/>
      <c r="ER1234" s="166"/>
      <c r="ES1234" s="166"/>
      <c r="ET1234" s="166"/>
      <c r="EU1234" s="166"/>
      <c r="EV1234" s="166"/>
      <c r="EW1234" s="166"/>
      <c r="EX1234" s="166"/>
      <c r="EY1234" s="166"/>
      <c r="EZ1234" s="166"/>
      <c r="FA1234" s="166"/>
      <c r="FB1234" s="166"/>
      <c r="FC1234" s="166"/>
      <c r="FD1234" s="166"/>
      <c r="FE1234" s="166"/>
      <c r="FF1234" s="166"/>
      <c r="FG1234" s="166"/>
      <c r="FH1234" s="166"/>
      <c r="FI1234" s="166"/>
      <c r="FJ1234" s="166"/>
    </row>
    <row r="1235" spans="13:166" s="19" customFormat="1">
      <c r="M1235" s="166"/>
      <c r="N1235" s="166"/>
      <c r="O1235" s="166"/>
      <c r="P1235" s="166"/>
      <c r="Q1235" s="166"/>
      <c r="R1235" s="166"/>
      <c r="S1235" s="166"/>
      <c r="T1235" s="166"/>
      <c r="U1235" s="166"/>
      <c r="V1235" s="166"/>
      <c r="W1235" s="166"/>
      <c r="X1235" s="166"/>
      <c r="Y1235" s="166"/>
      <c r="Z1235" s="166"/>
      <c r="AA1235" s="166"/>
      <c r="AB1235" s="166"/>
      <c r="AC1235" s="166"/>
      <c r="AD1235" s="166"/>
      <c r="AE1235" s="166"/>
      <c r="AF1235" s="166"/>
      <c r="AG1235" s="166"/>
      <c r="AH1235" s="167"/>
      <c r="AI1235" s="167"/>
      <c r="AJ1235" s="167"/>
      <c r="AK1235" s="167"/>
      <c r="AL1235" s="167"/>
      <c r="AM1235" s="167"/>
      <c r="AN1235" s="167"/>
      <c r="AO1235" s="167"/>
      <c r="AP1235" s="167"/>
      <c r="AQ1235" s="167"/>
      <c r="AR1235" s="167"/>
      <c r="AS1235" s="167"/>
      <c r="AT1235" s="167"/>
      <c r="AU1235" s="167"/>
      <c r="AV1235" s="167"/>
      <c r="AW1235" s="167"/>
      <c r="AX1235" s="167"/>
      <c r="AY1235" s="167"/>
      <c r="AZ1235" s="167"/>
      <c r="BA1235" s="167"/>
      <c r="BB1235" s="167"/>
      <c r="BC1235" s="167"/>
      <c r="BD1235" s="167"/>
      <c r="BE1235" s="167"/>
      <c r="BF1235" s="167"/>
      <c r="BG1235" s="167"/>
      <c r="BH1235" s="167"/>
      <c r="BI1235" s="167"/>
      <c r="BJ1235" s="167"/>
      <c r="BK1235" s="167"/>
      <c r="BL1235" s="166"/>
      <c r="BM1235" s="166"/>
      <c r="BN1235" s="166"/>
      <c r="BO1235" s="166"/>
      <c r="BP1235" s="166"/>
      <c r="BQ1235" s="166"/>
      <c r="BR1235" s="166"/>
      <c r="BS1235" s="166"/>
      <c r="BT1235" s="166"/>
      <c r="BU1235" s="166"/>
      <c r="BV1235" s="166"/>
      <c r="BW1235" s="166"/>
      <c r="BX1235" s="166"/>
      <c r="BY1235" s="166"/>
      <c r="BZ1235" s="166"/>
      <c r="CA1235" s="166"/>
      <c r="CB1235" s="166"/>
      <c r="CC1235" s="166"/>
      <c r="CD1235" s="166"/>
      <c r="CE1235" s="166"/>
      <c r="CF1235" s="166"/>
      <c r="CG1235" s="166"/>
      <c r="CH1235" s="166"/>
      <c r="CI1235" s="166"/>
      <c r="CJ1235" s="166"/>
      <c r="CK1235" s="166"/>
      <c r="CL1235" s="166"/>
      <c r="CM1235" s="166"/>
      <c r="CN1235" s="166"/>
      <c r="CO1235" s="166"/>
      <c r="CP1235" s="166"/>
      <c r="CQ1235" s="166"/>
      <c r="CR1235" s="166"/>
      <c r="CS1235" s="166"/>
      <c r="CT1235" s="166"/>
      <c r="CU1235" s="166"/>
      <c r="CV1235" s="166"/>
      <c r="CW1235" s="166"/>
      <c r="CX1235" s="166"/>
      <c r="CY1235" s="166"/>
      <c r="CZ1235" s="166"/>
      <c r="DA1235" s="166"/>
      <c r="DB1235" s="166"/>
      <c r="DC1235" s="166"/>
      <c r="DD1235" s="166"/>
      <c r="DE1235" s="166"/>
      <c r="DF1235" s="166"/>
      <c r="DG1235" s="166"/>
      <c r="DH1235" s="166"/>
      <c r="DI1235" s="166"/>
      <c r="DJ1235" s="166"/>
      <c r="DK1235" s="166"/>
      <c r="DL1235" s="166"/>
      <c r="DM1235" s="166"/>
      <c r="DN1235" s="166"/>
      <c r="DO1235" s="166"/>
      <c r="DP1235" s="166"/>
      <c r="DQ1235" s="166"/>
      <c r="DR1235" s="166"/>
      <c r="DS1235" s="166"/>
      <c r="DT1235" s="166"/>
      <c r="DU1235" s="166"/>
      <c r="DV1235" s="166"/>
      <c r="DW1235" s="166"/>
      <c r="DX1235" s="166"/>
      <c r="DY1235" s="166"/>
      <c r="DZ1235" s="166"/>
      <c r="EA1235" s="166"/>
      <c r="EB1235" s="166"/>
      <c r="EC1235" s="166"/>
      <c r="ED1235" s="166"/>
      <c r="EE1235" s="166"/>
      <c r="EF1235" s="166"/>
      <c r="EG1235" s="166"/>
      <c r="EH1235" s="166"/>
      <c r="EI1235" s="166"/>
      <c r="EJ1235" s="166"/>
      <c r="EK1235" s="166"/>
      <c r="EL1235" s="166"/>
      <c r="EM1235" s="166"/>
      <c r="EN1235" s="166"/>
      <c r="EO1235" s="166"/>
      <c r="EP1235" s="166"/>
      <c r="EQ1235" s="166"/>
      <c r="ER1235" s="166"/>
      <c r="ES1235" s="166"/>
      <c r="ET1235" s="166"/>
      <c r="EU1235" s="166"/>
      <c r="EV1235" s="166"/>
      <c r="EW1235" s="166"/>
      <c r="EX1235" s="166"/>
      <c r="EY1235" s="166"/>
      <c r="EZ1235" s="166"/>
      <c r="FA1235" s="166"/>
      <c r="FB1235" s="166"/>
      <c r="FC1235" s="166"/>
      <c r="FD1235" s="166"/>
      <c r="FE1235" s="166"/>
      <c r="FF1235" s="166"/>
      <c r="FG1235" s="166"/>
      <c r="FH1235" s="166"/>
      <c r="FI1235" s="166"/>
      <c r="FJ1235" s="166"/>
    </row>
    <row r="1236" spans="13:166" s="19" customFormat="1">
      <c r="M1236" s="166"/>
      <c r="N1236" s="166"/>
      <c r="O1236" s="166"/>
      <c r="P1236" s="166"/>
      <c r="Q1236" s="166"/>
      <c r="R1236" s="166"/>
      <c r="S1236" s="166"/>
      <c r="T1236" s="166"/>
      <c r="U1236" s="166"/>
      <c r="V1236" s="166"/>
      <c r="W1236" s="166"/>
      <c r="X1236" s="166"/>
      <c r="Y1236" s="166"/>
      <c r="Z1236" s="166"/>
      <c r="AA1236" s="166"/>
      <c r="AB1236" s="166"/>
      <c r="AC1236" s="166"/>
      <c r="AD1236" s="166"/>
      <c r="AE1236" s="166"/>
      <c r="AF1236" s="166"/>
      <c r="AG1236" s="166"/>
      <c r="AH1236" s="167"/>
      <c r="AI1236" s="167"/>
      <c r="AJ1236" s="167"/>
      <c r="AK1236" s="167"/>
      <c r="AL1236" s="167"/>
      <c r="AM1236" s="167"/>
      <c r="AN1236" s="167"/>
      <c r="AO1236" s="167"/>
      <c r="AP1236" s="167"/>
      <c r="AQ1236" s="167"/>
      <c r="AR1236" s="167"/>
      <c r="AS1236" s="167"/>
      <c r="AT1236" s="167"/>
      <c r="AU1236" s="167"/>
      <c r="AV1236" s="167"/>
      <c r="AW1236" s="167"/>
      <c r="AX1236" s="167"/>
      <c r="AY1236" s="167"/>
      <c r="AZ1236" s="167"/>
      <c r="BA1236" s="167"/>
      <c r="BB1236" s="167"/>
      <c r="BC1236" s="167"/>
      <c r="BD1236" s="167"/>
      <c r="BE1236" s="167"/>
      <c r="BF1236" s="167"/>
      <c r="BG1236" s="167"/>
      <c r="BH1236" s="167"/>
      <c r="BI1236" s="167"/>
      <c r="BJ1236" s="167"/>
      <c r="BK1236" s="167"/>
      <c r="BL1236" s="166"/>
      <c r="BM1236" s="166"/>
      <c r="BN1236" s="166"/>
      <c r="BO1236" s="166"/>
      <c r="BP1236" s="166"/>
      <c r="BQ1236" s="166"/>
      <c r="BR1236" s="166"/>
      <c r="BS1236" s="166"/>
      <c r="BT1236" s="166"/>
      <c r="BU1236" s="166"/>
      <c r="BV1236" s="166"/>
      <c r="BW1236" s="166"/>
      <c r="BX1236" s="166"/>
      <c r="BY1236" s="166"/>
      <c r="BZ1236" s="166"/>
      <c r="CA1236" s="166"/>
      <c r="CB1236" s="166"/>
      <c r="CC1236" s="166"/>
      <c r="CD1236" s="166"/>
      <c r="CE1236" s="166"/>
      <c r="CF1236" s="166"/>
      <c r="CG1236" s="166"/>
      <c r="CH1236" s="166"/>
      <c r="CI1236" s="166"/>
      <c r="CJ1236" s="166"/>
      <c r="CK1236" s="166"/>
      <c r="CL1236" s="166"/>
      <c r="CM1236" s="166"/>
      <c r="CN1236" s="166"/>
      <c r="CO1236" s="166"/>
      <c r="CP1236" s="166"/>
      <c r="CQ1236" s="166"/>
      <c r="CR1236" s="166"/>
      <c r="CS1236" s="166"/>
      <c r="CT1236" s="166"/>
      <c r="CU1236" s="166"/>
      <c r="CV1236" s="166"/>
      <c r="CW1236" s="166"/>
      <c r="CX1236" s="166"/>
      <c r="CY1236" s="166"/>
      <c r="CZ1236" s="166"/>
      <c r="DA1236" s="166"/>
      <c r="DB1236" s="166"/>
      <c r="DC1236" s="166"/>
      <c r="DD1236" s="166"/>
      <c r="DE1236" s="166"/>
      <c r="DF1236" s="166"/>
      <c r="DG1236" s="166"/>
      <c r="DH1236" s="166"/>
      <c r="DI1236" s="166"/>
      <c r="DJ1236" s="166"/>
      <c r="DK1236" s="166"/>
      <c r="DL1236" s="166"/>
      <c r="DM1236" s="166"/>
      <c r="DN1236" s="166"/>
      <c r="DO1236" s="166"/>
      <c r="DP1236" s="166"/>
      <c r="DQ1236" s="166"/>
      <c r="DR1236" s="166"/>
      <c r="DS1236" s="166"/>
      <c r="DT1236" s="166"/>
      <c r="DU1236" s="166"/>
      <c r="DV1236" s="166"/>
      <c r="DW1236" s="166"/>
      <c r="DX1236" s="166"/>
      <c r="DY1236" s="166"/>
      <c r="DZ1236" s="166"/>
      <c r="EA1236" s="166"/>
      <c r="EB1236" s="166"/>
      <c r="EC1236" s="166"/>
      <c r="ED1236" s="166"/>
      <c r="EE1236" s="166"/>
      <c r="EF1236" s="166"/>
      <c r="EG1236" s="166"/>
      <c r="EH1236" s="166"/>
      <c r="EI1236" s="166"/>
      <c r="EJ1236" s="166"/>
      <c r="EK1236" s="166"/>
      <c r="EL1236" s="166"/>
      <c r="EM1236" s="166"/>
      <c r="EN1236" s="166"/>
      <c r="EO1236" s="166"/>
      <c r="EP1236" s="166"/>
      <c r="EQ1236" s="166"/>
      <c r="ER1236" s="166"/>
      <c r="ES1236" s="166"/>
      <c r="ET1236" s="166"/>
      <c r="EU1236" s="166"/>
      <c r="EV1236" s="166"/>
      <c r="EW1236" s="166"/>
      <c r="EX1236" s="166"/>
      <c r="EY1236" s="166"/>
      <c r="EZ1236" s="166"/>
      <c r="FA1236" s="166"/>
      <c r="FB1236" s="166"/>
      <c r="FC1236" s="166"/>
      <c r="FD1236" s="166"/>
      <c r="FE1236" s="166"/>
      <c r="FF1236" s="166"/>
      <c r="FG1236" s="166"/>
      <c r="FH1236" s="166"/>
      <c r="FI1236" s="166"/>
      <c r="FJ1236" s="166"/>
    </row>
    <row r="1237" spans="13:166" s="19" customFormat="1">
      <c r="M1237" s="166"/>
      <c r="N1237" s="166"/>
      <c r="O1237" s="166"/>
      <c r="P1237" s="166"/>
      <c r="Q1237" s="166"/>
      <c r="R1237" s="166"/>
      <c r="S1237" s="166"/>
      <c r="T1237" s="166"/>
      <c r="U1237" s="166"/>
      <c r="V1237" s="166"/>
      <c r="W1237" s="166"/>
      <c r="X1237" s="166"/>
      <c r="Y1237" s="166"/>
      <c r="Z1237" s="166"/>
      <c r="AA1237" s="166"/>
      <c r="AB1237" s="166"/>
      <c r="AC1237" s="166"/>
      <c r="AD1237" s="166"/>
      <c r="AE1237" s="166"/>
      <c r="AF1237" s="166"/>
      <c r="AG1237" s="166"/>
      <c r="AH1237" s="167"/>
      <c r="AI1237" s="167"/>
      <c r="AJ1237" s="167"/>
      <c r="AK1237" s="167"/>
      <c r="AL1237" s="167"/>
      <c r="AM1237" s="167"/>
      <c r="AN1237" s="167"/>
      <c r="AO1237" s="167"/>
      <c r="AP1237" s="167"/>
      <c r="AQ1237" s="167"/>
      <c r="AR1237" s="167"/>
      <c r="AS1237" s="167"/>
      <c r="AT1237" s="167"/>
      <c r="AU1237" s="167"/>
      <c r="AV1237" s="167"/>
      <c r="AW1237" s="167"/>
      <c r="AX1237" s="167"/>
      <c r="AY1237" s="167"/>
      <c r="AZ1237" s="167"/>
      <c r="BA1237" s="167"/>
      <c r="BB1237" s="167"/>
      <c r="BC1237" s="167"/>
      <c r="BD1237" s="167"/>
      <c r="BE1237" s="167"/>
      <c r="BF1237" s="167"/>
      <c r="BG1237" s="167"/>
      <c r="BH1237" s="167"/>
      <c r="BI1237" s="167"/>
      <c r="BJ1237" s="167"/>
      <c r="BK1237" s="167"/>
      <c r="BL1237" s="166"/>
      <c r="BM1237" s="166"/>
      <c r="BN1237" s="166"/>
      <c r="BO1237" s="166"/>
      <c r="BP1237" s="166"/>
      <c r="BQ1237" s="166"/>
      <c r="BR1237" s="166"/>
      <c r="BS1237" s="166"/>
      <c r="BT1237" s="166"/>
      <c r="BU1237" s="166"/>
      <c r="BV1237" s="166"/>
      <c r="BW1237" s="166"/>
      <c r="BX1237" s="166"/>
      <c r="BY1237" s="166"/>
      <c r="BZ1237" s="166"/>
      <c r="CA1237" s="166"/>
      <c r="CB1237" s="166"/>
      <c r="CC1237" s="166"/>
      <c r="CD1237" s="166"/>
      <c r="CE1237" s="166"/>
      <c r="CF1237" s="166"/>
      <c r="CG1237" s="166"/>
      <c r="CH1237" s="166"/>
      <c r="CI1237" s="166"/>
      <c r="CJ1237" s="166"/>
      <c r="CK1237" s="166"/>
      <c r="CL1237" s="166"/>
      <c r="CM1237" s="166"/>
      <c r="CN1237" s="166"/>
      <c r="CO1237" s="166"/>
      <c r="CP1237" s="166"/>
      <c r="CQ1237" s="166"/>
      <c r="CR1237" s="166"/>
      <c r="CS1237" s="166"/>
      <c r="CT1237" s="166"/>
      <c r="CU1237" s="166"/>
      <c r="CV1237" s="166"/>
      <c r="CW1237" s="166"/>
      <c r="CX1237" s="166"/>
      <c r="CY1237" s="166"/>
      <c r="CZ1237" s="166"/>
      <c r="DA1237" s="166"/>
      <c r="DB1237" s="166"/>
      <c r="DC1237" s="166"/>
      <c r="DD1237" s="166"/>
      <c r="DE1237" s="166"/>
      <c r="DF1237" s="166"/>
      <c r="DG1237" s="166"/>
      <c r="DH1237" s="166"/>
      <c r="DI1237" s="166"/>
      <c r="DJ1237" s="166"/>
      <c r="DK1237" s="166"/>
      <c r="DL1237" s="166"/>
      <c r="DM1237" s="166"/>
      <c r="DN1237" s="166"/>
      <c r="DO1237" s="166"/>
      <c r="DP1237" s="166"/>
      <c r="DQ1237" s="166"/>
      <c r="DR1237" s="166"/>
      <c r="DS1237" s="166"/>
      <c r="DT1237" s="166"/>
      <c r="DU1237" s="166"/>
      <c r="DV1237" s="166"/>
      <c r="DW1237" s="166"/>
      <c r="DX1237" s="166"/>
      <c r="DY1237" s="166"/>
      <c r="DZ1237" s="166"/>
      <c r="EA1237" s="166"/>
      <c r="EB1237" s="166"/>
      <c r="EC1237" s="166"/>
      <c r="ED1237" s="166"/>
      <c r="EE1237" s="166"/>
      <c r="EF1237" s="166"/>
      <c r="EG1237" s="166"/>
      <c r="EH1237" s="166"/>
      <c r="EI1237" s="166"/>
      <c r="EJ1237" s="166"/>
      <c r="EK1237" s="166"/>
      <c r="EL1237" s="166"/>
      <c r="EM1237" s="166"/>
      <c r="EN1237" s="166"/>
      <c r="EO1237" s="166"/>
      <c r="EP1237" s="166"/>
      <c r="EQ1237" s="166"/>
      <c r="ER1237" s="166"/>
      <c r="ES1237" s="166"/>
      <c r="ET1237" s="166"/>
      <c r="EU1237" s="166"/>
      <c r="EV1237" s="166"/>
      <c r="EW1237" s="166"/>
      <c r="EX1237" s="166"/>
      <c r="EY1237" s="166"/>
      <c r="EZ1237" s="166"/>
      <c r="FA1237" s="166"/>
      <c r="FB1237" s="166"/>
      <c r="FC1237" s="166"/>
      <c r="FD1237" s="166"/>
      <c r="FE1237" s="166"/>
      <c r="FF1237" s="166"/>
      <c r="FG1237" s="166"/>
      <c r="FH1237" s="166"/>
      <c r="FI1237" s="166"/>
      <c r="FJ1237" s="166"/>
    </row>
    <row r="1238" spans="13:166" s="19" customFormat="1">
      <c r="M1238" s="166"/>
      <c r="N1238" s="166"/>
      <c r="O1238" s="166"/>
      <c r="P1238" s="166"/>
      <c r="Q1238" s="166"/>
      <c r="R1238" s="166"/>
      <c r="S1238" s="166"/>
      <c r="T1238" s="166"/>
      <c r="U1238" s="166"/>
      <c r="V1238" s="166"/>
      <c r="W1238" s="166"/>
      <c r="X1238" s="166"/>
      <c r="Y1238" s="166"/>
      <c r="Z1238" s="166"/>
      <c r="AA1238" s="166"/>
      <c r="AB1238" s="166"/>
      <c r="AC1238" s="166"/>
      <c r="AD1238" s="166"/>
      <c r="AE1238" s="166"/>
      <c r="AF1238" s="166"/>
      <c r="AG1238" s="166"/>
      <c r="AH1238" s="167"/>
      <c r="AI1238" s="167"/>
      <c r="AJ1238" s="167"/>
      <c r="AK1238" s="167"/>
      <c r="AL1238" s="167"/>
      <c r="AM1238" s="167"/>
      <c r="AN1238" s="167"/>
      <c r="AO1238" s="167"/>
      <c r="AP1238" s="167"/>
      <c r="AQ1238" s="167"/>
      <c r="AR1238" s="167"/>
      <c r="AS1238" s="167"/>
      <c r="AT1238" s="167"/>
      <c r="AU1238" s="167"/>
      <c r="AV1238" s="167"/>
      <c r="AW1238" s="167"/>
      <c r="AX1238" s="167"/>
      <c r="AY1238" s="167"/>
      <c r="AZ1238" s="167"/>
      <c r="BA1238" s="167"/>
      <c r="BB1238" s="167"/>
      <c r="BC1238" s="167"/>
      <c r="BD1238" s="167"/>
      <c r="BE1238" s="167"/>
      <c r="BF1238" s="167"/>
      <c r="BG1238" s="167"/>
      <c r="BH1238" s="167"/>
      <c r="BI1238" s="167"/>
      <c r="BJ1238" s="167"/>
      <c r="BK1238" s="167"/>
      <c r="BL1238" s="166"/>
      <c r="BM1238" s="166"/>
      <c r="BN1238" s="166"/>
      <c r="BO1238" s="166"/>
      <c r="BP1238" s="166"/>
      <c r="BQ1238" s="166"/>
      <c r="BR1238" s="166"/>
      <c r="BS1238" s="166"/>
      <c r="BT1238" s="166"/>
      <c r="BU1238" s="166"/>
      <c r="BV1238" s="166"/>
      <c r="BW1238" s="166"/>
      <c r="BX1238" s="166"/>
      <c r="BY1238" s="166"/>
      <c r="BZ1238" s="166"/>
      <c r="CA1238" s="166"/>
      <c r="CB1238" s="166"/>
      <c r="CC1238" s="166"/>
      <c r="CD1238" s="166"/>
      <c r="CE1238" s="166"/>
      <c r="CF1238" s="166"/>
      <c r="CG1238" s="166"/>
      <c r="CH1238" s="166"/>
      <c r="CI1238" s="166"/>
      <c r="CJ1238" s="166"/>
      <c r="CK1238" s="166"/>
      <c r="CL1238" s="166"/>
      <c r="CM1238" s="166"/>
      <c r="CN1238" s="166"/>
      <c r="CO1238" s="166"/>
      <c r="CP1238" s="166"/>
      <c r="CQ1238" s="166"/>
      <c r="CR1238" s="166"/>
      <c r="CS1238" s="166"/>
      <c r="CT1238" s="166"/>
      <c r="CU1238" s="166"/>
      <c r="CV1238" s="166"/>
      <c r="CW1238" s="166"/>
      <c r="CX1238" s="166"/>
      <c r="CY1238" s="166"/>
      <c r="CZ1238" s="166"/>
      <c r="DA1238" s="166"/>
      <c r="DB1238" s="166"/>
      <c r="DC1238" s="166"/>
      <c r="DD1238" s="166"/>
      <c r="DE1238" s="166"/>
      <c r="DF1238" s="166"/>
      <c r="DG1238" s="166"/>
      <c r="DH1238" s="166"/>
      <c r="DI1238" s="166"/>
      <c r="DJ1238" s="166"/>
      <c r="DK1238" s="166"/>
      <c r="DL1238" s="166"/>
      <c r="DM1238" s="166"/>
      <c r="DN1238" s="166"/>
      <c r="DO1238" s="166"/>
      <c r="DP1238" s="166"/>
      <c r="DQ1238" s="166"/>
      <c r="DR1238" s="166"/>
      <c r="DS1238" s="166"/>
      <c r="DT1238" s="166"/>
      <c r="DU1238" s="166"/>
      <c r="DV1238" s="166"/>
      <c r="DW1238" s="166"/>
      <c r="DX1238" s="166"/>
      <c r="DY1238" s="166"/>
      <c r="DZ1238" s="166"/>
      <c r="EA1238" s="166"/>
      <c r="EB1238" s="166"/>
      <c r="EC1238" s="166"/>
      <c r="ED1238" s="166"/>
      <c r="EE1238" s="166"/>
      <c r="EF1238" s="166"/>
      <c r="EG1238" s="166"/>
      <c r="EH1238" s="166"/>
      <c r="EI1238" s="166"/>
      <c r="EJ1238" s="166"/>
      <c r="EK1238" s="166"/>
      <c r="EL1238" s="166"/>
      <c r="EM1238" s="166"/>
      <c r="EN1238" s="166"/>
      <c r="EO1238" s="166"/>
      <c r="EP1238" s="166"/>
      <c r="EQ1238" s="166"/>
      <c r="ER1238" s="166"/>
      <c r="ES1238" s="166"/>
      <c r="ET1238" s="166"/>
      <c r="EU1238" s="166"/>
      <c r="EV1238" s="166"/>
      <c r="EW1238" s="166"/>
      <c r="EX1238" s="166"/>
      <c r="EY1238" s="166"/>
      <c r="EZ1238" s="166"/>
      <c r="FA1238" s="166"/>
      <c r="FB1238" s="166"/>
      <c r="FC1238" s="166"/>
      <c r="FD1238" s="166"/>
      <c r="FE1238" s="166"/>
      <c r="FF1238" s="166"/>
      <c r="FG1238" s="166"/>
      <c r="FH1238" s="166"/>
      <c r="FI1238" s="166"/>
      <c r="FJ1238" s="166"/>
    </row>
    <row r="1239" spans="13:166" s="19" customFormat="1">
      <c r="M1239" s="166"/>
      <c r="N1239" s="166"/>
      <c r="O1239" s="166"/>
      <c r="P1239" s="166"/>
      <c r="Q1239" s="166"/>
      <c r="R1239" s="166"/>
      <c r="S1239" s="166"/>
      <c r="T1239" s="166"/>
      <c r="U1239" s="166"/>
      <c r="V1239" s="166"/>
      <c r="W1239" s="166"/>
      <c r="X1239" s="166"/>
      <c r="Y1239" s="166"/>
      <c r="Z1239" s="166"/>
      <c r="AA1239" s="166"/>
      <c r="AB1239" s="166"/>
      <c r="AC1239" s="166"/>
      <c r="AD1239" s="166"/>
      <c r="AE1239" s="166"/>
      <c r="AF1239" s="166"/>
      <c r="AG1239" s="166"/>
      <c r="AH1239" s="167"/>
      <c r="AI1239" s="167"/>
      <c r="AJ1239" s="167"/>
      <c r="AK1239" s="167"/>
      <c r="AL1239" s="167"/>
      <c r="AM1239" s="167"/>
      <c r="AN1239" s="167"/>
      <c r="AO1239" s="167"/>
      <c r="AP1239" s="167"/>
      <c r="AQ1239" s="167"/>
      <c r="AR1239" s="167"/>
      <c r="AS1239" s="167"/>
      <c r="AT1239" s="167"/>
      <c r="AU1239" s="167"/>
      <c r="AV1239" s="167"/>
      <c r="AW1239" s="167"/>
      <c r="AX1239" s="167"/>
      <c r="AY1239" s="167"/>
      <c r="AZ1239" s="167"/>
      <c r="BA1239" s="167"/>
      <c r="BB1239" s="167"/>
      <c r="BC1239" s="167"/>
      <c r="BD1239" s="167"/>
      <c r="BE1239" s="167"/>
      <c r="BF1239" s="167"/>
      <c r="BG1239" s="167"/>
      <c r="BH1239" s="167"/>
      <c r="BI1239" s="167"/>
      <c r="BJ1239" s="167"/>
      <c r="BK1239" s="167"/>
      <c r="BL1239" s="166"/>
      <c r="BM1239" s="166"/>
      <c r="BN1239" s="166"/>
      <c r="BO1239" s="166"/>
      <c r="BP1239" s="166"/>
      <c r="BQ1239" s="166"/>
      <c r="BR1239" s="166"/>
      <c r="BS1239" s="166"/>
      <c r="BT1239" s="166"/>
      <c r="BU1239" s="166"/>
      <c r="BV1239" s="166"/>
      <c r="BW1239" s="166"/>
      <c r="BX1239" s="166"/>
      <c r="BY1239" s="166"/>
      <c r="BZ1239" s="166"/>
      <c r="CA1239" s="166"/>
      <c r="CB1239" s="166"/>
      <c r="CC1239" s="166"/>
      <c r="CD1239" s="166"/>
      <c r="CE1239" s="166"/>
      <c r="CF1239" s="166"/>
      <c r="CG1239" s="166"/>
      <c r="CH1239" s="166"/>
      <c r="CI1239" s="166"/>
      <c r="CJ1239" s="166"/>
      <c r="CK1239" s="166"/>
      <c r="CL1239" s="166"/>
      <c r="CM1239" s="166"/>
      <c r="CN1239" s="166"/>
      <c r="CO1239" s="166"/>
      <c r="CP1239" s="166"/>
      <c r="CQ1239" s="166"/>
      <c r="CR1239" s="166"/>
      <c r="CS1239" s="166"/>
      <c r="CT1239" s="166"/>
      <c r="CU1239" s="166"/>
      <c r="CV1239" s="166"/>
      <c r="CW1239" s="166"/>
      <c r="CX1239" s="166"/>
      <c r="CY1239" s="166"/>
      <c r="CZ1239" s="166"/>
      <c r="DA1239" s="166"/>
      <c r="DB1239" s="166"/>
      <c r="DC1239" s="166"/>
      <c r="DD1239" s="166"/>
      <c r="DE1239" s="166"/>
      <c r="DF1239" s="166"/>
      <c r="DG1239" s="166"/>
      <c r="DH1239" s="166"/>
      <c r="DI1239" s="166"/>
      <c r="DJ1239" s="166"/>
      <c r="DK1239" s="166"/>
      <c r="DL1239" s="166"/>
      <c r="DM1239" s="166"/>
      <c r="DN1239" s="166"/>
      <c r="DO1239" s="166"/>
      <c r="DP1239" s="166"/>
      <c r="DQ1239" s="166"/>
      <c r="DR1239" s="166"/>
      <c r="DS1239" s="166"/>
      <c r="DT1239" s="166"/>
      <c r="DU1239" s="166"/>
      <c r="DV1239" s="166"/>
      <c r="DW1239" s="166"/>
      <c r="DX1239" s="166"/>
      <c r="DY1239" s="166"/>
      <c r="DZ1239" s="166"/>
      <c r="EA1239" s="166"/>
      <c r="EB1239" s="166"/>
      <c r="EC1239" s="166"/>
      <c r="ED1239" s="166"/>
      <c r="EE1239" s="166"/>
      <c r="EF1239" s="166"/>
      <c r="EG1239" s="166"/>
      <c r="EH1239" s="166"/>
      <c r="EI1239" s="166"/>
      <c r="EJ1239" s="166"/>
      <c r="EK1239" s="166"/>
      <c r="EL1239" s="166"/>
      <c r="EM1239" s="166"/>
      <c r="EN1239" s="166"/>
      <c r="EO1239" s="166"/>
      <c r="EP1239" s="166"/>
      <c r="EQ1239" s="166"/>
      <c r="ER1239" s="166"/>
      <c r="ES1239" s="166"/>
      <c r="ET1239" s="166"/>
      <c r="EU1239" s="166"/>
      <c r="EV1239" s="166"/>
      <c r="EW1239" s="166"/>
      <c r="EX1239" s="166"/>
      <c r="EY1239" s="166"/>
      <c r="EZ1239" s="166"/>
      <c r="FA1239" s="166"/>
      <c r="FB1239" s="166"/>
      <c r="FC1239" s="166"/>
      <c r="FD1239" s="166"/>
      <c r="FE1239" s="166"/>
      <c r="FF1239" s="166"/>
      <c r="FG1239" s="166"/>
      <c r="FH1239" s="166"/>
      <c r="FI1239" s="166"/>
      <c r="FJ1239" s="166"/>
    </row>
    <row r="1240" spans="13:166" s="19" customFormat="1">
      <c r="M1240" s="166"/>
      <c r="N1240" s="166"/>
      <c r="O1240" s="166"/>
      <c r="P1240" s="166"/>
      <c r="Q1240" s="166"/>
      <c r="R1240" s="166"/>
      <c r="S1240" s="166"/>
      <c r="T1240" s="166"/>
      <c r="U1240" s="166"/>
      <c r="V1240" s="166"/>
      <c r="W1240" s="166"/>
      <c r="X1240" s="166"/>
      <c r="Y1240" s="166"/>
      <c r="Z1240" s="166"/>
      <c r="AA1240" s="166"/>
      <c r="AB1240" s="166"/>
      <c r="AC1240" s="166"/>
      <c r="AD1240" s="166"/>
      <c r="AE1240" s="166"/>
      <c r="AF1240" s="166"/>
      <c r="AG1240" s="166"/>
      <c r="AH1240" s="167"/>
      <c r="AI1240" s="167"/>
      <c r="AJ1240" s="167"/>
      <c r="AK1240" s="167"/>
      <c r="AL1240" s="167"/>
      <c r="AM1240" s="167"/>
      <c r="AN1240" s="167"/>
      <c r="AO1240" s="167"/>
      <c r="AP1240" s="167"/>
      <c r="AQ1240" s="167"/>
      <c r="AR1240" s="167"/>
      <c r="AS1240" s="167"/>
      <c r="AT1240" s="167"/>
      <c r="AU1240" s="167"/>
      <c r="AV1240" s="167"/>
      <c r="AW1240" s="167"/>
      <c r="AX1240" s="167"/>
      <c r="AY1240" s="167"/>
      <c r="AZ1240" s="167"/>
      <c r="BA1240" s="167"/>
      <c r="BB1240" s="167"/>
      <c r="BC1240" s="167"/>
      <c r="BD1240" s="167"/>
      <c r="BE1240" s="167"/>
      <c r="BF1240" s="167"/>
      <c r="BG1240" s="167"/>
      <c r="BH1240" s="167"/>
      <c r="BI1240" s="167"/>
      <c r="BJ1240" s="167"/>
      <c r="BK1240" s="167"/>
      <c r="BL1240" s="166"/>
      <c r="BM1240" s="166"/>
      <c r="BN1240" s="166"/>
      <c r="BO1240" s="166"/>
      <c r="BP1240" s="166"/>
      <c r="BQ1240" s="166"/>
      <c r="BR1240" s="166"/>
      <c r="BS1240" s="166"/>
      <c r="BT1240" s="166"/>
      <c r="BU1240" s="166"/>
      <c r="BV1240" s="166"/>
      <c r="BW1240" s="166"/>
      <c r="BX1240" s="166"/>
      <c r="BY1240" s="166"/>
      <c r="BZ1240" s="166"/>
      <c r="CA1240" s="166"/>
      <c r="CB1240" s="166"/>
      <c r="CC1240" s="166"/>
      <c r="CD1240" s="166"/>
      <c r="CE1240" s="166"/>
      <c r="CF1240" s="166"/>
      <c r="CG1240" s="166"/>
      <c r="CH1240" s="166"/>
      <c r="CI1240" s="166"/>
      <c r="CJ1240" s="166"/>
      <c r="CK1240" s="166"/>
      <c r="CL1240" s="166"/>
      <c r="CM1240" s="166"/>
      <c r="CN1240" s="166"/>
      <c r="CO1240" s="166"/>
      <c r="CP1240" s="166"/>
      <c r="CQ1240" s="166"/>
      <c r="CR1240" s="166"/>
      <c r="CS1240" s="166"/>
      <c r="CT1240" s="166"/>
      <c r="CU1240" s="166"/>
      <c r="CV1240" s="166"/>
      <c r="CW1240" s="166"/>
      <c r="CX1240" s="166"/>
      <c r="CY1240" s="166"/>
      <c r="CZ1240" s="166"/>
      <c r="DA1240" s="166"/>
      <c r="DB1240" s="166"/>
      <c r="DC1240" s="166"/>
      <c r="DD1240" s="166"/>
      <c r="DE1240" s="166"/>
      <c r="DF1240" s="166"/>
      <c r="DG1240" s="166"/>
      <c r="DH1240" s="166"/>
      <c r="DI1240" s="166"/>
      <c r="DJ1240" s="166"/>
      <c r="DK1240" s="166"/>
      <c r="DL1240" s="166"/>
      <c r="DM1240" s="166"/>
      <c r="DN1240" s="166"/>
      <c r="DO1240" s="166"/>
      <c r="DP1240" s="166"/>
      <c r="DQ1240" s="166"/>
      <c r="DR1240" s="166"/>
      <c r="DS1240" s="166"/>
      <c r="DT1240" s="166"/>
      <c r="DU1240" s="166"/>
      <c r="DV1240" s="166"/>
      <c r="DW1240" s="166"/>
      <c r="DX1240" s="166"/>
      <c r="DY1240" s="166"/>
      <c r="DZ1240" s="166"/>
      <c r="EA1240" s="166"/>
      <c r="EB1240" s="166"/>
      <c r="EC1240" s="166"/>
      <c r="ED1240" s="166"/>
      <c r="EE1240" s="166"/>
      <c r="EF1240" s="166"/>
      <c r="EG1240" s="166"/>
      <c r="EH1240" s="166"/>
      <c r="EI1240" s="166"/>
      <c r="EJ1240" s="166"/>
      <c r="EK1240" s="166"/>
      <c r="EL1240" s="166"/>
      <c r="EM1240" s="166"/>
      <c r="EN1240" s="166"/>
      <c r="EO1240" s="166"/>
      <c r="EP1240" s="166"/>
      <c r="EQ1240" s="166"/>
      <c r="ER1240" s="166"/>
      <c r="ES1240" s="166"/>
      <c r="ET1240" s="166"/>
      <c r="EU1240" s="166"/>
      <c r="EV1240" s="166"/>
      <c r="EW1240" s="166"/>
      <c r="EX1240" s="166"/>
      <c r="EY1240" s="166"/>
      <c r="EZ1240" s="166"/>
      <c r="FA1240" s="166"/>
      <c r="FB1240" s="166"/>
      <c r="FC1240" s="166"/>
      <c r="FD1240" s="166"/>
      <c r="FE1240" s="166"/>
      <c r="FF1240" s="166"/>
      <c r="FG1240" s="166"/>
      <c r="FH1240" s="166"/>
      <c r="FI1240" s="166"/>
      <c r="FJ1240" s="166"/>
    </row>
    <row r="1241" spans="13:166" s="19" customFormat="1">
      <c r="M1241" s="166"/>
      <c r="N1241" s="166"/>
      <c r="O1241" s="166"/>
      <c r="P1241" s="166"/>
      <c r="Q1241" s="166"/>
      <c r="R1241" s="166"/>
      <c r="S1241" s="166"/>
      <c r="T1241" s="166"/>
      <c r="U1241" s="166"/>
      <c r="V1241" s="166"/>
      <c r="W1241" s="166"/>
      <c r="X1241" s="166"/>
      <c r="Y1241" s="166"/>
      <c r="Z1241" s="166"/>
      <c r="AA1241" s="166"/>
      <c r="AB1241" s="166"/>
      <c r="AC1241" s="166"/>
      <c r="AD1241" s="166"/>
      <c r="AE1241" s="166"/>
      <c r="AF1241" s="166"/>
      <c r="AG1241" s="166"/>
      <c r="AH1241" s="167"/>
      <c r="AI1241" s="167"/>
      <c r="AJ1241" s="167"/>
      <c r="AK1241" s="167"/>
      <c r="AL1241" s="167"/>
      <c r="AM1241" s="167"/>
      <c r="AN1241" s="167"/>
      <c r="AO1241" s="167"/>
      <c r="AP1241" s="167"/>
      <c r="AQ1241" s="167"/>
      <c r="AR1241" s="167"/>
      <c r="AS1241" s="167"/>
      <c r="AT1241" s="167"/>
      <c r="AU1241" s="167"/>
      <c r="AV1241" s="167"/>
      <c r="AW1241" s="167"/>
      <c r="AX1241" s="167"/>
      <c r="AY1241" s="167"/>
      <c r="AZ1241" s="167"/>
      <c r="BA1241" s="167"/>
      <c r="BB1241" s="167"/>
      <c r="BC1241" s="167"/>
      <c r="BD1241" s="167"/>
      <c r="BE1241" s="167"/>
      <c r="BF1241" s="167"/>
      <c r="BG1241" s="167"/>
      <c r="BH1241" s="167"/>
      <c r="BI1241" s="167"/>
      <c r="BJ1241" s="167"/>
      <c r="BK1241" s="167"/>
      <c r="BL1241" s="166"/>
      <c r="BM1241" s="166"/>
      <c r="BN1241" s="166"/>
      <c r="BO1241" s="166"/>
      <c r="BP1241" s="166"/>
      <c r="BQ1241" s="166"/>
      <c r="BR1241" s="166"/>
      <c r="BS1241" s="166"/>
      <c r="BT1241" s="166"/>
      <c r="BU1241" s="166"/>
      <c r="BV1241" s="166"/>
      <c r="BW1241" s="166"/>
      <c r="BX1241" s="166"/>
      <c r="BY1241" s="166"/>
      <c r="BZ1241" s="166"/>
      <c r="CA1241" s="166"/>
      <c r="CB1241" s="166"/>
      <c r="CC1241" s="166"/>
      <c r="CD1241" s="166"/>
      <c r="CE1241" s="166"/>
      <c r="CF1241" s="166"/>
      <c r="CG1241" s="166"/>
      <c r="CH1241" s="166"/>
      <c r="CI1241" s="166"/>
      <c r="CJ1241" s="166"/>
      <c r="CK1241" s="166"/>
      <c r="CL1241" s="166"/>
      <c r="CM1241" s="166"/>
      <c r="CN1241" s="166"/>
      <c r="CO1241" s="166"/>
      <c r="CP1241" s="166"/>
      <c r="CQ1241" s="166"/>
      <c r="CR1241" s="166"/>
      <c r="CS1241" s="166"/>
      <c r="CT1241" s="166"/>
      <c r="CU1241" s="166"/>
      <c r="CV1241" s="166"/>
      <c r="CW1241" s="166"/>
      <c r="CX1241" s="166"/>
      <c r="CY1241" s="166"/>
      <c r="CZ1241" s="166"/>
      <c r="DA1241" s="166"/>
      <c r="DB1241" s="166"/>
      <c r="DC1241" s="166"/>
      <c r="DD1241" s="166"/>
      <c r="DE1241" s="166"/>
      <c r="DF1241" s="166"/>
      <c r="DG1241" s="166"/>
      <c r="DH1241" s="166"/>
      <c r="DI1241" s="166"/>
      <c r="DJ1241" s="166"/>
      <c r="DK1241" s="166"/>
      <c r="DL1241" s="166"/>
      <c r="DM1241" s="166"/>
      <c r="DN1241" s="166"/>
      <c r="DO1241" s="166"/>
      <c r="DP1241" s="166"/>
      <c r="DQ1241" s="166"/>
      <c r="DR1241" s="166"/>
      <c r="DS1241" s="166"/>
      <c r="DT1241" s="166"/>
      <c r="DU1241" s="166"/>
      <c r="DV1241" s="166"/>
      <c r="DW1241" s="166"/>
      <c r="DX1241" s="166"/>
      <c r="DY1241" s="166"/>
      <c r="DZ1241" s="166"/>
      <c r="EA1241" s="166"/>
      <c r="EB1241" s="166"/>
      <c r="EC1241" s="166"/>
      <c r="ED1241" s="166"/>
      <c r="EE1241" s="166"/>
      <c r="EF1241" s="166"/>
      <c r="EG1241" s="166"/>
      <c r="EH1241" s="166"/>
      <c r="EI1241" s="166"/>
      <c r="EJ1241" s="166"/>
      <c r="EK1241" s="166"/>
      <c r="EL1241" s="166"/>
      <c r="EM1241" s="166"/>
      <c r="EN1241" s="166"/>
      <c r="EO1241" s="166"/>
      <c r="EP1241" s="166"/>
      <c r="EQ1241" s="166"/>
      <c r="ER1241" s="166"/>
      <c r="ES1241" s="166"/>
      <c r="ET1241" s="166"/>
      <c r="EU1241" s="166"/>
      <c r="EV1241" s="166"/>
      <c r="EW1241" s="166"/>
      <c r="EX1241" s="166"/>
      <c r="EY1241" s="166"/>
      <c r="EZ1241" s="166"/>
      <c r="FA1241" s="166"/>
      <c r="FB1241" s="166"/>
      <c r="FC1241" s="166"/>
      <c r="FD1241" s="166"/>
      <c r="FE1241" s="166"/>
      <c r="FF1241" s="166"/>
      <c r="FG1241" s="166"/>
      <c r="FH1241" s="166"/>
      <c r="FI1241" s="166"/>
      <c r="FJ1241" s="166"/>
    </row>
    <row r="1242" spans="13:166" s="19" customFormat="1">
      <c r="M1242" s="166"/>
      <c r="N1242" s="166"/>
      <c r="O1242" s="166"/>
      <c r="P1242" s="166"/>
      <c r="Q1242" s="166"/>
      <c r="R1242" s="166"/>
      <c r="S1242" s="166"/>
      <c r="T1242" s="166"/>
      <c r="U1242" s="166"/>
      <c r="V1242" s="166"/>
      <c r="W1242" s="166"/>
      <c r="X1242" s="166"/>
      <c r="Y1242" s="166"/>
      <c r="Z1242" s="166"/>
      <c r="AA1242" s="166"/>
      <c r="AB1242" s="166"/>
      <c r="AC1242" s="166"/>
      <c r="AD1242" s="166"/>
      <c r="AE1242" s="166"/>
      <c r="AF1242" s="166"/>
      <c r="AG1242" s="166"/>
      <c r="AH1242" s="167"/>
      <c r="AI1242" s="167"/>
      <c r="AJ1242" s="167"/>
      <c r="AK1242" s="167"/>
      <c r="AL1242" s="167"/>
      <c r="AM1242" s="167"/>
      <c r="AN1242" s="167"/>
      <c r="AO1242" s="167"/>
      <c r="AP1242" s="167"/>
      <c r="AQ1242" s="167"/>
      <c r="AR1242" s="167"/>
      <c r="AS1242" s="167"/>
      <c r="AT1242" s="167"/>
      <c r="AU1242" s="167"/>
      <c r="AV1242" s="167"/>
      <c r="AW1242" s="167"/>
      <c r="AX1242" s="167"/>
      <c r="AY1242" s="167"/>
      <c r="AZ1242" s="167"/>
      <c r="BA1242" s="167"/>
      <c r="BB1242" s="167"/>
      <c r="BC1242" s="167"/>
      <c r="BD1242" s="167"/>
      <c r="BE1242" s="167"/>
      <c r="BF1242" s="167"/>
      <c r="BG1242" s="167"/>
      <c r="BH1242" s="167"/>
      <c r="BI1242" s="167"/>
      <c r="BJ1242" s="167"/>
      <c r="BK1242" s="167"/>
      <c r="BL1242" s="166"/>
      <c r="BM1242" s="166"/>
      <c r="BN1242" s="166"/>
      <c r="BO1242" s="166"/>
      <c r="BP1242" s="166"/>
      <c r="BQ1242" s="166"/>
      <c r="BR1242" s="166"/>
      <c r="BS1242" s="166"/>
      <c r="BT1242" s="166"/>
      <c r="BU1242" s="166"/>
      <c r="BV1242" s="166"/>
      <c r="BW1242" s="166"/>
      <c r="BX1242" s="166"/>
      <c r="BY1242" s="166"/>
      <c r="BZ1242" s="166"/>
      <c r="CA1242" s="166"/>
      <c r="CB1242" s="166"/>
      <c r="CC1242" s="166"/>
      <c r="CD1242" s="166"/>
      <c r="CE1242" s="166"/>
      <c r="CF1242" s="166"/>
      <c r="CG1242" s="166"/>
      <c r="CH1242" s="166"/>
      <c r="CI1242" s="166"/>
      <c r="CJ1242" s="166"/>
      <c r="CK1242" s="166"/>
      <c r="CL1242" s="166"/>
      <c r="CM1242" s="166"/>
      <c r="CN1242" s="166"/>
      <c r="CO1242" s="166"/>
      <c r="CP1242" s="166"/>
      <c r="CQ1242" s="166"/>
      <c r="CR1242" s="166"/>
      <c r="CS1242" s="166"/>
      <c r="CT1242" s="166"/>
      <c r="CU1242" s="166"/>
      <c r="CV1242" s="166"/>
      <c r="CW1242" s="166"/>
      <c r="CX1242" s="166"/>
      <c r="CY1242" s="166"/>
      <c r="CZ1242" s="166"/>
      <c r="DA1242" s="166"/>
      <c r="DB1242" s="166"/>
      <c r="DC1242" s="166"/>
      <c r="DD1242" s="166"/>
      <c r="DE1242" s="166"/>
      <c r="DF1242" s="166"/>
      <c r="DG1242" s="166"/>
      <c r="DH1242" s="166"/>
      <c r="DI1242" s="166"/>
      <c r="DJ1242" s="166"/>
      <c r="DK1242" s="166"/>
      <c r="DL1242" s="166"/>
      <c r="DM1242" s="166"/>
      <c r="DN1242" s="166"/>
      <c r="DO1242" s="166"/>
      <c r="DP1242" s="166"/>
      <c r="DQ1242" s="166"/>
      <c r="DR1242" s="166"/>
      <c r="DS1242" s="166"/>
      <c r="DT1242" s="166"/>
      <c r="DU1242" s="166"/>
      <c r="DV1242" s="166"/>
      <c r="DW1242" s="166"/>
      <c r="DX1242" s="166"/>
      <c r="DY1242" s="166"/>
      <c r="DZ1242" s="166"/>
      <c r="EA1242" s="166"/>
      <c r="EB1242" s="166"/>
      <c r="EC1242" s="166"/>
      <c r="ED1242" s="166"/>
      <c r="EE1242" s="166"/>
      <c r="EF1242" s="166"/>
      <c r="EG1242" s="166"/>
      <c r="EH1242" s="166"/>
      <c r="EI1242" s="166"/>
      <c r="EJ1242" s="166"/>
      <c r="EK1242" s="166"/>
      <c r="EL1242" s="166"/>
      <c r="EM1242" s="166"/>
      <c r="EN1242" s="166"/>
      <c r="EO1242" s="166"/>
      <c r="EP1242" s="166"/>
      <c r="EQ1242" s="166"/>
      <c r="ER1242" s="166"/>
      <c r="ES1242" s="166"/>
      <c r="ET1242" s="166"/>
      <c r="EU1242" s="166"/>
      <c r="EV1242" s="166"/>
      <c r="EW1242" s="166"/>
      <c r="EX1242" s="166"/>
      <c r="EY1242" s="166"/>
      <c r="EZ1242" s="166"/>
      <c r="FA1242" s="166"/>
      <c r="FB1242" s="166"/>
      <c r="FC1242" s="166"/>
      <c r="FD1242" s="166"/>
      <c r="FE1242" s="166"/>
      <c r="FF1242" s="166"/>
      <c r="FG1242" s="166"/>
      <c r="FH1242" s="166"/>
      <c r="FI1242" s="166"/>
      <c r="FJ1242" s="166"/>
    </row>
    <row r="1243" spans="13:166" s="19" customFormat="1">
      <c r="M1243" s="166"/>
      <c r="N1243" s="166"/>
      <c r="O1243" s="166"/>
      <c r="P1243" s="166"/>
      <c r="Q1243" s="166"/>
      <c r="R1243" s="166"/>
      <c r="S1243" s="166"/>
      <c r="T1243" s="166"/>
      <c r="U1243" s="166"/>
      <c r="V1243" s="166"/>
      <c r="W1243" s="166"/>
      <c r="X1243" s="166"/>
      <c r="Y1243" s="166"/>
      <c r="Z1243" s="166"/>
      <c r="AA1243" s="166"/>
      <c r="AB1243" s="166"/>
      <c r="AC1243" s="166"/>
      <c r="AD1243" s="166"/>
      <c r="AE1243" s="166"/>
      <c r="AF1243" s="166"/>
      <c r="AG1243" s="166"/>
      <c r="AH1243" s="167"/>
      <c r="AI1243" s="167"/>
      <c r="AJ1243" s="167"/>
      <c r="AK1243" s="167"/>
      <c r="AL1243" s="167"/>
      <c r="AM1243" s="167"/>
      <c r="AN1243" s="167"/>
      <c r="AO1243" s="167"/>
      <c r="AP1243" s="167"/>
      <c r="AQ1243" s="167"/>
      <c r="AR1243" s="167"/>
      <c r="AS1243" s="167"/>
      <c r="AT1243" s="167"/>
      <c r="AU1243" s="167"/>
      <c r="AV1243" s="167"/>
      <c r="AW1243" s="167"/>
      <c r="AX1243" s="167"/>
      <c r="AY1243" s="167"/>
      <c r="AZ1243" s="167"/>
      <c r="BA1243" s="167"/>
      <c r="BB1243" s="167"/>
      <c r="BC1243" s="167"/>
      <c r="BD1243" s="167"/>
      <c r="BE1243" s="167"/>
      <c r="BF1243" s="167"/>
      <c r="BG1243" s="167"/>
      <c r="BH1243" s="167"/>
      <c r="BI1243" s="167"/>
      <c r="BJ1243" s="167"/>
      <c r="BK1243" s="167"/>
      <c r="BL1243" s="166"/>
      <c r="BM1243" s="166"/>
      <c r="BN1243" s="166"/>
      <c r="BO1243" s="166"/>
      <c r="BP1243" s="166"/>
      <c r="BQ1243" s="166"/>
      <c r="BR1243" s="166"/>
      <c r="BS1243" s="166"/>
      <c r="BT1243" s="166"/>
      <c r="BU1243" s="166"/>
      <c r="BV1243" s="166"/>
      <c r="BW1243" s="166"/>
      <c r="BX1243" s="166"/>
      <c r="BY1243" s="166"/>
      <c r="BZ1243" s="166"/>
      <c r="CA1243" s="166"/>
      <c r="CB1243" s="166"/>
      <c r="CC1243" s="166"/>
      <c r="CD1243" s="166"/>
      <c r="CE1243" s="166"/>
      <c r="CF1243" s="166"/>
      <c r="CG1243" s="166"/>
      <c r="CH1243" s="166"/>
      <c r="CI1243" s="166"/>
      <c r="CJ1243" s="166"/>
      <c r="CK1243" s="166"/>
      <c r="CL1243" s="166"/>
      <c r="CM1243" s="166"/>
      <c r="CN1243" s="166"/>
      <c r="CO1243" s="166"/>
      <c r="CP1243" s="166"/>
      <c r="CQ1243" s="166"/>
      <c r="CR1243" s="166"/>
      <c r="CS1243" s="166"/>
      <c r="CT1243" s="166"/>
      <c r="CU1243" s="166"/>
      <c r="CV1243" s="166"/>
      <c r="CW1243" s="166"/>
      <c r="CX1243" s="166"/>
      <c r="CY1243" s="166"/>
      <c r="CZ1243" s="166"/>
      <c r="DA1243" s="166"/>
      <c r="DB1243" s="166"/>
      <c r="DC1243" s="166"/>
      <c r="DD1243" s="166"/>
      <c r="DE1243" s="166"/>
      <c r="DF1243" s="166"/>
      <c r="DG1243" s="166"/>
      <c r="DH1243" s="166"/>
      <c r="DI1243" s="166"/>
      <c r="DJ1243" s="166"/>
      <c r="DK1243" s="166"/>
      <c r="DL1243" s="166"/>
      <c r="DM1243" s="166"/>
      <c r="DN1243" s="166"/>
      <c r="DO1243" s="166"/>
      <c r="DP1243" s="166"/>
      <c r="DQ1243" s="166"/>
      <c r="DR1243" s="166"/>
      <c r="DS1243" s="166"/>
      <c r="DT1243" s="166"/>
      <c r="DU1243" s="166"/>
      <c r="DV1243" s="166"/>
      <c r="DW1243" s="166"/>
      <c r="DX1243" s="166"/>
      <c r="DY1243" s="166"/>
      <c r="DZ1243" s="166"/>
      <c r="EA1243" s="166"/>
      <c r="EB1243" s="166"/>
      <c r="EC1243" s="166"/>
      <c r="ED1243" s="166"/>
      <c r="EE1243" s="166"/>
      <c r="EF1243" s="166"/>
      <c r="EG1243" s="166"/>
      <c r="EH1243" s="166"/>
      <c r="EI1243" s="166"/>
      <c r="EJ1243" s="166"/>
      <c r="EK1243" s="166"/>
      <c r="EL1243" s="166"/>
      <c r="EM1243" s="166"/>
      <c r="EN1243" s="166"/>
      <c r="EO1243" s="166"/>
      <c r="EP1243" s="166"/>
      <c r="EQ1243" s="166"/>
      <c r="ER1243" s="166"/>
      <c r="ES1243" s="166"/>
      <c r="ET1243" s="166"/>
      <c r="EU1243" s="166"/>
      <c r="EV1243" s="166"/>
      <c r="EW1243" s="166"/>
      <c r="EX1243" s="166"/>
      <c r="EY1243" s="166"/>
      <c r="EZ1243" s="166"/>
      <c r="FA1243" s="166"/>
      <c r="FB1243" s="166"/>
      <c r="FC1243" s="166"/>
      <c r="FD1243" s="166"/>
      <c r="FE1243" s="166"/>
      <c r="FF1243" s="166"/>
      <c r="FG1243" s="166"/>
      <c r="FH1243" s="166"/>
      <c r="FI1243" s="166"/>
      <c r="FJ1243" s="166"/>
    </row>
    <row r="1244" spans="13:166" s="19" customFormat="1">
      <c r="M1244" s="166"/>
      <c r="N1244" s="166"/>
      <c r="O1244" s="166"/>
      <c r="P1244" s="166"/>
      <c r="Q1244" s="166"/>
      <c r="R1244" s="166"/>
      <c r="S1244" s="166"/>
      <c r="T1244" s="166"/>
      <c r="U1244" s="166"/>
      <c r="V1244" s="166"/>
      <c r="W1244" s="166"/>
      <c r="X1244" s="166"/>
      <c r="Y1244" s="166"/>
      <c r="Z1244" s="166"/>
      <c r="AA1244" s="166"/>
      <c r="AB1244" s="166"/>
      <c r="AC1244" s="166"/>
      <c r="AD1244" s="166"/>
      <c r="AE1244" s="166"/>
      <c r="AF1244" s="166"/>
      <c r="AG1244" s="166"/>
      <c r="AH1244" s="167"/>
      <c r="AI1244" s="167"/>
      <c r="AJ1244" s="167"/>
      <c r="AK1244" s="167"/>
      <c r="AL1244" s="167"/>
      <c r="AM1244" s="167"/>
      <c r="AN1244" s="167"/>
      <c r="AO1244" s="167"/>
      <c r="AP1244" s="167"/>
      <c r="AQ1244" s="167"/>
      <c r="AR1244" s="167"/>
      <c r="AS1244" s="167"/>
      <c r="AT1244" s="167"/>
      <c r="AU1244" s="167"/>
      <c r="AV1244" s="167"/>
      <c r="AW1244" s="167"/>
      <c r="AX1244" s="167"/>
      <c r="AY1244" s="167"/>
      <c r="AZ1244" s="167"/>
      <c r="BA1244" s="167"/>
      <c r="BB1244" s="167"/>
      <c r="BC1244" s="167"/>
      <c r="BD1244" s="167"/>
      <c r="BE1244" s="167"/>
      <c r="BF1244" s="167"/>
      <c r="BG1244" s="167"/>
      <c r="BH1244" s="167"/>
      <c r="BI1244" s="167"/>
      <c r="BJ1244" s="167"/>
      <c r="BK1244" s="167"/>
      <c r="BL1244" s="166"/>
      <c r="BM1244" s="166"/>
      <c r="BN1244" s="166"/>
      <c r="BO1244" s="166"/>
      <c r="BP1244" s="166"/>
      <c r="BQ1244" s="166"/>
      <c r="BR1244" s="166"/>
      <c r="BS1244" s="166"/>
      <c r="BT1244" s="166"/>
      <c r="BU1244" s="166"/>
      <c r="BV1244" s="166"/>
      <c r="BW1244" s="166"/>
      <c r="BX1244" s="166"/>
      <c r="BY1244" s="166"/>
      <c r="BZ1244" s="166"/>
      <c r="CA1244" s="166"/>
      <c r="CB1244" s="166"/>
      <c r="CC1244" s="166"/>
      <c r="CD1244" s="166"/>
      <c r="CE1244" s="166"/>
      <c r="CF1244" s="166"/>
      <c r="CG1244" s="166"/>
      <c r="CH1244" s="166"/>
      <c r="CI1244" s="166"/>
      <c r="CJ1244" s="166"/>
      <c r="CK1244" s="166"/>
      <c r="CL1244" s="166"/>
      <c r="CM1244" s="166"/>
      <c r="CN1244" s="166"/>
      <c r="CO1244" s="166"/>
      <c r="CP1244" s="166"/>
      <c r="CQ1244" s="166"/>
      <c r="CR1244" s="166"/>
      <c r="CS1244" s="166"/>
      <c r="CT1244" s="166"/>
      <c r="CU1244" s="166"/>
      <c r="CV1244" s="166"/>
      <c r="CW1244" s="166"/>
      <c r="CX1244" s="166"/>
      <c r="CY1244" s="166"/>
      <c r="CZ1244" s="166"/>
      <c r="DA1244" s="166"/>
      <c r="DB1244" s="166"/>
      <c r="DC1244" s="166"/>
      <c r="DD1244" s="166"/>
      <c r="DE1244" s="166"/>
      <c r="DF1244" s="166"/>
      <c r="DG1244" s="166"/>
      <c r="DH1244" s="166"/>
      <c r="DI1244" s="166"/>
      <c r="DJ1244" s="166"/>
      <c r="DK1244" s="166"/>
      <c r="DL1244" s="166"/>
      <c r="DM1244" s="166"/>
      <c r="DN1244" s="166"/>
      <c r="DO1244" s="166"/>
      <c r="DP1244" s="166"/>
      <c r="DQ1244" s="166"/>
      <c r="DR1244" s="166"/>
      <c r="DS1244" s="166"/>
      <c r="DT1244" s="166"/>
      <c r="DU1244" s="166"/>
      <c r="DV1244" s="166"/>
      <c r="DW1244" s="166"/>
      <c r="DX1244" s="166"/>
      <c r="DY1244" s="166"/>
      <c r="DZ1244" s="166"/>
      <c r="EA1244" s="166"/>
      <c r="EB1244" s="166"/>
      <c r="EC1244" s="166"/>
      <c r="ED1244" s="166"/>
      <c r="EE1244" s="166"/>
      <c r="EF1244" s="166"/>
      <c r="EG1244" s="166"/>
      <c r="EH1244" s="166"/>
      <c r="EI1244" s="166"/>
      <c r="EJ1244" s="166"/>
      <c r="EK1244" s="166"/>
      <c r="EL1244" s="166"/>
      <c r="EM1244" s="166"/>
      <c r="EN1244" s="166"/>
      <c r="EO1244" s="166"/>
      <c r="EP1244" s="166"/>
      <c r="EQ1244" s="166"/>
      <c r="ER1244" s="166"/>
      <c r="ES1244" s="166"/>
      <c r="ET1244" s="166"/>
      <c r="EU1244" s="166"/>
      <c r="EV1244" s="166"/>
      <c r="EW1244" s="166"/>
      <c r="EX1244" s="166"/>
      <c r="EY1244" s="166"/>
      <c r="EZ1244" s="166"/>
      <c r="FA1244" s="166"/>
      <c r="FB1244" s="166"/>
      <c r="FC1244" s="166"/>
      <c r="FD1244" s="166"/>
      <c r="FE1244" s="166"/>
      <c r="FF1244" s="166"/>
      <c r="FG1244" s="166"/>
      <c r="FH1244" s="166"/>
      <c r="FI1244" s="166"/>
      <c r="FJ1244" s="166"/>
    </row>
    <row r="1245" spans="13:166" s="19" customFormat="1">
      <c r="M1245" s="166"/>
      <c r="N1245" s="166"/>
      <c r="O1245" s="166"/>
      <c r="P1245" s="166"/>
      <c r="Q1245" s="166"/>
      <c r="R1245" s="166"/>
      <c r="S1245" s="166"/>
      <c r="T1245" s="166"/>
      <c r="U1245" s="166"/>
      <c r="V1245" s="166"/>
      <c r="W1245" s="166"/>
      <c r="X1245" s="166"/>
      <c r="Y1245" s="166"/>
      <c r="Z1245" s="166"/>
      <c r="AA1245" s="166"/>
      <c r="AB1245" s="166"/>
      <c r="AC1245" s="166"/>
      <c r="AD1245" s="166"/>
      <c r="AE1245" s="166"/>
      <c r="AF1245" s="166"/>
      <c r="AG1245" s="166"/>
      <c r="AH1245" s="167"/>
      <c r="AI1245" s="167"/>
      <c r="AJ1245" s="167"/>
      <c r="AK1245" s="167"/>
      <c r="AL1245" s="167"/>
      <c r="AM1245" s="167"/>
      <c r="AN1245" s="167"/>
      <c r="AO1245" s="167"/>
      <c r="AP1245" s="167"/>
      <c r="AQ1245" s="167"/>
      <c r="AR1245" s="167"/>
      <c r="AS1245" s="167"/>
      <c r="AT1245" s="167"/>
      <c r="AU1245" s="167"/>
      <c r="AV1245" s="167"/>
      <c r="AW1245" s="167"/>
      <c r="AX1245" s="167"/>
      <c r="AY1245" s="167"/>
      <c r="AZ1245" s="167"/>
      <c r="BA1245" s="167"/>
      <c r="BB1245" s="167"/>
      <c r="BC1245" s="167"/>
      <c r="BD1245" s="167"/>
      <c r="BE1245" s="167"/>
      <c r="BF1245" s="167"/>
      <c r="BG1245" s="167"/>
      <c r="BH1245" s="167"/>
      <c r="BI1245" s="167"/>
      <c r="BJ1245" s="167"/>
      <c r="BK1245" s="167"/>
      <c r="BL1245" s="166"/>
      <c r="BM1245" s="166"/>
      <c r="BN1245" s="166"/>
      <c r="BO1245" s="166"/>
      <c r="BP1245" s="166"/>
      <c r="BQ1245" s="166"/>
      <c r="BR1245" s="166"/>
      <c r="BS1245" s="166"/>
      <c r="BT1245" s="166"/>
      <c r="BU1245" s="166"/>
      <c r="BV1245" s="166"/>
      <c r="BW1245" s="166"/>
      <c r="BX1245" s="166"/>
      <c r="BY1245" s="166"/>
      <c r="BZ1245" s="166"/>
      <c r="CA1245" s="166"/>
      <c r="CB1245" s="166"/>
      <c r="CC1245" s="166"/>
      <c r="CD1245" s="166"/>
      <c r="CE1245" s="166"/>
      <c r="CF1245" s="166"/>
      <c r="CG1245" s="166"/>
      <c r="CH1245" s="166"/>
      <c r="CI1245" s="166"/>
      <c r="CJ1245" s="166"/>
      <c r="CK1245" s="166"/>
      <c r="CL1245" s="166"/>
      <c r="CM1245" s="166"/>
      <c r="CN1245" s="166"/>
      <c r="CO1245" s="166"/>
      <c r="CP1245" s="166"/>
      <c r="CQ1245" s="166"/>
      <c r="CR1245" s="166"/>
      <c r="CS1245" s="166"/>
      <c r="CT1245" s="166"/>
      <c r="CU1245" s="166"/>
      <c r="CV1245" s="166"/>
      <c r="CW1245" s="166"/>
      <c r="CX1245" s="166"/>
      <c r="CY1245" s="166"/>
      <c r="CZ1245" s="166"/>
      <c r="DA1245" s="166"/>
      <c r="DB1245" s="166"/>
      <c r="DC1245" s="166"/>
      <c r="DD1245" s="166"/>
      <c r="DE1245" s="166"/>
      <c r="DF1245" s="166"/>
      <c r="DG1245" s="166"/>
      <c r="DH1245" s="166"/>
      <c r="DI1245" s="166"/>
      <c r="DJ1245" s="166"/>
      <c r="DK1245" s="166"/>
      <c r="DL1245" s="166"/>
      <c r="DM1245" s="166"/>
      <c r="DN1245" s="166"/>
      <c r="DO1245" s="166"/>
      <c r="DP1245" s="166"/>
      <c r="DQ1245" s="166"/>
      <c r="DR1245" s="166"/>
      <c r="DS1245" s="166"/>
      <c r="DT1245" s="166"/>
      <c r="DU1245" s="166"/>
      <c r="DV1245" s="166"/>
      <c r="DW1245" s="166"/>
      <c r="DX1245" s="166"/>
      <c r="DY1245" s="166"/>
      <c r="DZ1245" s="166"/>
      <c r="EA1245" s="166"/>
      <c r="EB1245" s="166"/>
      <c r="EC1245" s="166"/>
      <c r="ED1245" s="166"/>
      <c r="EE1245" s="166"/>
      <c r="EF1245" s="166"/>
      <c r="EG1245" s="166"/>
      <c r="EH1245" s="166"/>
      <c r="EI1245" s="166"/>
      <c r="EJ1245" s="166"/>
      <c r="EK1245" s="166"/>
      <c r="EL1245" s="166"/>
      <c r="EM1245" s="166"/>
      <c r="EN1245" s="166"/>
      <c r="EO1245" s="166"/>
      <c r="EP1245" s="166"/>
      <c r="EQ1245" s="166"/>
      <c r="ER1245" s="166"/>
      <c r="ES1245" s="166"/>
      <c r="ET1245" s="166"/>
      <c r="EU1245" s="166"/>
      <c r="EV1245" s="166"/>
      <c r="EW1245" s="166"/>
      <c r="EX1245" s="166"/>
      <c r="EY1245" s="166"/>
      <c r="EZ1245" s="166"/>
      <c r="FA1245" s="166"/>
      <c r="FB1245" s="166"/>
      <c r="FC1245" s="166"/>
      <c r="FD1245" s="166"/>
      <c r="FE1245" s="166"/>
      <c r="FF1245" s="166"/>
      <c r="FG1245" s="166"/>
      <c r="FH1245" s="166"/>
      <c r="FI1245" s="166"/>
      <c r="FJ1245" s="166"/>
    </row>
    <row r="1246" spans="13:166" s="19" customFormat="1">
      <c r="M1246" s="166"/>
      <c r="N1246" s="166"/>
      <c r="O1246" s="166"/>
      <c r="P1246" s="166"/>
      <c r="Q1246" s="166"/>
      <c r="R1246" s="166"/>
      <c r="S1246" s="166"/>
      <c r="T1246" s="166"/>
      <c r="U1246" s="166"/>
      <c r="V1246" s="166"/>
      <c r="W1246" s="166"/>
      <c r="X1246" s="166"/>
      <c r="Y1246" s="166"/>
      <c r="Z1246" s="166"/>
      <c r="AA1246" s="166"/>
      <c r="AB1246" s="166"/>
      <c r="AC1246" s="166"/>
      <c r="AD1246" s="166"/>
      <c r="AE1246" s="166"/>
      <c r="AF1246" s="166"/>
      <c r="AG1246" s="166"/>
      <c r="AH1246" s="167"/>
      <c r="AI1246" s="167"/>
      <c r="AJ1246" s="167"/>
      <c r="AK1246" s="167"/>
      <c r="AL1246" s="167"/>
      <c r="AM1246" s="167"/>
      <c r="AN1246" s="167"/>
      <c r="AO1246" s="167"/>
      <c r="AP1246" s="167"/>
      <c r="AQ1246" s="167"/>
      <c r="AR1246" s="167"/>
      <c r="AS1246" s="167"/>
      <c r="AT1246" s="167"/>
      <c r="AU1246" s="167"/>
      <c r="AV1246" s="167"/>
      <c r="AW1246" s="167"/>
      <c r="AX1246" s="167"/>
      <c r="AY1246" s="167"/>
      <c r="AZ1246" s="167"/>
      <c r="BA1246" s="167"/>
      <c r="BB1246" s="167"/>
      <c r="BC1246" s="167"/>
      <c r="BD1246" s="167"/>
      <c r="BE1246" s="167"/>
      <c r="BF1246" s="167"/>
      <c r="BG1246" s="167"/>
      <c r="BH1246" s="167"/>
      <c r="BI1246" s="167"/>
      <c r="BJ1246" s="167"/>
      <c r="BK1246" s="167"/>
      <c r="BL1246" s="166"/>
      <c r="BM1246" s="166"/>
      <c r="BN1246" s="166"/>
      <c r="BO1246" s="166"/>
      <c r="BP1246" s="166"/>
      <c r="BQ1246" s="166"/>
      <c r="BR1246" s="166"/>
      <c r="BS1246" s="166"/>
      <c r="BT1246" s="166"/>
      <c r="BU1246" s="166"/>
      <c r="BV1246" s="166"/>
      <c r="BW1246" s="166"/>
      <c r="BX1246" s="166"/>
      <c r="BY1246" s="166"/>
      <c r="BZ1246" s="166"/>
      <c r="CA1246" s="166"/>
      <c r="CB1246" s="166"/>
      <c r="CC1246" s="166"/>
      <c r="CD1246" s="166"/>
      <c r="CE1246" s="166"/>
      <c r="CF1246" s="166"/>
      <c r="CG1246" s="166"/>
      <c r="CH1246" s="166"/>
      <c r="CI1246" s="166"/>
      <c r="CJ1246" s="166"/>
      <c r="CK1246" s="166"/>
      <c r="CL1246" s="166"/>
      <c r="CM1246" s="166"/>
      <c r="CN1246" s="166"/>
      <c r="CO1246" s="166"/>
      <c r="CP1246" s="166"/>
      <c r="CQ1246" s="166"/>
      <c r="CR1246" s="166"/>
      <c r="CS1246" s="166"/>
      <c r="CT1246" s="166"/>
      <c r="CU1246" s="166"/>
      <c r="CV1246" s="166"/>
      <c r="CW1246" s="166"/>
      <c r="CX1246" s="166"/>
      <c r="CY1246" s="166"/>
      <c r="CZ1246" s="166"/>
      <c r="DA1246" s="166"/>
      <c r="DB1246" s="166"/>
      <c r="DC1246" s="166"/>
      <c r="DD1246" s="166"/>
      <c r="DE1246" s="166"/>
      <c r="DF1246" s="166"/>
      <c r="DG1246" s="166"/>
      <c r="DH1246" s="166"/>
      <c r="DI1246" s="166"/>
      <c r="DJ1246" s="166"/>
      <c r="DK1246" s="166"/>
      <c r="DL1246" s="166"/>
      <c r="DM1246" s="166"/>
      <c r="DN1246" s="166"/>
      <c r="DO1246" s="166"/>
      <c r="DP1246" s="166"/>
      <c r="DQ1246" s="166"/>
      <c r="DR1246" s="166"/>
      <c r="DS1246" s="166"/>
      <c r="DT1246" s="166"/>
      <c r="DU1246" s="166"/>
      <c r="DV1246" s="166"/>
      <c r="DW1246" s="166"/>
      <c r="DX1246" s="166"/>
      <c r="DY1246" s="166"/>
      <c r="DZ1246" s="166"/>
      <c r="EA1246" s="166"/>
      <c r="EB1246" s="166"/>
      <c r="EC1246" s="166"/>
      <c r="ED1246" s="166"/>
      <c r="EE1246" s="166"/>
      <c r="EF1246" s="166"/>
      <c r="EG1246" s="166"/>
      <c r="EH1246" s="166"/>
      <c r="EI1246" s="166"/>
      <c r="EJ1246" s="166"/>
      <c r="EK1246" s="166"/>
      <c r="EL1246" s="166"/>
      <c r="EM1246" s="166"/>
      <c r="EN1246" s="166"/>
      <c r="EO1246" s="166"/>
      <c r="EP1246" s="166"/>
      <c r="EQ1246" s="166"/>
      <c r="ER1246" s="166"/>
      <c r="ES1246" s="166"/>
      <c r="ET1246" s="166"/>
      <c r="EU1246" s="166"/>
      <c r="EV1246" s="166"/>
      <c r="EW1246" s="166"/>
      <c r="EX1246" s="166"/>
      <c r="EY1246" s="166"/>
      <c r="EZ1246" s="166"/>
      <c r="FA1246" s="166"/>
      <c r="FB1246" s="166"/>
      <c r="FC1246" s="166"/>
      <c r="FD1246" s="166"/>
      <c r="FE1246" s="166"/>
      <c r="FF1246" s="166"/>
      <c r="FG1246" s="166"/>
      <c r="FH1246" s="166"/>
      <c r="FI1246" s="166"/>
      <c r="FJ1246" s="166"/>
    </row>
    <row r="1247" spans="13:166" s="19" customFormat="1">
      <c r="M1247" s="166"/>
      <c r="N1247" s="166"/>
      <c r="O1247" s="166"/>
      <c r="P1247" s="166"/>
      <c r="Q1247" s="166"/>
      <c r="R1247" s="166"/>
      <c r="S1247" s="166"/>
      <c r="T1247" s="166"/>
      <c r="U1247" s="166"/>
      <c r="V1247" s="166"/>
      <c r="W1247" s="166"/>
      <c r="X1247" s="166"/>
      <c r="Y1247" s="166"/>
      <c r="Z1247" s="166"/>
      <c r="AA1247" s="166"/>
      <c r="AB1247" s="166"/>
      <c r="AC1247" s="166"/>
      <c r="AD1247" s="166"/>
      <c r="AE1247" s="166"/>
      <c r="AF1247" s="166"/>
      <c r="AG1247" s="166"/>
      <c r="AH1247" s="167"/>
      <c r="AI1247" s="167"/>
      <c r="AJ1247" s="167"/>
      <c r="AK1247" s="167"/>
      <c r="AL1247" s="167"/>
      <c r="AM1247" s="167"/>
      <c r="AN1247" s="167"/>
      <c r="AO1247" s="167"/>
      <c r="AP1247" s="167"/>
      <c r="AQ1247" s="167"/>
      <c r="AR1247" s="167"/>
      <c r="AS1247" s="167"/>
      <c r="AT1247" s="167"/>
      <c r="AU1247" s="167"/>
      <c r="AV1247" s="167"/>
      <c r="AW1247" s="167"/>
      <c r="AX1247" s="167"/>
      <c r="AY1247" s="167"/>
      <c r="AZ1247" s="167"/>
      <c r="BA1247" s="167"/>
      <c r="BB1247" s="167"/>
      <c r="BC1247" s="167"/>
      <c r="BD1247" s="167"/>
      <c r="BE1247" s="167"/>
      <c r="BF1247" s="167"/>
      <c r="BG1247" s="167"/>
      <c r="BH1247" s="167"/>
      <c r="BI1247" s="167"/>
      <c r="BJ1247" s="167"/>
      <c r="BK1247" s="167"/>
      <c r="BL1247" s="166"/>
      <c r="BM1247" s="166"/>
      <c r="BN1247" s="166"/>
      <c r="BO1247" s="166"/>
      <c r="BP1247" s="166"/>
      <c r="BQ1247" s="166"/>
      <c r="BR1247" s="166"/>
      <c r="BS1247" s="166"/>
      <c r="BT1247" s="166"/>
      <c r="BU1247" s="166"/>
      <c r="BV1247" s="166"/>
      <c r="BW1247" s="166"/>
      <c r="BX1247" s="166"/>
      <c r="BY1247" s="166"/>
      <c r="BZ1247" s="166"/>
      <c r="CA1247" s="166"/>
      <c r="CB1247" s="166"/>
      <c r="CC1247" s="166"/>
      <c r="CD1247" s="166"/>
      <c r="CE1247" s="166"/>
      <c r="CF1247" s="166"/>
      <c r="CG1247" s="166"/>
      <c r="CH1247" s="166"/>
      <c r="CI1247" s="166"/>
      <c r="CJ1247" s="166"/>
      <c r="CK1247" s="166"/>
      <c r="CL1247" s="166"/>
      <c r="CM1247" s="166"/>
      <c r="CN1247" s="166"/>
      <c r="CO1247" s="166"/>
      <c r="CP1247" s="166"/>
      <c r="CQ1247" s="166"/>
      <c r="CR1247" s="166"/>
      <c r="CS1247" s="166"/>
      <c r="CT1247" s="166"/>
      <c r="CU1247" s="166"/>
      <c r="CV1247" s="166"/>
      <c r="CW1247" s="166"/>
      <c r="CX1247" s="166"/>
      <c r="CY1247" s="166"/>
      <c r="CZ1247" s="166"/>
      <c r="DA1247" s="166"/>
      <c r="DB1247" s="166"/>
      <c r="DC1247" s="166"/>
      <c r="DD1247" s="166"/>
      <c r="DE1247" s="166"/>
      <c r="DF1247" s="166"/>
      <c r="DG1247" s="166"/>
      <c r="DH1247" s="166"/>
      <c r="DI1247" s="166"/>
      <c r="DJ1247" s="166"/>
      <c r="DK1247" s="166"/>
      <c r="DL1247" s="166"/>
      <c r="DM1247" s="166"/>
      <c r="DN1247" s="166"/>
      <c r="DO1247" s="166"/>
      <c r="DP1247" s="166"/>
      <c r="DQ1247" s="166"/>
      <c r="DR1247" s="166"/>
      <c r="DS1247" s="166"/>
      <c r="DT1247" s="166"/>
      <c r="DU1247" s="166"/>
      <c r="DV1247" s="166"/>
      <c r="DW1247" s="166"/>
      <c r="DX1247" s="166"/>
      <c r="DY1247" s="166"/>
      <c r="DZ1247" s="166"/>
      <c r="EA1247" s="166"/>
      <c r="EB1247" s="166"/>
      <c r="EC1247" s="166"/>
      <c r="ED1247" s="166"/>
      <c r="EE1247" s="166"/>
      <c r="EF1247" s="166"/>
      <c r="EG1247" s="166"/>
      <c r="EH1247" s="166"/>
      <c r="EI1247" s="166"/>
      <c r="EJ1247" s="166"/>
      <c r="EK1247" s="166"/>
      <c r="EL1247" s="166"/>
      <c r="EM1247" s="166"/>
      <c r="EN1247" s="166"/>
      <c r="EO1247" s="166"/>
      <c r="EP1247" s="166"/>
      <c r="EQ1247" s="166"/>
      <c r="ER1247" s="166"/>
      <c r="ES1247" s="166"/>
      <c r="ET1247" s="166"/>
      <c r="EU1247" s="166"/>
      <c r="EV1247" s="166"/>
      <c r="EW1247" s="166"/>
      <c r="EX1247" s="166"/>
      <c r="EY1247" s="166"/>
      <c r="EZ1247" s="166"/>
      <c r="FA1247" s="166"/>
      <c r="FB1247" s="166"/>
      <c r="FC1247" s="166"/>
      <c r="FD1247" s="166"/>
      <c r="FE1247" s="166"/>
      <c r="FF1247" s="166"/>
      <c r="FG1247" s="166"/>
      <c r="FH1247" s="166"/>
      <c r="FI1247" s="166"/>
      <c r="FJ1247" s="166"/>
    </row>
    <row r="1248" spans="13:166" s="19" customFormat="1">
      <c r="M1248" s="166"/>
      <c r="N1248" s="166"/>
      <c r="O1248" s="166"/>
      <c r="P1248" s="166"/>
      <c r="Q1248" s="166"/>
      <c r="R1248" s="166"/>
      <c r="S1248" s="166"/>
      <c r="T1248" s="166"/>
      <c r="U1248" s="166"/>
      <c r="V1248" s="166"/>
      <c r="W1248" s="166"/>
      <c r="X1248" s="166"/>
      <c r="Y1248" s="166"/>
      <c r="Z1248" s="166"/>
      <c r="AA1248" s="166"/>
      <c r="AB1248" s="166"/>
      <c r="AC1248" s="166"/>
      <c r="AD1248" s="166"/>
      <c r="AE1248" s="166"/>
      <c r="AF1248" s="166"/>
      <c r="AG1248" s="166"/>
      <c r="AH1248" s="167"/>
      <c r="AI1248" s="167"/>
      <c r="AJ1248" s="167"/>
      <c r="AK1248" s="167"/>
      <c r="AL1248" s="167"/>
      <c r="AM1248" s="167"/>
      <c r="AN1248" s="167"/>
      <c r="AO1248" s="167"/>
      <c r="AP1248" s="167"/>
      <c r="AQ1248" s="167"/>
      <c r="AR1248" s="167"/>
      <c r="AS1248" s="167"/>
      <c r="AT1248" s="167"/>
      <c r="AU1248" s="167"/>
      <c r="AV1248" s="167"/>
      <c r="AW1248" s="167"/>
      <c r="AX1248" s="167"/>
      <c r="AY1248" s="167"/>
      <c r="AZ1248" s="167"/>
      <c r="BA1248" s="167"/>
      <c r="BB1248" s="167"/>
      <c r="BC1248" s="167"/>
      <c r="BD1248" s="167"/>
      <c r="BE1248" s="167"/>
      <c r="BF1248" s="167"/>
      <c r="BG1248" s="167"/>
      <c r="BH1248" s="167"/>
      <c r="BI1248" s="167"/>
      <c r="BJ1248" s="167"/>
      <c r="BK1248" s="167"/>
      <c r="BL1248" s="166"/>
      <c r="BM1248" s="166"/>
      <c r="BN1248" s="166"/>
      <c r="BO1248" s="166"/>
      <c r="BP1248" s="166"/>
      <c r="BQ1248" s="166"/>
      <c r="BR1248" s="166"/>
      <c r="BS1248" s="166"/>
      <c r="BT1248" s="166"/>
      <c r="BU1248" s="166"/>
      <c r="BV1248" s="166"/>
      <c r="BW1248" s="166"/>
      <c r="BX1248" s="166"/>
      <c r="BY1248" s="166"/>
      <c r="BZ1248" s="166"/>
      <c r="CA1248" s="166"/>
      <c r="CB1248" s="166"/>
      <c r="CC1248" s="166"/>
      <c r="CD1248" s="166"/>
      <c r="CE1248" s="166"/>
      <c r="CF1248" s="166"/>
      <c r="CG1248" s="166"/>
      <c r="CH1248" s="166"/>
      <c r="CI1248" s="166"/>
      <c r="CJ1248" s="166"/>
      <c r="CK1248" s="166"/>
      <c r="CL1248" s="166"/>
      <c r="CM1248" s="166"/>
      <c r="CN1248" s="166"/>
      <c r="CO1248" s="166"/>
      <c r="CP1248" s="166"/>
      <c r="CQ1248" s="166"/>
      <c r="CR1248" s="166"/>
      <c r="CS1248" s="166"/>
      <c r="CT1248" s="166"/>
      <c r="CU1248" s="166"/>
      <c r="CV1248" s="166"/>
      <c r="CW1248" s="166"/>
      <c r="CX1248" s="166"/>
      <c r="CY1248" s="166"/>
      <c r="CZ1248" s="166"/>
      <c r="DA1248" s="166"/>
      <c r="DB1248" s="166"/>
      <c r="DC1248" s="166"/>
      <c r="DD1248" s="166"/>
      <c r="DE1248" s="166"/>
      <c r="DF1248" s="166"/>
      <c r="DG1248" s="166"/>
      <c r="DH1248" s="166"/>
      <c r="DI1248" s="166"/>
      <c r="DJ1248" s="166"/>
      <c r="DK1248" s="166"/>
      <c r="DL1248" s="166"/>
      <c r="DM1248" s="166"/>
      <c r="DN1248" s="166"/>
      <c r="DO1248" s="166"/>
      <c r="DP1248" s="166"/>
      <c r="DQ1248" s="166"/>
      <c r="DR1248" s="166"/>
      <c r="DS1248" s="166"/>
      <c r="DT1248" s="166"/>
      <c r="DU1248" s="166"/>
      <c r="DV1248" s="166"/>
      <c r="DW1248" s="166"/>
      <c r="DX1248" s="166"/>
      <c r="DY1248" s="166"/>
      <c r="DZ1248" s="166"/>
      <c r="EA1248" s="166"/>
      <c r="EB1248" s="166"/>
      <c r="EC1248" s="166"/>
      <c r="ED1248" s="166"/>
      <c r="EE1248" s="166"/>
      <c r="EF1248" s="166"/>
      <c r="EG1248" s="166"/>
      <c r="EH1248" s="166"/>
      <c r="EI1248" s="166"/>
      <c r="EJ1248" s="166"/>
      <c r="EK1248" s="166"/>
      <c r="EL1248" s="166"/>
      <c r="EM1248" s="166"/>
      <c r="EN1248" s="166"/>
      <c r="EO1248" s="166"/>
      <c r="EP1248" s="166"/>
      <c r="EQ1248" s="166"/>
      <c r="ER1248" s="166"/>
      <c r="ES1248" s="166"/>
      <c r="ET1248" s="166"/>
      <c r="EU1248" s="166"/>
      <c r="EV1248" s="166"/>
      <c r="EW1248" s="166"/>
      <c r="EX1248" s="166"/>
      <c r="EY1248" s="166"/>
      <c r="EZ1248" s="166"/>
      <c r="FA1248" s="166"/>
      <c r="FB1248" s="166"/>
      <c r="FC1248" s="166"/>
      <c r="FD1248" s="166"/>
      <c r="FE1248" s="166"/>
      <c r="FF1248" s="166"/>
      <c r="FG1248" s="166"/>
      <c r="FH1248" s="166"/>
      <c r="FI1248" s="166"/>
      <c r="FJ1248" s="166"/>
    </row>
    <row r="1249" spans="13:166" s="19" customFormat="1">
      <c r="M1249" s="166"/>
      <c r="N1249" s="166"/>
      <c r="O1249" s="166"/>
      <c r="P1249" s="166"/>
      <c r="Q1249" s="166"/>
      <c r="R1249" s="166"/>
      <c r="S1249" s="166"/>
      <c r="T1249" s="166"/>
      <c r="U1249" s="166"/>
      <c r="V1249" s="166"/>
      <c r="W1249" s="166"/>
      <c r="X1249" s="166"/>
      <c r="Y1249" s="166"/>
      <c r="Z1249" s="166"/>
      <c r="AA1249" s="166"/>
      <c r="AB1249" s="166"/>
      <c r="AC1249" s="166"/>
      <c r="AD1249" s="166"/>
      <c r="AE1249" s="166"/>
      <c r="AF1249" s="166"/>
      <c r="AG1249" s="166"/>
      <c r="AH1249" s="167"/>
      <c r="AI1249" s="167"/>
      <c r="AJ1249" s="167"/>
      <c r="AK1249" s="167"/>
      <c r="AL1249" s="167"/>
      <c r="AM1249" s="167"/>
      <c r="AN1249" s="167"/>
      <c r="AO1249" s="167"/>
      <c r="AP1249" s="167"/>
      <c r="AQ1249" s="167"/>
      <c r="AR1249" s="167"/>
      <c r="AS1249" s="167"/>
      <c r="AT1249" s="167"/>
      <c r="AU1249" s="167"/>
      <c r="AV1249" s="167"/>
      <c r="AW1249" s="167"/>
      <c r="AX1249" s="167"/>
      <c r="AY1249" s="167"/>
      <c r="AZ1249" s="167"/>
      <c r="BA1249" s="167"/>
      <c r="BB1249" s="167"/>
      <c r="BC1249" s="167"/>
      <c r="BD1249" s="167"/>
      <c r="BE1249" s="167"/>
      <c r="BF1249" s="167"/>
      <c r="BG1249" s="167"/>
      <c r="BH1249" s="167"/>
      <c r="BI1249" s="167"/>
      <c r="BJ1249" s="167"/>
      <c r="BK1249" s="167"/>
      <c r="BL1249" s="166"/>
      <c r="BM1249" s="166"/>
      <c r="BN1249" s="166"/>
      <c r="BO1249" s="166"/>
      <c r="BP1249" s="166"/>
      <c r="BQ1249" s="166"/>
      <c r="BR1249" s="166"/>
      <c r="BS1249" s="166"/>
      <c r="BT1249" s="166"/>
      <c r="BU1249" s="166"/>
      <c r="BV1249" s="166"/>
      <c r="BW1249" s="166"/>
      <c r="BX1249" s="166"/>
      <c r="BY1249" s="166"/>
      <c r="BZ1249" s="166"/>
      <c r="CA1249" s="166"/>
      <c r="CB1249" s="166"/>
      <c r="CC1249" s="166"/>
      <c r="CD1249" s="166"/>
      <c r="CE1249" s="166"/>
      <c r="CF1249" s="166"/>
      <c r="CG1249" s="166"/>
      <c r="CH1249" s="166"/>
      <c r="CI1249" s="166"/>
      <c r="CJ1249" s="166"/>
      <c r="CK1249" s="166"/>
      <c r="CL1249" s="166"/>
      <c r="CM1249" s="166"/>
      <c r="CN1249" s="166"/>
      <c r="CO1249" s="166"/>
      <c r="CP1249" s="166"/>
      <c r="CQ1249" s="166"/>
      <c r="CR1249" s="166"/>
      <c r="CS1249" s="166"/>
      <c r="CT1249" s="166"/>
      <c r="CU1249" s="166"/>
      <c r="CV1249" s="166"/>
      <c r="CW1249" s="166"/>
      <c r="CX1249" s="166"/>
      <c r="CY1249" s="166"/>
      <c r="CZ1249" s="166"/>
      <c r="DA1249" s="166"/>
      <c r="DB1249" s="166"/>
      <c r="DC1249" s="166"/>
      <c r="DD1249" s="166"/>
      <c r="DE1249" s="166"/>
      <c r="DF1249" s="166"/>
      <c r="DG1249" s="166"/>
      <c r="DH1249" s="166"/>
      <c r="DI1249" s="166"/>
      <c r="DJ1249" s="166"/>
      <c r="DK1249" s="166"/>
      <c r="DL1249" s="166"/>
      <c r="DM1249" s="166"/>
      <c r="DN1249" s="166"/>
      <c r="DO1249" s="166"/>
      <c r="DP1249" s="166"/>
      <c r="DQ1249" s="166"/>
      <c r="DR1249" s="166"/>
      <c r="DS1249" s="166"/>
      <c r="DT1249" s="166"/>
      <c r="DU1249" s="166"/>
      <c r="DV1249" s="166"/>
      <c r="DW1249" s="166"/>
      <c r="DX1249" s="166"/>
      <c r="DY1249" s="166"/>
      <c r="DZ1249" s="166"/>
      <c r="EA1249" s="166"/>
      <c r="EB1249" s="166"/>
      <c r="EC1249" s="166"/>
      <c r="ED1249" s="166"/>
      <c r="EE1249" s="166"/>
      <c r="EF1249" s="166"/>
      <c r="EG1249" s="166"/>
      <c r="EH1249" s="166"/>
      <c r="EI1249" s="166"/>
      <c r="EJ1249" s="166"/>
      <c r="EK1249" s="166"/>
      <c r="EL1249" s="166"/>
      <c r="EM1249" s="166"/>
      <c r="EN1249" s="166"/>
      <c r="EO1249" s="166"/>
      <c r="EP1249" s="166"/>
      <c r="EQ1249" s="166"/>
      <c r="ER1249" s="166"/>
      <c r="ES1249" s="166"/>
      <c r="ET1249" s="166"/>
      <c r="EU1249" s="166"/>
      <c r="EV1249" s="166"/>
      <c r="EW1249" s="166"/>
      <c r="EX1249" s="166"/>
      <c r="EY1249" s="166"/>
      <c r="EZ1249" s="166"/>
      <c r="FA1249" s="166"/>
      <c r="FB1249" s="166"/>
      <c r="FC1249" s="166"/>
      <c r="FD1249" s="166"/>
      <c r="FE1249" s="166"/>
      <c r="FF1249" s="166"/>
      <c r="FG1249" s="166"/>
      <c r="FH1249" s="166"/>
      <c r="FI1249" s="166"/>
      <c r="FJ1249" s="166"/>
    </row>
    <row r="1250" spans="13:166" s="19" customFormat="1">
      <c r="M1250" s="166"/>
      <c r="N1250" s="166"/>
      <c r="O1250" s="166"/>
      <c r="P1250" s="166"/>
      <c r="Q1250" s="166"/>
      <c r="R1250" s="166"/>
      <c r="S1250" s="166"/>
      <c r="T1250" s="166"/>
      <c r="U1250" s="166"/>
      <c r="V1250" s="166"/>
      <c r="W1250" s="166"/>
      <c r="X1250" s="166"/>
      <c r="Y1250" s="166"/>
      <c r="Z1250" s="166"/>
      <c r="AA1250" s="166"/>
      <c r="AB1250" s="166"/>
      <c r="AC1250" s="166"/>
      <c r="AD1250" s="166"/>
      <c r="AE1250" s="166"/>
      <c r="AF1250" s="166"/>
      <c r="AG1250" s="166"/>
      <c r="AH1250" s="167"/>
      <c r="AI1250" s="167"/>
      <c r="AJ1250" s="167"/>
      <c r="AK1250" s="167"/>
      <c r="AL1250" s="167"/>
      <c r="AM1250" s="167"/>
      <c r="AN1250" s="167"/>
      <c r="AO1250" s="167"/>
      <c r="AP1250" s="167"/>
      <c r="AQ1250" s="167"/>
      <c r="AR1250" s="167"/>
      <c r="AS1250" s="167"/>
      <c r="AT1250" s="167"/>
      <c r="AU1250" s="167"/>
      <c r="AV1250" s="167"/>
      <c r="AW1250" s="167"/>
      <c r="AX1250" s="167"/>
      <c r="AY1250" s="167"/>
      <c r="AZ1250" s="167"/>
      <c r="BA1250" s="167"/>
      <c r="BB1250" s="167"/>
      <c r="BC1250" s="167"/>
      <c r="BD1250" s="167"/>
      <c r="BE1250" s="167"/>
      <c r="BF1250" s="167"/>
      <c r="BG1250" s="167"/>
      <c r="BH1250" s="167"/>
      <c r="BI1250" s="167"/>
      <c r="BJ1250" s="167"/>
      <c r="BK1250" s="167"/>
      <c r="BL1250" s="166"/>
      <c r="BM1250" s="166"/>
      <c r="BN1250" s="166"/>
      <c r="BO1250" s="166"/>
      <c r="BP1250" s="166"/>
      <c r="BQ1250" s="166"/>
      <c r="BR1250" s="166"/>
      <c r="BS1250" s="166"/>
      <c r="BT1250" s="166"/>
      <c r="BU1250" s="166"/>
      <c r="BV1250" s="166"/>
      <c r="BW1250" s="166"/>
      <c r="BX1250" s="166"/>
      <c r="BY1250" s="166"/>
      <c r="BZ1250" s="166"/>
      <c r="CA1250" s="166"/>
      <c r="CB1250" s="166"/>
      <c r="CC1250" s="166"/>
      <c r="CD1250" s="166"/>
      <c r="CE1250" s="166"/>
      <c r="CF1250" s="166"/>
      <c r="CG1250" s="166"/>
      <c r="CH1250" s="166"/>
      <c r="CI1250" s="166"/>
      <c r="CJ1250" s="166"/>
      <c r="CK1250" s="166"/>
      <c r="CL1250" s="166"/>
      <c r="CM1250" s="166"/>
      <c r="CN1250" s="166"/>
      <c r="CO1250" s="166"/>
      <c r="CP1250" s="166"/>
      <c r="CQ1250" s="166"/>
      <c r="CR1250" s="166"/>
      <c r="CS1250" s="166"/>
      <c r="CT1250" s="166"/>
      <c r="CU1250" s="166"/>
      <c r="CV1250" s="166"/>
      <c r="CW1250" s="166"/>
      <c r="CX1250" s="166"/>
      <c r="CY1250" s="166"/>
      <c r="CZ1250" s="166"/>
      <c r="DA1250" s="166"/>
      <c r="DB1250" s="166"/>
      <c r="DC1250" s="166"/>
      <c r="DD1250" s="166"/>
      <c r="DE1250" s="166"/>
      <c r="DF1250" s="166"/>
      <c r="DG1250" s="166"/>
      <c r="DH1250" s="166"/>
      <c r="DI1250" s="166"/>
      <c r="DJ1250" s="166"/>
      <c r="DK1250" s="166"/>
      <c r="DL1250" s="166"/>
      <c r="DM1250" s="166"/>
      <c r="DN1250" s="166"/>
      <c r="DO1250" s="166"/>
      <c r="DP1250" s="166"/>
      <c r="DQ1250" s="166"/>
      <c r="DR1250" s="166"/>
      <c r="DS1250" s="166"/>
      <c r="DT1250" s="166"/>
      <c r="DU1250" s="166"/>
      <c r="DV1250" s="166"/>
      <c r="DW1250" s="166"/>
      <c r="DX1250" s="166"/>
      <c r="DY1250" s="166"/>
      <c r="DZ1250" s="166"/>
      <c r="EA1250" s="166"/>
      <c r="EB1250" s="166"/>
      <c r="EC1250" s="166"/>
      <c r="ED1250" s="166"/>
      <c r="EE1250" s="166"/>
      <c r="EF1250" s="166"/>
      <c r="EG1250" s="166"/>
      <c r="EH1250" s="166"/>
      <c r="EI1250" s="166"/>
      <c r="EJ1250" s="166"/>
      <c r="EK1250" s="166"/>
      <c r="EL1250" s="166"/>
      <c r="EM1250" s="166"/>
      <c r="EN1250" s="166"/>
      <c r="EO1250" s="166"/>
      <c r="EP1250" s="166"/>
      <c r="EQ1250" s="166"/>
      <c r="ER1250" s="166"/>
      <c r="ES1250" s="166"/>
      <c r="ET1250" s="166"/>
      <c r="EU1250" s="166"/>
      <c r="EV1250" s="166"/>
      <c r="EW1250" s="166"/>
      <c r="EX1250" s="166"/>
      <c r="EY1250" s="166"/>
      <c r="EZ1250" s="166"/>
      <c r="FA1250" s="166"/>
      <c r="FB1250" s="166"/>
      <c r="FC1250" s="166"/>
      <c r="FD1250" s="166"/>
      <c r="FE1250" s="166"/>
      <c r="FF1250" s="166"/>
      <c r="FG1250" s="166"/>
      <c r="FH1250" s="166"/>
      <c r="FI1250" s="166"/>
      <c r="FJ1250" s="166"/>
    </row>
    <row r="1251" spans="13:166" s="19" customFormat="1">
      <c r="M1251" s="166"/>
      <c r="N1251" s="166"/>
      <c r="O1251" s="166"/>
      <c r="P1251" s="166"/>
      <c r="Q1251" s="166"/>
      <c r="R1251" s="166"/>
      <c r="S1251" s="166"/>
      <c r="T1251" s="166"/>
      <c r="U1251" s="166"/>
      <c r="V1251" s="166"/>
      <c r="W1251" s="166"/>
      <c r="X1251" s="166"/>
      <c r="Y1251" s="166"/>
      <c r="Z1251" s="166"/>
      <c r="AA1251" s="166"/>
      <c r="AB1251" s="166"/>
      <c r="AC1251" s="166"/>
      <c r="AD1251" s="166"/>
      <c r="AE1251" s="166"/>
      <c r="AF1251" s="166"/>
      <c r="AG1251" s="166"/>
      <c r="AH1251" s="167"/>
      <c r="AI1251" s="167"/>
      <c r="AJ1251" s="167"/>
      <c r="AK1251" s="167"/>
      <c r="AL1251" s="167"/>
      <c r="AM1251" s="167"/>
      <c r="AN1251" s="167"/>
      <c r="AO1251" s="167"/>
      <c r="AP1251" s="167"/>
      <c r="AQ1251" s="167"/>
      <c r="AR1251" s="167"/>
      <c r="AS1251" s="167"/>
      <c r="AT1251" s="167"/>
      <c r="AU1251" s="167"/>
      <c r="AV1251" s="167"/>
      <c r="AW1251" s="167"/>
      <c r="AX1251" s="167"/>
      <c r="AY1251" s="167"/>
      <c r="AZ1251" s="167"/>
      <c r="BA1251" s="167"/>
      <c r="BB1251" s="167"/>
      <c r="BC1251" s="167"/>
      <c r="BD1251" s="167"/>
      <c r="BE1251" s="167"/>
      <c r="BF1251" s="167"/>
      <c r="BG1251" s="167"/>
      <c r="BH1251" s="167"/>
      <c r="BI1251" s="167"/>
      <c r="BJ1251" s="167"/>
      <c r="BK1251" s="167"/>
      <c r="BL1251" s="166"/>
      <c r="BM1251" s="166"/>
      <c r="BN1251" s="166"/>
      <c r="BO1251" s="166"/>
      <c r="BP1251" s="166"/>
      <c r="BQ1251" s="166"/>
      <c r="BR1251" s="166"/>
      <c r="BS1251" s="166"/>
      <c r="BT1251" s="166"/>
      <c r="BU1251" s="166"/>
      <c r="BV1251" s="166"/>
      <c r="BW1251" s="166"/>
      <c r="BX1251" s="166"/>
      <c r="BY1251" s="166"/>
      <c r="BZ1251" s="166"/>
      <c r="CA1251" s="166"/>
      <c r="CB1251" s="166"/>
      <c r="CC1251" s="166"/>
      <c r="CD1251" s="166"/>
      <c r="CE1251" s="166"/>
      <c r="CF1251" s="166"/>
      <c r="CG1251" s="166"/>
      <c r="CH1251" s="166"/>
      <c r="CI1251" s="166"/>
      <c r="CJ1251" s="166"/>
      <c r="CK1251" s="166"/>
      <c r="CL1251" s="166"/>
      <c r="CM1251" s="166"/>
      <c r="CN1251" s="166"/>
      <c r="CO1251" s="166"/>
      <c r="CP1251" s="166"/>
      <c r="CQ1251" s="166"/>
      <c r="CR1251" s="166"/>
      <c r="CS1251" s="166"/>
      <c r="CT1251" s="166"/>
      <c r="CU1251" s="166"/>
      <c r="CV1251" s="166"/>
      <c r="CW1251" s="166"/>
      <c r="CX1251" s="166"/>
      <c r="CY1251" s="166"/>
      <c r="CZ1251" s="166"/>
      <c r="DA1251" s="166"/>
      <c r="DB1251" s="166"/>
      <c r="DC1251" s="166"/>
      <c r="DD1251" s="166"/>
      <c r="DE1251" s="166"/>
      <c r="DF1251" s="166"/>
      <c r="DG1251" s="166"/>
      <c r="DH1251" s="166"/>
      <c r="DI1251" s="166"/>
      <c r="DJ1251" s="166"/>
      <c r="DK1251" s="166"/>
      <c r="DL1251" s="166"/>
      <c r="DM1251" s="166"/>
      <c r="DN1251" s="166"/>
      <c r="DO1251" s="166"/>
      <c r="DP1251" s="166"/>
      <c r="DQ1251" s="166"/>
      <c r="DR1251" s="166"/>
      <c r="DS1251" s="166"/>
      <c r="DT1251" s="166"/>
      <c r="DU1251" s="166"/>
      <c r="DV1251" s="166"/>
      <c r="DW1251" s="166"/>
      <c r="DX1251" s="166"/>
      <c r="DY1251" s="166"/>
      <c r="DZ1251" s="166"/>
      <c r="EA1251" s="166"/>
      <c r="EB1251" s="166"/>
      <c r="EC1251" s="166"/>
      <c r="ED1251" s="166"/>
      <c r="EE1251" s="166"/>
      <c r="EF1251" s="166"/>
      <c r="EG1251" s="166"/>
      <c r="EH1251" s="166"/>
      <c r="EI1251" s="166"/>
      <c r="EJ1251" s="166"/>
      <c r="EK1251" s="166"/>
      <c r="EL1251" s="166"/>
      <c r="EM1251" s="166"/>
      <c r="EN1251" s="166"/>
      <c r="EO1251" s="166"/>
      <c r="EP1251" s="166"/>
      <c r="EQ1251" s="166"/>
      <c r="ER1251" s="166"/>
      <c r="ES1251" s="166"/>
      <c r="ET1251" s="166"/>
      <c r="EU1251" s="166"/>
      <c r="EV1251" s="166"/>
      <c r="EW1251" s="166"/>
      <c r="EX1251" s="166"/>
      <c r="EY1251" s="166"/>
      <c r="EZ1251" s="166"/>
      <c r="FA1251" s="166"/>
      <c r="FB1251" s="166"/>
      <c r="FC1251" s="166"/>
      <c r="FD1251" s="166"/>
      <c r="FE1251" s="166"/>
      <c r="FF1251" s="166"/>
      <c r="FG1251" s="166"/>
      <c r="FH1251" s="166"/>
      <c r="FI1251" s="166"/>
      <c r="FJ1251" s="166"/>
    </row>
    <row r="1252" spans="13:166" s="19" customFormat="1">
      <c r="M1252" s="166"/>
      <c r="N1252" s="166"/>
      <c r="O1252" s="166"/>
      <c r="P1252" s="166"/>
      <c r="Q1252" s="166"/>
      <c r="R1252" s="166"/>
      <c r="S1252" s="166"/>
      <c r="T1252" s="166"/>
      <c r="U1252" s="166"/>
      <c r="V1252" s="166"/>
      <c r="W1252" s="166"/>
      <c r="X1252" s="166"/>
      <c r="Y1252" s="166"/>
      <c r="Z1252" s="166"/>
      <c r="AA1252" s="166"/>
      <c r="AB1252" s="166"/>
      <c r="AC1252" s="166"/>
      <c r="AD1252" s="166"/>
      <c r="AE1252" s="166"/>
      <c r="AF1252" s="166"/>
      <c r="AG1252" s="166"/>
      <c r="AH1252" s="167"/>
      <c r="AI1252" s="167"/>
      <c r="AJ1252" s="167"/>
      <c r="AK1252" s="167"/>
      <c r="AL1252" s="167"/>
      <c r="AM1252" s="167"/>
      <c r="AN1252" s="167"/>
      <c r="AO1252" s="167"/>
      <c r="AP1252" s="167"/>
      <c r="AQ1252" s="167"/>
      <c r="AR1252" s="167"/>
      <c r="AS1252" s="167"/>
      <c r="AT1252" s="167"/>
      <c r="AU1252" s="167"/>
      <c r="AV1252" s="167"/>
      <c r="AW1252" s="167"/>
      <c r="AX1252" s="167"/>
      <c r="AY1252" s="167"/>
      <c r="AZ1252" s="167"/>
      <c r="BA1252" s="167"/>
      <c r="BB1252" s="167"/>
      <c r="BC1252" s="167"/>
      <c r="BD1252" s="167"/>
      <c r="BE1252" s="167"/>
      <c r="BF1252" s="167"/>
      <c r="BG1252" s="167"/>
      <c r="BH1252" s="167"/>
      <c r="BI1252" s="167"/>
      <c r="BJ1252" s="167"/>
      <c r="BK1252" s="167"/>
      <c r="BL1252" s="166"/>
      <c r="BM1252" s="166"/>
      <c r="BN1252" s="166"/>
      <c r="BO1252" s="166"/>
      <c r="BP1252" s="166"/>
      <c r="BQ1252" s="166"/>
      <c r="BR1252" s="166"/>
      <c r="BS1252" s="166"/>
      <c r="BT1252" s="166"/>
      <c r="BU1252" s="166"/>
      <c r="BV1252" s="166"/>
      <c r="BW1252" s="166"/>
      <c r="BX1252" s="166"/>
      <c r="BY1252" s="166"/>
      <c r="BZ1252" s="166"/>
      <c r="CA1252" s="166"/>
      <c r="CB1252" s="166"/>
      <c r="CC1252" s="166"/>
      <c r="CD1252" s="166"/>
      <c r="CE1252" s="166"/>
      <c r="CF1252" s="166"/>
      <c r="CG1252" s="166"/>
      <c r="CH1252" s="166"/>
      <c r="CI1252" s="166"/>
      <c r="CJ1252" s="166"/>
      <c r="CK1252" s="166"/>
      <c r="CL1252" s="166"/>
      <c r="CM1252" s="166"/>
      <c r="CN1252" s="166"/>
      <c r="CO1252" s="166"/>
      <c r="CP1252" s="166"/>
      <c r="CQ1252" s="166"/>
      <c r="CR1252" s="166"/>
      <c r="CS1252" s="166"/>
      <c r="CT1252" s="166"/>
      <c r="CU1252" s="166"/>
      <c r="CV1252" s="166"/>
      <c r="CW1252" s="166"/>
      <c r="CX1252" s="166"/>
      <c r="CY1252" s="166"/>
      <c r="CZ1252" s="166"/>
      <c r="DA1252" s="166"/>
      <c r="DB1252" s="166"/>
      <c r="DC1252" s="166"/>
      <c r="DD1252" s="166"/>
      <c r="DE1252" s="166"/>
      <c r="DF1252" s="166"/>
      <c r="DG1252" s="166"/>
      <c r="DH1252" s="166"/>
      <c r="DI1252" s="166"/>
      <c r="DJ1252" s="166"/>
      <c r="DK1252" s="166"/>
      <c r="DL1252" s="166"/>
      <c r="DM1252" s="166"/>
      <c r="DN1252" s="166"/>
      <c r="DO1252" s="166"/>
      <c r="DP1252" s="166"/>
      <c r="DQ1252" s="166"/>
      <c r="DR1252" s="166"/>
      <c r="DS1252" s="166"/>
      <c r="DT1252" s="166"/>
      <c r="DU1252" s="166"/>
      <c r="DV1252" s="166"/>
      <c r="DW1252" s="166"/>
      <c r="DX1252" s="166"/>
      <c r="DY1252" s="166"/>
      <c r="DZ1252" s="166"/>
      <c r="EA1252" s="166"/>
      <c r="EB1252" s="166"/>
      <c r="EC1252" s="166"/>
      <c r="ED1252" s="166"/>
      <c r="EE1252" s="166"/>
      <c r="EF1252" s="166"/>
      <c r="EG1252" s="166"/>
      <c r="EH1252" s="166"/>
      <c r="EI1252" s="166"/>
      <c r="EJ1252" s="166"/>
      <c r="EK1252" s="166"/>
      <c r="EL1252" s="166"/>
      <c r="EM1252" s="166"/>
      <c r="EN1252" s="166"/>
      <c r="EO1252" s="166"/>
      <c r="EP1252" s="166"/>
      <c r="EQ1252" s="166"/>
      <c r="ER1252" s="166"/>
      <c r="ES1252" s="166"/>
      <c r="ET1252" s="166"/>
      <c r="EU1252" s="166"/>
      <c r="EV1252" s="166"/>
      <c r="EW1252" s="166"/>
      <c r="EX1252" s="166"/>
      <c r="EY1252" s="166"/>
      <c r="EZ1252" s="166"/>
      <c r="FA1252" s="166"/>
      <c r="FB1252" s="166"/>
      <c r="FC1252" s="166"/>
      <c r="FD1252" s="166"/>
      <c r="FE1252" s="166"/>
      <c r="FF1252" s="166"/>
      <c r="FG1252" s="166"/>
      <c r="FH1252" s="166"/>
      <c r="FI1252" s="166"/>
      <c r="FJ1252" s="166"/>
    </row>
    <row r="1253" spans="13:166" s="19" customFormat="1">
      <c r="M1253" s="166"/>
      <c r="N1253" s="166"/>
      <c r="O1253" s="166"/>
      <c r="P1253" s="166"/>
      <c r="Q1253" s="166"/>
      <c r="R1253" s="166"/>
      <c r="S1253" s="166"/>
      <c r="T1253" s="166"/>
      <c r="U1253" s="166"/>
      <c r="V1253" s="166"/>
      <c r="W1253" s="166"/>
      <c r="X1253" s="166"/>
      <c r="Y1253" s="166"/>
      <c r="Z1253" s="166"/>
      <c r="AA1253" s="166"/>
      <c r="AB1253" s="166"/>
      <c r="AC1253" s="166"/>
      <c r="AD1253" s="166"/>
      <c r="AE1253" s="166"/>
      <c r="AF1253" s="166"/>
      <c r="AG1253" s="166"/>
      <c r="AH1253" s="167"/>
      <c r="AI1253" s="167"/>
      <c r="AJ1253" s="167"/>
      <c r="AK1253" s="167"/>
      <c r="AL1253" s="167"/>
      <c r="AM1253" s="167"/>
      <c r="AN1253" s="167"/>
      <c r="AO1253" s="167"/>
      <c r="AP1253" s="167"/>
      <c r="AQ1253" s="167"/>
      <c r="AR1253" s="167"/>
      <c r="AS1253" s="167"/>
      <c r="AT1253" s="167"/>
      <c r="AU1253" s="167"/>
      <c r="AV1253" s="167"/>
      <c r="AW1253" s="167"/>
      <c r="AX1253" s="167"/>
      <c r="AY1253" s="167"/>
      <c r="AZ1253" s="167"/>
      <c r="BA1253" s="167"/>
      <c r="BB1253" s="167"/>
      <c r="BC1253" s="167"/>
      <c r="BD1253" s="167"/>
      <c r="BE1253" s="167"/>
      <c r="BF1253" s="167"/>
      <c r="BG1253" s="167"/>
      <c r="BH1253" s="167"/>
      <c r="BI1253" s="167"/>
      <c r="BJ1253" s="167"/>
      <c r="BK1253" s="167"/>
      <c r="BL1253" s="166"/>
      <c r="BM1253" s="166"/>
      <c r="BN1253" s="166"/>
      <c r="BO1253" s="166"/>
      <c r="BP1253" s="166"/>
      <c r="BQ1253" s="166"/>
      <c r="BR1253" s="166"/>
      <c r="BS1253" s="166"/>
      <c r="BT1253" s="166"/>
      <c r="BU1253" s="166"/>
      <c r="BV1253" s="166"/>
      <c r="BW1253" s="166"/>
      <c r="BX1253" s="166"/>
      <c r="BY1253" s="166"/>
      <c r="BZ1253" s="166"/>
      <c r="CA1253" s="166"/>
      <c r="CB1253" s="166"/>
      <c r="CC1253" s="166"/>
      <c r="CD1253" s="166"/>
      <c r="CE1253" s="166"/>
      <c r="CF1253" s="166"/>
      <c r="CG1253" s="166"/>
      <c r="CH1253" s="166"/>
      <c r="CI1253" s="166"/>
      <c r="CJ1253" s="166"/>
      <c r="CK1253" s="166"/>
      <c r="CL1253" s="166"/>
      <c r="CM1253" s="166"/>
      <c r="CN1253" s="166"/>
      <c r="CO1253" s="166"/>
      <c r="CP1253" s="166"/>
      <c r="CQ1253" s="166"/>
      <c r="CR1253" s="166"/>
      <c r="CS1253" s="166"/>
      <c r="CT1253" s="166"/>
      <c r="CU1253" s="166"/>
      <c r="CV1253" s="166"/>
      <c r="CW1253" s="166"/>
      <c r="CX1253" s="166"/>
      <c r="CY1253" s="166"/>
      <c r="CZ1253" s="166"/>
      <c r="DA1253" s="166"/>
      <c r="DB1253" s="166"/>
      <c r="DC1253" s="166"/>
      <c r="DD1253" s="166"/>
      <c r="DE1253" s="166"/>
      <c r="DF1253" s="166"/>
      <c r="DG1253" s="166"/>
      <c r="DH1253" s="166"/>
      <c r="DI1253" s="166"/>
      <c r="DJ1253" s="166"/>
      <c r="DK1253" s="166"/>
      <c r="DL1253" s="166"/>
      <c r="DM1253" s="166"/>
      <c r="DN1253" s="166"/>
      <c r="DO1253" s="166"/>
      <c r="DP1253" s="166"/>
      <c r="DQ1253" s="166"/>
      <c r="DR1253" s="166"/>
      <c r="DS1253" s="166"/>
      <c r="DT1253" s="166"/>
      <c r="DU1253" s="166"/>
      <c r="DV1253" s="166"/>
      <c r="DW1253" s="166"/>
      <c r="DX1253" s="166"/>
      <c r="DY1253" s="166"/>
      <c r="DZ1253" s="166"/>
      <c r="EA1253" s="166"/>
      <c r="EB1253" s="166"/>
      <c r="EC1253" s="166"/>
      <c r="ED1253" s="166"/>
      <c r="EE1253" s="166"/>
      <c r="EF1253" s="166"/>
      <c r="EG1253" s="166"/>
      <c r="EH1253" s="166"/>
      <c r="EI1253" s="166"/>
      <c r="EJ1253" s="166"/>
      <c r="EK1253" s="166"/>
      <c r="EL1253" s="166"/>
      <c r="EM1253" s="166"/>
      <c r="EN1253" s="166"/>
      <c r="EO1253" s="166"/>
      <c r="EP1253" s="166"/>
      <c r="EQ1253" s="166"/>
      <c r="ER1253" s="166"/>
      <c r="ES1253" s="166"/>
      <c r="ET1253" s="166"/>
      <c r="EU1253" s="166"/>
      <c r="EV1253" s="166"/>
      <c r="EW1253" s="166"/>
      <c r="EX1253" s="166"/>
      <c r="EY1253" s="166"/>
      <c r="EZ1253" s="166"/>
      <c r="FA1253" s="166"/>
      <c r="FB1253" s="166"/>
      <c r="FC1253" s="166"/>
      <c r="FD1253" s="166"/>
      <c r="FE1253" s="166"/>
      <c r="FF1253" s="166"/>
      <c r="FG1253" s="166"/>
      <c r="FH1253" s="166"/>
      <c r="FI1253" s="166"/>
      <c r="FJ1253" s="166"/>
    </row>
    <row r="1254" spans="13:166" s="19" customFormat="1">
      <c r="M1254" s="166"/>
      <c r="N1254" s="166"/>
      <c r="O1254" s="166"/>
      <c r="P1254" s="166"/>
      <c r="Q1254" s="166"/>
      <c r="R1254" s="166"/>
      <c r="S1254" s="166"/>
      <c r="T1254" s="166"/>
      <c r="U1254" s="166"/>
      <c r="V1254" s="166"/>
      <c r="W1254" s="166"/>
      <c r="X1254" s="166"/>
      <c r="Y1254" s="166"/>
      <c r="Z1254" s="166"/>
      <c r="AA1254" s="166"/>
      <c r="AB1254" s="166"/>
      <c r="AC1254" s="166"/>
      <c r="AD1254" s="166"/>
      <c r="AE1254" s="166"/>
      <c r="AF1254" s="166"/>
      <c r="AG1254" s="166"/>
      <c r="AH1254" s="167"/>
      <c r="AI1254" s="167"/>
      <c r="AJ1254" s="167"/>
      <c r="AK1254" s="167"/>
      <c r="AL1254" s="167"/>
      <c r="AM1254" s="167"/>
      <c r="AN1254" s="167"/>
      <c r="AO1254" s="167"/>
      <c r="AP1254" s="167"/>
      <c r="AQ1254" s="167"/>
      <c r="AR1254" s="167"/>
      <c r="AS1254" s="167"/>
      <c r="AT1254" s="167"/>
      <c r="AU1254" s="167"/>
      <c r="AV1254" s="167"/>
      <c r="AW1254" s="167"/>
      <c r="AX1254" s="167"/>
      <c r="AY1254" s="167"/>
      <c r="AZ1254" s="167"/>
      <c r="BA1254" s="167"/>
      <c r="BB1254" s="167"/>
      <c r="BC1254" s="167"/>
      <c r="BD1254" s="167"/>
      <c r="BE1254" s="167"/>
      <c r="BF1254" s="167"/>
      <c r="BG1254" s="167"/>
      <c r="BH1254" s="167"/>
      <c r="BI1254" s="167"/>
      <c r="BJ1254" s="167"/>
      <c r="BK1254" s="167"/>
      <c r="BL1254" s="166"/>
      <c r="BM1254" s="166"/>
      <c r="BN1254" s="166"/>
      <c r="BO1254" s="166"/>
      <c r="BP1254" s="166"/>
      <c r="BQ1254" s="166"/>
      <c r="BR1254" s="166"/>
      <c r="BS1254" s="166"/>
      <c r="BT1254" s="166"/>
      <c r="BU1254" s="166"/>
      <c r="BV1254" s="166"/>
      <c r="BW1254" s="166"/>
      <c r="BX1254" s="166"/>
      <c r="BY1254" s="166"/>
      <c r="BZ1254" s="166"/>
      <c r="CA1254" s="166"/>
      <c r="CB1254" s="166"/>
      <c r="CC1254" s="166"/>
      <c r="CD1254" s="166"/>
      <c r="CE1254" s="166"/>
      <c r="CF1254" s="166"/>
      <c r="CG1254" s="166"/>
      <c r="CH1254" s="166"/>
      <c r="CI1254" s="166"/>
      <c r="CJ1254" s="166"/>
      <c r="CK1254" s="166"/>
      <c r="CL1254" s="166"/>
      <c r="CM1254" s="166"/>
      <c r="CN1254" s="166"/>
      <c r="CO1254" s="166"/>
      <c r="CP1254" s="166"/>
      <c r="CQ1254" s="166"/>
      <c r="CR1254" s="166"/>
      <c r="CS1254" s="166"/>
      <c r="CT1254" s="166"/>
      <c r="CU1254" s="166"/>
      <c r="CV1254" s="166"/>
      <c r="CW1254" s="166"/>
      <c r="CX1254" s="166"/>
      <c r="CY1254" s="166"/>
      <c r="CZ1254" s="166"/>
      <c r="DA1254" s="166"/>
      <c r="DB1254" s="166"/>
      <c r="DC1254" s="166"/>
      <c r="DD1254" s="166"/>
      <c r="DE1254" s="166"/>
      <c r="DF1254" s="166"/>
      <c r="DG1254" s="166"/>
      <c r="DH1254" s="166"/>
      <c r="DI1254" s="166"/>
      <c r="DJ1254" s="166"/>
      <c r="DK1254" s="166"/>
      <c r="DL1254" s="166"/>
      <c r="DM1254" s="166"/>
      <c r="DN1254" s="166"/>
      <c r="DO1254" s="166"/>
      <c r="DP1254" s="166"/>
      <c r="DQ1254" s="166"/>
      <c r="DR1254" s="166"/>
      <c r="DS1254" s="166"/>
      <c r="DT1254" s="166"/>
      <c r="DU1254" s="166"/>
      <c r="DV1254" s="166"/>
      <c r="DW1254" s="166"/>
      <c r="DX1254" s="166"/>
      <c r="DY1254" s="166"/>
      <c r="DZ1254" s="166"/>
      <c r="EA1254" s="166"/>
      <c r="EB1254" s="166"/>
      <c r="EC1254" s="166"/>
      <c r="ED1254" s="166"/>
      <c r="EE1254" s="166"/>
      <c r="EF1254" s="166"/>
      <c r="EG1254" s="166"/>
      <c r="EH1254" s="166"/>
      <c r="EI1254" s="166"/>
      <c r="EJ1254" s="166"/>
      <c r="EK1254" s="166"/>
      <c r="EL1254" s="166"/>
      <c r="EM1254" s="166"/>
      <c r="EN1254" s="166"/>
      <c r="EO1254" s="166"/>
      <c r="EP1254" s="166"/>
      <c r="EQ1254" s="166"/>
      <c r="ER1254" s="166"/>
      <c r="ES1254" s="166"/>
      <c r="ET1254" s="166"/>
      <c r="EU1254" s="166"/>
      <c r="EV1254" s="166"/>
      <c r="EW1254" s="166"/>
      <c r="EX1254" s="166"/>
      <c r="EY1254" s="166"/>
      <c r="EZ1254" s="166"/>
      <c r="FA1254" s="166"/>
      <c r="FB1254" s="166"/>
      <c r="FC1254" s="166"/>
      <c r="FD1254" s="166"/>
      <c r="FE1254" s="166"/>
      <c r="FF1254" s="166"/>
      <c r="FG1254" s="166"/>
      <c r="FH1254" s="166"/>
      <c r="FI1254" s="166"/>
      <c r="FJ1254" s="166"/>
    </row>
    <row r="1255" spans="13:166" s="19" customFormat="1">
      <c r="M1255" s="166"/>
      <c r="N1255" s="166"/>
      <c r="O1255" s="166"/>
      <c r="P1255" s="166"/>
      <c r="Q1255" s="166"/>
      <c r="R1255" s="166"/>
      <c r="S1255" s="166"/>
      <c r="T1255" s="166"/>
      <c r="U1255" s="166"/>
      <c r="V1255" s="166"/>
      <c r="W1255" s="166"/>
      <c r="X1255" s="166"/>
      <c r="Y1255" s="166"/>
      <c r="Z1255" s="166"/>
      <c r="AA1255" s="166"/>
      <c r="AB1255" s="166"/>
      <c r="AC1255" s="166"/>
      <c r="AD1255" s="166"/>
      <c r="AE1255" s="166"/>
      <c r="AF1255" s="166"/>
      <c r="AG1255" s="166"/>
      <c r="AH1255" s="167"/>
      <c r="AI1255" s="167"/>
      <c r="AJ1255" s="167"/>
      <c r="AK1255" s="167"/>
      <c r="AL1255" s="167"/>
      <c r="AM1255" s="167"/>
      <c r="AN1255" s="167"/>
      <c r="AO1255" s="167"/>
      <c r="AP1255" s="167"/>
      <c r="AQ1255" s="167"/>
      <c r="AR1255" s="167"/>
      <c r="AS1255" s="167"/>
      <c r="AT1255" s="167"/>
      <c r="AU1255" s="167"/>
      <c r="AV1255" s="167"/>
      <c r="AW1255" s="167"/>
      <c r="AX1255" s="167"/>
      <c r="AY1255" s="167"/>
      <c r="AZ1255" s="167"/>
      <c r="BA1255" s="167"/>
      <c r="BB1255" s="167"/>
      <c r="BC1255" s="167"/>
      <c r="BD1255" s="167"/>
      <c r="BE1255" s="167"/>
      <c r="BF1255" s="167"/>
      <c r="BG1255" s="167"/>
      <c r="BH1255" s="167"/>
      <c r="BI1255" s="167"/>
      <c r="BJ1255" s="167"/>
      <c r="BK1255" s="167"/>
      <c r="BL1255" s="166"/>
      <c r="BM1255" s="166"/>
      <c r="BN1255" s="166"/>
      <c r="BO1255" s="166"/>
      <c r="BP1255" s="166"/>
      <c r="BQ1255" s="166"/>
      <c r="BR1255" s="166"/>
      <c r="BS1255" s="166"/>
      <c r="BT1255" s="166"/>
      <c r="BU1255" s="166"/>
      <c r="BV1255" s="166"/>
      <c r="BW1255" s="166"/>
      <c r="BX1255" s="166"/>
      <c r="BY1255" s="166"/>
      <c r="BZ1255" s="166"/>
      <c r="CA1255" s="166"/>
      <c r="CB1255" s="166"/>
      <c r="CC1255" s="166"/>
      <c r="CD1255" s="166"/>
      <c r="CE1255" s="166"/>
      <c r="CF1255" s="166"/>
      <c r="CG1255" s="166"/>
      <c r="CH1255" s="166"/>
      <c r="CI1255" s="166"/>
      <c r="CJ1255" s="166"/>
      <c r="CK1255" s="166"/>
      <c r="CL1255" s="166"/>
      <c r="CM1255" s="166"/>
      <c r="CN1255" s="166"/>
      <c r="CO1255" s="166"/>
      <c r="CP1255" s="166"/>
      <c r="CQ1255" s="166"/>
      <c r="CR1255" s="166"/>
      <c r="CS1255" s="166"/>
      <c r="CT1255" s="166"/>
      <c r="CU1255" s="166"/>
      <c r="CV1255" s="166"/>
      <c r="CW1255" s="166"/>
      <c r="CX1255" s="166"/>
      <c r="CY1255" s="166"/>
      <c r="CZ1255" s="166"/>
      <c r="DA1255" s="166"/>
      <c r="DB1255" s="166"/>
      <c r="DC1255" s="166"/>
      <c r="DD1255" s="166"/>
      <c r="DE1255" s="166"/>
      <c r="DF1255" s="166"/>
      <c r="DG1255" s="166"/>
      <c r="DH1255" s="166"/>
      <c r="DI1255" s="166"/>
      <c r="DJ1255" s="166"/>
      <c r="DK1255" s="166"/>
      <c r="DL1255" s="166"/>
      <c r="DM1255" s="166"/>
      <c r="DN1255" s="166"/>
      <c r="DO1255" s="166"/>
      <c r="DP1255" s="166"/>
      <c r="DQ1255" s="166"/>
      <c r="DR1255" s="166"/>
      <c r="DS1255" s="166"/>
      <c r="DT1255" s="166"/>
      <c r="DU1255" s="166"/>
      <c r="DV1255" s="166"/>
      <c r="DW1255" s="166"/>
      <c r="DX1255" s="166"/>
      <c r="DY1255" s="166"/>
      <c r="DZ1255" s="166"/>
      <c r="EA1255" s="166"/>
      <c r="EB1255" s="166"/>
      <c r="EC1255" s="166"/>
      <c r="ED1255" s="166"/>
      <c r="EE1255" s="166"/>
      <c r="EF1255" s="166"/>
      <c r="EG1255" s="166"/>
      <c r="EH1255" s="166"/>
      <c r="EI1255" s="166"/>
      <c r="EJ1255" s="166"/>
      <c r="EK1255" s="166"/>
      <c r="EL1255" s="166"/>
      <c r="EM1255" s="166"/>
      <c r="EN1255" s="166"/>
      <c r="EO1255" s="166"/>
      <c r="EP1255" s="166"/>
      <c r="EQ1255" s="166"/>
      <c r="ER1255" s="166"/>
      <c r="ES1255" s="166"/>
      <c r="ET1255" s="166"/>
      <c r="EU1255" s="166"/>
      <c r="EV1255" s="166"/>
      <c r="EW1255" s="166"/>
      <c r="EX1255" s="166"/>
      <c r="EY1255" s="166"/>
      <c r="EZ1255" s="166"/>
      <c r="FA1255" s="166"/>
      <c r="FB1255" s="166"/>
      <c r="FC1255" s="166"/>
      <c r="FD1255" s="166"/>
      <c r="FE1255" s="166"/>
      <c r="FF1255" s="166"/>
      <c r="FG1255" s="166"/>
      <c r="FH1255" s="166"/>
      <c r="FI1255" s="166"/>
      <c r="FJ1255" s="166"/>
    </row>
    <row r="1256" spans="13:166" s="19" customFormat="1">
      <c r="M1256" s="166"/>
      <c r="N1256" s="166"/>
      <c r="O1256" s="166"/>
      <c r="P1256" s="166"/>
      <c r="Q1256" s="166"/>
      <c r="R1256" s="166"/>
      <c r="S1256" s="166"/>
      <c r="T1256" s="166"/>
      <c r="U1256" s="166"/>
      <c r="V1256" s="166"/>
      <c r="W1256" s="166"/>
      <c r="X1256" s="166"/>
      <c r="Y1256" s="166"/>
      <c r="Z1256" s="166"/>
      <c r="AA1256" s="166"/>
      <c r="AB1256" s="166"/>
      <c r="AC1256" s="166"/>
      <c r="AD1256" s="166"/>
      <c r="AE1256" s="166"/>
      <c r="AF1256" s="166"/>
      <c r="AG1256" s="166"/>
      <c r="AH1256" s="167"/>
      <c r="AI1256" s="167"/>
      <c r="AJ1256" s="167"/>
      <c r="AK1256" s="167"/>
      <c r="AL1256" s="167"/>
      <c r="AM1256" s="167"/>
      <c r="AN1256" s="167"/>
      <c r="AO1256" s="167"/>
      <c r="AP1256" s="167"/>
      <c r="AQ1256" s="167"/>
      <c r="AR1256" s="167"/>
      <c r="AS1256" s="167"/>
      <c r="AT1256" s="167"/>
      <c r="AU1256" s="167"/>
      <c r="AV1256" s="167"/>
      <c r="AW1256" s="167"/>
      <c r="AX1256" s="167"/>
      <c r="AY1256" s="167"/>
      <c r="AZ1256" s="167"/>
      <c r="BA1256" s="167"/>
      <c r="BB1256" s="167"/>
      <c r="BC1256" s="167"/>
      <c r="BD1256" s="167"/>
      <c r="BE1256" s="167"/>
      <c r="BF1256" s="167"/>
      <c r="BG1256" s="167"/>
      <c r="BH1256" s="167"/>
      <c r="BI1256" s="167"/>
      <c r="BJ1256" s="167"/>
      <c r="BK1256" s="167"/>
      <c r="BL1256" s="166"/>
      <c r="BM1256" s="166"/>
      <c r="BN1256" s="166"/>
      <c r="BO1256" s="166"/>
      <c r="BP1256" s="166"/>
      <c r="BQ1256" s="166"/>
      <c r="BR1256" s="166"/>
      <c r="BS1256" s="166"/>
      <c r="BT1256" s="166"/>
      <c r="BU1256" s="166"/>
      <c r="BV1256" s="166"/>
      <c r="BW1256" s="166"/>
      <c r="BX1256" s="166"/>
      <c r="BY1256" s="166"/>
      <c r="BZ1256" s="166"/>
      <c r="CA1256" s="166"/>
      <c r="CB1256" s="166"/>
      <c r="CC1256" s="166"/>
      <c r="CD1256" s="166"/>
      <c r="CE1256" s="166"/>
      <c r="CF1256" s="166"/>
      <c r="CG1256" s="166"/>
      <c r="CH1256" s="166"/>
      <c r="CI1256" s="166"/>
      <c r="CJ1256" s="166"/>
      <c r="CK1256" s="166"/>
      <c r="CL1256" s="166"/>
      <c r="CM1256" s="166"/>
      <c r="CN1256" s="166"/>
      <c r="CO1256" s="166"/>
      <c r="CP1256" s="166"/>
      <c r="CQ1256" s="166"/>
      <c r="CR1256" s="166"/>
      <c r="CS1256" s="166"/>
      <c r="CT1256" s="166"/>
      <c r="CU1256" s="166"/>
      <c r="CV1256" s="166"/>
      <c r="CW1256" s="166"/>
      <c r="CX1256" s="166"/>
      <c r="CY1256" s="166"/>
      <c r="CZ1256" s="166"/>
      <c r="DA1256" s="166"/>
      <c r="DB1256" s="166"/>
      <c r="DC1256" s="166"/>
      <c r="DD1256" s="166"/>
      <c r="DE1256" s="166"/>
      <c r="DF1256" s="166"/>
      <c r="DG1256" s="166"/>
      <c r="DH1256" s="166"/>
      <c r="DI1256" s="166"/>
      <c r="DJ1256" s="166"/>
      <c r="DK1256" s="166"/>
      <c r="DL1256" s="166"/>
      <c r="DM1256" s="166"/>
      <c r="DN1256" s="166"/>
      <c r="DO1256" s="166"/>
      <c r="DP1256" s="166"/>
      <c r="DQ1256" s="166"/>
      <c r="DR1256" s="166"/>
      <c r="DS1256" s="166"/>
      <c r="DT1256" s="166"/>
      <c r="DU1256" s="166"/>
      <c r="DV1256" s="166"/>
      <c r="DW1256" s="166"/>
      <c r="DX1256" s="166"/>
      <c r="DY1256" s="166"/>
      <c r="DZ1256" s="166"/>
      <c r="EA1256" s="166"/>
      <c r="EB1256" s="166"/>
      <c r="EC1256" s="166"/>
      <c r="ED1256" s="166"/>
      <c r="EE1256" s="166"/>
      <c r="EF1256" s="166"/>
      <c r="EG1256" s="166"/>
      <c r="EH1256" s="166"/>
      <c r="EI1256" s="166"/>
      <c r="EJ1256" s="166"/>
      <c r="EK1256" s="166"/>
      <c r="EL1256" s="166"/>
      <c r="EM1256" s="166"/>
      <c r="EN1256" s="166"/>
      <c r="EO1256" s="166"/>
      <c r="EP1256" s="166"/>
      <c r="EQ1256" s="166"/>
      <c r="ER1256" s="166"/>
      <c r="ES1256" s="166"/>
      <c r="ET1256" s="166"/>
      <c r="EU1256" s="166"/>
      <c r="EV1256" s="166"/>
      <c r="EW1256" s="166"/>
      <c r="EX1256" s="166"/>
      <c r="EY1256" s="166"/>
      <c r="EZ1256" s="166"/>
      <c r="FA1256" s="166"/>
      <c r="FB1256" s="166"/>
      <c r="FC1256" s="166"/>
      <c r="FD1256" s="166"/>
      <c r="FE1256" s="166"/>
      <c r="FF1256" s="166"/>
      <c r="FG1256" s="166"/>
      <c r="FH1256" s="166"/>
      <c r="FI1256" s="166"/>
      <c r="FJ1256" s="166"/>
    </row>
    <row r="1257" spans="13:166" s="19" customFormat="1">
      <c r="M1257" s="166"/>
      <c r="N1257" s="166"/>
      <c r="O1257" s="166"/>
      <c r="P1257" s="166"/>
      <c r="Q1257" s="166"/>
      <c r="R1257" s="166"/>
      <c r="S1257" s="166"/>
      <c r="T1257" s="166"/>
      <c r="U1257" s="166"/>
      <c r="V1257" s="166"/>
      <c r="W1257" s="166"/>
      <c r="X1257" s="166"/>
      <c r="Y1257" s="166"/>
      <c r="Z1257" s="166"/>
      <c r="AA1257" s="166"/>
      <c r="AB1257" s="166"/>
      <c r="AC1257" s="166"/>
      <c r="AD1257" s="166"/>
      <c r="AE1257" s="166"/>
      <c r="AF1257" s="166"/>
      <c r="AG1257" s="166"/>
      <c r="AH1257" s="167"/>
      <c r="AI1257" s="167"/>
      <c r="AJ1257" s="167"/>
      <c r="AK1257" s="167"/>
      <c r="AL1257" s="167"/>
      <c r="AM1257" s="167"/>
      <c r="AN1257" s="167"/>
      <c r="AO1257" s="167"/>
      <c r="AP1257" s="167"/>
      <c r="AQ1257" s="167"/>
      <c r="AR1257" s="167"/>
      <c r="AS1257" s="167"/>
      <c r="AT1257" s="167"/>
      <c r="AU1257" s="167"/>
      <c r="AV1257" s="167"/>
      <c r="AW1257" s="167"/>
      <c r="AX1257" s="167"/>
      <c r="AY1257" s="167"/>
      <c r="AZ1257" s="167"/>
      <c r="BA1257" s="167"/>
      <c r="BB1257" s="167"/>
      <c r="BC1257" s="167"/>
      <c r="BD1257" s="167"/>
      <c r="BE1257" s="167"/>
      <c r="BF1257" s="167"/>
      <c r="BG1257" s="167"/>
      <c r="BH1257" s="167"/>
      <c r="BI1257" s="167"/>
      <c r="BJ1257" s="167"/>
      <c r="BK1257" s="167"/>
      <c r="BL1257" s="166"/>
      <c r="BM1257" s="166"/>
      <c r="BN1257" s="166"/>
      <c r="BO1257" s="166"/>
      <c r="BP1257" s="166"/>
      <c r="BQ1257" s="166"/>
      <c r="BR1257" s="166"/>
      <c r="BS1257" s="166"/>
      <c r="BT1257" s="166"/>
      <c r="BU1257" s="166"/>
      <c r="BV1257" s="166"/>
      <c r="BW1257" s="166"/>
      <c r="BX1257" s="166"/>
      <c r="BY1257" s="166"/>
      <c r="BZ1257" s="166"/>
      <c r="CA1257" s="166"/>
      <c r="CB1257" s="166"/>
      <c r="CC1257" s="166"/>
      <c r="CD1257" s="166"/>
      <c r="CE1257" s="166"/>
      <c r="CF1257" s="166"/>
      <c r="CG1257" s="166"/>
      <c r="CH1257" s="166"/>
      <c r="CI1257" s="166"/>
      <c r="CJ1257" s="166"/>
      <c r="CK1257" s="166"/>
      <c r="CL1257" s="166"/>
      <c r="CM1257" s="166"/>
      <c r="CN1257" s="166"/>
      <c r="CO1257" s="166"/>
      <c r="CP1257" s="166"/>
      <c r="CQ1257" s="166"/>
      <c r="CR1257" s="166"/>
      <c r="CS1257" s="166"/>
      <c r="CT1257" s="166"/>
      <c r="CU1257" s="166"/>
      <c r="CV1257" s="166"/>
      <c r="CW1257" s="166"/>
      <c r="CX1257" s="166"/>
      <c r="CY1257" s="166"/>
      <c r="CZ1257" s="166"/>
      <c r="DA1257" s="166"/>
      <c r="DB1257" s="166"/>
      <c r="DC1257" s="166"/>
      <c r="DD1257" s="166"/>
      <c r="DE1257" s="166"/>
      <c r="DF1257" s="166"/>
      <c r="DG1257" s="166"/>
      <c r="DH1257" s="166"/>
      <c r="DI1257" s="166"/>
      <c r="DJ1257" s="166"/>
      <c r="DK1257" s="166"/>
      <c r="DL1257" s="166"/>
      <c r="DM1257" s="166"/>
      <c r="DN1257" s="166"/>
      <c r="DO1257" s="166"/>
      <c r="DP1257" s="166"/>
      <c r="DQ1257" s="166"/>
      <c r="DR1257" s="166"/>
      <c r="DS1257" s="166"/>
      <c r="DT1257" s="166"/>
      <c r="DU1257" s="166"/>
      <c r="DV1257" s="166"/>
      <c r="DW1257" s="166"/>
      <c r="DX1257" s="166"/>
      <c r="DY1257" s="166"/>
      <c r="DZ1257" s="166"/>
      <c r="EA1257" s="166"/>
      <c r="EB1257" s="166"/>
      <c r="EC1257" s="166"/>
      <c r="ED1257" s="166"/>
      <c r="EE1257" s="166"/>
      <c r="EF1257" s="166"/>
      <c r="EG1257" s="166"/>
      <c r="EH1257" s="166"/>
      <c r="EI1257" s="166"/>
      <c r="EJ1257" s="166"/>
      <c r="EK1257" s="166"/>
      <c r="EL1257" s="166"/>
      <c r="EM1257" s="166"/>
      <c r="EN1257" s="166"/>
      <c r="EO1257" s="166"/>
      <c r="EP1257" s="166"/>
      <c r="EQ1257" s="166"/>
      <c r="ER1257" s="166"/>
      <c r="ES1257" s="166"/>
      <c r="ET1257" s="166"/>
      <c r="EU1257" s="166"/>
      <c r="EV1257" s="166"/>
      <c r="EW1257" s="166"/>
      <c r="EX1257" s="166"/>
      <c r="EY1257" s="166"/>
      <c r="EZ1257" s="166"/>
      <c r="FA1257" s="166"/>
      <c r="FB1257" s="166"/>
      <c r="FC1257" s="166"/>
      <c r="FD1257" s="166"/>
      <c r="FE1257" s="166"/>
      <c r="FF1257" s="166"/>
      <c r="FG1257" s="166"/>
      <c r="FH1257" s="166"/>
      <c r="FI1257" s="166"/>
      <c r="FJ1257" s="166"/>
    </row>
    <row r="1258" spans="13:166" s="19" customFormat="1">
      <c r="M1258" s="166"/>
      <c r="N1258" s="166"/>
      <c r="O1258" s="166"/>
      <c r="P1258" s="166"/>
      <c r="Q1258" s="166"/>
      <c r="R1258" s="166"/>
      <c r="S1258" s="166"/>
      <c r="T1258" s="166"/>
      <c r="U1258" s="166"/>
      <c r="V1258" s="166"/>
      <c r="W1258" s="166"/>
      <c r="X1258" s="166"/>
      <c r="Y1258" s="166"/>
      <c r="Z1258" s="166"/>
      <c r="AA1258" s="166"/>
      <c r="AB1258" s="166"/>
      <c r="AC1258" s="166"/>
      <c r="AD1258" s="166"/>
      <c r="AE1258" s="166"/>
      <c r="AF1258" s="166"/>
      <c r="AG1258" s="166"/>
      <c r="AH1258" s="167"/>
      <c r="AI1258" s="167"/>
      <c r="AJ1258" s="167"/>
      <c r="AK1258" s="167"/>
      <c r="AL1258" s="167"/>
      <c r="AM1258" s="167"/>
      <c r="AN1258" s="167"/>
      <c r="AO1258" s="167"/>
      <c r="AP1258" s="167"/>
      <c r="AQ1258" s="167"/>
      <c r="AR1258" s="167"/>
      <c r="AS1258" s="167"/>
      <c r="AT1258" s="167"/>
      <c r="AU1258" s="167"/>
      <c r="AV1258" s="167"/>
      <c r="AW1258" s="167"/>
      <c r="AX1258" s="167"/>
      <c r="AY1258" s="167"/>
      <c r="AZ1258" s="167"/>
      <c r="BA1258" s="167"/>
      <c r="BB1258" s="167"/>
      <c r="BC1258" s="167"/>
      <c r="BD1258" s="167"/>
      <c r="BE1258" s="167"/>
      <c r="BF1258" s="167"/>
      <c r="BG1258" s="167"/>
      <c r="BH1258" s="167"/>
      <c r="BI1258" s="167"/>
      <c r="BJ1258" s="167"/>
      <c r="BK1258" s="167"/>
      <c r="BL1258" s="166"/>
      <c r="BM1258" s="166"/>
      <c r="BN1258" s="166"/>
      <c r="BO1258" s="166"/>
      <c r="BP1258" s="166"/>
      <c r="BQ1258" s="166"/>
      <c r="BR1258" s="166"/>
      <c r="BS1258" s="166"/>
      <c r="BT1258" s="166"/>
      <c r="BU1258" s="166"/>
      <c r="BV1258" s="166"/>
      <c r="BW1258" s="166"/>
      <c r="BX1258" s="166"/>
      <c r="BY1258" s="166"/>
      <c r="BZ1258" s="166"/>
      <c r="CA1258" s="166"/>
      <c r="CB1258" s="166"/>
      <c r="CC1258" s="166"/>
      <c r="CD1258" s="166"/>
      <c r="CE1258" s="166"/>
      <c r="CF1258" s="166"/>
      <c r="CG1258" s="166"/>
      <c r="CH1258" s="166"/>
      <c r="CI1258" s="166"/>
      <c r="CJ1258" s="166"/>
      <c r="CK1258" s="166"/>
      <c r="CL1258" s="166"/>
      <c r="CM1258" s="166"/>
      <c r="CN1258" s="166"/>
      <c r="CO1258" s="166"/>
      <c r="CP1258" s="166"/>
      <c r="CQ1258" s="166"/>
      <c r="CR1258" s="166"/>
      <c r="CS1258" s="166"/>
      <c r="CT1258" s="166"/>
      <c r="CU1258" s="166"/>
      <c r="CV1258" s="166"/>
      <c r="CW1258" s="166"/>
      <c r="CX1258" s="166"/>
      <c r="CY1258" s="166"/>
      <c r="CZ1258" s="166"/>
      <c r="DA1258" s="166"/>
      <c r="DB1258" s="166"/>
      <c r="DC1258" s="166"/>
      <c r="DD1258" s="166"/>
      <c r="DE1258" s="166"/>
      <c r="DF1258" s="166"/>
      <c r="DG1258" s="166"/>
      <c r="DH1258" s="166"/>
      <c r="DI1258" s="166"/>
      <c r="DJ1258" s="166"/>
      <c r="DK1258" s="166"/>
      <c r="DL1258" s="166"/>
      <c r="DM1258" s="166"/>
      <c r="DN1258" s="166"/>
      <c r="DO1258" s="166"/>
      <c r="DP1258" s="166"/>
      <c r="DQ1258" s="166"/>
      <c r="DR1258" s="166"/>
      <c r="DS1258" s="166"/>
      <c r="DT1258" s="166"/>
      <c r="DU1258" s="166"/>
      <c r="DV1258" s="166"/>
      <c r="DW1258" s="166"/>
      <c r="DX1258" s="166"/>
      <c r="DY1258" s="166"/>
      <c r="DZ1258" s="166"/>
      <c r="EA1258" s="166"/>
      <c r="EB1258" s="166"/>
      <c r="EC1258" s="166"/>
      <c r="ED1258" s="166"/>
      <c r="EE1258" s="166"/>
      <c r="EF1258" s="166"/>
      <c r="EG1258" s="166"/>
      <c r="EH1258" s="166"/>
      <c r="EI1258" s="166"/>
      <c r="EJ1258" s="166"/>
      <c r="EK1258" s="166"/>
      <c r="EL1258" s="166"/>
      <c r="EM1258" s="166"/>
      <c r="EN1258" s="166"/>
      <c r="EO1258" s="166"/>
      <c r="EP1258" s="166"/>
      <c r="EQ1258" s="166"/>
      <c r="ER1258" s="166"/>
      <c r="ES1258" s="166"/>
      <c r="ET1258" s="166"/>
      <c r="EU1258" s="166"/>
      <c r="EV1258" s="166"/>
      <c r="EW1258" s="166"/>
      <c r="EX1258" s="166"/>
      <c r="EY1258" s="166"/>
      <c r="EZ1258" s="166"/>
      <c r="FA1258" s="166"/>
      <c r="FB1258" s="166"/>
      <c r="FC1258" s="166"/>
      <c r="FD1258" s="166"/>
      <c r="FE1258" s="166"/>
      <c r="FF1258" s="166"/>
      <c r="FG1258" s="166"/>
      <c r="FH1258" s="166"/>
      <c r="FI1258" s="166"/>
      <c r="FJ1258" s="166"/>
    </row>
    <row r="1259" spans="13:166" s="19" customFormat="1">
      <c r="M1259" s="166"/>
      <c r="N1259" s="166"/>
      <c r="O1259" s="166"/>
      <c r="P1259" s="166"/>
      <c r="Q1259" s="166"/>
      <c r="R1259" s="166"/>
      <c r="S1259" s="166"/>
      <c r="T1259" s="166"/>
      <c r="U1259" s="166"/>
      <c r="V1259" s="166"/>
      <c r="W1259" s="166"/>
      <c r="X1259" s="166"/>
      <c r="Y1259" s="166"/>
      <c r="Z1259" s="166"/>
      <c r="AA1259" s="166"/>
      <c r="AB1259" s="166"/>
      <c r="AC1259" s="166"/>
      <c r="AD1259" s="166"/>
      <c r="AE1259" s="166"/>
      <c r="AF1259" s="166"/>
      <c r="AG1259" s="166"/>
      <c r="AH1259" s="167"/>
      <c r="AI1259" s="167"/>
      <c r="AJ1259" s="167"/>
      <c r="AK1259" s="167"/>
      <c r="AL1259" s="167"/>
      <c r="AM1259" s="167"/>
      <c r="AN1259" s="167"/>
      <c r="AO1259" s="167"/>
      <c r="AP1259" s="167"/>
      <c r="AQ1259" s="167"/>
      <c r="AR1259" s="167"/>
      <c r="AS1259" s="167"/>
      <c r="AT1259" s="167"/>
      <c r="AU1259" s="167"/>
      <c r="AV1259" s="167"/>
      <c r="AW1259" s="167"/>
      <c r="AX1259" s="167"/>
      <c r="AY1259" s="167"/>
      <c r="AZ1259" s="167"/>
      <c r="BA1259" s="167"/>
      <c r="BB1259" s="167"/>
      <c r="BC1259" s="167"/>
      <c r="BD1259" s="167"/>
      <c r="BE1259" s="167"/>
      <c r="BF1259" s="167"/>
      <c r="BG1259" s="167"/>
      <c r="BH1259" s="167"/>
      <c r="BI1259" s="167"/>
      <c r="BJ1259" s="167"/>
      <c r="BK1259" s="167"/>
      <c r="BL1259" s="166"/>
      <c r="BM1259" s="166"/>
      <c r="BN1259" s="166"/>
      <c r="BO1259" s="166"/>
      <c r="BP1259" s="166"/>
      <c r="BQ1259" s="166"/>
      <c r="BR1259" s="166"/>
      <c r="BS1259" s="166"/>
      <c r="BT1259" s="166"/>
      <c r="BU1259" s="166"/>
      <c r="BV1259" s="166"/>
      <c r="BW1259" s="166"/>
      <c r="BX1259" s="166"/>
      <c r="BY1259" s="166"/>
      <c r="BZ1259" s="166"/>
      <c r="CA1259" s="166"/>
      <c r="CB1259" s="166"/>
      <c r="CC1259" s="166"/>
      <c r="CD1259" s="166"/>
      <c r="CE1259" s="166"/>
      <c r="CF1259" s="166"/>
      <c r="CG1259" s="166"/>
      <c r="CH1259" s="166"/>
      <c r="CI1259" s="166"/>
      <c r="CJ1259" s="166"/>
      <c r="CK1259" s="166"/>
      <c r="CL1259" s="166"/>
      <c r="CM1259" s="166"/>
      <c r="CN1259" s="166"/>
      <c r="CO1259" s="166"/>
      <c r="CP1259" s="166"/>
      <c r="CQ1259" s="166"/>
      <c r="CR1259" s="166"/>
      <c r="CS1259" s="166"/>
      <c r="CT1259" s="166"/>
      <c r="CU1259" s="166"/>
      <c r="CV1259" s="166"/>
      <c r="CW1259" s="166"/>
      <c r="CX1259" s="166"/>
      <c r="CY1259" s="166"/>
      <c r="CZ1259" s="166"/>
      <c r="DA1259" s="166"/>
      <c r="DB1259" s="166"/>
      <c r="DC1259" s="166"/>
      <c r="DD1259" s="166"/>
      <c r="DE1259" s="166"/>
      <c r="DF1259" s="166"/>
      <c r="DG1259" s="166"/>
      <c r="DH1259" s="166"/>
      <c r="DI1259" s="166"/>
      <c r="DJ1259" s="166"/>
      <c r="DK1259" s="166"/>
      <c r="DL1259" s="166"/>
      <c r="DM1259" s="166"/>
      <c r="DN1259" s="166"/>
      <c r="DO1259" s="166"/>
      <c r="DP1259" s="166"/>
      <c r="DQ1259" s="166"/>
      <c r="DR1259" s="166"/>
      <c r="DS1259" s="166"/>
      <c r="DT1259" s="166"/>
      <c r="DU1259" s="166"/>
      <c r="DV1259" s="166"/>
      <c r="DW1259" s="166"/>
      <c r="DX1259" s="166"/>
      <c r="DY1259" s="166"/>
      <c r="DZ1259" s="166"/>
      <c r="EA1259" s="166"/>
      <c r="EB1259" s="166"/>
      <c r="EC1259" s="166"/>
      <c r="ED1259" s="166"/>
      <c r="EE1259" s="166"/>
      <c r="EF1259" s="166"/>
      <c r="EG1259" s="166"/>
      <c r="EH1259" s="166"/>
      <c r="EI1259" s="166"/>
      <c r="EJ1259" s="166"/>
      <c r="EK1259" s="166"/>
      <c r="EL1259" s="166"/>
      <c r="EM1259" s="166"/>
      <c r="EN1259" s="166"/>
      <c r="EO1259" s="166"/>
      <c r="EP1259" s="166"/>
      <c r="EQ1259" s="166"/>
      <c r="ER1259" s="166"/>
      <c r="ES1259" s="166"/>
      <c r="ET1259" s="166"/>
      <c r="EU1259" s="166"/>
      <c r="EV1259" s="166"/>
      <c r="EW1259" s="166"/>
      <c r="EX1259" s="166"/>
      <c r="EY1259" s="166"/>
      <c r="EZ1259" s="166"/>
      <c r="FA1259" s="166"/>
      <c r="FB1259" s="166"/>
      <c r="FC1259" s="166"/>
      <c r="FD1259" s="166"/>
      <c r="FE1259" s="166"/>
      <c r="FF1259" s="166"/>
      <c r="FG1259" s="166"/>
      <c r="FH1259" s="166"/>
      <c r="FI1259" s="166"/>
      <c r="FJ1259" s="166"/>
    </row>
    <row r="1260" spans="13:166" s="19" customFormat="1">
      <c r="M1260" s="166"/>
      <c r="N1260" s="166"/>
      <c r="O1260" s="166"/>
      <c r="P1260" s="166"/>
      <c r="Q1260" s="166"/>
      <c r="R1260" s="166"/>
      <c r="S1260" s="166"/>
      <c r="T1260" s="166"/>
      <c r="U1260" s="166"/>
      <c r="V1260" s="166"/>
      <c r="W1260" s="166"/>
      <c r="X1260" s="166"/>
      <c r="Y1260" s="166"/>
      <c r="Z1260" s="166"/>
      <c r="AA1260" s="166"/>
      <c r="AB1260" s="166"/>
      <c r="AC1260" s="166"/>
      <c r="AD1260" s="166"/>
      <c r="AE1260" s="166"/>
      <c r="AF1260" s="166"/>
      <c r="AG1260" s="166"/>
      <c r="AH1260" s="167"/>
      <c r="AI1260" s="167"/>
      <c r="AJ1260" s="167"/>
      <c r="AK1260" s="167"/>
      <c r="AL1260" s="167"/>
      <c r="AM1260" s="167"/>
      <c r="AN1260" s="167"/>
      <c r="AO1260" s="167"/>
      <c r="AP1260" s="167"/>
      <c r="AQ1260" s="167"/>
      <c r="AR1260" s="167"/>
      <c r="AS1260" s="167"/>
      <c r="AT1260" s="167"/>
      <c r="AU1260" s="167"/>
      <c r="AV1260" s="167"/>
      <c r="AW1260" s="167"/>
      <c r="AX1260" s="167"/>
      <c r="AY1260" s="167"/>
      <c r="AZ1260" s="167"/>
      <c r="BA1260" s="167"/>
      <c r="BB1260" s="167"/>
      <c r="BC1260" s="167"/>
      <c r="BD1260" s="167"/>
      <c r="BE1260" s="167"/>
      <c r="BF1260" s="167"/>
      <c r="BG1260" s="167"/>
      <c r="BH1260" s="167"/>
      <c r="BI1260" s="167"/>
      <c r="BJ1260" s="167"/>
      <c r="BK1260" s="167"/>
      <c r="BL1260" s="166"/>
      <c r="BM1260" s="166"/>
      <c r="BN1260" s="166"/>
      <c r="BO1260" s="166"/>
      <c r="BP1260" s="166"/>
      <c r="BQ1260" s="166"/>
      <c r="BR1260" s="166"/>
      <c r="BS1260" s="166"/>
      <c r="BT1260" s="166"/>
      <c r="BU1260" s="166"/>
      <c r="BV1260" s="166"/>
      <c r="BW1260" s="166"/>
      <c r="BX1260" s="166"/>
      <c r="BY1260" s="166"/>
      <c r="BZ1260" s="166"/>
      <c r="CA1260" s="166"/>
      <c r="CB1260" s="166"/>
      <c r="CC1260" s="166"/>
      <c r="CD1260" s="166"/>
      <c r="CE1260" s="166"/>
      <c r="CF1260" s="166"/>
      <c r="CG1260" s="166"/>
      <c r="CH1260" s="166"/>
      <c r="CI1260" s="166"/>
      <c r="CJ1260" s="166"/>
      <c r="CK1260" s="166"/>
      <c r="CL1260" s="166"/>
      <c r="CM1260" s="166"/>
      <c r="CN1260" s="166"/>
      <c r="CO1260" s="166"/>
      <c r="CP1260" s="166"/>
      <c r="CQ1260" s="166"/>
      <c r="CR1260" s="166"/>
      <c r="CS1260" s="166"/>
      <c r="CT1260" s="166"/>
      <c r="CU1260" s="166"/>
      <c r="CV1260" s="166"/>
      <c r="CW1260" s="166"/>
      <c r="CX1260" s="166"/>
      <c r="CY1260" s="166"/>
      <c r="CZ1260" s="166"/>
      <c r="DA1260" s="166"/>
      <c r="DB1260" s="166"/>
      <c r="DC1260" s="166"/>
      <c r="DD1260" s="166"/>
      <c r="DE1260" s="166"/>
      <c r="DF1260" s="166"/>
      <c r="DG1260" s="166"/>
      <c r="DH1260" s="166"/>
      <c r="DI1260" s="166"/>
      <c r="DJ1260" s="166"/>
      <c r="DK1260" s="166"/>
      <c r="DL1260" s="166"/>
      <c r="DM1260" s="166"/>
      <c r="DN1260" s="166"/>
      <c r="DO1260" s="166"/>
      <c r="DP1260" s="166"/>
      <c r="DQ1260" s="166"/>
      <c r="DR1260" s="166"/>
      <c r="DS1260" s="166"/>
      <c r="DT1260" s="166"/>
      <c r="DU1260" s="166"/>
      <c r="DV1260" s="166"/>
      <c r="DW1260" s="166"/>
      <c r="DX1260" s="166"/>
      <c r="DY1260" s="166"/>
      <c r="DZ1260" s="166"/>
      <c r="EA1260" s="166"/>
      <c r="EB1260" s="166"/>
      <c r="EC1260" s="166"/>
      <c r="ED1260" s="166"/>
      <c r="EE1260" s="166"/>
      <c r="EF1260" s="166"/>
      <c r="EG1260" s="166"/>
      <c r="EH1260" s="166"/>
      <c r="EI1260" s="166"/>
      <c r="EJ1260" s="166"/>
      <c r="EK1260" s="166"/>
      <c r="EL1260" s="166"/>
      <c r="EM1260" s="166"/>
      <c r="EN1260" s="166"/>
      <c r="EO1260" s="166"/>
      <c r="EP1260" s="166"/>
      <c r="EQ1260" s="166"/>
      <c r="ER1260" s="166"/>
      <c r="ES1260" s="166"/>
      <c r="ET1260" s="166"/>
      <c r="EU1260" s="166"/>
      <c r="EV1260" s="166"/>
      <c r="EW1260" s="166"/>
      <c r="EX1260" s="166"/>
      <c r="EY1260" s="166"/>
      <c r="EZ1260" s="166"/>
      <c r="FA1260" s="166"/>
      <c r="FB1260" s="166"/>
      <c r="FC1260" s="166"/>
      <c r="FD1260" s="166"/>
      <c r="FE1260" s="166"/>
      <c r="FF1260" s="166"/>
      <c r="FG1260" s="166"/>
      <c r="FH1260" s="166"/>
      <c r="FI1260" s="166"/>
      <c r="FJ1260" s="166"/>
    </row>
    <row r="1261" spans="13:166" s="19" customFormat="1">
      <c r="M1261" s="166"/>
      <c r="N1261" s="166"/>
      <c r="O1261" s="166"/>
      <c r="P1261" s="166"/>
      <c r="Q1261" s="166"/>
      <c r="R1261" s="166"/>
      <c r="S1261" s="166"/>
      <c r="T1261" s="166"/>
      <c r="U1261" s="166"/>
      <c r="V1261" s="166"/>
      <c r="W1261" s="166"/>
      <c r="X1261" s="166"/>
      <c r="Y1261" s="166"/>
      <c r="Z1261" s="166"/>
      <c r="AA1261" s="166"/>
      <c r="AB1261" s="166"/>
      <c r="AC1261" s="166"/>
      <c r="AD1261" s="166"/>
      <c r="AE1261" s="166"/>
      <c r="AF1261" s="166"/>
      <c r="AG1261" s="166"/>
      <c r="AH1261" s="167"/>
      <c r="AI1261" s="167"/>
      <c r="AJ1261" s="167"/>
      <c r="AK1261" s="167"/>
      <c r="AL1261" s="167"/>
      <c r="AM1261" s="167"/>
      <c r="AN1261" s="167"/>
      <c r="AO1261" s="167"/>
      <c r="AP1261" s="167"/>
      <c r="AQ1261" s="167"/>
      <c r="AR1261" s="167"/>
      <c r="AS1261" s="167"/>
      <c r="AT1261" s="167"/>
      <c r="AU1261" s="167"/>
      <c r="AV1261" s="167"/>
      <c r="AW1261" s="167"/>
      <c r="AX1261" s="167"/>
      <c r="AY1261" s="167"/>
      <c r="AZ1261" s="167"/>
      <c r="BA1261" s="167"/>
      <c r="BB1261" s="167"/>
      <c r="BC1261" s="167"/>
      <c r="BD1261" s="167"/>
      <c r="BE1261" s="167"/>
      <c r="BF1261" s="167"/>
      <c r="BG1261" s="167"/>
      <c r="BH1261" s="167"/>
      <c r="BI1261" s="167"/>
      <c r="BJ1261" s="167"/>
      <c r="BK1261" s="167"/>
      <c r="BL1261" s="166"/>
      <c r="BM1261" s="166"/>
      <c r="BN1261" s="166"/>
      <c r="BO1261" s="166"/>
      <c r="BP1261" s="166"/>
      <c r="BQ1261" s="166"/>
      <c r="BR1261" s="166"/>
      <c r="BS1261" s="166"/>
      <c r="BT1261" s="166"/>
      <c r="BU1261" s="166"/>
      <c r="BV1261" s="166"/>
      <c r="BW1261" s="166"/>
      <c r="BX1261" s="166"/>
      <c r="BY1261" s="166"/>
      <c r="BZ1261" s="166"/>
      <c r="CA1261" s="166"/>
      <c r="CB1261" s="166"/>
      <c r="CC1261" s="166"/>
      <c r="CD1261" s="166"/>
      <c r="CE1261" s="166"/>
      <c r="CF1261" s="166"/>
      <c r="CG1261" s="166"/>
      <c r="CH1261" s="166"/>
      <c r="CI1261" s="166"/>
      <c r="CJ1261" s="166"/>
      <c r="CK1261" s="166"/>
      <c r="CL1261" s="166"/>
      <c r="CM1261" s="166"/>
      <c r="CN1261" s="166"/>
      <c r="CO1261" s="166"/>
      <c r="CP1261" s="166"/>
      <c r="CQ1261" s="166"/>
      <c r="CR1261" s="166"/>
      <c r="CS1261" s="166"/>
      <c r="CT1261" s="166"/>
      <c r="CU1261" s="166"/>
      <c r="CV1261" s="166"/>
      <c r="CW1261" s="166"/>
      <c r="CX1261" s="166"/>
      <c r="CY1261" s="166"/>
      <c r="CZ1261" s="166"/>
      <c r="DA1261" s="166"/>
      <c r="DB1261" s="166"/>
      <c r="DC1261" s="166"/>
      <c r="DD1261" s="166"/>
      <c r="DE1261" s="166"/>
      <c r="DF1261" s="166"/>
      <c r="DG1261" s="166"/>
      <c r="DH1261" s="166"/>
      <c r="DI1261" s="166"/>
      <c r="DJ1261" s="166"/>
      <c r="DK1261" s="166"/>
      <c r="DL1261" s="166"/>
      <c r="DM1261" s="166"/>
      <c r="DN1261" s="166"/>
      <c r="DO1261" s="166"/>
      <c r="DP1261" s="166"/>
      <c r="DQ1261" s="166"/>
      <c r="DR1261" s="166"/>
      <c r="DS1261" s="166"/>
      <c r="DT1261" s="166"/>
      <c r="DU1261" s="166"/>
      <c r="DV1261" s="166"/>
      <c r="DW1261" s="166"/>
      <c r="DX1261" s="166"/>
      <c r="DY1261" s="166"/>
      <c r="DZ1261" s="166"/>
      <c r="EA1261" s="166"/>
      <c r="EB1261" s="166"/>
      <c r="EC1261" s="166"/>
      <c r="ED1261" s="166"/>
      <c r="EE1261" s="166"/>
      <c r="EF1261" s="166"/>
      <c r="EG1261" s="166"/>
      <c r="EH1261" s="166"/>
      <c r="EI1261" s="166"/>
      <c r="EJ1261" s="166"/>
      <c r="EK1261" s="166"/>
      <c r="EL1261" s="166"/>
      <c r="EM1261" s="166"/>
      <c r="EN1261" s="166"/>
      <c r="EO1261" s="166"/>
      <c r="EP1261" s="166"/>
      <c r="EQ1261" s="166"/>
      <c r="ER1261" s="166"/>
      <c r="ES1261" s="166"/>
      <c r="ET1261" s="166"/>
      <c r="EU1261" s="166"/>
      <c r="EV1261" s="166"/>
      <c r="EW1261" s="166"/>
      <c r="EX1261" s="166"/>
      <c r="EY1261" s="166"/>
      <c r="EZ1261" s="166"/>
      <c r="FA1261" s="166"/>
      <c r="FB1261" s="166"/>
      <c r="FC1261" s="166"/>
      <c r="FD1261" s="166"/>
      <c r="FE1261" s="166"/>
      <c r="FF1261" s="166"/>
      <c r="FG1261" s="166"/>
      <c r="FH1261" s="166"/>
      <c r="FI1261" s="166"/>
      <c r="FJ1261" s="166"/>
    </row>
    <row r="1262" spans="13:166" s="19" customFormat="1">
      <c r="M1262" s="166"/>
      <c r="N1262" s="166"/>
      <c r="O1262" s="166"/>
      <c r="P1262" s="166"/>
      <c r="Q1262" s="166"/>
      <c r="R1262" s="166"/>
      <c r="S1262" s="166"/>
      <c r="T1262" s="166"/>
      <c r="U1262" s="166"/>
      <c r="V1262" s="166"/>
      <c r="W1262" s="166"/>
      <c r="X1262" s="166"/>
      <c r="Y1262" s="166"/>
      <c r="Z1262" s="166"/>
      <c r="AA1262" s="166"/>
      <c r="AB1262" s="166"/>
      <c r="AC1262" s="166"/>
      <c r="AD1262" s="166"/>
      <c r="AE1262" s="166"/>
      <c r="AF1262" s="166"/>
      <c r="AG1262" s="166"/>
      <c r="AH1262" s="167"/>
      <c r="AI1262" s="167"/>
      <c r="AJ1262" s="167"/>
      <c r="AK1262" s="167"/>
      <c r="AL1262" s="167"/>
      <c r="AM1262" s="167"/>
      <c r="AN1262" s="167"/>
      <c r="AO1262" s="167"/>
      <c r="AP1262" s="167"/>
      <c r="AQ1262" s="167"/>
      <c r="AR1262" s="167"/>
      <c r="AS1262" s="167"/>
      <c r="AT1262" s="167"/>
      <c r="AU1262" s="167"/>
      <c r="AV1262" s="167"/>
      <c r="AW1262" s="167"/>
      <c r="AX1262" s="167"/>
      <c r="AY1262" s="167"/>
      <c r="AZ1262" s="167"/>
      <c r="BA1262" s="167"/>
      <c r="BB1262" s="167"/>
      <c r="BC1262" s="167"/>
      <c r="BD1262" s="167"/>
      <c r="BE1262" s="167"/>
      <c r="BF1262" s="167"/>
      <c r="BG1262" s="167"/>
      <c r="BH1262" s="167"/>
      <c r="BI1262" s="167"/>
      <c r="BJ1262" s="167"/>
      <c r="BK1262" s="167"/>
      <c r="BL1262" s="166"/>
      <c r="BM1262" s="166"/>
      <c r="BN1262" s="166"/>
      <c r="BO1262" s="166"/>
      <c r="BP1262" s="166"/>
      <c r="BQ1262" s="166"/>
      <c r="BR1262" s="166"/>
      <c r="BS1262" s="166"/>
      <c r="BT1262" s="166"/>
      <c r="BU1262" s="166"/>
      <c r="BV1262" s="166"/>
      <c r="BW1262" s="166"/>
      <c r="BX1262" s="166"/>
      <c r="BY1262" s="166"/>
      <c r="BZ1262" s="166"/>
      <c r="CA1262" s="166"/>
      <c r="CB1262" s="166"/>
      <c r="CC1262" s="166"/>
      <c r="CD1262" s="166"/>
      <c r="CE1262" s="166"/>
      <c r="CF1262" s="166"/>
      <c r="CG1262" s="166"/>
      <c r="CH1262" s="166"/>
      <c r="CI1262" s="166"/>
      <c r="CJ1262" s="166"/>
      <c r="CK1262" s="166"/>
      <c r="CL1262" s="166"/>
      <c r="CM1262" s="166"/>
      <c r="CN1262" s="166"/>
      <c r="CO1262" s="166"/>
      <c r="CP1262" s="166"/>
      <c r="CQ1262" s="166"/>
      <c r="CR1262" s="166"/>
      <c r="CS1262" s="166"/>
      <c r="CT1262" s="166"/>
      <c r="CU1262" s="166"/>
      <c r="CV1262" s="166"/>
      <c r="CW1262" s="166"/>
      <c r="CX1262" s="166"/>
      <c r="CY1262" s="166"/>
      <c r="CZ1262" s="166"/>
      <c r="DA1262" s="166"/>
      <c r="DB1262" s="166"/>
      <c r="DC1262" s="166"/>
      <c r="DD1262" s="166"/>
      <c r="DE1262" s="166"/>
      <c r="DF1262" s="166"/>
      <c r="DG1262" s="166"/>
      <c r="DH1262" s="166"/>
      <c r="DI1262" s="166"/>
      <c r="DJ1262" s="166"/>
      <c r="DK1262" s="166"/>
      <c r="DL1262" s="166"/>
      <c r="DM1262" s="166"/>
      <c r="DN1262" s="166"/>
      <c r="DO1262" s="166"/>
      <c r="DP1262" s="166"/>
      <c r="DQ1262" s="166"/>
      <c r="DR1262" s="166"/>
      <c r="DS1262" s="166"/>
      <c r="DT1262" s="166"/>
      <c r="DU1262" s="166"/>
      <c r="DV1262" s="166"/>
      <c r="DW1262" s="166"/>
      <c r="DX1262" s="166"/>
      <c r="DY1262" s="166"/>
      <c r="DZ1262" s="166"/>
      <c r="EA1262" s="166"/>
      <c r="EB1262" s="166"/>
      <c r="EC1262" s="166"/>
      <c r="ED1262" s="166"/>
      <c r="EE1262" s="166"/>
      <c r="EF1262" s="166"/>
      <c r="EG1262" s="166"/>
      <c r="EH1262" s="166"/>
      <c r="EI1262" s="166"/>
      <c r="EJ1262" s="166"/>
      <c r="EK1262" s="166"/>
      <c r="EL1262" s="166"/>
      <c r="EM1262" s="166"/>
      <c r="EN1262" s="166"/>
      <c r="EO1262" s="166"/>
      <c r="EP1262" s="166"/>
      <c r="EQ1262" s="166"/>
      <c r="ER1262" s="166"/>
      <c r="ES1262" s="166"/>
      <c r="ET1262" s="166"/>
      <c r="EU1262" s="166"/>
      <c r="EV1262" s="166"/>
      <c r="EW1262" s="166"/>
      <c r="EX1262" s="166"/>
      <c r="EY1262" s="166"/>
      <c r="EZ1262" s="166"/>
      <c r="FA1262" s="166"/>
      <c r="FB1262" s="166"/>
      <c r="FC1262" s="166"/>
      <c r="FD1262" s="166"/>
      <c r="FE1262" s="166"/>
      <c r="FF1262" s="166"/>
      <c r="FG1262" s="166"/>
      <c r="FH1262" s="166"/>
      <c r="FI1262" s="166"/>
      <c r="FJ1262" s="166"/>
    </row>
    <row r="1263" spans="13:166" s="19" customFormat="1">
      <c r="M1263" s="166"/>
      <c r="N1263" s="166"/>
      <c r="O1263" s="166"/>
      <c r="P1263" s="166"/>
      <c r="Q1263" s="166"/>
      <c r="R1263" s="166"/>
      <c r="S1263" s="166"/>
      <c r="T1263" s="166"/>
      <c r="U1263" s="166"/>
      <c r="V1263" s="166"/>
      <c r="W1263" s="166"/>
      <c r="X1263" s="166"/>
      <c r="Y1263" s="166"/>
      <c r="Z1263" s="166"/>
      <c r="AA1263" s="166"/>
      <c r="AB1263" s="166"/>
      <c r="AC1263" s="166"/>
      <c r="AD1263" s="166"/>
      <c r="AE1263" s="166"/>
      <c r="AF1263" s="166"/>
      <c r="AG1263" s="166"/>
      <c r="AH1263" s="167"/>
      <c r="AI1263" s="167"/>
      <c r="AJ1263" s="167"/>
      <c r="AK1263" s="167"/>
      <c r="AL1263" s="167"/>
      <c r="AM1263" s="167"/>
      <c r="AN1263" s="167"/>
      <c r="AO1263" s="167"/>
      <c r="AP1263" s="167"/>
      <c r="AQ1263" s="167"/>
      <c r="AR1263" s="167"/>
      <c r="AS1263" s="167"/>
      <c r="AT1263" s="167"/>
      <c r="AU1263" s="167"/>
      <c r="AV1263" s="167"/>
      <c r="AW1263" s="167"/>
      <c r="AX1263" s="167"/>
      <c r="AY1263" s="167"/>
      <c r="AZ1263" s="167"/>
      <c r="BA1263" s="167"/>
      <c r="BB1263" s="167"/>
      <c r="BC1263" s="167"/>
      <c r="BD1263" s="167"/>
      <c r="BE1263" s="167"/>
      <c r="BF1263" s="167"/>
      <c r="BG1263" s="167"/>
      <c r="BH1263" s="167"/>
      <c r="BI1263" s="167"/>
      <c r="BJ1263" s="167"/>
      <c r="BK1263" s="167"/>
      <c r="BL1263" s="166"/>
      <c r="BM1263" s="166"/>
      <c r="BN1263" s="166"/>
      <c r="BO1263" s="166"/>
      <c r="BP1263" s="166"/>
      <c r="BQ1263" s="166"/>
      <c r="BR1263" s="166"/>
      <c r="BS1263" s="166"/>
      <c r="BT1263" s="166"/>
      <c r="BU1263" s="166"/>
      <c r="BV1263" s="166"/>
      <c r="BW1263" s="166"/>
      <c r="BX1263" s="166"/>
      <c r="BY1263" s="166"/>
      <c r="BZ1263" s="166"/>
      <c r="CA1263" s="166"/>
      <c r="CB1263" s="166"/>
      <c r="CC1263" s="166"/>
      <c r="CD1263" s="166"/>
      <c r="CE1263" s="166"/>
      <c r="CF1263" s="166"/>
      <c r="CG1263" s="166"/>
      <c r="CH1263" s="166"/>
      <c r="CI1263" s="166"/>
      <c r="CJ1263" s="166"/>
      <c r="CK1263" s="166"/>
      <c r="CL1263" s="166"/>
      <c r="CM1263" s="166"/>
      <c r="CN1263" s="166"/>
      <c r="CO1263" s="166"/>
      <c r="CP1263" s="166"/>
      <c r="CQ1263" s="166"/>
      <c r="CR1263" s="166"/>
      <c r="CS1263" s="166"/>
      <c r="CT1263" s="166"/>
      <c r="CU1263" s="166"/>
      <c r="CV1263" s="166"/>
      <c r="CW1263" s="166"/>
      <c r="CX1263" s="166"/>
      <c r="CY1263" s="166"/>
      <c r="CZ1263" s="166"/>
      <c r="DA1263" s="166"/>
      <c r="DB1263" s="166"/>
      <c r="DC1263" s="166"/>
      <c r="DD1263" s="166"/>
      <c r="DE1263" s="166"/>
      <c r="DF1263" s="166"/>
      <c r="DG1263" s="166"/>
      <c r="DH1263" s="166"/>
      <c r="DI1263" s="166"/>
      <c r="DJ1263" s="166"/>
      <c r="DK1263" s="166"/>
      <c r="DL1263" s="166"/>
      <c r="DM1263" s="166"/>
      <c r="DN1263" s="166"/>
      <c r="DO1263" s="166"/>
      <c r="DP1263" s="166"/>
      <c r="DQ1263" s="166"/>
      <c r="DR1263" s="166"/>
      <c r="DS1263" s="166"/>
      <c r="DT1263" s="166"/>
      <c r="DU1263" s="166"/>
      <c r="DV1263" s="166"/>
      <c r="DW1263" s="166"/>
      <c r="DX1263" s="166"/>
      <c r="DY1263" s="166"/>
      <c r="DZ1263" s="166"/>
      <c r="EA1263" s="166"/>
      <c r="EB1263" s="166"/>
      <c r="EC1263" s="166"/>
      <c r="ED1263" s="166"/>
      <c r="EE1263" s="166"/>
      <c r="EF1263" s="166"/>
      <c r="EG1263" s="166"/>
      <c r="EH1263" s="166"/>
      <c r="EI1263" s="166"/>
      <c r="EJ1263" s="166"/>
      <c r="EK1263" s="166"/>
      <c r="EL1263" s="166"/>
      <c r="EM1263" s="166"/>
      <c r="EN1263" s="166"/>
      <c r="EO1263" s="166"/>
      <c r="EP1263" s="166"/>
      <c r="EQ1263" s="166"/>
      <c r="ER1263" s="166"/>
      <c r="ES1263" s="166"/>
      <c r="ET1263" s="166"/>
      <c r="EU1263" s="166"/>
      <c r="EV1263" s="166"/>
      <c r="EW1263" s="166"/>
      <c r="EX1263" s="166"/>
      <c r="EY1263" s="166"/>
      <c r="EZ1263" s="166"/>
      <c r="FA1263" s="166"/>
      <c r="FB1263" s="166"/>
      <c r="FC1263" s="166"/>
      <c r="FD1263" s="166"/>
      <c r="FE1263" s="166"/>
      <c r="FF1263" s="166"/>
      <c r="FG1263" s="166"/>
      <c r="FH1263" s="166"/>
      <c r="FI1263" s="166"/>
      <c r="FJ1263" s="166"/>
    </row>
    <row r="1264" spans="13:166" s="19" customFormat="1">
      <c r="M1264" s="166"/>
      <c r="N1264" s="166"/>
      <c r="O1264" s="166"/>
      <c r="P1264" s="166"/>
      <c r="Q1264" s="166"/>
      <c r="R1264" s="166"/>
      <c r="S1264" s="166"/>
      <c r="T1264" s="166"/>
      <c r="U1264" s="166"/>
      <c r="V1264" s="166"/>
      <c r="W1264" s="166"/>
      <c r="X1264" s="166"/>
      <c r="Y1264" s="166"/>
      <c r="Z1264" s="166"/>
      <c r="AA1264" s="166"/>
      <c r="AB1264" s="166"/>
      <c r="AC1264" s="166"/>
      <c r="AD1264" s="166"/>
      <c r="AE1264" s="166"/>
      <c r="AF1264" s="166"/>
      <c r="AG1264" s="166"/>
      <c r="AH1264" s="167"/>
      <c r="AI1264" s="167"/>
      <c r="AJ1264" s="167"/>
      <c r="AK1264" s="167"/>
      <c r="AL1264" s="167"/>
      <c r="AM1264" s="167"/>
      <c r="AN1264" s="167"/>
      <c r="AO1264" s="167"/>
      <c r="AP1264" s="167"/>
      <c r="AQ1264" s="167"/>
      <c r="AR1264" s="167"/>
      <c r="AS1264" s="167"/>
      <c r="AT1264" s="167"/>
      <c r="AU1264" s="167"/>
      <c r="AV1264" s="167"/>
      <c r="AW1264" s="167"/>
      <c r="AX1264" s="167"/>
      <c r="AY1264" s="167"/>
      <c r="AZ1264" s="167"/>
      <c r="BA1264" s="167"/>
      <c r="BB1264" s="167"/>
      <c r="BC1264" s="167"/>
      <c r="BD1264" s="167"/>
      <c r="BE1264" s="167"/>
      <c r="BF1264" s="167"/>
      <c r="BG1264" s="167"/>
      <c r="BH1264" s="167"/>
      <c r="BI1264" s="167"/>
      <c r="BJ1264" s="167"/>
      <c r="BK1264" s="167"/>
      <c r="BL1264" s="166"/>
      <c r="BM1264" s="166"/>
      <c r="BN1264" s="166"/>
      <c r="BO1264" s="166"/>
      <c r="BP1264" s="166"/>
      <c r="BQ1264" s="166"/>
      <c r="BR1264" s="166"/>
      <c r="BS1264" s="166"/>
      <c r="BT1264" s="166"/>
      <c r="BU1264" s="166"/>
      <c r="BV1264" s="166"/>
      <c r="BW1264" s="166"/>
      <c r="BX1264" s="166"/>
      <c r="BY1264" s="166"/>
      <c r="BZ1264" s="166"/>
      <c r="CA1264" s="166"/>
      <c r="CB1264" s="166"/>
      <c r="CC1264" s="166"/>
      <c r="CD1264" s="166"/>
      <c r="CE1264" s="166"/>
      <c r="CF1264" s="166"/>
      <c r="CG1264" s="166"/>
      <c r="CH1264" s="166"/>
      <c r="CI1264" s="166"/>
      <c r="CJ1264" s="166"/>
      <c r="CK1264" s="166"/>
      <c r="CL1264" s="166"/>
      <c r="CM1264" s="166"/>
      <c r="CN1264" s="166"/>
      <c r="CO1264" s="166"/>
      <c r="CP1264" s="166"/>
      <c r="CQ1264" s="166"/>
      <c r="CR1264" s="166"/>
      <c r="CS1264" s="166"/>
      <c r="CT1264" s="166"/>
      <c r="CU1264" s="166"/>
      <c r="CV1264" s="166"/>
      <c r="CW1264" s="166"/>
      <c r="CX1264" s="166"/>
      <c r="CY1264" s="166"/>
      <c r="CZ1264" s="166"/>
      <c r="DA1264" s="166"/>
      <c r="DB1264" s="166"/>
      <c r="DC1264" s="166"/>
      <c r="DD1264" s="166"/>
      <c r="DE1264" s="166"/>
      <c r="DF1264" s="166"/>
      <c r="DG1264" s="166"/>
      <c r="DH1264" s="166"/>
      <c r="DI1264" s="166"/>
      <c r="DJ1264" s="166"/>
      <c r="DK1264" s="166"/>
      <c r="DL1264" s="166"/>
      <c r="DM1264" s="166"/>
      <c r="DN1264" s="166"/>
      <c r="DO1264" s="166"/>
      <c r="DP1264" s="166"/>
      <c r="DQ1264" s="166"/>
      <c r="DR1264" s="166"/>
      <c r="DS1264" s="166"/>
      <c r="DT1264" s="166"/>
      <c r="DU1264" s="166"/>
      <c r="DV1264" s="166"/>
      <c r="DW1264" s="166"/>
      <c r="DX1264" s="166"/>
      <c r="DY1264" s="166"/>
      <c r="DZ1264" s="166"/>
      <c r="EA1264" s="166"/>
      <c r="EB1264" s="166"/>
      <c r="EC1264" s="166"/>
      <c r="ED1264" s="166"/>
      <c r="EE1264" s="166"/>
      <c r="EF1264" s="166"/>
      <c r="EG1264" s="166"/>
      <c r="EH1264" s="166"/>
      <c r="EI1264" s="166"/>
      <c r="EJ1264" s="166"/>
      <c r="EK1264" s="166"/>
      <c r="EL1264" s="166"/>
      <c r="EM1264" s="166"/>
      <c r="EN1264" s="166"/>
      <c r="EO1264" s="166"/>
      <c r="EP1264" s="166"/>
      <c r="EQ1264" s="166"/>
      <c r="ER1264" s="166"/>
      <c r="ES1264" s="166"/>
      <c r="ET1264" s="166"/>
      <c r="EU1264" s="166"/>
      <c r="EV1264" s="166"/>
      <c r="EW1264" s="166"/>
      <c r="EX1264" s="166"/>
      <c r="EY1264" s="166"/>
      <c r="EZ1264" s="166"/>
      <c r="FA1264" s="166"/>
      <c r="FB1264" s="166"/>
      <c r="FC1264" s="166"/>
      <c r="FD1264" s="166"/>
      <c r="FE1264" s="166"/>
      <c r="FF1264" s="166"/>
      <c r="FG1264" s="166"/>
      <c r="FH1264" s="166"/>
      <c r="FI1264" s="166"/>
      <c r="FJ1264" s="166"/>
    </row>
    <row r="1265" spans="13:166" s="19" customFormat="1">
      <c r="M1265" s="166"/>
      <c r="N1265" s="166"/>
      <c r="O1265" s="166"/>
      <c r="P1265" s="166"/>
      <c r="Q1265" s="166"/>
      <c r="R1265" s="166"/>
      <c r="S1265" s="166"/>
      <c r="T1265" s="166"/>
      <c r="U1265" s="166"/>
      <c r="V1265" s="166"/>
      <c r="W1265" s="166"/>
      <c r="X1265" s="166"/>
      <c r="Y1265" s="166"/>
      <c r="Z1265" s="166"/>
      <c r="AA1265" s="166"/>
      <c r="AB1265" s="166"/>
      <c r="AC1265" s="166"/>
      <c r="AD1265" s="166"/>
      <c r="AE1265" s="166"/>
      <c r="AF1265" s="166"/>
      <c r="AG1265" s="166"/>
      <c r="AH1265" s="167"/>
      <c r="AI1265" s="167"/>
      <c r="AJ1265" s="167"/>
      <c r="AK1265" s="167"/>
      <c r="AL1265" s="167"/>
      <c r="AM1265" s="167"/>
      <c r="AN1265" s="167"/>
      <c r="AO1265" s="167"/>
      <c r="AP1265" s="167"/>
      <c r="AQ1265" s="167"/>
      <c r="AR1265" s="167"/>
      <c r="AS1265" s="167"/>
      <c r="AT1265" s="167"/>
      <c r="AU1265" s="167"/>
      <c r="AV1265" s="167"/>
      <c r="AW1265" s="167"/>
      <c r="AX1265" s="167"/>
      <c r="AY1265" s="167"/>
      <c r="AZ1265" s="167"/>
      <c r="BA1265" s="167"/>
      <c r="BB1265" s="167"/>
      <c r="BC1265" s="167"/>
      <c r="BD1265" s="167"/>
      <c r="BE1265" s="167"/>
      <c r="BF1265" s="167"/>
      <c r="BG1265" s="167"/>
      <c r="BH1265" s="167"/>
      <c r="BI1265" s="167"/>
      <c r="BJ1265" s="167"/>
      <c r="BK1265" s="167"/>
      <c r="BL1265" s="166"/>
      <c r="BM1265" s="166"/>
      <c r="BN1265" s="166"/>
      <c r="BO1265" s="166"/>
      <c r="BP1265" s="166"/>
      <c r="BQ1265" s="166"/>
      <c r="BR1265" s="166"/>
      <c r="BS1265" s="166"/>
      <c r="BT1265" s="166"/>
      <c r="BU1265" s="166"/>
      <c r="BV1265" s="166"/>
      <c r="BW1265" s="166"/>
      <c r="BX1265" s="166"/>
      <c r="BY1265" s="166"/>
      <c r="BZ1265" s="166"/>
      <c r="CA1265" s="166"/>
      <c r="CB1265" s="166"/>
      <c r="CC1265" s="166"/>
      <c r="CD1265" s="166"/>
      <c r="CE1265" s="166"/>
      <c r="CF1265" s="166"/>
      <c r="CG1265" s="166"/>
      <c r="CH1265" s="166"/>
      <c r="CI1265" s="166"/>
      <c r="CJ1265" s="166"/>
      <c r="CK1265" s="166"/>
      <c r="CL1265" s="166"/>
      <c r="CM1265" s="166"/>
      <c r="CN1265" s="166"/>
      <c r="CO1265" s="166"/>
      <c r="CP1265" s="166"/>
      <c r="CQ1265" s="166"/>
      <c r="CR1265" s="166"/>
      <c r="CS1265" s="166"/>
      <c r="CT1265" s="166"/>
      <c r="CU1265" s="166"/>
      <c r="CV1265" s="166"/>
      <c r="CW1265" s="166"/>
      <c r="CX1265" s="166"/>
      <c r="CY1265" s="166"/>
      <c r="CZ1265" s="166"/>
      <c r="DA1265" s="166"/>
      <c r="DB1265" s="166"/>
      <c r="DC1265" s="166"/>
      <c r="DD1265" s="166"/>
      <c r="DE1265" s="166"/>
      <c r="DF1265" s="166"/>
      <c r="DG1265" s="166"/>
      <c r="DH1265" s="166"/>
      <c r="DI1265" s="166"/>
      <c r="DJ1265" s="166"/>
      <c r="DK1265" s="166"/>
      <c r="DL1265" s="166"/>
      <c r="DM1265" s="166"/>
      <c r="DN1265" s="166"/>
      <c r="DO1265" s="166"/>
      <c r="DP1265" s="166"/>
      <c r="DQ1265" s="166"/>
      <c r="DR1265" s="166"/>
      <c r="DS1265" s="166"/>
      <c r="DT1265" s="166"/>
      <c r="DU1265" s="166"/>
      <c r="DV1265" s="166"/>
      <c r="DW1265" s="166"/>
      <c r="DX1265" s="166"/>
      <c r="DY1265" s="166"/>
      <c r="DZ1265" s="166"/>
      <c r="EA1265" s="166"/>
      <c r="EB1265" s="166"/>
      <c r="EC1265" s="166"/>
      <c r="ED1265" s="166"/>
      <c r="EE1265" s="166"/>
      <c r="EF1265" s="166"/>
      <c r="EG1265" s="166"/>
      <c r="EH1265" s="166"/>
      <c r="EI1265" s="166"/>
      <c r="EJ1265" s="166"/>
      <c r="EK1265" s="166"/>
      <c r="EL1265" s="166"/>
      <c r="EM1265" s="166"/>
      <c r="EN1265" s="166"/>
      <c r="EO1265" s="166"/>
      <c r="EP1265" s="166"/>
      <c r="EQ1265" s="166"/>
      <c r="ER1265" s="166"/>
      <c r="ES1265" s="166"/>
      <c r="ET1265" s="166"/>
      <c r="EU1265" s="166"/>
      <c r="EV1265" s="166"/>
      <c r="EW1265" s="166"/>
      <c r="EX1265" s="166"/>
      <c r="EY1265" s="166"/>
      <c r="EZ1265" s="166"/>
      <c r="FA1265" s="166"/>
      <c r="FB1265" s="166"/>
      <c r="FC1265" s="166"/>
      <c r="FD1265" s="166"/>
      <c r="FE1265" s="166"/>
      <c r="FF1265" s="166"/>
      <c r="FG1265" s="166"/>
      <c r="FH1265" s="166"/>
      <c r="FI1265" s="166"/>
      <c r="FJ1265" s="166"/>
    </row>
    <row r="1266" spans="13:166" s="19" customFormat="1">
      <c r="M1266" s="166"/>
      <c r="N1266" s="166"/>
      <c r="O1266" s="166"/>
      <c r="P1266" s="166"/>
      <c r="Q1266" s="166"/>
      <c r="R1266" s="166"/>
      <c r="S1266" s="166"/>
      <c r="T1266" s="166"/>
      <c r="U1266" s="166"/>
      <c r="V1266" s="166"/>
      <c r="W1266" s="166"/>
      <c r="X1266" s="166"/>
      <c r="Y1266" s="166"/>
      <c r="Z1266" s="166"/>
      <c r="AA1266" s="166"/>
      <c r="AB1266" s="166"/>
      <c r="AC1266" s="166"/>
      <c r="AD1266" s="166"/>
      <c r="AE1266" s="166"/>
      <c r="AF1266" s="166"/>
      <c r="AG1266" s="166"/>
      <c r="AH1266" s="167"/>
      <c r="AI1266" s="167"/>
      <c r="AJ1266" s="167"/>
      <c r="AK1266" s="167"/>
      <c r="AL1266" s="167"/>
      <c r="AM1266" s="167"/>
      <c r="AN1266" s="167"/>
      <c r="AO1266" s="167"/>
      <c r="AP1266" s="167"/>
      <c r="AQ1266" s="167"/>
      <c r="AR1266" s="167"/>
      <c r="AS1266" s="167"/>
      <c r="AT1266" s="167"/>
      <c r="AU1266" s="167"/>
      <c r="AV1266" s="167"/>
      <c r="AW1266" s="167"/>
      <c r="AX1266" s="167"/>
      <c r="AY1266" s="167"/>
      <c r="AZ1266" s="167"/>
      <c r="BA1266" s="167"/>
      <c r="BB1266" s="167"/>
      <c r="BC1266" s="167"/>
      <c r="BD1266" s="167"/>
      <c r="BE1266" s="167"/>
      <c r="BF1266" s="167"/>
      <c r="BG1266" s="167"/>
      <c r="BH1266" s="167"/>
      <c r="BI1266" s="167"/>
      <c r="BJ1266" s="167"/>
      <c r="BK1266" s="167"/>
      <c r="BL1266" s="166"/>
      <c r="BM1266" s="166"/>
      <c r="BN1266" s="166"/>
      <c r="BO1266" s="166"/>
      <c r="BP1266" s="166"/>
      <c r="BQ1266" s="166"/>
      <c r="BR1266" s="166"/>
      <c r="BS1266" s="166"/>
      <c r="BT1266" s="166"/>
      <c r="BU1266" s="166"/>
      <c r="BV1266" s="166"/>
      <c r="BW1266" s="166"/>
      <c r="BX1266" s="166"/>
      <c r="BY1266" s="166"/>
      <c r="BZ1266" s="166"/>
      <c r="CA1266" s="166"/>
      <c r="CB1266" s="166"/>
      <c r="CC1266" s="166"/>
      <c r="CD1266" s="166"/>
      <c r="CE1266" s="166"/>
      <c r="CF1266" s="166"/>
      <c r="CG1266" s="166"/>
      <c r="CH1266" s="166"/>
      <c r="CI1266" s="166"/>
      <c r="CJ1266" s="166"/>
      <c r="CK1266" s="166"/>
      <c r="CL1266" s="166"/>
      <c r="CM1266" s="166"/>
      <c r="CN1266" s="166"/>
      <c r="CO1266" s="166"/>
      <c r="CP1266" s="166"/>
      <c r="CQ1266" s="166"/>
      <c r="CR1266" s="166"/>
      <c r="CS1266" s="166"/>
      <c r="CT1266" s="166"/>
      <c r="CU1266" s="166"/>
      <c r="CV1266" s="166"/>
      <c r="CW1266" s="166"/>
      <c r="CX1266" s="166"/>
      <c r="CY1266" s="166"/>
      <c r="CZ1266" s="166"/>
      <c r="DA1266" s="166"/>
      <c r="DB1266" s="166"/>
      <c r="DC1266" s="166"/>
      <c r="DD1266" s="166"/>
      <c r="DE1266" s="166"/>
      <c r="DF1266" s="166"/>
      <c r="DG1266" s="166"/>
      <c r="DH1266" s="166"/>
      <c r="DI1266" s="166"/>
      <c r="DJ1266" s="166"/>
      <c r="DK1266" s="166"/>
      <c r="DL1266" s="166"/>
      <c r="DM1266" s="166"/>
      <c r="DN1266" s="166"/>
      <c r="DO1266" s="166"/>
      <c r="DP1266" s="166"/>
      <c r="DQ1266" s="166"/>
      <c r="DR1266" s="166"/>
      <c r="DS1266" s="166"/>
      <c r="DT1266" s="166"/>
      <c r="DU1266" s="166"/>
      <c r="DV1266" s="166"/>
      <c r="DW1266" s="166"/>
      <c r="DX1266" s="166"/>
      <c r="DY1266" s="166"/>
      <c r="DZ1266" s="166"/>
      <c r="EA1266" s="166"/>
      <c r="EB1266" s="166"/>
      <c r="EC1266" s="166"/>
      <c r="ED1266" s="166"/>
      <c r="EE1266" s="166"/>
      <c r="EF1266" s="166"/>
      <c r="EG1266" s="166"/>
      <c r="EH1266" s="166"/>
      <c r="EI1266" s="166"/>
      <c r="EJ1266" s="166"/>
      <c r="EK1266" s="166"/>
      <c r="EL1266" s="166"/>
      <c r="EM1266" s="166"/>
      <c r="EN1266" s="166"/>
      <c r="EO1266" s="166"/>
      <c r="EP1266" s="166"/>
      <c r="EQ1266" s="166"/>
      <c r="ER1266" s="166"/>
      <c r="ES1266" s="166"/>
      <c r="ET1266" s="166"/>
      <c r="EU1266" s="166"/>
      <c r="EV1266" s="166"/>
      <c r="EW1266" s="166"/>
      <c r="EX1266" s="166"/>
      <c r="EY1266" s="166"/>
      <c r="EZ1266" s="166"/>
      <c r="FA1266" s="166"/>
      <c r="FB1266" s="166"/>
      <c r="FC1266" s="166"/>
      <c r="FD1266" s="166"/>
      <c r="FE1266" s="166"/>
      <c r="FF1266" s="166"/>
      <c r="FG1266" s="166"/>
      <c r="FH1266" s="166"/>
      <c r="FI1266" s="166"/>
      <c r="FJ1266" s="166"/>
    </row>
    <row r="1267" spans="13:166" s="19" customFormat="1">
      <c r="M1267" s="166"/>
      <c r="N1267" s="166"/>
      <c r="O1267" s="166"/>
      <c r="P1267" s="166"/>
      <c r="Q1267" s="166"/>
      <c r="R1267" s="166"/>
      <c r="S1267" s="166"/>
      <c r="T1267" s="166"/>
      <c r="U1267" s="166"/>
      <c r="V1267" s="166"/>
      <c r="W1267" s="166"/>
      <c r="X1267" s="166"/>
      <c r="Y1267" s="166"/>
      <c r="Z1267" s="166"/>
      <c r="AA1267" s="166"/>
      <c r="AB1267" s="166"/>
      <c r="AC1267" s="166"/>
      <c r="AD1267" s="166"/>
      <c r="AE1267" s="166"/>
      <c r="AF1267" s="166"/>
      <c r="AG1267" s="166"/>
      <c r="AH1267" s="167"/>
      <c r="AI1267" s="167"/>
      <c r="AJ1267" s="167"/>
      <c r="AK1267" s="167"/>
      <c r="AL1267" s="167"/>
      <c r="AM1267" s="167"/>
      <c r="AN1267" s="167"/>
      <c r="AO1267" s="167"/>
      <c r="AP1267" s="167"/>
      <c r="AQ1267" s="167"/>
      <c r="AR1267" s="167"/>
      <c r="AS1267" s="167"/>
      <c r="AT1267" s="167"/>
      <c r="AU1267" s="167"/>
      <c r="AV1267" s="167"/>
      <c r="AW1267" s="167"/>
      <c r="AX1267" s="167"/>
      <c r="AY1267" s="167"/>
      <c r="AZ1267" s="167"/>
      <c r="BA1267" s="167"/>
      <c r="BB1267" s="167"/>
      <c r="BC1267" s="167"/>
      <c r="BD1267" s="167"/>
      <c r="BE1267" s="167"/>
      <c r="BF1267" s="167"/>
      <c r="BG1267" s="167"/>
      <c r="BH1267" s="167"/>
      <c r="BI1267" s="167"/>
      <c r="BJ1267" s="167"/>
      <c r="BK1267" s="167"/>
      <c r="BL1267" s="166"/>
      <c r="BM1267" s="166"/>
      <c r="BN1267" s="166"/>
      <c r="BO1267" s="166"/>
      <c r="BP1267" s="166"/>
      <c r="BQ1267" s="166"/>
      <c r="BR1267" s="166"/>
      <c r="BS1267" s="166"/>
      <c r="BT1267" s="166"/>
      <c r="BU1267" s="166"/>
      <c r="BV1267" s="166"/>
      <c r="BW1267" s="166"/>
      <c r="BX1267" s="166"/>
      <c r="BY1267" s="166"/>
      <c r="BZ1267" s="166"/>
      <c r="CA1267" s="166"/>
      <c r="CB1267" s="166"/>
      <c r="CC1267" s="166"/>
      <c r="CD1267" s="166"/>
      <c r="CE1267" s="166"/>
      <c r="CF1267" s="166"/>
      <c r="CG1267" s="166"/>
      <c r="CH1267" s="166"/>
      <c r="CI1267" s="166"/>
      <c r="CJ1267" s="166"/>
      <c r="CK1267" s="166"/>
      <c r="CL1267" s="166"/>
      <c r="CM1267" s="166"/>
      <c r="CN1267" s="166"/>
      <c r="CO1267" s="166"/>
      <c r="CP1267" s="166"/>
      <c r="CQ1267" s="166"/>
      <c r="CR1267" s="166"/>
      <c r="CS1267" s="166"/>
      <c r="CT1267" s="166"/>
      <c r="CU1267" s="166"/>
      <c r="CV1267" s="166"/>
      <c r="CW1267" s="166"/>
      <c r="CX1267" s="166"/>
      <c r="CY1267" s="166"/>
      <c r="CZ1267" s="166"/>
      <c r="DA1267" s="166"/>
      <c r="DB1267" s="166"/>
      <c r="DC1267" s="166"/>
      <c r="DD1267" s="166"/>
      <c r="DE1267" s="166"/>
      <c r="DF1267" s="166"/>
      <c r="DG1267" s="166"/>
      <c r="DH1267" s="166"/>
      <c r="DI1267" s="166"/>
      <c r="DJ1267" s="166"/>
      <c r="DK1267" s="166"/>
      <c r="DL1267" s="166"/>
      <c r="DM1267" s="166"/>
      <c r="DN1267" s="166"/>
      <c r="DO1267" s="166"/>
      <c r="DP1267" s="166"/>
      <c r="DQ1267" s="166"/>
      <c r="DR1267" s="166"/>
      <c r="DS1267" s="166"/>
      <c r="DT1267" s="166"/>
      <c r="DU1267" s="166"/>
      <c r="DV1267" s="166"/>
      <c r="DW1267" s="166"/>
      <c r="DX1267" s="166"/>
      <c r="DY1267" s="166"/>
      <c r="DZ1267" s="166"/>
      <c r="EA1267" s="166"/>
      <c r="EB1267" s="166"/>
      <c r="EC1267" s="166"/>
      <c r="ED1267" s="166"/>
      <c r="EE1267" s="166"/>
      <c r="EF1267" s="166"/>
      <c r="EG1267" s="166"/>
      <c r="EH1267" s="166"/>
      <c r="EI1267" s="166"/>
      <c r="EJ1267" s="166"/>
      <c r="EK1267" s="166"/>
      <c r="EL1267" s="166"/>
      <c r="EM1267" s="166"/>
      <c r="EN1267" s="166"/>
      <c r="EO1267" s="166"/>
      <c r="EP1267" s="166"/>
      <c r="EQ1267" s="166"/>
      <c r="ER1267" s="166"/>
      <c r="ES1267" s="166"/>
      <c r="ET1267" s="166"/>
      <c r="EU1267" s="166"/>
      <c r="EV1267" s="166"/>
      <c r="EW1267" s="166"/>
      <c r="EX1267" s="166"/>
      <c r="EY1267" s="166"/>
      <c r="EZ1267" s="166"/>
      <c r="FA1267" s="166"/>
      <c r="FB1267" s="166"/>
      <c r="FC1267" s="166"/>
      <c r="FD1267" s="166"/>
      <c r="FE1267" s="166"/>
      <c r="FF1267" s="166"/>
      <c r="FG1267" s="166"/>
      <c r="FH1267" s="166"/>
      <c r="FI1267" s="166"/>
      <c r="FJ1267" s="166"/>
    </row>
    <row r="1268" spans="13:166" s="19" customFormat="1">
      <c r="M1268" s="166"/>
      <c r="N1268" s="166"/>
      <c r="O1268" s="166"/>
      <c r="P1268" s="166"/>
      <c r="Q1268" s="166"/>
      <c r="R1268" s="166"/>
      <c r="S1268" s="166"/>
      <c r="T1268" s="166"/>
      <c r="U1268" s="166"/>
      <c r="V1268" s="166"/>
      <c r="W1268" s="166"/>
      <c r="X1268" s="166"/>
      <c r="Y1268" s="166"/>
      <c r="Z1268" s="166"/>
      <c r="AA1268" s="166"/>
      <c r="AB1268" s="166"/>
      <c r="AC1268" s="166"/>
      <c r="AD1268" s="166"/>
      <c r="AE1268" s="166"/>
      <c r="AF1268" s="166"/>
      <c r="AG1268" s="166"/>
      <c r="AH1268" s="167"/>
      <c r="AI1268" s="167"/>
      <c r="AJ1268" s="167"/>
      <c r="AK1268" s="167"/>
      <c r="AL1268" s="167"/>
      <c r="AM1268" s="167"/>
      <c r="AN1268" s="167"/>
      <c r="AO1268" s="167"/>
      <c r="AP1268" s="167"/>
      <c r="AQ1268" s="167"/>
      <c r="AR1268" s="167"/>
      <c r="AS1268" s="167"/>
      <c r="AT1268" s="167"/>
      <c r="AU1268" s="167"/>
      <c r="AV1268" s="167"/>
      <c r="AW1268" s="167"/>
      <c r="AX1268" s="167"/>
      <c r="AY1268" s="167"/>
      <c r="AZ1268" s="167"/>
      <c r="BA1268" s="167"/>
      <c r="BB1268" s="167"/>
      <c r="BC1268" s="167"/>
      <c r="BD1268" s="167"/>
      <c r="BE1268" s="167"/>
      <c r="BF1268" s="167"/>
      <c r="BG1268" s="167"/>
      <c r="BH1268" s="167"/>
      <c r="BI1268" s="167"/>
      <c r="BJ1268" s="167"/>
      <c r="BK1268" s="167"/>
      <c r="BL1268" s="166"/>
      <c r="BM1268" s="166"/>
      <c r="BN1268" s="166"/>
      <c r="BO1268" s="166"/>
      <c r="BP1268" s="166"/>
      <c r="BQ1268" s="166"/>
      <c r="BR1268" s="166"/>
      <c r="BS1268" s="166"/>
      <c r="BT1268" s="166"/>
      <c r="BU1268" s="166"/>
      <c r="BV1268" s="166"/>
      <c r="BW1268" s="166"/>
      <c r="BX1268" s="166"/>
      <c r="BY1268" s="166"/>
      <c r="BZ1268" s="166"/>
      <c r="CA1268" s="166"/>
      <c r="CB1268" s="166"/>
      <c r="CC1268" s="166"/>
      <c r="CD1268" s="166"/>
      <c r="CE1268" s="166"/>
      <c r="CF1268" s="166"/>
      <c r="CG1268" s="166"/>
      <c r="CH1268" s="166"/>
      <c r="CI1268" s="166"/>
      <c r="CJ1268" s="166"/>
      <c r="CK1268" s="166"/>
      <c r="CL1268" s="166"/>
      <c r="CM1268" s="166"/>
      <c r="CN1268" s="166"/>
      <c r="CO1268" s="166"/>
      <c r="CP1268" s="166"/>
      <c r="CQ1268" s="166"/>
      <c r="CR1268" s="166"/>
      <c r="CS1268" s="166"/>
      <c r="CT1268" s="166"/>
      <c r="CU1268" s="166"/>
      <c r="CV1268" s="166"/>
      <c r="CW1268" s="166"/>
      <c r="CX1268" s="166"/>
      <c r="CY1268" s="166"/>
      <c r="CZ1268" s="166"/>
      <c r="DA1268" s="166"/>
      <c r="DB1268" s="166"/>
      <c r="DC1268" s="166"/>
      <c r="DD1268" s="166"/>
      <c r="DE1268" s="166"/>
      <c r="DF1268" s="166"/>
      <c r="DG1268" s="166"/>
      <c r="DH1268" s="166"/>
      <c r="DI1268" s="166"/>
      <c r="DJ1268" s="166"/>
      <c r="DK1268" s="166"/>
      <c r="DL1268" s="166"/>
      <c r="DM1268" s="166"/>
      <c r="DN1268" s="166"/>
      <c r="DO1268" s="166"/>
      <c r="DP1268" s="166"/>
      <c r="DQ1268" s="166"/>
      <c r="DR1268" s="166"/>
      <c r="DS1268" s="166"/>
      <c r="DT1268" s="166"/>
      <c r="DU1268" s="166"/>
      <c r="DV1268" s="166"/>
      <c r="DW1268" s="166"/>
      <c r="DX1268" s="166"/>
      <c r="DY1268" s="166"/>
      <c r="DZ1268" s="166"/>
      <c r="EA1268" s="166"/>
      <c r="EB1268" s="166"/>
      <c r="EC1268" s="166"/>
      <c r="ED1268" s="166"/>
      <c r="EE1268" s="166"/>
      <c r="EF1268" s="166"/>
      <c r="EG1268" s="166"/>
      <c r="EH1268" s="166"/>
      <c r="EI1268" s="166"/>
      <c r="EJ1268" s="166"/>
      <c r="EK1268" s="166"/>
      <c r="EL1268" s="166"/>
      <c r="EM1268" s="166"/>
      <c r="EN1268" s="166"/>
      <c r="EO1268" s="166"/>
      <c r="EP1268" s="166"/>
      <c r="EQ1268" s="166"/>
      <c r="ER1268" s="166"/>
      <c r="ES1268" s="166"/>
      <c r="ET1268" s="166"/>
      <c r="EU1268" s="166"/>
      <c r="EV1268" s="166"/>
      <c r="EW1268" s="166"/>
      <c r="EX1268" s="166"/>
      <c r="EY1268" s="166"/>
      <c r="EZ1268" s="166"/>
      <c r="FA1268" s="166"/>
      <c r="FB1268" s="166"/>
      <c r="FC1268" s="166"/>
      <c r="FD1268" s="166"/>
      <c r="FE1268" s="166"/>
      <c r="FF1268" s="166"/>
      <c r="FG1268" s="166"/>
      <c r="FH1268" s="166"/>
      <c r="FI1268" s="166"/>
      <c r="FJ1268" s="166"/>
    </row>
    <row r="1269" spans="13:166" s="19" customFormat="1">
      <c r="M1269" s="166"/>
      <c r="N1269" s="166"/>
      <c r="O1269" s="166"/>
      <c r="P1269" s="166"/>
      <c r="Q1269" s="166"/>
      <c r="R1269" s="166"/>
      <c r="S1269" s="166"/>
      <c r="T1269" s="166"/>
      <c r="U1269" s="166"/>
      <c r="V1269" s="166"/>
      <c r="W1269" s="166"/>
      <c r="X1269" s="166"/>
      <c r="Y1269" s="166"/>
      <c r="Z1269" s="166"/>
      <c r="AA1269" s="166"/>
      <c r="AB1269" s="166"/>
      <c r="AC1269" s="166"/>
      <c r="AD1269" s="166"/>
      <c r="AE1269" s="166"/>
      <c r="AF1269" s="166"/>
      <c r="AG1269" s="166"/>
      <c r="AH1269" s="167"/>
      <c r="AI1269" s="167"/>
      <c r="AJ1269" s="167"/>
      <c r="AK1269" s="167"/>
      <c r="AL1269" s="167"/>
      <c r="AM1269" s="167"/>
      <c r="AN1269" s="167"/>
      <c r="AO1269" s="167"/>
      <c r="AP1269" s="167"/>
      <c r="AQ1269" s="167"/>
      <c r="AR1269" s="167"/>
      <c r="AS1269" s="167"/>
      <c r="AT1269" s="167"/>
      <c r="AU1269" s="167"/>
      <c r="AV1269" s="167"/>
      <c r="AW1269" s="167"/>
      <c r="AX1269" s="167"/>
      <c r="AY1269" s="167"/>
      <c r="AZ1269" s="167"/>
      <c r="BA1269" s="167"/>
      <c r="BB1269" s="167"/>
      <c r="BC1269" s="167"/>
      <c r="BD1269" s="167"/>
      <c r="BE1269" s="167"/>
      <c r="BF1269" s="167"/>
      <c r="BG1269" s="167"/>
      <c r="BH1269" s="167"/>
      <c r="BI1269" s="167"/>
      <c r="BJ1269" s="167"/>
      <c r="BK1269" s="167"/>
      <c r="BL1269" s="166"/>
      <c r="BM1269" s="166"/>
      <c r="BN1269" s="166"/>
      <c r="BO1269" s="166"/>
      <c r="BP1269" s="166"/>
      <c r="BQ1269" s="166"/>
      <c r="BR1269" s="166"/>
      <c r="BS1269" s="166"/>
      <c r="BT1269" s="166"/>
      <c r="BU1269" s="166"/>
      <c r="BV1269" s="166"/>
      <c r="BW1269" s="166"/>
      <c r="BX1269" s="166"/>
      <c r="BY1269" s="166"/>
      <c r="BZ1269" s="166"/>
      <c r="CA1269" s="166"/>
      <c r="CB1269" s="166"/>
      <c r="CC1269" s="166"/>
      <c r="CD1269" s="166"/>
      <c r="CE1269" s="166"/>
      <c r="CF1269" s="166"/>
      <c r="CG1269" s="166"/>
      <c r="CH1269" s="166"/>
      <c r="CI1269" s="166"/>
      <c r="CJ1269" s="166"/>
      <c r="CK1269" s="166"/>
      <c r="CL1269" s="166"/>
      <c r="CM1269" s="166"/>
      <c r="CN1269" s="166"/>
      <c r="CO1269" s="166"/>
      <c r="CP1269" s="166"/>
      <c r="CQ1269" s="166"/>
      <c r="CR1269" s="166"/>
      <c r="CS1269" s="166"/>
      <c r="CT1269" s="166"/>
      <c r="CU1269" s="166"/>
      <c r="CV1269" s="166"/>
      <c r="CW1269" s="166"/>
      <c r="CX1269" s="166"/>
      <c r="CY1269" s="166"/>
      <c r="CZ1269" s="166"/>
      <c r="DA1269" s="166"/>
      <c r="DB1269" s="166"/>
      <c r="DC1269" s="166"/>
      <c r="DD1269" s="166"/>
      <c r="DE1269" s="166"/>
      <c r="DF1269" s="166"/>
      <c r="DG1269" s="166"/>
      <c r="DH1269" s="166"/>
      <c r="DI1269" s="166"/>
      <c r="DJ1269" s="166"/>
      <c r="DK1269" s="166"/>
      <c r="DL1269" s="166"/>
      <c r="DM1269" s="166"/>
      <c r="DN1269" s="166"/>
      <c r="DO1269" s="166"/>
      <c r="DP1269" s="166"/>
      <c r="DQ1269" s="166"/>
      <c r="DR1269" s="166"/>
      <c r="DS1269" s="166"/>
      <c r="DT1269" s="166"/>
      <c r="DU1269" s="166"/>
      <c r="DV1269" s="166"/>
      <c r="DW1269" s="166"/>
      <c r="DX1269" s="166"/>
      <c r="DY1269" s="166"/>
      <c r="DZ1269" s="166"/>
      <c r="EA1269" s="166"/>
      <c r="EB1269" s="166"/>
      <c r="EC1269" s="166"/>
      <c r="ED1269" s="166"/>
      <c r="EE1269" s="166"/>
      <c r="EF1269" s="166"/>
      <c r="EG1269" s="166"/>
      <c r="EH1269" s="166"/>
      <c r="EI1269" s="166"/>
      <c r="EJ1269" s="166"/>
      <c r="EK1269" s="166"/>
      <c r="EL1269" s="166"/>
      <c r="EM1269" s="166"/>
      <c r="EN1269" s="166"/>
      <c r="EO1269" s="166"/>
      <c r="EP1269" s="166"/>
      <c r="EQ1269" s="166"/>
      <c r="ER1269" s="166"/>
      <c r="ES1269" s="166"/>
      <c r="ET1269" s="166"/>
      <c r="EU1269" s="166"/>
      <c r="EV1269" s="166"/>
      <c r="EW1269" s="166"/>
      <c r="EX1269" s="166"/>
      <c r="EY1269" s="166"/>
      <c r="EZ1269" s="166"/>
      <c r="FA1269" s="166"/>
      <c r="FB1269" s="166"/>
      <c r="FC1269" s="166"/>
      <c r="FD1269" s="166"/>
      <c r="FE1269" s="166"/>
      <c r="FF1269" s="166"/>
      <c r="FG1269" s="166"/>
      <c r="FH1269" s="166"/>
      <c r="FI1269" s="166"/>
      <c r="FJ1269" s="166"/>
    </row>
    <row r="1270" spans="13:166" s="19" customFormat="1">
      <c r="M1270" s="166"/>
      <c r="N1270" s="166"/>
      <c r="O1270" s="166"/>
      <c r="P1270" s="166"/>
      <c r="Q1270" s="166"/>
      <c r="R1270" s="166"/>
      <c r="S1270" s="166"/>
      <c r="T1270" s="166"/>
      <c r="U1270" s="166"/>
      <c r="V1270" s="166"/>
      <c r="W1270" s="166"/>
      <c r="X1270" s="166"/>
      <c r="Y1270" s="166"/>
      <c r="Z1270" s="166"/>
      <c r="AA1270" s="166"/>
      <c r="AB1270" s="166"/>
      <c r="AC1270" s="166"/>
      <c r="AD1270" s="166"/>
      <c r="AE1270" s="166"/>
      <c r="AF1270" s="166"/>
      <c r="AG1270" s="166"/>
      <c r="AH1270" s="167"/>
      <c r="AI1270" s="167"/>
      <c r="AJ1270" s="167"/>
      <c r="AK1270" s="167"/>
      <c r="AL1270" s="167"/>
      <c r="AM1270" s="167"/>
      <c r="AN1270" s="167"/>
      <c r="AO1270" s="167"/>
      <c r="AP1270" s="167"/>
      <c r="AQ1270" s="167"/>
      <c r="AR1270" s="167"/>
      <c r="AS1270" s="167"/>
      <c r="AT1270" s="167"/>
      <c r="AU1270" s="167"/>
      <c r="AV1270" s="167"/>
      <c r="AW1270" s="167"/>
      <c r="AX1270" s="167"/>
      <c r="AY1270" s="167"/>
      <c r="AZ1270" s="167"/>
      <c r="BA1270" s="167"/>
      <c r="BB1270" s="167"/>
      <c r="BC1270" s="167"/>
      <c r="BD1270" s="167"/>
      <c r="BE1270" s="167"/>
      <c r="BF1270" s="167"/>
      <c r="BG1270" s="167"/>
      <c r="BH1270" s="167"/>
      <c r="BI1270" s="167"/>
      <c r="BJ1270" s="167"/>
      <c r="BK1270" s="167"/>
      <c r="BL1270" s="166"/>
      <c r="BM1270" s="166"/>
      <c r="BN1270" s="166"/>
      <c r="BO1270" s="166"/>
      <c r="BP1270" s="166"/>
      <c r="BQ1270" s="166"/>
      <c r="BR1270" s="166"/>
      <c r="BS1270" s="166"/>
      <c r="BT1270" s="166"/>
      <c r="BU1270" s="166"/>
      <c r="BV1270" s="166"/>
      <c r="BW1270" s="166"/>
      <c r="BX1270" s="166"/>
      <c r="BY1270" s="166"/>
      <c r="BZ1270" s="166"/>
      <c r="CA1270" s="166"/>
      <c r="CB1270" s="166"/>
      <c r="CC1270" s="166"/>
      <c r="CD1270" s="166"/>
      <c r="CE1270" s="166"/>
      <c r="CF1270" s="166"/>
      <c r="CG1270" s="166"/>
      <c r="CH1270" s="166"/>
      <c r="CI1270" s="166"/>
      <c r="CJ1270" s="166"/>
      <c r="CK1270" s="166"/>
      <c r="CL1270" s="166"/>
      <c r="CM1270" s="166"/>
      <c r="CN1270" s="166"/>
      <c r="CO1270" s="166"/>
      <c r="CP1270" s="166"/>
      <c r="CQ1270" s="166"/>
      <c r="CR1270" s="166"/>
      <c r="CS1270" s="166"/>
      <c r="CT1270" s="166"/>
      <c r="CU1270" s="166"/>
      <c r="CV1270" s="166"/>
      <c r="CW1270" s="166"/>
      <c r="CX1270" s="166"/>
      <c r="CY1270" s="166"/>
      <c r="CZ1270" s="166"/>
      <c r="DA1270" s="166"/>
      <c r="DB1270" s="166"/>
      <c r="DC1270" s="166"/>
      <c r="DD1270" s="166"/>
      <c r="DE1270" s="166"/>
      <c r="DF1270" s="166"/>
      <c r="DG1270" s="166"/>
      <c r="DH1270" s="166"/>
      <c r="DI1270" s="166"/>
      <c r="DJ1270" s="166"/>
      <c r="DK1270" s="166"/>
      <c r="DL1270" s="166"/>
      <c r="DM1270" s="166"/>
      <c r="DN1270" s="166"/>
      <c r="DO1270" s="166"/>
      <c r="DP1270" s="166"/>
      <c r="DQ1270" s="166"/>
      <c r="DR1270" s="166"/>
      <c r="DS1270" s="166"/>
      <c r="DT1270" s="166"/>
      <c r="DU1270" s="166"/>
      <c r="DV1270" s="166"/>
      <c r="DW1270" s="166"/>
      <c r="DX1270" s="166"/>
      <c r="DY1270" s="166"/>
      <c r="DZ1270" s="166"/>
      <c r="EA1270" s="166"/>
      <c r="EB1270" s="166"/>
      <c r="EC1270" s="166"/>
      <c r="ED1270" s="166"/>
      <c r="EE1270" s="166"/>
      <c r="EF1270" s="166"/>
      <c r="EG1270" s="166"/>
      <c r="EH1270" s="166"/>
      <c r="EI1270" s="166"/>
      <c r="EJ1270" s="166"/>
      <c r="EK1270" s="166"/>
      <c r="EL1270" s="166"/>
      <c r="EM1270" s="166"/>
      <c r="EN1270" s="166"/>
      <c r="EO1270" s="166"/>
      <c r="EP1270" s="166"/>
      <c r="EQ1270" s="166"/>
      <c r="ER1270" s="166"/>
      <c r="ES1270" s="166"/>
      <c r="ET1270" s="166"/>
      <c r="EU1270" s="166"/>
      <c r="EV1270" s="166"/>
      <c r="EW1270" s="166"/>
      <c r="EX1270" s="166"/>
      <c r="EY1270" s="166"/>
      <c r="EZ1270" s="166"/>
      <c r="FA1270" s="166"/>
      <c r="FB1270" s="166"/>
      <c r="FC1270" s="166"/>
      <c r="FD1270" s="166"/>
      <c r="FE1270" s="166"/>
      <c r="FF1270" s="166"/>
      <c r="FG1270" s="166"/>
      <c r="FH1270" s="166"/>
      <c r="FI1270" s="166"/>
      <c r="FJ1270" s="166"/>
    </row>
    <row r="1271" spans="13:166" s="19" customFormat="1">
      <c r="M1271" s="166"/>
      <c r="N1271" s="166"/>
      <c r="O1271" s="166"/>
      <c r="P1271" s="166"/>
      <c r="Q1271" s="166"/>
      <c r="R1271" s="166"/>
      <c r="S1271" s="166"/>
      <c r="T1271" s="166"/>
      <c r="U1271" s="166"/>
      <c r="V1271" s="166"/>
      <c r="W1271" s="166"/>
      <c r="X1271" s="166"/>
      <c r="Y1271" s="166"/>
      <c r="Z1271" s="166"/>
      <c r="AA1271" s="166"/>
      <c r="AB1271" s="166"/>
      <c r="AC1271" s="166"/>
      <c r="AD1271" s="166"/>
      <c r="AE1271" s="166"/>
      <c r="AF1271" s="166"/>
      <c r="AG1271" s="166"/>
      <c r="AH1271" s="167"/>
      <c r="AI1271" s="167"/>
      <c r="AJ1271" s="167"/>
      <c r="AK1271" s="167"/>
      <c r="AL1271" s="167"/>
      <c r="AM1271" s="167"/>
      <c r="AN1271" s="167"/>
      <c r="AO1271" s="167"/>
      <c r="AP1271" s="167"/>
      <c r="AQ1271" s="167"/>
      <c r="AR1271" s="167"/>
      <c r="AS1271" s="167"/>
      <c r="AT1271" s="167"/>
      <c r="AU1271" s="167"/>
      <c r="AV1271" s="167"/>
      <c r="AW1271" s="167"/>
      <c r="AX1271" s="167"/>
      <c r="AY1271" s="167"/>
      <c r="AZ1271" s="167"/>
      <c r="BA1271" s="167"/>
      <c r="BB1271" s="167"/>
      <c r="BC1271" s="167"/>
      <c r="BD1271" s="167"/>
      <c r="BE1271" s="167"/>
      <c r="BF1271" s="167"/>
      <c r="BG1271" s="167"/>
      <c r="BH1271" s="167"/>
      <c r="BI1271" s="167"/>
      <c r="BJ1271" s="167"/>
      <c r="BK1271" s="167"/>
      <c r="BL1271" s="166"/>
      <c r="BM1271" s="166"/>
      <c r="BN1271" s="166"/>
      <c r="BO1271" s="166"/>
      <c r="BP1271" s="166"/>
      <c r="BQ1271" s="166"/>
      <c r="BR1271" s="166"/>
      <c r="BS1271" s="166"/>
      <c r="BT1271" s="166"/>
      <c r="BU1271" s="166"/>
      <c r="BV1271" s="166"/>
      <c r="BW1271" s="166"/>
      <c r="BX1271" s="166"/>
      <c r="BY1271" s="166"/>
      <c r="BZ1271" s="166"/>
      <c r="CA1271" s="166"/>
      <c r="CB1271" s="166"/>
      <c r="CC1271" s="166"/>
      <c r="CD1271" s="166"/>
      <c r="CE1271" s="166"/>
      <c r="CF1271" s="166"/>
      <c r="CG1271" s="166"/>
      <c r="CH1271" s="166"/>
      <c r="CI1271" s="166"/>
      <c r="CJ1271" s="166"/>
      <c r="CK1271" s="166"/>
      <c r="CL1271" s="166"/>
      <c r="CM1271" s="166"/>
      <c r="CN1271" s="166"/>
      <c r="CO1271" s="166"/>
      <c r="CP1271" s="166"/>
      <c r="CQ1271" s="166"/>
      <c r="CR1271" s="166"/>
      <c r="CS1271" s="166"/>
      <c r="CT1271" s="166"/>
      <c r="CU1271" s="166"/>
      <c r="CV1271" s="166"/>
      <c r="CW1271" s="166"/>
      <c r="CX1271" s="166"/>
      <c r="CY1271" s="166"/>
      <c r="CZ1271" s="166"/>
      <c r="DA1271" s="166"/>
      <c r="DB1271" s="166"/>
      <c r="DC1271" s="166"/>
      <c r="DD1271" s="166"/>
      <c r="DE1271" s="166"/>
      <c r="DF1271" s="166"/>
      <c r="DG1271" s="166"/>
      <c r="DH1271" s="166"/>
      <c r="DI1271" s="166"/>
      <c r="DJ1271" s="166"/>
      <c r="DK1271" s="166"/>
      <c r="DL1271" s="166"/>
      <c r="DM1271" s="166"/>
      <c r="DN1271" s="166"/>
      <c r="DO1271" s="166"/>
      <c r="DP1271" s="166"/>
      <c r="DQ1271" s="166"/>
      <c r="DR1271" s="166"/>
      <c r="DS1271" s="166"/>
      <c r="DT1271" s="166"/>
      <c r="DU1271" s="166"/>
      <c r="DV1271" s="166"/>
      <c r="DW1271" s="166"/>
      <c r="DX1271" s="166"/>
      <c r="DY1271" s="166"/>
      <c r="DZ1271" s="166"/>
      <c r="EA1271" s="166"/>
      <c r="EB1271" s="166"/>
      <c r="EC1271" s="166"/>
      <c r="ED1271" s="166"/>
      <c r="EE1271" s="166"/>
      <c r="EF1271" s="166"/>
      <c r="EG1271" s="166"/>
      <c r="EH1271" s="166"/>
      <c r="EI1271" s="166"/>
      <c r="EJ1271" s="166"/>
      <c r="EK1271" s="166"/>
      <c r="EL1271" s="166"/>
      <c r="EM1271" s="166"/>
      <c r="EN1271" s="166"/>
      <c r="EO1271" s="166"/>
      <c r="EP1271" s="166"/>
      <c r="EQ1271" s="166"/>
      <c r="ER1271" s="166"/>
      <c r="ES1271" s="166"/>
      <c r="ET1271" s="166"/>
      <c r="EU1271" s="166"/>
      <c r="EV1271" s="166"/>
      <c r="EW1271" s="166"/>
      <c r="EX1271" s="166"/>
      <c r="EY1271" s="166"/>
      <c r="EZ1271" s="166"/>
      <c r="FA1271" s="166"/>
      <c r="FB1271" s="166"/>
      <c r="FC1271" s="166"/>
      <c r="FD1271" s="166"/>
      <c r="FE1271" s="166"/>
      <c r="FF1271" s="166"/>
      <c r="FG1271" s="166"/>
      <c r="FH1271" s="166"/>
      <c r="FI1271" s="166"/>
      <c r="FJ1271" s="166"/>
    </row>
    <row r="1272" spans="13:166" s="19" customFormat="1">
      <c r="M1272" s="166"/>
      <c r="N1272" s="166"/>
      <c r="O1272" s="166"/>
      <c r="P1272" s="166"/>
      <c r="Q1272" s="166"/>
      <c r="R1272" s="166"/>
      <c r="S1272" s="166"/>
      <c r="T1272" s="166"/>
      <c r="U1272" s="166"/>
      <c r="V1272" s="166"/>
      <c r="W1272" s="166"/>
      <c r="X1272" s="166"/>
      <c r="Y1272" s="166"/>
      <c r="Z1272" s="166"/>
      <c r="AA1272" s="166"/>
      <c r="AB1272" s="166"/>
      <c r="AC1272" s="166"/>
      <c r="AD1272" s="166"/>
      <c r="AE1272" s="166"/>
      <c r="AF1272" s="166"/>
      <c r="AG1272" s="166"/>
      <c r="AH1272" s="167"/>
      <c r="AI1272" s="167"/>
      <c r="AJ1272" s="167"/>
      <c r="AK1272" s="167"/>
      <c r="AL1272" s="167"/>
      <c r="AM1272" s="167"/>
      <c r="AN1272" s="167"/>
      <c r="AO1272" s="167"/>
      <c r="AP1272" s="167"/>
      <c r="AQ1272" s="167"/>
      <c r="AR1272" s="167"/>
      <c r="AS1272" s="167"/>
      <c r="AT1272" s="167"/>
      <c r="AU1272" s="167"/>
      <c r="AV1272" s="167"/>
      <c r="AW1272" s="167"/>
      <c r="AX1272" s="167"/>
      <c r="AY1272" s="167"/>
      <c r="AZ1272" s="167"/>
      <c r="BA1272" s="167"/>
      <c r="BB1272" s="167"/>
      <c r="BC1272" s="167"/>
      <c r="BD1272" s="167"/>
      <c r="BE1272" s="167"/>
      <c r="BF1272" s="167"/>
      <c r="BG1272" s="167"/>
      <c r="BH1272" s="167"/>
      <c r="BI1272" s="167"/>
      <c r="BJ1272" s="167"/>
      <c r="BK1272" s="167"/>
      <c r="BL1272" s="166"/>
      <c r="BM1272" s="166"/>
      <c r="BN1272" s="166"/>
      <c r="BO1272" s="166"/>
      <c r="BP1272" s="166"/>
      <c r="BQ1272" s="166"/>
      <c r="BR1272" s="166"/>
      <c r="BS1272" s="166"/>
      <c r="BT1272" s="166"/>
      <c r="BU1272" s="166"/>
      <c r="BV1272" s="166"/>
      <c r="BW1272" s="166"/>
      <c r="BX1272" s="166"/>
      <c r="BY1272" s="166"/>
      <c r="BZ1272" s="166"/>
      <c r="CA1272" s="166"/>
      <c r="CB1272" s="166"/>
      <c r="CC1272" s="166"/>
      <c r="CD1272" s="166"/>
      <c r="CE1272" s="166"/>
      <c r="CF1272" s="166"/>
      <c r="CG1272" s="166"/>
      <c r="CH1272" s="166"/>
      <c r="CI1272" s="166"/>
      <c r="CJ1272" s="166"/>
      <c r="CK1272" s="166"/>
      <c r="CL1272" s="166"/>
      <c r="CM1272" s="166"/>
      <c r="CN1272" s="166"/>
      <c r="CO1272" s="166"/>
      <c r="CP1272" s="166"/>
      <c r="CQ1272" s="166"/>
      <c r="CR1272" s="166"/>
      <c r="CS1272" s="166"/>
      <c r="CT1272" s="166"/>
      <c r="CU1272" s="166"/>
      <c r="CV1272" s="166"/>
      <c r="CW1272" s="166"/>
      <c r="CX1272" s="166"/>
      <c r="CY1272" s="166"/>
      <c r="CZ1272" s="166"/>
      <c r="DA1272" s="166"/>
      <c r="DB1272" s="166"/>
      <c r="DC1272" s="166"/>
      <c r="DD1272" s="166"/>
      <c r="DE1272" s="166"/>
      <c r="DF1272" s="166"/>
      <c r="DG1272" s="166"/>
      <c r="DH1272" s="166"/>
      <c r="DI1272" s="166"/>
      <c r="DJ1272" s="166"/>
      <c r="DK1272" s="166"/>
      <c r="DL1272" s="166"/>
      <c r="DM1272" s="166"/>
      <c r="DN1272" s="166"/>
      <c r="DO1272" s="166"/>
      <c r="DP1272" s="166"/>
      <c r="DQ1272" s="166"/>
      <c r="DR1272" s="166"/>
      <c r="DS1272" s="166"/>
      <c r="DT1272" s="166"/>
      <c r="DU1272" s="166"/>
      <c r="DV1272" s="166"/>
      <c r="DW1272" s="166"/>
      <c r="DX1272" s="166"/>
      <c r="DY1272" s="166"/>
      <c r="DZ1272" s="166"/>
      <c r="EA1272" s="166"/>
      <c r="EB1272" s="166"/>
      <c r="EC1272" s="166"/>
      <c r="ED1272" s="166"/>
      <c r="EE1272" s="166"/>
      <c r="EF1272" s="166"/>
      <c r="EG1272" s="166"/>
      <c r="EH1272" s="166"/>
      <c r="EI1272" s="166"/>
      <c r="EJ1272" s="166"/>
      <c r="EK1272" s="166"/>
      <c r="EL1272" s="166"/>
      <c r="EM1272" s="166"/>
      <c r="EN1272" s="166"/>
      <c r="EO1272" s="166"/>
      <c r="EP1272" s="166"/>
      <c r="EQ1272" s="166"/>
      <c r="ER1272" s="166"/>
      <c r="ES1272" s="166"/>
      <c r="ET1272" s="166"/>
      <c r="EU1272" s="166"/>
      <c r="EV1272" s="166"/>
      <c r="EW1272" s="166"/>
      <c r="EX1272" s="166"/>
      <c r="EY1272" s="166"/>
      <c r="EZ1272" s="166"/>
      <c r="FA1272" s="166"/>
      <c r="FB1272" s="166"/>
      <c r="FC1272" s="166"/>
      <c r="FD1272" s="166"/>
      <c r="FE1272" s="166"/>
      <c r="FF1272" s="166"/>
      <c r="FG1272" s="166"/>
      <c r="FH1272" s="166"/>
      <c r="FI1272" s="166"/>
      <c r="FJ1272" s="166"/>
    </row>
    <row r="1273" spans="13:166" s="19" customFormat="1">
      <c r="M1273" s="166"/>
      <c r="N1273" s="166"/>
      <c r="O1273" s="166"/>
      <c r="P1273" s="166"/>
      <c r="Q1273" s="166"/>
      <c r="R1273" s="166"/>
      <c r="S1273" s="166"/>
      <c r="T1273" s="166"/>
      <c r="U1273" s="166"/>
      <c r="V1273" s="166"/>
      <c r="W1273" s="166"/>
      <c r="X1273" s="166"/>
      <c r="Y1273" s="166"/>
      <c r="Z1273" s="166"/>
      <c r="AA1273" s="166"/>
      <c r="AB1273" s="166"/>
      <c r="AC1273" s="166"/>
      <c r="AD1273" s="166"/>
      <c r="AE1273" s="166"/>
      <c r="AF1273" s="166"/>
      <c r="AG1273" s="166"/>
      <c r="AH1273" s="167"/>
      <c r="AI1273" s="167"/>
      <c r="AJ1273" s="167"/>
      <c r="AK1273" s="167"/>
      <c r="AL1273" s="167"/>
      <c r="AM1273" s="167"/>
      <c r="AN1273" s="167"/>
      <c r="AO1273" s="167"/>
      <c r="AP1273" s="167"/>
      <c r="AQ1273" s="167"/>
      <c r="AR1273" s="167"/>
      <c r="AS1273" s="167"/>
      <c r="AT1273" s="167"/>
      <c r="AU1273" s="167"/>
      <c r="AV1273" s="167"/>
      <c r="AW1273" s="167"/>
      <c r="AX1273" s="167"/>
      <c r="AY1273" s="167"/>
      <c r="AZ1273" s="167"/>
      <c r="BA1273" s="167"/>
      <c r="BB1273" s="167"/>
      <c r="BC1273" s="167"/>
      <c r="BD1273" s="167"/>
      <c r="BE1273" s="167"/>
      <c r="BF1273" s="167"/>
      <c r="BG1273" s="167"/>
      <c r="BH1273" s="167"/>
      <c r="BI1273" s="167"/>
      <c r="BJ1273" s="167"/>
      <c r="BK1273" s="167"/>
      <c r="BL1273" s="166"/>
      <c r="BM1273" s="166"/>
      <c r="BN1273" s="166"/>
      <c r="BO1273" s="166"/>
      <c r="BP1273" s="166"/>
      <c r="BQ1273" s="166"/>
      <c r="BR1273" s="166"/>
      <c r="BS1273" s="166"/>
      <c r="BT1273" s="166"/>
      <c r="BU1273" s="166"/>
      <c r="BV1273" s="166"/>
      <c r="BW1273" s="166"/>
      <c r="BX1273" s="166"/>
      <c r="BY1273" s="166"/>
      <c r="BZ1273" s="166"/>
      <c r="CA1273" s="166"/>
      <c r="CB1273" s="166"/>
      <c r="CC1273" s="166"/>
      <c r="CD1273" s="166"/>
      <c r="CE1273" s="166"/>
      <c r="CF1273" s="166"/>
      <c r="CG1273" s="166"/>
      <c r="CH1273" s="166"/>
      <c r="CI1273" s="166"/>
      <c r="CJ1273" s="166"/>
      <c r="CK1273" s="166"/>
      <c r="CL1273" s="166"/>
      <c r="CM1273" s="166"/>
      <c r="CN1273" s="166"/>
      <c r="CO1273" s="166"/>
      <c r="CP1273" s="166"/>
      <c r="CQ1273" s="166"/>
      <c r="CR1273" s="166"/>
      <c r="CS1273" s="166"/>
      <c r="CT1273" s="166"/>
      <c r="CU1273" s="166"/>
      <c r="CV1273" s="166"/>
      <c r="CW1273" s="166"/>
      <c r="CX1273" s="166"/>
      <c r="CY1273" s="166"/>
      <c r="CZ1273" s="166"/>
      <c r="DA1273" s="166"/>
      <c r="DB1273" s="166"/>
      <c r="DC1273" s="166"/>
      <c r="DD1273" s="166"/>
      <c r="DE1273" s="166"/>
      <c r="DF1273" s="166"/>
      <c r="DG1273" s="166"/>
      <c r="DH1273" s="166"/>
      <c r="DI1273" s="166"/>
      <c r="DJ1273" s="166"/>
      <c r="DK1273" s="166"/>
      <c r="DL1273" s="166"/>
      <c r="DM1273" s="166"/>
      <c r="DN1273" s="166"/>
      <c r="DO1273" s="166"/>
      <c r="DP1273" s="166"/>
      <c r="DQ1273" s="166"/>
      <c r="DR1273" s="166"/>
      <c r="DS1273" s="166"/>
      <c r="DT1273" s="166"/>
      <c r="DU1273" s="166"/>
      <c r="DV1273" s="166"/>
      <c r="DW1273" s="166"/>
      <c r="DX1273" s="166"/>
      <c r="DY1273" s="166"/>
      <c r="DZ1273" s="166"/>
      <c r="EA1273" s="166"/>
      <c r="EB1273" s="166"/>
      <c r="EC1273" s="166"/>
      <c r="ED1273" s="166"/>
      <c r="EE1273" s="166"/>
      <c r="EF1273" s="166"/>
      <c r="EG1273" s="166"/>
      <c r="EH1273" s="166"/>
      <c r="EI1273" s="166"/>
      <c r="EJ1273" s="166"/>
      <c r="EK1273" s="166"/>
      <c r="EL1273" s="166"/>
      <c r="EM1273" s="166"/>
      <c r="EN1273" s="166"/>
      <c r="EO1273" s="166"/>
      <c r="EP1273" s="166"/>
      <c r="EQ1273" s="166"/>
      <c r="ER1273" s="166"/>
      <c r="ES1273" s="166"/>
      <c r="ET1273" s="166"/>
      <c r="EU1273" s="166"/>
      <c r="EV1273" s="166"/>
      <c r="EW1273" s="166"/>
      <c r="EX1273" s="166"/>
      <c r="EY1273" s="166"/>
      <c r="EZ1273" s="166"/>
      <c r="FA1273" s="166"/>
      <c r="FB1273" s="166"/>
      <c r="FC1273" s="166"/>
      <c r="FD1273" s="166"/>
      <c r="FE1273" s="166"/>
      <c r="FF1273" s="166"/>
      <c r="FG1273" s="166"/>
      <c r="FH1273" s="166"/>
      <c r="FI1273" s="166"/>
      <c r="FJ1273" s="166"/>
    </row>
    <row r="1274" spans="13:166" s="19" customFormat="1">
      <c r="M1274" s="166"/>
      <c r="N1274" s="166"/>
      <c r="O1274" s="166"/>
      <c r="P1274" s="166"/>
      <c r="Q1274" s="166"/>
      <c r="R1274" s="166"/>
      <c r="S1274" s="166"/>
      <c r="T1274" s="166"/>
      <c r="U1274" s="166"/>
      <c r="V1274" s="166"/>
      <c r="W1274" s="166"/>
      <c r="X1274" s="166"/>
      <c r="Y1274" s="166"/>
      <c r="Z1274" s="166"/>
      <c r="AA1274" s="166"/>
      <c r="AB1274" s="166"/>
      <c r="AC1274" s="166"/>
      <c r="AD1274" s="166"/>
      <c r="AE1274" s="166"/>
      <c r="AF1274" s="166"/>
      <c r="AG1274" s="166"/>
      <c r="AH1274" s="167"/>
      <c r="AI1274" s="167"/>
      <c r="AJ1274" s="167"/>
      <c r="AK1274" s="167"/>
      <c r="AL1274" s="167"/>
      <c r="AM1274" s="167"/>
      <c r="AN1274" s="167"/>
      <c r="AO1274" s="167"/>
      <c r="AP1274" s="167"/>
      <c r="AQ1274" s="167"/>
      <c r="AR1274" s="167"/>
      <c r="AS1274" s="167"/>
      <c r="AT1274" s="167"/>
      <c r="AU1274" s="167"/>
      <c r="AV1274" s="167"/>
      <c r="AW1274" s="167"/>
      <c r="AX1274" s="167"/>
      <c r="AY1274" s="167"/>
      <c r="AZ1274" s="167"/>
      <c r="BA1274" s="167"/>
      <c r="BB1274" s="167"/>
      <c r="BC1274" s="167"/>
      <c r="BD1274" s="167"/>
      <c r="BE1274" s="167"/>
      <c r="BF1274" s="167"/>
      <c r="BG1274" s="167"/>
      <c r="BH1274" s="167"/>
      <c r="BI1274" s="167"/>
      <c r="BJ1274" s="167"/>
      <c r="BK1274" s="167"/>
      <c r="BL1274" s="166"/>
      <c r="BM1274" s="166"/>
      <c r="BN1274" s="166"/>
      <c r="BO1274" s="166"/>
      <c r="BP1274" s="166"/>
      <c r="BQ1274" s="166"/>
      <c r="BR1274" s="166"/>
      <c r="BS1274" s="166"/>
      <c r="BT1274" s="166"/>
      <c r="BU1274" s="166"/>
      <c r="BV1274" s="166"/>
      <c r="BW1274" s="166"/>
      <c r="BX1274" s="166"/>
      <c r="BY1274" s="166"/>
      <c r="BZ1274" s="166"/>
      <c r="CA1274" s="166"/>
      <c r="CB1274" s="166"/>
      <c r="CC1274" s="166"/>
      <c r="CD1274" s="166"/>
      <c r="CE1274" s="166"/>
      <c r="CF1274" s="166"/>
      <c r="CG1274" s="166"/>
      <c r="CH1274" s="166"/>
      <c r="CI1274" s="166"/>
      <c r="CJ1274" s="166"/>
      <c r="CK1274" s="166"/>
      <c r="CL1274" s="166"/>
      <c r="CM1274" s="166"/>
      <c r="CN1274" s="166"/>
      <c r="CO1274" s="166"/>
      <c r="CP1274" s="166"/>
      <c r="CQ1274" s="166"/>
      <c r="CR1274" s="166"/>
      <c r="CS1274" s="166"/>
      <c r="CT1274" s="166"/>
      <c r="CU1274" s="166"/>
      <c r="CV1274" s="166"/>
      <c r="CW1274" s="166"/>
      <c r="CX1274" s="166"/>
      <c r="CY1274" s="166"/>
      <c r="CZ1274" s="166"/>
      <c r="DA1274" s="166"/>
      <c r="DB1274" s="166"/>
      <c r="DC1274" s="166"/>
      <c r="DD1274" s="166"/>
      <c r="DE1274" s="166"/>
      <c r="DF1274" s="166"/>
      <c r="DG1274" s="166"/>
      <c r="DH1274" s="166"/>
      <c r="DI1274" s="166"/>
      <c r="DJ1274" s="166"/>
      <c r="DK1274" s="166"/>
      <c r="DL1274" s="166"/>
      <c r="DM1274" s="166"/>
      <c r="DN1274" s="166"/>
      <c r="DO1274" s="166"/>
      <c r="DP1274" s="166"/>
      <c r="DQ1274" s="166"/>
      <c r="DR1274" s="166"/>
      <c r="DS1274" s="166"/>
      <c r="DT1274" s="166"/>
      <c r="DU1274" s="166"/>
      <c r="DV1274" s="166"/>
      <c r="DW1274" s="166"/>
      <c r="DX1274" s="166"/>
      <c r="DY1274" s="166"/>
      <c r="DZ1274" s="166"/>
      <c r="EA1274" s="166"/>
      <c r="EB1274" s="166"/>
      <c r="EC1274" s="166"/>
      <c r="ED1274" s="166"/>
      <c r="EE1274" s="166"/>
      <c r="EF1274" s="166"/>
      <c r="EG1274" s="166"/>
      <c r="EH1274" s="166"/>
      <c r="EI1274" s="166"/>
      <c r="EJ1274" s="166"/>
      <c r="EK1274" s="166"/>
      <c r="EL1274" s="166"/>
      <c r="EM1274" s="166"/>
      <c r="EN1274" s="166"/>
      <c r="EO1274" s="166"/>
      <c r="EP1274" s="166"/>
      <c r="EQ1274" s="166"/>
      <c r="ER1274" s="166"/>
      <c r="ES1274" s="166"/>
      <c r="ET1274" s="166"/>
      <c r="EU1274" s="166"/>
      <c r="EV1274" s="166"/>
      <c r="EW1274" s="166"/>
      <c r="EX1274" s="166"/>
      <c r="EY1274" s="166"/>
      <c r="EZ1274" s="166"/>
      <c r="FA1274" s="166"/>
      <c r="FB1274" s="166"/>
      <c r="FC1274" s="166"/>
      <c r="FD1274" s="166"/>
      <c r="FE1274" s="166"/>
      <c r="FF1274" s="166"/>
      <c r="FG1274" s="166"/>
      <c r="FH1274" s="166"/>
      <c r="FI1274" s="166"/>
      <c r="FJ1274" s="166"/>
    </row>
    <row r="1275" spans="13:166" s="19" customFormat="1">
      <c r="M1275" s="166"/>
      <c r="N1275" s="166"/>
      <c r="O1275" s="166"/>
      <c r="P1275" s="166"/>
      <c r="Q1275" s="166"/>
      <c r="R1275" s="166"/>
      <c r="S1275" s="166"/>
      <c r="T1275" s="166"/>
      <c r="U1275" s="166"/>
      <c r="V1275" s="166"/>
      <c r="W1275" s="166"/>
      <c r="X1275" s="166"/>
      <c r="Y1275" s="166"/>
      <c r="Z1275" s="166"/>
      <c r="AA1275" s="166"/>
      <c r="AB1275" s="166"/>
      <c r="AC1275" s="166"/>
      <c r="AD1275" s="166"/>
      <c r="AE1275" s="166"/>
      <c r="AF1275" s="166"/>
      <c r="AG1275" s="166"/>
      <c r="AH1275" s="167"/>
      <c r="AI1275" s="167"/>
      <c r="AJ1275" s="167"/>
      <c r="AK1275" s="167"/>
      <c r="AL1275" s="167"/>
      <c r="AM1275" s="167"/>
      <c r="AN1275" s="167"/>
      <c r="AO1275" s="167"/>
      <c r="AP1275" s="167"/>
      <c r="AQ1275" s="167"/>
      <c r="AR1275" s="167"/>
      <c r="AS1275" s="167"/>
      <c r="AT1275" s="167"/>
      <c r="AU1275" s="167"/>
      <c r="AV1275" s="167"/>
      <c r="AW1275" s="167"/>
      <c r="AX1275" s="167"/>
      <c r="AY1275" s="167"/>
      <c r="AZ1275" s="167"/>
      <c r="BA1275" s="167"/>
      <c r="BB1275" s="167"/>
      <c r="BC1275" s="167"/>
      <c r="BD1275" s="167"/>
      <c r="BE1275" s="167"/>
      <c r="BF1275" s="167"/>
      <c r="BG1275" s="167"/>
      <c r="BH1275" s="167"/>
      <c r="BI1275" s="167"/>
      <c r="BJ1275" s="167"/>
      <c r="BK1275" s="167"/>
      <c r="BL1275" s="166"/>
      <c r="BM1275" s="166"/>
      <c r="BN1275" s="166"/>
      <c r="BO1275" s="166"/>
      <c r="BP1275" s="166"/>
      <c r="BQ1275" s="166"/>
      <c r="BR1275" s="166"/>
      <c r="BS1275" s="166"/>
      <c r="BT1275" s="166"/>
      <c r="BU1275" s="166"/>
      <c r="BV1275" s="166"/>
      <c r="BW1275" s="166"/>
      <c r="BX1275" s="166"/>
      <c r="BY1275" s="166"/>
      <c r="BZ1275" s="166"/>
      <c r="CA1275" s="166"/>
      <c r="CB1275" s="166"/>
      <c r="CC1275" s="166"/>
      <c r="CD1275" s="166"/>
      <c r="CE1275" s="166"/>
      <c r="CF1275" s="166"/>
      <c r="CG1275" s="166"/>
      <c r="CH1275" s="166"/>
      <c r="CI1275" s="166"/>
      <c r="CJ1275" s="166"/>
      <c r="CK1275" s="166"/>
      <c r="CL1275" s="166"/>
      <c r="CM1275" s="166"/>
      <c r="CN1275" s="166"/>
      <c r="CO1275" s="166"/>
      <c r="CP1275" s="166"/>
      <c r="CQ1275" s="166"/>
      <c r="CR1275" s="166"/>
      <c r="CS1275" s="166"/>
      <c r="CT1275" s="166"/>
      <c r="CU1275" s="166"/>
      <c r="CV1275" s="166"/>
      <c r="CW1275" s="166"/>
      <c r="CX1275" s="166"/>
      <c r="CY1275" s="166"/>
      <c r="CZ1275" s="166"/>
      <c r="DA1275" s="166"/>
      <c r="DB1275" s="166"/>
      <c r="DC1275" s="166"/>
      <c r="DD1275" s="166"/>
      <c r="DE1275" s="166"/>
      <c r="DF1275" s="166"/>
      <c r="DG1275" s="166"/>
      <c r="DH1275" s="166"/>
      <c r="DI1275" s="166"/>
      <c r="DJ1275" s="166"/>
      <c r="DK1275" s="166"/>
      <c r="DL1275" s="166"/>
      <c r="DM1275" s="166"/>
      <c r="DN1275" s="166"/>
      <c r="DO1275" s="166"/>
      <c r="DP1275" s="166"/>
      <c r="DQ1275" s="166"/>
      <c r="DR1275" s="166"/>
      <c r="DS1275" s="166"/>
      <c r="DT1275" s="166"/>
      <c r="DU1275" s="166"/>
      <c r="DV1275" s="166"/>
      <c r="DW1275" s="166"/>
      <c r="DX1275" s="166"/>
      <c r="DY1275" s="166"/>
      <c r="DZ1275" s="166"/>
      <c r="EA1275" s="166"/>
      <c r="EB1275" s="166"/>
      <c r="EC1275" s="166"/>
      <c r="ED1275" s="166"/>
      <c r="EE1275" s="166"/>
      <c r="EF1275" s="166"/>
      <c r="EG1275" s="166"/>
      <c r="EH1275" s="166"/>
      <c r="EI1275" s="166"/>
      <c r="EJ1275" s="166"/>
      <c r="EK1275" s="166"/>
      <c r="EL1275" s="166"/>
      <c r="EM1275" s="166"/>
      <c r="EN1275" s="166"/>
      <c r="EO1275" s="166"/>
      <c r="EP1275" s="166"/>
      <c r="EQ1275" s="166"/>
      <c r="ER1275" s="166"/>
      <c r="ES1275" s="166"/>
      <c r="ET1275" s="166"/>
      <c r="EU1275" s="166"/>
      <c r="EV1275" s="166"/>
      <c r="EW1275" s="166"/>
      <c r="EX1275" s="166"/>
      <c r="EY1275" s="166"/>
      <c r="EZ1275" s="166"/>
      <c r="FA1275" s="166"/>
      <c r="FB1275" s="166"/>
      <c r="FC1275" s="166"/>
      <c r="FD1275" s="166"/>
      <c r="FE1275" s="166"/>
      <c r="FF1275" s="166"/>
      <c r="FG1275" s="166"/>
      <c r="FH1275" s="166"/>
      <c r="FI1275" s="166"/>
      <c r="FJ1275" s="166"/>
    </row>
    <row r="1276" spans="13:166" s="19" customFormat="1">
      <c r="M1276" s="166"/>
      <c r="N1276" s="166"/>
      <c r="O1276" s="166"/>
      <c r="P1276" s="166"/>
      <c r="Q1276" s="166"/>
      <c r="R1276" s="166"/>
      <c r="S1276" s="166"/>
      <c r="T1276" s="166"/>
      <c r="U1276" s="166"/>
      <c r="V1276" s="166"/>
      <c r="W1276" s="166"/>
      <c r="X1276" s="166"/>
      <c r="Y1276" s="166"/>
      <c r="Z1276" s="166"/>
      <c r="AA1276" s="166"/>
      <c r="AB1276" s="166"/>
      <c r="AC1276" s="166"/>
      <c r="AD1276" s="166"/>
      <c r="AE1276" s="166"/>
      <c r="AF1276" s="166"/>
      <c r="AG1276" s="166"/>
      <c r="AH1276" s="167"/>
      <c r="AI1276" s="167"/>
      <c r="AJ1276" s="167"/>
      <c r="AK1276" s="167"/>
      <c r="AL1276" s="167"/>
      <c r="AM1276" s="167"/>
      <c r="AN1276" s="167"/>
      <c r="AO1276" s="167"/>
      <c r="AP1276" s="167"/>
      <c r="AQ1276" s="167"/>
      <c r="AR1276" s="167"/>
      <c r="AS1276" s="167"/>
      <c r="AT1276" s="167"/>
      <c r="AU1276" s="167"/>
      <c r="AV1276" s="167"/>
      <c r="AW1276" s="167"/>
      <c r="AX1276" s="167"/>
      <c r="AY1276" s="167"/>
      <c r="AZ1276" s="167"/>
      <c r="BA1276" s="167"/>
      <c r="BB1276" s="167"/>
      <c r="BC1276" s="167"/>
      <c r="BD1276" s="167"/>
      <c r="BE1276" s="167"/>
      <c r="BF1276" s="167"/>
      <c r="BG1276" s="167"/>
      <c r="BH1276" s="167"/>
      <c r="BI1276" s="167"/>
      <c r="BJ1276" s="167"/>
      <c r="BK1276" s="167"/>
      <c r="BL1276" s="166"/>
      <c r="BM1276" s="166"/>
      <c r="BN1276" s="166"/>
      <c r="BO1276" s="166"/>
      <c r="BP1276" s="166"/>
      <c r="BQ1276" s="166"/>
      <c r="BR1276" s="166"/>
      <c r="BS1276" s="166"/>
      <c r="BT1276" s="166"/>
      <c r="BU1276" s="166"/>
      <c r="BV1276" s="166"/>
      <c r="BW1276" s="166"/>
      <c r="BX1276" s="166"/>
      <c r="BY1276" s="166"/>
      <c r="BZ1276" s="166"/>
      <c r="CA1276" s="166"/>
      <c r="CB1276" s="166"/>
      <c r="CC1276" s="166"/>
      <c r="CD1276" s="166"/>
      <c r="CE1276" s="166"/>
      <c r="CF1276" s="166"/>
      <c r="CG1276" s="166"/>
      <c r="CH1276" s="166"/>
      <c r="CI1276" s="166"/>
      <c r="CJ1276" s="166"/>
      <c r="CK1276" s="166"/>
      <c r="CL1276" s="166"/>
      <c r="CM1276" s="166"/>
      <c r="CN1276" s="166"/>
      <c r="CO1276" s="166"/>
      <c r="CP1276" s="166"/>
      <c r="CQ1276" s="166"/>
      <c r="CR1276" s="166"/>
      <c r="CS1276" s="166"/>
      <c r="CT1276" s="166"/>
      <c r="CU1276" s="166"/>
      <c r="CV1276" s="166"/>
      <c r="CW1276" s="166"/>
      <c r="CX1276" s="166"/>
      <c r="CY1276" s="166"/>
      <c r="CZ1276" s="166"/>
      <c r="DA1276" s="166"/>
      <c r="DB1276" s="166"/>
      <c r="DC1276" s="166"/>
      <c r="DD1276" s="166"/>
      <c r="DE1276" s="166"/>
      <c r="DF1276" s="166"/>
      <c r="DG1276" s="166"/>
      <c r="DH1276" s="166"/>
      <c r="DI1276" s="166"/>
      <c r="DJ1276" s="166"/>
      <c r="DK1276" s="166"/>
      <c r="DL1276" s="166"/>
      <c r="DM1276" s="166"/>
      <c r="DN1276" s="166"/>
      <c r="DO1276" s="166"/>
      <c r="DP1276" s="166"/>
      <c r="DQ1276" s="166"/>
      <c r="DR1276" s="166"/>
      <c r="DS1276" s="166"/>
      <c r="DT1276" s="166"/>
      <c r="DU1276" s="166"/>
      <c r="DV1276" s="166"/>
      <c r="DW1276" s="166"/>
      <c r="DX1276" s="166"/>
      <c r="DY1276" s="166"/>
      <c r="DZ1276" s="166"/>
      <c r="EA1276" s="166"/>
      <c r="EB1276" s="166"/>
      <c r="EC1276" s="166"/>
      <c r="ED1276" s="166"/>
      <c r="EE1276" s="166"/>
      <c r="EF1276" s="166"/>
      <c r="EG1276" s="166"/>
      <c r="EH1276" s="166"/>
      <c r="EI1276" s="166"/>
      <c r="EJ1276" s="166"/>
      <c r="EK1276" s="166"/>
      <c r="EL1276" s="166"/>
      <c r="EM1276" s="166"/>
      <c r="EN1276" s="166"/>
      <c r="EO1276" s="166"/>
      <c r="EP1276" s="166"/>
      <c r="EQ1276" s="166"/>
      <c r="ER1276" s="166"/>
      <c r="ES1276" s="166"/>
      <c r="ET1276" s="166"/>
      <c r="EU1276" s="166"/>
      <c r="EV1276" s="166"/>
      <c r="EW1276" s="166"/>
      <c r="EX1276" s="166"/>
      <c r="EY1276" s="166"/>
      <c r="EZ1276" s="166"/>
      <c r="FA1276" s="166"/>
      <c r="FB1276" s="166"/>
      <c r="FC1276" s="166"/>
      <c r="FD1276" s="166"/>
      <c r="FE1276" s="166"/>
      <c r="FF1276" s="166"/>
      <c r="FG1276" s="166"/>
      <c r="FH1276" s="166"/>
      <c r="FI1276" s="166"/>
      <c r="FJ1276" s="166"/>
    </row>
    <row r="1277" spans="13:166" s="19" customFormat="1">
      <c r="M1277" s="166"/>
      <c r="N1277" s="166"/>
      <c r="O1277" s="166"/>
      <c r="P1277" s="166"/>
      <c r="Q1277" s="166"/>
      <c r="R1277" s="166"/>
      <c r="S1277" s="166"/>
      <c r="T1277" s="166"/>
      <c r="U1277" s="166"/>
      <c r="V1277" s="166"/>
      <c r="W1277" s="166"/>
      <c r="X1277" s="166"/>
      <c r="Y1277" s="166"/>
      <c r="Z1277" s="166"/>
      <c r="AA1277" s="166"/>
      <c r="AB1277" s="166"/>
      <c r="AC1277" s="166"/>
      <c r="AD1277" s="166"/>
      <c r="AE1277" s="166"/>
      <c r="AF1277" s="166"/>
      <c r="AG1277" s="166"/>
      <c r="AH1277" s="167"/>
      <c r="AI1277" s="167"/>
      <c r="AJ1277" s="167"/>
      <c r="AK1277" s="167"/>
      <c r="AL1277" s="167"/>
      <c r="AM1277" s="167"/>
      <c r="AN1277" s="167"/>
      <c r="AO1277" s="167"/>
      <c r="AP1277" s="167"/>
      <c r="AQ1277" s="167"/>
      <c r="AR1277" s="167"/>
      <c r="AS1277" s="167"/>
      <c r="AT1277" s="167"/>
      <c r="AU1277" s="167"/>
      <c r="AV1277" s="167"/>
      <c r="AW1277" s="167"/>
      <c r="AX1277" s="167"/>
      <c r="AY1277" s="167"/>
      <c r="AZ1277" s="167"/>
      <c r="BA1277" s="167"/>
      <c r="BB1277" s="167"/>
      <c r="BC1277" s="167"/>
      <c r="BD1277" s="167"/>
      <c r="BE1277" s="167"/>
      <c r="BF1277" s="167"/>
      <c r="BG1277" s="167"/>
      <c r="BH1277" s="167"/>
      <c r="BI1277" s="167"/>
      <c r="BJ1277" s="167"/>
      <c r="BK1277" s="167"/>
      <c r="BL1277" s="166"/>
      <c r="BM1277" s="166"/>
      <c r="BN1277" s="166"/>
      <c r="BO1277" s="166"/>
      <c r="BP1277" s="166"/>
      <c r="BQ1277" s="166"/>
      <c r="BR1277" s="166"/>
      <c r="BS1277" s="166"/>
      <c r="BT1277" s="166"/>
      <c r="BU1277" s="166"/>
      <c r="BV1277" s="166"/>
      <c r="BW1277" s="166"/>
      <c r="BX1277" s="166"/>
      <c r="BY1277" s="166"/>
      <c r="BZ1277" s="166"/>
      <c r="CA1277" s="166"/>
      <c r="CB1277" s="166"/>
      <c r="CC1277" s="166"/>
      <c r="CD1277" s="166"/>
      <c r="CE1277" s="166"/>
      <c r="CF1277" s="166"/>
      <c r="CG1277" s="166"/>
      <c r="CH1277" s="166"/>
      <c r="CI1277" s="166"/>
      <c r="CJ1277" s="166"/>
      <c r="CK1277" s="166"/>
      <c r="CL1277" s="166"/>
      <c r="CM1277" s="166"/>
      <c r="CN1277" s="166"/>
      <c r="CO1277" s="166"/>
      <c r="CP1277" s="166"/>
      <c r="CQ1277" s="166"/>
      <c r="CR1277" s="166"/>
      <c r="CS1277" s="166"/>
      <c r="CT1277" s="166"/>
      <c r="CU1277" s="166"/>
      <c r="CV1277" s="166"/>
      <c r="CW1277" s="166"/>
      <c r="CX1277" s="166"/>
      <c r="CY1277" s="166"/>
      <c r="CZ1277" s="166"/>
      <c r="DA1277" s="166"/>
      <c r="DB1277" s="166"/>
      <c r="DC1277" s="166"/>
      <c r="DD1277" s="166"/>
      <c r="DE1277" s="166"/>
      <c r="DF1277" s="166"/>
      <c r="DG1277" s="166"/>
      <c r="DH1277" s="166"/>
      <c r="DI1277" s="166"/>
      <c r="DJ1277" s="166"/>
      <c r="DK1277" s="166"/>
      <c r="DL1277" s="166"/>
      <c r="DM1277" s="166"/>
      <c r="DN1277" s="166"/>
      <c r="DO1277" s="166"/>
      <c r="DP1277" s="166"/>
      <c r="DQ1277" s="166"/>
      <c r="DR1277" s="166"/>
      <c r="DS1277" s="166"/>
      <c r="DT1277" s="166"/>
      <c r="DU1277" s="166"/>
      <c r="DV1277" s="166"/>
      <c r="DW1277" s="166"/>
      <c r="DX1277" s="166"/>
      <c r="DY1277" s="166"/>
      <c r="DZ1277" s="166"/>
      <c r="EA1277" s="166"/>
      <c r="EB1277" s="166"/>
      <c r="EC1277" s="166"/>
      <c r="ED1277" s="166"/>
      <c r="EE1277" s="166"/>
      <c r="EF1277" s="166"/>
      <c r="EG1277" s="166"/>
      <c r="EH1277" s="166"/>
      <c r="EI1277" s="166"/>
      <c r="EJ1277" s="166"/>
      <c r="EK1277" s="166"/>
      <c r="EL1277" s="166"/>
      <c r="EM1277" s="166"/>
      <c r="EN1277" s="166"/>
      <c r="EO1277" s="166"/>
      <c r="EP1277" s="166"/>
      <c r="EQ1277" s="166"/>
      <c r="ER1277" s="166"/>
      <c r="ES1277" s="166"/>
      <c r="ET1277" s="166"/>
      <c r="EU1277" s="166"/>
      <c r="EV1277" s="166"/>
      <c r="EW1277" s="166"/>
      <c r="EX1277" s="166"/>
      <c r="EY1277" s="166"/>
      <c r="EZ1277" s="166"/>
      <c r="FA1277" s="166"/>
      <c r="FB1277" s="166"/>
      <c r="FC1277" s="166"/>
      <c r="FD1277" s="166"/>
      <c r="FE1277" s="166"/>
      <c r="FF1277" s="166"/>
      <c r="FG1277" s="166"/>
      <c r="FH1277" s="166"/>
      <c r="FI1277" s="166"/>
      <c r="FJ1277" s="166"/>
    </row>
    <row r="1278" spans="13:166" s="19" customFormat="1">
      <c r="M1278" s="166"/>
      <c r="N1278" s="166"/>
      <c r="O1278" s="166"/>
      <c r="P1278" s="166"/>
      <c r="Q1278" s="166"/>
      <c r="R1278" s="166"/>
      <c r="S1278" s="166"/>
      <c r="T1278" s="166"/>
      <c r="U1278" s="166"/>
      <c r="V1278" s="166"/>
      <c r="W1278" s="166"/>
      <c r="X1278" s="166"/>
      <c r="Y1278" s="166"/>
      <c r="Z1278" s="166"/>
      <c r="AA1278" s="166"/>
      <c r="AB1278" s="166"/>
      <c r="AC1278" s="166"/>
      <c r="AD1278" s="166"/>
      <c r="AE1278" s="166"/>
      <c r="AF1278" s="166"/>
      <c r="AG1278" s="166"/>
      <c r="AH1278" s="167"/>
      <c r="AI1278" s="167"/>
      <c r="AJ1278" s="167"/>
      <c r="AK1278" s="167"/>
      <c r="AL1278" s="167"/>
      <c r="AM1278" s="167"/>
      <c r="AN1278" s="167"/>
      <c r="AO1278" s="167"/>
      <c r="AP1278" s="167"/>
      <c r="AQ1278" s="167"/>
      <c r="AR1278" s="167"/>
      <c r="AS1278" s="167"/>
      <c r="AT1278" s="167"/>
      <c r="AU1278" s="167"/>
      <c r="AV1278" s="167"/>
      <c r="AW1278" s="167"/>
      <c r="AX1278" s="167"/>
      <c r="AY1278" s="167"/>
      <c r="AZ1278" s="167"/>
      <c r="BA1278" s="167"/>
      <c r="BB1278" s="167"/>
      <c r="BC1278" s="167"/>
      <c r="BD1278" s="167"/>
      <c r="BE1278" s="167"/>
      <c r="BF1278" s="167"/>
      <c r="BG1278" s="167"/>
      <c r="BH1278" s="167"/>
      <c r="BI1278" s="167"/>
      <c r="BJ1278" s="167"/>
      <c r="BK1278" s="167"/>
      <c r="BL1278" s="166"/>
      <c r="BM1278" s="166"/>
      <c r="BN1278" s="166"/>
      <c r="BO1278" s="166"/>
      <c r="BP1278" s="166"/>
      <c r="BQ1278" s="166"/>
      <c r="BR1278" s="166"/>
      <c r="BS1278" s="166"/>
      <c r="BT1278" s="166"/>
      <c r="BU1278" s="166"/>
      <c r="BV1278" s="166"/>
      <c r="BW1278" s="166"/>
      <c r="BX1278" s="166"/>
      <c r="BY1278" s="166"/>
      <c r="BZ1278" s="166"/>
      <c r="CA1278" s="166"/>
      <c r="CB1278" s="166"/>
      <c r="CC1278" s="166"/>
      <c r="CD1278" s="166"/>
      <c r="CE1278" s="166"/>
      <c r="CF1278" s="166"/>
      <c r="CG1278" s="166"/>
      <c r="CH1278" s="166"/>
      <c r="CI1278" s="166"/>
      <c r="CJ1278" s="166"/>
      <c r="CK1278" s="166"/>
      <c r="CL1278" s="166"/>
      <c r="CM1278" s="166"/>
      <c r="CN1278" s="166"/>
      <c r="CO1278" s="166"/>
      <c r="CP1278" s="166"/>
      <c r="CQ1278" s="166"/>
      <c r="CR1278" s="166"/>
      <c r="CS1278" s="166"/>
      <c r="CT1278" s="166"/>
      <c r="CU1278" s="166"/>
      <c r="CV1278" s="166"/>
      <c r="CW1278" s="166"/>
      <c r="CX1278" s="166"/>
      <c r="CY1278" s="166"/>
      <c r="CZ1278" s="166"/>
      <c r="DA1278" s="166"/>
      <c r="DB1278" s="166"/>
      <c r="DC1278" s="166"/>
      <c r="DD1278" s="166"/>
      <c r="DE1278" s="166"/>
      <c r="DF1278" s="166"/>
      <c r="DG1278" s="166"/>
      <c r="DH1278" s="166"/>
      <c r="DI1278" s="166"/>
      <c r="DJ1278" s="166"/>
      <c r="DK1278" s="166"/>
      <c r="DL1278" s="166"/>
      <c r="DM1278" s="166"/>
      <c r="DN1278" s="166"/>
      <c r="DO1278" s="166"/>
      <c r="DP1278" s="166"/>
      <c r="DQ1278" s="166"/>
      <c r="DR1278" s="166"/>
      <c r="DS1278" s="166"/>
      <c r="DT1278" s="166"/>
      <c r="DU1278" s="166"/>
      <c r="DV1278" s="166"/>
      <c r="DW1278" s="166"/>
      <c r="DX1278" s="166"/>
      <c r="DY1278" s="166"/>
      <c r="DZ1278" s="166"/>
      <c r="EA1278" s="166"/>
      <c r="EB1278" s="166"/>
      <c r="EC1278" s="166"/>
      <c r="ED1278" s="166"/>
      <c r="EE1278" s="166"/>
      <c r="EF1278" s="166"/>
      <c r="EG1278" s="166"/>
      <c r="EH1278" s="166"/>
      <c r="EI1278" s="166"/>
      <c r="EJ1278" s="166"/>
      <c r="EK1278" s="166"/>
      <c r="EL1278" s="166"/>
      <c r="EM1278" s="166"/>
      <c r="EN1278" s="166"/>
      <c r="EO1278" s="166"/>
      <c r="EP1278" s="166"/>
      <c r="EQ1278" s="166"/>
      <c r="ER1278" s="166"/>
      <c r="ES1278" s="166"/>
      <c r="ET1278" s="166"/>
      <c r="EU1278" s="166"/>
      <c r="EV1278" s="166"/>
      <c r="EW1278" s="166"/>
      <c r="EX1278" s="166"/>
      <c r="EY1278" s="166"/>
      <c r="EZ1278" s="166"/>
      <c r="FA1278" s="166"/>
      <c r="FB1278" s="166"/>
      <c r="FC1278" s="166"/>
      <c r="FD1278" s="166"/>
      <c r="FE1278" s="166"/>
      <c r="FF1278" s="166"/>
      <c r="FG1278" s="166"/>
      <c r="FH1278" s="166"/>
      <c r="FI1278" s="166"/>
      <c r="FJ1278" s="166"/>
    </row>
    <row r="1279" spans="13:166" s="19" customFormat="1">
      <c r="M1279" s="166"/>
      <c r="N1279" s="166"/>
      <c r="O1279" s="166"/>
      <c r="P1279" s="166"/>
      <c r="Q1279" s="166"/>
      <c r="R1279" s="166"/>
      <c r="S1279" s="166"/>
      <c r="T1279" s="166"/>
      <c r="U1279" s="166"/>
      <c r="V1279" s="166"/>
      <c r="W1279" s="166"/>
      <c r="X1279" s="166"/>
      <c r="Y1279" s="166"/>
      <c r="Z1279" s="166"/>
      <c r="AA1279" s="166"/>
      <c r="AB1279" s="166"/>
      <c r="AC1279" s="166"/>
      <c r="AD1279" s="166"/>
      <c r="AE1279" s="166"/>
      <c r="AF1279" s="166"/>
      <c r="AG1279" s="166"/>
      <c r="AH1279" s="167"/>
      <c r="AI1279" s="167"/>
      <c r="AJ1279" s="167"/>
      <c r="AK1279" s="167"/>
      <c r="AL1279" s="167"/>
      <c r="AM1279" s="167"/>
      <c r="AN1279" s="167"/>
      <c r="AO1279" s="167"/>
      <c r="AP1279" s="167"/>
      <c r="AQ1279" s="167"/>
      <c r="AR1279" s="167"/>
      <c r="AS1279" s="167"/>
      <c r="AT1279" s="167"/>
      <c r="AU1279" s="167"/>
      <c r="AV1279" s="167"/>
      <c r="AW1279" s="167"/>
      <c r="AX1279" s="167"/>
      <c r="AY1279" s="167"/>
      <c r="AZ1279" s="167"/>
      <c r="BA1279" s="167"/>
      <c r="BB1279" s="167"/>
      <c r="BC1279" s="167"/>
      <c r="BD1279" s="167"/>
      <c r="BE1279" s="167"/>
      <c r="BF1279" s="167"/>
      <c r="BG1279" s="167"/>
      <c r="BH1279" s="167"/>
      <c r="BI1279" s="167"/>
      <c r="BJ1279" s="167"/>
      <c r="BK1279" s="167"/>
      <c r="BL1279" s="166"/>
      <c r="BM1279" s="166"/>
      <c r="BN1279" s="166"/>
      <c r="BO1279" s="166"/>
      <c r="BP1279" s="166"/>
      <c r="BQ1279" s="166"/>
      <c r="BR1279" s="166"/>
      <c r="BS1279" s="166"/>
      <c r="BT1279" s="166"/>
      <c r="BU1279" s="166"/>
      <c r="BV1279" s="166"/>
      <c r="BW1279" s="166"/>
      <c r="BX1279" s="166"/>
      <c r="BY1279" s="166"/>
      <c r="BZ1279" s="166"/>
      <c r="CA1279" s="166"/>
      <c r="CB1279" s="166"/>
      <c r="CC1279" s="166"/>
      <c r="CD1279" s="166"/>
      <c r="CE1279" s="166"/>
      <c r="CF1279" s="166"/>
      <c r="CG1279" s="166"/>
      <c r="CH1279" s="166"/>
      <c r="CI1279" s="166"/>
      <c r="CJ1279" s="166"/>
      <c r="CK1279" s="166"/>
      <c r="CL1279" s="166"/>
      <c r="CM1279" s="166"/>
      <c r="CN1279" s="166"/>
      <c r="CO1279" s="166"/>
      <c r="CP1279" s="166"/>
      <c r="CQ1279" s="166"/>
      <c r="CR1279" s="166"/>
      <c r="CS1279" s="166"/>
      <c r="CT1279" s="166"/>
      <c r="CU1279" s="166"/>
      <c r="CV1279" s="166"/>
      <c r="CW1279" s="166"/>
      <c r="CX1279" s="166"/>
      <c r="CY1279" s="166"/>
      <c r="CZ1279" s="166"/>
      <c r="DA1279" s="166"/>
      <c r="DB1279" s="166"/>
      <c r="DC1279" s="166"/>
      <c r="DD1279" s="166"/>
      <c r="DE1279" s="166"/>
      <c r="DF1279" s="166"/>
      <c r="DG1279" s="166"/>
      <c r="DH1279" s="166"/>
      <c r="DI1279" s="166"/>
      <c r="DJ1279" s="166"/>
      <c r="DK1279" s="166"/>
      <c r="DL1279" s="166"/>
      <c r="DM1279" s="166"/>
      <c r="DN1279" s="166"/>
      <c r="DO1279" s="166"/>
      <c r="DP1279" s="166"/>
      <c r="DQ1279" s="166"/>
      <c r="DR1279" s="166"/>
      <c r="DS1279" s="166"/>
      <c r="DT1279" s="166"/>
      <c r="DU1279" s="166"/>
      <c r="DV1279" s="166"/>
      <c r="DW1279" s="166"/>
      <c r="DX1279" s="166"/>
      <c r="DY1279" s="166"/>
      <c r="DZ1279" s="166"/>
      <c r="EA1279" s="166"/>
      <c r="EB1279" s="166"/>
      <c r="EC1279" s="166"/>
      <c r="ED1279" s="166"/>
      <c r="EE1279" s="166"/>
      <c r="EF1279" s="166"/>
      <c r="EG1279" s="166"/>
      <c r="EH1279" s="166"/>
      <c r="EI1279" s="166"/>
      <c r="EJ1279" s="166"/>
      <c r="EK1279" s="166"/>
      <c r="EL1279" s="166"/>
      <c r="EM1279" s="166"/>
      <c r="EN1279" s="166"/>
      <c r="EO1279" s="166"/>
      <c r="EP1279" s="166"/>
      <c r="EQ1279" s="166"/>
      <c r="ER1279" s="166"/>
      <c r="ES1279" s="166"/>
      <c r="ET1279" s="166"/>
      <c r="EU1279" s="166"/>
      <c r="EV1279" s="166"/>
      <c r="EW1279" s="166"/>
      <c r="EX1279" s="166"/>
      <c r="EY1279" s="166"/>
      <c r="EZ1279" s="166"/>
      <c r="FA1279" s="166"/>
      <c r="FB1279" s="166"/>
      <c r="FC1279" s="166"/>
      <c r="FD1279" s="166"/>
      <c r="FE1279" s="166"/>
      <c r="FF1279" s="166"/>
      <c r="FG1279" s="166"/>
      <c r="FH1279" s="166"/>
      <c r="FI1279" s="166"/>
      <c r="FJ1279" s="166"/>
    </row>
    <row r="1280" spans="13:166" s="19" customFormat="1">
      <c r="M1280" s="166"/>
      <c r="N1280" s="166"/>
      <c r="O1280" s="166"/>
      <c r="P1280" s="166"/>
      <c r="Q1280" s="166"/>
      <c r="R1280" s="166"/>
      <c r="S1280" s="166"/>
      <c r="T1280" s="166"/>
      <c r="U1280" s="166"/>
      <c r="V1280" s="166"/>
      <c r="W1280" s="166"/>
      <c r="X1280" s="166"/>
      <c r="Y1280" s="166"/>
      <c r="Z1280" s="166"/>
      <c r="AA1280" s="166"/>
      <c r="AB1280" s="166"/>
      <c r="AC1280" s="166"/>
      <c r="AD1280" s="166"/>
      <c r="AE1280" s="166"/>
      <c r="AF1280" s="166"/>
      <c r="AG1280" s="166"/>
      <c r="AH1280" s="167"/>
      <c r="AI1280" s="167"/>
      <c r="AJ1280" s="167"/>
      <c r="AK1280" s="167"/>
      <c r="AL1280" s="167"/>
      <c r="AM1280" s="167"/>
      <c r="AN1280" s="167"/>
      <c r="AO1280" s="167"/>
      <c r="AP1280" s="167"/>
      <c r="AQ1280" s="167"/>
      <c r="AR1280" s="167"/>
      <c r="AS1280" s="167"/>
      <c r="AT1280" s="167"/>
      <c r="AU1280" s="167"/>
      <c r="AV1280" s="167"/>
      <c r="AW1280" s="167"/>
      <c r="AX1280" s="167"/>
      <c r="AY1280" s="167"/>
      <c r="AZ1280" s="167"/>
      <c r="BA1280" s="167"/>
      <c r="BB1280" s="167"/>
      <c r="BC1280" s="167"/>
      <c r="BD1280" s="167"/>
      <c r="BE1280" s="167"/>
      <c r="BF1280" s="167"/>
      <c r="BG1280" s="167"/>
      <c r="BH1280" s="167"/>
      <c r="BI1280" s="167"/>
      <c r="BJ1280" s="167"/>
      <c r="BK1280" s="167"/>
      <c r="BL1280" s="166"/>
      <c r="BM1280" s="166"/>
      <c r="BN1280" s="166"/>
      <c r="BO1280" s="166"/>
      <c r="BP1280" s="166"/>
      <c r="BQ1280" s="166"/>
      <c r="BR1280" s="166"/>
      <c r="BS1280" s="166"/>
      <c r="BT1280" s="166"/>
      <c r="BU1280" s="166"/>
      <c r="BV1280" s="166"/>
      <c r="BW1280" s="166"/>
      <c r="BX1280" s="166"/>
      <c r="BY1280" s="166"/>
      <c r="BZ1280" s="166"/>
      <c r="CA1280" s="166"/>
      <c r="CB1280" s="166"/>
      <c r="CC1280" s="166"/>
      <c r="CD1280" s="166"/>
      <c r="CE1280" s="166"/>
      <c r="CF1280" s="166"/>
      <c r="CG1280" s="166"/>
      <c r="CH1280" s="166"/>
      <c r="CI1280" s="166"/>
      <c r="CJ1280" s="166"/>
      <c r="CK1280" s="166"/>
      <c r="CL1280" s="166"/>
      <c r="CM1280" s="166"/>
      <c r="CN1280" s="166"/>
      <c r="CO1280" s="166"/>
      <c r="CP1280" s="166"/>
      <c r="CQ1280" s="166"/>
      <c r="CR1280" s="166"/>
      <c r="CS1280" s="166"/>
      <c r="CT1280" s="166"/>
      <c r="CU1280" s="166"/>
      <c r="CV1280" s="166"/>
      <c r="CW1280" s="166"/>
      <c r="CX1280" s="166"/>
      <c r="CY1280" s="166"/>
      <c r="CZ1280" s="166"/>
      <c r="DA1280" s="166"/>
      <c r="DB1280" s="166"/>
      <c r="DC1280" s="166"/>
      <c r="DD1280" s="166"/>
      <c r="DE1280" s="166"/>
      <c r="DF1280" s="166"/>
      <c r="DG1280" s="166"/>
      <c r="DH1280" s="166"/>
      <c r="DI1280" s="166"/>
      <c r="DJ1280" s="166"/>
      <c r="DK1280" s="166"/>
      <c r="DL1280" s="166"/>
      <c r="DM1280" s="166"/>
      <c r="DN1280" s="166"/>
      <c r="DO1280" s="166"/>
      <c r="DP1280" s="166"/>
      <c r="DQ1280" s="166"/>
      <c r="DR1280" s="166"/>
      <c r="DS1280" s="166"/>
      <c r="DT1280" s="166"/>
      <c r="DU1280" s="166"/>
      <c r="DV1280" s="166"/>
      <c r="DW1280" s="166"/>
      <c r="DX1280" s="166"/>
      <c r="DY1280" s="166"/>
      <c r="DZ1280" s="166"/>
      <c r="EA1280" s="166"/>
      <c r="EB1280" s="166"/>
      <c r="EC1280" s="166"/>
      <c r="ED1280" s="166"/>
      <c r="EE1280" s="166"/>
      <c r="EF1280" s="166"/>
      <c r="EG1280" s="166"/>
      <c r="EH1280" s="166"/>
      <c r="EI1280" s="166"/>
      <c r="EJ1280" s="166"/>
      <c r="EK1280" s="166"/>
      <c r="EL1280" s="166"/>
      <c r="EM1280" s="166"/>
      <c r="EN1280" s="166"/>
      <c r="EO1280" s="166"/>
      <c r="EP1280" s="166"/>
      <c r="EQ1280" s="166"/>
      <c r="ER1280" s="166"/>
      <c r="ES1280" s="166"/>
      <c r="ET1280" s="166"/>
      <c r="EU1280" s="166"/>
      <c r="EV1280" s="166"/>
      <c r="EW1280" s="166"/>
      <c r="EX1280" s="166"/>
      <c r="EY1280" s="166"/>
      <c r="EZ1280" s="166"/>
      <c r="FA1280" s="166"/>
      <c r="FB1280" s="166"/>
      <c r="FC1280" s="166"/>
      <c r="FD1280" s="166"/>
      <c r="FE1280" s="166"/>
      <c r="FF1280" s="166"/>
      <c r="FG1280" s="166"/>
      <c r="FH1280" s="166"/>
      <c r="FI1280" s="166"/>
      <c r="FJ1280" s="166"/>
    </row>
    <row r="1281" spans="13:166" s="19" customFormat="1">
      <c r="M1281" s="166"/>
      <c r="N1281" s="166"/>
      <c r="O1281" s="166"/>
      <c r="P1281" s="166"/>
      <c r="Q1281" s="166"/>
      <c r="R1281" s="166"/>
      <c r="S1281" s="166"/>
      <c r="T1281" s="166"/>
      <c r="U1281" s="166"/>
      <c r="V1281" s="166"/>
      <c r="W1281" s="166"/>
      <c r="X1281" s="166"/>
      <c r="Y1281" s="166"/>
      <c r="Z1281" s="166"/>
      <c r="AA1281" s="166"/>
      <c r="AB1281" s="166"/>
      <c r="AC1281" s="166"/>
      <c r="AD1281" s="166"/>
      <c r="AE1281" s="166"/>
      <c r="AF1281" s="166"/>
      <c r="AG1281" s="166"/>
      <c r="AH1281" s="167"/>
      <c r="AI1281" s="167"/>
      <c r="AJ1281" s="167"/>
      <c r="AK1281" s="167"/>
      <c r="AL1281" s="167"/>
      <c r="AM1281" s="167"/>
      <c r="AN1281" s="167"/>
      <c r="AO1281" s="167"/>
      <c r="AP1281" s="167"/>
      <c r="AQ1281" s="167"/>
      <c r="AR1281" s="167"/>
      <c r="AS1281" s="167"/>
      <c r="AT1281" s="167"/>
      <c r="AU1281" s="167"/>
      <c r="AV1281" s="167"/>
      <c r="AW1281" s="167"/>
      <c r="AX1281" s="167"/>
      <c r="AY1281" s="167"/>
      <c r="AZ1281" s="167"/>
      <c r="BA1281" s="167"/>
      <c r="BB1281" s="167"/>
      <c r="BC1281" s="167"/>
      <c r="BD1281" s="167"/>
      <c r="BE1281" s="167"/>
      <c r="BF1281" s="167"/>
      <c r="BG1281" s="167"/>
      <c r="BH1281" s="167"/>
      <c r="BI1281" s="167"/>
      <c r="BJ1281" s="167"/>
      <c r="BK1281" s="167"/>
      <c r="BL1281" s="166"/>
      <c r="BM1281" s="166"/>
      <c r="BN1281" s="166"/>
      <c r="BO1281" s="166"/>
      <c r="BP1281" s="166"/>
      <c r="BQ1281" s="166"/>
      <c r="BR1281" s="166"/>
      <c r="BS1281" s="166"/>
      <c r="BT1281" s="166"/>
      <c r="BU1281" s="166"/>
      <c r="BV1281" s="166"/>
      <c r="BW1281" s="166"/>
      <c r="BX1281" s="166"/>
      <c r="BY1281" s="166"/>
      <c r="BZ1281" s="166"/>
      <c r="CA1281" s="166"/>
      <c r="CB1281" s="166"/>
      <c r="CC1281" s="166"/>
      <c r="CD1281" s="166"/>
      <c r="CE1281" s="166"/>
      <c r="CF1281" s="166"/>
      <c r="CG1281" s="166"/>
      <c r="CH1281" s="166"/>
      <c r="CI1281" s="166"/>
      <c r="CJ1281" s="166"/>
      <c r="CK1281" s="166"/>
      <c r="CL1281" s="166"/>
      <c r="CM1281" s="166"/>
      <c r="CN1281" s="166"/>
      <c r="CO1281" s="166"/>
      <c r="CP1281" s="166"/>
      <c r="CQ1281" s="166"/>
      <c r="CR1281" s="166"/>
      <c r="CS1281" s="166"/>
      <c r="CT1281" s="166"/>
      <c r="CU1281" s="166"/>
      <c r="CV1281" s="166"/>
      <c r="CW1281" s="166"/>
      <c r="CX1281" s="166"/>
      <c r="CY1281" s="166"/>
      <c r="CZ1281" s="166"/>
      <c r="DA1281" s="166"/>
      <c r="DB1281" s="166"/>
      <c r="DC1281" s="166"/>
      <c r="DD1281" s="166"/>
      <c r="DE1281" s="166"/>
      <c r="DF1281" s="166"/>
      <c r="DG1281" s="166"/>
      <c r="DH1281" s="166"/>
      <c r="DI1281" s="166"/>
      <c r="DJ1281" s="166"/>
      <c r="DK1281" s="166"/>
      <c r="DL1281" s="166"/>
      <c r="DM1281" s="166"/>
      <c r="DN1281" s="166"/>
      <c r="DO1281" s="166"/>
      <c r="DP1281" s="166"/>
      <c r="DQ1281" s="166"/>
      <c r="DR1281" s="166"/>
      <c r="DS1281" s="166"/>
      <c r="DT1281" s="166"/>
      <c r="DU1281" s="166"/>
      <c r="DV1281" s="166"/>
      <c r="DW1281" s="166"/>
      <c r="DX1281" s="166"/>
      <c r="DY1281" s="166"/>
      <c r="DZ1281" s="166"/>
      <c r="EA1281" s="166"/>
      <c r="EB1281" s="166"/>
      <c r="EC1281" s="166"/>
      <c r="ED1281" s="166"/>
      <c r="EE1281" s="166"/>
      <c r="EF1281" s="166"/>
      <c r="EG1281" s="166"/>
      <c r="EH1281" s="166"/>
      <c r="EI1281" s="166"/>
      <c r="EJ1281" s="166"/>
      <c r="EK1281" s="166"/>
      <c r="EL1281" s="166"/>
      <c r="EM1281" s="166"/>
      <c r="EN1281" s="166"/>
      <c r="EO1281" s="166"/>
      <c r="EP1281" s="166"/>
      <c r="EQ1281" s="166"/>
      <c r="ER1281" s="166"/>
      <c r="ES1281" s="166"/>
      <c r="ET1281" s="166"/>
      <c r="EU1281" s="166"/>
      <c r="EV1281" s="166"/>
      <c r="EW1281" s="166"/>
      <c r="EX1281" s="166"/>
      <c r="EY1281" s="166"/>
      <c r="EZ1281" s="166"/>
      <c r="FA1281" s="166"/>
      <c r="FB1281" s="166"/>
      <c r="FC1281" s="166"/>
      <c r="FD1281" s="166"/>
      <c r="FE1281" s="166"/>
      <c r="FF1281" s="166"/>
      <c r="FG1281" s="166"/>
      <c r="FH1281" s="166"/>
      <c r="FI1281" s="166"/>
      <c r="FJ1281" s="166"/>
    </row>
    <row r="1282" spans="13:166" s="19" customFormat="1">
      <c r="M1282" s="166"/>
      <c r="N1282" s="166"/>
      <c r="O1282" s="166"/>
      <c r="P1282" s="166"/>
      <c r="Q1282" s="166"/>
      <c r="R1282" s="166"/>
      <c r="S1282" s="166"/>
      <c r="T1282" s="166"/>
      <c r="U1282" s="166"/>
      <c r="V1282" s="166"/>
      <c r="W1282" s="166"/>
      <c r="X1282" s="166"/>
      <c r="Y1282" s="166"/>
      <c r="Z1282" s="166"/>
      <c r="AA1282" s="166"/>
      <c r="AB1282" s="166"/>
      <c r="AC1282" s="166"/>
      <c r="AD1282" s="166"/>
      <c r="AE1282" s="166"/>
      <c r="AF1282" s="166"/>
      <c r="AG1282" s="166"/>
      <c r="AH1282" s="167"/>
      <c r="AI1282" s="167"/>
      <c r="AJ1282" s="167"/>
      <c r="AK1282" s="167"/>
      <c r="AL1282" s="167"/>
      <c r="AM1282" s="167"/>
      <c r="AN1282" s="167"/>
      <c r="AO1282" s="167"/>
      <c r="AP1282" s="167"/>
      <c r="AQ1282" s="167"/>
      <c r="AR1282" s="167"/>
      <c r="AS1282" s="167"/>
      <c r="AT1282" s="167"/>
      <c r="AU1282" s="167"/>
      <c r="AV1282" s="167"/>
      <c r="AW1282" s="167"/>
      <c r="AX1282" s="167"/>
      <c r="AY1282" s="167"/>
      <c r="AZ1282" s="167"/>
      <c r="BA1282" s="167"/>
      <c r="BB1282" s="167"/>
      <c r="BC1282" s="167"/>
      <c r="BD1282" s="167"/>
      <c r="BE1282" s="167"/>
      <c r="BF1282" s="167"/>
      <c r="BG1282" s="167"/>
      <c r="BH1282" s="167"/>
      <c r="BI1282" s="167"/>
      <c r="BJ1282" s="167"/>
      <c r="BK1282" s="167"/>
      <c r="BL1282" s="166"/>
      <c r="BM1282" s="166"/>
      <c r="BN1282" s="166"/>
      <c r="BO1282" s="166"/>
      <c r="BP1282" s="166"/>
      <c r="BQ1282" s="166"/>
      <c r="BR1282" s="166"/>
      <c r="BS1282" s="166"/>
      <c r="BT1282" s="166"/>
      <c r="BU1282" s="166"/>
      <c r="BV1282" s="166"/>
      <c r="BW1282" s="166"/>
      <c r="BX1282" s="166"/>
      <c r="BY1282" s="166"/>
      <c r="BZ1282" s="166"/>
      <c r="CA1282" s="166"/>
      <c r="CB1282" s="166"/>
      <c r="CC1282" s="166"/>
      <c r="CD1282" s="166"/>
      <c r="CE1282" s="166"/>
      <c r="CF1282" s="166"/>
      <c r="CG1282" s="166"/>
      <c r="CH1282" s="166"/>
      <c r="CI1282" s="166"/>
      <c r="CJ1282" s="166"/>
      <c r="CK1282" s="166"/>
      <c r="CL1282" s="166"/>
      <c r="CM1282" s="166"/>
      <c r="CN1282" s="166"/>
      <c r="CO1282" s="166"/>
      <c r="CP1282" s="166"/>
      <c r="CQ1282" s="166"/>
      <c r="CR1282" s="166"/>
      <c r="CS1282" s="166"/>
      <c r="CT1282" s="166"/>
      <c r="CU1282" s="166"/>
      <c r="CV1282" s="166"/>
      <c r="CW1282" s="166"/>
      <c r="CX1282" s="166"/>
      <c r="CY1282" s="166"/>
      <c r="CZ1282" s="166"/>
      <c r="DA1282" s="166"/>
      <c r="DB1282" s="166"/>
      <c r="DC1282" s="166"/>
      <c r="DD1282" s="166"/>
      <c r="DE1282" s="166"/>
      <c r="DF1282" s="166"/>
      <c r="DG1282" s="166"/>
      <c r="DH1282" s="166"/>
      <c r="DI1282" s="166"/>
      <c r="DJ1282" s="166"/>
      <c r="DK1282" s="166"/>
      <c r="DL1282" s="166"/>
      <c r="DM1282" s="166"/>
      <c r="DN1282" s="166"/>
      <c r="DO1282" s="166"/>
      <c r="DP1282" s="166"/>
      <c r="DQ1282" s="166"/>
      <c r="DR1282" s="166"/>
      <c r="DS1282" s="166"/>
      <c r="DT1282" s="166"/>
      <c r="DU1282" s="166"/>
      <c r="DV1282" s="166"/>
      <c r="DW1282" s="166"/>
      <c r="DX1282" s="166"/>
      <c r="DY1282" s="166"/>
      <c r="DZ1282" s="166"/>
      <c r="EA1282" s="166"/>
      <c r="EB1282" s="166"/>
      <c r="EC1282" s="166"/>
      <c r="ED1282" s="166"/>
      <c r="EE1282" s="166"/>
      <c r="EF1282" s="166"/>
      <c r="EG1282" s="166"/>
      <c r="EH1282" s="166"/>
      <c r="EI1282" s="166"/>
      <c r="EJ1282" s="166"/>
      <c r="EK1282" s="166"/>
      <c r="EL1282" s="166"/>
      <c r="EM1282" s="166"/>
      <c r="EN1282" s="166"/>
      <c r="EO1282" s="166"/>
      <c r="EP1282" s="166"/>
      <c r="EQ1282" s="166"/>
      <c r="ER1282" s="166"/>
      <c r="ES1282" s="166"/>
      <c r="ET1282" s="166"/>
      <c r="EU1282" s="166"/>
      <c r="EV1282" s="166"/>
      <c r="EW1282" s="166"/>
      <c r="EX1282" s="166"/>
      <c r="EY1282" s="166"/>
      <c r="EZ1282" s="166"/>
      <c r="FA1282" s="166"/>
      <c r="FB1282" s="166"/>
      <c r="FC1282" s="166"/>
      <c r="FD1282" s="166"/>
      <c r="FE1282" s="166"/>
      <c r="FF1282" s="166"/>
      <c r="FG1282" s="166"/>
      <c r="FH1282" s="166"/>
      <c r="FI1282" s="166"/>
      <c r="FJ1282" s="166"/>
    </row>
    <row r="1283" spans="13:166" s="19" customFormat="1">
      <c r="M1283" s="166"/>
      <c r="N1283" s="166"/>
      <c r="O1283" s="166"/>
      <c r="P1283" s="166"/>
      <c r="Q1283" s="166"/>
      <c r="R1283" s="166"/>
      <c r="S1283" s="166"/>
      <c r="T1283" s="166"/>
      <c r="U1283" s="166"/>
      <c r="V1283" s="166"/>
      <c r="W1283" s="166"/>
      <c r="X1283" s="166"/>
      <c r="Y1283" s="166"/>
      <c r="Z1283" s="166"/>
      <c r="AA1283" s="166"/>
      <c r="AB1283" s="166"/>
      <c r="AC1283" s="166"/>
      <c r="AD1283" s="166"/>
      <c r="AE1283" s="166"/>
      <c r="AF1283" s="166"/>
      <c r="AG1283" s="166"/>
      <c r="AH1283" s="167"/>
      <c r="AI1283" s="167"/>
      <c r="AJ1283" s="167"/>
      <c r="AK1283" s="167"/>
      <c r="AL1283" s="167"/>
      <c r="AM1283" s="167"/>
      <c r="AN1283" s="167"/>
      <c r="AO1283" s="167"/>
      <c r="AP1283" s="167"/>
      <c r="AQ1283" s="167"/>
      <c r="AR1283" s="167"/>
      <c r="AS1283" s="167"/>
      <c r="AT1283" s="167"/>
      <c r="AU1283" s="167"/>
      <c r="AV1283" s="167"/>
      <c r="AW1283" s="167"/>
      <c r="AX1283" s="167"/>
      <c r="AY1283" s="167"/>
      <c r="AZ1283" s="167"/>
      <c r="BA1283" s="167"/>
      <c r="BB1283" s="167"/>
      <c r="BC1283" s="167"/>
      <c r="BD1283" s="167"/>
      <c r="BE1283" s="167"/>
      <c r="BF1283" s="167"/>
      <c r="BG1283" s="167"/>
      <c r="BH1283" s="167"/>
      <c r="BI1283" s="167"/>
      <c r="BJ1283" s="167"/>
      <c r="BK1283" s="167"/>
      <c r="BL1283" s="166"/>
      <c r="BM1283" s="166"/>
      <c r="BN1283" s="166"/>
      <c r="BO1283" s="166"/>
      <c r="BP1283" s="166"/>
      <c r="BQ1283" s="166"/>
      <c r="BR1283" s="166"/>
      <c r="BS1283" s="166"/>
      <c r="BT1283" s="166"/>
      <c r="BU1283" s="166"/>
      <c r="BV1283" s="166"/>
      <c r="BW1283" s="166"/>
      <c r="BX1283" s="166"/>
      <c r="BY1283" s="166"/>
      <c r="BZ1283" s="166"/>
      <c r="CA1283" s="166"/>
      <c r="CB1283" s="166"/>
      <c r="CC1283" s="166"/>
      <c r="CD1283" s="166"/>
      <c r="CE1283" s="166"/>
      <c r="CF1283" s="166"/>
      <c r="CG1283" s="166"/>
      <c r="CH1283" s="166"/>
      <c r="CI1283" s="166"/>
      <c r="CJ1283" s="166"/>
      <c r="CK1283" s="166"/>
      <c r="CL1283" s="166"/>
      <c r="CM1283" s="166"/>
      <c r="CN1283" s="166"/>
      <c r="CO1283" s="166"/>
      <c r="CP1283" s="166"/>
      <c r="CQ1283" s="166"/>
      <c r="CR1283" s="166"/>
      <c r="CS1283" s="166"/>
      <c r="CT1283" s="166"/>
      <c r="CU1283" s="166"/>
      <c r="CV1283" s="166"/>
      <c r="CW1283" s="166"/>
      <c r="CX1283" s="166"/>
      <c r="CY1283" s="166"/>
      <c r="CZ1283" s="166"/>
      <c r="DA1283" s="166"/>
      <c r="DB1283" s="166"/>
      <c r="DC1283" s="166"/>
      <c r="DD1283" s="166"/>
      <c r="DE1283" s="166"/>
      <c r="DF1283" s="166"/>
      <c r="DG1283" s="166"/>
      <c r="DH1283" s="166"/>
      <c r="DI1283" s="166"/>
      <c r="DJ1283" s="166"/>
      <c r="DK1283" s="166"/>
      <c r="DL1283" s="166"/>
      <c r="DM1283" s="166"/>
      <c r="DN1283" s="166"/>
      <c r="DO1283" s="166"/>
      <c r="DP1283" s="166"/>
      <c r="DQ1283" s="166"/>
      <c r="DR1283" s="166"/>
      <c r="DS1283" s="166"/>
      <c r="DT1283" s="166"/>
      <c r="DU1283" s="166"/>
      <c r="DV1283" s="166"/>
      <c r="DW1283" s="166"/>
      <c r="DX1283" s="166"/>
      <c r="DY1283" s="166"/>
      <c r="DZ1283" s="166"/>
      <c r="EA1283" s="166"/>
      <c r="EB1283" s="166"/>
      <c r="EC1283" s="166"/>
      <c r="ED1283" s="166"/>
      <c r="EE1283" s="166"/>
      <c r="EF1283" s="166"/>
      <c r="EG1283" s="166"/>
      <c r="EH1283" s="166"/>
      <c r="EI1283" s="166"/>
      <c r="EJ1283" s="166"/>
      <c r="EK1283" s="166"/>
      <c r="EL1283" s="166"/>
      <c r="EM1283" s="166"/>
      <c r="EN1283" s="166"/>
      <c r="EO1283" s="166"/>
      <c r="EP1283" s="166"/>
      <c r="EQ1283" s="166"/>
      <c r="ER1283" s="166"/>
      <c r="ES1283" s="166"/>
      <c r="ET1283" s="166"/>
      <c r="EU1283" s="166"/>
      <c r="EV1283" s="166"/>
      <c r="EW1283" s="166"/>
      <c r="EX1283" s="166"/>
      <c r="EY1283" s="166"/>
      <c r="EZ1283" s="166"/>
      <c r="FA1283" s="166"/>
      <c r="FB1283" s="166"/>
      <c r="FC1283" s="166"/>
      <c r="FD1283" s="166"/>
      <c r="FE1283" s="166"/>
      <c r="FF1283" s="166"/>
      <c r="FG1283" s="166"/>
      <c r="FH1283" s="166"/>
      <c r="FI1283" s="166"/>
      <c r="FJ1283" s="166"/>
    </row>
    <row r="1284" spans="13:166" s="19" customFormat="1">
      <c r="M1284" s="166"/>
      <c r="N1284" s="166"/>
      <c r="O1284" s="166"/>
      <c r="P1284" s="166"/>
      <c r="Q1284" s="166"/>
      <c r="R1284" s="166"/>
      <c r="S1284" s="166"/>
      <c r="T1284" s="166"/>
      <c r="U1284" s="166"/>
      <c r="V1284" s="166"/>
      <c r="W1284" s="166"/>
      <c r="X1284" s="166"/>
      <c r="Y1284" s="166"/>
      <c r="Z1284" s="166"/>
      <c r="AA1284" s="166"/>
      <c r="AB1284" s="166"/>
      <c r="AC1284" s="166"/>
      <c r="AD1284" s="166"/>
      <c r="AE1284" s="166"/>
      <c r="AF1284" s="166"/>
      <c r="AG1284" s="166"/>
      <c r="AH1284" s="167"/>
      <c r="AI1284" s="167"/>
      <c r="AJ1284" s="167"/>
      <c r="AK1284" s="167"/>
      <c r="AL1284" s="167"/>
      <c r="AM1284" s="167"/>
      <c r="AN1284" s="167"/>
      <c r="AO1284" s="167"/>
      <c r="AP1284" s="167"/>
      <c r="AQ1284" s="167"/>
      <c r="AR1284" s="167"/>
      <c r="AS1284" s="167"/>
      <c r="AT1284" s="167"/>
      <c r="AU1284" s="167"/>
      <c r="AV1284" s="167"/>
      <c r="AW1284" s="167"/>
      <c r="AX1284" s="167"/>
      <c r="AY1284" s="167"/>
      <c r="AZ1284" s="167"/>
      <c r="BA1284" s="167"/>
      <c r="BB1284" s="167"/>
      <c r="BC1284" s="167"/>
      <c r="BD1284" s="167"/>
      <c r="BE1284" s="167"/>
      <c r="BF1284" s="167"/>
      <c r="BG1284" s="167"/>
      <c r="BH1284" s="167"/>
      <c r="BI1284" s="167"/>
      <c r="BJ1284" s="167"/>
      <c r="BK1284" s="167"/>
      <c r="BL1284" s="166"/>
      <c r="BM1284" s="166"/>
      <c r="BN1284" s="166"/>
      <c r="BO1284" s="166"/>
      <c r="BP1284" s="166"/>
      <c r="BQ1284" s="166"/>
      <c r="BR1284" s="166"/>
      <c r="BS1284" s="166"/>
      <c r="BT1284" s="166"/>
      <c r="BU1284" s="166"/>
      <c r="BV1284" s="166"/>
      <c r="BW1284" s="166"/>
      <c r="BX1284" s="166"/>
      <c r="BY1284" s="166"/>
      <c r="BZ1284" s="166"/>
      <c r="CA1284" s="166"/>
      <c r="CB1284" s="166"/>
      <c r="CC1284" s="166"/>
      <c r="CD1284" s="166"/>
      <c r="CE1284" s="166"/>
      <c r="CF1284" s="166"/>
      <c r="CG1284" s="166"/>
      <c r="CH1284" s="166"/>
      <c r="CI1284" s="166"/>
      <c r="CJ1284" s="166"/>
      <c r="CK1284" s="166"/>
      <c r="CL1284" s="166"/>
      <c r="CM1284" s="166"/>
      <c r="CN1284" s="166"/>
      <c r="CO1284" s="166"/>
      <c r="CP1284" s="166"/>
      <c r="CQ1284" s="166"/>
      <c r="CR1284" s="166"/>
      <c r="CS1284" s="166"/>
      <c r="CT1284" s="166"/>
      <c r="CU1284" s="166"/>
      <c r="CV1284" s="166"/>
      <c r="CW1284" s="166"/>
      <c r="CX1284" s="166"/>
      <c r="CY1284" s="166"/>
      <c r="CZ1284" s="166"/>
      <c r="DA1284" s="166"/>
      <c r="DB1284" s="166"/>
      <c r="DC1284" s="166"/>
      <c r="DD1284" s="166"/>
      <c r="DE1284" s="166"/>
      <c r="DF1284" s="166"/>
      <c r="DG1284" s="166"/>
      <c r="DH1284" s="166"/>
      <c r="DI1284" s="166"/>
      <c r="DJ1284" s="166"/>
      <c r="DK1284" s="166"/>
      <c r="DL1284" s="166"/>
      <c r="DM1284" s="166"/>
      <c r="DN1284" s="166"/>
      <c r="DO1284" s="166"/>
      <c r="DP1284" s="166"/>
      <c r="DQ1284" s="166"/>
      <c r="DR1284" s="166"/>
      <c r="DS1284" s="166"/>
      <c r="DT1284" s="166"/>
      <c r="DU1284" s="166"/>
      <c r="DV1284" s="166"/>
      <c r="DW1284" s="166"/>
      <c r="DX1284" s="166"/>
      <c r="DY1284" s="166"/>
      <c r="DZ1284" s="166"/>
      <c r="EA1284" s="166"/>
      <c r="EB1284" s="166"/>
      <c r="EC1284" s="166"/>
      <c r="ED1284" s="166"/>
      <c r="EE1284" s="166"/>
      <c r="EF1284" s="166"/>
      <c r="EG1284" s="166"/>
      <c r="EH1284" s="166"/>
      <c r="EI1284" s="166"/>
      <c r="EJ1284" s="166"/>
      <c r="EK1284" s="166"/>
      <c r="EL1284" s="166"/>
      <c r="EM1284" s="166"/>
      <c r="EN1284" s="166"/>
      <c r="EO1284" s="166"/>
      <c r="EP1284" s="166"/>
      <c r="EQ1284" s="166"/>
      <c r="ER1284" s="166"/>
      <c r="ES1284" s="166"/>
      <c r="ET1284" s="166"/>
      <c r="EU1284" s="166"/>
      <c r="EV1284" s="166"/>
      <c r="EW1284" s="166"/>
      <c r="EX1284" s="166"/>
      <c r="EY1284" s="166"/>
      <c r="EZ1284" s="166"/>
      <c r="FA1284" s="166"/>
      <c r="FB1284" s="166"/>
      <c r="FC1284" s="166"/>
      <c r="FD1284" s="166"/>
      <c r="FE1284" s="166"/>
      <c r="FF1284" s="166"/>
      <c r="FG1284" s="166"/>
      <c r="FH1284" s="166"/>
      <c r="FI1284" s="166"/>
      <c r="FJ1284" s="166"/>
    </row>
    <row r="1285" spans="13:166" s="19" customFormat="1">
      <c r="M1285" s="166"/>
      <c r="N1285" s="166"/>
      <c r="O1285" s="166"/>
      <c r="P1285" s="166"/>
      <c r="Q1285" s="166"/>
      <c r="R1285" s="166"/>
      <c r="S1285" s="166"/>
      <c r="T1285" s="166"/>
      <c r="U1285" s="166"/>
      <c r="V1285" s="166"/>
      <c r="W1285" s="166"/>
      <c r="X1285" s="166"/>
      <c r="Y1285" s="166"/>
      <c r="Z1285" s="166"/>
      <c r="AA1285" s="166"/>
      <c r="AB1285" s="166"/>
      <c r="AC1285" s="166"/>
      <c r="AD1285" s="166"/>
      <c r="AE1285" s="166"/>
      <c r="AF1285" s="166"/>
      <c r="AG1285" s="166"/>
      <c r="AH1285" s="167"/>
      <c r="AI1285" s="167"/>
      <c r="AJ1285" s="167"/>
      <c r="AK1285" s="167"/>
      <c r="AL1285" s="167"/>
      <c r="AM1285" s="167"/>
      <c r="AN1285" s="167"/>
      <c r="AO1285" s="167"/>
      <c r="AP1285" s="167"/>
      <c r="AQ1285" s="167"/>
      <c r="AR1285" s="167"/>
      <c r="AS1285" s="167"/>
      <c r="AT1285" s="167"/>
      <c r="AU1285" s="167"/>
      <c r="AV1285" s="167"/>
      <c r="AW1285" s="167"/>
      <c r="AX1285" s="167"/>
      <c r="AY1285" s="167"/>
      <c r="AZ1285" s="167"/>
      <c r="BA1285" s="167"/>
      <c r="BB1285" s="167"/>
      <c r="BC1285" s="167"/>
      <c r="BD1285" s="167"/>
      <c r="BE1285" s="167"/>
      <c r="BF1285" s="167"/>
      <c r="BG1285" s="167"/>
      <c r="BH1285" s="167"/>
      <c r="BI1285" s="167"/>
      <c r="BJ1285" s="167"/>
      <c r="BK1285" s="167"/>
      <c r="BL1285" s="166"/>
      <c r="BM1285" s="166"/>
      <c r="BN1285" s="166"/>
      <c r="BO1285" s="166"/>
      <c r="BP1285" s="166"/>
      <c r="BQ1285" s="166"/>
      <c r="BR1285" s="166"/>
      <c r="BS1285" s="166"/>
      <c r="BT1285" s="166"/>
      <c r="BU1285" s="166"/>
      <c r="BV1285" s="166"/>
      <c r="BW1285" s="166"/>
      <c r="BX1285" s="166"/>
      <c r="BY1285" s="166"/>
      <c r="BZ1285" s="166"/>
      <c r="CA1285" s="166"/>
      <c r="CB1285" s="166"/>
      <c r="CC1285" s="166"/>
      <c r="CD1285" s="166"/>
      <c r="CE1285" s="166"/>
      <c r="CF1285" s="166"/>
      <c r="CG1285" s="166"/>
      <c r="CH1285" s="166"/>
      <c r="CI1285" s="166"/>
      <c r="CJ1285" s="166"/>
      <c r="CK1285" s="166"/>
      <c r="CL1285" s="166"/>
      <c r="CM1285" s="166"/>
      <c r="CN1285" s="166"/>
      <c r="CO1285" s="166"/>
      <c r="CP1285" s="166"/>
      <c r="CQ1285" s="166"/>
      <c r="CR1285" s="166"/>
      <c r="CS1285" s="166"/>
      <c r="CT1285" s="166"/>
      <c r="CU1285" s="166"/>
      <c r="CV1285" s="166"/>
      <c r="CW1285" s="166"/>
      <c r="CX1285" s="166"/>
      <c r="CY1285" s="166"/>
      <c r="CZ1285" s="166"/>
      <c r="DA1285" s="166"/>
      <c r="DB1285" s="166"/>
      <c r="DC1285" s="166"/>
      <c r="DD1285" s="166"/>
      <c r="DE1285" s="166"/>
      <c r="DF1285" s="166"/>
      <c r="DG1285" s="166"/>
      <c r="DH1285" s="166"/>
      <c r="DI1285" s="166"/>
      <c r="DJ1285" s="166"/>
      <c r="DK1285" s="166"/>
      <c r="DL1285" s="166"/>
      <c r="DM1285" s="166"/>
      <c r="DN1285" s="166"/>
      <c r="DO1285" s="166"/>
      <c r="DP1285" s="166"/>
      <c r="DQ1285" s="166"/>
      <c r="DR1285" s="166"/>
      <c r="DS1285" s="166"/>
      <c r="DT1285" s="166"/>
      <c r="DU1285" s="166"/>
      <c r="DV1285" s="166"/>
      <c r="DW1285" s="166"/>
      <c r="DX1285" s="166"/>
      <c r="DY1285" s="166"/>
      <c r="DZ1285" s="166"/>
      <c r="EA1285" s="166"/>
      <c r="EB1285" s="166"/>
      <c r="EC1285" s="166"/>
      <c r="ED1285" s="166"/>
      <c r="EE1285" s="166"/>
      <c r="EF1285" s="166"/>
      <c r="EG1285" s="166"/>
      <c r="EH1285" s="166"/>
      <c r="EI1285" s="166"/>
      <c r="EJ1285" s="166"/>
      <c r="EK1285" s="166"/>
      <c r="EL1285" s="166"/>
      <c r="EM1285" s="166"/>
      <c r="EN1285" s="166"/>
      <c r="EO1285" s="166"/>
      <c r="EP1285" s="166"/>
      <c r="EQ1285" s="166"/>
      <c r="ER1285" s="166"/>
      <c r="ES1285" s="166"/>
      <c r="ET1285" s="166"/>
      <c r="EU1285" s="166"/>
      <c r="EV1285" s="166"/>
      <c r="EW1285" s="166"/>
      <c r="EX1285" s="166"/>
      <c r="EY1285" s="166"/>
      <c r="EZ1285" s="166"/>
      <c r="FA1285" s="166"/>
      <c r="FB1285" s="166"/>
      <c r="FC1285" s="166"/>
      <c r="FD1285" s="166"/>
      <c r="FE1285" s="166"/>
      <c r="FF1285" s="166"/>
      <c r="FG1285" s="166"/>
      <c r="FH1285" s="166"/>
      <c r="FI1285" s="166"/>
      <c r="FJ1285" s="166"/>
    </row>
    <row r="1286" spans="13:166" s="19" customFormat="1">
      <c r="M1286" s="166"/>
      <c r="N1286" s="166"/>
      <c r="O1286" s="166"/>
      <c r="P1286" s="166"/>
      <c r="Q1286" s="166"/>
      <c r="R1286" s="166"/>
      <c r="S1286" s="166"/>
      <c r="T1286" s="166"/>
      <c r="U1286" s="166"/>
      <c r="V1286" s="166"/>
      <c r="W1286" s="166"/>
      <c r="X1286" s="166"/>
      <c r="Y1286" s="166"/>
      <c r="Z1286" s="166"/>
      <c r="AA1286" s="166"/>
      <c r="AB1286" s="166"/>
      <c r="AC1286" s="166"/>
      <c r="AD1286" s="166"/>
      <c r="AE1286" s="166"/>
      <c r="AF1286" s="166"/>
      <c r="AG1286" s="166"/>
      <c r="AH1286" s="167"/>
      <c r="AI1286" s="167"/>
      <c r="AJ1286" s="167"/>
      <c r="AK1286" s="167"/>
      <c r="AL1286" s="167"/>
      <c r="AM1286" s="167"/>
      <c r="AN1286" s="167"/>
      <c r="AO1286" s="167"/>
      <c r="AP1286" s="167"/>
      <c r="AQ1286" s="167"/>
      <c r="AR1286" s="167"/>
      <c r="AS1286" s="167"/>
      <c r="AT1286" s="167"/>
      <c r="AU1286" s="167"/>
      <c r="AV1286" s="167"/>
      <c r="AW1286" s="167"/>
      <c r="AX1286" s="167"/>
      <c r="AY1286" s="167"/>
      <c r="AZ1286" s="167"/>
      <c r="BA1286" s="167"/>
      <c r="BB1286" s="167"/>
      <c r="BC1286" s="167"/>
      <c r="BD1286" s="167"/>
      <c r="BE1286" s="167"/>
      <c r="BF1286" s="167"/>
      <c r="BG1286" s="167"/>
      <c r="BH1286" s="167"/>
      <c r="BI1286" s="167"/>
      <c r="BJ1286" s="167"/>
      <c r="BK1286" s="167"/>
      <c r="BL1286" s="166"/>
      <c r="BM1286" s="166"/>
      <c r="BN1286" s="166"/>
      <c r="BO1286" s="166"/>
      <c r="BP1286" s="166"/>
      <c r="BQ1286" s="166"/>
      <c r="BR1286" s="166"/>
      <c r="BS1286" s="166"/>
      <c r="BT1286" s="166"/>
      <c r="BU1286" s="166"/>
      <c r="BV1286" s="166"/>
      <c r="BW1286" s="166"/>
      <c r="BX1286" s="166"/>
      <c r="BY1286" s="166"/>
      <c r="BZ1286" s="166"/>
      <c r="CA1286" s="166"/>
      <c r="CB1286" s="166"/>
      <c r="CC1286" s="166"/>
      <c r="CD1286" s="166"/>
      <c r="CE1286" s="166"/>
      <c r="CF1286" s="166"/>
      <c r="CG1286" s="166"/>
      <c r="CH1286" s="166"/>
      <c r="CI1286" s="166"/>
      <c r="CJ1286" s="166"/>
      <c r="CK1286" s="166"/>
      <c r="CL1286" s="166"/>
      <c r="CM1286" s="166"/>
      <c r="CN1286" s="166"/>
      <c r="CO1286" s="166"/>
      <c r="CP1286" s="166"/>
      <c r="CQ1286" s="166"/>
      <c r="CR1286" s="166"/>
      <c r="CS1286" s="166"/>
      <c r="CT1286" s="166"/>
      <c r="CU1286" s="166"/>
      <c r="CV1286" s="166"/>
      <c r="CW1286" s="166"/>
      <c r="CX1286" s="166"/>
      <c r="CY1286" s="166"/>
      <c r="CZ1286" s="166"/>
      <c r="DA1286" s="166"/>
      <c r="DB1286" s="166"/>
      <c r="DC1286" s="166"/>
      <c r="DD1286" s="166"/>
      <c r="DE1286" s="166"/>
      <c r="DF1286" s="166"/>
      <c r="DG1286" s="166"/>
      <c r="DH1286" s="166"/>
      <c r="DI1286" s="166"/>
      <c r="DJ1286" s="166"/>
      <c r="DK1286" s="166"/>
      <c r="DL1286" s="166"/>
      <c r="DM1286" s="166"/>
      <c r="DN1286" s="166"/>
      <c r="DO1286" s="166"/>
      <c r="DP1286" s="166"/>
      <c r="DQ1286" s="166"/>
      <c r="DR1286" s="166"/>
      <c r="DS1286" s="166"/>
      <c r="DT1286" s="166"/>
      <c r="DU1286" s="166"/>
      <c r="DV1286" s="166"/>
      <c r="DW1286" s="166"/>
      <c r="DX1286" s="166"/>
      <c r="DY1286" s="166"/>
      <c r="DZ1286" s="166"/>
      <c r="EA1286" s="166"/>
      <c r="EB1286" s="166"/>
      <c r="EC1286" s="166"/>
      <c r="ED1286" s="166"/>
      <c r="EE1286" s="166"/>
      <c r="EF1286" s="166"/>
      <c r="EG1286" s="166"/>
      <c r="EH1286" s="166"/>
      <c r="EI1286" s="166"/>
      <c r="EJ1286" s="166"/>
      <c r="EK1286" s="166"/>
      <c r="EL1286" s="166"/>
      <c r="EM1286" s="166"/>
      <c r="EN1286" s="166"/>
      <c r="EO1286" s="166"/>
      <c r="EP1286" s="166"/>
      <c r="EQ1286" s="166"/>
      <c r="ER1286" s="166"/>
      <c r="ES1286" s="166"/>
      <c r="ET1286" s="166"/>
      <c r="EU1286" s="166"/>
      <c r="EV1286" s="166"/>
      <c r="EW1286" s="166"/>
      <c r="EX1286" s="166"/>
      <c r="EY1286" s="166"/>
      <c r="EZ1286" s="166"/>
      <c r="FA1286" s="166"/>
      <c r="FB1286" s="166"/>
      <c r="FC1286" s="166"/>
      <c r="FD1286" s="166"/>
      <c r="FE1286" s="166"/>
      <c r="FF1286" s="166"/>
      <c r="FG1286" s="166"/>
      <c r="FH1286" s="166"/>
      <c r="FI1286" s="166"/>
      <c r="FJ1286" s="166"/>
    </row>
    <row r="1287" spans="13:166" s="19" customFormat="1">
      <c r="M1287" s="166"/>
      <c r="N1287" s="166"/>
      <c r="O1287" s="166"/>
      <c r="P1287" s="166"/>
      <c r="Q1287" s="166"/>
      <c r="R1287" s="166"/>
      <c r="S1287" s="166"/>
      <c r="T1287" s="166"/>
      <c r="U1287" s="166"/>
      <c r="V1287" s="166"/>
      <c r="W1287" s="166"/>
      <c r="X1287" s="166"/>
      <c r="Y1287" s="166"/>
      <c r="Z1287" s="166"/>
      <c r="AA1287" s="166"/>
      <c r="AB1287" s="166"/>
      <c r="AC1287" s="166"/>
      <c r="AD1287" s="166"/>
      <c r="AE1287" s="166"/>
      <c r="AF1287" s="166"/>
      <c r="AG1287" s="166"/>
      <c r="AH1287" s="167"/>
      <c r="AI1287" s="167"/>
      <c r="AJ1287" s="167"/>
      <c r="AK1287" s="167"/>
      <c r="AL1287" s="167"/>
      <c r="AM1287" s="167"/>
      <c r="AN1287" s="167"/>
      <c r="AO1287" s="167"/>
      <c r="AP1287" s="167"/>
      <c r="AQ1287" s="167"/>
      <c r="AR1287" s="167"/>
      <c r="AS1287" s="167"/>
      <c r="AT1287" s="167"/>
      <c r="AU1287" s="167"/>
      <c r="AV1287" s="167"/>
      <c r="AW1287" s="167"/>
      <c r="AX1287" s="167"/>
      <c r="AY1287" s="167"/>
      <c r="AZ1287" s="167"/>
      <c r="BA1287" s="167"/>
      <c r="BB1287" s="167"/>
      <c r="BC1287" s="167"/>
      <c r="BD1287" s="167"/>
      <c r="BE1287" s="167"/>
      <c r="BF1287" s="167"/>
      <c r="BG1287" s="167"/>
      <c r="BH1287" s="167"/>
      <c r="BI1287" s="167"/>
      <c r="BJ1287" s="167"/>
      <c r="BK1287" s="167"/>
      <c r="BL1287" s="166"/>
      <c r="BM1287" s="166"/>
      <c r="BN1287" s="166"/>
      <c r="BO1287" s="166"/>
      <c r="BP1287" s="166"/>
      <c r="BQ1287" s="166"/>
      <c r="BR1287" s="166"/>
      <c r="BS1287" s="166"/>
      <c r="BT1287" s="166"/>
      <c r="BU1287" s="166"/>
      <c r="BV1287" s="166"/>
      <c r="BW1287" s="166"/>
      <c r="BX1287" s="166"/>
      <c r="BY1287" s="166"/>
      <c r="BZ1287" s="166"/>
      <c r="CA1287" s="166"/>
      <c r="CB1287" s="166"/>
      <c r="CC1287" s="166"/>
      <c r="CD1287" s="166"/>
      <c r="CE1287" s="166"/>
      <c r="CF1287" s="166"/>
      <c r="CG1287" s="166"/>
      <c r="CH1287" s="166"/>
      <c r="CI1287" s="166"/>
      <c r="CJ1287" s="166"/>
      <c r="CK1287" s="166"/>
      <c r="CL1287" s="166"/>
      <c r="CM1287" s="166"/>
      <c r="CN1287" s="166"/>
      <c r="CO1287" s="166"/>
      <c r="CP1287" s="166"/>
      <c r="CQ1287" s="166"/>
      <c r="CR1287" s="166"/>
      <c r="CS1287" s="166"/>
      <c r="CT1287" s="166"/>
      <c r="CU1287" s="166"/>
      <c r="CV1287" s="166"/>
      <c r="CW1287" s="166"/>
      <c r="CX1287" s="166"/>
      <c r="CY1287" s="166"/>
      <c r="CZ1287" s="166"/>
      <c r="DA1287" s="166"/>
      <c r="DB1287" s="166"/>
      <c r="DC1287" s="166"/>
      <c r="DD1287" s="166"/>
      <c r="DE1287" s="166"/>
      <c r="DF1287" s="166"/>
      <c r="DG1287" s="166"/>
      <c r="DH1287" s="166"/>
      <c r="DI1287" s="166"/>
      <c r="DJ1287" s="166"/>
      <c r="DK1287" s="166"/>
      <c r="DL1287" s="166"/>
      <c r="DM1287" s="166"/>
      <c r="DN1287" s="166"/>
      <c r="DO1287" s="166"/>
      <c r="DP1287" s="166"/>
      <c r="DQ1287" s="166"/>
      <c r="DR1287" s="166"/>
      <c r="DS1287" s="166"/>
      <c r="DT1287" s="166"/>
      <c r="DU1287" s="166"/>
      <c r="DV1287" s="166"/>
      <c r="DW1287" s="166"/>
      <c r="DX1287" s="166"/>
      <c r="DY1287" s="166"/>
      <c r="DZ1287" s="166"/>
      <c r="EA1287" s="166"/>
      <c r="EB1287" s="166"/>
      <c r="EC1287" s="166"/>
      <c r="ED1287" s="166"/>
      <c r="EE1287" s="166"/>
      <c r="EF1287" s="166"/>
      <c r="EG1287" s="166"/>
      <c r="EH1287" s="166"/>
      <c r="EI1287" s="166"/>
      <c r="EJ1287" s="166"/>
      <c r="EK1287" s="166"/>
      <c r="EL1287" s="166"/>
      <c r="EM1287" s="166"/>
      <c r="EN1287" s="166"/>
      <c r="EO1287" s="166"/>
      <c r="EP1287" s="166"/>
      <c r="EQ1287" s="166"/>
      <c r="ER1287" s="166"/>
      <c r="ES1287" s="166"/>
      <c r="ET1287" s="166"/>
      <c r="EU1287" s="166"/>
      <c r="EV1287" s="166"/>
      <c r="EW1287" s="166"/>
      <c r="EX1287" s="166"/>
      <c r="EY1287" s="166"/>
      <c r="EZ1287" s="166"/>
      <c r="FA1287" s="166"/>
      <c r="FB1287" s="166"/>
      <c r="FC1287" s="166"/>
      <c r="FD1287" s="166"/>
      <c r="FE1287" s="166"/>
      <c r="FF1287" s="166"/>
      <c r="FG1287" s="166"/>
      <c r="FH1287" s="166"/>
      <c r="FI1287" s="166"/>
      <c r="FJ1287" s="166"/>
    </row>
    <row r="1288" spans="13:166" s="19" customFormat="1">
      <c r="M1288" s="166"/>
      <c r="N1288" s="166"/>
      <c r="O1288" s="166"/>
      <c r="P1288" s="166"/>
      <c r="Q1288" s="166"/>
      <c r="R1288" s="166"/>
      <c r="S1288" s="166"/>
      <c r="T1288" s="166"/>
      <c r="U1288" s="166"/>
      <c r="V1288" s="166"/>
      <c r="W1288" s="166"/>
      <c r="X1288" s="166"/>
      <c r="Y1288" s="166"/>
      <c r="Z1288" s="166"/>
      <c r="AA1288" s="166"/>
      <c r="AB1288" s="166"/>
      <c r="AC1288" s="166"/>
      <c r="AD1288" s="166"/>
      <c r="AE1288" s="166"/>
      <c r="AF1288" s="166"/>
      <c r="AG1288" s="166"/>
      <c r="AH1288" s="167"/>
      <c r="AI1288" s="167"/>
      <c r="AJ1288" s="167"/>
      <c r="AK1288" s="167"/>
      <c r="AL1288" s="167"/>
      <c r="AM1288" s="167"/>
      <c r="AN1288" s="167"/>
      <c r="AO1288" s="167"/>
      <c r="AP1288" s="167"/>
      <c r="AQ1288" s="167"/>
      <c r="AR1288" s="167"/>
      <c r="AS1288" s="167"/>
      <c r="AT1288" s="167"/>
      <c r="AU1288" s="167"/>
      <c r="AV1288" s="167"/>
      <c r="AW1288" s="167"/>
      <c r="AX1288" s="167"/>
      <c r="AY1288" s="167"/>
      <c r="AZ1288" s="167"/>
      <c r="BA1288" s="167"/>
      <c r="BB1288" s="167"/>
      <c r="BC1288" s="167"/>
      <c r="BD1288" s="167"/>
      <c r="BE1288" s="167"/>
      <c r="BF1288" s="167"/>
      <c r="BG1288" s="167"/>
      <c r="BH1288" s="167"/>
      <c r="BI1288" s="167"/>
      <c r="BJ1288" s="167"/>
      <c r="BK1288" s="167"/>
      <c r="BL1288" s="166"/>
      <c r="BM1288" s="166"/>
      <c r="BN1288" s="166"/>
      <c r="BO1288" s="166"/>
      <c r="BP1288" s="166"/>
      <c r="BQ1288" s="166"/>
      <c r="BR1288" s="166"/>
      <c r="BS1288" s="166"/>
      <c r="BT1288" s="166"/>
      <c r="BU1288" s="166"/>
      <c r="BV1288" s="166"/>
      <c r="BW1288" s="166"/>
      <c r="BX1288" s="166"/>
      <c r="BY1288" s="166"/>
      <c r="BZ1288" s="166"/>
      <c r="CA1288" s="166"/>
      <c r="CB1288" s="166"/>
      <c r="CC1288" s="166"/>
      <c r="CD1288" s="166"/>
      <c r="CE1288" s="166"/>
      <c r="CF1288" s="166"/>
      <c r="CG1288" s="166"/>
      <c r="CH1288" s="166"/>
      <c r="CI1288" s="166"/>
      <c r="CJ1288" s="166"/>
      <c r="CK1288" s="166"/>
      <c r="CL1288" s="166"/>
      <c r="CM1288" s="166"/>
      <c r="CN1288" s="166"/>
      <c r="CO1288" s="166"/>
      <c r="CP1288" s="166"/>
      <c r="CQ1288" s="166"/>
      <c r="CR1288" s="166"/>
      <c r="CS1288" s="166"/>
      <c r="CT1288" s="166"/>
      <c r="CU1288" s="166"/>
      <c r="CV1288" s="166"/>
      <c r="CW1288" s="166"/>
      <c r="CX1288" s="166"/>
      <c r="CY1288" s="166"/>
      <c r="CZ1288" s="166"/>
      <c r="DA1288" s="166"/>
      <c r="DB1288" s="166"/>
      <c r="DC1288" s="166"/>
      <c r="DD1288" s="166"/>
      <c r="DE1288" s="166"/>
      <c r="DF1288" s="166"/>
      <c r="DG1288" s="166"/>
      <c r="DH1288" s="166"/>
      <c r="DI1288" s="166"/>
      <c r="DJ1288" s="166"/>
      <c r="DK1288" s="166"/>
      <c r="DL1288" s="166"/>
      <c r="DM1288" s="166"/>
      <c r="DN1288" s="166"/>
      <c r="DO1288" s="166"/>
      <c r="DP1288" s="166"/>
      <c r="DQ1288" s="166"/>
      <c r="DR1288" s="166"/>
      <c r="DS1288" s="166"/>
      <c r="DT1288" s="166"/>
      <c r="DU1288" s="166"/>
      <c r="DV1288" s="166"/>
      <c r="DW1288" s="166"/>
      <c r="DX1288" s="166"/>
      <c r="DY1288" s="166"/>
      <c r="DZ1288" s="166"/>
      <c r="EA1288" s="166"/>
      <c r="EB1288" s="166"/>
      <c r="EC1288" s="166"/>
      <c r="ED1288" s="166"/>
      <c r="EE1288" s="166"/>
      <c r="EF1288" s="166"/>
      <c r="EG1288" s="166"/>
      <c r="EH1288" s="166"/>
      <c r="EI1288" s="166"/>
      <c r="EJ1288" s="166"/>
      <c r="EK1288" s="166"/>
      <c r="EL1288" s="166"/>
      <c r="EM1288" s="166"/>
      <c r="EN1288" s="166"/>
      <c r="EO1288" s="166"/>
      <c r="EP1288" s="166"/>
      <c r="EQ1288" s="166"/>
      <c r="ER1288" s="166"/>
      <c r="ES1288" s="166"/>
      <c r="ET1288" s="166"/>
      <c r="EU1288" s="166"/>
      <c r="EV1288" s="166"/>
      <c r="EW1288" s="166"/>
      <c r="EX1288" s="166"/>
      <c r="EY1288" s="166"/>
      <c r="EZ1288" s="166"/>
      <c r="FA1288" s="166"/>
      <c r="FB1288" s="166"/>
      <c r="FC1288" s="166"/>
      <c r="FD1288" s="166"/>
      <c r="FE1288" s="166"/>
      <c r="FF1288" s="166"/>
      <c r="FG1288" s="166"/>
      <c r="FH1288" s="166"/>
      <c r="FI1288" s="166"/>
      <c r="FJ1288" s="166"/>
    </row>
    <row r="1289" spans="13:166" s="19" customFormat="1">
      <c r="M1289" s="166"/>
      <c r="N1289" s="166"/>
      <c r="O1289" s="166"/>
      <c r="P1289" s="166"/>
      <c r="Q1289" s="166"/>
      <c r="R1289" s="166"/>
      <c r="S1289" s="166"/>
      <c r="T1289" s="166"/>
      <c r="U1289" s="166"/>
      <c r="V1289" s="166"/>
      <c r="W1289" s="166"/>
      <c r="X1289" s="166"/>
      <c r="Y1289" s="166"/>
      <c r="Z1289" s="166"/>
      <c r="AA1289" s="166"/>
      <c r="AB1289" s="166"/>
      <c r="AC1289" s="166"/>
      <c r="AD1289" s="166"/>
      <c r="AE1289" s="166"/>
      <c r="AF1289" s="166"/>
      <c r="AG1289" s="166"/>
      <c r="AH1289" s="167"/>
      <c r="AI1289" s="167"/>
      <c r="AJ1289" s="167"/>
      <c r="AK1289" s="167"/>
      <c r="AL1289" s="167"/>
      <c r="AM1289" s="167"/>
      <c r="AN1289" s="167"/>
      <c r="AO1289" s="167"/>
      <c r="AP1289" s="167"/>
      <c r="AQ1289" s="167"/>
      <c r="AR1289" s="167"/>
      <c r="AS1289" s="167"/>
      <c r="AT1289" s="167"/>
      <c r="AU1289" s="167"/>
      <c r="AV1289" s="167"/>
      <c r="AW1289" s="167"/>
      <c r="AX1289" s="167"/>
      <c r="AY1289" s="167"/>
      <c r="AZ1289" s="167"/>
      <c r="BA1289" s="167"/>
      <c r="BB1289" s="167"/>
      <c r="BC1289" s="167"/>
      <c r="BD1289" s="167"/>
      <c r="BE1289" s="167"/>
      <c r="BF1289" s="167"/>
      <c r="BG1289" s="167"/>
      <c r="BH1289" s="167"/>
      <c r="BI1289" s="167"/>
      <c r="BJ1289" s="167"/>
      <c r="BK1289" s="167"/>
      <c r="BL1289" s="166"/>
      <c r="BM1289" s="166"/>
      <c r="BN1289" s="166"/>
      <c r="BO1289" s="166"/>
      <c r="BP1289" s="166"/>
      <c r="BQ1289" s="166"/>
      <c r="BR1289" s="166"/>
      <c r="BS1289" s="166"/>
      <c r="BT1289" s="166"/>
      <c r="BU1289" s="166"/>
      <c r="BV1289" s="166"/>
      <c r="BW1289" s="166"/>
      <c r="BX1289" s="166"/>
      <c r="BY1289" s="166"/>
      <c r="BZ1289" s="166"/>
      <c r="CA1289" s="166"/>
      <c r="CB1289" s="166"/>
      <c r="CC1289" s="166"/>
      <c r="CD1289" s="166"/>
      <c r="CE1289" s="166"/>
      <c r="CF1289" s="166"/>
      <c r="CG1289" s="166"/>
      <c r="CH1289" s="166"/>
      <c r="CI1289" s="166"/>
      <c r="CJ1289" s="166"/>
      <c r="CK1289" s="166"/>
      <c r="CL1289" s="166"/>
      <c r="CM1289" s="166"/>
      <c r="CN1289" s="166"/>
      <c r="CO1289" s="166"/>
      <c r="CP1289" s="166"/>
      <c r="CQ1289" s="166"/>
      <c r="CR1289" s="166"/>
      <c r="CS1289" s="166"/>
      <c r="CT1289" s="166"/>
      <c r="CU1289" s="166"/>
      <c r="CV1289" s="166"/>
      <c r="CW1289" s="166"/>
      <c r="CX1289" s="166"/>
      <c r="CY1289" s="166"/>
      <c r="CZ1289" s="166"/>
      <c r="DA1289" s="166"/>
      <c r="DB1289" s="166"/>
      <c r="DC1289" s="166"/>
      <c r="DD1289" s="166"/>
      <c r="DE1289" s="166"/>
      <c r="DF1289" s="166"/>
      <c r="DG1289" s="166"/>
      <c r="DH1289" s="166"/>
      <c r="DI1289" s="166"/>
      <c r="DJ1289" s="166"/>
      <c r="DK1289" s="166"/>
      <c r="DL1289" s="166"/>
      <c r="DM1289" s="166"/>
      <c r="DN1289" s="166"/>
      <c r="DO1289" s="166"/>
      <c r="DP1289" s="166"/>
      <c r="DQ1289" s="166"/>
      <c r="DR1289" s="166"/>
      <c r="DS1289" s="166"/>
      <c r="DT1289" s="166"/>
      <c r="DU1289" s="166"/>
      <c r="DV1289" s="166"/>
      <c r="DW1289" s="166"/>
      <c r="DX1289" s="166"/>
      <c r="DY1289" s="166"/>
      <c r="DZ1289" s="166"/>
      <c r="EA1289" s="166"/>
      <c r="EB1289" s="166"/>
      <c r="EC1289" s="166"/>
      <c r="ED1289" s="166"/>
      <c r="EE1289" s="166"/>
      <c r="EF1289" s="166"/>
      <c r="EG1289" s="166"/>
      <c r="EH1289" s="166"/>
      <c r="EI1289" s="166"/>
      <c r="EJ1289" s="166"/>
      <c r="EK1289" s="166"/>
      <c r="EL1289" s="166"/>
      <c r="EM1289" s="166"/>
      <c r="EN1289" s="166"/>
      <c r="EO1289" s="166"/>
      <c r="EP1289" s="166"/>
      <c r="EQ1289" s="166"/>
      <c r="ER1289" s="166"/>
      <c r="ES1289" s="166"/>
      <c r="ET1289" s="166"/>
      <c r="EU1289" s="166"/>
      <c r="EV1289" s="166"/>
      <c r="EW1289" s="166"/>
      <c r="EX1289" s="166"/>
      <c r="EY1289" s="166"/>
      <c r="EZ1289" s="166"/>
      <c r="FA1289" s="166"/>
      <c r="FB1289" s="166"/>
      <c r="FC1289" s="166"/>
      <c r="FD1289" s="166"/>
      <c r="FE1289" s="166"/>
      <c r="FF1289" s="166"/>
      <c r="FG1289" s="166"/>
      <c r="FH1289" s="166"/>
      <c r="FI1289" s="166"/>
      <c r="FJ1289" s="166"/>
    </row>
    <row r="1290" spans="13:166" s="19" customFormat="1">
      <c r="M1290" s="166"/>
      <c r="N1290" s="166"/>
      <c r="O1290" s="166"/>
      <c r="P1290" s="166"/>
      <c r="Q1290" s="166"/>
      <c r="R1290" s="166"/>
      <c r="S1290" s="166"/>
      <c r="T1290" s="166"/>
      <c r="U1290" s="166"/>
      <c r="V1290" s="166"/>
      <c r="W1290" s="166"/>
      <c r="X1290" s="166"/>
      <c r="Y1290" s="166"/>
      <c r="Z1290" s="166"/>
      <c r="AA1290" s="166"/>
      <c r="AB1290" s="166"/>
      <c r="AC1290" s="166"/>
      <c r="AD1290" s="166"/>
      <c r="AE1290" s="166"/>
      <c r="AF1290" s="166"/>
      <c r="AG1290" s="166"/>
      <c r="AH1290" s="167"/>
      <c r="AI1290" s="167"/>
      <c r="AJ1290" s="167"/>
      <c r="AK1290" s="167"/>
      <c r="AL1290" s="167"/>
      <c r="AM1290" s="167"/>
      <c r="AN1290" s="167"/>
      <c r="AO1290" s="167"/>
      <c r="AP1290" s="167"/>
      <c r="AQ1290" s="167"/>
      <c r="AR1290" s="167"/>
      <c r="AS1290" s="167"/>
      <c r="AT1290" s="167"/>
      <c r="AU1290" s="167"/>
      <c r="AV1290" s="167"/>
      <c r="AW1290" s="167"/>
      <c r="AX1290" s="167"/>
      <c r="AY1290" s="167"/>
      <c r="AZ1290" s="167"/>
      <c r="BA1290" s="167"/>
      <c r="BB1290" s="167"/>
      <c r="BC1290" s="167"/>
      <c r="BD1290" s="167"/>
      <c r="BE1290" s="167"/>
      <c r="BF1290" s="167"/>
      <c r="BG1290" s="167"/>
      <c r="BH1290" s="167"/>
      <c r="BI1290" s="167"/>
      <c r="BJ1290" s="167"/>
      <c r="BK1290" s="167"/>
      <c r="BL1290" s="166"/>
      <c r="BM1290" s="166"/>
      <c r="BN1290" s="166"/>
      <c r="BO1290" s="166"/>
      <c r="BP1290" s="166"/>
      <c r="BQ1290" s="166"/>
      <c r="BR1290" s="166"/>
      <c r="BS1290" s="166"/>
      <c r="BT1290" s="166"/>
      <c r="BU1290" s="166"/>
      <c r="BV1290" s="166"/>
      <c r="BW1290" s="166"/>
      <c r="BX1290" s="166"/>
      <c r="BY1290" s="166"/>
      <c r="BZ1290" s="166"/>
      <c r="CA1290" s="166"/>
      <c r="CB1290" s="166"/>
      <c r="CC1290" s="166"/>
      <c r="CD1290" s="166"/>
      <c r="CE1290" s="166"/>
      <c r="CF1290" s="166"/>
      <c r="CG1290" s="166"/>
      <c r="CH1290" s="166"/>
      <c r="CI1290" s="166"/>
      <c r="CJ1290" s="166"/>
      <c r="CK1290" s="166"/>
      <c r="CL1290" s="166"/>
      <c r="CM1290" s="166"/>
      <c r="CN1290" s="166"/>
      <c r="CO1290" s="166"/>
      <c r="CP1290" s="166"/>
      <c r="CQ1290" s="166"/>
      <c r="CR1290" s="166"/>
      <c r="CS1290" s="166"/>
      <c r="CT1290" s="166"/>
      <c r="CU1290" s="166"/>
      <c r="CV1290" s="166"/>
      <c r="CW1290" s="166"/>
      <c r="CX1290" s="166"/>
      <c r="CY1290" s="166"/>
      <c r="CZ1290" s="166"/>
      <c r="DA1290" s="166"/>
      <c r="DB1290" s="166"/>
      <c r="DC1290" s="166"/>
      <c r="DD1290" s="166"/>
      <c r="DE1290" s="166"/>
      <c r="DF1290" s="166"/>
      <c r="DG1290" s="166"/>
      <c r="DH1290" s="166"/>
      <c r="DI1290" s="166"/>
      <c r="DJ1290" s="166"/>
      <c r="DK1290" s="166"/>
      <c r="DL1290" s="166"/>
      <c r="DM1290" s="166"/>
      <c r="DN1290" s="166"/>
      <c r="DO1290" s="166"/>
      <c r="DP1290" s="166"/>
      <c r="DQ1290" s="166"/>
      <c r="DR1290" s="166"/>
      <c r="DS1290" s="166"/>
      <c r="DT1290" s="166"/>
      <c r="DU1290" s="166"/>
      <c r="DV1290" s="166"/>
      <c r="DW1290" s="166"/>
      <c r="DX1290" s="166"/>
      <c r="DY1290" s="166"/>
      <c r="DZ1290" s="166"/>
      <c r="EA1290" s="166"/>
      <c r="EB1290" s="166"/>
      <c r="EC1290" s="166"/>
      <c r="ED1290" s="166"/>
      <c r="EE1290" s="166"/>
      <c r="EF1290" s="166"/>
      <c r="EG1290" s="166"/>
      <c r="EH1290" s="166"/>
      <c r="EI1290" s="166"/>
      <c r="EJ1290" s="166"/>
      <c r="EK1290" s="166"/>
      <c r="EL1290" s="166"/>
      <c r="EM1290" s="166"/>
      <c r="EN1290" s="166"/>
      <c r="EO1290" s="166"/>
      <c r="EP1290" s="166"/>
      <c r="EQ1290" s="166"/>
      <c r="ER1290" s="166"/>
      <c r="ES1290" s="166"/>
      <c r="ET1290" s="166"/>
      <c r="EU1290" s="166"/>
      <c r="EV1290" s="166"/>
      <c r="EW1290" s="166"/>
      <c r="EX1290" s="166"/>
      <c r="EY1290" s="166"/>
      <c r="EZ1290" s="166"/>
      <c r="FA1290" s="166"/>
      <c r="FB1290" s="166"/>
      <c r="FC1290" s="166"/>
      <c r="FD1290" s="166"/>
      <c r="FE1290" s="166"/>
      <c r="FF1290" s="166"/>
      <c r="FG1290" s="166"/>
      <c r="FH1290" s="166"/>
      <c r="FI1290" s="166"/>
      <c r="FJ1290" s="166"/>
    </row>
    <row r="1291" spans="13:166" s="19" customFormat="1">
      <c r="M1291" s="166"/>
      <c r="N1291" s="166"/>
      <c r="O1291" s="166"/>
      <c r="P1291" s="166"/>
      <c r="Q1291" s="166"/>
      <c r="R1291" s="166"/>
      <c r="S1291" s="166"/>
      <c r="T1291" s="166"/>
      <c r="U1291" s="166"/>
      <c r="V1291" s="166"/>
      <c r="W1291" s="166"/>
      <c r="X1291" s="166"/>
      <c r="Y1291" s="166"/>
      <c r="Z1291" s="166"/>
      <c r="AA1291" s="166"/>
      <c r="AB1291" s="166"/>
      <c r="AC1291" s="166"/>
      <c r="AD1291" s="166"/>
      <c r="AE1291" s="166"/>
      <c r="AF1291" s="166"/>
      <c r="AG1291" s="166"/>
      <c r="AH1291" s="167"/>
      <c r="AI1291" s="167"/>
      <c r="AJ1291" s="167"/>
      <c r="AK1291" s="167"/>
      <c r="AL1291" s="167"/>
      <c r="AM1291" s="167"/>
      <c r="AN1291" s="167"/>
      <c r="AO1291" s="167"/>
      <c r="AP1291" s="167"/>
      <c r="AQ1291" s="167"/>
      <c r="AR1291" s="167"/>
      <c r="AS1291" s="167"/>
      <c r="AT1291" s="167"/>
      <c r="AU1291" s="167"/>
      <c r="AV1291" s="167"/>
      <c r="AW1291" s="167"/>
      <c r="AX1291" s="167"/>
      <c r="AY1291" s="167"/>
      <c r="AZ1291" s="167"/>
      <c r="BA1291" s="167"/>
      <c r="BB1291" s="167"/>
      <c r="BC1291" s="167"/>
      <c r="BD1291" s="167"/>
      <c r="BE1291" s="167"/>
      <c r="BF1291" s="167"/>
      <c r="BG1291" s="167"/>
      <c r="BH1291" s="167"/>
      <c r="BI1291" s="167"/>
      <c r="BJ1291" s="167"/>
      <c r="BK1291" s="167"/>
      <c r="BL1291" s="166"/>
      <c r="BM1291" s="166"/>
      <c r="BN1291" s="166"/>
      <c r="BO1291" s="166"/>
      <c r="BP1291" s="166"/>
      <c r="BQ1291" s="166"/>
      <c r="BR1291" s="166"/>
      <c r="BS1291" s="166"/>
      <c r="BT1291" s="166"/>
      <c r="BU1291" s="166"/>
      <c r="BV1291" s="166"/>
      <c r="BW1291" s="166"/>
      <c r="BX1291" s="166"/>
      <c r="BY1291" s="166"/>
      <c r="BZ1291" s="166"/>
      <c r="CA1291" s="166"/>
      <c r="CB1291" s="166"/>
      <c r="CC1291" s="166"/>
      <c r="CD1291" s="166"/>
      <c r="CE1291" s="166"/>
      <c r="CF1291" s="166"/>
      <c r="CG1291" s="166"/>
      <c r="CH1291" s="166"/>
      <c r="CI1291" s="166"/>
      <c r="CJ1291" s="166"/>
      <c r="CK1291" s="166"/>
      <c r="CL1291" s="166"/>
      <c r="CM1291" s="166"/>
      <c r="CN1291" s="166"/>
      <c r="CO1291" s="166"/>
      <c r="CP1291" s="166"/>
      <c r="CQ1291" s="166"/>
      <c r="CR1291" s="166"/>
      <c r="CS1291" s="166"/>
      <c r="CT1291" s="166"/>
      <c r="CU1291" s="166"/>
      <c r="CV1291" s="166"/>
      <c r="CW1291" s="166"/>
      <c r="CX1291" s="166"/>
      <c r="CY1291" s="166"/>
      <c r="CZ1291" s="166"/>
      <c r="DA1291" s="166"/>
      <c r="DB1291" s="166"/>
      <c r="DC1291" s="166"/>
      <c r="DD1291" s="166"/>
      <c r="DE1291" s="166"/>
      <c r="DF1291" s="166"/>
      <c r="DG1291" s="166"/>
      <c r="DH1291" s="166"/>
      <c r="DI1291" s="166"/>
      <c r="DJ1291" s="166"/>
      <c r="DK1291" s="166"/>
      <c r="DL1291" s="166"/>
      <c r="DM1291" s="166"/>
      <c r="DN1291" s="166"/>
      <c r="DO1291" s="166"/>
      <c r="DP1291" s="166"/>
      <c r="DQ1291" s="166"/>
      <c r="DR1291" s="166"/>
      <c r="DS1291" s="166"/>
      <c r="DT1291" s="166"/>
      <c r="DU1291" s="166"/>
      <c r="DV1291" s="166"/>
      <c r="DW1291" s="166"/>
      <c r="DX1291" s="166"/>
      <c r="DY1291" s="166"/>
      <c r="DZ1291" s="166"/>
      <c r="EA1291" s="166"/>
      <c r="EB1291" s="166"/>
      <c r="EC1291" s="166"/>
      <c r="ED1291" s="166"/>
      <c r="EE1291" s="166"/>
      <c r="EF1291" s="166"/>
      <c r="EG1291" s="166"/>
      <c r="EH1291" s="166"/>
      <c r="EI1291" s="166"/>
      <c r="EJ1291" s="166"/>
      <c r="EK1291" s="166"/>
      <c r="EL1291" s="166"/>
      <c r="EM1291" s="166"/>
      <c r="EN1291" s="166"/>
      <c r="EO1291" s="166"/>
      <c r="EP1291" s="166"/>
      <c r="EQ1291" s="166"/>
      <c r="ER1291" s="166"/>
      <c r="ES1291" s="166"/>
      <c r="ET1291" s="166"/>
      <c r="EU1291" s="166"/>
      <c r="EV1291" s="166"/>
      <c r="EW1291" s="166"/>
      <c r="EX1291" s="166"/>
      <c r="EY1291" s="166"/>
      <c r="EZ1291" s="166"/>
      <c r="FA1291" s="166"/>
      <c r="FB1291" s="166"/>
      <c r="FC1291" s="166"/>
      <c r="FD1291" s="166"/>
      <c r="FE1291" s="166"/>
      <c r="FF1291" s="166"/>
      <c r="FG1291" s="166"/>
      <c r="FH1291" s="166"/>
      <c r="FI1291" s="166"/>
      <c r="FJ1291" s="166"/>
    </row>
    <row r="1292" spans="13:166" s="19" customFormat="1">
      <c r="M1292" s="166"/>
      <c r="N1292" s="166"/>
      <c r="O1292" s="166"/>
      <c r="P1292" s="166"/>
      <c r="Q1292" s="166"/>
      <c r="R1292" s="166"/>
      <c r="S1292" s="166"/>
      <c r="T1292" s="166"/>
      <c r="U1292" s="166"/>
      <c r="V1292" s="166"/>
      <c r="W1292" s="166"/>
      <c r="X1292" s="166"/>
      <c r="Y1292" s="166"/>
      <c r="Z1292" s="166"/>
      <c r="AA1292" s="166"/>
      <c r="AB1292" s="166"/>
      <c r="AC1292" s="166"/>
      <c r="AD1292" s="166"/>
      <c r="AE1292" s="166"/>
      <c r="AF1292" s="166"/>
      <c r="AG1292" s="166"/>
      <c r="AH1292" s="167"/>
      <c r="AI1292" s="167"/>
      <c r="AJ1292" s="167"/>
      <c r="AK1292" s="167"/>
      <c r="AL1292" s="167"/>
      <c r="AM1292" s="167"/>
      <c r="AN1292" s="167"/>
      <c r="AO1292" s="167"/>
      <c r="AP1292" s="167"/>
      <c r="AQ1292" s="167"/>
      <c r="AR1292" s="167"/>
      <c r="AS1292" s="167"/>
      <c r="AT1292" s="167"/>
      <c r="AU1292" s="167"/>
      <c r="AV1292" s="167"/>
      <c r="AW1292" s="167"/>
      <c r="AX1292" s="167"/>
      <c r="AY1292" s="167"/>
      <c r="AZ1292" s="167"/>
      <c r="BA1292" s="167"/>
      <c r="BB1292" s="167"/>
      <c r="BC1292" s="167"/>
      <c r="BD1292" s="167"/>
      <c r="BE1292" s="167"/>
      <c r="BF1292" s="167"/>
      <c r="BG1292" s="167"/>
      <c r="BH1292" s="167"/>
      <c r="BI1292" s="167"/>
      <c r="BJ1292" s="167"/>
      <c r="BK1292" s="167"/>
      <c r="BL1292" s="166"/>
      <c r="BM1292" s="166"/>
      <c r="BN1292" s="166"/>
      <c r="BO1292" s="166"/>
      <c r="BP1292" s="166"/>
      <c r="BQ1292" s="166"/>
      <c r="BR1292" s="166"/>
      <c r="BS1292" s="166"/>
      <c r="BT1292" s="166"/>
      <c r="BU1292" s="166"/>
      <c r="BV1292" s="166"/>
      <c r="BW1292" s="166"/>
      <c r="BX1292" s="166"/>
      <c r="BY1292" s="166"/>
      <c r="BZ1292" s="166"/>
      <c r="CA1292" s="166"/>
      <c r="CB1292" s="166"/>
      <c r="CC1292" s="166"/>
      <c r="CD1292" s="166"/>
      <c r="CE1292" s="166"/>
      <c r="CF1292" s="166"/>
      <c r="CG1292" s="166"/>
      <c r="CH1292" s="166"/>
      <c r="CI1292" s="166"/>
      <c r="CJ1292" s="166"/>
      <c r="CK1292" s="166"/>
      <c r="CL1292" s="166"/>
      <c r="CM1292" s="166"/>
      <c r="CN1292" s="166"/>
      <c r="CO1292" s="166"/>
      <c r="CP1292" s="166"/>
      <c r="CQ1292" s="166"/>
      <c r="CR1292" s="166"/>
      <c r="CS1292" s="166"/>
      <c r="CT1292" s="166"/>
      <c r="CU1292" s="166"/>
      <c r="CV1292" s="166"/>
      <c r="CW1292" s="166"/>
      <c r="CX1292" s="166"/>
      <c r="CY1292" s="166"/>
      <c r="CZ1292" s="166"/>
      <c r="DA1292" s="166"/>
      <c r="DB1292" s="166"/>
      <c r="DC1292" s="166"/>
      <c r="DD1292" s="166"/>
      <c r="DE1292" s="166"/>
      <c r="DF1292" s="166"/>
      <c r="DG1292" s="166"/>
      <c r="DH1292" s="166"/>
      <c r="DI1292" s="166"/>
      <c r="DJ1292" s="166"/>
      <c r="DK1292" s="166"/>
      <c r="DL1292" s="166"/>
      <c r="DM1292" s="166"/>
      <c r="DN1292" s="166"/>
      <c r="DO1292" s="166"/>
      <c r="DP1292" s="166"/>
      <c r="DQ1292" s="166"/>
      <c r="DR1292" s="166"/>
      <c r="DS1292" s="166"/>
      <c r="DT1292" s="166"/>
      <c r="DU1292" s="166"/>
      <c r="DV1292" s="166"/>
      <c r="DW1292" s="166"/>
      <c r="DX1292" s="166"/>
      <c r="DY1292" s="166"/>
      <c r="DZ1292" s="166"/>
      <c r="EA1292" s="166"/>
      <c r="EB1292" s="166"/>
      <c r="EC1292" s="166"/>
      <c r="ED1292" s="166"/>
      <c r="EE1292" s="166"/>
      <c r="EF1292" s="166"/>
      <c r="EG1292" s="166"/>
      <c r="EH1292" s="166"/>
      <c r="EI1292" s="166"/>
      <c r="EJ1292" s="166"/>
      <c r="EK1292" s="166"/>
      <c r="EL1292" s="166"/>
      <c r="EM1292" s="166"/>
      <c r="EN1292" s="166"/>
      <c r="EO1292" s="166"/>
      <c r="EP1292" s="166"/>
      <c r="EQ1292" s="166"/>
      <c r="ER1292" s="166"/>
      <c r="ES1292" s="166"/>
      <c r="ET1292" s="166"/>
      <c r="EU1292" s="166"/>
      <c r="EV1292" s="166"/>
      <c r="EW1292" s="166"/>
      <c r="EX1292" s="166"/>
      <c r="EY1292" s="166"/>
      <c r="EZ1292" s="166"/>
      <c r="FA1292" s="166"/>
      <c r="FB1292" s="166"/>
      <c r="FC1292" s="166"/>
      <c r="FD1292" s="166"/>
      <c r="FE1292" s="166"/>
      <c r="FF1292" s="166"/>
      <c r="FG1292" s="166"/>
      <c r="FH1292" s="166"/>
      <c r="FI1292" s="166"/>
      <c r="FJ1292" s="166"/>
    </row>
    <row r="1293" spans="13:166" s="19" customFormat="1">
      <c r="M1293" s="166"/>
      <c r="N1293" s="166"/>
      <c r="O1293" s="166"/>
      <c r="P1293" s="166"/>
      <c r="Q1293" s="166"/>
      <c r="R1293" s="166"/>
      <c r="S1293" s="166"/>
      <c r="T1293" s="166"/>
      <c r="U1293" s="166"/>
      <c r="V1293" s="166"/>
      <c r="W1293" s="166"/>
      <c r="X1293" s="166"/>
      <c r="Y1293" s="166"/>
      <c r="Z1293" s="166"/>
      <c r="AA1293" s="166"/>
      <c r="AB1293" s="166"/>
      <c r="AC1293" s="166"/>
      <c r="AD1293" s="166"/>
      <c r="AE1293" s="166"/>
      <c r="AF1293" s="166"/>
      <c r="AG1293" s="166"/>
      <c r="AH1293" s="167"/>
      <c r="AI1293" s="167"/>
      <c r="AJ1293" s="167"/>
      <c r="AK1293" s="167"/>
      <c r="AL1293" s="167"/>
      <c r="AM1293" s="167"/>
      <c r="AN1293" s="167"/>
      <c r="AO1293" s="167"/>
      <c r="AP1293" s="167"/>
      <c r="AQ1293" s="167"/>
      <c r="AR1293" s="167"/>
      <c r="AS1293" s="167"/>
      <c r="AT1293" s="167"/>
      <c r="AU1293" s="167"/>
      <c r="AV1293" s="167"/>
      <c r="AW1293" s="167"/>
      <c r="AX1293" s="167"/>
      <c r="AY1293" s="167"/>
      <c r="AZ1293" s="167"/>
      <c r="BA1293" s="167"/>
      <c r="BB1293" s="167"/>
      <c r="BC1293" s="167"/>
      <c r="BD1293" s="167"/>
      <c r="BE1293" s="167"/>
      <c r="BF1293" s="167"/>
      <c r="BG1293" s="167"/>
      <c r="BH1293" s="167"/>
      <c r="BI1293" s="167"/>
      <c r="BJ1293" s="167"/>
      <c r="BK1293" s="167"/>
      <c r="BL1293" s="166"/>
      <c r="BM1293" s="166"/>
      <c r="BN1293" s="166"/>
      <c r="BO1293" s="166"/>
      <c r="BP1293" s="166"/>
      <c r="BQ1293" s="166"/>
      <c r="BR1293" s="166"/>
      <c r="BS1293" s="166"/>
      <c r="BT1293" s="166"/>
      <c r="BU1293" s="166"/>
      <c r="BV1293" s="166"/>
      <c r="BW1293" s="166"/>
      <c r="BX1293" s="166"/>
      <c r="BY1293" s="166"/>
      <c r="BZ1293" s="166"/>
      <c r="CA1293" s="166"/>
      <c r="CB1293" s="166"/>
      <c r="CC1293" s="166"/>
      <c r="CD1293" s="166"/>
      <c r="CE1293" s="166"/>
      <c r="CF1293" s="166"/>
      <c r="CG1293" s="166"/>
      <c r="CH1293" s="166"/>
      <c r="CI1293" s="166"/>
      <c r="CJ1293" s="166"/>
      <c r="CK1293" s="166"/>
      <c r="CL1293" s="166"/>
      <c r="CM1293" s="166"/>
      <c r="CN1293" s="166"/>
      <c r="CO1293" s="166"/>
      <c r="CP1293" s="166"/>
      <c r="CQ1293" s="166"/>
      <c r="CR1293" s="166"/>
      <c r="CS1293" s="166"/>
      <c r="CT1293" s="166"/>
      <c r="CU1293" s="166"/>
      <c r="CV1293" s="166"/>
      <c r="CW1293" s="166"/>
      <c r="CX1293" s="166"/>
      <c r="CY1293" s="166"/>
      <c r="CZ1293" s="166"/>
      <c r="DA1293" s="166"/>
      <c r="DB1293" s="166"/>
      <c r="DC1293" s="166"/>
      <c r="DD1293" s="166"/>
      <c r="DE1293" s="166"/>
      <c r="DF1293" s="166"/>
      <c r="DG1293" s="166"/>
      <c r="DH1293" s="166"/>
      <c r="DI1293" s="166"/>
      <c r="DJ1293" s="166"/>
      <c r="DK1293" s="166"/>
      <c r="DL1293" s="166"/>
      <c r="DM1293" s="166"/>
      <c r="DN1293" s="166"/>
      <c r="DO1293" s="166"/>
      <c r="DP1293" s="166"/>
      <c r="DQ1293" s="166"/>
      <c r="DR1293" s="166"/>
      <c r="DS1293" s="166"/>
      <c r="DT1293" s="166"/>
      <c r="DU1293" s="166"/>
      <c r="DV1293" s="166"/>
      <c r="DW1293" s="166"/>
      <c r="DX1293" s="166"/>
      <c r="DY1293" s="166"/>
      <c r="DZ1293" s="166"/>
      <c r="EA1293" s="166"/>
      <c r="EB1293" s="166"/>
      <c r="EC1293" s="166"/>
      <c r="ED1293" s="166"/>
      <c r="EE1293" s="166"/>
      <c r="EF1293" s="166"/>
      <c r="EG1293" s="166"/>
      <c r="EH1293" s="166"/>
      <c r="EI1293" s="166"/>
      <c r="EJ1293" s="166"/>
      <c r="EK1293" s="166"/>
      <c r="EL1293" s="166"/>
      <c r="EM1293" s="166"/>
      <c r="EN1293" s="166"/>
      <c r="EO1293" s="166"/>
      <c r="EP1293" s="166"/>
      <c r="EQ1293" s="166"/>
      <c r="ER1293" s="166"/>
      <c r="ES1293" s="166"/>
      <c r="ET1293" s="166"/>
      <c r="EU1293" s="166"/>
      <c r="EV1293" s="166"/>
      <c r="EW1293" s="166"/>
      <c r="EX1293" s="166"/>
      <c r="EY1293" s="166"/>
      <c r="EZ1293" s="166"/>
      <c r="FA1293" s="166"/>
      <c r="FB1293" s="166"/>
      <c r="FC1293" s="166"/>
      <c r="FD1293" s="166"/>
      <c r="FE1293" s="166"/>
      <c r="FF1293" s="166"/>
      <c r="FG1293" s="166"/>
      <c r="FH1293" s="166"/>
      <c r="FI1293" s="166"/>
      <c r="FJ1293" s="166"/>
    </row>
    <row r="1294" spans="13:166" s="19" customFormat="1">
      <c r="M1294" s="166"/>
      <c r="N1294" s="166"/>
      <c r="O1294" s="166"/>
      <c r="P1294" s="166"/>
      <c r="Q1294" s="166"/>
      <c r="R1294" s="166"/>
      <c r="S1294" s="166"/>
      <c r="T1294" s="166"/>
      <c r="U1294" s="166"/>
      <c r="V1294" s="166"/>
      <c r="W1294" s="166"/>
      <c r="X1294" s="166"/>
      <c r="Y1294" s="166"/>
      <c r="Z1294" s="166"/>
      <c r="AA1294" s="166"/>
      <c r="AB1294" s="166"/>
      <c r="AC1294" s="166"/>
      <c r="AD1294" s="166"/>
      <c r="AE1294" s="166"/>
      <c r="AF1294" s="166"/>
      <c r="AG1294" s="166"/>
      <c r="AH1294" s="167"/>
      <c r="AI1294" s="167"/>
      <c r="AJ1294" s="167"/>
      <c r="AK1294" s="167"/>
      <c r="AL1294" s="167"/>
      <c r="AM1294" s="167"/>
      <c r="AN1294" s="167"/>
      <c r="AO1294" s="167"/>
      <c r="AP1294" s="167"/>
      <c r="AQ1294" s="167"/>
      <c r="AR1294" s="167"/>
      <c r="AS1294" s="167"/>
      <c r="AT1294" s="167"/>
      <c r="AU1294" s="167"/>
      <c r="AV1294" s="167"/>
      <c r="AW1294" s="167"/>
      <c r="AX1294" s="167"/>
      <c r="AY1294" s="167"/>
      <c r="AZ1294" s="167"/>
      <c r="BA1294" s="167"/>
      <c r="BB1294" s="167"/>
      <c r="BC1294" s="167"/>
      <c r="BD1294" s="167"/>
      <c r="BE1294" s="167"/>
      <c r="BF1294" s="167"/>
      <c r="BG1294" s="167"/>
      <c r="BH1294" s="167"/>
      <c r="BI1294" s="167"/>
      <c r="BJ1294" s="167"/>
      <c r="BK1294" s="167"/>
      <c r="BL1294" s="166"/>
      <c r="BM1294" s="166"/>
      <c r="BN1294" s="166"/>
      <c r="BO1294" s="166"/>
      <c r="BP1294" s="166"/>
      <c r="BQ1294" s="166"/>
      <c r="BR1294" s="166"/>
      <c r="BS1294" s="166"/>
      <c r="BT1294" s="166"/>
      <c r="BU1294" s="166"/>
      <c r="BV1294" s="166"/>
      <c r="BW1294" s="166"/>
      <c r="BX1294" s="166"/>
      <c r="BY1294" s="166"/>
      <c r="BZ1294" s="166"/>
      <c r="CA1294" s="166"/>
      <c r="CB1294" s="166"/>
      <c r="CC1294" s="166"/>
      <c r="CD1294" s="166"/>
      <c r="CE1294" s="166"/>
      <c r="CF1294" s="166"/>
      <c r="CG1294" s="166"/>
      <c r="CH1294" s="166"/>
      <c r="CI1294" s="166"/>
      <c r="CJ1294" s="166"/>
      <c r="CK1294" s="166"/>
      <c r="CL1294" s="166"/>
      <c r="CM1294" s="166"/>
      <c r="CN1294" s="166"/>
      <c r="CO1294" s="166"/>
      <c r="CP1294" s="166"/>
      <c r="CQ1294" s="166"/>
      <c r="CR1294" s="166"/>
      <c r="CS1294" s="166"/>
      <c r="CT1294" s="166"/>
      <c r="CU1294" s="166"/>
      <c r="CV1294" s="166"/>
      <c r="CW1294" s="166"/>
      <c r="CX1294" s="166"/>
      <c r="CY1294" s="166"/>
      <c r="CZ1294" s="166"/>
      <c r="DA1294" s="166"/>
      <c r="DB1294" s="166"/>
      <c r="DC1294" s="166"/>
      <c r="DD1294" s="166"/>
      <c r="DE1294" s="166"/>
      <c r="DF1294" s="166"/>
      <c r="DG1294" s="166"/>
      <c r="DH1294" s="166"/>
      <c r="DI1294" s="166"/>
      <c r="DJ1294" s="166"/>
      <c r="DK1294" s="166"/>
      <c r="DL1294" s="166"/>
      <c r="DM1294" s="166"/>
      <c r="DN1294" s="166"/>
      <c r="DO1294" s="166"/>
      <c r="DP1294" s="166"/>
      <c r="DQ1294" s="166"/>
      <c r="DR1294" s="166"/>
      <c r="DS1294" s="166"/>
      <c r="DT1294" s="166"/>
      <c r="DU1294" s="166"/>
      <c r="DV1294" s="166"/>
      <c r="DW1294" s="166"/>
      <c r="DX1294" s="166"/>
      <c r="DY1294" s="166"/>
      <c r="DZ1294" s="166"/>
      <c r="EA1294" s="166"/>
      <c r="EB1294" s="166"/>
      <c r="EC1294" s="166"/>
      <c r="ED1294" s="166"/>
      <c r="EE1294" s="166"/>
      <c r="EF1294" s="166"/>
      <c r="EG1294" s="166"/>
      <c r="EH1294" s="166"/>
      <c r="EI1294" s="166"/>
      <c r="EJ1294" s="166"/>
      <c r="EK1294" s="166"/>
      <c r="EL1294" s="166"/>
      <c r="EM1294" s="166"/>
      <c r="EN1294" s="166"/>
      <c r="EO1294" s="166"/>
      <c r="EP1294" s="166"/>
      <c r="EQ1294" s="166"/>
      <c r="ER1294" s="166"/>
      <c r="ES1294" s="166"/>
      <c r="ET1294" s="166"/>
      <c r="EU1294" s="166"/>
      <c r="EV1294" s="166"/>
      <c r="EW1294" s="166"/>
      <c r="EX1294" s="166"/>
      <c r="EY1294" s="166"/>
      <c r="EZ1294" s="166"/>
      <c r="FA1294" s="166"/>
      <c r="FB1294" s="166"/>
      <c r="FC1294" s="166"/>
      <c r="FD1294" s="166"/>
      <c r="FE1294" s="166"/>
      <c r="FF1294" s="166"/>
      <c r="FG1294" s="166"/>
      <c r="FH1294" s="166"/>
      <c r="FI1294" s="166"/>
      <c r="FJ1294" s="166"/>
    </row>
    <row r="1295" spans="13:166" s="19" customFormat="1">
      <c r="M1295" s="166"/>
      <c r="N1295" s="166"/>
      <c r="O1295" s="166"/>
      <c r="P1295" s="166"/>
      <c r="Q1295" s="166"/>
      <c r="R1295" s="166"/>
      <c r="S1295" s="166"/>
      <c r="T1295" s="166"/>
      <c r="U1295" s="166"/>
      <c r="V1295" s="166"/>
      <c r="W1295" s="166"/>
      <c r="X1295" s="166"/>
      <c r="Y1295" s="166"/>
      <c r="Z1295" s="166"/>
      <c r="AA1295" s="166"/>
      <c r="AB1295" s="166"/>
      <c r="AC1295" s="166"/>
      <c r="AD1295" s="166"/>
      <c r="AE1295" s="166"/>
      <c r="AF1295" s="166"/>
      <c r="AG1295" s="166"/>
      <c r="AH1295" s="167"/>
      <c r="AI1295" s="167"/>
      <c r="AJ1295" s="167"/>
      <c r="AK1295" s="167"/>
      <c r="AL1295" s="167"/>
      <c r="AM1295" s="167"/>
      <c r="AN1295" s="167"/>
      <c r="AO1295" s="167"/>
      <c r="AP1295" s="167"/>
      <c r="AQ1295" s="167"/>
      <c r="AR1295" s="167"/>
      <c r="AS1295" s="167"/>
      <c r="AT1295" s="167"/>
      <c r="AU1295" s="167"/>
      <c r="AV1295" s="167"/>
      <c r="AW1295" s="167"/>
      <c r="AX1295" s="167"/>
      <c r="AY1295" s="167"/>
      <c r="AZ1295" s="167"/>
      <c r="BA1295" s="167"/>
      <c r="BB1295" s="167"/>
      <c r="BC1295" s="167"/>
      <c r="BD1295" s="167"/>
      <c r="BE1295" s="167"/>
      <c r="BF1295" s="167"/>
      <c r="BG1295" s="167"/>
      <c r="BH1295" s="167"/>
      <c r="BI1295" s="167"/>
      <c r="BJ1295" s="167"/>
      <c r="BK1295" s="167"/>
      <c r="BL1295" s="166"/>
      <c r="BM1295" s="166"/>
      <c r="BN1295" s="166"/>
      <c r="BO1295" s="166"/>
      <c r="BP1295" s="166"/>
      <c r="BQ1295" s="166"/>
      <c r="BR1295" s="166"/>
      <c r="BS1295" s="166"/>
      <c r="BT1295" s="166"/>
      <c r="BU1295" s="166"/>
      <c r="BV1295" s="166"/>
      <c r="BW1295" s="166"/>
      <c r="BX1295" s="166"/>
      <c r="BY1295" s="166"/>
      <c r="BZ1295" s="166"/>
      <c r="CA1295" s="166"/>
      <c r="CB1295" s="166"/>
      <c r="CC1295" s="166"/>
      <c r="CD1295" s="166"/>
      <c r="CE1295" s="166"/>
      <c r="CF1295" s="166"/>
      <c r="CG1295" s="166"/>
      <c r="CH1295" s="166"/>
      <c r="CI1295" s="166"/>
      <c r="CJ1295" s="166"/>
      <c r="CK1295" s="166"/>
      <c r="CL1295" s="166"/>
      <c r="CM1295" s="166"/>
      <c r="CN1295" s="166"/>
      <c r="CO1295" s="166"/>
      <c r="CP1295" s="166"/>
      <c r="CQ1295" s="166"/>
      <c r="CR1295" s="166"/>
      <c r="CS1295" s="166"/>
      <c r="CT1295" s="166"/>
      <c r="CU1295" s="166"/>
      <c r="CV1295" s="166"/>
      <c r="CW1295" s="166"/>
      <c r="CX1295" s="166"/>
      <c r="CY1295" s="166"/>
      <c r="CZ1295" s="166"/>
      <c r="DA1295" s="166"/>
      <c r="DB1295" s="166"/>
      <c r="DC1295" s="166"/>
      <c r="DD1295" s="166"/>
      <c r="DE1295" s="166"/>
      <c r="DF1295" s="166"/>
      <c r="DG1295" s="166"/>
      <c r="DH1295" s="166"/>
      <c r="DI1295" s="166"/>
      <c r="DJ1295" s="166"/>
      <c r="DK1295" s="166"/>
      <c r="DL1295" s="166"/>
      <c r="DM1295" s="166"/>
      <c r="DN1295" s="166"/>
      <c r="DO1295" s="166"/>
      <c r="DP1295" s="166"/>
      <c r="DQ1295" s="166"/>
      <c r="DR1295" s="166"/>
      <c r="DS1295" s="166"/>
      <c r="DT1295" s="166"/>
      <c r="DU1295" s="166"/>
      <c r="DV1295" s="166"/>
      <c r="DW1295" s="166"/>
      <c r="DX1295" s="166"/>
      <c r="DY1295" s="166"/>
      <c r="DZ1295" s="166"/>
      <c r="EA1295" s="166"/>
      <c r="EB1295" s="166"/>
      <c r="EC1295" s="166"/>
      <c r="ED1295" s="166"/>
      <c r="EE1295" s="166"/>
      <c r="EF1295" s="166"/>
      <c r="EG1295" s="166"/>
      <c r="EH1295" s="166"/>
      <c r="EI1295" s="166"/>
      <c r="EJ1295" s="166"/>
      <c r="EK1295" s="166"/>
      <c r="EL1295" s="166"/>
      <c r="EM1295" s="166"/>
      <c r="EN1295" s="166"/>
      <c r="EO1295" s="166"/>
      <c r="EP1295" s="166"/>
      <c r="EQ1295" s="166"/>
      <c r="ER1295" s="166"/>
      <c r="ES1295" s="166"/>
      <c r="ET1295" s="166"/>
      <c r="EU1295" s="166"/>
      <c r="EV1295" s="166"/>
      <c r="EW1295" s="166"/>
      <c r="EX1295" s="166"/>
      <c r="EY1295" s="166"/>
      <c r="EZ1295" s="166"/>
      <c r="FA1295" s="166"/>
      <c r="FB1295" s="166"/>
      <c r="FC1295" s="166"/>
      <c r="FD1295" s="166"/>
      <c r="FE1295" s="166"/>
      <c r="FF1295" s="166"/>
      <c r="FG1295" s="166"/>
      <c r="FH1295" s="166"/>
      <c r="FI1295" s="166"/>
      <c r="FJ1295" s="166"/>
    </row>
    <row r="1296" spans="13:166" s="19" customFormat="1">
      <c r="M1296" s="166"/>
      <c r="N1296" s="166"/>
      <c r="O1296" s="166"/>
      <c r="P1296" s="166"/>
      <c r="Q1296" s="166"/>
      <c r="R1296" s="166"/>
      <c r="S1296" s="166"/>
      <c r="T1296" s="166"/>
      <c r="U1296" s="166"/>
      <c r="V1296" s="166"/>
      <c r="W1296" s="166"/>
      <c r="X1296" s="166"/>
      <c r="Y1296" s="166"/>
      <c r="Z1296" s="166"/>
      <c r="AA1296" s="166"/>
      <c r="AB1296" s="166"/>
      <c r="AC1296" s="166"/>
      <c r="AD1296" s="166"/>
      <c r="AE1296" s="166"/>
      <c r="AF1296" s="166"/>
      <c r="AG1296" s="166"/>
      <c r="AH1296" s="167"/>
      <c r="AI1296" s="167"/>
      <c r="AJ1296" s="167"/>
      <c r="AK1296" s="167"/>
      <c r="AL1296" s="167"/>
      <c r="AM1296" s="167"/>
      <c r="AN1296" s="167"/>
      <c r="AO1296" s="167"/>
      <c r="AP1296" s="167"/>
      <c r="AQ1296" s="167"/>
      <c r="AR1296" s="167"/>
      <c r="AS1296" s="167"/>
      <c r="AT1296" s="167"/>
      <c r="AU1296" s="167"/>
      <c r="AV1296" s="167"/>
      <c r="AW1296" s="167"/>
      <c r="AX1296" s="167"/>
      <c r="AY1296" s="167"/>
      <c r="AZ1296" s="167"/>
      <c r="BA1296" s="167"/>
      <c r="BB1296" s="167"/>
      <c r="BC1296" s="167"/>
      <c r="BD1296" s="167"/>
      <c r="BE1296" s="167"/>
      <c r="BF1296" s="167"/>
      <c r="BG1296" s="167"/>
      <c r="BH1296" s="167"/>
      <c r="BI1296" s="167"/>
      <c r="BJ1296" s="167"/>
      <c r="BK1296" s="167"/>
      <c r="BL1296" s="166"/>
      <c r="BM1296" s="166"/>
      <c r="BN1296" s="166"/>
      <c r="BO1296" s="166"/>
      <c r="BP1296" s="166"/>
      <c r="BQ1296" s="166"/>
      <c r="BR1296" s="166"/>
      <c r="BS1296" s="166"/>
      <c r="BT1296" s="166"/>
      <c r="BU1296" s="166"/>
      <c r="BV1296" s="166"/>
      <c r="BW1296" s="166"/>
      <c r="BX1296" s="166"/>
      <c r="BY1296" s="166"/>
      <c r="BZ1296" s="166"/>
      <c r="CA1296" s="166"/>
      <c r="CB1296" s="166"/>
      <c r="CC1296" s="166"/>
      <c r="CD1296" s="166"/>
      <c r="CE1296" s="166"/>
      <c r="CF1296" s="166"/>
      <c r="CG1296" s="166"/>
      <c r="CH1296" s="166"/>
      <c r="CI1296" s="166"/>
      <c r="CJ1296" s="166"/>
      <c r="CK1296" s="166"/>
      <c r="CL1296" s="166"/>
      <c r="CM1296" s="166"/>
      <c r="CN1296" s="166"/>
      <c r="CO1296" s="166"/>
      <c r="CP1296" s="166"/>
      <c r="CQ1296" s="166"/>
      <c r="CR1296" s="166"/>
      <c r="CS1296" s="166"/>
      <c r="CT1296" s="166"/>
      <c r="CU1296" s="166"/>
      <c r="CV1296" s="166"/>
      <c r="CW1296" s="166"/>
      <c r="CX1296" s="166"/>
      <c r="CY1296" s="166"/>
      <c r="CZ1296" s="166"/>
      <c r="DA1296" s="166"/>
      <c r="DB1296" s="166"/>
      <c r="DC1296" s="166"/>
      <c r="DD1296" s="166"/>
      <c r="DE1296" s="166"/>
      <c r="DF1296" s="166"/>
      <c r="DG1296" s="166"/>
      <c r="DH1296" s="166"/>
      <c r="DI1296" s="166"/>
      <c r="DJ1296" s="166"/>
      <c r="DK1296" s="166"/>
      <c r="DL1296" s="166"/>
      <c r="DM1296" s="166"/>
      <c r="DN1296" s="166"/>
      <c r="DO1296" s="166"/>
      <c r="DP1296" s="166"/>
      <c r="DQ1296" s="166"/>
      <c r="DR1296" s="166"/>
      <c r="DS1296" s="166"/>
      <c r="DT1296" s="166"/>
      <c r="DU1296" s="166"/>
      <c r="DV1296" s="166"/>
      <c r="DW1296" s="166"/>
      <c r="DX1296" s="166"/>
      <c r="DY1296" s="166"/>
      <c r="DZ1296" s="166"/>
      <c r="EA1296" s="166"/>
      <c r="EB1296" s="166"/>
      <c r="EC1296" s="166"/>
      <c r="ED1296" s="166"/>
      <c r="EE1296" s="166"/>
      <c r="EF1296" s="166"/>
      <c r="EG1296" s="166"/>
      <c r="EH1296" s="166"/>
      <c r="EI1296" s="166"/>
      <c r="EJ1296" s="166"/>
      <c r="EK1296" s="166"/>
      <c r="EL1296" s="166"/>
      <c r="EM1296" s="166"/>
      <c r="EN1296" s="166"/>
      <c r="EO1296" s="166"/>
      <c r="EP1296" s="166"/>
      <c r="EQ1296" s="166"/>
      <c r="ER1296" s="166"/>
      <c r="ES1296" s="166"/>
      <c r="ET1296" s="166"/>
      <c r="EU1296" s="166"/>
      <c r="EV1296" s="166"/>
      <c r="EW1296" s="166"/>
      <c r="EX1296" s="166"/>
      <c r="EY1296" s="166"/>
      <c r="EZ1296" s="166"/>
      <c r="FA1296" s="166"/>
      <c r="FB1296" s="166"/>
      <c r="FC1296" s="166"/>
      <c r="FD1296" s="166"/>
      <c r="FE1296" s="166"/>
      <c r="FF1296" s="166"/>
      <c r="FG1296" s="166"/>
      <c r="FH1296" s="166"/>
      <c r="FI1296" s="166"/>
      <c r="FJ1296" s="166"/>
    </row>
    <row r="1297" spans="13:166" s="19" customFormat="1">
      <c r="M1297" s="166"/>
      <c r="N1297" s="166"/>
      <c r="O1297" s="166"/>
      <c r="P1297" s="166"/>
      <c r="Q1297" s="166"/>
      <c r="R1297" s="166"/>
      <c r="S1297" s="166"/>
      <c r="T1297" s="166"/>
      <c r="U1297" s="166"/>
      <c r="V1297" s="166"/>
      <c r="W1297" s="166"/>
      <c r="X1297" s="166"/>
      <c r="Y1297" s="166"/>
      <c r="Z1297" s="166"/>
      <c r="AA1297" s="166"/>
      <c r="AB1297" s="166"/>
      <c r="AC1297" s="166"/>
      <c r="AD1297" s="166"/>
      <c r="AE1297" s="166"/>
      <c r="AF1297" s="166"/>
      <c r="AG1297" s="166"/>
      <c r="AH1297" s="167"/>
      <c r="AI1297" s="167"/>
      <c r="AJ1297" s="167"/>
      <c r="AK1297" s="167"/>
      <c r="AL1297" s="167"/>
      <c r="AM1297" s="167"/>
      <c r="AN1297" s="167"/>
      <c r="AO1297" s="167"/>
      <c r="AP1297" s="167"/>
      <c r="AQ1297" s="167"/>
      <c r="AR1297" s="167"/>
      <c r="AS1297" s="167"/>
      <c r="AT1297" s="167"/>
      <c r="AU1297" s="167"/>
      <c r="AV1297" s="167"/>
      <c r="AW1297" s="167"/>
      <c r="AX1297" s="167"/>
      <c r="AY1297" s="167"/>
      <c r="AZ1297" s="167"/>
      <c r="BA1297" s="167"/>
      <c r="BB1297" s="167"/>
      <c r="BC1297" s="167"/>
      <c r="BD1297" s="167"/>
      <c r="BE1297" s="167"/>
      <c r="BF1297" s="167"/>
      <c r="BG1297" s="167"/>
      <c r="BH1297" s="167"/>
      <c r="BI1297" s="167"/>
      <c r="BJ1297" s="167"/>
      <c r="BK1297" s="167"/>
      <c r="BL1297" s="166"/>
      <c r="BM1297" s="166"/>
      <c r="BN1297" s="166"/>
      <c r="BO1297" s="166"/>
      <c r="BP1297" s="166"/>
      <c r="BQ1297" s="166"/>
      <c r="BR1297" s="166"/>
      <c r="BS1297" s="166"/>
      <c r="BT1297" s="166"/>
      <c r="BU1297" s="166"/>
      <c r="BV1297" s="166"/>
      <c r="BW1297" s="166"/>
      <c r="BX1297" s="166"/>
      <c r="BY1297" s="166"/>
      <c r="BZ1297" s="166"/>
      <c r="CA1297" s="166"/>
      <c r="CB1297" s="166"/>
      <c r="CC1297" s="166"/>
      <c r="CD1297" s="166"/>
      <c r="CE1297" s="166"/>
      <c r="CF1297" s="166"/>
      <c r="CG1297" s="166"/>
      <c r="CH1297" s="166"/>
      <c r="CI1297" s="166"/>
      <c r="CJ1297" s="166"/>
      <c r="CK1297" s="166"/>
      <c r="CL1297" s="166"/>
      <c r="CM1297" s="166"/>
      <c r="CN1297" s="166"/>
      <c r="CO1297" s="166"/>
      <c r="CP1297" s="166"/>
      <c r="CQ1297" s="166"/>
      <c r="CR1297" s="166"/>
      <c r="CS1297" s="166"/>
      <c r="CT1297" s="166"/>
      <c r="CU1297" s="166"/>
      <c r="CV1297" s="166"/>
      <c r="CW1297" s="166"/>
      <c r="CX1297" s="166"/>
      <c r="CY1297" s="166"/>
      <c r="CZ1297" s="166"/>
      <c r="DA1297" s="166"/>
      <c r="DB1297" s="166"/>
      <c r="DC1297" s="166"/>
      <c r="DD1297" s="166"/>
      <c r="DE1297" s="166"/>
      <c r="DF1297" s="166"/>
      <c r="DG1297" s="166"/>
      <c r="DH1297" s="166"/>
      <c r="DI1297" s="166"/>
      <c r="DJ1297" s="166"/>
      <c r="DK1297" s="166"/>
      <c r="DL1297" s="166"/>
      <c r="DM1297" s="166"/>
      <c r="DN1297" s="166"/>
      <c r="DO1297" s="166"/>
      <c r="DP1297" s="166"/>
      <c r="DQ1297" s="166"/>
      <c r="DR1297" s="166"/>
      <c r="DS1297" s="166"/>
      <c r="DT1297" s="166"/>
      <c r="DU1297" s="166"/>
      <c r="DV1297" s="166"/>
      <c r="DW1297" s="166"/>
      <c r="DX1297" s="166"/>
      <c r="DY1297" s="166"/>
      <c r="DZ1297" s="166"/>
      <c r="EA1297" s="166"/>
      <c r="EB1297" s="166"/>
      <c r="EC1297" s="166"/>
      <c r="ED1297" s="166"/>
      <c r="EE1297" s="166"/>
      <c r="EF1297" s="166"/>
      <c r="EG1297" s="166"/>
      <c r="EH1297" s="166"/>
      <c r="EI1297" s="166"/>
      <c r="EJ1297" s="166"/>
      <c r="EK1297" s="166"/>
      <c r="EL1297" s="166"/>
      <c r="EM1297" s="166"/>
      <c r="EN1297" s="166"/>
      <c r="EO1297" s="166"/>
      <c r="EP1297" s="166"/>
      <c r="EQ1297" s="166"/>
      <c r="ER1297" s="166"/>
      <c r="ES1297" s="166"/>
      <c r="ET1297" s="166"/>
      <c r="EU1297" s="166"/>
      <c r="EV1297" s="166"/>
      <c r="EW1297" s="166"/>
      <c r="EX1297" s="166"/>
      <c r="EY1297" s="166"/>
      <c r="EZ1297" s="166"/>
      <c r="FA1297" s="166"/>
      <c r="FB1297" s="166"/>
      <c r="FC1297" s="166"/>
      <c r="FD1297" s="166"/>
      <c r="FE1297" s="166"/>
      <c r="FF1297" s="166"/>
      <c r="FG1297" s="166"/>
      <c r="FH1297" s="166"/>
      <c r="FI1297" s="166"/>
      <c r="FJ1297" s="166"/>
    </row>
    <row r="1298" spans="13:166" s="19" customFormat="1">
      <c r="M1298" s="166"/>
      <c r="N1298" s="166"/>
      <c r="O1298" s="166"/>
      <c r="P1298" s="166"/>
      <c r="Q1298" s="166"/>
      <c r="R1298" s="166"/>
      <c r="S1298" s="166"/>
      <c r="T1298" s="166"/>
      <c r="U1298" s="166"/>
      <c r="V1298" s="166"/>
      <c r="W1298" s="166"/>
      <c r="X1298" s="166"/>
      <c r="Y1298" s="166"/>
      <c r="Z1298" s="166"/>
      <c r="AA1298" s="166"/>
      <c r="AB1298" s="166"/>
      <c r="AC1298" s="166"/>
      <c r="AD1298" s="166"/>
      <c r="AE1298" s="166"/>
      <c r="AF1298" s="166"/>
      <c r="AG1298" s="166"/>
      <c r="AH1298" s="167"/>
      <c r="AI1298" s="167"/>
      <c r="AJ1298" s="167"/>
      <c r="AK1298" s="167"/>
      <c r="AL1298" s="167"/>
      <c r="AM1298" s="167"/>
      <c r="AN1298" s="167"/>
      <c r="AO1298" s="167"/>
      <c r="AP1298" s="167"/>
      <c r="AQ1298" s="167"/>
      <c r="AR1298" s="167"/>
      <c r="AS1298" s="167"/>
      <c r="AT1298" s="167"/>
      <c r="AU1298" s="167"/>
      <c r="AV1298" s="167"/>
      <c r="AW1298" s="167"/>
      <c r="AX1298" s="167"/>
      <c r="AY1298" s="167"/>
      <c r="AZ1298" s="167"/>
      <c r="BA1298" s="167"/>
      <c r="BB1298" s="167"/>
      <c r="BC1298" s="167"/>
      <c r="BD1298" s="167"/>
      <c r="BE1298" s="167"/>
      <c r="BF1298" s="167"/>
      <c r="BG1298" s="167"/>
      <c r="BH1298" s="167"/>
      <c r="BI1298" s="167"/>
      <c r="BJ1298" s="167"/>
      <c r="BK1298" s="167"/>
      <c r="BL1298" s="166"/>
      <c r="BM1298" s="166"/>
      <c r="BN1298" s="166"/>
      <c r="BO1298" s="166"/>
      <c r="BP1298" s="166"/>
      <c r="BQ1298" s="166"/>
      <c r="BR1298" s="166"/>
      <c r="BS1298" s="166"/>
      <c r="BT1298" s="166"/>
      <c r="BU1298" s="166"/>
      <c r="BV1298" s="166"/>
      <c r="BW1298" s="166"/>
      <c r="BX1298" s="166"/>
      <c r="BY1298" s="166"/>
      <c r="BZ1298" s="166"/>
      <c r="CA1298" s="166"/>
      <c r="CB1298" s="166"/>
      <c r="CC1298" s="166"/>
      <c r="CD1298" s="166"/>
      <c r="CE1298" s="166"/>
      <c r="CF1298" s="166"/>
      <c r="CG1298" s="166"/>
      <c r="CH1298" s="166"/>
      <c r="CI1298" s="166"/>
      <c r="CJ1298" s="166"/>
      <c r="CK1298" s="166"/>
      <c r="CL1298" s="166"/>
      <c r="CM1298" s="166"/>
      <c r="CN1298" s="166"/>
      <c r="CO1298" s="166"/>
      <c r="CP1298" s="166"/>
      <c r="CQ1298" s="166"/>
      <c r="CR1298" s="166"/>
      <c r="CS1298" s="166"/>
      <c r="CT1298" s="166"/>
      <c r="CU1298" s="166"/>
      <c r="CV1298" s="166"/>
      <c r="CW1298" s="166"/>
      <c r="CX1298" s="166"/>
      <c r="CY1298" s="166"/>
      <c r="CZ1298" s="166"/>
      <c r="DA1298" s="166"/>
      <c r="DB1298" s="166"/>
      <c r="DC1298" s="166"/>
      <c r="DD1298" s="166"/>
      <c r="DE1298" s="166"/>
      <c r="DF1298" s="166"/>
      <c r="DG1298" s="166"/>
      <c r="DH1298" s="166"/>
      <c r="DI1298" s="166"/>
      <c r="DJ1298" s="166"/>
      <c r="DK1298" s="166"/>
      <c r="DL1298" s="166"/>
      <c r="DM1298" s="166"/>
      <c r="DN1298" s="166"/>
      <c r="DO1298" s="166"/>
      <c r="DP1298" s="166"/>
      <c r="DQ1298" s="166"/>
      <c r="DR1298" s="166"/>
      <c r="DS1298" s="166"/>
      <c r="DT1298" s="166"/>
      <c r="DU1298" s="166"/>
      <c r="DV1298" s="166"/>
      <c r="DW1298" s="166"/>
      <c r="DX1298" s="166"/>
      <c r="DY1298" s="166"/>
      <c r="DZ1298" s="166"/>
      <c r="EA1298" s="166"/>
      <c r="EB1298" s="166"/>
      <c r="EC1298" s="166"/>
      <c r="ED1298" s="166"/>
      <c r="EE1298" s="166"/>
      <c r="EF1298" s="166"/>
      <c r="EG1298" s="166"/>
      <c r="EH1298" s="166"/>
      <c r="EI1298" s="166"/>
      <c r="EJ1298" s="166"/>
      <c r="EK1298" s="166"/>
      <c r="EL1298" s="166"/>
      <c r="EM1298" s="166"/>
      <c r="EN1298" s="166"/>
      <c r="EO1298" s="166"/>
      <c r="EP1298" s="166"/>
      <c r="EQ1298" s="166"/>
      <c r="ER1298" s="166"/>
      <c r="ES1298" s="166"/>
      <c r="ET1298" s="166"/>
      <c r="EU1298" s="166"/>
      <c r="EV1298" s="166"/>
      <c r="EW1298" s="166"/>
      <c r="EX1298" s="166"/>
      <c r="EY1298" s="166"/>
      <c r="EZ1298" s="166"/>
      <c r="FA1298" s="166"/>
      <c r="FB1298" s="166"/>
      <c r="FC1298" s="166"/>
      <c r="FD1298" s="166"/>
      <c r="FE1298" s="166"/>
      <c r="FF1298" s="166"/>
      <c r="FG1298" s="166"/>
      <c r="FH1298" s="166"/>
      <c r="FI1298" s="166"/>
      <c r="FJ1298" s="166"/>
    </row>
    <row r="1299" spans="13:166" s="19" customFormat="1">
      <c r="M1299" s="166"/>
      <c r="N1299" s="166"/>
      <c r="O1299" s="166"/>
      <c r="P1299" s="166"/>
      <c r="Q1299" s="166"/>
      <c r="R1299" s="166"/>
      <c r="S1299" s="166"/>
      <c r="T1299" s="166"/>
      <c r="U1299" s="166"/>
      <c r="V1299" s="166"/>
      <c r="W1299" s="166"/>
      <c r="X1299" s="166"/>
      <c r="Y1299" s="166"/>
      <c r="Z1299" s="166"/>
      <c r="AA1299" s="166"/>
      <c r="AB1299" s="166"/>
      <c r="AC1299" s="166"/>
      <c r="AD1299" s="166"/>
      <c r="AE1299" s="166"/>
      <c r="AF1299" s="166"/>
      <c r="AG1299" s="166"/>
      <c r="AH1299" s="167"/>
      <c r="AI1299" s="167"/>
      <c r="AJ1299" s="167"/>
      <c r="AK1299" s="167"/>
      <c r="AL1299" s="167"/>
      <c r="AM1299" s="167"/>
      <c r="AN1299" s="167"/>
      <c r="AO1299" s="167"/>
      <c r="AP1299" s="167"/>
      <c r="AQ1299" s="167"/>
      <c r="AR1299" s="167"/>
      <c r="AS1299" s="167"/>
      <c r="AT1299" s="167"/>
      <c r="AU1299" s="167"/>
      <c r="AV1299" s="167"/>
      <c r="AW1299" s="167"/>
      <c r="AX1299" s="167"/>
      <c r="AY1299" s="167"/>
      <c r="AZ1299" s="167"/>
      <c r="BA1299" s="167"/>
      <c r="BB1299" s="167"/>
      <c r="BC1299" s="167"/>
      <c r="BD1299" s="167"/>
      <c r="BE1299" s="167"/>
      <c r="BF1299" s="167"/>
      <c r="BG1299" s="167"/>
      <c r="BH1299" s="167"/>
      <c r="BI1299" s="167"/>
      <c r="BJ1299" s="167"/>
      <c r="BK1299" s="167"/>
      <c r="BL1299" s="166"/>
      <c r="BM1299" s="166"/>
      <c r="BN1299" s="166"/>
      <c r="BO1299" s="166"/>
      <c r="BP1299" s="166"/>
      <c r="BQ1299" s="166"/>
      <c r="BR1299" s="166"/>
      <c r="BS1299" s="166"/>
      <c r="BT1299" s="166"/>
      <c r="BU1299" s="166"/>
      <c r="BV1299" s="166"/>
      <c r="BW1299" s="166"/>
      <c r="BX1299" s="166"/>
      <c r="BY1299" s="166"/>
      <c r="BZ1299" s="166"/>
      <c r="CA1299" s="166"/>
      <c r="CB1299" s="166"/>
      <c r="CC1299" s="166"/>
      <c r="CD1299" s="166"/>
      <c r="CE1299" s="166"/>
      <c r="CF1299" s="166"/>
      <c r="CG1299" s="166"/>
      <c r="CH1299" s="166"/>
      <c r="CI1299" s="166"/>
      <c r="CJ1299" s="166"/>
      <c r="CK1299" s="166"/>
      <c r="CL1299" s="166"/>
      <c r="CM1299" s="166"/>
      <c r="CN1299" s="166"/>
      <c r="CO1299" s="166"/>
      <c r="CP1299" s="166"/>
      <c r="CQ1299" s="166"/>
      <c r="CR1299" s="166"/>
      <c r="CS1299" s="166"/>
      <c r="CT1299" s="166"/>
      <c r="CU1299" s="166"/>
      <c r="CV1299" s="166"/>
      <c r="CW1299" s="166"/>
      <c r="CX1299" s="166"/>
      <c r="CY1299" s="166"/>
      <c r="CZ1299" s="166"/>
      <c r="DA1299" s="166"/>
      <c r="DB1299" s="166"/>
      <c r="DC1299" s="166"/>
      <c r="DD1299" s="166"/>
      <c r="DE1299" s="166"/>
      <c r="DF1299" s="166"/>
      <c r="DG1299" s="166"/>
      <c r="DH1299" s="166"/>
      <c r="DI1299" s="166"/>
      <c r="DJ1299" s="166"/>
      <c r="DK1299" s="166"/>
      <c r="DL1299" s="166"/>
      <c r="DM1299" s="166"/>
      <c r="DN1299" s="166"/>
      <c r="DO1299" s="166"/>
      <c r="DP1299" s="166"/>
      <c r="DQ1299" s="166"/>
      <c r="DR1299" s="166"/>
      <c r="DS1299" s="166"/>
      <c r="DT1299" s="166"/>
      <c r="DU1299" s="166"/>
      <c r="DV1299" s="166"/>
      <c r="DW1299" s="166"/>
      <c r="DX1299" s="166"/>
      <c r="DY1299" s="166"/>
      <c r="DZ1299" s="166"/>
      <c r="EA1299" s="166"/>
      <c r="EB1299" s="166"/>
      <c r="EC1299" s="166"/>
      <c r="ED1299" s="166"/>
      <c r="EE1299" s="166"/>
      <c r="EF1299" s="166"/>
      <c r="EG1299" s="166"/>
      <c r="EH1299" s="166"/>
      <c r="EI1299" s="166"/>
      <c r="EJ1299" s="166"/>
      <c r="EK1299" s="166"/>
      <c r="EL1299" s="166"/>
      <c r="EM1299" s="166"/>
      <c r="EN1299" s="166"/>
      <c r="EO1299" s="166"/>
      <c r="EP1299" s="166"/>
      <c r="EQ1299" s="166"/>
      <c r="ER1299" s="166"/>
      <c r="ES1299" s="166"/>
      <c r="ET1299" s="166"/>
      <c r="EU1299" s="166"/>
      <c r="EV1299" s="166"/>
      <c r="EW1299" s="166"/>
      <c r="EX1299" s="166"/>
      <c r="EY1299" s="166"/>
      <c r="EZ1299" s="166"/>
      <c r="FA1299" s="166"/>
      <c r="FB1299" s="166"/>
      <c r="FC1299" s="166"/>
      <c r="FD1299" s="166"/>
      <c r="FE1299" s="166"/>
      <c r="FF1299" s="166"/>
      <c r="FG1299" s="166"/>
      <c r="FH1299" s="166"/>
      <c r="FI1299" s="166"/>
      <c r="FJ1299" s="166"/>
    </row>
    <row r="1300" spans="13:166" s="19" customFormat="1">
      <c r="M1300" s="166"/>
      <c r="N1300" s="166"/>
      <c r="O1300" s="166"/>
      <c r="P1300" s="166"/>
      <c r="Q1300" s="166"/>
      <c r="R1300" s="166"/>
      <c r="S1300" s="166"/>
      <c r="T1300" s="166"/>
      <c r="U1300" s="166"/>
      <c r="V1300" s="166"/>
      <c r="W1300" s="166"/>
      <c r="X1300" s="166"/>
      <c r="Y1300" s="166"/>
      <c r="Z1300" s="166"/>
      <c r="AA1300" s="166"/>
      <c r="AB1300" s="166"/>
      <c r="AC1300" s="166"/>
      <c r="AD1300" s="166"/>
      <c r="AE1300" s="166"/>
      <c r="AF1300" s="166"/>
      <c r="AG1300" s="166"/>
      <c r="AH1300" s="167"/>
      <c r="AI1300" s="167"/>
      <c r="AJ1300" s="167"/>
      <c r="AK1300" s="167"/>
      <c r="AL1300" s="167"/>
      <c r="AM1300" s="167"/>
      <c r="AN1300" s="167"/>
      <c r="AO1300" s="167"/>
      <c r="AP1300" s="167"/>
      <c r="AQ1300" s="167"/>
      <c r="AR1300" s="167"/>
      <c r="AS1300" s="167"/>
      <c r="AT1300" s="167"/>
      <c r="AU1300" s="167"/>
      <c r="AV1300" s="167"/>
      <c r="AW1300" s="167"/>
      <c r="AX1300" s="167"/>
      <c r="AY1300" s="167"/>
      <c r="AZ1300" s="167"/>
      <c r="BA1300" s="167"/>
      <c r="BB1300" s="167"/>
      <c r="BC1300" s="167"/>
      <c r="BD1300" s="167"/>
      <c r="BE1300" s="167"/>
      <c r="BF1300" s="167"/>
      <c r="BG1300" s="167"/>
      <c r="BH1300" s="167"/>
      <c r="BI1300" s="167"/>
      <c r="BJ1300" s="167"/>
      <c r="BK1300" s="167"/>
      <c r="BL1300" s="166"/>
      <c r="BM1300" s="166"/>
      <c r="BN1300" s="166"/>
      <c r="BO1300" s="166"/>
      <c r="BP1300" s="166"/>
      <c r="BQ1300" s="166"/>
      <c r="BR1300" s="166"/>
      <c r="BS1300" s="166"/>
      <c r="BT1300" s="166"/>
      <c r="BU1300" s="166"/>
      <c r="BV1300" s="166"/>
      <c r="BW1300" s="166"/>
      <c r="BX1300" s="166"/>
      <c r="BY1300" s="166"/>
      <c r="BZ1300" s="166"/>
      <c r="CA1300" s="166"/>
      <c r="CB1300" s="166"/>
      <c r="CC1300" s="166"/>
      <c r="CD1300" s="166"/>
      <c r="CE1300" s="166"/>
      <c r="CF1300" s="166"/>
      <c r="CG1300" s="166"/>
      <c r="CH1300" s="166"/>
      <c r="CI1300" s="166"/>
      <c r="CJ1300" s="166"/>
      <c r="CK1300" s="166"/>
      <c r="CL1300" s="166"/>
      <c r="CM1300" s="166"/>
      <c r="CN1300" s="166"/>
      <c r="CO1300" s="166"/>
      <c r="CP1300" s="166"/>
      <c r="CQ1300" s="166"/>
      <c r="CR1300" s="166"/>
      <c r="CS1300" s="166"/>
      <c r="CT1300" s="166"/>
      <c r="CU1300" s="166"/>
      <c r="CV1300" s="166"/>
      <c r="CW1300" s="166"/>
      <c r="CX1300" s="166"/>
      <c r="CY1300" s="166"/>
      <c r="CZ1300" s="166"/>
      <c r="DA1300" s="166"/>
      <c r="DB1300" s="166"/>
      <c r="DC1300" s="166"/>
      <c r="DD1300" s="166"/>
      <c r="DE1300" s="166"/>
      <c r="DF1300" s="166"/>
      <c r="DG1300" s="166"/>
      <c r="DH1300" s="166"/>
      <c r="DI1300" s="166"/>
      <c r="DJ1300" s="166"/>
      <c r="DK1300" s="166"/>
      <c r="DL1300" s="166"/>
      <c r="DM1300" s="166"/>
      <c r="DN1300" s="166"/>
      <c r="DO1300" s="166"/>
      <c r="DP1300" s="166"/>
      <c r="DQ1300" s="166"/>
      <c r="DR1300" s="166"/>
      <c r="DS1300" s="166"/>
      <c r="DT1300" s="166"/>
      <c r="DU1300" s="166"/>
      <c r="DV1300" s="166"/>
      <c r="DW1300" s="166"/>
      <c r="DX1300" s="166"/>
      <c r="DY1300" s="166"/>
      <c r="DZ1300" s="166"/>
      <c r="EA1300" s="166"/>
      <c r="EB1300" s="166"/>
      <c r="EC1300" s="166"/>
      <c r="ED1300" s="166"/>
      <c r="EE1300" s="166"/>
      <c r="EF1300" s="166"/>
      <c r="EG1300" s="166"/>
      <c r="EH1300" s="166"/>
      <c r="EI1300" s="166"/>
      <c r="EJ1300" s="166"/>
      <c r="EK1300" s="166"/>
      <c r="EL1300" s="166"/>
      <c r="EM1300" s="166"/>
      <c r="EN1300" s="166"/>
      <c r="EO1300" s="166"/>
      <c r="EP1300" s="166"/>
      <c r="EQ1300" s="166"/>
      <c r="ER1300" s="166"/>
      <c r="ES1300" s="166"/>
      <c r="ET1300" s="166"/>
      <c r="EU1300" s="166"/>
      <c r="EV1300" s="166"/>
      <c r="EW1300" s="166"/>
      <c r="EX1300" s="166"/>
      <c r="EY1300" s="166"/>
      <c r="EZ1300" s="166"/>
      <c r="FA1300" s="166"/>
      <c r="FB1300" s="166"/>
      <c r="FC1300" s="166"/>
      <c r="FD1300" s="166"/>
      <c r="FE1300" s="166"/>
      <c r="FF1300" s="166"/>
      <c r="FG1300" s="166"/>
      <c r="FH1300" s="166"/>
      <c r="FI1300" s="166"/>
      <c r="FJ1300" s="166"/>
    </row>
    <row r="1301" spans="13:166" s="19" customFormat="1">
      <c r="M1301" s="166"/>
      <c r="N1301" s="166"/>
      <c r="O1301" s="166"/>
      <c r="P1301" s="166"/>
      <c r="Q1301" s="166"/>
      <c r="R1301" s="166"/>
      <c r="S1301" s="166"/>
      <c r="T1301" s="166"/>
      <c r="U1301" s="166"/>
      <c r="V1301" s="166"/>
      <c r="W1301" s="166"/>
      <c r="X1301" s="166"/>
      <c r="Y1301" s="166"/>
      <c r="Z1301" s="166"/>
      <c r="AA1301" s="166"/>
      <c r="AB1301" s="166"/>
      <c r="AC1301" s="166"/>
      <c r="AD1301" s="166"/>
      <c r="AE1301" s="166"/>
      <c r="AF1301" s="166"/>
      <c r="AG1301" s="166"/>
      <c r="AH1301" s="167"/>
      <c r="AI1301" s="167"/>
      <c r="AJ1301" s="167"/>
      <c r="AK1301" s="167"/>
      <c r="AL1301" s="167"/>
      <c r="AM1301" s="167"/>
      <c r="AN1301" s="167"/>
      <c r="AO1301" s="167"/>
      <c r="AP1301" s="167"/>
      <c r="AQ1301" s="167"/>
      <c r="AR1301" s="167"/>
      <c r="AS1301" s="167"/>
      <c r="AT1301" s="167"/>
      <c r="AU1301" s="167"/>
      <c r="AV1301" s="167"/>
      <c r="AW1301" s="167"/>
      <c r="AX1301" s="167"/>
      <c r="AY1301" s="167"/>
      <c r="AZ1301" s="167"/>
      <c r="BA1301" s="167"/>
      <c r="BB1301" s="167"/>
      <c r="BC1301" s="167"/>
      <c r="BD1301" s="167"/>
      <c r="BE1301" s="167"/>
      <c r="BF1301" s="167"/>
      <c r="BG1301" s="167"/>
      <c r="BH1301" s="167"/>
      <c r="BI1301" s="167"/>
      <c r="BJ1301" s="167"/>
      <c r="BK1301" s="167"/>
      <c r="BL1301" s="166"/>
      <c r="BM1301" s="166"/>
      <c r="BN1301" s="166"/>
      <c r="BO1301" s="166"/>
      <c r="BP1301" s="166"/>
      <c r="BQ1301" s="166"/>
      <c r="BR1301" s="166"/>
      <c r="BS1301" s="166"/>
      <c r="BT1301" s="166"/>
      <c r="BU1301" s="166"/>
      <c r="BV1301" s="166"/>
      <c r="BW1301" s="166"/>
      <c r="BX1301" s="166"/>
      <c r="BY1301" s="166"/>
      <c r="BZ1301" s="166"/>
      <c r="CA1301" s="166"/>
      <c r="CB1301" s="166"/>
      <c r="CC1301" s="166"/>
      <c r="CD1301" s="166"/>
      <c r="CE1301" s="166"/>
      <c r="CF1301" s="166"/>
      <c r="CG1301" s="166"/>
      <c r="CH1301" s="166"/>
      <c r="CI1301" s="166"/>
      <c r="CJ1301" s="166"/>
      <c r="CK1301" s="166"/>
      <c r="CL1301" s="166"/>
      <c r="CM1301" s="166"/>
      <c r="CN1301" s="166"/>
      <c r="CO1301" s="166"/>
      <c r="CP1301" s="166"/>
      <c r="CQ1301" s="166"/>
      <c r="CR1301" s="166"/>
      <c r="CS1301" s="166"/>
      <c r="CT1301" s="166"/>
      <c r="CU1301" s="166"/>
      <c r="CV1301" s="166"/>
      <c r="CW1301" s="166"/>
      <c r="CX1301" s="166"/>
      <c r="CY1301" s="166"/>
      <c r="CZ1301" s="166"/>
      <c r="DA1301" s="166"/>
      <c r="DB1301" s="166"/>
      <c r="DC1301" s="166"/>
      <c r="DD1301" s="166"/>
      <c r="DE1301" s="166"/>
      <c r="DF1301" s="166"/>
      <c r="DG1301" s="166"/>
      <c r="DH1301" s="166"/>
      <c r="DI1301" s="166"/>
      <c r="DJ1301" s="166"/>
      <c r="DK1301" s="166"/>
      <c r="DL1301" s="166"/>
      <c r="DM1301" s="166"/>
      <c r="DN1301" s="166"/>
      <c r="DO1301" s="166"/>
      <c r="DP1301" s="166"/>
      <c r="DQ1301" s="166"/>
      <c r="DR1301" s="166"/>
      <c r="DS1301" s="166"/>
      <c r="DT1301" s="166"/>
      <c r="DU1301" s="166"/>
      <c r="DV1301" s="166"/>
      <c r="DW1301" s="166"/>
      <c r="DX1301" s="166"/>
      <c r="DY1301" s="166"/>
      <c r="DZ1301" s="166"/>
      <c r="EA1301" s="166"/>
      <c r="EB1301" s="166"/>
      <c r="EC1301" s="166"/>
      <c r="ED1301" s="166"/>
      <c r="EE1301" s="166"/>
      <c r="EF1301" s="166"/>
      <c r="EG1301" s="166"/>
      <c r="EH1301" s="166"/>
      <c r="EI1301" s="166"/>
      <c r="EJ1301" s="166"/>
      <c r="EK1301" s="166"/>
      <c r="EL1301" s="166"/>
      <c r="EM1301" s="166"/>
      <c r="EN1301" s="166"/>
      <c r="EO1301" s="166"/>
      <c r="EP1301" s="166"/>
      <c r="EQ1301" s="166"/>
      <c r="ER1301" s="166"/>
      <c r="ES1301" s="166"/>
      <c r="ET1301" s="166"/>
      <c r="EU1301" s="166"/>
      <c r="EV1301" s="166"/>
      <c r="EW1301" s="166"/>
      <c r="EX1301" s="166"/>
      <c r="EY1301" s="166"/>
      <c r="EZ1301" s="166"/>
      <c r="FA1301" s="166"/>
      <c r="FB1301" s="166"/>
      <c r="FC1301" s="166"/>
      <c r="FD1301" s="166"/>
      <c r="FE1301" s="166"/>
      <c r="FF1301" s="166"/>
      <c r="FG1301" s="166"/>
      <c r="FH1301" s="166"/>
      <c r="FI1301" s="166"/>
      <c r="FJ1301" s="166"/>
    </row>
    <row r="1302" spans="13:166" s="19" customFormat="1">
      <c r="M1302" s="166"/>
      <c r="N1302" s="166"/>
      <c r="O1302" s="166"/>
      <c r="P1302" s="166"/>
      <c r="Q1302" s="166"/>
      <c r="R1302" s="166"/>
      <c r="S1302" s="166"/>
      <c r="T1302" s="166"/>
      <c r="U1302" s="166"/>
      <c r="V1302" s="166"/>
      <c r="W1302" s="166"/>
      <c r="X1302" s="166"/>
      <c r="Y1302" s="166"/>
      <c r="Z1302" s="166"/>
      <c r="AA1302" s="166"/>
      <c r="AB1302" s="166"/>
      <c r="AC1302" s="166"/>
      <c r="AD1302" s="166"/>
      <c r="AE1302" s="166"/>
      <c r="AF1302" s="166"/>
      <c r="AG1302" s="166"/>
      <c r="AH1302" s="167"/>
      <c r="AI1302" s="167"/>
      <c r="AJ1302" s="167"/>
      <c r="AK1302" s="167"/>
      <c r="AL1302" s="167"/>
      <c r="AM1302" s="167"/>
      <c r="AN1302" s="167"/>
      <c r="AO1302" s="167"/>
      <c r="AP1302" s="167"/>
      <c r="AQ1302" s="167"/>
      <c r="AR1302" s="167"/>
      <c r="AS1302" s="167"/>
      <c r="AT1302" s="167"/>
      <c r="AU1302" s="167"/>
      <c r="AV1302" s="167"/>
      <c r="AW1302" s="167"/>
      <c r="AX1302" s="167"/>
      <c r="AY1302" s="167"/>
      <c r="AZ1302" s="167"/>
      <c r="BA1302" s="167"/>
      <c r="BB1302" s="167"/>
      <c r="BC1302" s="167"/>
      <c r="BD1302" s="167"/>
      <c r="BE1302" s="167"/>
      <c r="BF1302" s="167"/>
      <c r="BG1302" s="167"/>
      <c r="BH1302" s="167"/>
      <c r="BI1302" s="167"/>
      <c r="BJ1302" s="167"/>
      <c r="BK1302" s="167"/>
      <c r="BL1302" s="166"/>
      <c r="BM1302" s="166"/>
      <c r="BN1302" s="166"/>
      <c r="BO1302" s="166"/>
      <c r="BP1302" s="166"/>
      <c r="BQ1302" s="166"/>
      <c r="BR1302" s="166"/>
      <c r="BS1302" s="166"/>
      <c r="BT1302" s="166"/>
      <c r="BU1302" s="166"/>
      <c r="BV1302" s="166"/>
      <c r="BW1302" s="166"/>
      <c r="BX1302" s="166"/>
      <c r="BY1302" s="166"/>
      <c r="BZ1302" s="166"/>
      <c r="CA1302" s="166"/>
      <c r="CB1302" s="166"/>
      <c r="CC1302" s="166"/>
      <c r="CD1302" s="166"/>
      <c r="CE1302" s="166"/>
      <c r="CF1302" s="166"/>
      <c r="CG1302" s="166"/>
      <c r="CH1302" s="166"/>
      <c r="CI1302" s="166"/>
      <c r="CJ1302" s="166"/>
      <c r="CK1302" s="166"/>
      <c r="CL1302" s="166"/>
      <c r="CM1302" s="166"/>
      <c r="CN1302" s="166"/>
      <c r="CO1302" s="166"/>
      <c r="CP1302" s="166"/>
      <c r="CQ1302" s="166"/>
      <c r="CR1302" s="166"/>
      <c r="CS1302" s="166"/>
      <c r="CT1302" s="166"/>
      <c r="CU1302" s="166"/>
      <c r="CV1302" s="166"/>
      <c r="CW1302" s="166"/>
      <c r="CX1302" s="166"/>
      <c r="CY1302" s="166"/>
      <c r="CZ1302" s="166"/>
      <c r="DA1302" s="166"/>
      <c r="DB1302" s="166"/>
      <c r="DC1302" s="166"/>
      <c r="DD1302" s="166"/>
      <c r="DE1302" s="166"/>
      <c r="DF1302" s="166"/>
      <c r="DG1302" s="166"/>
      <c r="DH1302" s="166"/>
      <c r="DI1302" s="166"/>
      <c r="DJ1302" s="166"/>
      <c r="DK1302" s="166"/>
      <c r="DL1302" s="166"/>
      <c r="DM1302" s="166"/>
      <c r="DN1302" s="166"/>
      <c r="DO1302" s="166"/>
      <c r="DP1302" s="166"/>
      <c r="DQ1302" s="166"/>
      <c r="DR1302" s="166"/>
      <c r="DS1302" s="166"/>
      <c r="DT1302" s="166"/>
      <c r="DU1302" s="166"/>
      <c r="DV1302" s="166"/>
      <c r="DW1302" s="166"/>
      <c r="DX1302" s="166"/>
      <c r="DY1302" s="166"/>
      <c r="DZ1302" s="166"/>
      <c r="EA1302" s="166"/>
      <c r="EB1302" s="166"/>
      <c r="EC1302" s="166"/>
      <c r="ED1302" s="166"/>
      <c r="EE1302" s="166"/>
      <c r="EF1302" s="166"/>
      <c r="EG1302" s="166"/>
      <c r="EH1302" s="166"/>
      <c r="EI1302" s="166"/>
      <c r="EJ1302" s="166"/>
      <c r="EK1302" s="166"/>
      <c r="EL1302" s="166"/>
      <c r="EM1302" s="166"/>
      <c r="EN1302" s="166"/>
      <c r="EO1302" s="166"/>
      <c r="EP1302" s="166"/>
      <c r="EQ1302" s="166"/>
      <c r="ER1302" s="166"/>
      <c r="ES1302" s="166"/>
      <c r="ET1302" s="166"/>
      <c r="EU1302" s="166"/>
      <c r="EV1302" s="166"/>
      <c r="EW1302" s="166"/>
      <c r="EX1302" s="166"/>
      <c r="EY1302" s="166"/>
      <c r="EZ1302" s="166"/>
      <c r="FA1302" s="166"/>
      <c r="FB1302" s="166"/>
      <c r="FC1302" s="166"/>
      <c r="FD1302" s="166"/>
      <c r="FE1302" s="166"/>
      <c r="FF1302" s="166"/>
      <c r="FG1302" s="166"/>
      <c r="FH1302" s="166"/>
      <c r="FI1302" s="166"/>
      <c r="FJ1302" s="166"/>
    </row>
    <row r="1303" spans="13:166" s="19" customFormat="1">
      <c r="M1303" s="166"/>
      <c r="N1303" s="166"/>
      <c r="O1303" s="166"/>
      <c r="P1303" s="166"/>
      <c r="Q1303" s="166"/>
      <c r="R1303" s="166"/>
      <c r="S1303" s="166"/>
      <c r="T1303" s="166"/>
      <c r="U1303" s="166"/>
      <c r="V1303" s="166"/>
      <c r="W1303" s="166"/>
      <c r="X1303" s="166"/>
      <c r="Y1303" s="166"/>
      <c r="Z1303" s="166"/>
      <c r="AA1303" s="166"/>
      <c r="AB1303" s="166"/>
      <c r="AC1303" s="166"/>
      <c r="AD1303" s="166"/>
      <c r="AE1303" s="166"/>
      <c r="AF1303" s="166"/>
      <c r="AG1303" s="166"/>
      <c r="AH1303" s="167"/>
      <c r="AI1303" s="167"/>
      <c r="AJ1303" s="167"/>
      <c r="AK1303" s="167"/>
      <c r="AL1303" s="167"/>
      <c r="AM1303" s="167"/>
      <c r="AN1303" s="167"/>
      <c r="AO1303" s="167"/>
      <c r="AP1303" s="167"/>
      <c r="AQ1303" s="167"/>
      <c r="AR1303" s="167"/>
      <c r="AS1303" s="167"/>
      <c r="AT1303" s="167"/>
      <c r="AU1303" s="167"/>
      <c r="AV1303" s="167"/>
      <c r="AW1303" s="167"/>
      <c r="AX1303" s="167"/>
      <c r="AY1303" s="167"/>
      <c r="AZ1303" s="167"/>
      <c r="BA1303" s="167"/>
      <c r="BB1303" s="167"/>
      <c r="BC1303" s="167"/>
      <c r="BD1303" s="167"/>
      <c r="BE1303" s="167"/>
      <c r="BF1303" s="167"/>
      <c r="BG1303" s="167"/>
      <c r="BH1303" s="167"/>
      <c r="BI1303" s="167"/>
      <c r="BJ1303" s="167"/>
      <c r="BK1303" s="167"/>
      <c r="BL1303" s="166"/>
      <c r="BM1303" s="166"/>
      <c r="BN1303" s="166"/>
      <c r="BO1303" s="166"/>
      <c r="BP1303" s="166"/>
      <c r="BQ1303" s="166"/>
      <c r="BR1303" s="166"/>
      <c r="BS1303" s="166"/>
      <c r="BT1303" s="166"/>
      <c r="BU1303" s="166"/>
      <c r="BV1303" s="166"/>
      <c r="BW1303" s="166"/>
      <c r="BX1303" s="166"/>
      <c r="BY1303" s="166"/>
      <c r="BZ1303" s="166"/>
      <c r="CA1303" s="166"/>
      <c r="CB1303" s="166"/>
      <c r="CC1303" s="166"/>
      <c r="CD1303" s="166"/>
      <c r="CE1303" s="166"/>
      <c r="CF1303" s="166"/>
      <c r="CG1303" s="166"/>
      <c r="CH1303" s="166"/>
      <c r="CI1303" s="166"/>
      <c r="CJ1303" s="166"/>
      <c r="CK1303" s="166"/>
      <c r="CL1303" s="166"/>
      <c r="CM1303" s="166"/>
      <c r="CN1303" s="166"/>
      <c r="CO1303" s="166"/>
      <c r="CP1303" s="166"/>
      <c r="CQ1303" s="166"/>
      <c r="CR1303" s="166"/>
      <c r="CS1303" s="166"/>
      <c r="CT1303" s="166"/>
      <c r="CU1303" s="166"/>
      <c r="CV1303" s="166"/>
      <c r="CW1303" s="166"/>
      <c r="CX1303" s="166"/>
      <c r="CY1303" s="166"/>
      <c r="CZ1303" s="166"/>
      <c r="DA1303" s="166"/>
      <c r="DB1303" s="166"/>
      <c r="DC1303" s="166"/>
      <c r="DD1303" s="166"/>
      <c r="DE1303" s="166"/>
      <c r="DF1303" s="166"/>
      <c r="DG1303" s="166"/>
      <c r="DH1303" s="166"/>
      <c r="DI1303" s="166"/>
      <c r="DJ1303" s="166"/>
      <c r="DK1303" s="166"/>
      <c r="DL1303" s="166"/>
      <c r="DM1303" s="166"/>
      <c r="DN1303" s="166"/>
      <c r="DO1303" s="166"/>
      <c r="DP1303" s="166"/>
      <c r="DQ1303" s="166"/>
      <c r="DR1303" s="166"/>
      <c r="DS1303" s="166"/>
      <c r="DT1303" s="166"/>
      <c r="DU1303" s="166"/>
      <c r="DV1303" s="166"/>
      <c r="DW1303" s="166"/>
      <c r="DX1303" s="166"/>
      <c r="DY1303" s="166"/>
      <c r="DZ1303" s="166"/>
      <c r="EA1303" s="166"/>
      <c r="EB1303" s="166"/>
      <c r="EC1303" s="166"/>
      <c r="ED1303" s="166"/>
      <c r="EE1303" s="166"/>
      <c r="EF1303" s="166"/>
      <c r="EG1303" s="166"/>
      <c r="EH1303" s="166"/>
      <c r="EI1303" s="166"/>
      <c r="EJ1303" s="166"/>
      <c r="EK1303" s="166"/>
      <c r="EL1303" s="166"/>
      <c r="EM1303" s="166"/>
      <c r="EN1303" s="166"/>
      <c r="EO1303" s="166"/>
      <c r="EP1303" s="166"/>
      <c r="EQ1303" s="166"/>
      <c r="ER1303" s="166"/>
      <c r="ES1303" s="166"/>
      <c r="ET1303" s="166"/>
      <c r="EU1303" s="166"/>
      <c r="EV1303" s="166"/>
      <c r="EW1303" s="166"/>
      <c r="EX1303" s="166"/>
      <c r="EY1303" s="166"/>
      <c r="EZ1303" s="166"/>
      <c r="FA1303" s="166"/>
      <c r="FB1303" s="166"/>
      <c r="FC1303" s="166"/>
      <c r="FD1303" s="166"/>
      <c r="FE1303" s="166"/>
      <c r="FF1303" s="166"/>
      <c r="FG1303" s="166"/>
      <c r="FH1303" s="166"/>
      <c r="FI1303" s="166"/>
      <c r="FJ1303" s="166"/>
    </row>
    <row r="1304" spans="13:166" s="19" customFormat="1">
      <c r="M1304" s="166"/>
      <c r="N1304" s="166"/>
      <c r="O1304" s="166"/>
      <c r="P1304" s="166"/>
      <c r="Q1304" s="166"/>
      <c r="R1304" s="166"/>
      <c r="S1304" s="166"/>
      <c r="T1304" s="166"/>
      <c r="U1304" s="166"/>
      <c r="V1304" s="166"/>
      <c r="W1304" s="166"/>
      <c r="X1304" s="166"/>
      <c r="Y1304" s="166"/>
      <c r="Z1304" s="166"/>
      <c r="AA1304" s="166"/>
      <c r="AB1304" s="166"/>
      <c r="AC1304" s="166"/>
      <c r="AD1304" s="166"/>
      <c r="AE1304" s="166"/>
      <c r="AF1304" s="166"/>
      <c r="AG1304" s="166"/>
      <c r="AH1304" s="167"/>
      <c r="AI1304" s="167"/>
      <c r="AJ1304" s="167"/>
      <c r="AK1304" s="167"/>
      <c r="AL1304" s="167"/>
      <c r="AM1304" s="167"/>
      <c r="AN1304" s="167"/>
      <c r="AO1304" s="167"/>
      <c r="AP1304" s="167"/>
      <c r="AQ1304" s="167"/>
      <c r="AR1304" s="167"/>
      <c r="AS1304" s="167"/>
      <c r="AT1304" s="167"/>
      <c r="AU1304" s="167"/>
      <c r="AV1304" s="167"/>
      <c r="AW1304" s="167"/>
      <c r="AX1304" s="167"/>
      <c r="AY1304" s="167"/>
      <c r="AZ1304" s="167"/>
      <c r="BA1304" s="167"/>
      <c r="BB1304" s="167"/>
      <c r="BC1304" s="167"/>
      <c r="BD1304" s="167"/>
      <c r="BE1304" s="167"/>
      <c r="BF1304" s="167"/>
      <c r="BG1304" s="167"/>
      <c r="BH1304" s="167"/>
      <c r="BI1304" s="167"/>
      <c r="BJ1304" s="167"/>
      <c r="BK1304" s="167"/>
      <c r="BL1304" s="166"/>
      <c r="BM1304" s="166"/>
      <c r="BN1304" s="166"/>
      <c r="BO1304" s="166"/>
      <c r="BP1304" s="166"/>
      <c r="BQ1304" s="166"/>
      <c r="BR1304" s="166"/>
      <c r="BS1304" s="166"/>
      <c r="BT1304" s="166"/>
      <c r="BU1304" s="166"/>
      <c r="BV1304" s="166"/>
      <c r="BW1304" s="166"/>
      <c r="BX1304" s="166"/>
      <c r="BY1304" s="166"/>
      <c r="BZ1304" s="166"/>
      <c r="CA1304" s="166"/>
      <c r="CB1304" s="166"/>
      <c r="CC1304" s="166"/>
      <c r="CD1304" s="166"/>
      <c r="CE1304" s="166"/>
      <c r="CF1304" s="166"/>
      <c r="CG1304" s="166"/>
      <c r="CH1304" s="166"/>
      <c r="CI1304" s="166"/>
      <c r="CJ1304" s="166"/>
      <c r="CK1304" s="166"/>
      <c r="CL1304" s="166"/>
      <c r="CM1304" s="166"/>
      <c r="CN1304" s="166"/>
      <c r="CO1304" s="166"/>
      <c r="CP1304" s="166"/>
      <c r="CQ1304" s="166"/>
      <c r="CR1304" s="166"/>
      <c r="CS1304" s="166"/>
      <c r="CT1304" s="166"/>
      <c r="CU1304" s="166"/>
      <c r="CV1304" s="166"/>
      <c r="CW1304" s="166"/>
      <c r="CX1304" s="166"/>
      <c r="CY1304" s="166"/>
      <c r="CZ1304" s="166"/>
      <c r="DA1304" s="166"/>
      <c r="DB1304" s="166"/>
      <c r="DC1304" s="166"/>
      <c r="DD1304" s="166"/>
      <c r="DE1304" s="166"/>
      <c r="DF1304" s="166"/>
      <c r="DG1304" s="166"/>
      <c r="DH1304" s="166"/>
      <c r="DI1304" s="166"/>
      <c r="DJ1304" s="166"/>
      <c r="DK1304" s="166"/>
      <c r="DL1304" s="166"/>
      <c r="DM1304" s="166"/>
      <c r="DN1304" s="166"/>
      <c r="DO1304" s="166"/>
      <c r="DP1304" s="166"/>
      <c r="DQ1304" s="166"/>
      <c r="DR1304" s="166"/>
      <c r="DS1304" s="166"/>
      <c r="DT1304" s="166"/>
      <c r="DU1304" s="166"/>
      <c r="DV1304" s="166"/>
      <c r="DW1304" s="166"/>
      <c r="DX1304" s="166"/>
      <c r="DY1304" s="166"/>
      <c r="DZ1304" s="166"/>
      <c r="EA1304" s="166"/>
      <c r="EB1304" s="166"/>
      <c r="EC1304" s="166"/>
      <c r="ED1304" s="166"/>
      <c r="EE1304" s="166"/>
      <c r="EF1304" s="166"/>
      <c r="EG1304" s="166"/>
      <c r="EH1304" s="166"/>
      <c r="EI1304" s="166"/>
      <c r="EJ1304" s="166"/>
      <c r="EK1304" s="166"/>
      <c r="EL1304" s="166"/>
      <c r="EM1304" s="166"/>
      <c r="EN1304" s="166"/>
      <c r="EO1304" s="166"/>
      <c r="EP1304" s="166"/>
      <c r="EQ1304" s="166"/>
      <c r="ER1304" s="166"/>
      <c r="ES1304" s="166"/>
      <c r="ET1304" s="166"/>
      <c r="EU1304" s="166"/>
      <c r="EV1304" s="166"/>
      <c r="EW1304" s="166"/>
      <c r="EX1304" s="166"/>
      <c r="EY1304" s="166"/>
      <c r="EZ1304" s="166"/>
      <c r="FA1304" s="166"/>
      <c r="FB1304" s="166"/>
      <c r="FC1304" s="166"/>
      <c r="FD1304" s="166"/>
      <c r="FE1304" s="166"/>
      <c r="FF1304" s="166"/>
      <c r="FG1304" s="166"/>
      <c r="FH1304" s="166"/>
      <c r="FI1304" s="166"/>
      <c r="FJ1304" s="166"/>
    </row>
    <row r="1305" spans="13:166" s="19" customFormat="1">
      <c r="M1305" s="166"/>
      <c r="N1305" s="166"/>
      <c r="O1305" s="166"/>
      <c r="P1305" s="166"/>
      <c r="Q1305" s="166"/>
      <c r="R1305" s="166"/>
      <c r="S1305" s="166"/>
      <c r="T1305" s="166"/>
      <c r="U1305" s="166"/>
      <c r="V1305" s="166"/>
      <c r="W1305" s="166"/>
      <c r="X1305" s="166"/>
      <c r="Y1305" s="166"/>
      <c r="Z1305" s="166"/>
      <c r="AA1305" s="166"/>
      <c r="AB1305" s="166"/>
      <c r="AC1305" s="166"/>
      <c r="AD1305" s="166"/>
      <c r="AE1305" s="166"/>
      <c r="AF1305" s="166"/>
      <c r="AG1305" s="166"/>
      <c r="AH1305" s="167"/>
      <c r="AI1305" s="167"/>
      <c r="AJ1305" s="167"/>
      <c r="AK1305" s="167"/>
      <c r="AL1305" s="167"/>
      <c r="AM1305" s="167"/>
      <c r="AN1305" s="167"/>
      <c r="AO1305" s="167"/>
      <c r="AP1305" s="167"/>
      <c r="AQ1305" s="167"/>
      <c r="AR1305" s="167"/>
      <c r="AS1305" s="167"/>
      <c r="AT1305" s="167"/>
      <c r="AU1305" s="167"/>
      <c r="AV1305" s="167"/>
      <c r="AW1305" s="167"/>
      <c r="AX1305" s="167"/>
      <c r="AY1305" s="167"/>
      <c r="AZ1305" s="167"/>
      <c r="BA1305" s="167"/>
      <c r="BB1305" s="167"/>
      <c r="BC1305" s="167"/>
      <c r="BD1305" s="167"/>
      <c r="BE1305" s="167"/>
      <c r="BF1305" s="167"/>
      <c r="BG1305" s="167"/>
      <c r="BH1305" s="167"/>
      <c r="BI1305" s="167"/>
      <c r="BJ1305" s="167"/>
      <c r="BK1305" s="167"/>
      <c r="BL1305" s="166"/>
      <c r="BM1305" s="166"/>
      <c r="BN1305" s="166"/>
      <c r="BO1305" s="166"/>
      <c r="BP1305" s="166"/>
      <c r="BQ1305" s="166"/>
      <c r="BR1305" s="166"/>
      <c r="BS1305" s="166"/>
      <c r="BT1305" s="166"/>
      <c r="BU1305" s="166"/>
      <c r="BV1305" s="166"/>
      <c r="BW1305" s="166"/>
      <c r="BX1305" s="166"/>
      <c r="BY1305" s="166"/>
      <c r="BZ1305" s="166"/>
      <c r="CA1305" s="166"/>
      <c r="CB1305" s="166"/>
      <c r="CC1305" s="166"/>
      <c r="CD1305" s="166"/>
      <c r="CE1305" s="166"/>
      <c r="CF1305" s="166"/>
      <c r="CG1305" s="166"/>
      <c r="CH1305" s="166"/>
      <c r="CI1305" s="166"/>
      <c r="CJ1305" s="166"/>
      <c r="CK1305" s="166"/>
      <c r="CL1305" s="166"/>
      <c r="CM1305" s="166"/>
      <c r="CN1305" s="166"/>
      <c r="CO1305" s="166"/>
      <c r="CP1305" s="166"/>
      <c r="CQ1305" s="166"/>
      <c r="CR1305" s="166"/>
      <c r="CS1305" s="166"/>
      <c r="CT1305" s="166"/>
      <c r="CU1305" s="166"/>
      <c r="CV1305" s="166"/>
      <c r="CW1305" s="166"/>
      <c r="CX1305" s="166"/>
      <c r="CY1305" s="166"/>
      <c r="CZ1305" s="166"/>
      <c r="DA1305" s="166"/>
      <c r="DB1305" s="166"/>
      <c r="DC1305" s="166"/>
      <c r="DD1305" s="166"/>
      <c r="DE1305" s="166"/>
      <c r="DF1305" s="166"/>
      <c r="DG1305" s="166"/>
      <c r="DH1305" s="166"/>
      <c r="DI1305" s="166"/>
      <c r="DJ1305" s="166"/>
      <c r="DK1305" s="166"/>
      <c r="DL1305" s="166"/>
      <c r="DM1305" s="166"/>
      <c r="DN1305" s="166"/>
      <c r="DO1305" s="166"/>
      <c r="DP1305" s="166"/>
      <c r="DQ1305" s="166"/>
      <c r="DR1305" s="166"/>
      <c r="DS1305" s="166"/>
      <c r="DT1305" s="166"/>
      <c r="DU1305" s="166"/>
      <c r="DV1305" s="166"/>
      <c r="DW1305" s="166"/>
      <c r="DX1305" s="166"/>
      <c r="DY1305" s="166"/>
      <c r="DZ1305" s="166"/>
      <c r="EA1305" s="166"/>
      <c r="EB1305" s="166"/>
      <c r="EC1305" s="166"/>
      <c r="ED1305" s="166"/>
      <c r="EE1305" s="166"/>
      <c r="EF1305" s="166"/>
      <c r="EG1305" s="166"/>
      <c r="EH1305" s="166"/>
      <c r="EI1305" s="166"/>
      <c r="EJ1305" s="166"/>
      <c r="EK1305" s="166"/>
      <c r="EL1305" s="166"/>
      <c r="EM1305" s="166"/>
      <c r="EN1305" s="166"/>
      <c r="EO1305" s="166"/>
      <c r="EP1305" s="166"/>
      <c r="EQ1305" s="166"/>
      <c r="ER1305" s="166"/>
      <c r="ES1305" s="166"/>
      <c r="ET1305" s="166"/>
      <c r="EU1305" s="166"/>
      <c r="EV1305" s="166"/>
      <c r="EW1305" s="166"/>
      <c r="EX1305" s="166"/>
      <c r="EY1305" s="166"/>
      <c r="EZ1305" s="166"/>
      <c r="FA1305" s="166"/>
      <c r="FB1305" s="166"/>
      <c r="FC1305" s="166"/>
      <c r="FD1305" s="166"/>
      <c r="FE1305" s="166"/>
      <c r="FF1305" s="166"/>
      <c r="FG1305" s="166"/>
      <c r="FH1305" s="166"/>
      <c r="FI1305" s="166"/>
      <c r="FJ1305" s="166"/>
    </row>
    <row r="1306" spans="13:166" s="19" customFormat="1">
      <c r="M1306" s="166"/>
      <c r="N1306" s="166"/>
      <c r="O1306" s="166"/>
      <c r="P1306" s="166"/>
      <c r="Q1306" s="166"/>
      <c r="R1306" s="166"/>
      <c r="S1306" s="166"/>
      <c r="T1306" s="166"/>
      <c r="U1306" s="166"/>
      <c r="V1306" s="166"/>
      <c r="W1306" s="166"/>
      <c r="X1306" s="166"/>
      <c r="Y1306" s="166"/>
      <c r="Z1306" s="166"/>
      <c r="AA1306" s="166"/>
      <c r="AB1306" s="166"/>
      <c r="AC1306" s="166"/>
      <c r="AD1306" s="166"/>
      <c r="AE1306" s="166"/>
      <c r="AF1306" s="166"/>
      <c r="AG1306" s="166"/>
      <c r="AH1306" s="167"/>
      <c r="AI1306" s="167"/>
      <c r="AJ1306" s="167"/>
      <c r="AK1306" s="167"/>
      <c r="AL1306" s="167"/>
      <c r="AM1306" s="167"/>
      <c r="AN1306" s="167"/>
      <c r="AO1306" s="167"/>
      <c r="AP1306" s="167"/>
      <c r="AQ1306" s="167"/>
      <c r="AR1306" s="167"/>
      <c r="AS1306" s="167"/>
      <c r="AT1306" s="167"/>
      <c r="AU1306" s="167"/>
      <c r="AV1306" s="167"/>
      <c r="AW1306" s="167"/>
      <c r="AX1306" s="167"/>
      <c r="AY1306" s="167"/>
      <c r="AZ1306" s="167"/>
      <c r="BA1306" s="167"/>
      <c r="BB1306" s="167"/>
      <c r="BC1306" s="167"/>
      <c r="BD1306" s="167"/>
      <c r="BE1306" s="167"/>
      <c r="BF1306" s="167"/>
      <c r="BG1306" s="167"/>
      <c r="BH1306" s="167"/>
      <c r="BI1306" s="167"/>
      <c r="BJ1306" s="167"/>
      <c r="BK1306" s="167"/>
      <c r="BL1306" s="166"/>
      <c r="BM1306" s="166"/>
      <c r="BN1306" s="166"/>
      <c r="BO1306" s="166"/>
      <c r="BP1306" s="166"/>
      <c r="BQ1306" s="166"/>
      <c r="BR1306" s="166"/>
      <c r="BS1306" s="166"/>
      <c r="BT1306" s="166"/>
      <c r="BU1306" s="166"/>
      <c r="BV1306" s="166"/>
      <c r="BW1306" s="166"/>
      <c r="BX1306" s="166"/>
      <c r="BY1306" s="166"/>
      <c r="BZ1306" s="166"/>
      <c r="CA1306" s="166"/>
      <c r="CB1306" s="166"/>
      <c r="CC1306" s="166"/>
      <c r="CD1306" s="166"/>
      <c r="CE1306" s="166"/>
      <c r="CF1306" s="166"/>
      <c r="CG1306" s="166"/>
      <c r="CH1306" s="166"/>
      <c r="CI1306" s="166"/>
      <c r="CJ1306" s="166"/>
      <c r="CK1306" s="166"/>
      <c r="CL1306" s="166"/>
      <c r="CM1306" s="166"/>
      <c r="CN1306" s="166"/>
      <c r="CO1306" s="166"/>
      <c r="CP1306" s="166"/>
      <c r="CQ1306" s="166"/>
      <c r="CR1306" s="166"/>
      <c r="CS1306" s="166"/>
      <c r="CT1306" s="166"/>
      <c r="CU1306" s="166"/>
      <c r="CV1306" s="166"/>
      <c r="CW1306" s="166"/>
      <c r="CX1306" s="166"/>
      <c r="CY1306" s="166"/>
      <c r="CZ1306" s="166"/>
      <c r="DA1306" s="166"/>
      <c r="DB1306" s="166"/>
      <c r="DC1306" s="166"/>
      <c r="DD1306" s="166"/>
      <c r="DE1306" s="166"/>
      <c r="DF1306" s="166"/>
      <c r="DG1306" s="166"/>
      <c r="DH1306" s="166"/>
      <c r="DI1306" s="166"/>
      <c r="DJ1306" s="166"/>
      <c r="DK1306" s="166"/>
      <c r="DL1306" s="166"/>
      <c r="DM1306" s="166"/>
      <c r="DN1306" s="166"/>
      <c r="DO1306" s="166"/>
      <c r="DP1306" s="166"/>
      <c r="DQ1306" s="166"/>
      <c r="DR1306" s="166"/>
      <c r="DS1306" s="166"/>
      <c r="DT1306" s="166"/>
      <c r="DU1306" s="166"/>
      <c r="DV1306" s="166"/>
      <c r="DW1306" s="166"/>
      <c r="DX1306" s="166"/>
      <c r="DY1306" s="166"/>
      <c r="DZ1306" s="166"/>
      <c r="EA1306" s="166"/>
      <c r="EB1306" s="166"/>
      <c r="EC1306" s="166"/>
      <c r="ED1306" s="166"/>
      <c r="EE1306" s="166"/>
      <c r="EF1306" s="166"/>
      <c r="EG1306" s="166"/>
      <c r="EH1306" s="166"/>
      <c r="EI1306" s="166"/>
      <c r="EJ1306" s="166"/>
      <c r="EK1306" s="166"/>
      <c r="EL1306" s="166"/>
      <c r="EM1306" s="166"/>
      <c r="EN1306" s="166"/>
      <c r="EO1306" s="166"/>
      <c r="EP1306" s="166"/>
      <c r="EQ1306" s="166"/>
      <c r="ER1306" s="166"/>
      <c r="ES1306" s="166"/>
      <c r="ET1306" s="166"/>
      <c r="EU1306" s="166"/>
      <c r="EV1306" s="166"/>
      <c r="EW1306" s="166"/>
      <c r="EX1306" s="166"/>
      <c r="EY1306" s="166"/>
      <c r="EZ1306" s="166"/>
      <c r="FA1306" s="166"/>
      <c r="FB1306" s="166"/>
      <c r="FC1306" s="166"/>
      <c r="FD1306" s="166"/>
      <c r="FE1306" s="166"/>
      <c r="FF1306" s="166"/>
      <c r="FG1306" s="166"/>
      <c r="FH1306" s="166"/>
      <c r="FI1306" s="166"/>
      <c r="FJ1306" s="166"/>
    </row>
    <row r="1307" spans="13:166" s="19" customFormat="1">
      <c r="M1307" s="166"/>
      <c r="N1307" s="166"/>
      <c r="O1307" s="166"/>
      <c r="P1307" s="166"/>
      <c r="Q1307" s="166"/>
      <c r="R1307" s="166"/>
      <c r="S1307" s="166"/>
      <c r="T1307" s="166"/>
      <c r="U1307" s="166"/>
      <c r="V1307" s="166"/>
      <c r="W1307" s="166"/>
      <c r="X1307" s="166"/>
      <c r="Y1307" s="166"/>
      <c r="Z1307" s="166"/>
      <c r="AA1307" s="166"/>
      <c r="AB1307" s="166"/>
      <c r="AC1307" s="166"/>
      <c r="AD1307" s="166"/>
      <c r="AE1307" s="166"/>
      <c r="AF1307" s="166"/>
      <c r="AG1307" s="166"/>
      <c r="AH1307" s="167"/>
      <c r="AI1307" s="167"/>
      <c r="AJ1307" s="167"/>
      <c r="AK1307" s="167"/>
      <c r="AL1307" s="167"/>
      <c r="AM1307" s="167"/>
      <c r="AN1307" s="167"/>
      <c r="AO1307" s="167"/>
      <c r="AP1307" s="167"/>
      <c r="AQ1307" s="167"/>
      <c r="AR1307" s="167"/>
      <c r="AS1307" s="167"/>
      <c r="AT1307" s="167"/>
      <c r="AU1307" s="167"/>
      <c r="AV1307" s="167"/>
      <c r="AW1307" s="167"/>
      <c r="AX1307" s="167"/>
      <c r="AY1307" s="167"/>
      <c r="AZ1307" s="167"/>
      <c r="BA1307" s="167"/>
      <c r="BB1307" s="167"/>
      <c r="BC1307" s="167"/>
      <c r="BD1307" s="167"/>
      <c r="BE1307" s="167"/>
      <c r="BF1307" s="167"/>
      <c r="BG1307" s="167"/>
      <c r="BH1307" s="167"/>
      <c r="BI1307" s="167"/>
      <c r="BJ1307" s="167"/>
      <c r="BK1307" s="167"/>
      <c r="BL1307" s="166"/>
      <c r="BM1307" s="166"/>
      <c r="BN1307" s="166"/>
      <c r="BO1307" s="166"/>
      <c r="BP1307" s="166"/>
      <c r="BQ1307" s="166"/>
      <c r="BR1307" s="166"/>
      <c r="BS1307" s="166"/>
      <c r="BT1307" s="166"/>
      <c r="BU1307" s="166"/>
      <c r="BV1307" s="166"/>
      <c r="BW1307" s="166"/>
      <c r="BX1307" s="166"/>
      <c r="BY1307" s="166"/>
      <c r="BZ1307" s="166"/>
      <c r="CA1307" s="166"/>
      <c r="CB1307" s="166"/>
      <c r="CC1307" s="166"/>
      <c r="CD1307" s="166"/>
      <c r="CE1307" s="166"/>
      <c r="CF1307" s="166"/>
      <c r="CG1307" s="166"/>
      <c r="CH1307" s="166"/>
      <c r="CI1307" s="166"/>
      <c r="CJ1307" s="166"/>
      <c r="CK1307" s="166"/>
      <c r="CL1307" s="166"/>
      <c r="CM1307" s="166"/>
      <c r="CN1307" s="166"/>
      <c r="CO1307" s="166"/>
      <c r="CP1307" s="166"/>
      <c r="CQ1307" s="166"/>
      <c r="CR1307" s="166"/>
      <c r="CS1307" s="166"/>
      <c r="CT1307" s="166"/>
      <c r="CU1307" s="166"/>
      <c r="CV1307" s="166"/>
      <c r="CW1307" s="166"/>
      <c r="CX1307" s="166"/>
      <c r="CY1307" s="166"/>
      <c r="CZ1307" s="166"/>
      <c r="DA1307" s="166"/>
      <c r="DB1307" s="166"/>
      <c r="DC1307" s="166"/>
      <c r="DD1307" s="166"/>
      <c r="DE1307" s="166"/>
      <c r="DF1307" s="166"/>
      <c r="DG1307" s="166"/>
      <c r="DH1307" s="166"/>
      <c r="DI1307" s="166"/>
      <c r="DJ1307" s="166"/>
      <c r="DK1307" s="166"/>
      <c r="DL1307" s="166"/>
      <c r="DM1307" s="166"/>
      <c r="DN1307" s="166"/>
      <c r="DO1307" s="166"/>
      <c r="DP1307" s="166"/>
      <c r="DQ1307" s="166"/>
      <c r="DR1307" s="166"/>
      <c r="DS1307" s="166"/>
      <c r="DT1307" s="166"/>
      <c r="DU1307" s="166"/>
      <c r="DV1307" s="166"/>
      <c r="DW1307" s="166"/>
      <c r="DX1307" s="166"/>
      <c r="DY1307" s="166"/>
      <c r="DZ1307" s="166"/>
      <c r="EA1307" s="166"/>
      <c r="EB1307" s="166"/>
      <c r="EC1307" s="166"/>
      <c r="ED1307" s="166"/>
      <c r="EE1307" s="166"/>
      <c r="EF1307" s="166"/>
      <c r="EG1307" s="166"/>
      <c r="EH1307" s="166"/>
      <c r="EI1307" s="166"/>
      <c r="EJ1307" s="166"/>
      <c r="EK1307" s="166"/>
      <c r="EL1307" s="166"/>
      <c r="EM1307" s="166"/>
      <c r="EN1307" s="166"/>
      <c r="EO1307" s="166"/>
      <c r="EP1307" s="166"/>
      <c r="EQ1307" s="166"/>
      <c r="ER1307" s="166"/>
      <c r="ES1307" s="166"/>
      <c r="ET1307" s="166"/>
      <c r="EU1307" s="166"/>
      <c r="EV1307" s="166"/>
      <c r="EW1307" s="166"/>
      <c r="EX1307" s="166"/>
      <c r="EY1307" s="166"/>
      <c r="EZ1307" s="166"/>
      <c r="FA1307" s="166"/>
      <c r="FB1307" s="166"/>
      <c r="FC1307" s="166"/>
      <c r="FD1307" s="166"/>
      <c r="FE1307" s="166"/>
      <c r="FF1307" s="166"/>
      <c r="FG1307" s="166"/>
      <c r="FH1307" s="166"/>
      <c r="FI1307" s="166"/>
      <c r="FJ1307" s="166"/>
    </row>
    <row r="1308" spans="13:166" s="19" customFormat="1">
      <c r="M1308" s="166"/>
      <c r="N1308" s="166"/>
      <c r="O1308" s="166"/>
      <c r="P1308" s="166"/>
      <c r="Q1308" s="166"/>
      <c r="R1308" s="166"/>
      <c r="S1308" s="166"/>
      <c r="T1308" s="166"/>
      <c r="U1308" s="166"/>
      <c r="V1308" s="166"/>
      <c r="W1308" s="166"/>
      <c r="X1308" s="166"/>
      <c r="Y1308" s="166"/>
      <c r="Z1308" s="166"/>
      <c r="AA1308" s="166"/>
      <c r="AB1308" s="166"/>
      <c r="AC1308" s="166"/>
      <c r="AD1308" s="166"/>
      <c r="AE1308" s="166"/>
      <c r="AF1308" s="166"/>
      <c r="AG1308" s="166"/>
      <c r="AH1308" s="167"/>
      <c r="AI1308" s="167"/>
      <c r="AJ1308" s="167"/>
      <c r="AK1308" s="167"/>
      <c r="AL1308" s="167"/>
      <c r="AM1308" s="167"/>
      <c r="AN1308" s="167"/>
      <c r="AO1308" s="167"/>
      <c r="AP1308" s="167"/>
      <c r="AQ1308" s="167"/>
      <c r="AR1308" s="167"/>
      <c r="AS1308" s="167"/>
      <c r="AT1308" s="167"/>
      <c r="AU1308" s="167"/>
      <c r="AV1308" s="167"/>
      <c r="AW1308" s="167"/>
      <c r="AX1308" s="167"/>
      <c r="AY1308" s="167"/>
      <c r="AZ1308" s="167"/>
      <c r="BA1308" s="167"/>
      <c r="BB1308" s="167"/>
      <c r="BC1308" s="167"/>
      <c r="BD1308" s="167"/>
      <c r="BE1308" s="167"/>
      <c r="BF1308" s="167"/>
      <c r="BG1308" s="167"/>
      <c r="BH1308" s="167"/>
      <c r="BI1308" s="167"/>
      <c r="BJ1308" s="167"/>
      <c r="BK1308" s="167"/>
      <c r="BL1308" s="166"/>
      <c r="BM1308" s="166"/>
      <c r="BN1308" s="166"/>
      <c r="BO1308" s="166"/>
      <c r="BP1308" s="166"/>
      <c r="BQ1308" s="166"/>
      <c r="BR1308" s="166"/>
      <c r="BS1308" s="166"/>
      <c r="BT1308" s="166"/>
      <c r="BU1308" s="166"/>
      <c r="BV1308" s="166"/>
      <c r="BW1308" s="166"/>
      <c r="BX1308" s="166"/>
      <c r="BY1308" s="166"/>
      <c r="BZ1308" s="166"/>
      <c r="CA1308" s="166"/>
      <c r="CB1308" s="166"/>
      <c r="CC1308" s="166"/>
      <c r="CD1308" s="166"/>
      <c r="CE1308" s="166"/>
      <c r="CF1308" s="166"/>
      <c r="CG1308" s="166"/>
      <c r="CH1308" s="166"/>
      <c r="CI1308" s="166"/>
      <c r="CJ1308" s="166"/>
      <c r="CK1308" s="166"/>
      <c r="CL1308" s="166"/>
      <c r="CM1308" s="166"/>
      <c r="CN1308" s="166"/>
      <c r="CO1308" s="166"/>
      <c r="CP1308" s="166"/>
      <c r="CQ1308" s="166"/>
      <c r="CR1308" s="166"/>
      <c r="CS1308" s="166"/>
      <c r="CT1308" s="166"/>
      <c r="CU1308" s="166"/>
      <c r="CV1308" s="166"/>
      <c r="CW1308" s="166"/>
      <c r="CX1308" s="166"/>
      <c r="CY1308" s="166"/>
      <c r="CZ1308" s="166"/>
      <c r="DA1308" s="166"/>
      <c r="DB1308" s="166"/>
      <c r="DC1308" s="166"/>
      <c r="DD1308" s="166"/>
      <c r="DE1308" s="166"/>
      <c r="DF1308" s="166"/>
      <c r="DG1308" s="166"/>
      <c r="DH1308" s="166"/>
      <c r="DI1308" s="166"/>
      <c r="DJ1308" s="166"/>
      <c r="DK1308" s="166"/>
      <c r="DL1308" s="166"/>
      <c r="DM1308" s="166"/>
      <c r="DN1308" s="166"/>
      <c r="DO1308" s="166"/>
      <c r="DP1308" s="166"/>
      <c r="DQ1308" s="166"/>
      <c r="DR1308" s="166"/>
      <c r="DS1308" s="166"/>
      <c r="DT1308" s="166"/>
      <c r="DU1308" s="166"/>
      <c r="DV1308" s="166"/>
      <c r="DW1308" s="166"/>
      <c r="DX1308" s="166"/>
      <c r="DY1308" s="166"/>
      <c r="DZ1308" s="166"/>
      <c r="EA1308" s="166"/>
      <c r="EB1308" s="166"/>
      <c r="EC1308" s="166"/>
      <c r="ED1308" s="166"/>
      <c r="EE1308" s="166"/>
      <c r="EF1308" s="166"/>
      <c r="EG1308" s="166"/>
      <c r="EH1308" s="166"/>
      <c r="EI1308" s="166"/>
      <c r="EJ1308" s="166"/>
      <c r="EK1308" s="166"/>
      <c r="EL1308" s="166"/>
      <c r="EM1308" s="166"/>
      <c r="EN1308" s="166"/>
      <c r="EO1308" s="166"/>
      <c r="EP1308" s="166"/>
      <c r="EQ1308" s="166"/>
      <c r="ER1308" s="166"/>
      <c r="ES1308" s="166"/>
      <c r="ET1308" s="166"/>
      <c r="EU1308" s="166"/>
      <c r="EV1308" s="166"/>
      <c r="EW1308" s="166"/>
      <c r="EX1308" s="166"/>
      <c r="EY1308" s="166"/>
      <c r="EZ1308" s="166"/>
      <c r="FA1308" s="166"/>
      <c r="FB1308" s="166"/>
      <c r="FC1308" s="166"/>
      <c r="FD1308" s="166"/>
      <c r="FE1308" s="166"/>
      <c r="FF1308" s="166"/>
      <c r="FG1308" s="166"/>
      <c r="FH1308" s="166"/>
      <c r="FI1308" s="166"/>
      <c r="FJ1308" s="166"/>
    </row>
    <row r="1309" spans="13:166" s="19" customFormat="1">
      <c r="M1309" s="166"/>
      <c r="N1309" s="166"/>
      <c r="O1309" s="166"/>
      <c r="P1309" s="166"/>
      <c r="Q1309" s="166"/>
      <c r="R1309" s="166"/>
      <c r="S1309" s="166"/>
      <c r="T1309" s="166"/>
      <c r="U1309" s="166"/>
      <c r="V1309" s="166"/>
      <c r="W1309" s="166"/>
      <c r="X1309" s="166"/>
      <c r="Y1309" s="166"/>
      <c r="Z1309" s="166"/>
      <c r="AA1309" s="166"/>
      <c r="AB1309" s="166"/>
      <c r="AC1309" s="166"/>
      <c r="AD1309" s="166"/>
      <c r="AE1309" s="166"/>
      <c r="AF1309" s="166"/>
      <c r="AG1309" s="166"/>
      <c r="AH1309" s="167"/>
      <c r="AI1309" s="167"/>
      <c r="AJ1309" s="167"/>
      <c r="AK1309" s="167"/>
      <c r="AL1309" s="167"/>
      <c r="AM1309" s="167"/>
      <c r="AN1309" s="167"/>
      <c r="AO1309" s="167"/>
      <c r="AP1309" s="167"/>
      <c r="AQ1309" s="167"/>
      <c r="AR1309" s="167"/>
      <c r="AS1309" s="167"/>
      <c r="AT1309" s="167"/>
      <c r="AU1309" s="167"/>
      <c r="AV1309" s="167"/>
      <c r="AW1309" s="167"/>
      <c r="AX1309" s="167"/>
      <c r="AY1309" s="167"/>
      <c r="AZ1309" s="167"/>
      <c r="BA1309" s="167"/>
      <c r="BB1309" s="167"/>
      <c r="BC1309" s="167"/>
      <c r="BD1309" s="167"/>
      <c r="BE1309" s="167"/>
      <c r="BF1309" s="167"/>
      <c r="BG1309" s="167"/>
      <c r="BH1309" s="167"/>
      <c r="BI1309" s="167"/>
      <c r="BJ1309" s="167"/>
      <c r="BK1309" s="167"/>
      <c r="BL1309" s="166"/>
      <c r="BM1309" s="166"/>
      <c r="BN1309" s="166"/>
      <c r="BO1309" s="166"/>
      <c r="BP1309" s="166"/>
      <c r="BQ1309" s="166"/>
      <c r="BR1309" s="166"/>
      <c r="BS1309" s="166"/>
      <c r="BT1309" s="166"/>
      <c r="BU1309" s="166"/>
      <c r="BV1309" s="166"/>
      <c r="BW1309" s="166"/>
      <c r="BX1309" s="166"/>
      <c r="BY1309" s="166"/>
      <c r="BZ1309" s="166"/>
      <c r="CA1309" s="166"/>
      <c r="CB1309" s="166"/>
      <c r="CC1309" s="166"/>
      <c r="CD1309" s="166"/>
      <c r="CE1309" s="166"/>
      <c r="CF1309" s="166"/>
      <c r="CG1309" s="166"/>
      <c r="CH1309" s="166"/>
      <c r="CI1309" s="166"/>
      <c r="CJ1309" s="166"/>
      <c r="CK1309" s="166"/>
      <c r="CL1309" s="166"/>
      <c r="CM1309" s="166"/>
      <c r="CN1309" s="166"/>
      <c r="CO1309" s="166"/>
      <c r="CP1309" s="166"/>
      <c r="CQ1309" s="166"/>
      <c r="CR1309" s="166"/>
      <c r="CS1309" s="166"/>
      <c r="CT1309" s="166"/>
      <c r="CU1309" s="166"/>
      <c r="CV1309" s="166"/>
      <c r="CW1309" s="166"/>
      <c r="CX1309" s="166"/>
      <c r="CY1309" s="166"/>
      <c r="CZ1309" s="166"/>
      <c r="DA1309" s="166"/>
      <c r="DB1309" s="166"/>
      <c r="DC1309" s="166"/>
      <c r="DD1309" s="166"/>
      <c r="DE1309" s="166"/>
      <c r="DF1309" s="166"/>
      <c r="DG1309" s="166"/>
      <c r="DH1309" s="166"/>
      <c r="DI1309" s="166"/>
      <c r="DJ1309" s="166"/>
      <c r="DK1309" s="166"/>
      <c r="DL1309" s="166"/>
      <c r="DM1309" s="166"/>
      <c r="DN1309" s="166"/>
      <c r="DO1309" s="166"/>
      <c r="DP1309" s="166"/>
      <c r="DQ1309" s="166"/>
      <c r="DR1309" s="166"/>
      <c r="DS1309" s="166"/>
      <c r="DT1309" s="166"/>
      <c r="DU1309" s="166"/>
      <c r="DV1309" s="166"/>
      <c r="DW1309" s="166"/>
      <c r="DX1309" s="166"/>
      <c r="DY1309" s="166"/>
      <c r="DZ1309" s="166"/>
      <c r="EA1309" s="166"/>
      <c r="EB1309" s="166"/>
      <c r="EC1309" s="166"/>
      <c r="ED1309" s="166"/>
      <c r="EE1309" s="166"/>
      <c r="EF1309" s="166"/>
      <c r="EG1309" s="166"/>
      <c r="EH1309" s="166"/>
      <c r="EI1309" s="166"/>
      <c r="EJ1309" s="166"/>
      <c r="EK1309" s="166"/>
      <c r="EL1309" s="166"/>
      <c r="EM1309" s="166"/>
      <c r="EN1309" s="166"/>
      <c r="EO1309" s="166"/>
      <c r="EP1309" s="166"/>
      <c r="EQ1309" s="166"/>
      <c r="ER1309" s="166"/>
      <c r="ES1309" s="166"/>
      <c r="ET1309" s="166"/>
      <c r="EU1309" s="166"/>
      <c r="EV1309" s="166"/>
      <c r="EW1309" s="166"/>
      <c r="EX1309" s="166"/>
      <c r="EY1309" s="166"/>
      <c r="EZ1309" s="166"/>
      <c r="FA1309" s="166"/>
      <c r="FB1309" s="166"/>
      <c r="FC1309" s="166"/>
      <c r="FD1309" s="166"/>
      <c r="FE1309" s="166"/>
      <c r="FF1309" s="166"/>
      <c r="FG1309" s="166"/>
      <c r="FH1309" s="166"/>
      <c r="FI1309" s="166"/>
      <c r="FJ1309" s="166"/>
    </row>
    <row r="1310" spans="13:166" s="19" customFormat="1">
      <c r="M1310" s="166"/>
      <c r="N1310" s="166"/>
      <c r="O1310" s="166"/>
      <c r="P1310" s="166"/>
      <c r="Q1310" s="166"/>
      <c r="R1310" s="166"/>
      <c r="S1310" s="166"/>
      <c r="T1310" s="166"/>
      <c r="U1310" s="166"/>
      <c r="V1310" s="166"/>
      <c r="W1310" s="166"/>
      <c r="X1310" s="166"/>
      <c r="Y1310" s="166"/>
      <c r="Z1310" s="166"/>
      <c r="AA1310" s="166"/>
      <c r="AB1310" s="166"/>
      <c r="AC1310" s="166"/>
      <c r="AD1310" s="166"/>
      <c r="AE1310" s="166"/>
      <c r="AF1310" s="166"/>
      <c r="AG1310" s="166"/>
      <c r="AH1310" s="167"/>
      <c r="AI1310" s="167"/>
      <c r="AJ1310" s="167"/>
      <c r="AK1310" s="167"/>
      <c r="AL1310" s="167"/>
      <c r="AM1310" s="167"/>
      <c r="AN1310" s="167"/>
      <c r="AO1310" s="167"/>
      <c r="AP1310" s="167"/>
      <c r="AQ1310" s="167"/>
      <c r="AR1310" s="167"/>
      <c r="AS1310" s="167"/>
      <c r="AT1310" s="167"/>
      <c r="AU1310" s="167"/>
      <c r="AV1310" s="167"/>
      <c r="AW1310" s="167"/>
      <c r="AX1310" s="167"/>
      <c r="AY1310" s="167"/>
      <c r="AZ1310" s="167"/>
      <c r="BA1310" s="167"/>
      <c r="BB1310" s="167"/>
      <c r="BC1310" s="167"/>
      <c r="BD1310" s="167"/>
      <c r="BE1310" s="167"/>
      <c r="BF1310" s="167"/>
      <c r="BG1310" s="167"/>
      <c r="BH1310" s="167"/>
      <c r="BI1310" s="167"/>
      <c r="BJ1310" s="167"/>
      <c r="BK1310" s="167"/>
      <c r="BL1310" s="166"/>
      <c r="BM1310" s="166"/>
      <c r="BN1310" s="166"/>
      <c r="BO1310" s="166"/>
      <c r="BP1310" s="166"/>
      <c r="BQ1310" s="166"/>
      <c r="BR1310" s="166"/>
      <c r="BS1310" s="166"/>
      <c r="BT1310" s="166"/>
      <c r="BU1310" s="166"/>
      <c r="BV1310" s="166"/>
      <c r="BW1310" s="166"/>
      <c r="BX1310" s="166"/>
      <c r="BY1310" s="166"/>
      <c r="BZ1310" s="166"/>
      <c r="CA1310" s="166"/>
      <c r="CB1310" s="166"/>
      <c r="CC1310" s="166"/>
      <c r="CD1310" s="166"/>
      <c r="CE1310" s="166"/>
      <c r="CF1310" s="166"/>
      <c r="CG1310" s="166"/>
      <c r="CH1310" s="166"/>
      <c r="CI1310" s="166"/>
      <c r="CJ1310" s="166"/>
      <c r="CK1310" s="166"/>
      <c r="CL1310" s="166"/>
      <c r="CM1310" s="166"/>
      <c r="CN1310" s="166"/>
      <c r="CO1310" s="166"/>
      <c r="CP1310" s="166"/>
      <c r="CQ1310" s="166"/>
      <c r="CR1310" s="166"/>
      <c r="CS1310" s="166"/>
      <c r="CT1310" s="166"/>
      <c r="CU1310" s="166"/>
      <c r="CV1310" s="166"/>
      <c r="CW1310" s="166"/>
      <c r="CX1310" s="166"/>
      <c r="CY1310" s="166"/>
      <c r="CZ1310" s="166"/>
      <c r="DA1310" s="166"/>
      <c r="DB1310" s="166"/>
      <c r="DC1310" s="166"/>
      <c r="DD1310" s="166"/>
      <c r="DE1310" s="166"/>
      <c r="DF1310" s="166"/>
      <c r="DG1310" s="166"/>
      <c r="DH1310" s="166"/>
      <c r="DI1310" s="166"/>
      <c r="DJ1310" s="166"/>
      <c r="DK1310" s="166"/>
      <c r="DL1310" s="166"/>
      <c r="DM1310" s="166"/>
      <c r="DN1310" s="166"/>
      <c r="DO1310" s="166"/>
      <c r="DP1310" s="166"/>
      <c r="DQ1310" s="166"/>
      <c r="DR1310" s="166"/>
      <c r="DS1310" s="166"/>
      <c r="DT1310" s="166"/>
      <c r="DU1310" s="166"/>
      <c r="DV1310" s="166"/>
      <c r="DW1310" s="166"/>
      <c r="DX1310" s="166"/>
      <c r="DY1310" s="166"/>
      <c r="DZ1310" s="166"/>
      <c r="EA1310" s="166"/>
      <c r="EB1310" s="166"/>
      <c r="EC1310" s="166"/>
      <c r="ED1310" s="166"/>
      <c r="EE1310" s="166"/>
      <c r="EF1310" s="166"/>
      <c r="EG1310" s="166"/>
      <c r="EH1310" s="166"/>
      <c r="EI1310" s="166"/>
      <c r="EJ1310" s="166"/>
      <c r="EK1310" s="166"/>
      <c r="EL1310" s="166"/>
      <c r="EM1310" s="166"/>
      <c r="EN1310" s="166"/>
      <c r="EO1310" s="166"/>
      <c r="EP1310" s="166"/>
      <c r="EQ1310" s="166"/>
      <c r="ER1310" s="166"/>
      <c r="ES1310" s="166"/>
      <c r="ET1310" s="166"/>
      <c r="EU1310" s="166"/>
      <c r="EV1310" s="166"/>
      <c r="EW1310" s="166"/>
      <c r="EX1310" s="166"/>
      <c r="EY1310" s="166"/>
      <c r="EZ1310" s="166"/>
      <c r="FA1310" s="166"/>
      <c r="FB1310" s="166"/>
      <c r="FC1310" s="166"/>
      <c r="FD1310" s="166"/>
      <c r="FE1310" s="166"/>
      <c r="FF1310" s="166"/>
      <c r="FG1310" s="166"/>
      <c r="FH1310" s="166"/>
      <c r="FI1310" s="166"/>
      <c r="FJ1310" s="166"/>
    </row>
    <row r="1311" spans="13:166" s="19" customFormat="1">
      <c r="M1311" s="166"/>
      <c r="N1311" s="166"/>
      <c r="O1311" s="166"/>
      <c r="P1311" s="166"/>
      <c r="Q1311" s="166"/>
      <c r="R1311" s="166"/>
      <c r="S1311" s="166"/>
      <c r="T1311" s="166"/>
      <c r="U1311" s="166"/>
      <c r="V1311" s="166"/>
      <c r="W1311" s="166"/>
      <c r="X1311" s="166"/>
      <c r="Y1311" s="166"/>
      <c r="Z1311" s="166"/>
      <c r="AA1311" s="166"/>
      <c r="AB1311" s="166"/>
      <c r="AC1311" s="166"/>
      <c r="AD1311" s="166"/>
      <c r="AE1311" s="166"/>
      <c r="AF1311" s="166"/>
      <c r="AG1311" s="166"/>
      <c r="AH1311" s="167"/>
      <c r="AI1311" s="167"/>
      <c r="AJ1311" s="167"/>
      <c r="AK1311" s="167"/>
      <c r="AL1311" s="167"/>
      <c r="AM1311" s="167"/>
      <c r="AN1311" s="167"/>
      <c r="AO1311" s="167"/>
      <c r="AP1311" s="167"/>
      <c r="AQ1311" s="167"/>
      <c r="AR1311" s="167"/>
      <c r="AS1311" s="167"/>
      <c r="AT1311" s="167"/>
      <c r="AU1311" s="167"/>
      <c r="AV1311" s="167"/>
      <c r="AW1311" s="167"/>
      <c r="AX1311" s="167"/>
      <c r="AY1311" s="167"/>
      <c r="AZ1311" s="167"/>
      <c r="BA1311" s="167"/>
      <c r="BB1311" s="167"/>
      <c r="BC1311" s="167"/>
      <c r="BD1311" s="167"/>
      <c r="BE1311" s="167"/>
      <c r="BF1311" s="167"/>
      <c r="BG1311" s="167"/>
      <c r="BH1311" s="167"/>
      <c r="BI1311" s="167"/>
      <c r="BJ1311" s="167"/>
      <c r="BK1311" s="167"/>
      <c r="BL1311" s="166"/>
      <c r="BM1311" s="166"/>
      <c r="BN1311" s="166"/>
      <c r="BO1311" s="166"/>
      <c r="BP1311" s="166"/>
      <c r="BQ1311" s="166"/>
      <c r="BR1311" s="166"/>
      <c r="BS1311" s="166"/>
      <c r="BT1311" s="166"/>
      <c r="BU1311" s="166"/>
      <c r="BV1311" s="166"/>
      <c r="BW1311" s="166"/>
      <c r="BX1311" s="166"/>
      <c r="BY1311" s="166"/>
      <c r="BZ1311" s="166"/>
      <c r="CA1311" s="166"/>
      <c r="CB1311" s="166"/>
      <c r="CC1311" s="166"/>
      <c r="CD1311" s="166"/>
      <c r="CE1311" s="166"/>
      <c r="CF1311" s="166"/>
      <c r="CG1311" s="166"/>
      <c r="CH1311" s="166"/>
      <c r="CI1311" s="166"/>
      <c r="CJ1311" s="166"/>
      <c r="CK1311" s="166"/>
      <c r="CL1311" s="166"/>
      <c r="CM1311" s="166"/>
      <c r="CN1311" s="166"/>
      <c r="CO1311" s="166"/>
      <c r="CP1311" s="166"/>
      <c r="CQ1311" s="166"/>
      <c r="CR1311" s="166"/>
      <c r="CS1311" s="166"/>
      <c r="CT1311" s="166"/>
      <c r="CU1311" s="166"/>
      <c r="CV1311" s="166"/>
      <c r="CW1311" s="166"/>
      <c r="CX1311" s="166"/>
      <c r="CY1311" s="166"/>
      <c r="CZ1311" s="166"/>
      <c r="DA1311" s="166"/>
      <c r="DB1311" s="166"/>
      <c r="DC1311" s="166"/>
      <c r="DD1311" s="166"/>
      <c r="DE1311" s="166"/>
      <c r="DF1311" s="166"/>
      <c r="DG1311" s="166"/>
      <c r="DH1311" s="166"/>
      <c r="DI1311" s="166"/>
      <c r="DJ1311" s="166"/>
      <c r="DK1311" s="166"/>
      <c r="DL1311" s="166"/>
      <c r="DM1311" s="166"/>
      <c r="DN1311" s="166"/>
      <c r="DO1311" s="166"/>
      <c r="DP1311" s="166"/>
      <c r="DQ1311" s="166"/>
      <c r="DR1311" s="166"/>
      <c r="DS1311" s="166"/>
      <c r="DT1311" s="166"/>
      <c r="DU1311" s="166"/>
      <c r="DV1311" s="166"/>
      <c r="DW1311" s="166"/>
      <c r="DX1311" s="166"/>
      <c r="DY1311" s="166"/>
      <c r="DZ1311" s="166"/>
      <c r="EA1311" s="166"/>
      <c r="EB1311" s="166"/>
      <c r="EC1311" s="166"/>
      <c r="ED1311" s="166"/>
      <c r="EE1311" s="166"/>
      <c r="EF1311" s="166"/>
      <c r="EG1311" s="166"/>
      <c r="EH1311" s="166"/>
      <c r="EI1311" s="166"/>
      <c r="EJ1311" s="166"/>
      <c r="EK1311" s="166"/>
      <c r="EL1311" s="166"/>
      <c r="EM1311" s="166"/>
      <c r="EN1311" s="166"/>
      <c r="EO1311" s="166"/>
      <c r="EP1311" s="166"/>
      <c r="EQ1311" s="166"/>
      <c r="ER1311" s="166"/>
      <c r="ES1311" s="166"/>
      <c r="ET1311" s="166"/>
      <c r="EU1311" s="166"/>
      <c r="EV1311" s="166"/>
      <c r="EW1311" s="166"/>
      <c r="EX1311" s="166"/>
      <c r="EY1311" s="166"/>
      <c r="EZ1311" s="166"/>
      <c r="FA1311" s="166"/>
      <c r="FB1311" s="166"/>
      <c r="FC1311" s="166"/>
      <c r="FD1311" s="166"/>
      <c r="FE1311" s="166"/>
      <c r="FF1311" s="166"/>
      <c r="FG1311" s="166"/>
      <c r="FH1311" s="166"/>
      <c r="FI1311" s="166"/>
      <c r="FJ1311" s="166"/>
    </row>
    <row r="1312" spans="13:166" s="19" customFormat="1">
      <c r="M1312" s="166"/>
      <c r="N1312" s="166"/>
      <c r="O1312" s="166"/>
      <c r="P1312" s="166"/>
      <c r="Q1312" s="166"/>
      <c r="R1312" s="166"/>
      <c r="S1312" s="166"/>
      <c r="T1312" s="166"/>
      <c r="U1312" s="166"/>
      <c r="V1312" s="166"/>
      <c r="W1312" s="166"/>
      <c r="X1312" s="166"/>
      <c r="Y1312" s="166"/>
      <c r="Z1312" s="166"/>
      <c r="AA1312" s="166"/>
      <c r="AB1312" s="166"/>
      <c r="AC1312" s="166"/>
      <c r="AD1312" s="166"/>
      <c r="AE1312" s="166"/>
      <c r="AF1312" s="166"/>
      <c r="AG1312" s="166"/>
      <c r="AH1312" s="167"/>
      <c r="AI1312" s="167"/>
      <c r="AJ1312" s="167"/>
      <c r="AK1312" s="167"/>
      <c r="AL1312" s="167"/>
      <c r="AM1312" s="167"/>
      <c r="AN1312" s="167"/>
      <c r="AO1312" s="167"/>
      <c r="AP1312" s="167"/>
      <c r="AQ1312" s="167"/>
      <c r="AR1312" s="167"/>
      <c r="AS1312" s="167"/>
      <c r="AT1312" s="167"/>
      <c r="AU1312" s="167"/>
      <c r="AV1312" s="167"/>
      <c r="AW1312" s="167"/>
      <c r="AX1312" s="167"/>
      <c r="AY1312" s="167"/>
      <c r="AZ1312" s="167"/>
      <c r="BA1312" s="167"/>
      <c r="BB1312" s="167"/>
      <c r="BC1312" s="167"/>
      <c r="BD1312" s="167"/>
      <c r="BE1312" s="167"/>
      <c r="BF1312" s="167"/>
      <c r="BG1312" s="167"/>
      <c r="BH1312" s="167"/>
      <c r="BI1312" s="167"/>
      <c r="BJ1312" s="167"/>
      <c r="BK1312" s="167"/>
      <c r="BL1312" s="166"/>
      <c r="BM1312" s="166"/>
      <c r="BN1312" s="166"/>
      <c r="BO1312" s="166"/>
      <c r="BP1312" s="166"/>
      <c r="BQ1312" s="166"/>
      <c r="BR1312" s="166"/>
      <c r="BS1312" s="166"/>
      <c r="BT1312" s="166"/>
      <c r="BU1312" s="166"/>
      <c r="BV1312" s="166"/>
      <c r="BW1312" s="166"/>
      <c r="BX1312" s="166"/>
      <c r="BY1312" s="166"/>
      <c r="BZ1312" s="166"/>
      <c r="CA1312" s="166"/>
      <c r="CB1312" s="166"/>
      <c r="CC1312" s="166"/>
      <c r="CD1312" s="166"/>
      <c r="CE1312" s="166"/>
      <c r="CF1312" s="166"/>
      <c r="CG1312" s="166"/>
      <c r="CH1312" s="166"/>
      <c r="CI1312" s="166"/>
      <c r="CJ1312" s="166"/>
      <c r="CK1312" s="166"/>
      <c r="CL1312" s="166"/>
      <c r="CM1312" s="166"/>
      <c r="CN1312" s="166"/>
      <c r="CO1312" s="166"/>
      <c r="CP1312" s="166"/>
      <c r="CQ1312" s="166"/>
      <c r="CR1312" s="166"/>
      <c r="CS1312" s="166"/>
      <c r="CT1312" s="166"/>
      <c r="CU1312" s="166"/>
      <c r="CV1312" s="166"/>
      <c r="CW1312" s="166"/>
      <c r="CX1312" s="166"/>
      <c r="CY1312" s="166"/>
      <c r="CZ1312" s="166"/>
      <c r="DA1312" s="166"/>
      <c r="DB1312" s="166"/>
      <c r="DC1312" s="166"/>
      <c r="DD1312" s="166"/>
      <c r="DE1312" s="166"/>
      <c r="DF1312" s="166"/>
      <c r="DG1312" s="166"/>
      <c r="DH1312" s="166"/>
      <c r="DI1312" s="166"/>
      <c r="DJ1312" s="166"/>
      <c r="DK1312" s="166"/>
      <c r="DL1312" s="166"/>
      <c r="DM1312" s="166"/>
      <c r="DN1312" s="166"/>
      <c r="DO1312" s="166"/>
      <c r="DP1312" s="166"/>
      <c r="DQ1312" s="166"/>
      <c r="DR1312" s="166"/>
      <c r="DS1312" s="166"/>
      <c r="DT1312" s="166"/>
      <c r="DU1312" s="166"/>
      <c r="DV1312" s="166"/>
      <c r="DW1312" s="166"/>
      <c r="DX1312" s="166"/>
      <c r="DY1312" s="166"/>
      <c r="DZ1312" s="166"/>
      <c r="EA1312" s="166"/>
      <c r="EB1312" s="166"/>
      <c r="EC1312" s="166"/>
      <c r="ED1312" s="166"/>
      <c r="EE1312" s="166"/>
      <c r="EF1312" s="166"/>
      <c r="EG1312" s="166"/>
      <c r="EH1312" s="166"/>
      <c r="EI1312" s="166"/>
      <c r="EJ1312" s="166"/>
      <c r="EK1312" s="166"/>
      <c r="EL1312" s="166"/>
      <c r="EM1312" s="166"/>
      <c r="EN1312" s="166"/>
      <c r="EO1312" s="166"/>
      <c r="EP1312" s="166"/>
      <c r="EQ1312" s="166"/>
      <c r="ER1312" s="166"/>
      <c r="ES1312" s="166"/>
      <c r="ET1312" s="166"/>
      <c r="EU1312" s="166"/>
      <c r="EV1312" s="166"/>
      <c r="EW1312" s="166"/>
      <c r="EX1312" s="166"/>
      <c r="EY1312" s="166"/>
      <c r="EZ1312" s="166"/>
      <c r="FA1312" s="166"/>
      <c r="FB1312" s="166"/>
      <c r="FC1312" s="166"/>
      <c r="FD1312" s="166"/>
      <c r="FE1312" s="166"/>
      <c r="FF1312" s="166"/>
      <c r="FG1312" s="166"/>
      <c r="FH1312" s="166"/>
      <c r="FI1312" s="166"/>
      <c r="FJ1312" s="166"/>
    </row>
    <row r="1313" spans="13:166" s="19" customFormat="1">
      <c r="M1313" s="166"/>
      <c r="N1313" s="166"/>
      <c r="O1313" s="166"/>
      <c r="P1313" s="166"/>
      <c r="Q1313" s="166"/>
      <c r="R1313" s="166"/>
      <c r="S1313" s="166"/>
      <c r="T1313" s="166"/>
      <c r="U1313" s="166"/>
      <c r="V1313" s="166"/>
      <c r="W1313" s="166"/>
      <c r="X1313" s="166"/>
      <c r="Y1313" s="166"/>
      <c r="Z1313" s="166"/>
      <c r="AA1313" s="166"/>
      <c r="AB1313" s="166"/>
      <c r="AC1313" s="166"/>
      <c r="AD1313" s="166"/>
      <c r="AE1313" s="166"/>
      <c r="AF1313" s="166"/>
      <c r="AG1313" s="166"/>
      <c r="AH1313" s="167"/>
      <c r="AI1313" s="167"/>
      <c r="AJ1313" s="167"/>
      <c r="AK1313" s="167"/>
      <c r="AL1313" s="167"/>
      <c r="AM1313" s="167"/>
      <c r="AN1313" s="167"/>
      <c r="AO1313" s="167"/>
      <c r="AP1313" s="167"/>
      <c r="AQ1313" s="167"/>
      <c r="AR1313" s="167"/>
      <c r="AS1313" s="167"/>
      <c r="AT1313" s="167"/>
      <c r="AU1313" s="167"/>
      <c r="AV1313" s="167"/>
      <c r="AW1313" s="167"/>
      <c r="AX1313" s="167"/>
      <c r="AY1313" s="167"/>
      <c r="AZ1313" s="167"/>
      <c r="BA1313" s="167"/>
      <c r="BB1313" s="167"/>
      <c r="BC1313" s="167"/>
      <c r="BD1313" s="167"/>
      <c r="BE1313" s="167"/>
      <c r="BF1313" s="167"/>
      <c r="BG1313" s="167"/>
      <c r="BH1313" s="167"/>
      <c r="BI1313" s="167"/>
      <c r="BJ1313" s="167"/>
      <c r="BK1313" s="167"/>
      <c r="BL1313" s="166"/>
      <c r="BM1313" s="166"/>
      <c r="BN1313" s="166"/>
      <c r="BO1313" s="166"/>
      <c r="BP1313" s="166"/>
      <c r="BQ1313" s="166"/>
      <c r="BR1313" s="166"/>
      <c r="BS1313" s="166"/>
      <c r="BT1313" s="166"/>
      <c r="BU1313" s="166"/>
      <c r="BV1313" s="166"/>
      <c r="BW1313" s="166"/>
      <c r="BX1313" s="166"/>
      <c r="BY1313" s="166"/>
      <c r="BZ1313" s="166"/>
      <c r="CA1313" s="166"/>
      <c r="CB1313" s="166"/>
      <c r="CC1313" s="166"/>
      <c r="CD1313" s="166"/>
      <c r="CE1313" s="166"/>
      <c r="CF1313" s="166"/>
      <c r="CG1313" s="166"/>
      <c r="CH1313" s="166"/>
      <c r="CI1313" s="166"/>
      <c r="CJ1313" s="166"/>
      <c r="CK1313" s="166"/>
      <c r="CL1313" s="166"/>
      <c r="CM1313" s="166"/>
      <c r="CN1313" s="166"/>
      <c r="CO1313" s="166"/>
      <c r="CP1313" s="166"/>
      <c r="CQ1313" s="166"/>
      <c r="CR1313" s="166"/>
      <c r="CS1313" s="166"/>
      <c r="CT1313" s="166"/>
      <c r="CU1313" s="166"/>
      <c r="CV1313" s="166"/>
      <c r="CW1313" s="166"/>
      <c r="CX1313" s="166"/>
      <c r="CY1313" s="166"/>
      <c r="CZ1313" s="166"/>
      <c r="DA1313" s="166"/>
      <c r="DB1313" s="166"/>
      <c r="DC1313" s="166"/>
      <c r="DD1313" s="166"/>
      <c r="DE1313" s="166"/>
      <c r="DF1313" s="166"/>
      <c r="DG1313" s="166"/>
      <c r="DH1313" s="166"/>
      <c r="DI1313" s="166"/>
      <c r="DJ1313" s="166"/>
      <c r="DK1313" s="166"/>
      <c r="DL1313" s="166"/>
      <c r="DM1313" s="166"/>
      <c r="DN1313" s="166"/>
      <c r="DO1313" s="166"/>
      <c r="DP1313" s="166"/>
      <c r="DQ1313" s="166"/>
      <c r="DR1313" s="166"/>
      <c r="DS1313" s="166"/>
      <c r="DT1313" s="166"/>
      <c r="DU1313" s="166"/>
      <c r="DV1313" s="166"/>
      <c r="DW1313" s="166"/>
      <c r="DX1313" s="166"/>
      <c r="DY1313" s="166"/>
      <c r="DZ1313" s="166"/>
      <c r="EA1313" s="166"/>
      <c r="EB1313" s="166"/>
      <c r="EC1313" s="166"/>
      <c r="ED1313" s="166"/>
      <c r="EE1313" s="166"/>
      <c r="EF1313" s="166"/>
      <c r="EG1313" s="166"/>
      <c r="EH1313" s="166"/>
      <c r="EI1313" s="166"/>
      <c r="EJ1313" s="166"/>
      <c r="EK1313" s="166"/>
      <c r="EL1313" s="166"/>
      <c r="EM1313" s="166"/>
      <c r="EN1313" s="166"/>
      <c r="EO1313" s="166"/>
      <c r="EP1313" s="166"/>
      <c r="EQ1313" s="166"/>
      <c r="ER1313" s="166"/>
      <c r="ES1313" s="166"/>
      <c r="ET1313" s="166"/>
      <c r="EU1313" s="166"/>
      <c r="EV1313" s="166"/>
      <c r="EW1313" s="166"/>
      <c r="EX1313" s="166"/>
      <c r="EY1313" s="166"/>
      <c r="EZ1313" s="166"/>
      <c r="FA1313" s="166"/>
      <c r="FB1313" s="166"/>
      <c r="FC1313" s="166"/>
      <c r="FD1313" s="166"/>
      <c r="FE1313" s="166"/>
      <c r="FF1313" s="166"/>
      <c r="FG1313" s="166"/>
      <c r="FH1313" s="166"/>
      <c r="FI1313" s="166"/>
      <c r="FJ1313" s="166"/>
    </row>
    <row r="1314" spans="13:166" s="19" customFormat="1">
      <c r="M1314" s="166"/>
      <c r="N1314" s="166"/>
      <c r="O1314" s="166"/>
      <c r="P1314" s="166"/>
      <c r="Q1314" s="166"/>
      <c r="R1314" s="166"/>
      <c r="S1314" s="166"/>
      <c r="T1314" s="166"/>
      <c r="U1314" s="166"/>
      <c r="V1314" s="166"/>
      <c r="W1314" s="166"/>
      <c r="X1314" s="166"/>
      <c r="Y1314" s="166"/>
      <c r="Z1314" s="166"/>
      <c r="AA1314" s="166"/>
      <c r="AB1314" s="166"/>
      <c r="AC1314" s="166"/>
      <c r="AD1314" s="166"/>
      <c r="AE1314" s="166"/>
      <c r="AF1314" s="166"/>
      <c r="AG1314" s="166"/>
      <c r="AH1314" s="167"/>
      <c r="AI1314" s="167"/>
      <c r="AJ1314" s="167"/>
      <c r="AK1314" s="167"/>
      <c r="AL1314" s="167"/>
      <c r="AM1314" s="167"/>
      <c r="AN1314" s="167"/>
      <c r="AO1314" s="167"/>
      <c r="AP1314" s="167"/>
      <c r="AQ1314" s="167"/>
      <c r="AR1314" s="167"/>
      <c r="AS1314" s="167"/>
      <c r="AT1314" s="167"/>
      <c r="AU1314" s="167"/>
      <c r="AV1314" s="167"/>
      <c r="AW1314" s="167"/>
      <c r="AX1314" s="167"/>
      <c r="AY1314" s="167"/>
      <c r="AZ1314" s="167"/>
      <c r="BA1314" s="167"/>
      <c r="BB1314" s="167"/>
      <c r="BC1314" s="167"/>
      <c r="BD1314" s="167"/>
      <c r="BE1314" s="167"/>
      <c r="BF1314" s="167"/>
      <c r="BG1314" s="167"/>
      <c r="BH1314" s="167"/>
      <c r="BI1314" s="167"/>
      <c r="BJ1314" s="167"/>
      <c r="BK1314" s="167"/>
      <c r="BL1314" s="166"/>
      <c r="BM1314" s="166"/>
      <c r="BN1314" s="166"/>
      <c r="BO1314" s="166"/>
      <c r="BP1314" s="166"/>
      <c r="BQ1314" s="166"/>
      <c r="BR1314" s="166"/>
      <c r="BS1314" s="166"/>
      <c r="BT1314" s="166"/>
      <c r="BU1314" s="166"/>
      <c r="BV1314" s="166"/>
      <c r="BW1314" s="166"/>
      <c r="BX1314" s="166"/>
      <c r="BY1314" s="166"/>
      <c r="BZ1314" s="166"/>
      <c r="CA1314" s="166"/>
      <c r="CB1314" s="166"/>
      <c r="CC1314" s="166"/>
      <c r="CD1314" s="166"/>
      <c r="CE1314" s="166"/>
      <c r="CF1314" s="166"/>
      <c r="CG1314" s="166"/>
      <c r="CH1314" s="166"/>
      <c r="CI1314" s="166"/>
      <c r="CJ1314" s="166"/>
      <c r="CK1314" s="166"/>
      <c r="CL1314" s="166"/>
      <c r="CM1314" s="166"/>
      <c r="CN1314" s="166"/>
      <c r="CO1314" s="166"/>
      <c r="CP1314" s="166"/>
      <c r="CQ1314" s="166"/>
      <c r="CR1314" s="166"/>
      <c r="CS1314" s="166"/>
      <c r="CT1314" s="166"/>
      <c r="CU1314" s="166"/>
      <c r="CV1314" s="166"/>
      <c r="CW1314" s="166"/>
      <c r="CX1314" s="166"/>
      <c r="CY1314" s="166"/>
      <c r="CZ1314" s="166"/>
      <c r="DA1314" s="166"/>
      <c r="DB1314" s="166"/>
      <c r="DC1314" s="166"/>
      <c r="DD1314" s="166"/>
      <c r="DE1314" s="166"/>
      <c r="DF1314" s="166"/>
      <c r="DG1314" s="166"/>
      <c r="DH1314" s="166"/>
      <c r="DI1314" s="166"/>
      <c r="DJ1314" s="166"/>
      <c r="DK1314" s="166"/>
      <c r="DL1314" s="166"/>
      <c r="DM1314" s="166"/>
      <c r="DN1314" s="166"/>
      <c r="DO1314" s="166"/>
      <c r="DP1314" s="166"/>
      <c r="DQ1314" s="166"/>
      <c r="DR1314" s="166"/>
      <c r="DS1314" s="166"/>
      <c r="DT1314" s="166"/>
      <c r="DU1314" s="166"/>
      <c r="DV1314" s="166"/>
      <c r="DW1314" s="166"/>
      <c r="DX1314" s="166"/>
      <c r="DY1314" s="166"/>
      <c r="DZ1314" s="166"/>
      <c r="EA1314" s="166"/>
      <c r="EB1314" s="166"/>
      <c r="EC1314" s="166"/>
      <c r="ED1314" s="166"/>
      <c r="EE1314" s="166"/>
      <c r="EF1314" s="166"/>
      <c r="EG1314" s="166"/>
      <c r="EH1314" s="166"/>
      <c r="EI1314" s="166"/>
      <c r="EJ1314" s="166"/>
      <c r="EK1314" s="166"/>
      <c r="EL1314" s="166"/>
      <c r="EM1314" s="166"/>
      <c r="EN1314" s="166"/>
      <c r="EO1314" s="166"/>
      <c r="EP1314" s="166"/>
      <c r="EQ1314" s="166"/>
      <c r="ER1314" s="166"/>
      <c r="ES1314" s="166"/>
      <c r="ET1314" s="166"/>
      <c r="EU1314" s="166"/>
      <c r="EV1314" s="166"/>
      <c r="EW1314" s="166"/>
      <c r="EX1314" s="166"/>
      <c r="EY1314" s="166"/>
      <c r="EZ1314" s="166"/>
      <c r="FA1314" s="166"/>
      <c r="FB1314" s="166"/>
      <c r="FC1314" s="166"/>
      <c r="FD1314" s="166"/>
      <c r="FE1314" s="166"/>
      <c r="FF1314" s="166"/>
      <c r="FG1314" s="166"/>
      <c r="FH1314" s="166"/>
      <c r="FI1314" s="166"/>
      <c r="FJ1314" s="166"/>
    </row>
    <row r="1315" spans="13:166" s="19" customFormat="1">
      <c r="M1315" s="166"/>
      <c r="N1315" s="166"/>
      <c r="O1315" s="166"/>
      <c r="P1315" s="166"/>
      <c r="Q1315" s="166"/>
      <c r="R1315" s="166"/>
      <c r="S1315" s="166"/>
      <c r="T1315" s="166"/>
      <c r="U1315" s="166"/>
      <c r="V1315" s="166"/>
      <c r="W1315" s="166"/>
      <c r="X1315" s="166"/>
      <c r="Y1315" s="166"/>
      <c r="Z1315" s="166"/>
      <c r="AA1315" s="166"/>
      <c r="AB1315" s="166"/>
      <c r="AC1315" s="166"/>
      <c r="AD1315" s="166"/>
      <c r="AE1315" s="166"/>
      <c r="AF1315" s="166"/>
      <c r="AG1315" s="166"/>
      <c r="AH1315" s="167"/>
      <c r="AI1315" s="167"/>
      <c r="AJ1315" s="167"/>
      <c r="AK1315" s="167"/>
      <c r="AL1315" s="167"/>
      <c r="AM1315" s="167"/>
      <c r="AN1315" s="167"/>
      <c r="AO1315" s="167"/>
      <c r="AP1315" s="167"/>
      <c r="AQ1315" s="167"/>
      <c r="AR1315" s="167"/>
      <c r="AS1315" s="167"/>
      <c r="AT1315" s="167"/>
      <c r="AU1315" s="167"/>
      <c r="AV1315" s="167"/>
      <c r="AW1315" s="167"/>
      <c r="AX1315" s="167"/>
      <c r="AY1315" s="167"/>
      <c r="AZ1315" s="167"/>
      <c r="BA1315" s="167"/>
      <c r="BB1315" s="167"/>
      <c r="BC1315" s="167"/>
      <c r="BD1315" s="167"/>
      <c r="BE1315" s="167"/>
      <c r="BF1315" s="167"/>
      <c r="BG1315" s="167"/>
      <c r="BH1315" s="167"/>
      <c r="BI1315" s="167"/>
      <c r="BJ1315" s="167"/>
      <c r="BK1315" s="167"/>
      <c r="BL1315" s="166"/>
      <c r="BM1315" s="166"/>
      <c r="BN1315" s="166"/>
      <c r="BO1315" s="166"/>
      <c r="BP1315" s="166"/>
      <c r="BQ1315" s="166"/>
      <c r="BR1315" s="166"/>
      <c r="BS1315" s="166"/>
      <c r="BT1315" s="166"/>
      <c r="BU1315" s="166"/>
      <c r="BV1315" s="166"/>
      <c r="BW1315" s="166"/>
      <c r="BX1315" s="166"/>
      <c r="BY1315" s="166"/>
      <c r="BZ1315" s="166"/>
      <c r="CA1315" s="166"/>
      <c r="CB1315" s="166"/>
      <c r="CC1315" s="166"/>
      <c r="CD1315" s="166"/>
      <c r="CE1315" s="166"/>
      <c r="CF1315" s="166"/>
      <c r="CG1315" s="166"/>
      <c r="CH1315" s="166"/>
      <c r="CI1315" s="166"/>
      <c r="CJ1315" s="166"/>
      <c r="CK1315" s="166"/>
      <c r="CL1315" s="166"/>
      <c r="CM1315" s="166"/>
      <c r="CN1315" s="166"/>
      <c r="CO1315" s="166"/>
      <c r="CP1315" s="166"/>
      <c r="CQ1315" s="166"/>
      <c r="CR1315" s="166"/>
      <c r="CS1315" s="166"/>
      <c r="CT1315" s="166"/>
      <c r="CU1315" s="166"/>
      <c r="CV1315" s="166"/>
      <c r="CW1315" s="166"/>
      <c r="CX1315" s="166"/>
      <c r="CY1315" s="166"/>
      <c r="CZ1315" s="166"/>
      <c r="DA1315" s="166"/>
      <c r="DB1315" s="166"/>
      <c r="DC1315" s="166"/>
      <c r="DD1315" s="166"/>
      <c r="DE1315" s="166"/>
      <c r="DF1315" s="166"/>
      <c r="DG1315" s="166"/>
      <c r="DH1315" s="166"/>
      <c r="DI1315" s="166"/>
      <c r="DJ1315" s="166"/>
      <c r="DK1315" s="166"/>
      <c r="DL1315" s="166"/>
      <c r="DM1315" s="166"/>
      <c r="DN1315" s="166"/>
      <c r="DO1315" s="166"/>
      <c r="DP1315" s="166"/>
      <c r="DQ1315" s="166"/>
      <c r="DR1315" s="166"/>
      <c r="DS1315" s="166"/>
      <c r="DT1315" s="166"/>
      <c r="DU1315" s="166"/>
      <c r="DV1315" s="166"/>
      <c r="DW1315" s="166"/>
      <c r="DX1315" s="166"/>
      <c r="DY1315" s="166"/>
      <c r="DZ1315" s="166"/>
      <c r="EA1315" s="166"/>
      <c r="EB1315" s="166"/>
      <c r="EC1315" s="166"/>
      <c r="ED1315" s="166"/>
      <c r="EE1315" s="166"/>
      <c r="EF1315" s="166"/>
      <c r="EG1315" s="166"/>
      <c r="EH1315" s="166"/>
      <c r="EI1315" s="166"/>
      <c r="EJ1315" s="166"/>
      <c r="EK1315" s="166"/>
      <c r="EL1315" s="166"/>
      <c r="EM1315" s="166"/>
      <c r="EN1315" s="166"/>
      <c r="EO1315" s="166"/>
      <c r="EP1315" s="166"/>
      <c r="EQ1315" s="166"/>
      <c r="ER1315" s="166"/>
      <c r="ES1315" s="166"/>
      <c r="ET1315" s="166"/>
      <c r="EU1315" s="166"/>
      <c r="EV1315" s="166"/>
      <c r="EW1315" s="166"/>
      <c r="EX1315" s="166"/>
      <c r="EY1315" s="166"/>
      <c r="EZ1315" s="166"/>
      <c r="FA1315" s="166"/>
      <c r="FB1315" s="166"/>
      <c r="FC1315" s="166"/>
      <c r="FD1315" s="166"/>
      <c r="FE1315" s="166"/>
      <c r="FF1315" s="166"/>
      <c r="FG1315" s="166"/>
      <c r="FH1315" s="166"/>
      <c r="FI1315" s="166"/>
      <c r="FJ1315" s="166"/>
    </row>
    <row r="1316" spans="13:166" s="19" customFormat="1">
      <c r="M1316" s="166"/>
      <c r="N1316" s="166"/>
      <c r="O1316" s="166"/>
      <c r="P1316" s="166"/>
      <c r="Q1316" s="166"/>
      <c r="R1316" s="166"/>
      <c r="S1316" s="166"/>
      <c r="T1316" s="166"/>
      <c r="U1316" s="166"/>
      <c r="V1316" s="166"/>
      <c r="W1316" s="166"/>
      <c r="X1316" s="166"/>
      <c r="Y1316" s="166"/>
      <c r="Z1316" s="166"/>
      <c r="AA1316" s="166"/>
      <c r="AB1316" s="166"/>
      <c r="AC1316" s="166"/>
      <c r="AD1316" s="166"/>
      <c r="AE1316" s="166"/>
      <c r="AF1316" s="166"/>
      <c r="AG1316" s="166"/>
      <c r="AH1316" s="167"/>
      <c r="AI1316" s="167"/>
      <c r="AJ1316" s="167"/>
      <c r="AK1316" s="167"/>
      <c r="AL1316" s="167"/>
      <c r="AM1316" s="167"/>
      <c r="AN1316" s="167"/>
      <c r="AO1316" s="167"/>
      <c r="AP1316" s="167"/>
      <c r="AQ1316" s="167"/>
      <c r="AR1316" s="167"/>
      <c r="AS1316" s="167"/>
      <c r="AT1316" s="167"/>
      <c r="AU1316" s="167"/>
      <c r="AV1316" s="167"/>
      <c r="AW1316" s="167"/>
      <c r="AX1316" s="167"/>
      <c r="AY1316" s="167"/>
      <c r="AZ1316" s="167"/>
      <c r="BA1316" s="167"/>
      <c r="BB1316" s="167"/>
      <c r="BC1316" s="167"/>
      <c r="BD1316" s="167"/>
      <c r="BE1316" s="167"/>
      <c r="BF1316" s="167"/>
      <c r="BG1316" s="167"/>
      <c r="BH1316" s="167"/>
      <c r="BI1316" s="167"/>
      <c r="BJ1316" s="167"/>
      <c r="BK1316" s="167"/>
      <c r="BL1316" s="166"/>
      <c r="BM1316" s="166"/>
      <c r="BN1316" s="166"/>
      <c r="BO1316" s="166"/>
      <c r="BP1316" s="166"/>
      <c r="BQ1316" s="166"/>
      <c r="BR1316" s="166"/>
      <c r="BS1316" s="166"/>
      <c r="BT1316" s="166"/>
      <c r="BU1316" s="166"/>
      <c r="BV1316" s="166"/>
      <c r="BW1316" s="166"/>
      <c r="BX1316" s="166"/>
      <c r="BY1316" s="166"/>
      <c r="BZ1316" s="166"/>
      <c r="CA1316" s="166"/>
      <c r="CB1316" s="166"/>
      <c r="CC1316" s="166"/>
      <c r="CD1316" s="166"/>
      <c r="CE1316" s="166"/>
      <c r="CF1316" s="166"/>
      <c r="CG1316" s="166"/>
      <c r="CH1316" s="166"/>
      <c r="CI1316" s="166"/>
      <c r="CJ1316" s="166"/>
      <c r="CK1316" s="166"/>
      <c r="CL1316" s="166"/>
      <c r="CM1316" s="166"/>
      <c r="CN1316" s="166"/>
      <c r="CO1316" s="166"/>
      <c r="CP1316" s="166"/>
      <c r="CQ1316" s="166"/>
      <c r="CR1316" s="166"/>
      <c r="CS1316" s="166"/>
      <c r="CT1316" s="166"/>
      <c r="CU1316" s="166"/>
      <c r="CV1316" s="166"/>
      <c r="CW1316" s="166"/>
      <c r="CX1316" s="166"/>
      <c r="CY1316" s="166"/>
      <c r="CZ1316" s="166"/>
      <c r="DA1316" s="166"/>
      <c r="DB1316" s="166"/>
      <c r="DC1316" s="166"/>
      <c r="DD1316" s="166"/>
      <c r="DE1316" s="166"/>
      <c r="DF1316" s="166"/>
      <c r="DG1316" s="166"/>
      <c r="DH1316" s="166"/>
      <c r="DI1316" s="166"/>
      <c r="DJ1316" s="166"/>
      <c r="DK1316" s="166"/>
      <c r="DL1316" s="166"/>
      <c r="DM1316" s="166"/>
      <c r="DN1316" s="166"/>
      <c r="DO1316" s="166"/>
      <c r="DP1316" s="166"/>
      <c r="DQ1316" s="166"/>
      <c r="DR1316" s="166"/>
      <c r="DS1316" s="166"/>
      <c r="DT1316" s="166"/>
      <c r="DU1316" s="166"/>
      <c r="DV1316" s="166"/>
      <c r="DW1316" s="166"/>
      <c r="DX1316" s="166"/>
      <c r="DY1316" s="166"/>
      <c r="DZ1316" s="166"/>
      <c r="EA1316" s="166"/>
      <c r="EB1316" s="166"/>
      <c r="EC1316" s="166"/>
      <c r="ED1316" s="166"/>
      <c r="EE1316" s="166"/>
      <c r="EF1316" s="166"/>
      <c r="EG1316" s="166"/>
      <c r="EH1316" s="166"/>
      <c r="EI1316" s="166"/>
      <c r="EJ1316" s="166"/>
      <c r="EK1316" s="166"/>
      <c r="EL1316" s="166"/>
      <c r="EM1316" s="166"/>
      <c r="EN1316" s="166"/>
      <c r="EO1316" s="166"/>
      <c r="EP1316" s="166"/>
      <c r="EQ1316" s="166"/>
      <c r="ER1316" s="166"/>
      <c r="ES1316" s="166"/>
      <c r="ET1316" s="166"/>
      <c r="EU1316" s="166"/>
      <c r="EV1316" s="166"/>
      <c r="EW1316" s="166"/>
      <c r="EX1316" s="166"/>
      <c r="EY1316" s="166"/>
      <c r="EZ1316" s="166"/>
      <c r="FA1316" s="166"/>
      <c r="FB1316" s="166"/>
      <c r="FC1316" s="166"/>
      <c r="FD1316" s="166"/>
      <c r="FE1316" s="166"/>
      <c r="FF1316" s="166"/>
      <c r="FG1316" s="166"/>
      <c r="FH1316" s="166"/>
      <c r="FI1316" s="166"/>
      <c r="FJ1316" s="166"/>
    </row>
    <row r="1317" spans="13:166" s="19" customFormat="1">
      <c r="M1317" s="166"/>
      <c r="N1317" s="166"/>
      <c r="O1317" s="166"/>
      <c r="P1317" s="166"/>
      <c r="Q1317" s="166"/>
      <c r="R1317" s="166"/>
      <c r="S1317" s="166"/>
      <c r="T1317" s="166"/>
      <c r="U1317" s="166"/>
      <c r="V1317" s="166"/>
      <c r="W1317" s="166"/>
      <c r="X1317" s="166"/>
      <c r="Y1317" s="166"/>
      <c r="Z1317" s="166"/>
      <c r="AA1317" s="166"/>
      <c r="AB1317" s="166"/>
      <c r="AC1317" s="166"/>
      <c r="AD1317" s="166"/>
      <c r="AE1317" s="166"/>
      <c r="AF1317" s="166"/>
      <c r="AG1317" s="166"/>
      <c r="AH1317" s="167"/>
      <c r="AI1317" s="167"/>
      <c r="AJ1317" s="167"/>
      <c r="AK1317" s="167"/>
      <c r="AL1317" s="167"/>
      <c r="AM1317" s="167"/>
      <c r="AN1317" s="167"/>
      <c r="AO1317" s="167"/>
      <c r="AP1317" s="167"/>
      <c r="AQ1317" s="167"/>
      <c r="AR1317" s="167"/>
      <c r="AS1317" s="167"/>
      <c r="AT1317" s="167"/>
      <c r="AU1317" s="167"/>
      <c r="AV1317" s="167"/>
      <c r="AW1317" s="167"/>
      <c r="AX1317" s="167"/>
      <c r="AY1317" s="167"/>
      <c r="AZ1317" s="167"/>
      <c r="BA1317" s="167"/>
      <c r="BB1317" s="167"/>
      <c r="BC1317" s="167"/>
      <c r="BD1317" s="167"/>
      <c r="BE1317" s="167"/>
      <c r="BF1317" s="167"/>
      <c r="BG1317" s="167"/>
      <c r="BH1317" s="167"/>
      <c r="BI1317" s="167"/>
      <c r="BJ1317" s="167"/>
      <c r="BK1317" s="167"/>
      <c r="BL1317" s="166"/>
      <c r="BM1317" s="166"/>
      <c r="BN1317" s="166"/>
      <c r="BO1317" s="166"/>
      <c r="BP1317" s="166"/>
      <c r="BQ1317" s="166"/>
      <c r="BR1317" s="166"/>
      <c r="BS1317" s="166"/>
      <c r="BT1317" s="166"/>
      <c r="BU1317" s="166"/>
      <c r="BV1317" s="166"/>
      <c r="BW1317" s="166"/>
      <c r="BX1317" s="166"/>
      <c r="BY1317" s="166"/>
      <c r="BZ1317" s="166"/>
      <c r="CA1317" s="166"/>
      <c r="CB1317" s="166"/>
      <c r="CC1317" s="166"/>
      <c r="CD1317" s="166"/>
      <c r="CE1317" s="166"/>
      <c r="CF1317" s="166"/>
      <c r="CG1317" s="166"/>
      <c r="CH1317" s="166"/>
      <c r="CI1317" s="166"/>
      <c r="CJ1317" s="166"/>
      <c r="CK1317" s="166"/>
      <c r="CL1317" s="166"/>
      <c r="CM1317" s="166"/>
      <c r="CN1317" s="166"/>
      <c r="CO1317" s="166"/>
      <c r="CP1317" s="166"/>
      <c r="CQ1317" s="166"/>
      <c r="CR1317" s="166"/>
      <c r="CS1317" s="166"/>
      <c r="CT1317" s="166"/>
      <c r="CU1317" s="166"/>
      <c r="CV1317" s="166"/>
      <c r="CW1317" s="166"/>
      <c r="CX1317" s="166"/>
      <c r="CY1317" s="166"/>
      <c r="CZ1317" s="166"/>
      <c r="DA1317" s="166"/>
      <c r="DB1317" s="166"/>
      <c r="DC1317" s="166"/>
      <c r="DD1317" s="166"/>
      <c r="DE1317" s="166"/>
      <c r="DF1317" s="166"/>
      <c r="DG1317" s="166"/>
      <c r="DH1317" s="166"/>
      <c r="DI1317" s="166"/>
      <c r="DJ1317" s="166"/>
      <c r="DK1317" s="166"/>
      <c r="DL1317" s="166"/>
      <c r="DM1317" s="166"/>
      <c r="DN1317" s="166"/>
      <c r="DO1317" s="166"/>
      <c r="DP1317" s="166"/>
      <c r="DQ1317" s="166"/>
      <c r="DR1317" s="166"/>
      <c r="DS1317" s="166"/>
      <c r="DT1317" s="166"/>
      <c r="DU1317" s="166"/>
      <c r="DV1317" s="166"/>
      <c r="DW1317" s="166"/>
      <c r="DX1317" s="166"/>
      <c r="DY1317" s="166"/>
      <c r="DZ1317" s="166"/>
      <c r="EA1317" s="166"/>
      <c r="EB1317" s="166"/>
      <c r="EC1317" s="166"/>
      <c r="ED1317" s="166"/>
      <c r="EE1317" s="166"/>
      <c r="EF1317" s="166"/>
      <c r="EG1317" s="166"/>
      <c r="EH1317" s="166"/>
      <c r="EI1317" s="166"/>
      <c r="EJ1317" s="166"/>
      <c r="EK1317" s="166"/>
      <c r="EL1317" s="166"/>
      <c r="EM1317" s="166"/>
      <c r="EN1317" s="166"/>
      <c r="EO1317" s="166"/>
      <c r="EP1317" s="166"/>
      <c r="EQ1317" s="166"/>
      <c r="ER1317" s="166"/>
      <c r="ES1317" s="166"/>
      <c r="ET1317" s="166"/>
      <c r="EU1317" s="166"/>
      <c r="EV1317" s="166"/>
      <c r="EW1317" s="166"/>
      <c r="EX1317" s="166"/>
      <c r="EY1317" s="166"/>
      <c r="EZ1317" s="166"/>
      <c r="FA1317" s="166"/>
      <c r="FB1317" s="166"/>
      <c r="FC1317" s="166"/>
      <c r="FD1317" s="166"/>
      <c r="FE1317" s="166"/>
      <c r="FF1317" s="166"/>
      <c r="FG1317" s="166"/>
      <c r="FH1317" s="166"/>
      <c r="FI1317" s="166"/>
      <c r="FJ1317" s="166"/>
    </row>
    <row r="1318" spans="13:166" s="19" customFormat="1">
      <c r="M1318" s="166"/>
      <c r="N1318" s="166"/>
      <c r="O1318" s="166"/>
      <c r="P1318" s="166"/>
      <c r="Q1318" s="166"/>
      <c r="R1318" s="166"/>
      <c r="S1318" s="166"/>
      <c r="T1318" s="166"/>
      <c r="U1318" s="166"/>
      <c r="V1318" s="166"/>
      <c r="W1318" s="166"/>
      <c r="X1318" s="166"/>
      <c r="Y1318" s="166"/>
      <c r="Z1318" s="166"/>
      <c r="AA1318" s="166"/>
      <c r="AB1318" s="166"/>
      <c r="AC1318" s="166"/>
      <c r="AD1318" s="166"/>
      <c r="AE1318" s="166"/>
      <c r="AF1318" s="166"/>
      <c r="AG1318" s="166"/>
      <c r="AH1318" s="167"/>
      <c r="AI1318" s="167"/>
      <c r="AJ1318" s="167"/>
      <c r="AK1318" s="167"/>
      <c r="AL1318" s="167"/>
      <c r="AM1318" s="167"/>
      <c r="AN1318" s="167"/>
      <c r="AO1318" s="167"/>
      <c r="AP1318" s="167"/>
      <c r="AQ1318" s="167"/>
      <c r="AR1318" s="167"/>
      <c r="AS1318" s="167"/>
      <c r="AT1318" s="167"/>
      <c r="AU1318" s="167"/>
      <c r="AV1318" s="167"/>
      <c r="AW1318" s="167"/>
      <c r="AX1318" s="167"/>
      <c r="AY1318" s="167"/>
      <c r="AZ1318" s="167"/>
      <c r="BA1318" s="167"/>
      <c r="BB1318" s="167"/>
      <c r="BC1318" s="167"/>
      <c r="BD1318" s="167"/>
      <c r="BE1318" s="167"/>
      <c r="BF1318" s="167"/>
      <c r="BG1318" s="167"/>
      <c r="BH1318" s="167"/>
      <c r="BI1318" s="167"/>
      <c r="BJ1318" s="167"/>
      <c r="BK1318" s="167"/>
      <c r="BL1318" s="166"/>
      <c r="BM1318" s="166"/>
      <c r="BN1318" s="166"/>
      <c r="BO1318" s="166"/>
      <c r="BP1318" s="166"/>
      <c r="BQ1318" s="166"/>
      <c r="BR1318" s="166"/>
      <c r="BS1318" s="166"/>
      <c r="BT1318" s="166"/>
      <c r="BU1318" s="166"/>
      <c r="BV1318" s="166"/>
      <c r="BW1318" s="166"/>
      <c r="BX1318" s="166"/>
      <c r="BY1318" s="166"/>
      <c r="BZ1318" s="166"/>
      <c r="CA1318" s="166"/>
      <c r="CB1318" s="166"/>
      <c r="CC1318" s="166"/>
      <c r="CD1318" s="166"/>
      <c r="CE1318" s="166"/>
      <c r="CF1318" s="166"/>
      <c r="CG1318" s="166"/>
      <c r="CH1318" s="166"/>
      <c r="CI1318" s="166"/>
      <c r="CJ1318" s="166"/>
      <c r="CK1318" s="166"/>
      <c r="CL1318" s="166"/>
      <c r="CM1318" s="166"/>
      <c r="CN1318" s="166"/>
      <c r="CO1318" s="166"/>
      <c r="CP1318" s="166"/>
      <c r="CQ1318" s="166"/>
      <c r="CR1318" s="166"/>
      <c r="CS1318" s="166"/>
      <c r="CT1318" s="166"/>
      <c r="CU1318" s="166"/>
      <c r="CV1318" s="166"/>
      <c r="CW1318" s="166"/>
      <c r="CX1318" s="166"/>
      <c r="CY1318" s="166"/>
      <c r="CZ1318" s="166"/>
      <c r="DA1318" s="166"/>
      <c r="DB1318" s="166"/>
      <c r="DC1318" s="166"/>
      <c r="DD1318" s="166"/>
      <c r="DE1318" s="166"/>
      <c r="DF1318" s="166"/>
      <c r="DG1318" s="166"/>
      <c r="DH1318" s="166"/>
      <c r="DI1318" s="166"/>
      <c r="DJ1318" s="166"/>
      <c r="DK1318" s="166"/>
      <c r="DL1318" s="166"/>
      <c r="DM1318" s="166"/>
      <c r="DN1318" s="166"/>
      <c r="DO1318" s="166"/>
      <c r="DP1318" s="166"/>
      <c r="DQ1318" s="166"/>
      <c r="DR1318" s="166"/>
      <c r="DS1318" s="166"/>
      <c r="DT1318" s="166"/>
      <c r="DU1318" s="166"/>
      <c r="DV1318" s="166"/>
      <c r="DW1318" s="166"/>
      <c r="DX1318" s="166"/>
      <c r="DY1318" s="166"/>
      <c r="DZ1318" s="166"/>
      <c r="EA1318" s="166"/>
      <c r="EB1318" s="166"/>
      <c r="EC1318" s="166"/>
      <c r="ED1318" s="166"/>
      <c r="EE1318" s="166"/>
      <c r="EF1318" s="166"/>
      <c r="EG1318" s="166"/>
      <c r="EH1318" s="166"/>
      <c r="EI1318" s="166"/>
      <c r="EJ1318" s="166"/>
      <c r="EK1318" s="166"/>
      <c r="EL1318" s="166"/>
      <c r="EM1318" s="166"/>
      <c r="EN1318" s="166"/>
      <c r="EO1318" s="166"/>
      <c r="EP1318" s="166"/>
      <c r="EQ1318" s="166"/>
      <c r="ER1318" s="166"/>
      <c r="ES1318" s="166"/>
      <c r="ET1318" s="166"/>
      <c r="EU1318" s="166"/>
      <c r="EV1318" s="166"/>
      <c r="EW1318" s="166"/>
      <c r="EX1318" s="166"/>
      <c r="EY1318" s="166"/>
      <c r="EZ1318" s="166"/>
      <c r="FA1318" s="166"/>
      <c r="FB1318" s="166"/>
      <c r="FC1318" s="166"/>
      <c r="FD1318" s="166"/>
      <c r="FE1318" s="166"/>
      <c r="FF1318" s="166"/>
      <c r="FG1318" s="166"/>
      <c r="FH1318" s="166"/>
      <c r="FI1318" s="166"/>
      <c r="FJ1318" s="166"/>
    </row>
    <row r="1319" spans="13:166" s="19" customFormat="1">
      <c r="M1319" s="166"/>
      <c r="N1319" s="166"/>
      <c r="O1319" s="166"/>
      <c r="P1319" s="166"/>
      <c r="Q1319" s="166"/>
      <c r="R1319" s="166"/>
      <c r="S1319" s="166"/>
      <c r="T1319" s="166"/>
      <c r="U1319" s="166"/>
      <c r="V1319" s="166"/>
      <c r="W1319" s="166"/>
      <c r="X1319" s="166"/>
      <c r="Y1319" s="166"/>
      <c r="Z1319" s="166"/>
      <c r="AA1319" s="166"/>
      <c r="AB1319" s="166"/>
      <c r="AC1319" s="166"/>
      <c r="AD1319" s="166"/>
      <c r="AE1319" s="166"/>
      <c r="AF1319" s="166"/>
      <c r="AG1319" s="166"/>
      <c r="AH1319" s="167"/>
      <c r="AI1319" s="167"/>
      <c r="AJ1319" s="167"/>
      <c r="AK1319" s="167"/>
      <c r="AL1319" s="167"/>
      <c r="AM1319" s="167"/>
      <c r="AN1319" s="167"/>
      <c r="AO1319" s="167"/>
      <c r="AP1319" s="167"/>
      <c r="AQ1319" s="167"/>
      <c r="AR1319" s="167"/>
      <c r="AS1319" s="167"/>
      <c r="AT1319" s="167"/>
      <c r="AU1319" s="167"/>
      <c r="AV1319" s="167"/>
      <c r="AW1319" s="167"/>
      <c r="AX1319" s="167"/>
      <c r="AY1319" s="167"/>
      <c r="AZ1319" s="167"/>
      <c r="BA1319" s="167"/>
      <c r="BB1319" s="167"/>
      <c r="BC1319" s="167"/>
      <c r="BD1319" s="167"/>
      <c r="BE1319" s="167"/>
      <c r="BF1319" s="167"/>
      <c r="BG1319" s="167"/>
      <c r="BH1319" s="167"/>
      <c r="BI1319" s="167"/>
      <c r="BJ1319" s="167"/>
      <c r="BK1319" s="167"/>
      <c r="BL1319" s="166"/>
      <c r="BM1319" s="166"/>
      <c r="BN1319" s="166"/>
      <c r="BO1319" s="166"/>
      <c r="BP1319" s="166"/>
      <c r="BQ1319" s="166"/>
      <c r="BR1319" s="166"/>
      <c r="BS1319" s="166"/>
      <c r="BT1319" s="166"/>
      <c r="BU1319" s="166"/>
      <c r="BV1319" s="166"/>
      <c r="BW1319" s="166"/>
      <c r="BX1319" s="166"/>
      <c r="BY1319" s="166"/>
      <c r="BZ1319" s="166"/>
      <c r="CA1319" s="166"/>
      <c r="CB1319" s="166"/>
      <c r="CC1319" s="166"/>
      <c r="CD1319" s="166"/>
      <c r="CE1319" s="166"/>
      <c r="CF1319" s="166"/>
      <c r="CG1319" s="166"/>
      <c r="CH1319" s="166"/>
      <c r="CI1319" s="166"/>
      <c r="CJ1319" s="166"/>
      <c r="CK1319" s="166"/>
      <c r="CL1319" s="166"/>
      <c r="CM1319" s="166"/>
      <c r="CN1319" s="166"/>
      <c r="CO1319" s="166"/>
      <c r="CP1319" s="166"/>
      <c r="CQ1319" s="166"/>
      <c r="CR1319" s="166"/>
      <c r="CS1319" s="166"/>
      <c r="CT1319" s="166"/>
      <c r="CU1319" s="166"/>
      <c r="CV1319" s="166"/>
      <c r="CW1319" s="166"/>
      <c r="CX1319" s="166"/>
      <c r="CY1319" s="166"/>
      <c r="CZ1319" s="166"/>
      <c r="DA1319" s="166"/>
      <c r="DB1319" s="166"/>
      <c r="DC1319" s="166"/>
      <c r="DD1319" s="166"/>
      <c r="DE1319" s="166"/>
      <c r="DF1319" s="166"/>
      <c r="DG1319" s="166"/>
      <c r="DH1319" s="166"/>
      <c r="DI1319" s="166"/>
      <c r="DJ1319" s="166"/>
      <c r="DK1319" s="166"/>
      <c r="DL1319" s="166"/>
      <c r="DM1319" s="166"/>
      <c r="DN1319" s="166"/>
      <c r="DO1319" s="166"/>
      <c r="DP1319" s="166"/>
      <c r="DQ1319" s="166"/>
      <c r="DR1319" s="166"/>
      <c r="DS1319" s="166"/>
      <c r="DT1319" s="166"/>
      <c r="DU1319" s="166"/>
      <c r="DV1319" s="166"/>
      <c r="DW1319" s="166"/>
      <c r="DX1319" s="166"/>
      <c r="DY1319" s="166"/>
      <c r="DZ1319" s="166"/>
      <c r="EA1319" s="166"/>
      <c r="EB1319" s="166"/>
      <c r="EC1319" s="166"/>
      <c r="ED1319" s="166"/>
      <c r="EE1319" s="166"/>
      <c r="EF1319" s="166"/>
      <c r="EG1319" s="166"/>
      <c r="EH1319" s="166"/>
      <c r="EI1319" s="166"/>
      <c r="EJ1319" s="166"/>
      <c r="EK1319" s="166"/>
      <c r="EL1319" s="166"/>
      <c r="EM1319" s="166"/>
      <c r="EN1319" s="166"/>
      <c r="EO1319" s="166"/>
      <c r="EP1319" s="166"/>
      <c r="EQ1319" s="166"/>
      <c r="ER1319" s="166"/>
      <c r="ES1319" s="166"/>
      <c r="ET1319" s="166"/>
      <c r="EU1319" s="166"/>
      <c r="EV1319" s="166"/>
      <c r="EW1319" s="166"/>
      <c r="EX1319" s="166"/>
      <c r="EY1319" s="166"/>
      <c r="EZ1319" s="166"/>
      <c r="FA1319" s="166"/>
      <c r="FB1319" s="166"/>
      <c r="FC1319" s="166"/>
      <c r="FD1319" s="166"/>
      <c r="FE1319" s="166"/>
      <c r="FF1319" s="166"/>
      <c r="FG1319" s="166"/>
      <c r="FH1319" s="166"/>
      <c r="FI1319" s="166"/>
      <c r="FJ1319" s="166"/>
    </row>
    <row r="1320" spans="13:166" s="19" customFormat="1">
      <c r="M1320" s="166"/>
      <c r="N1320" s="166"/>
      <c r="O1320" s="166"/>
      <c r="P1320" s="166"/>
      <c r="Q1320" s="166"/>
      <c r="R1320" s="166"/>
      <c r="S1320" s="166"/>
      <c r="T1320" s="166"/>
      <c r="U1320" s="166"/>
      <c r="V1320" s="166"/>
      <c r="W1320" s="166"/>
      <c r="X1320" s="166"/>
      <c r="Y1320" s="166"/>
      <c r="Z1320" s="166"/>
      <c r="AA1320" s="166"/>
      <c r="AB1320" s="166"/>
      <c r="AC1320" s="166"/>
      <c r="AD1320" s="166"/>
      <c r="AE1320" s="166"/>
      <c r="AF1320" s="166"/>
      <c r="AG1320" s="166"/>
      <c r="AH1320" s="167"/>
      <c r="AI1320" s="167"/>
      <c r="AJ1320" s="167"/>
      <c r="AK1320" s="167"/>
      <c r="AL1320" s="167"/>
      <c r="AM1320" s="167"/>
      <c r="AN1320" s="167"/>
      <c r="AO1320" s="167"/>
      <c r="AP1320" s="167"/>
      <c r="AQ1320" s="167"/>
      <c r="AR1320" s="167"/>
      <c r="AS1320" s="167"/>
      <c r="AT1320" s="167"/>
      <c r="AU1320" s="167"/>
      <c r="AV1320" s="167"/>
      <c r="AW1320" s="167"/>
      <c r="AX1320" s="167"/>
      <c r="AY1320" s="167"/>
      <c r="AZ1320" s="167"/>
      <c r="BA1320" s="167"/>
      <c r="BB1320" s="167"/>
      <c r="BC1320" s="167"/>
      <c r="BD1320" s="167"/>
      <c r="BE1320" s="167"/>
      <c r="BF1320" s="167"/>
      <c r="BG1320" s="167"/>
      <c r="BH1320" s="167"/>
      <c r="BI1320" s="167"/>
      <c r="BJ1320" s="167"/>
      <c r="BK1320" s="167"/>
      <c r="BL1320" s="166"/>
      <c r="BM1320" s="166"/>
      <c r="BN1320" s="166"/>
      <c r="BO1320" s="166"/>
      <c r="BP1320" s="166"/>
      <c r="BQ1320" s="166"/>
      <c r="BR1320" s="166"/>
      <c r="BS1320" s="166"/>
      <c r="BT1320" s="166"/>
      <c r="BU1320" s="166"/>
      <c r="BV1320" s="166"/>
      <c r="BW1320" s="166"/>
      <c r="BX1320" s="166"/>
      <c r="BY1320" s="166"/>
      <c r="BZ1320" s="166"/>
      <c r="CA1320" s="166"/>
      <c r="CB1320" s="166"/>
      <c r="CC1320" s="166"/>
      <c r="CD1320" s="166"/>
      <c r="CE1320" s="166"/>
      <c r="CF1320" s="166"/>
      <c r="CG1320" s="166"/>
      <c r="CH1320" s="166"/>
      <c r="CI1320" s="166"/>
      <c r="CJ1320" s="166"/>
      <c r="CK1320" s="166"/>
      <c r="CL1320" s="166"/>
      <c r="CM1320" s="166"/>
      <c r="CN1320" s="166"/>
      <c r="CO1320" s="166"/>
      <c r="CP1320" s="166"/>
      <c r="CQ1320" s="166"/>
      <c r="CR1320" s="166"/>
      <c r="CS1320" s="166"/>
      <c r="CT1320" s="166"/>
      <c r="CU1320" s="166"/>
      <c r="CV1320" s="166"/>
      <c r="CW1320" s="166"/>
      <c r="CX1320" s="166"/>
      <c r="CY1320" s="166"/>
      <c r="CZ1320" s="166"/>
      <c r="DA1320" s="166"/>
      <c r="DB1320" s="166"/>
      <c r="DC1320" s="166"/>
      <c r="DD1320" s="166"/>
      <c r="DE1320" s="166"/>
      <c r="DF1320" s="166"/>
      <c r="DG1320" s="166"/>
      <c r="DH1320" s="166"/>
      <c r="DI1320" s="166"/>
      <c r="DJ1320" s="166"/>
      <c r="DK1320" s="166"/>
      <c r="DL1320" s="166"/>
      <c r="DM1320" s="166"/>
      <c r="DN1320" s="166"/>
      <c r="DO1320" s="166"/>
      <c r="DP1320" s="166"/>
      <c r="DQ1320" s="166"/>
      <c r="DR1320" s="166"/>
      <c r="DS1320" s="166"/>
      <c r="DT1320" s="166"/>
      <c r="DU1320" s="166"/>
      <c r="DV1320" s="166"/>
      <c r="DW1320" s="166"/>
      <c r="DX1320" s="166"/>
      <c r="DY1320" s="166"/>
      <c r="DZ1320" s="166"/>
      <c r="EA1320" s="166"/>
      <c r="EB1320" s="166"/>
      <c r="EC1320" s="166"/>
      <c r="ED1320" s="166"/>
      <c r="EE1320" s="166"/>
      <c r="EF1320" s="166"/>
      <c r="EG1320" s="166"/>
      <c r="EH1320" s="166"/>
      <c r="EI1320" s="166"/>
      <c r="EJ1320" s="166"/>
      <c r="EK1320" s="166"/>
      <c r="EL1320" s="166"/>
      <c r="EM1320" s="166"/>
      <c r="EN1320" s="166"/>
      <c r="EO1320" s="166"/>
      <c r="EP1320" s="166"/>
      <c r="EQ1320" s="166"/>
      <c r="ER1320" s="166"/>
      <c r="ES1320" s="166"/>
      <c r="ET1320" s="166"/>
      <c r="EU1320" s="166"/>
      <c r="EV1320" s="166"/>
      <c r="EW1320" s="166"/>
      <c r="EX1320" s="166"/>
      <c r="EY1320" s="166"/>
      <c r="EZ1320" s="166"/>
      <c r="FA1320" s="166"/>
      <c r="FB1320" s="166"/>
      <c r="FC1320" s="166"/>
      <c r="FD1320" s="166"/>
      <c r="FE1320" s="166"/>
      <c r="FF1320" s="166"/>
      <c r="FG1320" s="166"/>
      <c r="FH1320" s="166"/>
      <c r="FI1320" s="166"/>
      <c r="FJ1320" s="166"/>
    </row>
    <row r="1321" spans="13:166" s="19" customFormat="1">
      <c r="M1321" s="166"/>
      <c r="N1321" s="166"/>
      <c r="O1321" s="166"/>
      <c r="P1321" s="166"/>
      <c r="Q1321" s="166"/>
      <c r="R1321" s="166"/>
      <c r="S1321" s="166"/>
      <c r="T1321" s="166"/>
      <c r="U1321" s="166"/>
      <c r="V1321" s="166"/>
      <c r="W1321" s="166"/>
      <c r="X1321" s="166"/>
      <c r="Y1321" s="166"/>
      <c r="Z1321" s="166"/>
      <c r="AA1321" s="166"/>
      <c r="AB1321" s="166"/>
      <c r="AC1321" s="166"/>
      <c r="AD1321" s="166"/>
      <c r="AE1321" s="166"/>
      <c r="AF1321" s="166"/>
      <c r="AG1321" s="166"/>
      <c r="AH1321" s="167"/>
      <c r="AI1321" s="167"/>
      <c r="AJ1321" s="167"/>
      <c r="AK1321" s="167"/>
      <c r="AL1321" s="167"/>
      <c r="AM1321" s="167"/>
      <c r="AN1321" s="167"/>
      <c r="AO1321" s="167"/>
      <c r="AP1321" s="167"/>
      <c r="AQ1321" s="167"/>
      <c r="AR1321" s="167"/>
      <c r="AS1321" s="167"/>
      <c r="AT1321" s="167"/>
      <c r="AU1321" s="167"/>
      <c r="AV1321" s="167"/>
      <c r="AW1321" s="167"/>
      <c r="AX1321" s="167"/>
      <c r="AY1321" s="167"/>
      <c r="AZ1321" s="167"/>
      <c r="BA1321" s="167"/>
      <c r="BB1321" s="167"/>
      <c r="BC1321" s="167"/>
      <c r="BD1321" s="167"/>
      <c r="BE1321" s="167"/>
      <c r="BF1321" s="167"/>
      <c r="BG1321" s="167"/>
      <c r="BH1321" s="167"/>
      <c r="BI1321" s="167"/>
      <c r="BJ1321" s="167"/>
      <c r="BK1321" s="167"/>
      <c r="BL1321" s="166"/>
      <c r="BM1321" s="166"/>
      <c r="BN1321" s="166"/>
      <c r="BO1321" s="166"/>
      <c r="BP1321" s="166"/>
      <c r="BQ1321" s="166"/>
      <c r="BR1321" s="166"/>
      <c r="BS1321" s="166"/>
      <c r="BT1321" s="166"/>
      <c r="BU1321" s="166"/>
      <c r="BV1321" s="166"/>
      <c r="BW1321" s="166"/>
      <c r="BX1321" s="166"/>
      <c r="BY1321" s="166"/>
      <c r="BZ1321" s="166"/>
      <c r="CA1321" s="166"/>
      <c r="CB1321" s="166"/>
      <c r="CC1321" s="166"/>
      <c r="CD1321" s="166"/>
      <c r="CE1321" s="166"/>
      <c r="CF1321" s="166"/>
      <c r="CG1321" s="166"/>
      <c r="CH1321" s="166"/>
      <c r="CI1321" s="166"/>
      <c r="CJ1321" s="166"/>
      <c r="CK1321" s="166"/>
      <c r="CL1321" s="166"/>
      <c r="CM1321" s="166"/>
      <c r="CN1321" s="166"/>
      <c r="CO1321" s="166"/>
      <c r="CP1321" s="166"/>
      <c r="CQ1321" s="166"/>
      <c r="CR1321" s="166"/>
      <c r="CS1321" s="166"/>
      <c r="CT1321" s="166"/>
      <c r="CU1321" s="166"/>
      <c r="CV1321" s="166"/>
      <c r="CW1321" s="166"/>
      <c r="CX1321" s="166"/>
      <c r="CY1321" s="166"/>
      <c r="CZ1321" s="166"/>
      <c r="DA1321" s="166"/>
      <c r="DB1321" s="166"/>
      <c r="DC1321" s="166"/>
      <c r="DD1321" s="166"/>
      <c r="DE1321" s="166"/>
      <c r="DF1321" s="166"/>
      <c r="DG1321" s="166"/>
      <c r="DH1321" s="166"/>
      <c r="DI1321" s="166"/>
      <c r="DJ1321" s="166"/>
      <c r="DK1321" s="166"/>
      <c r="DL1321" s="166"/>
      <c r="DM1321" s="166"/>
      <c r="DN1321" s="166"/>
      <c r="DO1321" s="166"/>
      <c r="DP1321" s="166"/>
      <c r="DQ1321" s="166"/>
      <c r="DR1321" s="166"/>
      <c r="DS1321" s="166"/>
      <c r="DT1321" s="166"/>
      <c r="DU1321" s="166"/>
      <c r="DV1321" s="166"/>
      <c r="DW1321" s="166"/>
      <c r="DX1321" s="166"/>
      <c r="DY1321" s="166"/>
      <c r="DZ1321" s="166"/>
      <c r="EA1321" s="166"/>
      <c r="EB1321" s="166"/>
      <c r="EC1321" s="166"/>
      <c r="ED1321" s="166"/>
      <c r="EE1321" s="166"/>
      <c r="EF1321" s="166"/>
      <c r="EG1321" s="166"/>
      <c r="EH1321" s="166"/>
      <c r="EI1321" s="166"/>
      <c r="EJ1321" s="166"/>
      <c r="EK1321" s="166"/>
      <c r="EL1321" s="166"/>
      <c r="EM1321" s="166"/>
      <c r="EN1321" s="166"/>
      <c r="EO1321" s="166"/>
      <c r="EP1321" s="166"/>
      <c r="EQ1321" s="166"/>
      <c r="ER1321" s="166"/>
      <c r="ES1321" s="166"/>
      <c r="ET1321" s="166"/>
      <c r="EU1321" s="166"/>
      <c r="EV1321" s="166"/>
      <c r="EW1321" s="166"/>
      <c r="EX1321" s="166"/>
      <c r="EY1321" s="166"/>
      <c r="EZ1321" s="166"/>
      <c r="FA1321" s="166"/>
      <c r="FB1321" s="166"/>
      <c r="FC1321" s="166"/>
      <c r="FD1321" s="166"/>
      <c r="FE1321" s="166"/>
      <c r="FF1321" s="166"/>
      <c r="FG1321" s="166"/>
      <c r="FH1321" s="166"/>
      <c r="FI1321" s="166"/>
      <c r="FJ1321" s="166"/>
    </row>
    <row r="1322" spans="13:166" s="19" customFormat="1">
      <c r="M1322" s="166"/>
      <c r="N1322" s="166"/>
      <c r="O1322" s="166"/>
      <c r="P1322" s="166"/>
      <c r="Q1322" s="166"/>
      <c r="R1322" s="166"/>
      <c r="S1322" s="166"/>
      <c r="T1322" s="166"/>
      <c r="U1322" s="166"/>
      <c r="V1322" s="166"/>
      <c r="W1322" s="166"/>
      <c r="X1322" s="166"/>
      <c r="Y1322" s="166"/>
      <c r="Z1322" s="166"/>
      <c r="AA1322" s="166"/>
      <c r="AB1322" s="166"/>
      <c r="AC1322" s="166"/>
      <c r="AD1322" s="166"/>
      <c r="AE1322" s="166"/>
      <c r="AF1322" s="166"/>
      <c r="AG1322" s="166"/>
      <c r="AH1322" s="167"/>
      <c r="AI1322" s="167"/>
      <c r="AJ1322" s="167"/>
      <c r="AK1322" s="167"/>
      <c r="AL1322" s="167"/>
      <c r="AM1322" s="167"/>
      <c r="AN1322" s="167"/>
      <c r="AO1322" s="167"/>
      <c r="AP1322" s="167"/>
      <c r="AQ1322" s="167"/>
      <c r="AR1322" s="167"/>
      <c r="AS1322" s="167"/>
      <c r="AT1322" s="167"/>
      <c r="AU1322" s="167"/>
      <c r="AV1322" s="167"/>
      <c r="AW1322" s="167"/>
      <c r="AX1322" s="167"/>
      <c r="AY1322" s="167"/>
      <c r="AZ1322" s="167"/>
      <c r="BA1322" s="167"/>
      <c r="BB1322" s="167"/>
      <c r="BC1322" s="167"/>
      <c r="BD1322" s="167"/>
      <c r="BE1322" s="167"/>
      <c r="BF1322" s="167"/>
      <c r="BG1322" s="167"/>
      <c r="BH1322" s="167"/>
      <c r="BI1322" s="167"/>
      <c r="BJ1322" s="167"/>
      <c r="BK1322" s="167"/>
      <c r="BL1322" s="166"/>
      <c r="BM1322" s="166"/>
      <c r="BN1322" s="166"/>
      <c r="BO1322" s="166"/>
      <c r="BP1322" s="166"/>
      <c r="BQ1322" s="166"/>
      <c r="BR1322" s="166"/>
      <c r="BS1322" s="166"/>
      <c r="BT1322" s="166"/>
      <c r="BU1322" s="166"/>
      <c r="BV1322" s="166"/>
      <c r="BW1322" s="166"/>
      <c r="BX1322" s="166"/>
      <c r="BY1322" s="166"/>
      <c r="BZ1322" s="166"/>
      <c r="CA1322" s="166"/>
      <c r="CB1322" s="166"/>
      <c r="CC1322" s="166"/>
      <c r="CD1322" s="166"/>
      <c r="CE1322" s="166"/>
      <c r="CF1322" s="166"/>
      <c r="CG1322" s="166"/>
      <c r="CH1322" s="166"/>
      <c r="CI1322" s="166"/>
      <c r="CJ1322" s="166"/>
      <c r="CK1322" s="166"/>
      <c r="CL1322" s="166"/>
      <c r="CM1322" s="166"/>
      <c r="CN1322" s="166"/>
      <c r="CO1322" s="166"/>
      <c r="CP1322" s="166"/>
      <c r="CQ1322" s="166"/>
      <c r="CR1322" s="166"/>
      <c r="CS1322" s="166"/>
      <c r="CT1322" s="166"/>
      <c r="CU1322" s="166"/>
      <c r="CV1322" s="166"/>
      <c r="CW1322" s="166"/>
      <c r="CX1322" s="166"/>
      <c r="CY1322" s="166"/>
      <c r="CZ1322" s="166"/>
      <c r="DA1322" s="166"/>
      <c r="DB1322" s="166"/>
      <c r="DC1322" s="166"/>
      <c r="DD1322" s="166"/>
      <c r="DE1322" s="166"/>
      <c r="DF1322" s="166"/>
      <c r="DG1322" s="166"/>
      <c r="DH1322" s="166"/>
      <c r="DI1322" s="166"/>
      <c r="DJ1322" s="166"/>
      <c r="DK1322" s="166"/>
      <c r="DL1322" s="166"/>
      <c r="DM1322" s="166"/>
      <c r="DN1322" s="166"/>
      <c r="DO1322" s="166"/>
      <c r="DP1322" s="166"/>
      <c r="DQ1322" s="166"/>
      <c r="DR1322" s="166"/>
      <c r="DS1322" s="166"/>
      <c r="DT1322" s="166"/>
      <c r="DU1322" s="166"/>
      <c r="DV1322" s="166"/>
      <c r="DW1322" s="166"/>
      <c r="DX1322" s="166"/>
      <c r="DY1322" s="166"/>
      <c r="DZ1322" s="166"/>
      <c r="EA1322" s="166"/>
      <c r="EB1322" s="166"/>
      <c r="EC1322" s="166"/>
      <c r="ED1322" s="166"/>
      <c r="EE1322" s="166"/>
      <c r="EF1322" s="166"/>
      <c r="EG1322" s="166"/>
      <c r="EH1322" s="166"/>
      <c r="EI1322" s="166"/>
      <c r="EJ1322" s="166"/>
      <c r="EK1322" s="166"/>
      <c r="EL1322" s="166"/>
      <c r="EM1322" s="166"/>
      <c r="EN1322" s="166"/>
      <c r="EO1322" s="166"/>
      <c r="EP1322" s="166"/>
      <c r="EQ1322" s="166"/>
      <c r="ER1322" s="166"/>
      <c r="ES1322" s="166"/>
      <c r="ET1322" s="166"/>
      <c r="EU1322" s="166"/>
      <c r="EV1322" s="166"/>
      <c r="EW1322" s="166"/>
      <c r="EX1322" s="166"/>
      <c r="EY1322" s="166"/>
      <c r="EZ1322" s="166"/>
      <c r="FA1322" s="166"/>
      <c r="FB1322" s="166"/>
      <c r="FC1322" s="166"/>
      <c r="FD1322" s="166"/>
      <c r="FE1322" s="166"/>
      <c r="FF1322" s="166"/>
      <c r="FG1322" s="166"/>
      <c r="FH1322" s="166"/>
      <c r="FI1322" s="166"/>
      <c r="FJ1322" s="166"/>
    </row>
    <row r="1323" spans="13:166" s="19" customFormat="1">
      <c r="M1323" s="166"/>
      <c r="N1323" s="166"/>
      <c r="O1323" s="166"/>
      <c r="P1323" s="166"/>
      <c r="Q1323" s="166"/>
      <c r="R1323" s="166"/>
      <c r="S1323" s="166"/>
      <c r="T1323" s="166"/>
      <c r="U1323" s="166"/>
      <c r="V1323" s="166"/>
      <c r="W1323" s="166"/>
      <c r="X1323" s="166"/>
      <c r="Y1323" s="166"/>
      <c r="Z1323" s="166"/>
      <c r="AA1323" s="166"/>
      <c r="AB1323" s="166"/>
      <c r="AC1323" s="166"/>
      <c r="AD1323" s="166"/>
      <c r="AE1323" s="166"/>
      <c r="AF1323" s="166"/>
      <c r="AG1323" s="166"/>
      <c r="AH1323" s="167"/>
      <c r="AI1323" s="167"/>
      <c r="AJ1323" s="167"/>
      <c r="AK1323" s="167"/>
      <c r="AL1323" s="167"/>
      <c r="AM1323" s="167"/>
      <c r="AN1323" s="167"/>
      <c r="AO1323" s="167"/>
      <c r="AP1323" s="167"/>
      <c r="AQ1323" s="167"/>
      <c r="AR1323" s="167"/>
      <c r="AS1323" s="167"/>
      <c r="AT1323" s="167"/>
      <c r="AU1323" s="167"/>
      <c r="AV1323" s="167"/>
      <c r="AW1323" s="167"/>
      <c r="AX1323" s="167"/>
      <c r="AY1323" s="167"/>
      <c r="AZ1323" s="167"/>
      <c r="BA1323" s="167"/>
      <c r="BB1323" s="167"/>
      <c r="BC1323" s="167"/>
      <c r="BD1323" s="167"/>
      <c r="BE1323" s="167"/>
      <c r="BF1323" s="167"/>
      <c r="BG1323" s="167"/>
      <c r="BH1323" s="167"/>
      <c r="BI1323" s="167"/>
      <c r="BJ1323" s="167"/>
      <c r="BK1323" s="167"/>
      <c r="BL1323" s="166"/>
      <c r="BM1323" s="166"/>
      <c r="BN1323" s="166"/>
      <c r="BO1323" s="166"/>
      <c r="BP1323" s="166"/>
      <c r="BQ1323" s="166"/>
      <c r="BR1323" s="166"/>
      <c r="BS1323" s="166"/>
      <c r="BT1323" s="166"/>
      <c r="BU1323" s="166"/>
      <c r="BV1323" s="166"/>
      <c r="BW1323" s="166"/>
      <c r="BX1323" s="166"/>
      <c r="BY1323" s="166"/>
      <c r="BZ1323" s="166"/>
      <c r="CA1323" s="166"/>
      <c r="CB1323" s="166"/>
      <c r="CC1323" s="166"/>
      <c r="CD1323" s="166"/>
      <c r="CE1323" s="166"/>
      <c r="CF1323" s="166"/>
      <c r="CG1323" s="166"/>
      <c r="CH1323" s="166"/>
      <c r="CI1323" s="166"/>
      <c r="CJ1323" s="166"/>
      <c r="CK1323" s="166"/>
      <c r="CL1323" s="166"/>
      <c r="CM1323" s="166"/>
      <c r="CN1323" s="166"/>
      <c r="CO1323" s="166"/>
      <c r="CP1323" s="166"/>
      <c r="CQ1323" s="166"/>
      <c r="CR1323" s="166"/>
      <c r="CS1323" s="166"/>
      <c r="CT1323" s="166"/>
      <c r="CU1323" s="166"/>
      <c r="CV1323" s="166"/>
      <c r="CW1323" s="166"/>
      <c r="CX1323" s="166"/>
      <c r="CY1323" s="166"/>
      <c r="CZ1323" s="166"/>
      <c r="DA1323" s="166"/>
      <c r="DB1323" s="166"/>
      <c r="DC1323" s="166"/>
      <c r="DD1323" s="166"/>
      <c r="DE1323" s="166"/>
      <c r="DF1323" s="166"/>
      <c r="DG1323" s="166"/>
      <c r="DH1323" s="166"/>
      <c r="DI1323" s="166"/>
      <c r="DJ1323" s="166"/>
      <c r="DK1323" s="166"/>
      <c r="DL1323" s="166"/>
      <c r="DM1323" s="166"/>
      <c r="DN1323" s="166"/>
      <c r="DO1323" s="166"/>
      <c r="DP1323" s="166"/>
      <c r="DQ1323" s="166"/>
      <c r="DR1323" s="166"/>
      <c r="DS1323" s="166"/>
      <c r="DT1323" s="166"/>
      <c r="DU1323" s="166"/>
      <c r="DV1323" s="166"/>
      <c r="DW1323" s="166"/>
      <c r="DX1323" s="166"/>
      <c r="DY1323" s="166"/>
      <c r="DZ1323" s="166"/>
      <c r="EA1323" s="166"/>
      <c r="EB1323" s="166"/>
      <c r="EC1323" s="166"/>
      <c r="ED1323" s="166"/>
      <c r="EE1323" s="166"/>
      <c r="EF1323" s="166"/>
      <c r="EG1323" s="166"/>
      <c r="EH1323" s="166"/>
      <c r="EI1323" s="166"/>
      <c r="EJ1323" s="166"/>
      <c r="EK1323" s="166"/>
      <c r="EL1323" s="166"/>
      <c r="EM1323" s="166"/>
      <c r="EN1323" s="166"/>
      <c r="EO1323" s="166"/>
      <c r="EP1323" s="166"/>
      <c r="EQ1323" s="166"/>
      <c r="ER1323" s="166"/>
      <c r="ES1323" s="166"/>
      <c r="ET1323" s="166"/>
      <c r="EU1323" s="166"/>
      <c r="EV1323" s="166"/>
      <c r="EW1323" s="166"/>
      <c r="EX1323" s="166"/>
      <c r="EY1323" s="166"/>
      <c r="EZ1323" s="166"/>
      <c r="FA1323" s="166"/>
      <c r="FB1323" s="166"/>
      <c r="FC1323" s="166"/>
      <c r="FD1323" s="166"/>
      <c r="FE1323" s="166"/>
      <c r="FF1323" s="166"/>
      <c r="FG1323" s="166"/>
      <c r="FH1323" s="166"/>
      <c r="FI1323" s="166"/>
      <c r="FJ1323" s="166"/>
    </row>
    <row r="1324" spans="13:166" s="19" customFormat="1">
      <c r="M1324" s="166"/>
      <c r="N1324" s="166"/>
      <c r="O1324" s="166"/>
      <c r="P1324" s="166"/>
      <c r="Q1324" s="166"/>
      <c r="R1324" s="166"/>
      <c r="S1324" s="166"/>
      <c r="T1324" s="166"/>
      <c r="U1324" s="166"/>
      <c r="V1324" s="166"/>
      <c r="W1324" s="166"/>
      <c r="X1324" s="166"/>
      <c r="Y1324" s="166"/>
      <c r="Z1324" s="166"/>
      <c r="AA1324" s="166"/>
      <c r="AB1324" s="166"/>
      <c r="AC1324" s="166"/>
      <c r="AD1324" s="166"/>
      <c r="AE1324" s="166"/>
      <c r="AF1324" s="166"/>
      <c r="AG1324" s="166"/>
      <c r="AH1324" s="167"/>
      <c r="AI1324" s="167"/>
      <c r="AJ1324" s="167"/>
      <c r="AK1324" s="167"/>
      <c r="AL1324" s="167"/>
      <c r="AM1324" s="167"/>
      <c r="AN1324" s="167"/>
      <c r="AO1324" s="167"/>
      <c r="AP1324" s="167"/>
      <c r="AQ1324" s="167"/>
      <c r="AR1324" s="167"/>
      <c r="AS1324" s="167"/>
      <c r="AT1324" s="167"/>
      <c r="AU1324" s="167"/>
      <c r="AV1324" s="167"/>
      <c r="AW1324" s="167"/>
      <c r="AX1324" s="167"/>
      <c r="AY1324" s="167"/>
      <c r="AZ1324" s="167"/>
      <c r="BA1324" s="167"/>
      <c r="BB1324" s="167"/>
      <c r="BC1324" s="167"/>
      <c r="BD1324" s="167"/>
      <c r="BE1324" s="167"/>
      <c r="BF1324" s="167"/>
      <c r="BG1324" s="167"/>
      <c r="BH1324" s="167"/>
      <c r="BI1324" s="167"/>
      <c r="BJ1324" s="167"/>
      <c r="BK1324" s="167"/>
      <c r="BL1324" s="166"/>
      <c r="BM1324" s="166"/>
      <c r="BN1324" s="166"/>
      <c r="BO1324" s="166"/>
      <c r="BP1324" s="166"/>
      <c r="BQ1324" s="166"/>
      <c r="BR1324" s="166"/>
      <c r="BS1324" s="166"/>
      <c r="BT1324" s="166"/>
      <c r="BU1324" s="166"/>
      <c r="BV1324" s="166"/>
      <c r="BW1324" s="166"/>
      <c r="BX1324" s="166"/>
      <c r="BY1324" s="166"/>
      <c r="BZ1324" s="166"/>
      <c r="CA1324" s="166"/>
      <c r="CB1324" s="166"/>
      <c r="CC1324" s="166"/>
      <c r="CD1324" s="166"/>
      <c r="CE1324" s="166"/>
      <c r="CF1324" s="166"/>
      <c r="CG1324" s="166"/>
      <c r="CH1324" s="166"/>
      <c r="CI1324" s="166"/>
      <c r="CJ1324" s="166"/>
      <c r="CK1324" s="166"/>
      <c r="CL1324" s="166"/>
      <c r="CM1324" s="166"/>
      <c r="CN1324" s="166"/>
      <c r="CO1324" s="166"/>
      <c r="CP1324" s="166"/>
      <c r="CQ1324" s="166"/>
      <c r="CR1324" s="166"/>
      <c r="CS1324" s="166"/>
      <c r="CT1324" s="166"/>
      <c r="CU1324" s="166"/>
      <c r="CV1324" s="166"/>
      <c r="CW1324" s="166"/>
      <c r="CX1324" s="166"/>
      <c r="CY1324" s="166"/>
      <c r="CZ1324" s="166"/>
      <c r="DA1324" s="166"/>
      <c r="DB1324" s="166"/>
      <c r="DC1324" s="166"/>
      <c r="DD1324" s="166"/>
      <c r="DE1324" s="166"/>
      <c r="DF1324" s="166"/>
      <c r="DG1324" s="166"/>
      <c r="DH1324" s="166"/>
      <c r="DI1324" s="166"/>
      <c r="DJ1324" s="166"/>
      <c r="DK1324" s="166"/>
      <c r="DL1324" s="166"/>
      <c r="DM1324" s="166"/>
      <c r="DN1324" s="166"/>
      <c r="DO1324" s="166"/>
      <c r="DP1324" s="166"/>
      <c r="DQ1324" s="166"/>
      <c r="DR1324" s="166"/>
      <c r="DS1324" s="166"/>
      <c r="DT1324" s="166"/>
      <c r="DU1324" s="166"/>
      <c r="DV1324" s="166"/>
      <c r="DW1324" s="166"/>
      <c r="DX1324" s="166"/>
      <c r="DY1324" s="166"/>
      <c r="DZ1324" s="166"/>
      <c r="EA1324" s="166"/>
      <c r="EB1324" s="166"/>
      <c r="EC1324" s="166"/>
      <c r="ED1324" s="166"/>
      <c r="EE1324" s="166"/>
      <c r="EF1324" s="166"/>
      <c r="EG1324" s="166"/>
      <c r="EH1324" s="166"/>
      <c r="EI1324" s="166"/>
      <c r="EJ1324" s="166"/>
      <c r="EK1324" s="166"/>
      <c r="EL1324" s="166"/>
      <c r="EM1324" s="166"/>
      <c r="EN1324" s="166"/>
      <c r="EO1324" s="166"/>
      <c r="EP1324" s="166"/>
      <c r="EQ1324" s="166"/>
      <c r="ER1324" s="166"/>
      <c r="ES1324" s="166"/>
      <c r="ET1324" s="166"/>
      <c r="EU1324" s="166"/>
      <c r="EV1324" s="166"/>
      <c r="EW1324" s="166"/>
      <c r="EX1324" s="166"/>
      <c r="EY1324" s="166"/>
      <c r="EZ1324" s="166"/>
      <c r="FA1324" s="166"/>
      <c r="FB1324" s="166"/>
      <c r="FC1324" s="166"/>
      <c r="FD1324" s="166"/>
      <c r="FE1324" s="166"/>
      <c r="FF1324" s="166"/>
      <c r="FG1324" s="166"/>
      <c r="FH1324" s="166"/>
      <c r="FI1324" s="166"/>
      <c r="FJ1324" s="166"/>
    </row>
    <row r="1325" spans="13:166" s="19" customFormat="1">
      <c r="M1325" s="166"/>
      <c r="N1325" s="166"/>
      <c r="O1325" s="166"/>
      <c r="P1325" s="166"/>
      <c r="Q1325" s="166"/>
      <c r="R1325" s="166"/>
      <c r="S1325" s="166"/>
      <c r="T1325" s="166"/>
      <c r="U1325" s="166"/>
      <c r="V1325" s="166"/>
      <c r="W1325" s="166"/>
      <c r="X1325" s="166"/>
      <c r="Y1325" s="166"/>
      <c r="Z1325" s="166"/>
      <c r="AA1325" s="166"/>
      <c r="AB1325" s="166"/>
      <c r="AC1325" s="166"/>
      <c r="AD1325" s="166"/>
      <c r="AE1325" s="166"/>
      <c r="AF1325" s="166"/>
      <c r="AG1325" s="166"/>
      <c r="AH1325" s="167"/>
      <c r="AI1325" s="167"/>
      <c r="AJ1325" s="167"/>
      <c r="AK1325" s="167"/>
      <c r="AL1325" s="167"/>
      <c r="AM1325" s="167"/>
      <c r="AN1325" s="167"/>
      <c r="AO1325" s="167"/>
      <c r="AP1325" s="167"/>
      <c r="AQ1325" s="167"/>
      <c r="AR1325" s="167"/>
      <c r="AS1325" s="167"/>
      <c r="AT1325" s="167"/>
      <c r="AU1325" s="167"/>
      <c r="AV1325" s="167"/>
      <c r="AW1325" s="167"/>
      <c r="AX1325" s="167"/>
      <c r="AY1325" s="167"/>
      <c r="AZ1325" s="167"/>
      <c r="BA1325" s="167"/>
      <c r="BB1325" s="167"/>
      <c r="BC1325" s="167"/>
      <c r="BD1325" s="167"/>
      <c r="BE1325" s="167"/>
      <c r="BF1325" s="167"/>
      <c r="BG1325" s="167"/>
      <c r="BH1325" s="167"/>
      <c r="BI1325" s="167"/>
      <c r="BJ1325" s="167"/>
      <c r="BK1325" s="167"/>
      <c r="BL1325" s="166"/>
      <c r="BM1325" s="166"/>
      <c r="BN1325" s="166"/>
      <c r="BO1325" s="166"/>
      <c r="BP1325" s="166"/>
      <c r="BQ1325" s="166"/>
      <c r="BR1325" s="166"/>
      <c r="BS1325" s="166"/>
      <c r="BT1325" s="166"/>
      <c r="BU1325" s="166"/>
      <c r="BV1325" s="166"/>
      <c r="BW1325" s="166"/>
      <c r="BX1325" s="166"/>
      <c r="BY1325" s="166"/>
      <c r="BZ1325" s="166"/>
      <c r="CA1325" s="166"/>
      <c r="CB1325" s="166"/>
      <c r="CC1325" s="166"/>
      <c r="CD1325" s="166"/>
      <c r="CE1325" s="166"/>
      <c r="CF1325" s="166"/>
      <c r="CG1325" s="166"/>
      <c r="CH1325" s="166"/>
      <c r="CI1325" s="166"/>
      <c r="CJ1325" s="166"/>
      <c r="CK1325" s="166"/>
      <c r="CL1325" s="166"/>
      <c r="CM1325" s="166"/>
      <c r="CN1325" s="166"/>
      <c r="CO1325" s="166"/>
      <c r="CP1325" s="166"/>
      <c r="CQ1325" s="166"/>
      <c r="CR1325" s="166"/>
      <c r="CS1325" s="166"/>
      <c r="CT1325" s="166"/>
      <c r="CU1325" s="166"/>
      <c r="CV1325" s="166"/>
      <c r="CW1325" s="166"/>
      <c r="CX1325" s="166"/>
      <c r="CY1325" s="166"/>
      <c r="CZ1325" s="166"/>
      <c r="DA1325" s="166"/>
      <c r="DB1325" s="166"/>
      <c r="DC1325" s="166"/>
      <c r="DD1325" s="166"/>
      <c r="DE1325" s="166"/>
      <c r="DF1325" s="166"/>
      <c r="DG1325" s="166"/>
      <c r="DH1325" s="166"/>
      <c r="DI1325" s="166"/>
      <c r="DJ1325" s="166"/>
      <c r="DK1325" s="166"/>
      <c r="DL1325" s="166"/>
      <c r="DM1325" s="166"/>
      <c r="DN1325" s="166"/>
      <c r="DO1325" s="166"/>
      <c r="DP1325" s="166"/>
      <c r="DQ1325" s="166"/>
      <c r="DR1325" s="166"/>
      <c r="DS1325" s="166"/>
      <c r="DT1325" s="166"/>
      <c r="DU1325" s="166"/>
      <c r="DV1325" s="166"/>
      <c r="DW1325" s="166"/>
      <c r="DX1325" s="166"/>
      <c r="DY1325" s="166"/>
      <c r="DZ1325" s="166"/>
      <c r="EA1325" s="166"/>
      <c r="EB1325" s="166"/>
      <c r="EC1325" s="166"/>
      <c r="ED1325" s="166"/>
      <c r="EE1325" s="166"/>
      <c r="EF1325" s="166"/>
      <c r="EG1325" s="166"/>
      <c r="EH1325" s="166"/>
      <c r="EI1325" s="166"/>
      <c r="EJ1325" s="166"/>
      <c r="EK1325" s="166"/>
      <c r="EL1325" s="166"/>
      <c r="EM1325" s="166"/>
      <c r="EN1325" s="166"/>
      <c r="EO1325" s="166"/>
      <c r="EP1325" s="166"/>
      <c r="EQ1325" s="166"/>
      <c r="ER1325" s="166"/>
      <c r="ES1325" s="166"/>
      <c r="ET1325" s="166"/>
      <c r="EU1325" s="166"/>
      <c r="EV1325" s="166"/>
      <c r="EW1325" s="166"/>
      <c r="EX1325" s="166"/>
      <c r="EY1325" s="166"/>
      <c r="EZ1325" s="166"/>
      <c r="FA1325" s="166"/>
      <c r="FB1325" s="166"/>
      <c r="FC1325" s="166"/>
      <c r="FD1325" s="166"/>
      <c r="FE1325" s="166"/>
      <c r="FF1325" s="166"/>
      <c r="FG1325" s="166"/>
      <c r="FH1325" s="166"/>
      <c r="FI1325" s="166"/>
      <c r="FJ1325" s="166"/>
    </row>
    <row r="1326" spans="13:166" s="19" customFormat="1">
      <c r="M1326" s="166"/>
      <c r="N1326" s="166"/>
      <c r="O1326" s="166"/>
      <c r="P1326" s="166"/>
      <c r="Q1326" s="166"/>
      <c r="R1326" s="166"/>
      <c r="S1326" s="166"/>
      <c r="T1326" s="166"/>
      <c r="U1326" s="166"/>
      <c r="V1326" s="166"/>
      <c r="W1326" s="166"/>
      <c r="X1326" s="166"/>
      <c r="Y1326" s="166"/>
      <c r="Z1326" s="166"/>
      <c r="AA1326" s="166"/>
      <c r="AB1326" s="166"/>
      <c r="AC1326" s="166"/>
      <c r="AD1326" s="166"/>
      <c r="AE1326" s="166"/>
      <c r="AF1326" s="166"/>
      <c r="AG1326" s="166"/>
      <c r="AH1326" s="167"/>
      <c r="AI1326" s="167"/>
      <c r="AJ1326" s="167"/>
      <c r="AK1326" s="167"/>
      <c r="AL1326" s="167"/>
      <c r="AM1326" s="167"/>
      <c r="AN1326" s="167"/>
      <c r="AO1326" s="167"/>
      <c r="AP1326" s="167"/>
      <c r="AQ1326" s="167"/>
      <c r="AR1326" s="167"/>
      <c r="AS1326" s="167"/>
      <c r="AT1326" s="167"/>
      <c r="AU1326" s="167"/>
      <c r="AV1326" s="167"/>
      <c r="AW1326" s="167"/>
      <c r="AX1326" s="167"/>
      <c r="AY1326" s="167"/>
      <c r="AZ1326" s="167"/>
      <c r="BA1326" s="167"/>
      <c r="BB1326" s="167"/>
      <c r="BC1326" s="167"/>
      <c r="BD1326" s="167"/>
      <c r="BE1326" s="167"/>
      <c r="BF1326" s="167"/>
      <c r="BG1326" s="167"/>
      <c r="BH1326" s="167"/>
      <c r="BI1326" s="167"/>
      <c r="BJ1326" s="167"/>
      <c r="BK1326" s="167"/>
      <c r="BL1326" s="166"/>
      <c r="BM1326" s="166"/>
      <c r="BN1326" s="166"/>
      <c r="BO1326" s="166"/>
      <c r="BP1326" s="166"/>
      <c r="BQ1326" s="166"/>
      <c r="BR1326" s="166"/>
      <c r="BS1326" s="166"/>
      <c r="BT1326" s="166"/>
      <c r="BU1326" s="166"/>
      <c r="BV1326" s="166"/>
      <c r="BW1326" s="166"/>
      <c r="BX1326" s="166"/>
      <c r="BY1326" s="166"/>
      <c r="BZ1326" s="166"/>
      <c r="CA1326" s="166"/>
      <c r="CB1326" s="166"/>
      <c r="CC1326" s="166"/>
      <c r="CD1326" s="166"/>
      <c r="CE1326" s="166"/>
      <c r="CF1326" s="166"/>
      <c r="CG1326" s="166"/>
      <c r="CH1326" s="166"/>
      <c r="CI1326" s="166"/>
      <c r="CJ1326" s="166"/>
      <c r="CK1326" s="166"/>
      <c r="CL1326" s="166"/>
      <c r="CM1326" s="166"/>
      <c r="CN1326" s="166"/>
      <c r="CO1326" s="166"/>
      <c r="CP1326" s="166"/>
      <c r="CQ1326" s="166"/>
      <c r="CR1326" s="166"/>
      <c r="CS1326" s="166"/>
      <c r="CT1326" s="166"/>
      <c r="CU1326" s="166"/>
      <c r="CV1326" s="166"/>
      <c r="CW1326" s="166"/>
      <c r="CX1326" s="166"/>
      <c r="CY1326" s="166"/>
      <c r="CZ1326" s="166"/>
      <c r="DA1326" s="166"/>
      <c r="DB1326" s="166"/>
      <c r="DC1326" s="166"/>
      <c r="DD1326" s="166"/>
      <c r="DE1326" s="166"/>
      <c r="DF1326" s="166"/>
      <c r="DG1326" s="166"/>
      <c r="DH1326" s="166"/>
      <c r="DI1326" s="166"/>
      <c r="DJ1326" s="166"/>
      <c r="DK1326" s="166"/>
      <c r="DL1326" s="166"/>
      <c r="DM1326" s="166"/>
      <c r="DN1326" s="166"/>
      <c r="DO1326" s="166"/>
      <c r="DP1326" s="166"/>
      <c r="DQ1326" s="166"/>
      <c r="DR1326" s="166"/>
      <c r="DS1326" s="166"/>
      <c r="DT1326" s="166"/>
      <c r="DU1326" s="166"/>
      <c r="DV1326" s="166"/>
      <c r="DW1326" s="166"/>
      <c r="DX1326" s="166"/>
      <c r="DY1326" s="166"/>
      <c r="DZ1326" s="166"/>
      <c r="EA1326" s="166"/>
      <c r="EB1326" s="166"/>
      <c r="EC1326" s="166"/>
      <c r="ED1326" s="166"/>
      <c r="EE1326" s="166"/>
      <c r="EF1326" s="166"/>
      <c r="EG1326" s="166"/>
      <c r="EH1326" s="166"/>
      <c r="EI1326" s="166"/>
      <c r="EJ1326" s="166"/>
      <c r="EK1326" s="166"/>
      <c r="EL1326" s="166"/>
      <c r="EM1326" s="166"/>
      <c r="EN1326" s="166"/>
      <c r="EO1326" s="166"/>
      <c r="EP1326" s="166"/>
      <c r="EQ1326" s="166"/>
      <c r="ER1326" s="166"/>
      <c r="ES1326" s="166"/>
      <c r="ET1326" s="166"/>
      <c r="EU1326" s="166"/>
      <c r="EV1326" s="166"/>
      <c r="EW1326" s="166"/>
      <c r="EX1326" s="166"/>
      <c r="EY1326" s="166"/>
      <c r="EZ1326" s="166"/>
      <c r="FA1326" s="166"/>
      <c r="FB1326" s="166"/>
      <c r="FC1326" s="166"/>
      <c r="FD1326" s="166"/>
      <c r="FE1326" s="166"/>
      <c r="FF1326" s="166"/>
      <c r="FG1326" s="166"/>
      <c r="FH1326" s="166"/>
      <c r="FI1326" s="166"/>
      <c r="FJ1326" s="166"/>
    </row>
    <row r="1327" spans="13:166" s="19" customFormat="1">
      <c r="M1327" s="166"/>
      <c r="N1327" s="166"/>
      <c r="O1327" s="166"/>
      <c r="P1327" s="166"/>
      <c r="Q1327" s="166"/>
      <c r="R1327" s="166"/>
      <c r="S1327" s="166"/>
      <c r="T1327" s="166"/>
      <c r="U1327" s="166"/>
      <c r="V1327" s="166"/>
      <c r="W1327" s="166"/>
      <c r="X1327" s="166"/>
      <c r="Y1327" s="166"/>
      <c r="Z1327" s="166"/>
      <c r="AA1327" s="166"/>
      <c r="AB1327" s="166"/>
      <c r="AC1327" s="166"/>
      <c r="AD1327" s="166"/>
      <c r="AE1327" s="166"/>
      <c r="AF1327" s="166"/>
      <c r="AG1327" s="166"/>
      <c r="AH1327" s="167"/>
      <c r="AI1327" s="167"/>
      <c r="AJ1327" s="167"/>
      <c r="AK1327" s="167"/>
      <c r="AL1327" s="167"/>
      <c r="AM1327" s="167"/>
      <c r="AN1327" s="167"/>
      <c r="AO1327" s="167"/>
      <c r="AP1327" s="167"/>
      <c r="AQ1327" s="167"/>
      <c r="AR1327" s="167"/>
      <c r="AS1327" s="167"/>
      <c r="AT1327" s="167"/>
      <c r="AU1327" s="167"/>
      <c r="AV1327" s="167"/>
      <c r="AW1327" s="167"/>
      <c r="AX1327" s="167"/>
      <c r="AY1327" s="167"/>
      <c r="AZ1327" s="167"/>
      <c r="BA1327" s="167"/>
      <c r="BB1327" s="167"/>
      <c r="BC1327" s="167"/>
      <c r="BD1327" s="167"/>
      <c r="BE1327" s="167"/>
      <c r="BF1327" s="167"/>
      <c r="BG1327" s="167"/>
      <c r="BH1327" s="167"/>
      <c r="BI1327" s="167"/>
      <c r="BJ1327" s="167"/>
      <c r="BK1327" s="167"/>
      <c r="BL1327" s="166"/>
      <c r="BM1327" s="166"/>
      <c r="BN1327" s="166"/>
      <c r="BO1327" s="166"/>
      <c r="BP1327" s="166"/>
      <c r="BQ1327" s="166"/>
      <c r="BR1327" s="166"/>
      <c r="BS1327" s="166"/>
      <c r="BT1327" s="166"/>
      <c r="BU1327" s="166"/>
      <c r="BV1327" s="166"/>
      <c r="BW1327" s="166"/>
      <c r="BX1327" s="166"/>
      <c r="BY1327" s="166"/>
      <c r="BZ1327" s="166"/>
      <c r="CA1327" s="166"/>
      <c r="CB1327" s="166"/>
      <c r="CC1327" s="166"/>
      <c r="CD1327" s="166"/>
      <c r="CE1327" s="166"/>
      <c r="CF1327" s="166"/>
      <c r="CG1327" s="166"/>
      <c r="CH1327" s="166"/>
      <c r="CI1327" s="166"/>
      <c r="CJ1327" s="166"/>
      <c r="CK1327" s="166"/>
      <c r="CL1327" s="166"/>
      <c r="CM1327" s="166"/>
      <c r="CN1327" s="166"/>
      <c r="CO1327" s="166"/>
      <c r="CP1327" s="166"/>
      <c r="CQ1327" s="166"/>
      <c r="CR1327" s="166"/>
      <c r="CS1327" s="166"/>
      <c r="CT1327" s="166"/>
      <c r="CU1327" s="166"/>
      <c r="CV1327" s="166"/>
      <c r="CW1327" s="166"/>
      <c r="CX1327" s="166"/>
      <c r="CY1327" s="166"/>
      <c r="CZ1327" s="166"/>
      <c r="DA1327" s="166"/>
      <c r="DB1327" s="166"/>
      <c r="DC1327" s="166"/>
      <c r="DD1327" s="166"/>
      <c r="DE1327" s="166"/>
      <c r="DF1327" s="166"/>
      <c r="DG1327" s="166"/>
      <c r="DH1327" s="166"/>
      <c r="DI1327" s="166"/>
      <c r="DJ1327" s="166"/>
      <c r="DK1327" s="166"/>
      <c r="DL1327" s="166"/>
      <c r="DM1327" s="166"/>
      <c r="DN1327" s="166"/>
      <c r="DO1327" s="166"/>
      <c r="DP1327" s="166"/>
      <c r="DQ1327" s="166"/>
      <c r="DR1327" s="166"/>
      <c r="DS1327" s="166"/>
      <c r="DT1327" s="166"/>
      <c r="DU1327" s="166"/>
      <c r="DV1327" s="166"/>
      <c r="DW1327" s="166"/>
      <c r="DX1327" s="166"/>
      <c r="DY1327" s="166"/>
      <c r="DZ1327" s="166"/>
      <c r="EA1327" s="166"/>
      <c r="EB1327" s="166"/>
      <c r="EC1327" s="166"/>
      <c r="ED1327" s="166"/>
      <c r="EE1327" s="166"/>
      <c r="EF1327" s="166"/>
      <c r="EG1327" s="166"/>
      <c r="EH1327" s="166"/>
      <c r="EI1327" s="166"/>
      <c r="EJ1327" s="166"/>
      <c r="EK1327" s="166"/>
      <c r="EL1327" s="166"/>
      <c r="EM1327" s="166"/>
      <c r="EN1327" s="166"/>
      <c r="EO1327" s="166"/>
      <c r="EP1327" s="166"/>
      <c r="EQ1327" s="166"/>
      <c r="ER1327" s="166"/>
      <c r="ES1327" s="166"/>
      <c r="ET1327" s="166"/>
      <c r="EU1327" s="166"/>
      <c r="EV1327" s="166"/>
      <c r="EW1327" s="166"/>
      <c r="EX1327" s="166"/>
      <c r="EY1327" s="166"/>
      <c r="EZ1327" s="166"/>
      <c r="FA1327" s="166"/>
      <c r="FB1327" s="166"/>
      <c r="FC1327" s="166"/>
      <c r="FD1327" s="166"/>
      <c r="FE1327" s="166"/>
      <c r="FF1327" s="166"/>
      <c r="FG1327" s="166"/>
      <c r="FH1327" s="166"/>
      <c r="FI1327" s="166"/>
      <c r="FJ1327" s="166"/>
    </row>
    <row r="1328" spans="13:166" s="19" customFormat="1">
      <c r="M1328" s="166"/>
      <c r="N1328" s="166"/>
      <c r="O1328" s="166"/>
      <c r="P1328" s="166"/>
      <c r="Q1328" s="166"/>
      <c r="R1328" s="166"/>
      <c r="S1328" s="166"/>
      <c r="T1328" s="166"/>
      <c r="U1328" s="166"/>
      <c r="V1328" s="166"/>
      <c r="W1328" s="166"/>
      <c r="X1328" s="166"/>
      <c r="Y1328" s="166"/>
      <c r="Z1328" s="166"/>
      <c r="AA1328" s="166"/>
      <c r="AB1328" s="166"/>
      <c r="AC1328" s="166"/>
      <c r="AD1328" s="166"/>
      <c r="AE1328" s="166"/>
      <c r="AF1328" s="166"/>
      <c r="AG1328" s="166"/>
      <c r="AH1328" s="167"/>
      <c r="AI1328" s="167"/>
      <c r="AJ1328" s="167"/>
      <c r="AK1328" s="167"/>
      <c r="AL1328" s="167"/>
      <c r="AM1328" s="167"/>
      <c r="AN1328" s="167"/>
      <c r="AO1328" s="167"/>
      <c r="AP1328" s="167"/>
      <c r="AQ1328" s="167"/>
      <c r="AR1328" s="167"/>
      <c r="AS1328" s="167"/>
      <c r="AT1328" s="167"/>
      <c r="AU1328" s="167"/>
      <c r="AV1328" s="167"/>
      <c r="AW1328" s="167"/>
      <c r="AX1328" s="167"/>
      <c r="AY1328" s="167"/>
      <c r="AZ1328" s="167"/>
      <c r="BA1328" s="167"/>
      <c r="BB1328" s="167"/>
      <c r="BC1328" s="167"/>
      <c r="BD1328" s="167"/>
      <c r="BE1328" s="167"/>
      <c r="BF1328" s="167"/>
      <c r="BG1328" s="167"/>
      <c r="BH1328" s="167"/>
      <c r="BI1328" s="167"/>
      <c r="BJ1328" s="167"/>
      <c r="BK1328" s="167"/>
      <c r="BL1328" s="166"/>
      <c r="BM1328" s="166"/>
      <c r="BN1328" s="166"/>
      <c r="BO1328" s="166"/>
      <c r="BP1328" s="166"/>
      <c r="BQ1328" s="166"/>
      <c r="BR1328" s="166"/>
      <c r="BS1328" s="166"/>
      <c r="BT1328" s="166"/>
      <c r="BU1328" s="166"/>
      <c r="BV1328" s="166"/>
      <c r="BW1328" s="166"/>
      <c r="BX1328" s="166"/>
      <c r="BY1328" s="166"/>
      <c r="BZ1328" s="166"/>
      <c r="CA1328" s="166"/>
      <c r="CB1328" s="166"/>
      <c r="CC1328" s="166"/>
      <c r="CD1328" s="166"/>
      <c r="CE1328" s="166"/>
      <c r="CF1328" s="166"/>
      <c r="CG1328" s="166"/>
      <c r="CH1328" s="166"/>
      <c r="CI1328" s="166"/>
      <c r="CJ1328" s="166"/>
      <c r="CK1328" s="166"/>
      <c r="CL1328" s="166"/>
      <c r="CM1328" s="166"/>
      <c r="CN1328" s="166"/>
      <c r="CO1328" s="166"/>
      <c r="CP1328" s="166"/>
      <c r="CQ1328" s="166"/>
      <c r="CR1328" s="166"/>
      <c r="CS1328" s="166"/>
      <c r="CT1328" s="166"/>
      <c r="CU1328" s="166"/>
      <c r="CV1328" s="166"/>
      <c r="CW1328" s="166"/>
      <c r="CX1328" s="166"/>
      <c r="CY1328" s="166"/>
      <c r="CZ1328" s="166"/>
      <c r="DA1328" s="166"/>
      <c r="DB1328" s="166"/>
      <c r="DC1328" s="166"/>
      <c r="DD1328" s="166"/>
      <c r="DE1328" s="166"/>
      <c r="DF1328" s="166"/>
      <c r="DG1328" s="166"/>
      <c r="DH1328" s="166"/>
      <c r="DI1328" s="166"/>
      <c r="DJ1328" s="166"/>
      <c r="DK1328" s="166"/>
      <c r="DL1328" s="166"/>
      <c r="DM1328" s="166"/>
      <c r="DN1328" s="166"/>
      <c r="DO1328" s="166"/>
      <c r="DP1328" s="166"/>
      <c r="DQ1328" s="166"/>
      <c r="DR1328" s="166"/>
      <c r="DS1328" s="166"/>
      <c r="DT1328" s="166"/>
      <c r="DU1328" s="166"/>
      <c r="DV1328" s="166"/>
      <c r="DW1328" s="166"/>
      <c r="DX1328" s="166"/>
      <c r="DY1328" s="166"/>
      <c r="DZ1328" s="166"/>
      <c r="EA1328" s="166"/>
      <c r="EB1328" s="166"/>
      <c r="EC1328" s="166"/>
      <c r="ED1328" s="166"/>
      <c r="EE1328" s="166"/>
      <c r="EF1328" s="166"/>
      <c r="EG1328" s="166"/>
      <c r="EH1328" s="166"/>
      <c r="EI1328" s="166"/>
      <c r="EJ1328" s="166"/>
      <c r="EK1328" s="166"/>
      <c r="EL1328" s="166"/>
      <c r="EM1328" s="166"/>
      <c r="EN1328" s="166"/>
      <c r="EO1328" s="166"/>
      <c r="EP1328" s="166"/>
      <c r="EQ1328" s="166"/>
      <c r="ER1328" s="166"/>
      <c r="ES1328" s="166"/>
      <c r="ET1328" s="166"/>
      <c r="EU1328" s="166"/>
      <c r="EV1328" s="166"/>
      <c r="EW1328" s="166"/>
      <c r="EX1328" s="166"/>
      <c r="EY1328" s="166"/>
      <c r="EZ1328" s="166"/>
      <c r="FA1328" s="166"/>
      <c r="FB1328" s="166"/>
      <c r="FC1328" s="166"/>
      <c r="FD1328" s="166"/>
      <c r="FE1328" s="166"/>
      <c r="FF1328" s="166"/>
      <c r="FG1328" s="166"/>
      <c r="FH1328" s="166"/>
      <c r="FI1328" s="166"/>
      <c r="FJ1328" s="166"/>
    </row>
    <row r="1329" spans="13:166" s="19" customFormat="1">
      <c r="M1329" s="166"/>
      <c r="N1329" s="166"/>
      <c r="O1329" s="166"/>
      <c r="P1329" s="166"/>
      <c r="Q1329" s="166"/>
      <c r="R1329" s="166"/>
      <c r="S1329" s="166"/>
      <c r="T1329" s="166"/>
      <c r="U1329" s="166"/>
      <c r="V1329" s="166"/>
      <c r="W1329" s="166"/>
      <c r="X1329" s="166"/>
      <c r="Y1329" s="166"/>
      <c r="Z1329" s="166"/>
      <c r="AA1329" s="166"/>
      <c r="AB1329" s="166"/>
      <c r="AC1329" s="166"/>
      <c r="AD1329" s="166"/>
      <c r="AE1329" s="166"/>
      <c r="AF1329" s="166"/>
      <c r="AG1329" s="166"/>
      <c r="AH1329" s="167"/>
      <c r="AI1329" s="167"/>
      <c r="AJ1329" s="167"/>
      <c r="AK1329" s="167"/>
      <c r="AL1329" s="167"/>
      <c r="AM1329" s="167"/>
      <c r="AN1329" s="167"/>
      <c r="AO1329" s="167"/>
      <c r="AP1329" s="167"/>
      <c r="AQ1329" s="167"/>
      <c r="AR1329" s="167"/>
      <c r="AS1329" s="167"/>
      <c r="AT1329" s="167"/>
      <c r="AU1329" s="167"/>
      <c r="AV1329" s="167"/>
      <c r="AW1329" s="167"/>
      <c r="AX1329" s="167"/>
      <c r="AY1329" s="167"/>
      <c r="AZ1329" s="167"/>
      <c r="BA1329" s="167"/>
      <c r="BB1329" s="167"/>
      <c r="BC1329" s="167"/>
      <c r="BD1329" s="167"/>
      <c r="BE1329" s="167"/>
      <c r="BF1329" s="167"/>
      <c r="BG1329" s="167"/>
      <c r="BH1329" s="167"/>
      <c r="BI1329" s="167"/>
      <c r="BJ1329" s="167"/>
      <c r="BK1329" s="167"/>
      <c r="BL1329" s="166"/>
      <c r="BM1329" s="166"/>
      <c r="BN1329" s="166"/>
      <c r="BO1329" s="166"/>
      <c r="BP1329" s="166"/>
      <c r="BQ1329" s="166"/>
      <c r="BR1329" s="166"/>
      <c r="BS1329" s="166"/>
      <c r="BT1329" s="166"/>
      <c r="BU1329" s="166"/>
      <c r="BV1329" s="166"/>
      <c r="BW1329" s="166"/>
      <c r="BX1329" s="166"/>
      <c r="BY1329" s="166"/>
      <c r="BZ1329" s="166"/>
      <c r="CA1329" s="166"/>
      <c r="CB1329" s="166"/>
      <c r="CC1329" s="166"/>
      <c r="CD1329" s="166"/>
      <c r="CE1329" s="166"/>
      <c r="CF1329" s="166"/>
      <c r="CG1329" s="166"/>
      <c r="CH1329" s="166"/>
      <c r="CI1329" s="166"/>
      <c r="CJ1329" s="166"/>
      <c r="CK1329" s="166"/>
      <c r="CL1329" s="166"/>
      <c r="CM1329" s="166"/>
      <c r="CN1329" s="166"/>
      <c r="CO1329" s="166"/>
      <c r="CP1329" s="166"/>
      <c r="CQ1329" s="166"/>
      <c r="CR1329" s="166"/>
      <c r="CS1329" s="166"/>
      <c r="CT1329" s="166"/>
      <c r="CU1329" s="166"/>
      <c r="CV1329" s="166"/>
      <c r="CW1329" s="166"/>
      <c r="CX1329" s="166"/>
      <c r="CY1329" s="166"/>
      <c r="CZ1329" s="166"/>
      <c r="DA1329" s="166"/>
      <c r="DB1329" s="166"/>
      <c r="DC1329" s="166"/>
      <c r="DD1329" s="166"/>
      <c r="DE1329" s="166"/>
      <c r="DF1329" s="166"/>
      <c r="DG1329" s="166"/>
      <c r="DH1329" s="166"/>
      <c r="DI1329" s="166"/>
      <c r="DJ1329" s="166"/>
      <c r="DK1329" s="166"/>
      <c r="DL1329" s="166"/>
      <c r="DM1329" s="166"/>
      <c r="DN1329" s="166"/>
      <c r="DO1329" s="166"/>
      <c r="DP1329" s="166"/>
      <c r="DQ1329" s="166"/>
      <c r="DR1329" s="166"/>
      <c r="DS1329" s="166"/>
      <c r="DT1329" s="166"/>
      <c r="DU1329" s="166"/>
      <c r="DV1329" s="166"/>
      <c r="DW1329" s="166"/>
      <c r="DX1329" s="166"/>
      <c r="DY1329" s="166"/>
      <c r="DZ1329" s="166"/>
      <c r="EA1329" s="166"/>
      <c r="EB1329" s="166"/>
      <c r="EC1329" s="166"/>
      <c r="ED1329" s="166"/>
      <c r="EE1329" s="166"/>
      <c r="EF1329" s="166"/>
      <c r="EG1329" s="166"/>
      <c r="EH1329" s="166"/>
      <c r="EI1329" s="166"/>
      <c r="EJ1329" s="166"/>
      <c r="EK1329" s="166"/>
      <c r="EL1329" s="166"/>
      <c r="EM1329" s="166"/>
      <c r="EN1329" s="166"/>
      <c r="EO1329" s="166"/>
      <c r="EP1329" s="166"/>
      <c r="EQ1329" s="166"/>
      <c r="ER1329" s="166"/>
      <c r="ES1329" s="166"/>
      <c r="ET1329" s="166"/>
      <c r="EU1329" s="166"/>
      <c r="EV1329" s="166"/>
      <c r="EW1329" s="166"/>
      <c r="EX1329" s="166"/>
      <c r="EY1329" s="166"/>
      <c r="EZ1329" s="166"/>
      <c r="FA1329" s="166"/>
      <c r="FB1329" s="166"/>
      <c r="FC1329" s="166"/>
      <c r="FD1329" s="166"/>
      <c r="FE1329" s="166"/>
      <c r="FF1329" s="166"/>
      <c r="FG1329" s="166"/>
      <c r="FH1329" s="166"/>
      <c r="FI1329" s="166"/>
      <c r="FJ1329" s="166"/>
    </row>
    <row r="1330" spans="13:166" s="19" customFormat="1">
      <c r="M1330" s="166"/>
      <c r="N1330" s="166"/>
      <c r="O1330" s="166"/>
      <c r="P1330" s="166"/>
      <c r="Q1330" s="166"/>
      <c r="R1330" s="166"/>
      <c r="S1330" s="166"/>
      <c r="T1330" s="166"/>
      <c r="U1330" s="166"/>
      <c r="V1330" s="166"/>
      <c r="W1330" s="166"/>
      <c r="X1330" s="166"/>
      <c r="Y1330" s="166"/>
      <c r="Z1330" s="166"/>
      <c r="AA1330" s="166"/>
      <c r="AB1330" s="166"/>
      <c r="AC1330" s="166"/>
      <c r="AD1330" s="166"/>
      <c r="AE1330" s="166"/>
      <c r="AF1330" s="166"/>
      <c r="AG1330" s="166"/>
      <c r="AH1330" s="167"/>
      <c r="AI1330" s="167"/>
      <c r="AJ1330" s="167"/>
      <c r="AK1330" s="167"/>
      <c r="AL1330" s="167"/>
      <c r="AM1330" s="167"/>
      <c r="AN1330" s="167"/>
      <c r="AO1330" s="167"/>
      <c r="AP1330" s="167"/>
      <c r="AQ1330" s="167"/>
      <c r="AR1330" s="167"/>
      <c r="AS1330" s="167"/>
      <c r="AT1330" s="167"/>
      <c r="AU1330" s="167"/>
      <c r="AV1330" s="167"/>
      <c r="AW1330" s="167"/>
      <c r="AX1330" s="167"/>
      <c r="AY1330" s="167"/>
      <c r="AZ1330" s="167"/>
      <c r="BA1330" s="167"/>
      <c r="BB1330" s="167"/>
      <c r="BC1330" s="167"/>
      <c r="BD1330" s="167"/>
      <c r="BE1330" s="167"/>
      <c r="BF1330" s="167"/>
      <c r="BG1330" s="167"/>
      <c r="BH1330" s="167"/>
      <c r="BI1330" s="167"/>
      <c r="BJ1330" s="167"/>
      <c r="BK1330" s="167"/>
      <c r="BL1330" s="166"/>
      <c r="BM1330" s="166"/>
      <c r="BN1330" s="166"/>
      <c r="BO1330" s="166"/>
      <c r="BP1330" s="166"/>
      <c r="BQ1330" s="166"/>
      <c r="BR1330" s="166"/>
      <c r="BS1330" s="166"/>
      <c r="BT1330" s="166"/>
      <c r="BU1330" s="166"/>
      <c r="BV1330" s="166"/>
      <c r="BW1330" s="166"/>
      <c r="BX1330" s="166"/>
      <c r="BY1330" s="166"/>
      <c r="BZ1330" s="166"/>
      <c r="CA1330" s="166"/>
      <c r="CB1330" s="166"/>
      <c r="CC1330" s="166"/>
      <c r="CD1330" s="166"/>
      <c r="CE1330" s="166"/>
      <c r="CF1330" s="166"/>
      <c r="CG1330" s="166"/>
      <c r="CH1330" s="166"/>
      <c r="CI1330" s="166"/>
      <c r="CJ1330" s="166"/>
      <c r="CK1330" s="166"/>
      <c r="CL1330" s="166"/>
      <c r="CM1330" s="166"/>
      <c r="CN1330" s="166"/>
      <c r="CO1330" s="166"/>
      <c r="CP1330" s="166"/>
      <c r="CQ1330" s="166"/>
      <c r="CR1330" s="166"/>
      <c r="CS1330" s="166"/>
      <c r="CT1330" s="166"/>
      <c r="CU1330" s="166"/>
      <c r="CV1330" s="166"/>
      <c r="CW1330" s="166"/>
      <c r="CX1330" s="166"/>
      <c r="CY1330" s="166"/>
      <c r="CZ1330" s="166"/>
      <c r="DA1330" s="166"/>
      <c r="DB1330" s="166"/>
      <c r="DC1330" s="166"/>
      <c r="DD1330" s="166"/>
      <c r="DE1330" s="166"/>
      <c r="DF1330" s="166"/>
      <c r="DG1330" s="166"/>
      <c r="DH1330" s="166"/>
      <c r="DI1330" s="166"/>
      <c r="DJ1330" s="166"/>
      <c r="DK1330" s="166"/>
      <c r="DL1330" s="166"/>
      <c r="DM1330" s="166"/>
      <c r="DN1330" s="166"/>
      <c r="DO1330" s="166"/>
      <c r="DP1330" s="166"/>
      <c r="DQ1330" s="166"/>
      <c r="DR1330" s="166"/>
      <c r="DS1330" s="166"/>
      <c r="DT1330" s="166"/>
      <c r="DU1330" s="166"/>
      <c r="DV1330" s="166"/>
      <c r="DW1330" s="166"/>
      <c r="DX1330" s="166"/>
      <c r="DY1330" s="166"/>
      <c r="DZ1330" s="166"/>
      <c r="EA1330" s="166"/>
      <c r="EB1330" s="166"/>
      <c r="EC1330" s="166"/>
      <c r="ED1330" s="166"/>
      <c r="EE1330" s="166"/>
      <c r="EF1330" s="166"/>
      <c r="EG1330" s="166"/>
      <c r="EH1330" s="166"/>
      <c r="EI1330" s="166"/>
      <c r="EJ1330" s="166"/>
      <c r="EK1330" s="166"/>
      <c r="EL1330" s="166"/>
      <c r="EM1330" s="166"/>
      <c r="EN1330" s="166"/>
      <c r="EO1330" s="166"/>
      <c r="EP1330" s="166"/>
      <c r="EQ1330" s="166"/>
      <c r="ER1330" s="166"/>
      <c r="ES1330" s="166"/>
      <c r="ET1330" s="166"/>
      <c r="EU1330" s="166"/>
      <c r="EV1330" s="166"/>
      <c r="EW1330" s="166"/>
      <c r="EX1330" s="166"/>
      <c r="EY1330" s="166"/>
      <c r="EZ1330" s="166"/>
      <c r="FA1330" s="166"/>
      <c r="FB1330" s="166"/>
      <c r="FC1330" s="166"/>
      <c r="FD1330" s="166"/>
      <c r="FE1330" s="166"/>
      <c r="FF1330" s="166"/>
      <c r="FG1330" s="166"/>
      <c r="FH1330" s="166"/>
      <c r="FI1330" s="166"/>
      <c r="FJ1330" s="166"/>
    </row>
    <row r="1331" spans="13:166" s="19" customFormat="1">
      <c r="M1331" s="166"/>
      <c r="N1331" s="166"/>
      <c r="O1331" s="166"/>
      <c r="P1331" s="166"/>
      <c r="Q1331" s="166"/>
      <c r="R1331" s="166"/>
      <c r="S1331" s="166"/>
      <c r="T1331" s="166"/>
      <c r="U1331" s="166"/>
      <c r="V1331" s="166"/>
      <c r="W1331" s="166"/>
      <c r="X1331" s="166"/>
      <c r="Y1331" s="166"/>
      <c r="Z1331" s="166"/>
      <c r="AA1331" s="166"/>
      <c r="AB1331" s="166"/>
      <c r="AC1331" s="166"/>
      <c r="AD1331" s="166"/>
      <c r="AE1331" s="166"/>
      <c r="AF1331" s="166"/>
      <c r="AG1331" s="166"/>
      <c r="AH1331" s="167"/>
      <c r="AI1331" s="167"/>
      <c r="AJ1331" s="167"/>
      <c r="AK1331" s="167"/>
      <c r="AL1331" s="167"/>
      <c r="AM1331" s="167"/>
      <c r="AN1331" s="167"/>
      <c r="AO1331" s="167"/>
      <c r="AP1331" s="167"/>
      <c r="AQ1331" s="167"/>
      <c r="AR1331" s="167"/>
      <c r="AS1331" s="167"/>
      <c r="AT1331" s="167"/>
      <c r="AU1331" s="167"/>
      <c r="AV1331" s="167"/>
      <c r="AW1331" s="167"/>
      <c r="AX1331" s="167"/>
      <c r="AY1331" s="167"/>
      <c r="AZ1331" s="167"/>
      <c r="BA1331" s="167"/>
      <c r="BB1331" s="167"/>
      <c r="BC1331" s="167"/>
      <c r="BD1331" s="167"/>
      <c r="BE1331" s="167"/>
      <c r="BF1331" s="167"/>
      <c r="BG1331" s="167"/>
      <c r="BH1331" s="167"/>
      <c r="BI1331" s="167"/>
      <c r="BJ1331" s="167"/>
      <c r="BK1331" s="167"/>
      <c r="BL1331" s="166"/>
      <c r="BM1331" s="166"/>
      <c r="BN1331" s="166"/>
      <c r="BO1331" s="166"/>
      <c r="BP1331" s="166"/>
      <c r="BQ1331" s="166"/>
      <c r="BR1331" s="166"/>
      <c r="BS1331" s="166"/>
      <c r="BT1331" s="166"/>
      <c r="BU1331" s="166"/>
      <c r="BV1331" s="166"/>
      <c r="BW1331" s="166"/>
      <c r="BX1331" s="166"/>
      <c r="BY1331" s="166"/>
      <c r="BZ1331" s="166"/>
      <c r="CA1331" s="166"/>
      <c r="CB1331" s="166"/>
      <c r="CC1331" s="166"/>
      <c r="CD1331" s="166"/>
      <c r="CE1331" s="166"/>
      <c r="CF1331" s="166"/>
      <c r="CG1331" s="166"/>
      <c r="CH1331" s="166"/>
      <c r="CI1331" s="166"/>
      <c r="CJ1331" s="166"/>
      <c r="CK1331" s="166"/>
      <c r="CL1331" s="166"/>
      <c r="CM1331" s="166"/>
      <c r="CN1331" s="166"/>
      <c r="CO1331" s="166"/>
      <c r="CP1331" s="166"/>
      <c r="CQ1331" s="166"/>
      <c r="CR1331" s="166"/>
      <c r="CS1331" s="166"/>
      <c r="CT1331" s="166"/>
      <c r="CU1331" s="166"/>
      <c r="CV1331" s="166"/>
      <c r="CW1331" s="166"/>
      <c r="CX1331" s="166"/>
      <c r="CY1331" s="166"/>
      <c r="CZ1331" s="166"/>
      <c r="DA1331" s="166"/>
      <c r="DB1331" s="166"/>
      <c r="DC1331" s="166"/>
      <c r="DD1331" s="166"/>
      <c r="DE1331" s="166"/>
      <c r="DF1331" s="166"/>
      <c r="DG1331" s="166"/>
      <c r="DH1331" s="166"/>
      <c r="DI1331" s="166"/>
      <c r="DJ1331" s="166"/>
      <c r="DK1331" s="166"/>
      <c r="DL1331" s="166"/>
      <c r="DM1331" s="166"/>
      <c r="DN1331" s="166"/>
      <c r="DO1331" s="166"/>
      <c r="DP1331" s="166"/>
      <c r="DQ1331" s="166"/>
      <c r="DR1331" s="166"/>
      <c r="DS1331" s="166"/>
      <c r="DT1331" s="166"/>
      <c r="DU1331" s="166"/>
      <c r="DV1331" s="166"/>
      <c r="DW1331" s="166"/>
      <c r="DX1331" s="166"/>
      <c r="DY1331" s="166"/>
      <c r="DZ1331" s="166"/>
      <c r="EA1331" s="166"/>
      <c r="EB1331" s="166"/>
      <c r="EC1331" s="166"/>
      <c r="ED1331" s="166"/>
      <c r="EE1331" s="166"/>
      <c r="EF1331" s="166"/>
      <c r="EG1331" s="166"/>
      <c r="EH1331" s="166"/>
      <c r="EI1331" s="166"/>
      <c r="EJ1331" s="166"/>
      <c r="EK1331" s="166"/>
      <c r="EL1331" s="166"/>
      <c r="EM1331" s="166"/>
      <c r="EN1331" s="166"/>
      <c r="EO1331" s="166"/>
      <c r="EP1331" s="166"/>
      <c r="EQ1331" s="166"/>
      <c r="ER1331" s="166"/>
      <c r="ES1331" s="166"/>
      <c r="ET1331" s="166"/>
      <c r="EU1331" s="166"/>
      <c r="EV1331" s="166"/>
      <c r="EW1331" s="166"/>
      <c r="EX1331" s="166"/>
      <c r="EY1331" s="166"/>
      <c r="EZ1331" s="166"/>
      <c r="FA1331" s="166"/>
      <c r="FB1331" s="166"/>
      <c r="FC1331" s="166"/>
      <c r="FD1331" s="166"/>
      <c r="FE1331" s="166"/>
      <c r="FF1331" s="166"/>
      <c r="FG1331" s="166"/>
      <c r="FH1331" s="166"/>
      <c r="FI1331" s="166"/>
      <c r="FJ1331" s="166"/>
    </row>
    <row r="1332" spans="13:166" s="19" customFormat="1">
      <c r="M1332" s="166"/>
      <c r="N1332" s="166"/>
      <c r="O1332" s="166"/>
      <c r="P1332" s="166"/>
      <c r="Q1332" s="166"/>
      <c r="R1332" s="166"/>
      <c r="S1332" s="166"/>
      <c r="T1332" s="166"/>
      <c r="U1332" s="166"/>
      <c r="V1332" s="166"/>
      <c r="W1332" s="166"/>
      <c r="X1332" s="166"/>
      <c r="Y1332" s="166"/>
      <c r="Z1332" s="166"/>
      <c r="AA1332" s="166"/>
      <c r="AB1332" s="166"/>
      <c r="AC1332" s="166"/>
      <c r="AD1332" s="166"/>
      <c r="AE1332" s="166"/>
      <c r="AF1332" s="166"/>
      <c r="AG1332" s="166"/>
      <c r="AH1332" s="167"/>
      <c r="AI1332" s="167"/>
      <c r="AJ1332" s="167"/>
      <c r="AK1332" s="167"/>
      <c r="AL1332" s="167"/>
      <c r="AM1332" s="167"/>
      <c r="AN1332" s="167"/>
      <c r="AO1332" s="167"/>
      <c r="AP1332" s="167"/>
      <c r="AQ1332" s="167"/>
      <c r="AR1332" s="167"/>
      <c r="AS1332" s="167"/>
      <c r="AT1332" s="167"/>
      <c r="AU1332" s="167"/>
      <c r="AV1332" s="167"/>
      <c r="AW1332" s="167"/>
      <c r="AX1332" s="167"/>
      <c r="AY1332" s="167"/>
      <c r="AZ1332" s="167"/>
      <c r="BA1332" s="167"/>
      <c r="BB1332" s="167"/>
      <c r="BC1332" s="167"/>
      <c r="BD1332" s="167"/>
      <c r="BE1332" s="167"/>
      <c r="BF1332" s="167"/>
      <c r="BG1332" s="167"/>
      <c r="BH1332" s="167"/>
      <c r="BI1332" s="167"/>
      <c r="BJ1332" s="167"/>
      <c r="BK1332" s="167"/>
      <c r="BL1332" s="166"/>
      <c r="BM1332" s="166"/>
      <c r="BN1332" s="166"/>
      <c r="BO1332" s="166"/>
      <c r="BP1332" s="166"/>
      <c r="BQ1332" s="166"/>
      <c r="BR1332" s="166"/>
      <c r="BS1332" s="166"/>
      <c r="BT1332" s="166"/>
      <c r="BU1332" s="166"/>
      <c r="BV1332" s="166"/>
      <c r="BW1332" s="166"/>
      <c r="BX1332" s="166"/>
      <c r="BY1332" s="166"/>
      <c r="BZ1332" s="166"/>
      <c r="CA1332" s="166"/>
      <c r="CB1332" s="166"/>
      <c r="CC1332" s="166"/>
      <c r="CD1332" s="166"/>
      <c r="CE1332" s="166"/>
      <c r="CF1332" s="166"/>
      <c r="CG1332" s="166"/>
      <c r="CH1332" s="166"/>
      <c r="CI1332" s="166"/>
      <c r="CJ1332" s="166"/>
      <c r="CK1332" s="166"/>
      <c r="CL1332" s="166"/>
      <c r="CM1332" s="166"/>
      <c r="CN1332" s="166"/>
      <c r="CO1332" s="166"/>
      <c r="CP1332" s="166"/>
      <c r="CQ1332" s="166"/>
      <c r="CR1332" s="166"/>
      <c r="CS1332" s="166"/>
      <c r="CT1332" s="166"/>
      <c r="CU1332" s="166"/>
      <c r="CV1332" s="166"/>
      <c r="CW1332" s="166"/>
      <c r="CX1332" s="166"/>
      <c r="CY1332" s="166"/>
      <c r="CZ1332" s="166"/>
      <c r="DA1332" s="166"/>
      <c r="DB1332" s="166"/>
      <c r="DC1332" s="166"/>
      <c r="DD1332" s="166"/>
      <c r="DE1332" s="166"/>
      <c r="DF1332" s="166"/>
      <c r="DG1332" s="166"/>
      <c r="DH1332" s="166"/>
      <c r="DI1332" s="166"/>
      <c r="DJ1332" s="166"/>
      <c r="DK1332" s="166"/>
      <c r="DL1332" s="166"/>
      <c r="DM1332" s="166"/>
      <c r="DN1332" s="166"/>
      <c r="DO1332" s="166"/>
      <c r="DP1332" s="166"/>
      <c r="DQ1332" s="166"/>
      <c r="DR1332" s="166"/>
      <c r="DS1332" s="166"/>
      <c r="DT1332" s="166"/>
      <c r="DU1332" s="166"/>
      <c r="DV1332" s="166"/>
      <c r="DW1332" s="166"/>
      <c r="DX1332" s="166"/>
      <c r="DY1332" s="166"/>
      <c r="DZ1332" s="166"/>
      <c r="EA1332" s="166"/>
      <c r="EB1332" s="166"/>
      <c r="EC1332" s="166"/>
      <c r="ED1332" s="166"/>
      <c r="EE1332" s="166"/>
      <c r="EF1332" s="166"/>
      <c r="EG1332" s="166"/>
      <c r="EH1332" s="166"/>
      <c r="EI1332" s="166"/>
      <c r="EJ1332" s="166"/>
      <c r="EK1332" s="166"/>
      <c r="EL1332" s="166"/>
      <c r="EM1332" s="166"/>
      <c r="EN1332" s="166"/>
      <c r="EO1332" s="166"/>
      <c r="EP1332" s="166"/>
      <c r="EQ1332" s="166"/>
      <c r="ER1332" s="166"/>
      <c r="ES1332" s="166"/>
      <c r="ET1332" s="166"/>
      <c r="EU1332" s="166"/>
      <c r="EV1332" s="166"/>
      <c r="EW1332" s="166"/>
      <c r="EX1332" s="166"/>
      <c r="EY1332" s="166"/>
      <c r="EZ1332" s="166"/>
      <c r="FA1332" s="166"/>
      <c r="FB1332" s="166"/>
      <c r="FC1332" s="166"/>
      <c r="FD1332" s="166"/>
      <c r="FE1332" s="166"/>
      <c r="FF1332" s="166"/>
      <c r="FG1332" s="166"/>
      <c r="FH1332" s="166"/>
      <c r="FI1332" s="166"/>
      <c r="FJ1332" s="166"/>
    </row>
    <row r="1333" spans="13:166" s="19" customFormat="1">
      <c r="M1333" s="166"/>
      <c r="N1333" s="166"/>
      <c r="O1333" s="166"/>
      <c r="P1333" s="166"/>
      <c r="Q1333" s="166"/>
      <c r="R1333" s="166"/>
      <c r="S1333" s="166"/>
      <c r="T1333" s="166"/>
      <c r="U1333" s="166"/>
      <c r="V1333" s="166"/>
      <c r="W1333" s="166"/>
      <c r="X1333" s="166"/>
      <c r="Y1333" s="166"/>
      <c r="Z1333" s="166"/>
      <c r="AA1333" s="166"/>
      <c r="AB1333" s="166"/>
      <c r="AC1333" s="166"/>
      <c r="AD1333" s="166"/>
      <c r="AE1333" s="166"/>
      <c r="AF1333" s="166"/>
      <c r="AG1333" s="166"/>
      <c r="AH1333" s="167"/>
      <c r="AI1333" s="167"/>
      <c r="AJ1333" s="167"/>
      <c r="AK1333" s="167"/>
      <c r="AL1333" s="167"/>
      <c r="AM1333" s="167"/>
      <c r="AN1333" s="167"/>
      <c r="AO1333" s="167"/>
      <c r="AP1333" s="167"/>
      <c r="AQ1333" s="167"/>
      <c r="AR1333" s="167"/>
      <c r="AS1333" s="167"/>
      <c r="AT1333" s="167"/>
      <c r="AU1333" s="167"/>
      <c r="AV1333" s="167"/>
      <c r="AW1333" s="167"/>
      <c r="AX1333" s="167"/>
      <c r="AY1333" s="167"/>
      <c r="AZ1333" s="167"/>
      <c r="BA1333" s="167"/>
      <c r="BB1333" s="167"/>
      <c r="BC1333" s="167"/>
      <c r="BD1333" s="167"/>
      <c r="BE1333" s="167"/>
      <c r="BF1333" s="167"/>
      <c r="BG1333" s="167"/>
      <c r="BH1333" s="167"/>
      <c r="BI1333" s="167"/>
      <c r="BJ1333" s="167"/>
      <c r="BK1333" s="167"/>
      <c r="BL1333" s="166"/>
      <c r="BM1333" s="166"/>
      <c r="BN1333" s="166"/>
      <c r="BO1333" s="166"/>
      <c r="BP1333" s="166"/>
      <c r="BQ1333" s="166"/>
      <c r="BR1333" s="166"/>
      <c r="BS1333" s="166"/>
      <c r="BT1333" s="166"/>
      <c r="BU1333" s="166"/>
      <c r="BV1333" s="166"/>
      <c r="BW1333" s="166"/>
      <c r="BX1333" s="166"/>
      <c r="BY1333" s="166"/>
      <c r="BZ1333" s="166"/>
      <c r="CA1333" s="166"/>
      <c r="CB1333" s="166"/>
      <c r="CC1333" s="166"/>
      <c r="CD1333" s="166"/>
      <c r="CE1333" s="166"/>
      <c r="CF1333" s="166"/>
      <c r="CG1333" s="166"/>
      <c r="CH1333" s="166"/>
      <c r="CI1333" s="166"/>
      <c r="CJ1333" s="166"/>
      <c r="CK1333" s="166"/>
      <c r="CL1333" s="166"/>
      <c r="CM1333" s="166"/>
      <c r="CN1333" s="166"/>
      <c r="CO1333" s="166"/>
      <c r="CP1333" s="166"/>
      <c r="CQ1333" s="166"/>
      <c r="CR1333" s="166"/>
      <c r="CS1333" s="166"/>
      <c r="CT1333" s="166"/>
      <c r="CU1333" s="166"/>
      <c r="CV1333" s="166"/>
      <c r="CW1333" s="166"/>
      <c r="CX1333" s="166"/>
      <c r="CY1333" s="166"/>
      <c r="CZ1333" s="166"/>
      <c r="DA1333" s="166"/>
      <c r="DB1333" s="166"/>
      <c r="DC1333" s="166"/>
      <c r="DD1333" s="166"/>
      <c r="DE1333" s="166"/>
      <c r="DF1333" s="166"/>
      <c r="DG1333" s="166"/>
      <c r="DH1333" s="166"/>
      <c r="DI1333" s="166"/>
      <c r="DJ1333" s="166"/>
      <c r="DK1333" s="166"/>
      <c r="DL1333" s="166"/>
      <c r="DM1333" s="166"/>
      <c r="DN1333" s="166"/>
      <c r="DO1333" s="166"/>
      <c r="DP1333" s="166"/>
      <c r="DQ1333" s="166"/>
      <c r="DR1333" s="166"/>
      <c r="DS1333" s="166"/>
      <c r="DT1333" s="166"/>
      <c r="DU1333" s="166"/>
      <c r="DV1333" s="166"/>
      <c r="DW1333" s="166"/>
      <c r="DX1333" s="166"/>
      <c r="DY1333" s="166"/>
      <c r="DZ1333" s="166"/>
      <c r="EA1333" s="166"/>
      <c r="EB1333" s="166"/>
      <c r="EC1333" s="166"/>
      <c r="ED1333" s="166"/>
      <c r="EE1333" s="166"/>
      <c r="EF1333" s="166"/>
      <c r="EG1333" s="166"/>
      <c r="EH1333" s="166"/>
      <c r="EI1333" s="166"/>
      <c r="EJ1333" s="166"/>
      <c r="EK1333" s="166"/>
      <c r="EL1333" s="166"/>
      <c r="EM1333" s="166"/>
      <c r="EN1333" s="166"/>
      <c r="EO1333" s="166"/>
      <c r="EP1333" s="166"/>
      <c r="EQ1333" s="166"/>
      <c r="ER1333" s="166"/>
      <c r="ES1333" s="166"/>
      <c r="ET1333" s="166"/>
      <c r="EU1333" s="166"/>
      <c r="EV1333" s="166"/>
      <c r="EW1333" s="166"/>
      <c r="EX1333" s="166"/>
      <c r="EY1333" s="166"/>
      <c r="EZ1333" s="166"/>
      <c r="FA1333" s="166"/>
      <c r="FB1333" s="166"/>
      <c r="FC1333" s="166"/>
      <c r="FD1333" s="166"/>
      <c r="FE1333" s="166"/>
      <c r="FF1333" s="166"/>
      <c r="FG1333" s="166"/>
      <c r="FH1333" s="166"/>
      <c r="FI1333" s="166"/>
      <c r="FJ1333" s="166"/>
    </row>
    <row r="1334" spans="13:166" s="19" customFormat="1">
      <c r="M1334" s="166"/>
      <c r="N1334" s="166"/>
      <c r="O1334" s="166"/>
      <c r="P1334" s="166"/>
      <c r="Q1334" s="166"/>
      <c r="R1334" s="166"/>
      <c r="S1334" s="166"/>
      <c r="T1334" s="166"/>
      <c r="U1334" s="166"/>
      <c r="V1334" s="166"/>
      <c r="W1334" s="166"/>
      <c r="X1334" s="166"/>
      <c r="Y1334" s="166"/>
      <c r="Z1334" s="166"/>
      <c r="AA1334" s="166"/>
      <c r="AB1334" s="166"/>
      <c r="AC1334" s="166"/>
      <c r="AD1334" s="166"/>
      <c r="AE1334" s="166"/>
      <c r="AF1334" s="166"/>
      <c r="AG1334" s="166"/>
      <c r="AH1334" s="167"/>
      <c r="AI1334" s="167"/>
      <c r="AJ1334" s="167"/>
      <c r="AK1334" s="167"/>
      <c r="AL1334" s="167"/>
      <c r="AM1334" s="167"/>
      <c r="AN1334" s="167"/>
      <c r="AO1334" s="167"/>
      <c r="AP1334" s="167"/>
      <c r="AQ1334" s="167"/>
      <c r="AR1334" s="167"/>
      <c r="AS1334" s="167"/>
      <c r="AT1334" s="167"/>
      <c r="AU1334" s="167"/>
      <c r="AV1334" s="167"/>
      <c r="AW1334" s="167"/>
      <c r="AX1334" s="167"/>
      <c r="AY1334" s="167"/>
      <c r="AZ1334" s="167"/>
      <c r="BA1334" s="167"/>
      <c r="BB1334" s="167"/>
      <c r="BC1334" s="167"/>
      <c r="BD1334" s="167"/>
      <c r="BE1334" s="167"/>
      <c r="BF1334" s="167"/>
      <c r="BG1334" s="167"/>
      <c r="BH1334" s="167"/>
      <c r="BI1334" s="167"/>
      <c r="BJ1334" s="167"/>
      <c r="BK1334" s="167"/>
      <c r="BL1334" s="166"/>
      <c r="BM1334" s="166"/>
      <c r="BN1334" s="166"/>
      <c r="BO1334" s="166"/>
      <c r="BP1334" s="166"/>
      <c r="BQ1334" s="166"/>
      <c r="BR1334" s="166"/>
      <c r="BS1334" s="166"/>
      <c r="BT1334" s="166"/>
      <c r="BU1334" s="166"/>
      <c r="BV1334" s="166"/>
      <c r="BW1334" s="166"/>
      <c r="BX1334" s="166"/>
      <c r="BY1334" s="166"/>
      <c r="BZ1334" s="166"/>
      <c r="CA1334" s="166"/>
      <c r="CB1334" s="166"/>
      <c r="CC1334" s="166"/>
      <c r="CD1334" s="166"/>
      <c r="CE1334" s="166"/>
      <c r="CF1334" s="166"/>
      <c r="CG1334" s="166"/>
      <c r="CH1334" s="166"/>
      <c r="CI1334" s="166"/>
      <c r="CJ1334" s="166"/>
      <c r="CK1334" s="166"/>
      <c r="CL1334" s="166"/>
      <c r="CM1334" s="166"/>
      <c r="CN1334" s="166"/>
      <c r="CO1334" s="166"/>
      <c r="CP1334" s="166"/>
      <c r="CQ1334" s="166"/>
      <c r="CR1334" s="166"/>
      <c r="CS1334" s="166"/>
      <c r="CT1334" s="166"/>
      <c r="CU1334" s="166"/>
      <c r="CV1334" s="166"/>
      <c r="CW1334" s="166"/>
      <c r="CX1334" s="166"/>
      <c r="CY1334" s="166"/>
      <c r="CZ1334" s="166"/>
      <c r="DA1334" s="166"/>
      <c r="DB1334" s="166"/>
      <c r="DC1334" s="166"/>
      <c r="DD1334" s="166"/>
      <c r="DE1334" s="166"/>
      <c r="DF1334" s="166"/>
      <c r="DG1334" s="166"/>
      <c r="DH1334" s="166"/>
      <c r="DI1334" s="166"/>
      <c r="DJ1334" s="166"/>
      <c r="DK1334" s="166"/>
      <c r="DL1334" s="166"/>
      <c r="DM1334" s="166"/>
      <c r="DN1334" s="166"/>
      <c r="DO1334" s="166"/>
      <c r="DP1334" s="166"/>
      <c r="DQ1334" s="166"/>
      <c r="DR1334" s="166"/>
      <c r="DS1334" s="166"/>
      <c r="DT1334" s="166"/>
      <c r="DU1334" s="166"/>
      <c r="DV1334" s="166"/>
      <c r="DW1334" s="166"/>
      <c r="DX1334" s="166"/>
      <c r="DY1334" s="166"/>
      <c r="DZ1334" s="166"/>
      <c r="EA1334" s="166"/>
      <c r="EB1334" s="166"/>
      <c r="EC1334" s="166"/>
      <c r="ED1334" s="166"/>
      <c r="EE1334" s="166"/>
      <c r="EF1334" s="166"/>
      <c r="EG1334" s="166"/>
      <c r="EH1334" s="166"/>
      <c r="EI1334" s="166"/>
      <c r="EJ1334" s="166"/>
      <c r="EK1334" s="166"/>
      <c r="EL1334" s="166"/>
      <c r="EM1334" s="166"/>
      <c r="EN1334" s="166"/>
      <c r="EO1334" s="166"/>
      <c r="EP1334" s="166"/>
      <c r="EQ1334" s="166"/>
      <c r="ER1334" s="166"/>
      <c r="ES1334" s="166"/>
      <c r="ET1334" s="166"/>
      <c r="EU1334" s="166"/>
      <c r="EV1334" s="166"/>
      <c r="EW1334" s="166"/>
      <c r="EX1334" s="166"/>
      <c r="EY1334" s="166"/>
      <c r="EZ1334" s="166"/>
      <c r="FA1334" s="166"/>
      <c r="FB1334" s="166"/>
      <c r="FC1334" s="166"/>
      <c r="FD1334" s="166"/>
      <c r="FE1334" s="166"/>
      <c r="FF1334" s="166"/>
      <c r="FG1334" s="166"/>
      <c r="FH1334" s="166"/>
      <c r="FI1334" s="166"/>
      <c r="FJ1334" s="166"/>
    </row>
    <row r="1335" spans="13:166" s="19" customFormat="1">
      <c r="M1335" s="166"/>
      <c r="N1335" s="166"/>
      <c r="O1335" s="166"/>
      <c r="P1335" s="166"/>
      <c r="Q1335" s="166"/>
      <c r="R1335" s="166"/>
      <c r="S1335" s="166"/>
      <c r="T1335" s="166"/>
      <c r="U1335" s="166"/>
      <c r="V1335" s="166"/>
      <c r="W1335" s="166"/>
      <c r="X1335" s="166"/>
      <c r="Y1335" s="166"/>
      <c r="Z1335" s="166"/>
      <c r="AA1335" s="166"/>
      <c r="AB1335" s="166"/>
      <c r="AC1335" s="166"/>
      <c r="AD1335" s="166"/>
      <c r="AE1335" s="166"/>
      <c r="AF1335" s="166"/>
      <c r="AG1335" s="166"/>
      <c r="AH1335" s="167"/>
      <c r="AI1335" s="167"/>
      <c r="AJ1335" s="167"/>
      <c r="AK1335" s="167"/>
      <c r="AL1335" s="167"/>
      <c r="AM1335" s="167"/>
      <c r="AN1335" s="167"/>
      <c r="AO1335" s="167"/>
      <c r="AP1335" s="167"/>
      <c r="AQ1335" s="167"/>
      <c r="AR1335" s="167"/>
      <c r="AS1335" s="167"/>
      <c r="AT1335" s="167"/>
      <c r="AU1335" s="167"/>
      <c r="AV1335" s="167"/>
      <c r="AW1335" s="167"/>
      <c r="AX1335" s="167"/>
      <c r="AY1335" s="167"/>
      <c r="AZ1335" s="167"/>
      <c r="BA1335" s="167"/>
      <c r="BB1335" s="167"/>
      <c r="BC1335" s="167"/>
      <c r="BD1335" s="167"/>
      <c r="BE1335" s="167"/>
      <c r="BF1335" s="167"/>
      <c r="BG1335" s="167"/>
      <c r="BH1335" s="167"/>
      <c r="BI1335" s="167"/>
      <c r="BJ1335" s="167"/>
      <c r="BK1335" s="167"/>
      <c r="BL1335" s="166"/>
      <c r="BM1335" s="166"/>
      <c r="BN1335" s="166"/>
      <c r="BO1335" s="166"/>
      <c r="BP1335" s="166"/>
      <c r="BQ1335" s="166"/>
      <c r="BR1335" s="166"/>
      <c r="BS1335" s="166"/>
      <c r="BT1335" s="166"/>
      <c r="BU1335" s="166"/>
      <c r="BV1335" s="166"/>
      <c r="BW1335" s="166"/>
      <c r="BX1335" s="166"/>
      <c r="BY1335" s="166"/>
      <c r="BZ1335" s="166"/>
      <c r="CA1335" s="166"/>
      <c r="CB1335" s="166"/>
      <c r="CC1335" s="166"/>
      <c r="CD1335" s="166"/>
      <c r="CE1335" s="166"/>
      <c r="CF1335" s="166"/>
      <c r="CG1335" s="166"/>
      <c r="CH1335" s="166"/>
      <c r="CI1335" s="166"/>
      <c r="CJ1335" s="166"/>
      <c r="CK1335" s="166"/>
      <c r="CL1335" s="166"/>
      <c r="CM1335" s="166"/>
      <c r="CN1335" s="166"/>
      <c r="CO1335" s="166"/>
      <c r="CP1335" s="166"/>
      <c r="CQ1335" s="166"/>
      <c r="CR1335" s="166"/>
      <c r="CS1335" s="166"/>
      <c r="CT1335" s="166"/>
      <c r="CU1335" s="166"/>
      <c r="CV1335" s="166"/>
      <c r="CW1335" s="166"/>
      <c r="CX1335" s="166"/>
      <c r="CY1335" s="166"/>
      <c r="CZ1335" s="166"/>
      <c r="DA1335" s="166"/>
      <c r="DB1335" s="166"/>
      <c r="DC1335" s="166"/>
      <c r="DD1335" s="166"/>
      <c r="DE1335" s="166"/>
      <c r="DF1335" s="166"/>
      <c r="DG1335" s="166"/>
      <c r="DH1335" s="166"/>
      <c r="DI1335" s="166"/>
      <c r="DJ1335" s="166"/>
      <c r="DK1335" s="166"/>
      <c r="DL1335" s="166"/>
      <c r="DM1335" s="166"/>
      <c r="DN1335" s="166"/>
      <c r="DO1335" s="166"/>
      <c r="DP1335" s="166"/>
      <c r="DQ1335" s="166"/>
      <c r="DR1335" s="166"/>
      <c r="DS1335" s="166"/>
      <c r="DT1335" s="166"/>
      <c r="DU1335" s="166"/>
      <c r="DV1335" s="166"/>
      <c r="DW1335" s="166"/>
      <c r="DX1335" s="166"/>
      <c r="DY1335" s="166"/>
      <c r="DZ1335" s="166"/>
      <c r="EA1335" s="166"/>
      <c r="EB1335" s="166"/>
      <c r="EC1335" s="166"/>
      <c r="ED1335" s="166"/>
      <c r="EE1335" s="166"/>
      <c r="EF1335" s="166"/>
      <c r="EG1335" s="166"/>
      <c r="EH1335" s="166"/>
      <c r="EI1335" s="166"/>
      <c r="EJ1335" s="166"/>
      <c r="EK1335" s="166"/>
      <c r="EL1335" s="166"/>
      <c r="EM1335" s="166"/>
      <c r="EN1335" s="166"/>
      <c r="EO1335" s="166"/>
      <c r="EP1335" s="166"/>
      <c r="EQ1335" s="166"/>
      <c r="ER1335" s="166"/>
      <c r="ES1335" s="166"/>
      <c r="ET1335" s="166"/>
      <c r="EU1335" s="166"/>
      <c r="EV1335" s="166"/>
      <c r="EW1335" s="166"/>
      <c r="EX1335" s="166"/>
      <c r="EY1335" s="166"/>
      <c r="EZ1335" s="166"/>
      <c r="FA1335" s="166"/>
      <c r="FB1335" s="166"/>
      <c r="FC1335" s="166"/>
      <c r="FD1335" s="166"/>
      <c r="FE1335" s="166"/>
      <c r="FF1335" s="166"/>
      <c r="FG1335" s="166"/>
      <c r="FH1335" s="166"/>
      <c r="FI1335" s="166"/>
      <c r="FJ1335" s="166"/>
    </row>
    <row r="1336" spans="13:166" s="19" customFormat="1">
      <c r="M1336" s="166"/>
      <c r="N1336" s="166"/>
      <c r="O1336" s="166"/>
      <c r="P1336" s="166"/>
      <c r="Q1336" s="166"/>
      <c r="R1336" s="166"/>
      <c r="S1336" s="166"/>
      <c r="T1336" s="166"/>
      <c r="U1336" s="166"/>
      <c r="V1336" s="166"/>
      <c r="W1336" s="166"/>
      <c r="X1336" s="166"/>
      <c r="Y1336" s="166"/>
      <c r="Z1336" s="166"/>
      <c r="AA1336" s="166"/>
      <c r="AB1336" s="166"/>
      <c r="AC1336" s="166"/>
      <c r="AD1336" s="166"/>
      <c r="AE1336" s="166"/>
      <c r="AF1336" s="166"/>
      <c r="AG1336" s="166"/>
      <c r="AH1336" s="167"/>
      <c r="AI1336" s="167"/>
      <c r="AJ1336" s="167"/>
      <c r="AK1336" s="167"/>
      <c r="AL1336" s="167"/>
      <c r="AM1336" s="167"/>
      <c r="AN1336" s="167"/>
      <c r="AO1336" s="167"/>
      <c r="AP1336" s="167"/>
      <c r="AQ1336" s="167"/>
      <c r="AR1336" s="167"/>
      <c r="AS1336" s="167"/>
      <c r="AT1336" s="167"/>
      <c r="AU1336" s="167"/>
      <c r="AV1336" s="167"/>
      <c r="AW1336" s="167"/>
      <c r="AX1336" s="167"/>
      <c r="AY1336" s="167"/>
      <c r="AZ1336" s="167"/>
      <c r="BA1336" s="167"/>
      <c r="BB1336" s="167"/>
      <c r="BC1336" s="167"/>
      <c r="BD1336" s="167"/>
      <c r="BE1336" s="167"/>
      <c r="BF1336" s="167"/>
      <c r="BG1336" s="167"/>
      <c r="BH1336" s="167"/>
      <c r="BI1336" s="167"/>
      <c r="BJ1336" s="167"/>
      <c r="BK1336" s="167"/>
      <c r="BL1336" s="166"/>
      <c r="BM1336" s="166"/>
      <c r="BN1336" s="166"/>
      <c r="BO1336" s="166"/>
      <c r="BP1336" s="166"/>
      <c r="BQ1336" s="166"/>
      <c r="BR1336" s="166"/>
      <c r="BS1336" s="166"/>
      <c r="BT1336" s="166"/>
      <c r="BU1336" s="166"/>
      <c r="BV1336" s="166"/>
      <c r="BW1336" s="166"/>
      <c r="BX1336" s="166"/>
      <c r="BY1336" s="166"/>
      <c r="BZ1336" s="166"/>
      <c r="CA1336" s="166"/>
      <c r="CB1336" s="166"/>
      <c r="CC1336" s="166"/>
      <c r="CD1336" s="166"/>
      <c r="CE1336" s="166"/>
      <c r="CF1336" s="166"/>
      <c r="CG1336" s="166"/>
      <c r="CH1336" s="166"/>
      <c r="CI1336" s="166"/>
      <c r="CJ1336" s="166"/>
      <c r="CK1336" s="166"/>
      <c r="CL1336" s="166"/>
      <c r="CM1336" s="166"/>
      <c r="CN1336" s="166"/>
      <c r="CO1336" s="166"/>
      <c r="CP1336" s="166"/>
      <c r="CQ1336" s="166"/>
      <c r="CR1336" s="166"/>
      <c r="CS1336" s="166"/>
      <c r="CT1336" s="166"/>
      <c r="CU1336" s="166"/>
      <c r="CV1336" s="166"/>
      <c r="CW1336" s="166"/>
      <c r="CX1336" s="166"/>
      <c r="CY1336" s="166"/>
      <c r="CZ1336" s="166"/>
      <c r="DA1336" s="166"/>
      <c r="DB1336" s="166"/>
      <c r="DC1336" s="166"/>
      <c r="DD1336" s="166"/>
      <c r="DE1336" s="166"/>
      <c r="DF1336" s="166"/>
      <c r="DG1336" s="166"/>
      <c r="DH1336" s="166"/>
      <c r="DI1336" s="166"/>
      <c r="DJ1336" s="166"/>
      <c r="DK1336" s="166"/>
      <c r="DL1336" s="166"/>
      <c r="DM1336" s="166"/>
      <c r="DN1336" s="166"/>
      <c r="DO1336" s="166"/>
      <c r="DP1336" s="166"/>
      <c r="DQ1336" s="166"/>
      <c r="DR1336" s="166"/>
      <c r="DS1336" s="166"/>
      <c r="DT1336" s="166"/>
      <c r="DU1336" s="166"/>
      <c r="DV1336" s="166"/>
      <c r="DW1336" s="166"/>
      <c r="DX1336" s="166"/>
      <c r="DY1336" s="166"/>
      <c r="DZ1336" s="166"/>
      <c r="EA1336" s="166"/>
      <c r="EB1336" s="166"/>
      <c r="EC1336" s="166"/>
      <c r="ED1336" s="166"/>
      <c r="EE1336" s="166"/>
      <c r="EF1336" s="166"/>
      <c r="EG1336" s="166"/>
      <c r="EH1336" s="166"/>
      <c r="EI1336" s="166"/>
      <c r="EJ1336" s="166"/>
      <c r="EK1336" s="166"/>
      <c r="EL1336" s="166"/>
      <c r="EM1336" s="166"/>
      <c r="EN1336" s="166"/>
      <c r="EO1336" s="166"/>
      <c r="EP1336" s="166"/>
      <c r="EQ1336" s="166"/>
      <c r="ER1336" s="166"/>
      <c r="ES1336" s="166"/>
      <c r="ET1336" s="166"/>
      <c r="EU1336" s="166"/>
      <c r="EV1336" s="166"/>
      <c r="EW1336" s="166"/>
      <c r="EX1336" s="166"/>
      <c r="EY1336" s="166"/>
      <c r="EZ1336" s="166"/>
      <c r="FA1336" s="166"/>
      <c r="FB1336" s="166"/>
      <c r="FC1336" s="166"/>
      <c r="FD1336" s="166"/>
      <c r="FE1336" s="166"/>
      <c r="FF1336" s="166"/>
      <c r="FG1336" s="166"/>
      <c r="FH1336" s="166"/>
      <c r="FI1336" s="166"/>
      <c r="FJ1336" s="166"/>
    </row>
    <row r="1337" spans="13:166" s="19" customFormat="1">
      <c r="M1337" s="166"/>
      <c r="N1337" s="166"/>
      <c r="O1337" s="166"/>
      <c r="P1337" s="166"/>
      <c r="Q1337" s="166"/>
      <c r="R1337" s="166"/>
      <c r="S1337" s="166"/>
      <c r="T1337" s="166"/>
      <c r="U1337" s="166"/>
      <c r="V1337" s="166"/>
      <c r="W1337" s="166"/>
      <c r="X1337" s="166"/>
      <c r="Y1337" s="166"/>
      <c r="Z1337" s="166"/>
      <c r="AA1337" s="166"/>
      <c r="AB1337" s="166"/>
      <c r="AC1337" s="166"/>
      <c r="AD1337" s="166"/>
      <c r="AE1337" s="166"/>
      <c r="AF1337" s="166"/>
      <c r="AG1337" s="166"/>
      <c r="AH1337" s="167"/>
      <c r="AI1337" s="167"/>
      <c r="AJ1337" s="167"/>
      <c r="AK1337" s="167"/>
      <c r="AL1337" s="167"/>
      <c r="AM1337" s="167"/>
      <c r="AN1337" s="167"/>
      <c r="AO1337" s="167"/>
      <c r="AP1337" s="167"/>
      <c r="AQ1337" s="167"/>
      <c r="AR1337" s="167"/>
      <c r="AS1337" s="167"/>
      <c r="AT1337" s="167"/>
      <c r="AU1337" s="167"/>
      <c r="AV1337" s="167"/>
      <c r="AW1337" s="167"/>
      <c r="AX1337" s="167"/>
      <c r="AY1337" s="167"/>
      <c r="AZ1337" s="167"/>
      <c r="BA1337" s="167"/>
      <c r="BB1337" s="167"/>
      <c r="BC1337" s="167"/>
      <c r="BD1337" s="167"/>
      <c r="BE1337" s="167"/>
      <c r="BF1337" s="167"/>
      <c r="BG1337" s="167"/>
      <c r="BH1337" s="167"/>
      <c r="BI1337" s="167"/>
      <c r="BJ1337" s="167"/>
      <c r="BK1337" s="167"/>
      <c r="BL1337" s="166"/>
      <c r="BM1337" s="166"/>
      <c r="BN1337" s="166"/>
      <c r="BO1337" s="166"/>
      <c r="BP1337" s="166"/>
      <c r="BQ1337" s="166"/>
      <c r="BR1337" s="166"/>
      <c r="BS1337" s="166"/>
      <c r="BT1337" s="166"/>
      <c r="BU1337" s="166"/>
      <c r="BV1337" s="166"/>
      <c r="BW1337" s="166"/>
      <c r="BX1337" s="166"/>
      <c r="BY1337" s="166"/>
      <c r="BZ1337" s="166"/>
      <c r="CA1337" s="166"/>
      <c r="CB1337" s="166"/>
      <c r="CC1337" s="166"/>
      <c r="CD1337" s="166"/>
      <c r="CE1337" s="166"/>
      <c r="CF1337" s="166"/>
      <c r="CG1337" s="166"/>
      <c r="CH1337" s="166"/>
      <c r="CI1337" s="166"/>
      <c r="CJ1337" s="166"/>
      <c r="CK1337" s="166"/>
      <c r="CL1337" s="166"/>
      <c r="CM1337" s="166"/>
      <c r="CN1337" s="166"/>
      <c r="CO1337" s="166"/>
      <c r="CP1337" s="166"/>
      <c r="CQ1337" s="166"/>
      <c r="CR1337" s="166"/>
      <c r="CS1337" s="166"/>
      <c r="CT1337" s="166"/>
      <c r="CU1337" s="166"/>
      <c r="CV1337" s="166"/>
      <c r="CW1337" s="166"/>
      <c r="CX1337" s="166"/>
      <c r="CY1337" s="166"/>
      <c r="CZ1337" s="166"/>
      <c r="DA1337" s="166"/>
      <c r="DB1337" s="166"/>
      <c r="DC1337" s="166"/>
      <c r="DD1337" s="166"/>
      <c r="DE1337" s="166"/>
      <c r="DF1337" s="166"/>
      <c r="DG1337" s="166"/>
      <c r="DH1337" s="166"/>
      <c r="DI1337" s="166"/>
      <c r="DJ1337" s="166"/>
      <c r="DK1337" s="166"/>
      <c r="DL1337" s="166"/>
      <c r="DM1337" s="166"/>
      <c r="DN1337" s="166"/>
      <c r="DO1337" s="166"/>
      <c r="DP1337" s="166"/>
      <c r="DQ1337" s="166"/>
      <c r="DR1337" s="166"/>
      <c r="DS1337" s="166"/>
      <c r="DT1337" s="166"/>
      <c r="DU1337" s="166"/>
      <c r="DV1337" s="166"/>
      <c r="DW1337" s="166"/>
      <c r="DX1337" s="166"/>
      <c r="DY1337" s="166"/>
      <c r="DZ1337" s="166"/>
      <c r="EA1337" s="166"/>
      <c r="EB1337" s="166"/>
      <c r="EC1337" s="166"/>
      <c r="ED1337" s="166"/>
      <c r="EE1337" s="166"/>
      <c r="EF1337" s="166"/>
      <c r="EG1337" s="166"/>
      <c r="EH1337" s="166"/>
      <c r="EI1337" s="166"/>
      <c r="EJ1337" s="166"/>
      <c r="EK1337" s="166"/>
      <c r="EL1337" s="166"/>
      <c r="EM1337" s="166"/>
      <c r="EN1337" s="166"/>
      <c r="EO1337" s="166"/>
      <c r="EP1337" s="166"/>
      <c r="EQ1337" s="166"/>
      <c r="ER1337" s="166"/>
      <c r="ES1337" s="166"/>
      <c r="ET1337" s="166"/>
      <c r="EU1337" s="166"/>
      <c r="EV1337" s="166"/>
      <c r="EW1337" s="166"/>
      <c r="EX1337" s="166"/>
      <c r="EY1337" s="166"/>
      <c r="EZ1337" s="166"/>
      <c r="FA1337" s="166"/>
      <c r="FB1337" s="166"/>
      <c r="FC1337" s="166"/>
      <c r="FD1337" s="166"/>
      <c r="FE1337" s="166"/>
      <c r="FF1337" s="166"/>
      <c r="FG1337" s="166"/>
      <c r="FH1337" s="166"/>
      <c r="FI1337" s="166"/>
      <c r="FJ1337" s="166"/>
    </row>
    <row r="1338" spans="13:166" s="19" customFormat="1">
      <c r="M1338" s="166"/>
      <c r="N1338" s="166"/>
      <c r="O1338" s="166"/>
      <c r="P1338" s="166"/>
      <c r="Q1338" s="166"/>
      <c r="R1338" s="166"/>
      <c r="S1338" s="166"/>
      <c r="T1338" s="166"/>
      <c r="U1338" s="166"/>
      <c r="V1338" s="166"/>
      <c r="W1338" s="166"/>
      <c r="X1338" s="166"/>
      <c r="Y1338" s="166"/>
      <c r="Z1338" s="166"/>
      <c r="AA1338" s="166"/>
      <c r="AB1338" s="166"/>
      <c r="AC1338" s="166"/>
      <c r="AD1338" s="166"/>
      <c r="AE1338" s="166"/>
      <c r="AF1338" s="166"/>
      <c r="AG1338" s="166"/>
      <c r="AH1338" s="167"/>
      <c r="AI1338" s="167"/>
      <c r="AJ1338" s="167"/>
      <c r="AK1338" s="167"/>
      <c r="AL1338" s="167"/>
      <c r="AM1338" s="167"/>
      <c r="AN1338" s="167"/>
      <c r="AO1338" s="167"/>
      <c r="AP1338" s="167"/>
      <c r="AQ1338" s="167"/>
      <c r="AR1338" s="167"/>
      <c r="AS1338" s="167"/>
      <c r="AT1338" s="167"/>
      <c r="AU1338" s="167"/>
      <c r="AV1338" s="167"/>
      <c r="AW1338" s="167"/>
      <c r="AX1338" s="167"/>
      <c r="AY1338" s="167"/>
      <c r="AZ1338" s="167"/>
      <c r="BA1338" s="167"/>
      <c r="BB1338" s="167"/>
      <c r="BC1338" s="167"/>
      <c r="BD1338" s="167"/>
      <c r="BE1338" s="167"/>
      <c r="BF1338" s="167"/>
      <c r="BG1338" s="167"/>
      <c r="BH1338" s="167"/>
      <c r="BI1338" s="167"/>
      <c r="BJ1338" s="167"/>
      <c r="BK1338" s="167"/>
      <c r="BL1338" s="166"/>
      <c r="BM1338" s="166"/>
      <c r="BN1338" s="166"/>
      <c r="BO1338" s="166"/>
      <c r="BP1338" s="166"/>
      <c r="BQ1338" s="166"/>
      <c r="BR1338" s="166"/>
      <c r="BS1338" s="166"/>
      <c r="BT1338" s="166"/>
      <c r="BU1338" s="166"/>
      <c r="BV1338" s="166"/>
      <c r="BW1338" s="166"/>
      <c r="BX1338" s="166"/>
      <c r="BY1338" s="166"/>
      <c r="BZ1338" s="166"/>
      <c r="CA1338" s="166"/>
      <c r="CB1338" s="166"/>
      <c r="CC1338" s="166"/>
      <c r="CD1338" s="166"/>
      <c r="CE1338" s="166"/>
      <c r="CF1338" s="166"/>
      <c r="CG1338" s="166"/>
      <c r="CH1338" s="166"/>
      <c r="CI1338" s="166"/>
      <c r="CJ1338" s="166"/>
      <c r="CK1338" s="166"/>
      <c r="CL1338" s="166"/>
      <c r="CM1338" s="166"/>
      <c r="CN1338" s="166"/>
      <c r="CO1338" s="166"/>
      <c r="CP1338" s="166"/>
      <c r="CQ1338" s="166"/>
      <c r="CR1338" s="166"/>
      <c r="CS1338" s="166"/>
      <c r="CT1338" s="166"/>
      <c r="CU1338" s="166"/>
      <c r="CV1338" s="166"/>
      <c r="CW1338" s="166"/>
      <c r="CX1338" s="166"/>
      <c r="CY1338" s="166"/>
      <c r="CZ1338" s="166"/>
      <c r="DA1338" s="166"/>
      <c r="DB1338" s="166"/>
      <c r="DC1338" s="166"/>
      <c r="DD1338" s="166"/>
      <c r="DE1338" s="166"/>
      <c r="DF1338" s="166"/>
      <c r="DG1338" s="166"/>
      <c r="DH1338" s="166"/>
      <c r="DI1338" s="166"/>
      <c r="DJ1338" s="166"/>
      <c r="DK1338" s="166"/>
      <c r="DL1338" s="166"/>
      <c r="DM1338" s="166"/>
      <c r="DN1338" s="166"/>
      <c r="DO1338" s="166"/>
      <c r="DP1338" s="166"/>
      <c r="DQ1338" s="166"/>
      <c r="DR1338" s="166"/>
      <c r="DS1338" s="166"/>
      <c r="DT1338" s="166"/>
      <c r="DU1338" s="166"/>
      <c r="DV1338" s="166"/>
      <c r="DW1338" s="166"/>
      <c r="DX1338" s="166"/>
      <c r="DY1338" s="166"/>
      <c r="DZ1338" s="166"/>
      <c r="EA1338" s="166"/>
      <c r="EB1338" s="166"/>
      <c r="EC1338" s="166"/>
      <c r="ED1338" s="166"/>
      <c r="EE1338" s="166"/>
      <c r="EF1338" s="166"/>
      <c r="EG1338" s="166"/>
      <c r="EH1338" s="166"/>
      <c r="EI1338" s="166"/>
      <c r="EJ1338" s="166"/>
      <c r="EK1338" s="166"/>
      <c r="EL1338" s="166"/>
      <c r="EM1338" s="166"/>
      <c r="EN1338" s="166"/>
      <c r="EO1338" s="166"/>
      <c r="EP1338" s="166"/>
      <c r="EQ1338" s="166"/>
      <c r="ER1338" s="166"/>
      <c r="ES1338" s="166"/>
      <c r="ET1338" s="166"/>
      <c r="EU1338" s="166"/>
      <c r="EV1338" s="166"/>
      <c r="EW1338" s="166"/>
      <c r="EX1338" s="166"/>
      <c r="EY1338" s="166"/>
      <c r="EZ1338" s="166"/>
      <c r="FA1338" s="166"/>
      <c r="FB1338" s="166"/>
      <c r="FC1338" s="166"/>
      <c r="FD1338" s="166"/>
      <c r="FE1338" s="166"/>
      <c r="FF1338" s="166"/>
      <c r="FG1338" s="166"/>
      <c r="FH1338" s="166"/>
      <c r="FI1338" s="166"/>
      <c r="FJ1338" s="166"/>
    </row>
    <row r="1339" spans="13:166" s="19" customFormat="1">
      <c r="M1339" s="166"/>
      <c r="N1339" s="166"/>
      <c r="O1339" s="166"/>
      <c r="P1339" s="166"/>
      <c r="Q1339" s="166"/>
      <c r="R1339" s="166"/>
      <c r="S1339" s="166"/>
      <c r="T1339" s="166"/>
      <c r="U1339" s="166"/>
      <c r="V1339" s="166"/>
      <c r="W1339" s="166"/>
      <c r="X1339" s="166"/>
      <c r="Y1339" s="166"/>
      <c r="Z1339" s="166"/>
      <c r="AA1339" s="166"/>
      <c r="AB1339" s="166"/>
      <c r="AC1339" s="166"/>
      <c r="AD1339" s="166"/>
      <c r="AE1339" s="166"/>
      <c r="AF1339" s="166"/>
      <c r="AG1339" s="166"/>
      <c r="AH1339" s="167"/>
      <c r="AI1339" s="167"/>
      <c r="AJ1339" s="167"/>
      <c r="AK1339" s="167"/>
      <c r="AL1339" s="167"/>
      <c r="AM1339" s="167"/>
      <c r="AN1339" s="167"/>
      <c r="AO1339" s="167"/>
      <c r="AP1339" s="167"/>
      <c r="AQ1339" s="167"/>
      <c r="AR1339" s="167"/>
      <c r="AS1339" s="167"/>
      <c r="AT1339" s="167"/>
      <c r="AU1339" s="167"/>
      <c r="AV1339" s="167"/>
      <c r="AW1339" s="167"/>
      <c r="AX1339" s="167"/>
      <c r="AY1339" s="167"/>
      <c r="AZ1339" s="167"/>
      <c r="BA1339" s="167"/>
      <c r="BB1339" s="167"/>
      <c r="BC1339" s="167"/>
      <c r="BD1339" s="167"/>
      <c r="BE1339" s="167"/>
      <c r="BF1339" s="167"/>
      <c r="BG1339" s="167"/>
      <c r="BH1339" s="167"/>
      <c r="BI1339" s="167"/>
      <c r="BJ1339" s="167"/>
      <c r="BK1339" s="167"/>
      <c r="BL1339" s="166"/>
      <c r="BM1339" s="166"/>
      <c r="BN1339" s="166"/>
      <c r="BO1339" s="166"/>
      <c r="BP1339" s="166"/>
      <c r="BQ1339" s="166"/>
      <c r="BR1339" s="166"/>
      <c r="BS1339" s="166"/>
      <c r="BT1339" s="166"/>
      <c r="BU1339" s="166"/>
      <c r="BV1339" s="166"/>
      <c r="BW1339" s="166"/>
      <c r="BX1339" s="166"/>
      <c r="BY1339" s="166"/>
      <c r="BZ1339" s="166"/>
      <c r="CA1339" s="166"/>
      <c r="CB1339" s="166"/>
      <c r="CC1339" s="166"/>
      <c r="CD1339" s="166"/>
      <c r="CE1339" s="166"/>
      <c r="CF1339" s="166"/>
      <c r="CG1339" s="166"/>
      <c r="CH1339" s="166"/>
      <c r="CI1339" s="166"/>
      <c r="CJ1339" s="166"/>
      <c r="CK1339" s="166"/>
      <c r="CL1339" s="166"/>
      <c r="CM1339" s="166"/>
      <c r="CN1339" s="166"/>
      <c r="CO1339" s="166"/>
      <c r="CP1339" s="166"/>
      <c r="CQ1339" s="166"/>
      <c r="CR1339" s="166"/>
      <c r="CS1339" s="166"/>
      <c r="CT1339" s="166"/>
      <c r="CU1339" s="166"/>
      <c r="CV1339" s="166"/>
      <c r="CW1339" s="166"/>
      <c r="CX1339" s="166"/>
      <c r="CY1339" s="166"/>
      <c r="CZ1339" s="166"/>
      <c r="DA1339" s="166"/>
      <c r="DB1339" s="166"/>
      <c r="DC1339" s="166"/>
      <c r="DD1339" s="166"/>
      <c r="DE1339" s="166"/>
      <c r="DF1339" s="166"/>
      <c r="DG1339" s="166"/>
      <c r="DH1339" s="166"/>
      <c r="DI1339" s="166"/>
      <c r="DJ1339" s="166"/>
      <c r="DK1339" s="166"/>
      <c r="DL1339" s="166"/>
      <c r="DM1339" s="166"/>
      <c r="DN1339" s="166"/>
      <c r="DO1339" s="166"/>
      <c r="DP1339" s="166"/>
      <c r="DQ1339" s="166"/>
      <c r="DR1339" s="166"/>
      <c r="DS1339" s="166"/>
      <c r="DT1339" s="166"/>
      <c r="DU1339" s="166"/>
      <c r="DV1339" s="166"/>
      <c r="DW1339" s="166"/>
      <c r="DX1339" s="166"/>
      <c r="DY1339" s="166"/>
      <c r="DZ1339" s="166"/>
      <c r="EA1339" s="166"/>
      <c r="EB1339" s="166"/>
      <c r="EC1339" s="166"/>
      <c r="ED1339" s="166"/>
      <c r="EE1339" s="166"/>
      <c r="EF1339" s="166"/>
      <c r="EG1339" s="166"/>
      <c r="EH1339" s="166"/>
      <c r="EI1339" s="166"/>
      <c r="EJ1339" s="166"/>
      <c r="EK1339" s="166"/>
      <c r="EL1339" s="166"/>
      <c r="EM1339" s="166"/>
      <c r="EN1339" s="166"/>
      <c r="EO1339" s="166"/>
      <c r="EP1339" s="166"/>
      <c r="EQ1339" s="166"/>
      <c r="ER1339" s="166"/>
      <c r="ES1339" s="166"/>
      <c r="ET1339" s="166"/>
      <c r="EU1339" s="166"/>
      <c r="EV1339" s="166"/>
      <c r="EW1339" s="166"/>
      <c r="EX1339" s="166"/>
      <c r="EY1339" s="166"/>
      <c r="EZ1339" s="166"/>
      <c r="FA1339" s="166"/>
      <c r="FB1339" s="166"/>
      <c r="FC1339" s="166"/>
      <c r="FD1339" s="166"/>
      <c r="FE1339" s="166"/>
      <c r="FF1339" s="166"/>
      <c r="FG1339" s="166"/>
      <c r="FH1339" s="166"/>
      <c r="FI1339" s="166"/>
      <c r="FJ1339" s="166"/>
    </row>
    <row r="1340" spans="13:166" s="19" customFormat="1">
      <c r="M1340" s="166"/>
      <c r="N1340" s="166"/>
      <c r="O1340" s="166"/>
      <c r="P1340" s="166"/>
      <c r="Q1340" s="166"/>
      <c r="R1340" s="166"/>
      <c r="S1340" s="166"/>
      <c r="T1340" s="166"/>
      <c r="U1340" s="166"/>
      <c r="V1340" s="166"/>
      <c r="W1340" s="166"/>
      <c r="X1340" s="166"/>
      <c r="Y1340" s="166"/>
      <c r="Z1340" s="166"/>
      <c r="AA1340" s="166"/>
      <c r="AB1340" s="166"/>
      <c r="AC1340" s="166"/>
      <c r="AD1340" s="166"/>
      <c r="AE1340" s="166"/>
      <c r="AF1340" s="166"/>
      <c r="AG1340" s="166"/>
      <c r="AH1340" s="167"/>
      <c r="AI1340" s="167"/>
      <c r="AJ1340" s="167"/>
      <c r="AK1340" s="167"/>
      <c r="AL1340" s="167"/>
      <c r="AM1340" s="167"/>
      <c r="AN1340" s="167"/>
      <c r="AO1340" s="167"/>
      <c r="AP1340" s="167"/>
      <c r="AQ1340" s="167"/>
      <c r="AR1340" s="167"/>
      <c r="AS1340" s="167"/>
      <c r="AT1340" s="167"/>
      <c r="AU1340" s="167"/>
      <c r="AV1340" s="167"/>
      <c r="AW1340" s="167"/>
      <c r="AX1340" s="167"/>
      <c r="AY1340" s="167"/>
      <c r="AZ1340" s="167"/>
      <c r="BA1340" s="167"/>
      <c r="BB1340" s="167"/>
      <c r="BC1340" s="167"/>
      <c r="BD1340" s="167"/>
      <c r="BE1340" s="167"/>
      <c r="BF1340" s="167"/>
      <c r="BG1340" s="167"/>
      <c r="BH1340" s="167"/>
      <c r="BI1340" s="167"/>
      <c r="BJ1340" s="167"/>
      <c r="BK1340" s="167"/>
      <c r="BL1340" s="166"/>
      <c r="BM1340" s="166"/>
      <c r="BN1340" s="166"/>
      <c r="BO1340" s="166"/>
      <c r="BP1340" s="166"/>
      <c r="BQ1340" s="166"/>
      <c r="BR1340" s="166"/>
      <c r="BS1340" s="166"/>
      <c r="BT1340" s="166"/>
      <c r="BU1340" s="166"/>
      <c r="BV1340" s="166"/>
      <c r="BW1340" s="166"/>
      <c r="BX1340" s="166"/>
      <c r="BY1340" s="166"/>
      <c r="BZ1340" s="166"/>
      <c r="CA1340" s="166"/>
      <c r="CB1340" s="166"/>
      <c r="CC1340" s="166"/>
      <c r="CD1340" s="166"/>
      <c r="CE1340" s="166"/>
      <c r="CF1340" s="166"/>
      <c r="CG1340" s="166"/>
      <c r="CH1340" s="166"/>
      <c r="CI1340" s="166"/>
      <c r="CJ1340" s="166"/>
      <c r="CK1340" s="166"/>
      <c r="CL1340" s="166"/>
      <c r="CM1340" s="166"/>
      <c r="CN1340" s="166"/>
      <c r="CO1340" s="166"/>
      <c r="CP1340" s="166"/>
      <c r="CQ1340" s="166"/>
      <c r="CR1340" s="166"/>
      <c r="CS1340" s="166"/>
      <c r="CT1340" s="166"/>
      <c r="CU1340" s="166"/>
      <c r="CV1340" s="166"/>
      <c r="CW1340" s="166"/>
      <c r="CX1340" s="166"/>
      <c r="CY1340" s="166"/>
      <c r="CZ1340" s="166"/>
      <c r="DA1340" s="166"/>
      <c r="DB1340" s="166"/>
      <c r="DC1340" s="166"/>
      <c r="DD1340" s="166"/>
      <c r="DE1340" s="166"/>
      <c r="DF1340" s="166"/>
      <c r="DG1340" s="166"/>
      <c r="DH1340" s="166"/>
      <c r="DI1340" s="166"/>
      <c r="DJ1340" s="166"/>
      <c r="DK1340" s="166"/>
      <c r="DL1340" s="166"/>
      <c r="DM1340" s="166"/>
      <c r="DN1340" s="166"/>
      <c r="DO1340" s="166"/>
      <c r="DP1340" s="166"/>
      <c r="DQ1340" s="166"/>
      <c r="DR1340" s="166"/>
      <c r="DS1340" s="166"/>
      <c r="DT1340" s="166"/>
      <c r="DU1340" s="166"/>
      <c r="DV1340" s="166"/>
      <c r="DW1340" s="166"/>
      <c r="DX1340" s="166"/>
      <c r="DY1340" s="166"/>
      <c r="DZ1340" s="166"/>
      <c r="EA1340" s="166"/>
      <c r="EB1340" s="166"/>
      <c r="EC1340" s="166"/>
      <c r="ED1340" s="166"/>
      <c r="EE1340" s="166"/>
      <c r="EF1340" s="166"/>
      <c r="EG1340" s="166"/>
      <c r="EH1340" s="166"/>
      <c r="EI1340" s="166"/>
      <c r="EJ1340" s="166"/>
      <c r="EK1340" s="166"/>
      <c r="EL1340" s="166"/>
      <c r="EM1340" s="166"/>
      <c r="EN1340" s="166"/>
      <c r="EO1340" s="166"/>
      <c r="EP1340" s="166"/>
      <c r="EQ1340" s="166"/>
      <c r="ER1340" s="166"/>
      <c r="ES1340" s="166"/>
      <c r="ET1340" s="166"/>
      <c r="EU1340" s="166"/>
      <c r="EV1340" s="166"/>
      <c r="EW1340" s="166"/>
      <c r="EX1340" s="166"/>
      <c r="EY1340" s="166"/>
      <c r="EZ1340" s="166"/>
      <c r="FA1340" s="166"/>
      <c r="FB1340" s="166"/>
      <c r="FC1340" s="166"/>
      <c r="FD1340" s="166"/>
      <c r="FE1340" s="166"/>
      <c r="FF1340" s="166"/>
      <c r="FG1340" s="166"/>
      <c r="FH1340" s="166"/>
      <c r="FI1340" s="166"/>
      <c r="FJ1340" s="166"/>
    </row>
    <row r="1341" spans="13:166" s="19" customFormat="1">
      <c r="M1341" s="166"/>
      <c r="N1341" s="166"/>
      <c r="O1341" s="166"/>
      <c r="P1341" s="166"/>
      <c r="Q1341" s="166"/>
      <c r="R1341" s="166"/>
      <c r="S1341" s="166"/>
      <c r="T1341" s="166"/>
      <c r="U1341" s="166"/>
      <c r="V1341" s="166"/>
      <c r="W1341" s="166"/>
      <c r="X1341" s="166"/>
      <c r="Y1341" s="166"/>
      <c r="Z1341" s="166"/>
      <c r="AA1341" s="166"/>
      <c r="AB1341" s="166"/>
      <c r="AC1341" s="166"/>
      <c r="AD1341" s="166"/>
      <c r="AE1341" s="166"/>
      <c r="AF1341" s="166"/>
      <c r="AG1341" s="166"/>
      <c r="AH1341" s="167"/>
      <c r="AI1341" s="167"/>
      <c r="AJ1341" s="167"/>
      <c r="AK1341" s="167"/>
      <c r="AL1341" s="167"/>
      <c r="AM1341" s="167"/>
      <c r="AN1341" s="167"/>
      <c r="AO1341" s="167"/>
      <c r="AP1341" s="167"/>
      <c r="AQ1341" s="167"/>
      <c r="AR1341" s="167"/>
      <c r="AS1341" s="167"/>
      <c r="AT1341" s="167"/>
      <c r="AU1341" s="167"/>
      <c r="AV1341" s="167"/>
      <c r="AW1341" s="167"/>
      <c r="AX1341" s="167"/>
      <c r="AY1341" s="167"/>
      <c r="AZ1341" s="167"/>
      <c r="BA1341" s="167"/>
      <c r="BB1341" s="167"/>
      <c r="BC1341" s="167"/>
      <c r="BD1341" s="167"/>
      <c r="BE1341" s="167"/>
      <c r="BF1341" s="167"/>
      <c r="BG1341" s="167"/>
      <c r="BH1341" s="167"/>
      <c r="BI1341" s="167"/>
      <c r="BJ1341" s="167"/>
      <c r="BK1341" s="167"/>
      <c r="BL1341" s="166"/>
      <c r="BM1341" s="166"/>
      <c r="BN1341" s="166"/>
      <c r="BO1341" s="166"/>
      <c r="BP1341" s="166"/>
      <c r="BQ1341" s="166"/>
      <c r="BR1341" s="166"/>
      <c r="BS1341" s="166"/>
      <c r="BT1341" s="166"/>
      <c r="BU1341" s="166"/>
      <c r="BV1341" s="166"/>
      <c r="BW1341" s="166"/>
      <c r="BX1341" s="166"/>
      <c r="BY1341" s="166"/>
      <c r="BZ1341" s="166"/>
      <c r="CA1341" s="166"/>
      <c r="CB1341" s="166"/>
      <c r="CC1341" s="166"/>
      <c r="CD1341" s="166"/>
      <c r="CE1341" s="166"/>
      <c r="CF1341" s="166"/>
      <c r="CG1341" s="166"/>
      <c r="CH1341" s="166"/>
      <c r="CI1341" s="166"/>
      <c r="CJ1341" s="166"/>
      <c r="CK1341" s="166"/>
      <c r="CL1341" s="166"/>
      <c r="CM1341" s="166"/>
      <c r="CN1341" s="166"/>
      <c r="CO1341" s="166"/>
      <c r="CP1341" s="166"/>
      <c r="CQ1341" s="166"/>
      <c r="CR1341" s="166"/>
      <c r="CS1341" s="166"/>
      <c r="CT1341" s="166"/>
      <c r="CU1341" s="166"/>
      <c r="CV1341" s="166"/>
      <c r="CW1341" s="166"/>
      <c r="CX1341" s="166"/>
      <c r="CY1341" s="166"/>
      <c r="CZ1341" s="166"/>
      <c r="DA1341" s="166"/>
      <c r="DB1341" s="166"/>
      <c r="DC1341" s="166"/>
      <c r="DD1341" s="166"/>
      <c r="DE1341" s="166"/>
      <c r="DF1341" s="166"/>
      <c r="DG1341" s="166"/>
      <c r="DH1341" s="166"/>
      <c r="DI1341" s="166"/>
      <c r="DJ1341" s="166"/>
      <c r="DK1341" s="166"/>
      <c r="DL1341" s="166"/>
      <c r="DM1341" s="166"/>
      <c r="DN1341" s="166"/>
      <c r="DO1341" s="166"/>
      <c r="DP1341" s="166"/>
      <c r="DQ1341" s="166"/>
      <c r="DR1341" s="166"/>
      <c r="DS1341" s="166"/>
      <c r="DT1341" s="166"/>
      <c r="DU1341" s="166"/>
      <c r="DV1341" s="166"/>
      <c r="DW1341" s="166"/>
      <c r="DX1341" s="166"/>
      <c r="DY1341" s="166"/>
      <c r="DZ1341" s="166"/>
      <c r="EA1341" s="166"/>
      <c r="EB1341" s="166"/>
      <c r="EC1341" s="166"/>
      <c r="ED1341" s="166"/>
      <c r="EE1341" s="166"/>
      <c r="EF1341" s="166"/>
      <c r="EG1341" s="166"/>
      <c r="EH1341" s="166"/>
      <c r="EI1341" s="166"/>
      <c r="EJ1341" s="166"/>
      <c r="EK1341" s="166"/>
      <c r="EL1341" s="166"/>
      <c r="EM1341" s="166"/>
      <c r="EN1341" s="166"/>
      <c r="EO1341" s="166"/>
      <c r="EP1341" s="166"/>
      <c r="EQ1341" s="166"/>
      <c r="ER1341" s="166"/>
      <c r="ES1341" s="166"/>
      <c r="ET1341" s="166"/>
      <c r="EU1341" s="166"/>
      <c r="EV1341" s="166"/>
      <c r="EW1341" s="166"/>
      <c r="EX1341" s="166"/>
      <c r="EY1341" s="166"/>
      <c r="EZ1341" s="166"/>
      <c r="FA1341" s="166"/>
      <c r="FB1341" s="166"/>
      <c r="FC1341" s="166"/>
      <c r="FD1341" s="166"/>
      <c r="FE1341" s="166"/>
      <c r="FF1341" s="166"/>
      <c r="FG1341" s="166"/>
      <c r="FH1341" s="166"/>
      <c r="FI1341" s="166"/>
      <c r="FJ1341" s="166"/>
    </row>
    <row r="1342" spans="13:166" s="19" customFormat="1">
      <c r="M1342" s="166"/>
      <c r="N1342" s="166"/>
      <c r="O1342" s="166"/>
      <c r="P1342" s="166"/>
      <c r="Q1342" s="166"/>
      <c r="R1342" s="166"/>
      <c r="S1342" s="166"/>
      <c r="T1342" s="166"/>
      <c r="U1342" s="166"/>
      <c r="V1342" s="166"/>
      <c r="W1342" s="166"/>
      <c r="X1342" s="166"/>
      <c r="Y1342" s="166"/>
      <c r="Z1342" s="166"/>
      <c r="AA1342" s="166"/>
      <c r="AB1342" s="166"/>
      <c r="AC1342" s="166"/>
      <c r="AD1342" s="166"/>
      <c r="AE1342" s="166"/>
      <c r="AF1342" s="166"/>
      <c r="AG1342" s="166"/>
      <c r="AH1342" s="167"/>
      <c r="AI1342" s="167"/>
      <c r="AJ1342" s="167"/>
      <c r="AK1342" s="167"/>
      <c r="AL1342" s="167"/>
      <c r="AM1342" s="167"/>
      <c r="AN1342" s="167"/>
      <c r="AO1342" s="167"/>
      <c r="AP1342" s="167"/>
      <c r="AQ1342" s="167"/>
      <c r="AR1342" s="167"/>
      <c r="AS1342" s="167"/>
      <c r="AT1342" s="167"/>
      <c r="AU1342" s="167"/>
      <c r="AV1342" s="167"/>
      <c r="AW1342" s="167"/>
      <c r="AX1342" s="167"/>
      <c r="AY1342" s="167"/>
      <c r="AZ1342" s="167"/>
      <c r="BA1342" s="167"/>
      <c r="BB1342" s="167"/>
      <c r="BC1342" s="167"/>
      <c r="BD1342" s="167"/>
      <c r="BE1342" s="167"/>
      <c r="BF1342" s="167"/>
      <c r="BG1342" s="167"/>
      <c r="BH1342" s="167"/>
      <c r="BI1342" s="167"/>
      <c r="BJ1342" s="167"/>
      <c r="BK1342" s="167"/>
      <c r="BL1342" s="166"/>
      <c r="BM1342" s="166"/>
      <c r="BN1342" s="166"/>
      <c r="BO1342" s="166"/>
      <c r="BP1342" s="166"/>
      <c r="BQ1342" s="166"/>
      <c r="BR1342" s="166"/>
      <c r="BS1342" s="166"/>
      <c r="BT1342" s="166"/>
      <c r="BU1342" s="166"/>
      <c r="BV1342" s="166"/>
      <c r="BW1342" s="166"/>
      <c r="BX1342" s="166"/>
      <c r="BY1342" s="166"/>
      <c r="BZ1342" s="166"/>
      <c r="CA1342" s="166"/>
      <c r="CB1342" s="166"/>
      <c r="CC1342" s="166"/>
      <c r="CD1342" s="166"/>
      <c r="CE1342" s="166"/>
      <c r="CF1342" s="166"/>
      <c r="CG1342" s="166"/>
      <c r="CH1342" s="166"/>
      <c r="CI1342" s="166"/>
      <c r="CJ1342" s="166"/>
      <c r="CK1342" s="166"/>
      <c r="CL1342" s="166"/>
      <c r="CM1342" s="166"/>
      <c r="CN1342" s="166"/>
      <c r="CO1342" s="166"/>
      <c r="CP1342" s="166"/>
      <c r="CQ1342" s="166"/>
      <c r="CR1342" s="166"/>
      <c r="CS1342" s="166"/>
      <c r="CT1342" s="166"/>
      <c r="CU1342" s="166"/>
      <c r="CV1342" s="166"/>
      <c r="CW1342" s="166"/>
      <c r="CX1342" s="166"/>
      <c r="CY1342" s="166"/>
      <c r="CZ1342" s="166"/>
      <c r="DA1342" s="166"/>
      <c r="DB1342" s="166"/>
      <c r="DC1342" s="166"/>
      <c r="DD1342" s="166"/>
      <c r="DE1342" s="166"/>
      <c r="DF1342" s="166"/>
      <c r="DG1342" s="166"/>
      <c r="DH1342" s="166"/>
      <c r="DI1342" s="166"/>
      <c r="DJ1342" s="166"/>
      <c r="DK1342" s="166"/>
      <c r="DL1342" s="166"/>
      <c r="DM1342" s="166"/>
      <c r="DN1342" s="166"/>
      <c r="DO1342" s="166"/>
      <c r="DP1342" s="166"/>
      <c r="DQ1342" s="166"/>
      <c r="DR1342" s="166"/>
      <c r="DS1342" s="166"/>
      <c r="DT1342" s="166"/>
      <c r="DU1342" s="166"/>
      <c r="DV1342" s="166"/>
      <c r="DW1342" s="166"/>
      <c r="DX1342" s="166"/>
      <c r="DY1342" s="166"/>
      <c r="DZ1342" s="166"/>
      <c r="EA1342" s="166"/>
      <c r="EB1342" s="166"/>
      <c r="EC1342" s="166"/>
      <c r="ED1342" s="166"/>
      <c r="EE1342" s="166"/>
      <c r="EF1342" s="166"/>
      <c r="EG1342" s="166"/>
      <c r="EH1342" s="166"/>
      <c r="EI1342" s="166"/>
      <c r="EJ1342" s="166"/>
      <c r="EK1342" s="166"/>
      <c r="EL1342" s="166"/>
      <c r="EM1342" s="166"/>
      <c r="EN1342" s="166"/>
      <c r="EO1342" s="166"/>
      <c r="EP1342" s="166"/>
      <c r="EQ1342" s="166"/>
      <c r="ER1342" s="166"/>
      <c r="ES1342" s="166"/>
      <c r="ET1342" s="166"/>
      <c r="EU1342" s="166"/>
      <c r="EV1342" s="166"/>
      <c r="EW1342" s="166"/>
      <c r="EX1342" s="166"/>
      <c r="EY1342" s="166"/>
      <c r="EZ1342" s="166"/>
      <c r="FA1342" s="166"/>
      <c r="FB1342" s="166"/>
      <c r="FC1342" s="166"/>
      <c r="FD1342" s="166"/>
      <c r="FE1342" s="166"/>
      <c r="FF1342" s="166"/>
      <c r="FG1342" s="166"/>
      <c r="FH1342" s="166"/>
      <c r="FI1342" s="166"/>
      <c r="FJ1342" s="166"/>
    </row>
    <row r="1343" spans="13:166" s="19" customFormat="1">
      <c r="M1343" s="166"/>
      <c r="N1343" s="166"/>
      <c r="O1343" s="166"/>
      <c r="P1343" s="166"/>
      <c r="Q1343" s="166"/>
      <c r="R1343" s="166"/>
      <c r="S1343" s="166"/>
      <c r="T1343" s="166"/>
      <c r="U1343" s="166"/>
      <c r="V1343" s="166"/>
      <c r="W1343" s="166"/>
      <c r="X1343" s="166"/>
      <c r="Y1343" s="166"/>
      <c r="Z1343" s="166"/>
      <c r="AA1343" s="166"/>
      <c r="AB1343" s="166"/>
      <c r="AC1343" s="166"/>
      <c r="AD1343" s="166"/>
      <c r="AE1343" s="166"/>
      <c r="AF1343" s="166"/>
      <c r="AG1343" s="166"/>
      <c r="AH1343" s="167"/>
      <c r="AI1343" s="167"/>
      <c r="AJ1343" s="167"/>
      <c r="AK1343" s="167"/>
      <c r="AL1343" s="167"/>
      <c r="AM1343" s="167"/>
      <c r="AN1343" s="167"/>
      <c r="AO1343" s="167"/>
      <c r="AP1343" s="167"/>
      <c r="AQ1343" s="167"/>
      <c r="AR1343" s="167"/>
      <c r="AS1343" s="167"/>
      <c r="AT1343" s="167"/>
      <c r="AU1343" s="167"/>
      <c r="AV1343" s="167"/>
      <c r="AW1343" s="167"/>
      <c r="AX1343" s="167"/>
      <c r="AY1343" s="167"/>
      <c r="AZ1343" s="167"/>
      <c r="BA1343" s="167"/>
      <c r="BB1343" s="167"/>
      <c r="BC1343" s="167"/>
      <c r="BD1343" s="167"/>
      <c r="BE1343" s="167"/>
      <c r="BF1343" s="167"/>
      <c r="BG1343" s="167"/>
      <c r="BH1343" s="167"/>
      <c r="BI1343" s="167"/>
      <c r="BJ1343" s="167"/>
      <c r="BK1343" s="167"/>
      <c r="BL1343" s="166"/>
      <c r="BM1343" s="166"/>
      <c r="BN1343" s="166"/>
      <c r="BO1343" s="166"/>
      <c r="BP1343" s="166"/>
      <c r="BQ1343" s="166"/>
      <c r="BR1343" s="166"/>
      <c r="BS1343" s="166"/>
      <c r="BT1343" s="166"/>
      <c r="BU1343" s="166"/>
      <c r="BV1343" s="166"/>
      <c r="BW1343" s="166"/>
      <c r="BX1343" s="166"/>
      <c r="BY1343" s="166"/>
      <c r="BZ1343" s="166"/>
      <c r="CA1343" s="166"/>
      <c r="CB1343" s="166"/>
      <c r="CC1343" s="166"/>
      <c r="CD1343" s="166"/>
      <c r="CE1343" s="166"/>
      <c r="CF1343" s="166"/>
      <c r="CG1343" s="166"/>
      <c r="CH1343" s="166"/>
      <c r="CI1343" s="166"/>
      <c r="CJ1343" s="166"/>
      <c r="CK1343" s="166"/>
      <c r="CL1343" s="166"/>
      <c r="CM1343" s="166"/>
      <c r="CN1343" s="166"/>
      <c r="CO1343" s="166"/>
      <c r="CP1343" s="166"/>
      <c r="CQ1343" s="166"/>
      <c r="CR1343" s="166"/>
      <c r="CS1343" s="166"/>
      <c r="CT1343" s="166"/>
      <c r="CU1343" s="166"/>
      <c r="CV1343" s="166"/>
      <c r="CW1343" s="166"/>
      <c r="CX1343" s="166"/>
      <c r="CY1343" s="166"/>
      <c r="CZ1343" s="166"/>
      <c r="DA1343" s="166"/>
      <c r="DB1343" s="166"/>
      <c r="DC1343" s="166"/>
      <c r="DD1343" s="166"/>
      <c r="DE1343" s="166"/>
      <c r="DF1343" s="166"/>
      <c r="DG1343" s="166"/>
      <c r="DH1343" s="166"/>
      <c r="DI1343" s="166"/>
      <c r="DJ1343" s="166"/>
      <c r="DK1343" s="166"/>
      <c r="DL1343" s="166"/>
      <c r="DM1343" s="166"/>
      <c r="DN1343" s="166"/>
      <c r="DO1343" s="166"/>
      <c r="DP1343" s="166"/>
      <c r="DQ1343" s="166"/>
      <c r="DR1343" s="166"/>
      <c r="DS1343" s="166"/>
      <c r="DT1343" s="166"/>
      <c r="DU1343" s="166"/>
      <c r="DV1343" s="166"/>
      <c r="DW1343" s="166"/>
      <c r="DX1343" s="166"/>
      <c r="DY1343" s="166"/>
      <c r="DZ1343" s="166"/>
      <c r="EA1343" s="166"/>
      <c r="EB1343" s="166"/>
      <c r="EC1343" s="166"/>
      <c r="ED1343" s="166"/>
      <c r="EE1343" s="166"/>
      <c r="EF1343" s="166"/>
      <c r="EG1343" s="166"/>
      <c r="EH1343" s="166"/>
      <c r="EI1343" s="166"/>
      <c r="EJ1343" s="166"/>
      <c r="EK1343" s="166"/>
      <c r="EL1343" s="166"/>
      <c r="EM1343" s="166"/>
      <c r="EN1343" s="166"/>
      <c r="EO1343" s="166"/>
      <c r="EP1343" s="166"/>
      <c r="EQ1343" s="166"/>
      <c r="ER1343" s="166"/>
      <c r="ES1343" s="166"/>
      <c r="ET1343" s="166"/>
      <c r="EU1343" s="166"/>
      <c r="EV1343" s="166"/>
      <c r="EW1343" s="166"/>
      <c r="EX1343" s="166"/>
      <c r="EY1343" s="166"/>
      <c r="EZ1343" s="166"/>
      <c r="FA1343" s="166"/>
      <c r="FB1343" s="166"/>
      <c r="FC1343" s="166"/>
      <c r="FD1343" s="166"/>
      <c r="FE1343" s="166"/>
      <c r="FF1343" s="166"/>
      <c r="FG1343" s="166"/>
      <c r="FH1343" s="166"/>
      <c r="FI1343" s="166"/>
      <c r="FJ1343" s="166"/>
    </row>
    <row r="1344" spans="13:166" s="19" customFormat="1">
      <c r="M1344" s="166"/>
      <c r="N1344" s="166"/>
      <c r="O1344" s="166"/>
      <c r="P1344" s="166"/>
      <c r="Q1344" s="166"/>
      <c r="R1344" s="166"/>
      <c r="S1344" s="166"/>
      <c r="T1344" s="166"/>
      <c r="U1344" s="166"/>
      <c r="V1344" s="166"/>
      <c r="W1344" s="166"/>
      <c r="X1344" s="166"/>
      <c r="Y1344" s="166"/>
      <c r="Z1344" s="166"/>
      <c r="AA1344" s="166"/>
      <c r="AB1344" s="166"/>
      <c r="AC1344" s="166"/>
      <c r="AD1344" s="166"/>
      <c r="AE1344" s="166"/>
      <c r="AF1344" s="166"/>
      <c r="AG1344" s="166"/>
      <c r="AH1344" s="167"/>
      <c r="AI1344" s="167"/>
      <c r="AJ1344" s="167"/>
      <c r="AK1344" s="167"/>
      <c r="AL1344" s="167"/>
      <c r="AM1344" s="167"/>
      <c r="AN1344" s="167"/>
      <c r="AO1344" s="167"/>
      <c r="AP1344" s="167"/>
      <c r="AQ1344" s="167"/>
      <c r="AR1344" s="167"/>
      <c r="AS1344" s="167"/>
      <c r="AT1344" s="167"/>
      <c r="AU1344" s="167"/>
      <c r="AV1344" s="167"/>
      <c r="AW1344" s="167"/>
      <c r="AX1344" s="167"/>
      <c r="AY1344" s="167"/>
      <c r="AZ1344" s="167"/>
      <c r="BA1344" s="167"/>
      <c r="BB1344" s="167"/>
      <c r="BC1344" s="167"/>
      <c r="BD1344" s="167"/>
      <c r="BE1344" s="167"/>
      <c r="BF1344" s="167"/>
      <c r="BG1344" s="167"/>
      <c r="BH1344" s="167"/>
      <c r="BI1344" s="167"/>
      <c r="BJ1344" s="167"/>
      <c r="BK1344" s="167"/>
      <c r="BL1344" s="166"/>
      <c r="BM1344" s="166"/>
      <c r="BN1344" s="166"/>
      <c r="BO1344" s="166"/>
      <c r="BP1344" s="166"/>
      <c r="BQ1344" s="166"/>
      <c r="BR1344" s="166"/>
      <c r="BS1344" s="166"/>
      <c r="BT1344" s="166"/>
      <c r="BU1344" s="166"/>
      <c r="BV1344" s="166"/>
      <c r="BW1344" s="166"/>
      <c r="BX1344" s="166"/>
      <c r="BY1344" s="166"/>
      <c r="BZ1344" s="166"/>
      <c r="CA1344" s="166"/>
      <c r="CB1344" s="166"/>
      <c r="CC1344" s="166"/>
      <c r="CD1344" s="166"/>
      <c r="CE1344" s="166"/>
      <c r="CF1344" s="166"/>
      <c r="CG1344" s="166"/>
      <c r="CH1344" s="166"/>
      <c r="CI1344" s="166"/>
      <c r="CJ1344" s="166"/>
      <c r="CK1344" s="166"/>
      <c r="CL1344" s="166"/>
      <c r="CM1344" s="166"/>
      <c r="CN1344" s="166"/>
      <c r="CO1344" s="166"/>
      <c r="CP1344" s="166"/>
      <c r="CQ1344" s="166"/>
      <c r="CR1344" s="166"/>
      <c r="CS1344" s="166"/>
      <c r="CT1344" s="166"/>
      <c r="CU1344" s="166"/>
      <c r="CV1344" s="166"/>
      <c r="CW1344" s="166"/>
      <c r="CX1344" s="166"/>
      <c r="CY1344" s="166"/>
      <c r="CZ1344" s="166"/>
      <c r="DA1344" s="166"/>
      <c r="DB1344" s="166"/>
      <c r="DC1344" s="166"/>
      <c r="DD1344" s="166"/>
      <c r="DE1344" s="166"/>
      <c r="DF1344" s="166"/>
      <c r="DG1344" s="166"/>
      <c r="DH1344" s="166"/>
      <c r="DI1344" s="166"/>
      <c r="DJ1344" s="166"/>
      <c r="DK1344" s="166"/>
      <c r="DL1344" s="166"/>
      <c r="DM1344" s="166"/>
      <c r="DN1344" s="166"/>
      <c r="DO1344" s="166"/>
      <c r="DP1344" s="166"/>
      <c r="DQ1344" s="166"/>
      <c r="DR1344" s="166"/>
      <c r="DS1344" s="166"/>
      <c r="DT1344" s="166"/>
      <c r="DU1344" s="166"/>
      <c r="DV1344" s="166"/>
      <c r="DW1344" s="166"/>
      <c r="DX1344" s="166"/>
      <c r="DY1344" s="166"/>
      <c r="DZ1344" s="166"/>
      <c r="EA1344" s="166"/>
      <c r="EB1344" s="166"/>
      <c r="EC1344" s="166"/>
      <c r="ED1344" s="166"/>
      <c r="EE1344" s="166"/>
      <c r="EF1344" s="166"/>
      <c r="EG1344" s="166"/>
      <c r="EH1344" s="166"/>
      <c r="EI1344" s="166"/>
      <c r="EJ1344" s="166"/>
      <c r="EK1344" s="166"/>
      <c r="EL1344" s="166"/>
      <c r="EM1344" s="166"/>
      <c r="EN1344" s="166"/>
      <c r="EO1344" s="166"/>
      <c r="EP1344" s="166"/>
      <c r="EQ1344" s="166"/>
      <c r="ER1344" s="166"/>
      <c r="ES1344" s="166"/>
      <c r="ET1344" s="166"/>
      <c r="EU1344" s="166"/>
      <c r="EV1344" s="166"/>
      <c r="EW1344" s="166"/>
      <c r="EX1344" s="166"/>
      <c r="EY1344" s="166"/>
      <c r="EZ1344" s="166"/>
      <c r="FA1344" s="166"/>
      <c r="FB1344" s="166"/>
      <c r="FC1344" s="166"/>
      <c r="FD1344" s="166"/>
      <c r="FE1344" s="166"/>
      <c r="FF1344" s="166"/>
      <c r="FG1344" s="166"/>
      <c r="FH1344" s="166"/>
      <c r="FI1344" s="166"/>
      <c r="FJ1344" s="166"/>
    </row>
    <row r="1345" spans="13:166" s="19" customFormat="1">
      <c r="M1345" s="166"/>
      <c r="N1345" s="166"/>
      <c r="O1345" s="166"/>
      <c r="P1345" s="166"/>
      <c r="Q1345" s="166"/>
      <c r="R1345" s="166"/>
      <c r="S1345" s="166"/>
      <c r="T1345" s="166"/>
      <c r="U1345" s="166"/>
      <c r="V1345" s="166"/>
      <c r="W1345" s="166"/>
      <c r="X1345" s="166"/>
      <c r="Y1345" s="166"/>
      <c r="Z1345" s="166"/>
      <c r="AA1345" s="166"/>
      <c r="AB1345" s="166"/>
      <c r="AC1345" s="166"/>
      <c r="AD1345" s="166"/>
      <c r="AE1345" s="166"/>
      <c r="AF1345" s="166"/>
      <c r="AG1345" s="166"/>
      <c r="AH1345" s="167"/>
      <c r="AI1345" s="167"/>
      <c r="AJ1345" s="167"/>
      <c r="AK1345" s="167"/>
      <c r="AL1345" s="167"/>
      <c r="AM1345" s="167"/>
      <c r="AN1345" s="167"/>
      <c r="AO1345" s="167"/>
      <c r="AP1345" s="167"/>
      <c r="AQ1345" s="167"/>
      <c r="AR1345" s="167"/>
      <c r="AS1345" s="167"/>
      <c r="AT1345" s="167"/>
      <c r="AU1345" s="167"/>
      <c r="AV1345" s="167"/>
      <c r="AW1345" s="167"/>
      <c r="AX1345" s="167"/>
      <c r="AY1345" s="167"/>
      <c r="AZ1345" s="167"/>
      <c r="BA1345" s="167"/>
      <c r="BB1345" s="167"/>
      <c r="BC1345" s="167"/>
      <c r="BD1345" s="167"/>
      <c r="BE1345" s="167"/>
      <c r="BF1345" s="167"/>
      <c r="BG1345" s="167"/>
      <c r="BH1345" s="167"/>
      <c r="BI1345" s="167"/>
      <c r="BJ1345" s="167"/>
      <c r="BK1345" s="167"/>
      <c r="BL1345" s="166"/>
      <c r="BM1345" s="166"/>
      <c r="BN1345" s="166"/>
      <c r="BO1345" s="166"/>
      <c r="BP1345" s="166"/>
      <c r="BQ1345" s="166"/>
      <c r="BR1345" s="166"/>
      <c r="BS1345" s="166"/>
      <c r="BT1345" s="166"/>
      <c r="BU1345" s="166"/>
      <c r="BV1345" s="166"/>
      <c r="BW1345" s="166"/>
      <c r="BX1345" s="166"/>
      <c r="BY1345" s="166"/>
      <c r="BZ1345" s="166"/>
      <c r="CA1345" s="166"/>
      <c r="CB1345" s="166"/>
      <c r="CC1345" s="166"/>
      <c r="CD1345" s="166"/>
      <c r="CE1345" s="166"/>
      <c r="CF1345" s="166"/>
      <c r="CG1345" s="166"/>
      <c r="CH1345" s="166"/>
      <c r="CI1345" s="166"/>
      <c r="CJ1345" s="166"/>
      <c r="CK1345" s="166"/>
      <c r="CL1345" s="166"/>
      <c r="CM1345" s="166"/>
      <c r="CN1345" s="166"/>
      <c r="CO1345" s="166"/>
      <c r="CP1345" s="166"/>
      <c r="CQ1345" s="166"/>
      <c r="CR1345" s="166"/>
      <c r="CS1345" s="166"/>
      <c r="CT1345" s="166"/>
      <c r="CU1345" s="166"/>
      <c r="CV1345" s="166"/>
      <c r="CW1345" s="166"/>
      <c r="CX1345" s="166"/>
      <c r="CY1345" s="166"/>
      <c r="CZ1345" s="166"/>
      <c r="DA1345" s="166"/>
      <c r="DB1345" s="166"/>
      <c r="DC1345" s="166"/>
      <c r="DD1345" s="166"/>
      <c r="DE1345" s="166"/>
      <c r="DF1345" s="166"/>
      <c r="DG1345" s="166"/>
      <c r="DH1345" s="166"/>
      <c r="DI1345" s="166"/>
      <c r="DJ1345" s="166"/>
      <c r="DK1345" s="166"/>
      <c r="DL1345" s="166"/>
      <c r="DM1345" s="166"/>
      <c r="DN1345" s="166"/>
      <c r="DO1345" s="166"/>
      <c r="DP1345" s="166"/>
      <c r="DQ1345" s="166"/>
      <c r="DR1345" s="166"/>
      <c r="DS1345" s="166"/>
      <c r="DT1345" s="166"/>
      <c r="DU1345" s="166"/>
      <c r="DV1345" s="166"/>
      <c r="DW1345" s="166"/>
      <c r="DX1345" s="166"/>
      <c r="DY1345" s="166"/>
      <c r="DZ1345" s="166"/>
      <c r="EA1345" s="166"/>
      <c r="EB1345" s="166"/>
      <c r="EC1345" s="166"/>
      <c r="ED1345" s="166"/>
      <c r="EE1345" s="166"/>
      <c r="EF1345" s="166"/>
      <c r="EG1345" s="166"/>
      <c r="EH1345" s="166"/>
      <c r="EI1345" s="166"/>
      <c r="EJ1345" s="166"/>
      <c r="EK1345" s="166"/>
      <c r="EL1345" s="166"/>
      <c r="EM1345" s="166"/>
      <c r="EN1345" s="166"/>
      <c r="EO1345" s="166"/>
      <c r="EP1345" s="166"/>
      <c r="EQ1345" s="166"/>
      <c r="ER1345" s="166"/>
      <c r="ES1345" s="166"/>
      <c r="ET1345" s="166"/>
      <c r="EU1345" s="166"/>
      <c r="EV1345" s="166"/>
      <c r="EW1345" s="166"/>
      <c r="EX1345" s="166"/>
      <c r="EY1345" s="166"/>
      <c r="EZ1345" s="166"/>
      <c r="FA1345" s="166"/>
      <c r="FB1345" s="166"/>
      <c r="FC1345" s="166"/>
      <c r="FD1345" s="166"/>
      <c r="FE1345" s="166"/>
      <c r="FF1345" s="166"/>
      <c r="FG1345" s="166"/>
      <c r="FH1345" s="166"/>
      <c r="FI1345" s="166"/>
      <c r="FJ1345" s="166"/>
    </row>
    <row r="1346" spans="13:166" s="19" customFormat="1">
      <c r="M1346" s="166"/>
      <c r="N1346" s="166"/>
      <c r="O1346" s="166"/>
      <c r="P1346" s="166"/>
      <c r="Q1346" s="166"/>
      <c r="R1346" s="166"/>
      <c r="S1346" s="166"/>
      <c r="T1346" s="166"/>
      <c r="U1346" s="166"/>
      <c r="V1346" s="166"/>
      <c r="W1346" s="166"/>
      <c r="X1346" s="166"/>
      <c r="Y1346" s="166"/>
      <c r="Z1346" s="166"/>
      <c r="AA1346" s="166"/>
      <c r="AB1346" s="166"/>
      <c r="AC1346" s="166"/>
      <c r="AD1346" s="166"/>
      <c r="AE1346" s="166"/>
      <c r="AF1346" s="166"/>
      <c r="AG1346" s="166"/>
      <c r="AH1346" s="167"/>
      <c r="AI1346" s="167"/>
      <c r="AJ1346" s="167"/>
      <c r="AK1346" s="167"/>
      <c r="AL1346" s="167"/>
      <c r="AM1346" s="167"/>
      <c r="AN1346" s="167"/>
      <c r="AO1346" s="167"/>
      <c r="AP1346" s="167"/>
      <c r="AQ1346" s="167"/>
      <c r="AR1346" s="167"/>
      <c r="AS1346" s="167"/>
      <c r="AT1346" s="167"/>
      <c r="AU1346" s="167"/>
      <c r="AV1346" s="167"/>
      <c r="AW1346" s="167"/>
      <c r="AX1346" s="167"/>
      <c r="AY1346" s="167"/>
      <c r="AZ1346" s="167"/>
      <c r="BA1346" s="167"/>
      <c r="BB1346" s="167"/>
      <c r="BC1346" s="167"/>
      <c r="BD1346" s="167"/>
      <c r="BE1346" s="167"/>
      <c r="BF1346" s="167"/>
      <c r="BG1346" s="167"/>
      <c r="BH1346" s="167"/>
      <c r="BI1346" s="167"/>
      <c r="BJ1346" s="167"/>
      <c r="BK1346" s="167"/>
      <c r="BL1346" s="166"/>
      <c r="BM1346" s="166"/>
      <c r="BN1346" s="166"/>
      <c r="BO1346" s="166"/>
      <c r="BP1346" s="166"/>
      <c r="BQ1346" s="166"/>
      <c r="BR1346" s="166"/>
      <c r="BS1346" s="166"/>
      <c r="BT1346" s="166"/>
      <c r="BU1346" s="166"/>
      <c r="BV1346" s="166"/>
      <c r="BW1346" s="166"/>
      <c r="BX1346" s="166"/>
      <c r="BY1346" s="166"/>
      <c r="BZ1346" s="166"/>
      <c r="CA1346" s="166"/>
      <c r="CB1346" s="166"/>
      <c r="CC1346" s="166"/>
      <c r="CD1346" s="166"/>
      <c r="CE1346" s="166"/>
      <c r="CF1346" s="166"/>
      <c r="CG1346" s="166"/>
      <c r="CH1346" s="166"/>
      <c r="CI1346" s="166"/>
      <c r="CJ1346" s="166"/>
      <c r="CK1346" s="166"/>
      <c r="CL1346" s="166"/>
      <c r="CM1346" s="166"/>
      <c r="CN1346" s="166"/>
      <c r="CO1346" s="166"/>
      <c r="CP1346" s="166"/>
      <c r="CQ1346" s="166"/>
      <c r="CR1346" s="166"/>
      <c r="CS1346" s="166"/>
      <c r="CT1346" s="166"/>
      <c r="CU1346" s="166"/>
      <c r="CV1346" s="166"/>
      <c r="CW1346" s="166"/>
      <c r="CX1346" s="166"/>
      <c r="CY1346" s="166"/>
      <c r="CZ1346" s="166"/>
      <c r="DA1346" s="166"/>
      <c r="DB1346" s="166"/>
      <c r="DC1346" s="166"/>
      <c r="DD1346" s="166"/>
      <c r="DE1346" s="166"/>
      <c r="DF1346" s="166"/>
      <c r="DG1346" s="166"/>
      <c r="DH1346" s="166"/>
      <c r="DI1346" s="166"/>
      <c r="DJ1346" s="166"/>
      <c r="DK1346" s="166"/>
      <c r="DL1346" s="166"/>
      <c r="DM1346" s="166"/>
      <c r="DN1346" s="166"/>
      <c r="DO1346" s="166"/>
      <c r="DP1346" s="166"/>
      <c r="DQ1346" s="166"/>
      <c r="DR1346" s="166"/>
      <c r="DS1346" s="166"/>
      <c r="DT1346" s="166"/>
      <c r="DU1346" s="166"/>
      <c r="DV1346" s="166"/>
      <c r="DW1346" s="166"/>
      <c r="DX1346" s="166"/>
      <c r="DY1346" s="166"/>
      <c r="DZ1346" s="166"/>
      <c r="EA1346" s="166"/>
      <c r="EB1346" s="166"/>
      <c r="EC1346" s="166"/>
      <c r="ED1346" s="166"/>
      <c r="EE1346" s="166"/>
      <c r="EF1346" s="166"/>
      <c r="EG1346" s="166"/>
      <c r="EH1346" s="166"/>
      <c r="EI1346" s="166"/>
      <c r="EJ1346" s="166"/>
      <c r="EK1346" s="166"/>
      <c r="EL1346" s="166"/>
      <c r="EM1346" s="166"/>
      <c r="EN1346" s="166"/>
      <c r="EO1346" s="166"/>
      <c r="EP1346" s="166"/>
      <c r="EQ1346" s="166"/>
      <c r="ER1346" s="166"/>
      <c r="ES1346" s="166"/>
      <c r="ET1346" s="166"/>
      <c r="EU1346" s="166"/>
      <c r="EV1346" s="166"/>
      <c r="EW1346" s="166"/>
      <c r="EX1346" s="166"/>
      <c r="EY1346" s="166"/>
      <c r="EZ1346" s="166"/>
      <c r="FA1346" s="166"/>
      <c r="FB1346" s="166"/>
      <c r="FC1346" s="166"/>
      <c r="FD1346" s="166"/>
      <c r="FE1346" s="166"/>
      <c r="FF1346" s="166"/>
      <c r="FG1346" s="166"/>
      <c r="FH1346" s="166"/>
      <c r="FI1346" s="166"/>
      <c r="FJ1346" s="166"/>
    </row>
    <row r="1347" spans="13:166" s="19" customFormat="1">
      <c r="M1347" s="166"/>
      <c r="N1347" s="166"/>
      <c r="O1347" s="166"/>
      <c r="P1347" s="166"/>
      <c r="Q1347" s="166"/>
      <c r="R1347" s="166"/>
      <c r="S1347" s="166"/>
      <c r="T1347" s="166"/>
      <c r="U1347" s="166"/>
      <c r="V1347" s="166"/>
      <c r="W1347" s="166"/>
      <c r="X1347" s="166"/>
      <c r="Y1347" s="166"/>
      <c r="Z1347" s="166"/>
      <c r="AA1347" s="166"/>
      <c r="AB1347" s="166"/>
      <c r="AC1347" s="166"/>
      <c r="AD1347" s="166"/>
      <c r="AE1347" s="166"/>
      <c r="AF1347" s="166"/>
      <c r="AG1347" s="166"/>
      <c r="AH1347" s="167"/>
      <c r="AI1347" s="167"/>
      <c r="AJ1347" s="167"/>
      <c r="AK1347" s="167"/>
      <c r="AL1347" s="167"/>
      <c r="AM1347" s="167"/>
      <c r="AN1347" s="167"/>
      <c r="AO1347" s="167"/>
      <c r="AP1347" s="167"/>
      <c r="AQ1347" s="167"/>
      <c r="AR1347" s="167"/>
      <c r="AS1347" s="167"/>
      <c r="AT1347" s="167"/>
      <c r="AU1347" s="167"/>
      <c r="AV1347" s="167"/>
      <c r="AW1347" s="167"/>
      <c r="AX1347" s="167"/>
      <c r="AY1347" s="167"/>
      <c r="AZ1347" s="167"/>
      <c r="BA1347" s="167"/>
      <c r="BB1347" s="167"/>
      <c r="BC1347" s="167"/>
      <c r="BD1347" s="167"/>
      <c r="BE1347" s="167"/>
      <c r="BF1347" s="167"/>
      <c r="BG1347" s="167"/>
      <c r="BH1347" s="167"/>
      <c r="BI1347" s="167"/>
      <c r="BJ1347" s="167"/>
      <c r="BK1347" s="167"/>
      <c r="BL1347" s="166"/>
      <c r="BM1347" s="166"/>
      <c r="BN1347" s="166"/>
      <c r="BO1347" s="166"/>
      <c r="BP1347" s="166"/>
      <c r="BQ1347" s="166"/>
      <c r="BR1347" s="166"/>
      <c r="BS1347" s="166"/>
      <c r="BT1347" s="166"/>
      <c r="BU1347" s="166"/>
      <c r="BV1347" s="166"/>
      <c r="BW1347" s="166"/>
      <c r="BX1347" s="166"/>
      <c r="BY1347" s="166"/>
      <c r="BZ1347" s="166"/>
      <c r="CA1347" s="166"/>
      <c r="CB1347" s="166"/>
      <c r="CC1347" s="166"/>
      <c r="CD1347" s="166"/>
      <c r="CE1347" s="166"/>
      <c r="CF1347" s="166"/>
      <c r="CG1347" s="166"/>
      <c r="CH1347" s="166"/>
      <c r="CI1347" s="166"/>
      <c r="CJ1347" s="166"/>
      <c r="CK1347" s="166"/>
      <c r="CL1347" s="166"/>
      <c r="CM1347" s="166"/>
      <c r="CN1347" s="166"/>
      <c r="CO1347" s="166"/>
      <c r="CP1347" s="166"/>
      <c r="CQ1347" s="166"/>
      <c r="CR1347" s="166"/>
      <c r="CS1347" s="166"/>
      <c r="CT1347" s="166"/>
      <c r="CU1347" s="166"/>
      <c r="CV1347" s="166"/>
      <c r="CW1347" s="166"/>
      <c r="CX1347" s="166"/>
      <c r="CY1347" s="166"/>
      <c r="CZ1347" s="166"/>
      <c r="DA1347" s="166"/>
      <c r="DB1347" s="166"/>
      <c r="DC1347" s="166"/>
      <c r="DD1347" s="166"/>
      <c r="DE1347" s="166"/>
      <c r="DF1347" s="166"/>
      <c r="DG1347" s="166"/>
      <c r="DH1347" s="166"/>
      <c r="DI1347" s="166"/>
      <c r="DJ1347" s="166"/>
      <c r="DK1347" s="166"/>
      <c r="DL1347" s="166"/>
      <c r="DM1347" s="166"/>
      <c r="DN1347" s="166"/>
      <c r="DO1347" s="166"/>
      <c r="DP1347" s="166"/>
      <c r="DQ1347" s="166"/>
      <c r="DR1347" s="166"/>
      <c r="DS1347" s="166"/>
      <c r="DT1347" s="166"/>
      <c r="DU1347" s="166"/>
      <c r="DV1347" s="166"/>
      <c r="DW1347" s="166"/>
      <c r="DX1347" s="166"/>
      <c r="DY1347" s="166"/>
      <c r="DZ1347" s="166"/>
      <c r="EA1347" s="166"/>
      <c r="EB1347" s="166"/>
      <c r="EC1347" s="166"/>
      <c r="ED1347" s="166"/>
      <c r="EE1347" s="166"/>
      <c r="EF1347" s="166"/>
      <c r="EG1347" s="166"/>
      <c r="EH1347" s="166"/>
      <c r="EI1347" s="166"/>
      <c r="EJ1347" s="166"/>
      <c r="EK1347" s="166"/>
      <c r="EL1347" s="166"/>
      <c r="EM1347" s="166"/>
      <c r="EN1347" s="166"/>
      <c r="EO1347" s="166"/>
      <c r="EP1347" s="166"/>
      <c r="EQ1347" s="166"/>
      <c r="ER1347" s="166"/>
      <c r="ES1347" s="166"/>
      <c r="ET1347" s="166"/>
      <c r="EU1347" s="166"/>
      <c r="EV1347" s="166"/>
      <c r="EW1347" s="166"/>
      <c r="EX1347" s="166"/>
      <c r="EY1347" s="166"/>
      <c r="EZ1347" s="166"/>
      <c r="FA1347" s="166"/>
      <c r="FB1347" s="166"/>
      <c r="FC1347" s="166"/>
      <c r="FD1347" s="166"/>
      <c r="FE1347" s="166"/>
      <c r="FF1347" s="166"/>
      <c r="FG1347" s="166"/>
      <c r="FH1347" s="166"/>
      <c r="FI1347" s="166"/>
      <c r="FJ1347" s="166"/>
    </row>
    <row r="1348" spans="13:166" s="19" customFormat="1">
      <c r="M1348" s="166"/>
      <c r="N1348" s="166"/>
      <c r="O1348" s="166"/>
      <c r="P1348" s="166"/>
      <c r="Q1348" s="166"/>
      <c r="R1348" s="166"/>
      <c r="S1348" s="166"/>
      <c r="T1348" s="166"/>
      <c r="U1348" s="166"/>
      <c r="V1348" s="166"/>
      <c r="W1348" s="166"/>
      <c r="X1348" s="166"/>
      <c r="Y1348" s="166"/>
      <c r="Z1348" s="166"/>
      <c r="AA1348" s="166"/>
      <c r="AB1348" s="166"/>
      <c r="AC1348" s="166"/>
      <c r="AD1348" s="166"/>
      <c r="AE1348" s="166"/>
      <c r="AF1348" s="166"/>
      <c r="AG1348" s="166"/>
      <c r="AH1348" s="167"/>
      <c r="AI1348" s="167"/>
      <c r="AJ1348" s="167"/>
      <c r="AK1348" s="167"/>
      <c r="AL1348" s="167"/>
      <c r="AM1348" s="167"/>
      <c r="AN1348" s="167"/>
      <c r="AO1348" s="167"/>
      <c r="AP1348" s="167"/>
      <c r="AQ1348" s="167"/>
      <c r="AR1348" s="167"/>
      <c r="AS1348" s="167"/>
      <c r="AT1348" s="167"/>
      <c r="AU1348" s="167"/>
      <c r="AV1348" s="167"/>
      <c r="AW1348" s="167"/>
      <c r="AX1348" s="167"/>
      <c r="AY1348" s="167"/>
      <c r="AZ1348" s="167"/>
      <c r="BA1348" s="167"/>
      <c r="BB1348" s="167"/>
      <c r="BC1348" s="167"/>
      <c r="BD1348" s="167"/>
      <c r="BE1348" s="167"/>
      <c r="BF1348" s="167"/>
      <c r="BG1348" s="167"/>
      <c r="BH1348" s="167"/>
      <c r="BI1348" s="167"/>
      <c r="BJ1348" s="167"/>
      <c r="BK1348" s="167"/>
      <c r="BL1348" s="166"/>
      <c r="BM1348" s="166"/>
      <c r="BN1348" s="166"/>
      <c r="BO1348" s="166"/>
      <c r="BP1348" s="166"/>
      <c r="BQ1348" s="166"/>
      <c r="BR1348" s="166"/>
      <c r="BS1348" s="166"/>
      <c r="BT1348" s="166"/>
      <c r="BU1348" s="166"/>
      <c r="BV1348" s="166"/>
      <c r="BW1348" s="166"/>
      <c r="BX1348" s="166"/>
      <c r="BY1348" s="166"/>
      <c r="BZ1348" s="166"/>
      <c r="CA1348" s="166"/>
      <c r="CB1348" s="166"/>
      <c r="CC1348" s="166"/>
      <c r="CD1348" s="166"/>
      <c r="CE1348" s="166"/>
      <c r="CF1348" s="166"/>
      <c r="CG1348" s="166"/>
      <c r="CH1348" s="166"/>
      <c r="CI1348" s="166"/>
      <c r="CJ1348" s="166"/>
      <c r="CK1348" s="166"/>
      <c r="CL1348" s="166"/>
      <c r="CM1348" s="166"/>
      <c r="CN1348" s="166"/>
      <c r="CO1348" s="166"/>
      <c r="CP1348" s="166"/>
      <c r="CQ1348" s="166"/>
      <c r="CR1348" s="166"/>
      <c r="CS1348" s="166"/>
      <c r="CT1348" s="166"/>
      <c r="CU1348" s="166"/>
      <c r="CV1348" s="166"/>
      <c r="CW1348" s="166"/>
      <c r="CX1348" s="166"/>
      <c r="CY1348" s="166"/>
      <c r="CZ1348" s="166"/>
      <c r="DA1348" s="166"/>
      <c r="DB1348" s="166"/>
      <c r="DC1348" s="166"/>
      <c r="DD1348" s="166"/>
      <c r="DE1348" s="166"/>
      <c r="DF1348" s="166"/>
      <c r="DG1348" s="166"/>
      <c r="DH1348" s="166"/>
      <c r="DI1348" s="166"/>
      <c r="DJ1348" s="166"/>
      <c r="DK1348" s="166"/>
      <c r="DL1348" s="166"/>
      <c r="DM1348" s="166"/>
      <c r="DN1348" s="166"/>
      <c r="DO1348" s="166"/>
      <c r="DP1348" s="166"/>
      <c r="DQ1348" s="166"/>
      <c r="DR1348" s="166"/>
      <c r="DS1348" s="166"/>
      <c r="DT1348" s="166"/>
      <c r="DU1348" s="166"/>
      <c r="DV1348" s="166"/>
      <c r="DW1348" s="166"/>
      <c r="DX1348" s="166"/>
      <c r="DY1348" s="166"/>
      <c r="DZ1348" s="166"/>
      <c r="EA1348" s="166"/>
      <c r="EB1348" s="166"/>
      <c r="EC1348" s="166"/>
      <c r="ED1348" s="166"/>
      <c r="EE1348" s="166"/>
      <c r="EF1348" s="166"/>
      <c r="EG1348" s="166"/>
      <c r="EH1348" s="166"/>
      <c r="EI1348" s="166"/>
      <c r="EJ1348" s="166"/>
      <c r="EK1348" s="166"/>
      <c r="EL1348" s="166"/>
      <c r="EM1348" s="166"/>
      <c r="EN1348" s="166"/>
      <c r="EO1348" s="166"/>
      <c r="EP1348" s="166"/>
      <c r="EQ1348" s="166"/>
      <c r="ER1348" s="166"/>
      <c r="ES1348" s="166"/>
      <c r="ET1348" s="166"/>
      <c r="EU1348" s="166"/>
      <c r="EV1348" s="166"/>
      <c r="EW1348" s="166"/>
      <c r="EX1348" s="166"/>
      <c r="EY1348" s="166"/>
      <c r="EZ1348" s="166"/>
      <c r="FA1348" s="166"/>
      <c r="FB1348" s="166"/>
      <c r="FC1348" s="166"/>
      <c r="FD1348" s="166"/>
      <c r="FE1348" s="166"/>
      <c r="FF1348" s="166"/>
      <c r="FG1348" s="166"/>
      <c r="FH1348" s="166"/>
      <c r="FI1348" s="166"/>
      <c r="FJ1348" s="166"/>
    </row>
    <row r="1349" spans="13:166" s="19" customFormat="1">
      <c r="M1349" s="166"/>
      <c r="N1349" s="166"/>
      <c r="O1349" s="166"/>
      <c r="P1349" s="166"/>
      <c r="Q1349" s="166"/>
      <c r="R1349" s="166"/>
      <c r="S1349" s="166"/>
      <c r="T1349" s="166"/>
      <c r="U1349" s="166"/>
      <c r="V1349" s="166"/>
      <c r="W1349" s="166"/>
      <c r="X1349" s="166"/>
      <c r="Y1349" s="166"/>
      <c r="Z1349" s="166"/>
      <c r="AA1349" s="166"/>
      <c r="AB1349" s="166"/>
      <c r="AC1349" s="166"/>
      <c r="AD1349" s="166"/>
      <c r="AE1349" s="166"/>
      <c r="AF1349" s="166"/>
      <c r="AG1349" s="166"/>
      <c r="AH1349" s="167"/>
      <c r="AI1349" s="167"/>
      <c r="AJ1349" s="167"/>
      <c r="AK1349" s="167"/>
      <c r="AL1349" s="167"/>
      <c r="AM1349" s="167"/>
      <c r="AN1349" s="167"/>
      <c r="AO1349" s="167"/>
      <c r="AP1349" s="167"/>
      <c r="AQ1349" s="167"/>
      <c r="AR1349" s="167"/>
      <c r="AS1349" s="167"/>
      <c r="AT1349" s="167"/>
      <c r="AU1349" s="167"/>
      <c r="AV1349" s="167"/>
      <c r="AW1349" s="167"/>
      <c r="AX1349" s="167"/>
      <c r="AY1349" s="167"/>
      <c r="AZ1349" s="167"/>
      <c r="BA1349" s="167"/>
      <c r="BB1349" s="167"/>
      <c r="BC1349" s="167"/>
      <c r="BD1349" s="167"/>
      <c r="BE1349" s="167"/>
      <c r="BF1349" s="167"/>
      <c r="BG1349" s="167"/>
      <c r="BH1349" s="167"/>
      <c r="BI1349" s="167"/>
      <c r="BJ1349" s="167"/>
      <c r="BK1349" s="167"/>
      <c r="BL1349" s="166"/>
      <c r="BM1349" s="166"/>
      <c r="BN1349" s="166"/>
      <c r="BO1349" s="166"/>
      <c r="BP1349" s="166"/>
      <c r="BQ1349" s="166"/>
      <c r="BR1349" s="166"/>
      <c r="BS1349" s="166"/>
      <c r="BT1349" s="166"/>
      <c r="BU1349" s="166"/>
      <c r="BV1349" s="166"/>
      <c r="BW1349" s="166"/>
      <c r="BX1349" s="166"/>
      <c r="BY1349" s="166"/>
      <c r="BZ1349" s="166"/>
      <c r="CA1349" s="166"/>
      <c r="CB1349" s="166"/>
      <c r="CC1349" s="166"/>
      <c r="CD1349" s="166"/>
      <c r="CE1349" s="166"/>
      <c r="CF1349" s="166"/>
      <c r="CG1349" s="166"/>
      <c r="CH1349" s="166"/>
      <c r="CI1349" s="166"/>
      <c r="CJ1349" s="166"/>
      <c r="CK1349" s="166"/>
      <c r="CL1349" s="166"/>
      <c r="CM1349" s="166"/>
      <c r="CN1349" s="166"/>
      <c r="CO1349" s="166"/>
      <c r="CP1349" s="166"/>
      <c r="CQ1349" s="166"/>
      <c r="CR1349" s="166"/>
      <c r="CS1349" s="166"/>
      <c r="CT1349" s="166"/>
      <c r="CU1349" s="166"/>
      <c r="CV1349" s="166"/>
      <c r="CW1349" s="166"/>
      <c r="CX1349" s="166"/>
      <c r="CY1349" s="166"/>
      <c r="CZ1349" s="166"/>
      <c r="DA1349" s="166"/>
      <c r="DB1349" s="166"/>
      <c r="DC1349" s="166"/>
      <c r="DD1349" s="166"/>
      <c r="DE1349" s="166"/>
      <c r="DF1349" s="166"/>
      <c r="DG1349" s="166"/>
      <c r="DH1349" s="166"/>
      <c r="DI1349" s="166"/>
      <c r="DJ1349" s="166"/>
      <c r="DK1349" s="166"/>
      <c r="DL1349" s="166"/>
      <c r="DM1349" s="166"/>
      <c r="DN1349" s="166"/>
      <c r="DO1349" s="166"/>
      <c r="DP1349" s="166"/>
      <c r="DQ1349" s="166"/>
      <c r="DR1349" s="166"/>
      <c r="DS1349" s="166"/>
      <c r="DT1349" s="166"/>
      <c r="DU1349" s="166"/>
      <c r="DV1349" s="166"/>
      <c r="DW1349" s="166"/>
      <c r="DX1349" s="166"/>
      <c r="DY1349" s="166"/>
      <c r="DZ1349" s="166"/>
      <c r="EA1349" s="166"/>
      <c r="EB1349" s="166"/>
      <c r="EC1349" s="166"/>
      <c r="ED1349" s="166"/>
      <c r="EE1349" s="166"/>
      <c r="EF1349" s="166"/>
      <c r="EG1349" s="166"/>
      <c r="EH1349" s="166"/>
      <c r="EI1349" s="166"/>
      <c r="EJ1349" s="166"/>
      <c r="EK1349" s="166"/>
      <c r="EL1349" s="166"/>
      <c r="EM1349" s="166"/>
      <c r="EN1349" s="166"/>
      <c r="EO1349" s="166"/>
      <c r="EP1349" s="166"/>
      <c r="EQ1349" s="166"/>
      <c r="ER1349" s="166"/>
      <c r="ES1349" s="166"/>
      <c r="ET1349" s="166"/>
      <c r="EU1349" s="166"/>
      <c r="EV1349" s="166"/>
      <c r="EW1349" s="166"/>
      <c r="EX1349" s="166"/>
      <c r="EY1349" s="166"/>
      <c r="EZ1349" s="166"/>
      <c r="FA1349" s="166"/>
      <c r="FB1349" s="166"/>
      <c r="FC1349" s="166"/>
      <c r="FD1349" s="166"/>
      <c r="FE1349" s="166"/>
      <c r="FF1349" s="166"/>
      <c r="FG1349" s="166"/>
      <c r="FH1349" s="166"/>
      <c r="FI1349" s="166"/>
      <c r="FJ1349" s="166"/>
    </row>
    <row r="1350" spans="13:166" s="19" customFormat="1">
      <c r="M1350" s="166"/>
      <c r="N1350" s="166"/>
      <c r="O1350" s="166"/>
      <c r="P1350" s="166"/>
      <c r="Q1350" s="166"/>
      <c r="R1350" s="166"/>
      <c r="S1350" s="166"/>
      <c r="T1350" s="166"/>
      <c r="U1350" s="166"/>
      <c r="V1350" s="166"/>
      <c r="W1350" s="166"/>
      <c r="X1350" s="166"/>
      <c r="Y1350" s="166"/>
      <c r="Z1350" s="166"/>
      <c r="AA1350" s="166"/>
      <c r="AB1350" s="166"/>
      <c r="AC1350" s="166"/>
      <c r="AD1350" s="166"/>
      <c r="AE1350" s="166"/>
      <c r="AF1350" s="166"/>
      <c r="AG1350" s="166"/>
      <c r="AH1350" s="167"/>
      <c r="AI1350" s="167"/>
      <c r="AJ1350" s="167"/>
      <c r="AK1350" s="167"/>
      <c r="AL1350" s="167"/>
      <c r="AM1350" s="167"/>
      <c r="AN1350" s="167"/>
      <c r="AO1350" s="167"/>
      <c r="AP1350" s="167"/>
      <c r="AQ1350" s="167"/>
      <c r="AR1350" s="167"/>
      <c r="AS1350" s="167"/>
      <c r="AT1350" s="167"/>
      <c r="AU1350" s="167"/>
      <c r="AV1350" s="167"/>
      <c r="AW1350" s="167"/>
      <c r="AX1350" s="167"/>
      <c r="AY1350" s="167"/>
      <c r="AZ1350" s="167"/>
      <c r="BA1350" s="167"/>
      <c r="BB1350" s="167"/>
      <c r="BC1350" s="167"/>
      <c r="BD1350" s="167"/>
      <c r="BE1350" s="167"/>
      <c r="BF1350" s="167"/>
      <c r="BG1350" s="167"/>
      <c r="BH1350" s="167"/>
      <c r="BI1350" s="167"/>
      <c r="BJ1350" s="167"/>
      <c r="BK1350" s="167"/>
      <c r="BL1350" s="166"/>
      <c r="BM1350" s="166"/>
      <c r="BN1350" s="166"/>
      <c r="BO1350" s="166"/>
      <c r="BP1350" s="166"/>
      <c r="BQ1350" s="166"/>
      <c r="BR1350" s="166"/>
      <c r="BS1350" s="166"/>
      <c r="BT1350" s="166"/>
      <c r="BU1350" s="166"/>
      <c r="BV1350" s="166"/>
      <c r="BW1350" s="166"/>
      <c r="BX1350" s="166"/>
      <c r="BY1350" s="166"/>
      <c r="BZ1350" s="166"/>
      <c r="CA1350" s="166"/>
      <c r="CB1350" s="166"/>
      <c r="CC1350" s="166"/>
      <c r="CD1350" s="166"/>
      <c r="CE1350" s="166"/>
      <c r="CF1350" s="166"/>
      <c r="CG1350" s="166"/>
      <c r="CH1350" s="166"/>
      <c r="CI1350" s="166"/>
      <c r="CJ1350" s="166"/>
      <c r="CK1350" s="166"/>
      <c r="CL1350" s="166"/>
      <c r="CM1350" s="166"/>
      <c r="CN1350" s="166"/>
      <c r="CO1350" s="166"/>
      <c r="CP1350" s="166"/>
      <c r="CQ1350" s="166"/>
      <c r="CR1350" s="166"/>
      <c r="CS1350" s="166"/>
      <c r="CT1350" s="166"/>
      <c r="CU1350" s="166"/>
      <c r="CV1350" s="166"/>
      <c r="CW1350" s="166"/>
      <c r="CX1350" s="166"/>
      <c r="CY1350" s="166"/>
      <c r="CZ1350" s="166"/>
      <c r="DA1350" s="166"/>
      <c r="DB1350" s="166"/>
      <c r="DC1350" s="166"/>
      <c r="DD1350" s="166"/>
      <c r="DE1350" s="166"/>
      <c r="DF1350" s="166"/>
      <c r="DG1350" s="166"/>
      <c r="DH1350" s="166"/>
      <c r="DI1350" s="166"/>
      <c r="DJ1350" s="166"/>
      <c r="DK1350" s="166"/>
      <c r="DL1350" s="166"/>
      <c r="DM1350" s="166"/>
      <c r="DN1350" s="166"/>
      <c r="DO1350" s="166"/>
      <c r="DP1350" s="166"/>
      <c r="DQ1350" s="166"/>
      <c r="DR1350" s="166"/>
      <c r="DS1350" s="166"/>
      <c r="DT1350" s="166"/>
      <c r="DU1350" s="166"/>
      <c r="DV1350" s="166"/>
      <c r="DW1350" s="166"/>
      <c r="DX1350" s="166"/>
      <c r="DY1350" s="166"/>
      <c r="DZ1350" s="166"/>
      <c r="EA1350" s="166"/>
      <c r="EB1350" s="166"/>
      <c r="EC1350" s="166"/>
      <c r="ED1350" s="166"/>
      <c r="EE1350" s="166"/>
      <c r="EF1350" s="166"/>
      <c r="EG1350" s="166"/>
      <c r="EH1350" s="166"/>
      <c r="EI1350" s="166"/>
      <c r="EJ1350" s="166"/>
      <c r="EK1350" s="166"/>
      <c r="EL1350" s="166"/>
      <c r="EM1350" s="166"/>
      <c r="EN1350" s="166"/>
      <c r="EO1350" s="166"/>
      <c r="EP1350" s="166"/>
      <c r="EQ1350" s="166"/>
      <c r="ER1350" s="166"/>
      <c r="ES1350" s="166"/>
      <c r="ET1350" s="166"/>
      <c r="EU1350" s="166"/>
      <c r="EV1350" s="166"/>
      <c r="EW1350" s="166"/>
      <c r="EX1350" s="166"/>
      <c r="EY1350" s="166"/>
      <c r="EZ1350" s="166"/>
      <c r="FA1350" s="166"/>
      <c r="FB1350" s="166"/>
      <c r="FC1350" s="166"/>
      <c r="FD1350" s="166"/>
      <c r="FE1350" s="166"/>
      <c r="FF1350" s="166"/>
      <c r="FG1350" s="166"/>
      <c r="FH1350" s="166"/>
      <c r="FI1350" s="166"/>
      <c r="FJ1350" s="166"/>
    </row>
    <row r="1351" spans="13:166" s="19" customFormat="1">
      <c r="M1351" s="166"/>
      <c r="N1351" s="166"/>
      <c r="O1351" s="166"/>
      <c r="P1351" s="166"/>
      <c r="Q1351" s="166"/>
      <c r="R1351" s="166"/>
      <c r="S1351" s="166"/>
      <c r="T1351" s="166"/>
      <c r="U1351" s="166"/>
      <c r="V1351" s="166"/>
      <c r="W1351" s="166"/>
      <c r="X1351" s="166"/>
      <c r="Y1351" s="166"/>
      <c r="Z1351" s="166"/>
      <c r="AA1351" s="166"/>
      <c r="AB1351" s="166"/>
      <c r="AC1351" s="166"/>
      <c r="AD1351" s="166"/>
      <c r="AE1351" s="166"/>
      <c r="AF1351" s="166"/>
      <c r="AG1351" s="166"/>
      <c r="AH1351" s="167"/>
      <c r="AI1351" s="167"/>
      <c r="AJ1351" s="167"/>
      <c r="AK1351" s="167"/>
      <c r="AL1351" s="167"/>
      <c r="AM1351" s="167"/>
      <c r="AN1351" s="167"/>
      <c r="AO1351" s="167"/>
      <c r="AP1351" s="167"/>
      <c r="AQ1351" s="167"/>
      <c r="AR1351" s="167"/>
      <c r="AS1351" s="167"/>
      <c r="AT1351" s="167"/>
      <c r="AU1351" s="167"/>
      <c r="AV1351" s="167"/>
      <c r="AW1351" s="167"/>
      <c r="AX1351" s="167"/>
      <c r="AY1351" s="167"/>
      <c r="AZ1351" s="167"/>
      <c r="BA1351" s="167"/>
      <c r="BB1351" s="167"/>
      <c r="BC1351" s="167"/>
      <c r="BD1351" s="167"/>
      <c r="BE1351" s="167"/>
      <c r="BF1351" s="167"/>
      <c r="BG1351" s="167"/>
      <c r="BH1351" s="167"/>
      <c r="BI1351" s="167"/>
      <c r="BJ1351" s="167"/>
      <c r="BK1351" s="167"/>
      <c r="BL1351" s="166"/>
      <c r="BM1351" s="166"/>
      <c r="BN1351" s="166"/>
      <c r="BO1351" s="166"/>
      <c r="BP1351" s="166"/>
      <c r="BQ1351" s="166"/>
      <c r="BR1351" s="166"/>
      <c r="BS1351" s="166"/>
      <c r="BT1351" s="166"/>
      <c r="BU1351" s="166"/>
      <c r="BV1351" s="166"/>
      <c r="BW1351" s="166"/>
      <c r="BX1351" s="166"/>
      <c r="BY1351" s="166"/>
      <c r="BZ1351" s="166"/>
      <c r="CA1351" s="166"/>
      <c r="CB1351" s="166"/>
      <c r="CC1351" s="166"/>
      <c r="CD1351" s="166"/>
      <c r="CE1351" s="166"/>
      <c r="CF1351" s="166"/>
      <c r="CG1351" s="166"/>
      <c r="CH1351" s="166"/>
      <c r="CI1351" s="166"/>
      <c r="CJ1351" s="166"/>
      <c r="CK1351" s="166"/>
      <c r="CL1351" s="166"/>
      <c r="CM1351" s="166"/>
      <c r="CN1351" s="166"/>
      <c r="CO1351" s="166"/>
      <c r="CP1351" s="166"/>
      <c r="CQ1351" s="166"/>
      <c r="CR1351" s="166"/>
      <c r="CS1351" s="166"/>
      <c r="CT1351" s="166"/>
      <c r="CU1351" s="166"/>
      <c r="CV1351" s="166"/>
      <c r="CW1351" s="166"/>
      <c r="CX1351" s="166"/>
      <c r="CY1351" s="166"/>
      <c r="CZ1351" s="166"/>
      <c r="DA1351" s="166"/>
      <c r="DB1351" s="166"/>
      <c r="DC1351" s="166"/>
      <c r="DD1351" s="166"/>
      <c r="DE1351" s="166"/>
      <c r="DF1351" s="166"/>
      <c r="DG1351" s="166"/>
      <c r="DH1351" s="166"/>
      <c r="DI1351" s="166"/>
      <c r="DJ1351" s="166"/>
      <c r="DK1351" s="166"/>
      <c r="DL1351" s="166"/>
      <c r="DM1351" s="166"/>
      <c r="DN1351" s="166"/>
      <c r="DO1351" s="166"/>
      <c r="DP1351" s="166"/>
      <c r="DQ1351" s="166"/>
      <c r="DR1351" s="166"/>
      <c r="DS1351" s="166"/>
      <c r="DT1351" s="166"/>
      <c r="DU1351" s="166"/>
      <c r="DV1351" s="166"/>
      <c r="DW1351" s="166"/>
      <c r="DX1351" s="166"/>
      <c r="DY1351" s="166"/>
      <c r="DZ1351" s="166"/>
      <c r="EA1351" s="166"/>
      <c r="EB1351" s="166"/>
      <c r="EC1351" s="166"/>
      <c r="ED1351" s="166"/>
      <c r="EE1351" s="166"/>
      <c r="EF1351" s="166"/>
      <c r="EG1351" s="166"/>
      <c r="EH1351" s="166"/>
      <c r="EI1351" s="166"/>
      <c r="EJ1351" s="166"/>
      <c r="EK1351" s="166"/>
      <c r="EL1351" s="166"/>
      <c r="EM1351" s="166"/>
      <c r="EN1351" s="166"/>
      <c r="EO1351" s="166"/>
      <c r="EP1351" s="166"/>
      <c r="EQ1351" s="166"/>
      <c r="ER1351" s="166"/>
      <c r="ES1351" s="166"/>
      <c r="ET1351" s="166"/>
      <c r="EU1351" s="166"/>
      <c r="EV1351" s="166"/>
      <c r="EW1351" s="166"/>
      <c r="EX1351" s="166"/>
      <c r="EY1351" s="166"/>
      <c r="EZ1351" s="166"/>
      <c r="FA1351" s="166"/>
      <c r="FB1351" s="166"/>
      <c r="FC1351" s="166"/>
      <c r="FD1351" s="166"/>
      <c r="FE1351" s="166"/>
      <c r="FF1351" s="166"/>
      <c r="FG1351" s="166"/>
      <c r="FH1351" s="166"/>
      <c r="FI1351" s="166"/>
      <c r="FJ1351" s="166"/>
    </row>
    <row r="1352" spans="13:166" s="19" customFormat="1">
      <c r="M1352" s="166"/>
      <c r="N1352" s="166"/>
      <c r="O1352" s="166"/>
      <c r="P1352" s="166"/>
      <c r="Q1352" s="166"/>
      <c r="R1352" s="166"/>
      <c r="S1352" s="166"/>
      <c r="T1352" s="166"/>
      <c r="U1352" s="166"/>
      <c r="V1352" s="166"/>
      <c r="W1352" s="166"/>
      <c r="X1352" s="166"/>
      <c r="Y1352" s="166"/>
      <c r="Z1352" s="166"/>
      <c r="AA1352" s="166"/>
      <c r="AB1352" s="166"/>
      <c r="AC1352" s="166"/>
      <c r="AD1352" s="166"/>
      <c r="AE1352" s="166"/>
      <c r="AF1352" s="166"/>
      <c r="AG1352" s="166"/>
      <c r="AH1352" s="167"/>
      <c r="AI1352" s="167"/>
      <c r="AJ1352" s="167"/>
      <c r="AK1352" s="167"/>
      <c r="AL1352" s="167"/>
      <c r="AM1352" s="167"/>
      <c r="AN1352" s="167"/>
      <c r="AO1352" s="167"/>
      <c r="AP1352" s="167"/>
      <c r="AQ1352" s="167"/>
      <c r="AR1352" s="167"/>
      <c r="AS1352" s="167"/>
      <c r="AT1352" s="167"/>
      <c r="AU1352" s="167"/>
      <c r="AV1352" s="167"/>
      <c r="AW1352" s="167"/>
      <c r="AX1352" s="167"/>
      <c r="AY1352" s="167"/>
      <c r="AZ1352" s="167"/>
      <c r="BA1352" s="167"/>
      <c r="BB1352" s="167"/>
      <c r="BC1352" s="167"/>
      <c r="BD1352" s="167"/>
      <c r="BE1352" s="167"/>
      <c r="BF1352" s="167"/>
      <c r="BG1352" s="167"/>
      <c r="BH1352" s="167"/>
      <c r="BI1352" s="167"/>
      <c r="BJ1352" s="167"/>
      <c r="BK1352" s="167"/>
      <c r="BL1352" s="166"/>
      <c r="BM1352" s="166"/>
      <c r="BN1352" s="166"/>
      <c r="BO1352" s="166"/>
      <c r="BP1352" s="166"/>
      <c r="BQ1352" s="166"/>
      <c r="BR1352" s="166"/>
      <c r="BS1352" s="166"/>
      <c r="BT1352" s="166"/>
      <c r="BU1352" s="166"/>
      <c r="BV1352" s="166"/>
      <c r="BW1352" s="166"/>
      <c r="BX1352" s="166"/>
      <c r="BY1352" s="166"/>
      <c r="BZ1352" s="166"/>
      <c r="CA1352" s="166"/>
      <c r="CB1352" s="166"/>
      <c r="CC1352" s="166"/>
      <c r="CD1352" s="166"/>
      <c r="CE1352" s="166"/>
      <c r="CF1352" s="166"/>
      <c r="CG1352" s="166"/>
      <c r="CH1352" s="166"/>
      <c r="CI1352" s="166"/>
      <c r="CJ1352" s="166"/>
      <c r="CK1352" s="166"/>
      <c r="CL1352" s="166"/>
      <c r="CM1352" s="166"/>
      <c r="CN1352" s="166"/>
      <c r="CO1352" s="166"/>
      <c r="CP1352" s="166"/>
      <c r="CQ1352" s="166"/>
      <c r="CR1352" s="166"/>
      <c r="CS1352" s="166"/>
      <c r="CT1352" s="166"/>
      <c r="CU1352" s="166"/>
      <c r="CV1352" s="166"/>
      <c r="CW1352" s="166"/>
      <c r="CX1352" s="166"/>
      <c r="CY1352" s="166"/>
      <c r="CZ1352" s="166"/>
      <c r="DA1352" s="166"/>
      <c r="DB1352" s="166"/>
      <c r="DC1352" s="166"/>
      <c r="DD1352" s="166"/>
      <c r="DE1352" s="166"/>
      <c r="DF1352" s="166"/>
      <c r="DG1352" s="166"/>
      <c r="DH1352" s="166"/>
      <c r="DI1352" s="166"/>
      <c r="DJ1352" s="166"/>
      <c r="DK1352" s="166"/>
      <c r="DL1352" s="166"/>
      <c r="DM1352" s="166"/>
      <c r="DN1352" s="166"/>
      <c r="DO1352" s="166"/>
      <c r="DP1352" s="166"/>
      <c r="DQ1352" s="166"/>
      <c r="DR1352" s="166"/>
      <c r="DS1352" s="166"/>
      <c r="DT1352" s="166"/>
      <c r="DU1352" s="166"/>
      <c r="DV1352" s="166"/>
      <c r="DW1352" s="166"/>
      <c r="DX1352" s="166"/>
      <c r="DY1352" s="166"/>
      <c r="DZ1352" s="166"/>
      <c r="EA1352" s="166"/>
      <c r="EB1352" s="166"/>
      <c r="EC1352" s="166"/>
      <c r="ED1352" s="166"/>
      <c r="EE1352" s="166"/>
      <c r="EF1352" s="166"/>
      <c r="EG1352" s="166"/>
      <c r="EH1352" s="166"/>
      <c r="EI1352" s="166"/>
      <c r="EJ1352" s="166"/>
      <c r="EK1352" s="166"/>
      <c r="EL1352" s="166"/>
      <c r="EM1352" s="166"/>
      <c r="EN1352" s="166"/>
      <c r="EO1352" s="166"/>
      <c r="EP1352" s="166"/>
      <c r="EQ1352" s="166"/>
      <c r="ER1352" s="166"/>
      <c r="ES1352" s="166"/>
      <c r="ET1352" s="166"/>
      <c r="EU1352" s="166"/>
      <c r="EV1352" s="166"/>
      <c r="EW1352" s="166"/>
      <c r="EX1352" s="166"/>
      <c r="EY1352" s="166"/>
      <c r="EZ1352" s="166"/>
      <c r="FA1352" s="166"/>
      <c r="FB1352" s="166"/>
      <c r="FC1352" s="166"/>
      <c r="FD1352" s="166"/>
      <c r="FE1352" s="166"/>
      <c r="FF1352" s="166"/>
      <c r="FG1352" s="166"/>
      <c r="FH1352" s="166"/>
      <c r="FI1352" s="166"/>
      <c r="FJ1352" s="166"/>
    </row>
    <row r="1353" spans="13:166" s="19" customFormat="1">
      <c r="M1353" s="166"/>
      <c r="N1353" s="166"/>
      <c r="O1353" s="166"/>
      <c r="P1353" s="166"/>
      <c r="Q1353" s="166"/>
      <c r="R1353" s="166"/>
      <c r="S1353" s="166"/>
      <c r="T1353" s="166"/>
      <c r="U1353" s="166"/>
      <c r="V1353" s="166"/>
      <c r="W1353" s="166"/>
      <c r="X1353" s="166"/>
      <c r="Y1353" s="166"/>
      <c r="Z1353" s="166"/>
      <c r="AA1353" s="166"/>
      <c r="AB1353" s="166"/>
      <c r="AC1353" s="166"/>
      <c r="AD1353" s="166"/>
      <c r="AE1353" s="166"/>
      <c r="AF1353" s="166"/>
      <c r="AG1353" s="166"/>
      <c r="AH1353" s="167"/>
      <c r="AI1353" s="167"/>
      <c r="AJ1353" s="167"/>
      <c r="AK1353" s="167"/>
      <c r="AL1353" s="167"/>
      <c r="AM1353" s="167"/>
      <c r="AN1353" s="167"/>
      <c r="AO1353" s="167"/>
      <c r="AP1353" s="167"/>
      <c r="AQ1353" s="167"/>
      <c r="AR1353" s="167"/>
      <c r="AS1353" s="167"/>
      <c r="AT1353" s="167"/>
      <c r="AU1353" s="167"/>
      <c r="AV1353" s="167"/>
      <c r="AW1353" s="167"/>
      <c r="AX1353" s="167"/>
      <c r="AY1353" s="167"/>
      <c r="AZ1353" s="167"/>
      <c r="BA1353" s="167"/>
      <c r="BB1353" s="167"/>
      <c r="BC1353" s="167"/>
      <c r="BD1353" s="167"/>
      <c r="BE1353" s="167"/>
      <c r="BF1353" s="167"/>
      <c r="BG1353" s="167"/>
      <c r="BH1353" s="167"/>
      <c r="BI1353" s="167"/>
      <c r="BJ1353" s="167"/>
      <c r="BK1353" s="167"/>
      <c r="BL1353" s="166"/>
      <c r="BM1353" s="166"/>
      <c r="BN1353" s="166"/>
      <c r="BO1353" s="166"/>
      <c r="BP1353" s="166"/>
      <c r="BQ1353" s="166"/>
      <c r="BR1353" s="166"/>
      <c r="BS1353" s="166"/>
      <c r="BT1353" s="166"/>
      <c r="BU1353" s="166"/>
      <c r="BV1353" s="166"/>
      <c r="BW1353" s="166"/>
      <c r="BX1353" s="166"/>
      <c r="BY1353" s="166"/>
      <c r="BZ1353" s="166"/>
      <c r="CA1353" s="166"/>
      <c r="CB1353" s="166"/>
      <c r="CC1353" s="166"/>
      <c r="CD1353" s="166"/>
      <c r="CE1353" s="166"/>
      <c r="CF1353" s="166"/>
      <c r="CG1353" s="166"/>
      <c r="CH1353" s="166"/>
      <c r="CI1353" s="166"/>
      <c r="CJ1353" s="166"/>
      <c r="CK1353" s="166"/>
      <c r="CL1353" s="166"/>
      <c r="CM1353" s="166"/>
      <c r="CN1353" s="166"/>
      <c r="CO1353" s="166"/>
      <c r="CP1353" s="166"/>
      <c r="CQ1353" s="166"/>
      <c r="CR1353" s="166"/>
      <c r="CS1353" s="166"/>
      <c r="CT1353" s="166"/>
      <c r="CU1353" s="166"/>
      <c r="CV1353" s="166"/>
      <c r="CW1353" s="166"/>
      <c r="CX1353" s="166"/>
      <c r="CY1353" s="166"/>
      <c r="CZ1353" s="166"/>
      <c r="DA1353" s="166"/>
      <c r="DB1353" s="166"/>
      <c r="DC1353" s="166"/>
      <c r="DD1353" s="166"/>
      <c r="DE1353" s="166"/>
      <c r="DF1353" s="166"/>
      <c r="DG1353" s="166"/>
      <c r="DH1353" s="166"/>
      <c r="DI1353" s="166"/>
      <c r="DJ1353" s="166"/>
      <c r="DK1353" s="166"/>
      <c r="DL1353" s="166"/>
      <c r="DM1353" s="166"/>
      <c r="DN1353" s="166"/>
      <c r="DO1353" s="166"/>
      <c r="DP1353" s="166"/>
      <c r="DQ1353" s="166"/>
      <c r="DR1353" s="166"/>
      <c r="DS1353" s="166"/>
      <c r="DT1353" s="166"/>
      <c r="DU1353" s="166"/>
      <c r="DV1353" s="166"/>
      <c r="DW1353" s="166"/>
      <c r="DX1353" s="166"/>
      <c r="DY1353" s="166"/>
      <c r="DZ1353" s="166"/>
      <c r="EA1353" s="166"/>
      <c r="EB1353" s="166"/>
      <c r="EC1353" s="166"/>
      <c r="ED1353" s="166"/>
      <c r="EE1353" s="166"/>
      <c r="EF1353" s="166"/>
      <c r="EG1353" s="166"/>
      <c r="EH1353" s="166"/>
      <c r="EI1353" s="166"/>
      <c r="EJ1353" s="166"/>
      <c r="EK1353" s="166"/>
      <c r="EL1353" s="166"/>
      <c r="EM1353" s="166"/>
      <c r="EN1353" s="166"/>
      <c r="EO1353" s="166"/>
      <c r="EP1353" s="166"/>
      <c r="EQ1353" s="166"/>
      <c r="ER1353" s="166"/>
      <c r="ES1353" s="166"/>
      <c r="ET1353" s="166"/>
      <c r="EU1353" s="166"/>
      <c r="EV1353" s="166"/>
      <c r="EW1353" s="166"/>
      <c r="EX1353" s="166"/>
      <c r="EY1353" s="166"/>
      <c r="EZ1353" s="166"/>
      <c r="FA1353" s="166"/>
      <c r="FB1353" s="166"/>
      <c r="FC1353" s="166"/>
      <c r="FD1353" s="166"/>
      <c r="FE1353" s="166"/>
      <c r="FF1353" s="166"/>
      <c r="FG1353" s="166"/>
      <c r="FH1353" s="166"/>
      <c r="FI1353" s="166"/>
      <c r="FJ1353" s="166"/>
    </row>
    <row r="1354" spans="13:166" s="19" customFormat="1">
      <c r="M1354" s="166"/>
      <c r="N1354" s="166"/>
      <c r="O1354" s="166"/>
      <c r="P1354" s="166"/>
      <c r="Q1354" s="166"/>
      <c r="R1354" s="166"/>
      <c r="S1354" s="166"/>
      <c r="T1354" s="166"/>
      <c r="U1354" s="166"/>
      <c r="V1354" s="166"/>
      <c r="W1354" s="166"/>
      <c r="X1354" s="166"/>
      <c r="Y1354" s="166"/>
      <c r="Z1354" s="166"/>
      <c r="AA1354" s="166"/>
      <c r="AB1354" s="166"/>
      <c r="AC1354" s="166"/>
      <c r="AD1354" s="166"/>
      <c r="AE1354" s="166"/>
      <c r="AF1354" s="166"/>
      <c r="AG1354" s="166"/>
      <c r="AH1354" s="167"/>
      <c r="AI1354" s="167"/>
      <c r="AJ1354" s="167"/>
      <c r="AK1354" s="167"/>
      <c r="AL1354" s="167"/>
      <c r="AM1354" s="167"/>
      <c r="AN1354" s="167"/>
      <c r="AO1354" s="167"/>
      <c r="AP1354" s="167"/>
      <c r="AQ1354" s="167"/>
      <c r="AR1354" s="167"/>
      <c r="AS1354" s="167"/>
      <c r="AT1354" s="167"/>
      <c r="AU1354" s="167"/>
      <c r="AV1354" s="167"/>
      <c r="AW1354" s="167"/>
      <c r="AX1354" s="167"/>
      <c r="AY1354" s="167"/>
      <c r="AZ1354" s="167"/>
      <c r="BA1354" s="167"/>
      <c r="BB1354" s="167"/>
      <c r="BC1354" s="167"/>
      <c r="BD1354" s="167"/>
      <c r="BE1354" s="167"/>
      <c r="BF1354" s="167"/>
      <c r="BG1354" s="167"/>
      <c r="BH1354" s="167"/>
      <c r="BI1354" s="167"/>
      <c r="BJ1354" s="167"/>
      <c r="BK1354" s="167"/>
      <c r="BL1354" s="166"/>
      <c r="BM1354" s="166"/>
      <c r="BN1354" s="166"/>
      <c r="BO1354" s="166"/>
      <c r="BP1354" s="166"/>
      <c r="BQ1354" s="166"/>
      <c r="BR1354" s="166"/>
      <c r="BS1354" s="166"/>
      <c r="BT1354" s="166"/>
      <c r="BU1354" s="166"/>
      <c r="BV1354" s="166"/>
      <c r="BW1354" s="166"/>
      <c r="BX1354" s="166"/>
      <c r="BY1354" s="166"/>
      <c r="BZ1354" s="166"/>
      <c r="CA1354" s="166"/>
      <c r="CB1354" s="166"/>
      <c r="CC1354" s="166"/>
      <c r="CD1354" s="166"/>
      <c r="CE1354" s="166"/>
      <c r="CF1354" s="166"/>
      <c r="CG1354" s="166"/>
      <c r="CH1354" s="166"/>
      <c r="CI1354" s="166"/>
      <c r="CJ1354" s="166"/>
      <c r="CK1354" s="166"/>
      <c r="CL1354" s="166"/>
      <c r="CM1354" s="166"/>
      <c r="CN1354" s="166"/>
      <c r="CO1354" s="166"/>
      <c r="CP1354" s="166"/>
      <c r="CQ1354" s="166"/>
      <c r="CR1354" s="166"/>
      <c r="CS1354" s="166"/>
      <c r="CT1354" s="166"/>
      <c r="CU1354" s="166"/>
      <c r="CV1354" s="166"/>
      <c r="CW1354" s="166"/>
      <c r="CX1354" s="166"/>
      <c r="CY1354" s="166"/>
      <c r="CZ1354" s="166"/>
      <c r="DA1354" s="166"/>
      <c r="DB1354" s="166"/>
      <c r="DC1354" s="166"/>
      <c r="DD1354" s="166"/>
      <c r="DE1354" s="166"/>
      <c r="DF1354" s="166"/>
      <c r="DG1354" s="166"/>
      <c r="DH1354" s="166"/>
      <c r="DI1354" s="166"/>
      <c r="DJ1354" s="166"/>
      <c r="DK1354" s="166"/>
      <c r="DL1354" s="166"/>
      <c r="DM1354" s="166"/>
      <c r="DN1354" s="166"/>
      <c r="DO1354" s="166"/>
      <c r="DP1354" s="166"/>
      <c r="DQ1354" s="166"/>
      <c r="DR1354" s="166"/>
      <c r="DS1354" s="166"/>
      <c r="DT1354" s="166"/>
      <c r="DU1354" s="166"/>
      <c r="DV1354" s="166"/>
      <c r="DW1354" s="166"/>
      <c r="DX1354" s="166"/>
      <c r="DY1354" s="166"/>
      <c r="DZ1354" s="166"/>
      <c r="EA1354" s="166"/>
      <c r="EB1354" s="166"/>
      <c r="EC1354" s="166"/>
      <c r="ED1354" s="166"/>
      <c r="EE1354" s="166"/>
      <c r="EF1354" s="166"/>
      <c r="EG1354" s="166"/>
      <c r="EH1354" s="166"/>
      <c r="EI1354" s="166"/>
      <c r="EJ1354" s="166"/>
      <c r="EK1354" s="166"/>
      <c r="EL1354" s="166"/>
      <c r="EM1354" s="166"/>
      <c r="EN1354" s="166"/>
      <c r="EO1354" s="166"/>
      <c r="EP1354" s="166"/>
      <c r="EQ1354" s="166"/>
      <c r="ER1354" s="166"/>
      <c r="ES1354" s="166"/>
      <c r="ET1354" s="166"/>
      <c r="EU1354" s="166"/>
      <c r="EV1354" s="166"/>
      <c r="EW1354" s="166"/>
      <c r="EX1354" s="166"/>
      <c r="EY1354" s="166"/>
      <c r="EZ1354" s="166"/>
      <c r="FA1354" s="166"/>
      <c r="FB1354" s="166"/>
      <c r="FC1354" s="166"/>
      <c r="FD1354" s="166"/>
      <c r="FE1354" s="166"/>
      <c r="FF1354" s="166"/>
      <c r="FG1354" s="166"/>
      <c r="FH1354" s="166"/>
      <c r="FI1354" s="166"/>
      <c r="FJ1354" s="166"/>
    </row>
    <row r="1355" spans="13:166" s="19" customFormat="1">
      <c r="M1355" s="166"/>
      <c r="N1355" s="166"/>
      <c r="O1355" s="166"/>
      <c r="P1355" s="166"/>
      <c r="Q1355" s="166"/>
      <c r="R1355" s="166"/>
      <c r="S1355" s="166"/>
      <c r="T1355" s="166"/>
      <c r="U1355" s="166"/>
      <c r="V1355" s="166"/>
      <c r="W1355" s="166"/>
      <c r="X1355" s="166"/>
      <c r="Y1355" s="166"/>
      <c r="Z1355" s="166"/>
      <c r="AA1355" s="166"/>
      <c r="AB1355" s="166"/>
      <c r="AC1355" s="166"/>
      <c r="AD1355" s="166"/>
      <c r="AE1355" s="166"/>
      <c r="AF1355" s="166"/>
      <c r="AG1355" s="166"/>
      <c r="AH1355" s="167"/>
      <c r="AI1355" s="167"/>
      <c r="AJ1355" s="167"/>
      <c r="AK1355" s="167"/>
      <c r="AL1355" s="167"/>
      <c r="AM1355" s="167"/>
      <c r="AN1355" s="167"/>
      <c r="AO1355" s="167"/>
      <c r="AP1355" s="167"/>
      <c r="AQ1355" s="167"/>
      <c r="AR1355" s="167"/>
      <c r="AS1355" s="167"/>
      <c r="AT1355" s="167"/>
      <c r="AU1355" s="167"/>
      <c r="AV1355" s="167"/>
      <c r="AW1355" s="167"/>
      <c r="AX1355" s="167"/>
      <c r="AY1355" s="167"/>
      <c r="AZ1355" s="167"/>
      <c r="BA1355" s="167"/>
      <c r="BB1355" s="167"/>
      <c r="BC1355" s="167"/>
      <c r="BD1355" s="167"/>
      <c r="BE1355" s="167"/>
      <c r="BF1355" s="167"/>
      <c r="BG1355" s="167"/>
      <c r="BH1355" s="167"/>
      <c r="BI1355" s="167"/>
      <c r="BJ1355" s="167"/>
      <c r="BK1355" s="167"/>
      <c r="BL1355" s="166"/>
      <c r="BM1355" s="166"/>
      <c r="BN1355" s="166"/>
      <c r="BO1355" s="166"/>
      <c r="BP1355" s="166"/>
      <c r="BQ1355" s="166"/>
      <c r="BR1355" s="166"/>
      <c r="BS1355" s="166"/>
      <c r="BT1355" s="166"/>
      <c r="BU1355" s="166"/>
      <c r="BV1355" s="166"/>
      <c r="BW1355" s="166"/>
      <c r="BX1355" s="166"/>
      <c r="BY1355" s="166"/>
      <c r="BZ1355" s="166"/>
      <c r="CA1355" s="166"/>
      <c r="CB1355" s="166"/>
      <c r="CC1355" s="166"/>
      <c r="CD1355" s="166"/>
      <c r="CE1355" s="166"/>
      <c r="CF1355" s="166"/>
      <c r="CG1355" s="166"/>
      <c r="CH1355" s="166"/>
      <c r="CI1355" s="166"/>
      <c r="CJ1355" s="166"/>
      <c r="CK1355" s="166"/>
      <c r="CL1355" s="166"/>
      <c r="CM1355" s="166"/>
      <c r="CN1355" s="166"/>
      <c r="CO1355" s="166"/>
      <c r="CP1355" s="166"/>
      <c r="CQ1355" s="166"/>
      <c r="CR1355" s="166"/>
      <c r="CS1355" s="166"/>
      <c r="CT1355" s="166"/>
      <c r="CU1355" s="166"/>
      <c r="CV1355" s="166"/>
      <c r="CW1355" s="166"/>
      <c r="CX1355" s="166"/>
      <c r="CY1355" s="166"/>
      <c r="CZ1355" s="166"/>
      <c r="DA1355" s="166"/>
      <c r="DB1355" s="166"/>
      <c r="DC1355" s="166"/>
      <c r="DD1355" s="166"/>
      <c r="DE1355" s="166"/>
      <c r="DF1355" s="166"/>
      <c r="DG1355" s="166"/>
      <c r="DH1355" s="166"/>
      <c r="DI1355" s="166"/>
      <c r="DJ1355" s="166"/>
      <c r="DK1355" s="166"/>
      <c r="DL1355" s="166"/>
      <c r="DM1355" s="166"/>
      <c r="DN1355" s="166"/>
      <c r="DO1355" s="166"/>
      <c r="DP1355" s="166"/>
      <c r="DQ1355" s="166"/>
      <c r="DR1355" s="166"/>
      <c r="DS1355" s="166"/>
      <c r="DT1355" s="166"/>
      <c r="DU1355" s="166"/>
      <c r="DV1355" s="166"/>
      <c r="DW1355" s="166"/>
      <c r="DX1355" s="166"/>
      <c r="DY1355" s="166"/>
      <c r="DZ1355" s="166"/>
      <c r="EA1355" s="166"/>
      <c r="EB1355" s="166"/>
      <c r="EC1355" s="166"/>
      <c r="ED1355" s="166"/>
      <c r="EE1355" s="166"/>
      <c r="EF1355" s="166"/>
      <c r="EG1355" s="166"/>
      <c r="EH1355" s="166"/>
      <c r="EI1355" s="166"/>
      <c r="EJ1355" s="166"/>
      <c r="EK1355" s="166"/>
      <c r="EL1355" s="166"/>
      <c r="EM1355" s="166"/>
      <c r="EN1355" s="166"/>
      <c r="EO1355" s="166"/>
      <c r="EP1355" s="166"/>
      <c r="EQ1355" s="166"/>
      <c r="ER1355" s="166"/>
      <c r="ES1355" s="166"/>
      <c r="ET1355" s="166"/>
      <c r="EU1355" s="166"/>
      <c r="EV1355" s="166"/>
      <c r="EW1355" s="166"/>
      <c r="EX1355" s="166"/>
      <c r="EY1355" s="166"/>
      <c r="EZ1355" s="166"/>
      <c r="FA1355" s="166"/>
      <c r="FB1355" s="166"/>
      <c r="FC1355" s="166"/>
      <c r="FD1355" s="166"/>
      <c r="FE1355" s="166"/>
      <c r="FF1355" s="166"/>
      <c r="FG1355" s="166"/>
      <c r="FH1355" s="166"/>
      <c r="FI1355" s="166"/>
      <c r="FJ1355" s="166"/>
    </row>
    <row r="1356" spans="13:166" s="19" customFormat="1">
      <c r="M1356" s="166"/>
      <c r="N1356" s="166"/>
      <c r="O1356" s="166"/>
      <c r="P1356" s="166"/>
      <c r="Q1356" s="166"/>
      <c r="R1356" s="166"/>
      <c r="S1356" s="166"/>
      <c r="T1356" s="166"/>
      <c r="U1356" s="166"/>
      <c r="V1356" s="166"/>
      <c r="W1356" s="166"/>
      <c r="X1356" s="166"/>
      <c r="Y1356" s="166"/>
      <c r="Z1356" s="166"/>
      <c r="AA1356" s="166"/>
      <c r="AB1356" s="166"/>
      <c r="AC1356" s="166"/>
      <c r="AD1356" s="166"/>
      <c r="AE1356" s="166"/>
      <c r="AF1356" s="166"/>
      <c r="AG1356" s="166"/>
      <c r="AH1356" s="167"/>
      <c r="AI1356" s="167"/>
      <c r="AJ1356" s="167"/>
      <c r="AK1356" s="167"/>
      <c r="AL1356" s="167"/>
      <c r="AM1356" s="167"/>
      <c r="AN1356" s="167"/>
      <c r="AO1356" s="167"/>
      <c r="AP1356" s="167"/>
      <c r="AQ1356" s="167"/>
      <c r="AR1356" s="167"/>
      <c r="AS1356" s="167"/>
      <c r="AT1356" s="167"/>
      <c r="AU1356" s="167"/>
      <c r="AV1356" s="167"/>
      <c r="AW1356" s="167"/>
      <c r="AX1356" s="167"/>
      <c r="AY1356" s="167"/>
      <c r="AZ1356" s="167"/>
      <c r="BA1356" s="167"/>
      <c r="BB1356" s="167"/>
      <c r="BC1356" s="167"/>
      <c r="BD1356" s="167"/>
      <c r="BE1356" s="167"/>
      <c r="BF1356" s="167"/>
      <c r="BG1356" s="167"/>
      <c r="BH1356" s="167"/>
      <c r="BI1356" s="167"/>
      <c r="BJ1356" s="167"/>
      <c r="BK1356" s="167"/>
      <c r="BL1356" s="166"/>
      <c r="BM1356" s="166"/>
      <c r="BN1356" s="166"/>
      <c r="BO1356" s="166"/>
      <c r="BP1356" s="166"/>
      <c r="BQ1356" s="166"/>
      <c r="BR1356" s="166"/>
      <c r="BS1356" s="166"/>
      <c r="BT1356" s="166"/>
      <c r="BU1356" s="166"/>
      <c r="BV1356" s="166"/>
      <c r="BW1356" s="166"/>
      <c r="BX1356" s="166"/>
      <c r="BY1356" s="166"/>
      <c r="BZ1356" s="166"/>
      <c r="CA1356" s="166"/>
      <c r="CB1356" s="166"/>
      <c r="CC1356" s="166"/>
      <c r="CD1356" s="166"/>
      <c r="CE1356" s="166"/>
      <c r="CF1356" s="166"/>
      <c r="CG1356" s="166"/>
      <c r="CH1356" s="166"/>
      <c r="CI1356" s="166"/>
      <c r="CJ1356" s="166"/>
      <c r="CK1356" s="166"/>
      <c r="CL1356" s="166"/>
      <c r="CM1356" s="166"/>
      <c r="CN1356" s="166"/>
      <c r="CO1356" s="166"/>
      <c r="CP1356" s="166"/>
      <c r="CQ1356" s="166"/>
      <c r="CR1356" s="166"/>
      <c r="CS1356" s="166"/>
      <c r="CT1356" s="166"/>
      <c r="CU1356" s="166"/>
      <c r="CV1356" s="166"/>
      <c r="CW1356" s="166"/>
      <c r="CX1356" s="166"/>
      <c r="CY1356" s="166"/>
      <c r="CZ1356" s="166"/>
      <c r="DA1356" s="166"/>
      <c r="DB1356" s="166"/>
      <c r="DC1356" s="166"/>
      <c r="DD1356" s="166"/>
      <c r="DE1356" s="166"/>
      <c r="DF1356" s="166"/>
      <c r="DG1356" s="166"/>
      <c r="DH1356" s="166"/>
      <c r="DI1356" s="166"/>
      <c r="DJ1356" s="166"/>
      <c r="DK1356" s="166"/>
      <c r="DL1356" s="166"/>
      <c r="DM1356" s="166"/>
      <c r="DN1356" s="166"/>
      <c r="DO1356" s="166"/>
      <c r="DP1356" s="166"/>
      <c r="DQ1356" s="166"/>
      <c r="DR1356" s="166"/>
      <c r="DS1356" s="166"/>
      <c r="DT1356" s="166"/>
      <c r="DU1356" s="166"/>
      <c r="DV1356" s="166"/>
      <c r="DW1356" s="166"/>
      <c r="DX1356" s="166"/>
      <c r="DY1356" s="166"/>
      <c r="DZ1356" s="166"/>
      <c r="EA1356" s="166"/>
      <c r="EB1356" s="166"/>
      <c r="EC1356" s="166"/>
      <c r="ED1356" s="166"/>
      <c r="EE1356" s="166"/>
      <c r="EF1356" s="166"/>
      <c r="EG1356" s="166"/>
      <c r="EH1356" s="166"/>
      <c r="EI1356" s="166"/>
      <c r="EJ1356" s="166"/>
      <c r="EK1356" s="166"/>
      <c r="EL1356" s="166"/>
      <c r="EM1356" s="166"/>
      <c r="EN1356" s="166"/>
      <c r="EO1356" s="166"/>
      <c r="EP1356" s="166"/>
      <c r="EQ1356" s="166"/>
      <c r="ER1356" s="166"/>
      <c r="ES1356" s="166"/>
      <c r="ET1356" s="166"/>
      <c r="EU1356" s="166"/>
      <c r="EV1356" s="166"/>
      <c r="EW1356" s="166"/>
      <c r="EX1356" s="166"/>
      <c r="EY1356" s="166"/>
      <c r="EZ1356" s="166"/>
      <c r="FA1356" s="166"/>
      <c r="FB1356" s="166"/>
      <c r="FC1356" s="166"/>
      <c r="FD1356" s="166"/>
      <c r="FE1356" s="166"/>
      <c r="FF1356" s="166"/>
      <c r="FG1356" s="166"/>
      <c r="FH1356" s="166"/>
      <c r="FI1356" s="166"/>
      <c r="FJ1356" s="166"/>
    </row>
    <row r="1357" spans="13:166" s="19" customFormat="1">
      <c r="M1357" s="166"/>
      <c r="N1357" s="166"/>
      <c r="O1357" s="166"/>
      <c r="P1357" s="166"/>
      <c r="Q1357" s="166"/>
      <c r="R1357" s="166"/>
      <c r="S1357" s="166"/>
      <c r="T1357" s="166"/>
      <c r="U1357" s="166"/>
      <c r="V1357" s="166"/>
      <c r="W1357" s="166"/>
      <c r="X1357" s="166"/>
      <c r="Y1357" s="166"/>
      <c r="Z1357" s="166"/>
      <c r="AA1357" s="166"/>
      <c r="AB1357" s="166"/>
      <c r="AC1357" s="166"/>
      <c r="AD1357" s="166"/>
      <c r="AE1357" s="166"/>
      <c r="AF1357" s="166"/>
      <c r="AG1357" s="166"/>
      <c r="AH1357" s="167"/>
      <c r="AI1357" s="167"/>
      <c r="AJ1357" s="167"/>
      <c r="AK1357" s="167"/>
      <c r="AL1357" s="167"/>
      <c r="AM1357" s="167"/>
      <c r="AN1357" s="167"/>
      <c r="AO1357" s="167"/>
      <c r="AP1357" s="167"/>
      <c r="AQ1357" s="167"/>
      <c r="AR1357" s="167"/>
      <c r="AS1357" s="167"/>
      <c r="AT1357" s="167"/>
      <c r="AU1357" s="167"/>
      <c r="AV1357" s="167"/>
      <c r="AW1357" s="167"/>
      <c r="AX1357" s="167"/>
      <c r="AY1357" s="167"/>
      <c r="AZ1357" s="167"/>
      <c r="BA1357" s="167"/>
      <c r="BB1357" s="167"/>
      <c r="BC1357" s="167"/>
      <c r="BD1357" s="167"/>
      <c r="BE1357" s="167"/>
      <c r="BF1357" s="167"/>
      <c r="BG1357" s="167"/>
      <c r="BH1357" s="167"/>
      <c r="BI1357" s="167"/>
      <c r="BJ1357" s="167"/>
      <c r="BK1357" s="167"/>
      <c r="BL1357" s="166"/>
      <c r="BM1357" s="166"/>
      <c r="BN1357" s="166"/>
      <c r="BO1357" s="166"/>
      <c r="BP1357" s="166"/>
      <c r="BQ1357" s="166"/>
      <c r="BR1357" s="166"/>
      <c r="BS1357" s="166"/>
      <c r="BT1357" s="166"/>
      <c r="BU1357" s="166"/>
      <c r="BV1357" s="166"/>
      <c r="BW1357" s="166"/>
      <c r="BX1357" s="166"/>
      <c r="BY1357" s="166"/>
      <c r="BZ1357" s="166"/>
      <c r="CA1357" s="166"/>
      <c r="CB1357" s="166"/>
      <c r="CC1357" s="166"/>
      <c r="CD1357" s="166"/>
      <c r="CE1357" s="166"/>
      <c r="CF1357" s="166"/>
      <c r="CG1357" s="166"/>
      <c r="CH1357" s="166"/>
      <c r="CI1357" s="166"/>
      <c r="CJ1357" s="166"/>
      <c r="CK1357" s="166"/>
      <c r="CL1357" s="166"/>
      <c r="CM1357" s="166"/>
      <c r="CN1357" s="166"/>
      <c r="CO1357" s="166"/>
      <c r="CP1357" s="166"/>
      <c r="CQ1357" s="166"/>
      <c r="CR1357" s="166"/>
      <c r="CS1357" s="166"/>
      <c r="CT1357" s="166"/>
      <c r="CU1357" s="166"/>
      <c r="CV1357" s="166"/>
      <c r="CW1357" s="166"/>
      <c r="CX1357" s="166"/>
      <c r="CY1357" s="166"/>
      <c r="CZ1357" s="166"/>
      <c r="DA1357" s="166"/>
      <c r="DB1357" s="166"/>
      <c r="DC1357" s="166"/>
      <c r="DD1357" s="166"/>
      <c r="DE1357" s="166"/>
      <c r="DF1357" s="166"/>
      <c r="DG1357" s="166"/>
      <c r="DH1357" s="166"/>
      <c r="DI1357" s="166"/>
      <c r="DJ1357" s="166"/>
      <c r="DK1357" s="166"/>
      <c r="DL1357" s="166"/>
      <c r="DM1357" s="166"/>
      <c r="DN1357" s="166"/>
      <c r="DO1357" s="166"/>
      <c r="DP1357" s="166"/>
      <c r="DQ1357" s="166"/>
      <c r="DR1357" s="166"/>
      <c r="DS1357" s="166"/>
      <c r="DT1357" s="166"/>
      <c r="DU1357" s="166"/>
      <c r="DV1357" s="166"/>
      <c r="DW1357" s="166"/>
      <c r="DX1357" s="166"/>
      <c r="DY1357" s="166"/>
      <c r="DZ1357" s="166"/>
      <c r="EA1357" s="166"/>
      <c r="EB1357" s="166"/>
      <c r="EC1357" s="166"/>
      <c r="ED1357" s="166"/>
      <c r="EE1357" s="166"/>
      <c r="EF1357" s="166"/>
      <c r="EG1357" s="166"/>
      <c r="EH1357" s="166"/>
      <c r="EI1357" s="166"/>
      <c r="EJ1357" s="166"/>
      <c r="EK1357" s="166"/>
      <c r="EL1357" s="166"/>
      <c r="EM1357" s="166"/>
      <c r="EN1357" s="166"/>
      <c r="EO1357" s="166"/>
      <c r="EP1357" s="166"/>
      <c r="EQ1357" s="166"/>
      <c r="ER1357" s="166"/>
      <c r="ES1357" s="166"/>
      <c r="ET1357" s="166"/>
      <c r="EU1357" s="166"/>
      <c r="EV1357" s="166"/>
      <c r="EW1357" s="166"/>
      <c r="EX1357" s="166"/>
      <c r="EY1357" s="166"/>
      <c r="EZ1357" s="166"/>
      <c r="FA1357" s="166"/>
      <c r="FB1357" s="166"/>
      <c r="FC1357" s="166"/>
      <c r="FD1357" s="166"/>
      <c r="FE1357" s="166"/>
      <c r="FF1357" s="166"/>
      <c r="FG1357" s="166"/>
      <c r="FH1357" s="166"/>
      <c r="FI1357" s="166"/>
      <c r="FJ1357" s="166"/>
    </row>
    <row r="1358" spans="13:166" s="19" customFormat="1">
      <c r="M1358" s="166"/>
      <c r="N1358" s="166"/>
      <c r="O1358" s="166"/>
      <c r="P1358" s="166"/>
      <c r="Q1358" s="166"/>
      <c r="R1358" s="166"/>
      <c r="S1358" s="166"/>
      <c r="T1358" s="166"/>
      <c r="U1358" s="166"/>
      <c r="V1358" s="166"/>
      <c r="W1358" s="166"/>
      <c r="X1358" s="166"/>
      <c r="Y1358" s="166"/>
      <c r="Z1358" s="166"/>
      <c r="AA1358" s="166"/>
      <c r="AB1358" s="166"/>
      <c r="AC1358" s="166"/>
      <c r="AD1358" s="166"/>
      <c r="AE1358" s="166"/>
      <c r="AF1358" s="166"/>
      <c r="AG1358" s="166"/>
      <c r="AH1358" s="167"/>
      <c r="AI1358" s="167"/>
      <c r="AJ1358" s="167"/>
      <c r="AK1358" s="167"/>
      <c r="AL1358" s="167"/>
      <c r="AM1358" s="167"/>
      <c r="AN1358" s="167"/>
      <c r="AO1358" s="167"/>
      <c r="AP1358" s="167"/>
      <c r="AQ1358" s="167"/>
      <c r="AR1358" s="167"/>
      <c r="AS1358" s="167"/>
      <c r="AT1358" s="167"/>
      <c r="AU1358" s="167"/>
      <c r="AV1358" s="167"/>
      <c r="AW1358" s="167"/>
      <c r="AX1358" s="167"/>
      <c r="AY1358" s="167"/>
      <c r="AZ1358" s="167"/>
      <c r="BA1358" s="167"/>
      <c r="BB1358" s="167"/>
      <c r="BC1358" s="167"/>
      <c r="BD1358" s="167"/>
      <c r="BE1358" s="167"/>
      <c r="BF1358" s="167"/>
      <c r="BG1358" s="167"/>
      <c r="BH1358" s="167"/>
      <c r="BI1358" s="167"/>
      <c r="BJ1358" s="167"/>
      <c r="BK1358" s="167"/>
      <c r="BL1358" s="166"/>
      <c r="BM1358" s="166"/>
      <c r="BN1358" s="166"/>
      <c r="BO1358" s="166"/>
      <c r="BP1358" s="166"/>
      <c r="BQ1358" s="166"/>
      <c r="BR1358" s="166"/>
      <c r="BS1358" s="166"/>
      <c r="BT1358" s="166"/>
      <c r="BU1358" s="166"/>
      <c r="BV1358" s="166"/>
      <c r="BW1358" s="166"/>
      <c r="BX1358" s="166"/>
      <c r="BY1358" s="166"/>
      <c r="BZ1358" s="166"/>
      <c r="CA1358" s="166"/>
      <c r="CB1358" s="166"/>
      <c r="CC1358" s="166"/>
      <c r="CD1358" s="166"/>
      <c r="CE1358" s="166"/>
      <c r="CF1358" s="166"/>
      <c r="CG1358" s="166"/>
      <c r="CH1358" s="166"/>
      <c r="CI1358" s="166"/>
      <c r="CJ1358" s="166"/>
      <c r="CK1358" s="166"/>
      <c r="CL1358" s="166"/>
      <c r="CM1358" s="166"/>
      <c r="CN1358" s="166"/>
      <c r="CO1358" s="166"/>
      <c r="CP1358" s="166"/>
      <c r="CQ1358" s="166"/>
      <c r="CR1358" s="166"/>
      <c r="CS1358" s="166"/>
      <c r="CT1358" s="166"/>
      <c r="CU1358" s="166"/>
      <c r="CV1358" s="166"/>
      <c r="CW1358" s="166"/>
      <c r="CX1358" s="166"/>
      <c r="CY1358" s="166"/>
      <c r="CZ1358" s="166"/>
      <c r="DA1358" s="166"/>
      <c r="DB1358" s="166"/>
      <c r="DC1358" s="166"/>
      <c r="DD1358" s="166"/>
      <c r="DE1358" s="166"/>
      <c r="DF1358" s="166"/>
      <c r="DG1358" s="166"/>
      <c r="DH1358" s="166"/>
      <c r="DI1358" s="166"/>
      <c r="DJ1358" s="166"/>
      <c r="DK1358" s="166"/>
      <c r="DL1358" s="166"/>
      <c r="DM1358" s="166"/>
      <c r="DN1358" s="166"/>
      <c r="DO1358" s="166"/>
      <c r="DP1358" s="166"/>
      <c r="DQ1358" s="166"/>
      <c r="DR1358" s="166"/>
      <c r="DS1358" s="166"/>
      <c r="DT1358" s="166"/>
      <c r="DU1358" s="166"/>
      <c r="DV1358" s="166"/>
      <c r="DW1358" s="166"/>
      <c r="DX1358" s="166"/>
      <c r="DY1358" s="166"/>
      <c r="DZ1358" s="166"/>
      <c r="EA1358" s="166"/>
      <c r="EB1358" s="166"/>
      <c r="EC1358" s="166"/>
      <c r="ED1358" s="166"/>
      <c r="EE1358" s="166"/>
      <c r="EF1358" s="166"/>
      <c r="EG1358" s="166"/>
      <c r="EH1358" s="166"/>
      <c r="EI1358" s="166"/>
      <c r="EJ1358" s="166"/>
      <c r="EK1358" s="166"/>
      <c r="EL1358" s="166"/>
      <c r="EM1358" s="166"/>
      <c r="EN1358" s="166"/>
      <c r="EO1358" s="166"/>
      <c r="EP1358" s="166"/>
      <c r="EQ1358" s="166"/>
      <c r="ER1358" s="166"/>
      <c r="ES1358" s="166"/>
      <c r="ET1358" s="166"/>
      <c r="EU1358" s="166"/>
      <c r="EV1358" s="166"/>
      <c r="EW1358" s="166"/>
      <c r="EX1358" s="166"/>
      <c r="EY1358" s="166"/>
      <c r="EZ1358" s="166"/>
      <c r="FA1358" s="166"/>
      <c r="FB1358" s="166"/>
      <c r="FC1358" s="166"/>
      <c r="FD1358" s="166"/>
      <c r="FE1358" s="166"/>
      <c r="FF1358" s="166"/>
      <c r="FG1358" s="166"/>
      <c r="FH1358" s="166"/>
      <c r="FI1358" s="166"/>
      <c r="FJ1358" s="166"/>
    </row>
    <row r="1359" spans="13:166" s="19" customFormat="1">
      <c r="M1359" s="166"/>
      <c r="N1359" s="166"/>
      <c r="O1359" s="166"/>
      <c r="P1359" s="166"/>
      <c r="Q1359" s="166"/>
      <c r="R1359" s="166"/>
      <c r="S1359" s="166"/>
      <c r="T1359" s="166"/>
      <c r="U1359" s="166"/>
      <c r="V1359" s="166"/>
      <c r="W1359" s="166"/>
      <c r="X1359" s="166"/>
      <c r="Y1359" s="166"/>
      <c r="Z1359" s="166"/>
      <c r="AA1359" s="166"/>
      <c r="AB1359" s="166"/>
      <c r="AC1359" s="166"/>
      <c r="AD1359" s="166"/>
      <c r="AE1359" s="166"/>
      <c r="AF1359" s="166"/>
      <c r="AG1359" s="166"/>
      <c r="AH1359" s="167"/>
      <c r="AI1359" s="167"/>
      <c r="AJ1359" s="167"/>
      <c r="AK1359" s="167"/>
      <c r="AL1359" s="167"/>
      <c r="AM1359" s="167"/>
      <c r="AN1359" s="167"/>
      <c r="AO1359" s="167"/>
      <c r="AP1359" s="167"/>
      <c r="AQ1359" s="167"/>
      <c r="AR1359" s="167"/>
      <c r="AS1359" s="167"/>
      <c r="AT1359" s="167"/>
      <c r="AU1359" s="167"/>
      <c r="AV1359" s="167"/>
      <c r="AW1359" s="167"/>
      <c r="AX1359" s="167"/>
      <c r="AY1359" s="167"/>
      <c r="AZ1359" s="167"/>
      <c r="BA1359" s="167"/>
      <c r="BB1359" s="167"/>
      <c r="BC1359" s="167"/>
      <c r="BD1359" s="167"/>
      <c r="BE1359" s="167"/>
      <c r="BF1359" s="167"/>
      <c r="BG1359" s="167"/>
      <c r="BH1359" s="167"/>
      <c r="BI1359" s="167"/>
      <c r="BJ1359" s="167"/>
      <c r="BK1359" s="167"/>
      <c r="BL1359" s="166"/>
      <c r="BM1359" s="166"/>
      <c r="BN1359" s="166"/>
      <c r="BO1359" s="166"/>
      <c r="BP1359" s="166"/>
      <c r="BQ1359" s="166"/>
      <c r="BR1359" s="166"/>
      <c r="BS1359" s="166"/>
      <c r="BT1359" s="166"/>
      <c r="BU1359" s="166"/>
      <c r="BV1359" s="166"/>
      <c r="BW1359" s="166"/>
      <c r="BX1359" s="166"/>
      <c r="BY1359" s="166"/>
      <c r="BZ1359" s="166"/>
      <c r="CA1359" s="166"/>
      <c r="CB1359" s="166"/>
      <c r="CC1359" s="166"/>
      <c r="CD1359" s="166"/>
      <c r="CE1359" s="166"/>
      <c r="CF1359" s="166"/>
      <c r="CG1359" s="166"/>
      <c r="CH1359" s="166"/>
      <c r="CI1359" s="166"/>
      <c r="CJ1359" s="166"/>
      <c r="CK1359" s="166"/>
      <c r="CL1359" s="166"/>
      <c r="CM1359" s="166"/>
      <c r="CN1359" s="166"/>
      <c r="CO1359" s="166"/>
      <c r="CP1359" s="166"/>
      <c r="CQ1359" s="166"/>
      <c r="CR1359" s="166"/>
      <c r="CS1359" s="166"/>
      <c r="CT1359" s="166"/>
      <c r="CU1359" s="166"/>
      <c r="CV1359" s="166"/>
      <c r="CW1359" s="166"/>
      <c r="CX1359" s="166"/>
      <c r="CY1359" s="166"/>
      <c r="CZ1359" s="166"/>
      <c r="DA1359" s="166"/>
      <c r="DB1359" s="166"/>
      <c r="DC1359" s="166"/>
      <c r="DD1359" s="166"/>
      <c r="DE1359" s="166"/>
      <c r="DF1359" s="166"/>
      <c r="DG1359" s="166"/>
      <c r="DH1359" s="166"/>
      <c r="DI1359" s="166"/>
      <c r="DJ1359" s="166"/>
      <c r="DK1359" s="166"/>
      <c r="DL1359" s="166"/>
      <c r="DM1359" s="166"/>
      <c r="DN1359" s="166"/>
      <c r="DO1359" s="166"/>
      <c r="DP1359" s="166"/>
      <c r="DQ1359" s="166"/>
      <c r="DR1359" s="166"/>
      <c r="DS1359" s="166"/>
      <c r="DT1359" s="166"/>
      <c r="DU1359" s="166"/>
      <c r="DV1359" s="166"/>
      <c r="DW1359" s="166"/>
      <c r="DX1359" s="166"/>
      <c r="DY1359" s="166"/>
      <c r="DZ1359" s="166"/>
      <c r="EA1359" s="166"/>
      <c r="EB1359" s="166"/>
      <c r="EC1359" s="166"/>
      <c r="ED1359" s="166"/>
      <c r="EE1359" s="166"/>
      <c r="EF1359" s="166"/>
      <c r="EG1359" s="166"/>
      <c r="EH1359" s="166"/>
      <c r="EI1359" s="166"/>
      <c r="EJ1359" s="166"/>
      <c r="EK1359" s="166"/>
      <c r="EL1359" s="166"/>
      <c r="EM1359" s="166"/>
      <c r="EN1359" s="166"/>
      <c r="EO1359" s="166"/>
      <c r="EP1359" s="166"/>
      <c r="EQ1359" s="166"/>
      <c r="ER1359" s="166"/>
      <c r="ES1359" s="166"/>
      <c r="ET1359" s="166"/>
      <c r="EU1359" s="166"/>
      <c r="EV1359" s="166"/>
      <c r="EW1359" s="166"/>
      <c r="EX1359" s="166"/>
      <c r="EY1359" s="166"/>
      <c r="EZ1359" s="166"/>
      <c r="FA1359" s="166"/>
      <c r="FB1359" s="166"/>
      <c r="FC1359" s="166"/>
      <c r="FD1359" s="166"/>
      <c r="FE1359" s="166"/>
      <c r="FF1359" s="166"/>
      <c r="FG1359" s="166"/>
      <c r="FH1359" s="166"/>
      <c r="FI1359" s="166"/>
      <c r="FJ1359" s="166"/>
    </row>
    <row r="1360" spans="13:166" s="19" customFormat="1">
      <c r="M1360" s="166"/>
      <c r="N1360" s="166"/>
      <c r="O1360" s="166"/>
      <c r="P1360" s="166"/>
      <c r="Q1360" s="166"/>
      <c r="R1360" s="166"/>
      <c r="S1360" s="166"/>
      <c r="T1360" s="166"/>
      <c r="U1360" s="166"/>
      <c r="V1360" s="166"/>
      <c r="W1360" s="166"/>
      <c r="X1360" s="166"/>
      <c r="Y1360" s="166"/>
      <c r="Z1360" s="166"/>
      <c r="AA1360" s="166"/>
      <c r="AB1360" s="166"/>
      <c r="AC1360" s="166"/>
      <c r="AD1360" s="166"/>
      <c r="AE1360" s="166"/>
      <c r="AF1360" s="166"/>
      <c r="AG1360" s="166"/>
      <c r="AH1360" s="167"/>
      <c r="AI1360" s="167"/>
      <c r="AJ1360" s="167"/>
      <c r="AK1360" s="167"/>
      <c r="AL1360" s="167"/>
      <c r="AM1360" s="167"/>
      <c r="AN1360" s="167"/>
      <c r="AO1360" s="167"/>
      <c r="AP1360" s="167"/>
      <c r="AQ1360" s="167"/>
      <c r="AR1360" s="167"/>
      <c r="AS1360" s="167"/>
      <c r="AT1360" s="167"/>
      <c r="AU1360" s="167"/>
      <c r="AV1360" s="167"/>
      <c r="AW1360" s="167"/>
      <c r="AX1360" s="167"/>
      <c r="AY1360" s="167"/>
      <c r="AZ1360" s="167"/>
      <c r="BA1360" s="167"/>
      <c r="BB1360" s="167"/>
      <c r="BC1360" s="167"/>
      <c r="BD1360" s="167"/>
      <c r="BE1360" s="167"/>
      <c r="BF1360" s="167"/>
      <c r="BG1360" s="167"/>
      <c r="BH1360" s="167"/>
      <c r="BI1360" s="167"/>
      <c r="BJ1360" s="167"/>
      <c r="BK1360" s="167"/>
      <c r="BL1360" s="166"/>
      <c r="BM1360" s="166"/>
      <c r="BN1360" s="166"/>
      <c r="BO1360" s="166"/>
      <c r="BP1360" s="166"/>
      <c r="BQ1360" s="166"/>
      <c r="BR1360" s="166"/>
      <c r="BS1360" s="166"/>
      <c r="BT1360" s="166"/>
      <c r="BU1360" s="166"/>
      <c r="BV1360" s="166"/>
      <c r="BW1360" s="166"/>
      <c r="BX1360" s="166"/>
      <c r="BY1360" s="166"/>
      <c r="BZ1360" s="166"/>
      <c r="CA1360" s="166"/>
      <c r="CB1360" s="166"/>
      <c r="CC1360" s="166"/>
      <c r="CD1360" s="166"/>
      <c r="CE1360" s="166"/>
      <c r="CF1360" s="166"/>
      <c r="CG1360" s="166"/>
      <c r="CH1360" s="166"/>
      <c r="CI1360" s="166"/>
      <c r="CJ1360" s="166"/>
      <c r="CK1360" s="166"/>
      <c r="CL1360" s="166"/>
      <c r="CM1360" s="166"/>
      <c r="CN1360" s="166"/>
      <c r="CO1360" s="166"/>
      <c r="CP1360" s="166"/>
      <c r="CQ1360" s="166"/>
      <c r="CR1360" s="166"/>
      <c r="CS1360" s="166"/>
      <c r="CT1360" s="166"/>
      <c r="CU1360" s="166"/>
      <c r="CV1360" s="166"/>
      <c r="CW1360" s="166"/>
      <c r="CX1360" s="166"/>
      <c r="CY1360" s="166"/>
      <c r="CZ1360" s="166"/>
      <c r="DA1360" s="166"/>
      <c r="DB1360" s="166"/>
      <c r="DC1360" s="166"/>
      <c r="DD1360" s="166"/>
      <c r="DE1360" s="166"/>
      <c r="DF1360" s="166"/>
      <c r="DG1360" s="166"/>
      <c r="DH1360" s="166"/>
      <c r="DI1360" s="166"/>
      <c r="DJ1360" s="166"/>
      <c r="DK1360" s="166"/>
      <c r="DL1360" s="166"/>
      <c r="DM1360" s="166"/>
      <c r="DN1360" s="166"/>
      <c r="DO1360" s="166"/>
      <c r="DP1360" s="166"/>
      <c r="DQ1360" s="166"/>
      <c r="DR1360" s="166"/>
      <c r="DS1360" s="166"/>
      <c r="DT1360" s="166"/>
      <c r="DU1360" s="166"/>
      <c r="DV1360" s="166"/>
      <c r="DW1360" s="166"/>
      <c r="DX1360" s="166"/>
      <c r="DY1360" s="166"/>
      <c r="DZ1360" s="166"/>
      <c r="EA1360" s="166"/>
      <c r="EB1360" s="166"/>
      <c r="EC1360" s="166"/>
      <c r="ED1360" s="166"/>
      <c r="EE1360" s="166"/>
      <c r="EF1360" s="166"/>
      <c r="EG1360" s="166"/>
      <c r="EH1360" s="166"/>
      <c r="EI1360" s="166"/>
      <c r="EJ1360" s="166"/>
      <c r="EK1360" s="166"/>
      <c r="EL1360" s="166"/>
      <c r="EM1360" s="166"/>
      <c r="EN1360" s="166"/>
      <c r="EO1360" s="166"/>
      <c r="EP1360" s="166"/>
      <c r="EQ1360" s="166"/>
      <c r="ER1360" s="166"/>
      <c r="ES1360" s="166"/>
      <c r="ET1360" s="166"/>
      <c r="EU1360" s="166"/>
      <c r="EV1360" s="166"/>
      <c r="EW1360" s="166"/>
      <c r="EX1360" s="166"/>
      <c r="EY1360" s="166"/>
      <c r="EZ1360" s="166"/>
      <c r="FA1360" s="166"/>
      <c r="FB1360" s="166"/>
      <c r="FC1360" s="166"/>
      <c r="FD1360" s="166"/>
      <c r="FE1360" s="166"/>
      <c r="FF1360" s="166"/>
      <c r="FG1360" s="166"/>
      <c r="FH1360" s="166"/>
      <c r="FI1360" s="166"/>
      <c r="FJ1360" s="166"/>
    </row>
    <row r="1361" spans="13:166" s="19" customFormat="1">
      <c r="M1361" s="166"/>
      <c r="N1361" s="166"/>
      <c r="O1361" s="166"/>
      <c r="P1361" s="166"/>
      <c r="Q1361" s="166"/>
      <c r="R1361" s="166"/>
      <c r="S1361" s="166"/>
      <c r="T1361" s="166"/>
      <c r="U1361" s="166"/>
      <c r="V1361" s="166"/>
      <c r="W1361" s="166"/>
      <c r="X1361" s="166"/>
      <c r="Y1361" s="166"/>
      <c r="Z1361" s="166"/>
      <c r="AA1361" s="166"/>
      <c r="AB1361" s="166"/>
      <c r="AC1361" s="166"/>
      <c r="AD1361" s="166"/>
      <c r="AE1361" s="166"/>
      <c r="AF1361" s="166"/>
      <c r="AG1361" s="166"/>
      <c r="AH1361" s="167"/>
      <c r="AI1361" s="167"/>
      <c r="AJ1361" s="167"/>
      <c r="AK1361" s="167"/>
      <c r="AL1361" s="167"/>
      <c r="AM1361" s="167"/>
      <c r="AN1361" s="167"/>
      <c r="AO1361" s="167"/>
      <c r="AP1361" s="167"/>
      <c r="AQ1361" s="167"/>
      <c r="AR1361" s="167"/>
      <c r="AS1361" s="167"/>
      <c r="AT1361" s="167"/>
      <c r="AU1361" s="167"/>
      <c r="AV1361" s="167"/>
      <c r="AW1361" s="167"/>
      <c r="AX1361" s="167"/>
      <c r="AY1361" s="167"/>
      <c r="AZ1361" s="167"/>
      <c r="BA1361" s="167"/>
      <c r="BB1361" s="167"/>
      <c r="BC1361" s="167"/>
      <c r="BD1361" s="167"/>
      <c r="BE1361" s="167"/>
      <c r="BF1361" s="167"/>
      <c r="BG1361" s="167"/>
      <c r="BH1361" s="167"/>
      <c r="BI1361" s="167"/>
      <c r="BJ1361" s="167"/>
      <c r="BK1361" s="167"/>
      <c r="BL1361" s="166"/>
      <c r="BM1361" s="166"/>
      <c r="BN1361" s="166"/>
      <c r="BO1361" s="166"/>
      <c r="BP1361" s="166"/>
      <c r="BQ1361" s="166"/>
      <c r="BR1361" s="166"/>
      <c r="BS1361" s="166"/>
      <c r="BT1361" s="166"/>
      <c r="BU1361" s="166"/>
      <c r="BV1361" s="166"/>
      <c r="BW1361" s="166"/>
      <c r="BX1361" s="166"/>
      <c r="BY1361" s="166"/>
      <c r="BZ1361" s="166"/>
      <c r="CA1361" s="166"/>
      <c r="CB1361" s="166"/>
      <c r="CC1361" s="166"/>
      <c r="CD1361" s="166"/>
      <c r="CE1361" s="166"/>
      <c r="CF1361" s="166"/>
      <c r="CG1361" s="166"/>
      <c r="CH1361" s="166"/>
      <c r="CI1361" s="166"/>
      <c r="CJ1361" s="166"/>
      <c r="CK1361" s="166"/>
      <c r="CL1361" s="166"/>
      <c r="CM1361" s="166"/>
      <c r="CN1361" s="166"/>
      <c r="CO1361" s="166"/>
      <c r="CP1361" s="166"/>
      <c r="CQ1361" s="166"/>
      <c r="CR1361" s="166"/>
      <c r="CS1361" s="166"/>
      <c r="CT1361" s="166"/>
      <c r="CU1361" s="166"/>
      <c r="CV1361" s="166"/>
      <c r="CW1361" s="166"/>
      <c r="CX1361" s="166"/>
      <c r="CY1361" s="166"/>
      <c r="CZ1361" s="166"/>
      <c r="DA1361" s="166"/>
      <c r="DB1361" s="166"/>
      <c r="DC1361" s="166"/>
      <c r="DD1361" s="166"/>
      <c r="DE1361" s="166"/>
      <c r="DF1361" s="166"/>
      <c r="DG1361" s="166"/>
      <c r="DH1361" s="166"/>
      <c r="DI1361" s="166"/>
      <c r="DJ1361" s="166"/>
      <c r="DK1361" s="166"/>
      <c r="DL1361" s="166"/>
      <c r="DM1361" s="166"/>
      <c r="DN1361" s="166"/>
      <c r="DO1361" s="166"/>
      <c r="DP1361" s="166"/>
      <c r="DQ1361" s="166"/>
      <c r="DR1361" s="166"/>
      <c r="DS1361" s="166"/>
      <c r="DT1361" s="166"/>
      <c r="DU1361" s="166"/>
      <c r="DV1361" s="166"/>
      <c r="DW1361" s="166"/>
      <c r="DX1361" s="166"/>
      <c r="DY1361" s="166"/>
      <c r="DZ1361" s="166"/>
      <c r="EA1361" s="166"/>
      <c r="EB1361" s="166"/>
      <c r="EC1361" s="166"/>
      <c r="ED1361" s="166"/>
      <c r="EE1361" s="166"/>
      <c r="EF1361" s="166"/>
      <c r="EG1361" s="166"/>
      <c r="EH1361" s="166"/>
      <c r="EI1361" s="166"/>
      <c r="EJ1361" s="166"/>
      <c r="EK1361" s="166"/>
      <c r="EL1361" s="166"/>
      <c r="EM1361" s="166"/>
      <c r="EN1361" s="166"/>
      <c r="EO1361" s="166"/>
      <c r="EP1361" s="166"/>
      <c r="EQ1361" s="166"/>
      <c r="ER1361" s="166"/>
      <c r="ES1361" s="166"/>
      <c r="ET1361" s="166"/>
      <c r="EU1361" s="166"/>
      <c r="EV1361" s="166"/>
      <c r="EW1361" s="166"/>
      <c r="EX1361" s="166"/>
      <c r="EY1361" s="166"/>
      <c r="EZ1361" s="166"/>
      <c r="FA1361" s="166"/>
      <c r="FB1361" s="166"/>
      <c r="FC1361" s="166"/>
      <c r="FD1361" s="166"/>
      <c r="FE1361" s="166"/>
      <c r="FF1361" s="166"/>
      <c r="FG1361" s="166"/>
      <c r="FH1361" s="166"/>
      <c r="FI1361" s="166"/>
      <c r="FJ1361" s="166"/>
    </row>
    <row r="1362" spans="13:166" s="19" customFormat="1">
      <c r="M1362" s="166"/>
      <c r="N1362" s="166"/>
      <c r="O1362" s="166"/>
      <c r="P1362" s="166"/>
      <c r="Q1362" s="166"/>
      <c r="R1362" s="166"/>
      <c r="S1362" s="166"/>
      <c r="T1362" s="166"/>
      <c r="U1362" s="166"/>
      <c r="V1362" s="166"/>
      <c r="W1362" s="166"/>
      <c r="X1362" s="166"/>
      <c r="Y1362" s="166"/>
      <c r="Z1362" s="166"/>
      <c r="AA1362" s="166"/>
      <c r="AB1362" s="166"/>
      <c r="AC1362" s="166"/>
      <c r="AD1362" s="166"/>
      <c r="AE1362" s="166"/>
      <c r="AF1362" s="166"/>
      <c r="AG1362" s="166"/>
      <c r="AH1362" s="167"/>
      <c r="AI1362" s="167"/>
      <c r="AJ1362" s="167"/>
      <c r="AK1362" s="167"/>
      <c r="AL1362" s="167"/>
      <c r="AM1362" s="167"/>
      <c r="AN1362" s="167"/>
      <c r="AO1362" s="167"/>
      <c r="AP1362" s="167"/>
      <c r="AQ1362" s="167"/>
      <c r="AR1362" s="167"/>
      <c r="AS1362" s="167"/>
      <c r="AT1362" s="167"/>
      <c r="AU1362" s="167"/>
      <c r="AV1362" s="167"/>
      <c r="AW1362" s="167"/>
      <c r="AX1362" s="167"/>
      <c r="AY1362" s="167"/>
      <c r="AZ1362" s="167"/>
      <c r="BA1362" s="167"/>
      <c r="BB1362" s="167"/>
      <c r="BC1362" s="167"/>
      <c r="BD1362" s="167"/>
      <c r="BE1362" s="167"/>
      <c r="BF1362" s="167"/>
      <c r="BG1362" s="167"/>
      <c r="BH1362" s="167"/>
      <c r="BI1362" s="167"/>
      <c r="BJ1362" s="167"/>
      <c r="BK1362" s="167"/>
      <c r="BL1362" s="166"/>
      <c r="BM1362" s="166"/>
      <c r="BN1362" s="166"/>
      <c r="BO1362" s="166"/>
      <c r="BP1362" s="166"/>
      <c r="BQ1362" s="166"/>
      <c r="BR1362" s="166"/>
      <c r="BS1362" s="166"/>
      <c r="BT1362" s="166"/>
      <c r="BU1362" s="166"/>
      <c r="BV1362" s="166"/>
      <c r="BW1362" s="166"/>
      <c r="BX1362" s="166"/>
      <c r="BY1362" s="166"/>
      <c r="BZ1362" s="166"/>
      <c r="CA1362" s="166"/>
      <c r="CB1362" s="166"/>
      <c r="CC1362" s="166"/>
      <c r="CD1362" s="166"/>
      <c r="CE1362" s="166"/>
      <c r="CF1362" s="166"/>
      <c r="CG1362" s="166"/>
      <c r="CH1362" s="166"/>
      <c r="CI1362" s="166"/>
      <c r="CJ1362" s="166"/>
      <c r="CK1362" s="166"/>
      <c r="CL1362" s="166"/>
      <c r="CM1362" s="166"/>
      <c r="CN1362" s="166"/>
      <c r="CO1362" s="166"/>
      <c r="CP1362" s="166"/>
      <c r="CQ1362" s="166"/>
      <c r="CR1362" s="166"/>
      <c r="CS1362" s="166"/>
      <c r="CT1362" s="166"/>
      <c r="CU1362" s="166"/>
      <c r="CV1362" s="166"/>
      <c r="CW1362" s="166"/>
      <c r="CX1362" s="166"/>
      <c r="CY1362" s="166"/>
      <c r="CZ1362" s="166"/>
      <c r="DA1362" s="166"/>
      <c r="DB1362" s="166"/>
      <c r="DC1362" s="166"/>
      <c r="DD1362" s="166"/>
      <c r="DE1362" s="166"/>
      <c r="DF1362" s="166"/>
      <c r="DG1362" s="166"/>
      <c r="DH1362" s="166"/>
      <c r="DI1362" s="166"/>
      <c r="DJ1362" s="166"/>
      <c r="DK1362" s="166"/>
      <c r="DL1362" s="166"/>
      <c r="DM1362" s="166"/>
      <c r="DN1362" s="166"/>
      <c r="DO1362" s="166"/>
      <c r="DP1362" s="166"/>
      <c r="DQ1362" s="166"/>
      <c r="DR1362" s="166"/>
      <c r="DS1362" s="166"/>
      <c r="DT1362" s="166"/>
      <c r="DU1362" s="166"/>
      <c r="DV1362" s="166"/>
      <c r="DW1362" s="166"/>
      <c r="DX1362" s="166"/>
      <c r="DY1362" s="166"/>
      <c r="DZ1362" s="166"/>
      <c r="EA1362" s="166"/>
      <c r="EB1362" s="166"/>
      <c r="EC1362" s="166"/>
      <c r="ED1362" s="166"/>
      <c r="EE1362" s="166"/>
      <c r="EF1362" s="166"/>
      <c r="EG1362" s="166"/>
      <c r="EH1362" s="166"/>
      <c r="EI1362" s="166"/>
      <c r="EJ1362" s="166"/>
      <c r="EK1362" s="166"/>
      <c r="EL1362" s="166"/>
      <c r="EM1362" s="166"/>
      <c r="EN1362" s="166"/>
      <c r="EO1362" s="166"/>
      <c r="EP1362" s="166"/>
      <c r="EQ1362" s="166"/>
      <c r="ER1362" s="166"/>
      <c r="ES1362" s="166"/>
      <c r="ET1362" s="166"/>
      <c r="EU1362" s="166"/>
      <c r="EV1362" s="166"/>
      <c r="EW1362" s="166"/>
      <c r="EX1362" s="166"/>
      <c r="EY1362" s="166"/>
      <c r="EZ1362" s="166"/>
      <c r="FA1362" s="166"/>
      <c r="FB1362" s="166"/>
      <c r="FC1362" s="166"/>
      <c r="FD1362" s="166"/>
      <c r="FE1362" s="166"/>
      <c r="FF1362" s="166"/>
      <c r="FG1362" s="166"/>
      <c r="FH1362" s="166"/>
      <c r="FI1362" s="166"/>
      <c r="FJ1362" s="166"/>
    </row>
    <row r="1363" spans="13:166" s="19" customFormat="1">
      <c r="M1363" s="166"/>
      <c r="N1363" s="166"/>
      <c r="O1363" s="166"/>
      <c r="P1363" s="166"/>
      <c r="Q1363" s="166"/>
      <c r="R1363" s="166"/>
      <c r="S1363" s="166"/>
      <c r="T1363" s="166"/>
      <c r="U1363" s="166"/>
      <c r="V1363" s="166"/>
      <c r="W1363" s="166"/>
      <c r="X1363" s="166"/>
      <c r="Y1363" s="166"/>
      <c r="Z1363" s="166"/>
      <c r="AA1363" s="166"/>
      <c r="AB1363" s="166"/>
      <c r="AC1363" s="166"/>
      <c r="AD1363" s="166"/>
      <c r="AE1363" s="166"/>
      <c r="AF1363" s="166"/>
      <c r="AG1363" s="166"/>
      <c r="AH1363" s="167"/>
      <c r="AI1363" s="167"/>
      <c r="AJ1363" s="167"/>
      <c r="AK1363" s="167"/>
      <c r="AL1363" s="167"/>
      <c r="AM1363" s="167"/>
      <c r="AN1363" s="167"/>
      <c r="AO1363" s="167"/>
      <c r="AP1363" s="167"/>
      <c r="AQ1363" s="167"/>
      <c r="AR1363" s="167"/>
      <c r="AS1363" s="167"/>
      <c r="AT1363" s="167"/>
      <c r="AU1363" s="167"/>
      <c r="AV1363" s="167"/>
      <c r="AW1363" s="167"/>
      <c r="AX1363" s="167"/>
      <c r="AY1363" s="167"/>
      <c r="AZ1363" s="167"/>
      <c r="BA1363" s="167"/>
      <c r="BB1363" s="167"/>
      <c r="BC1363" s="167"/>
      <c r="BD1363" s="167"/>
      <c r="BE1363" s="167"/>
      <c r="BF1363" s="167"/>
      <c r="BG1363" s="167"/>
      <c r="BH1363" s="167"/>
      <c r="BI1363" s="167"/>
      <c r="BJ1363" s="167"/>
      <c r="BK1363" s="167"/>
      <c r="BL1363" s="166"/>
      <c r="BM1363" s="166"/>
      <c r="BN1363" s="166"/>
      <c r="BO1363" s="166"/>
      <c r="BP1363" s="166"/>
      <c r="BQ1363" s="166"/>
      <c r="BR1363" s="166"/>
      <c r="BS1363" s="166"/>
      <c r="BT1363" s="166"/>
      <c r="BU1363" s="166"/>
      <c r="BV1363" s="166"/>
      <c r="BW1363" s="166"/>
      <c r="BX1363" s="166"/>
      <c r="BY1363" s="166"/>
      <c r="BZ1363" s="166"/>
      <c r="CA1363" s="166"/>
      <c r="CB1363" s="166"/>
      <c r="CC1363" s="166"/>
      <c r="CD1363" s="166"/>
      <c r="CE1363" s="166"/>
      <c r="CF1363" s="166"/>
      <c r="CG1363" s="166"/>
      <c r="CH1363" s="166"/>
      <c r="CI1363" s="166"/>
      <c r="CJ1363" s="166"/>
      <c r="CK1363" s="166"/>
      <c r="CL1363" s="166"/>
      <c r="CM1363" s="166"/>
      <c r="CN1363" s="166"/>
      <c r="CO1363" s="166"/>
      <c r="CP1363" s="166"/>
      <c r="CQ1363" s="166"/>
      <c r="CR1363" s="166"/>
      <c r="CS1363" s="166"/>
      <c r="CT1363" s="166"/>
      <c r="CU1363" s="166"/>
      <c r="CV1363" s="166"/>
      <c r="CW1363" s="166"/>
      <c r="CX1363" s="166"/>
      <c r="CY1363" s="166"/>
      <c r="CZ1363" s="166"/>
      <c r="DA1363" s="166"/>
      <c r="DB1363" s="166"/>
      <c r="DC1363" s="166"/>
      <c r="DD1363" s="166"/>
      <c r="DE1363" s="166"/>
      <c r="DF1363" s="166"/>
      <c r="DG1363" s="166"/>
      <c r="DH1363" s="166"/>
      <c r="DI1363" s="166"/>
      <c r="DJ1363" s="166"/>
      <c r="DK1363" s="166"/>
      <c r="DL1363" s="166"/>
      <c r="DM1363" s="166"/>
      <c r="DN1363" s="166"/>
      <c r="DO1363" s="166"/>
      <c r="DP1363" s="166"/>
      <c r="DQ1363" s="166"/>
      <c r="DR1363" s="166"/>
      <c r="DS1363" s="166"/>
      <c r="DT1363" s="166"/>
      <c r="DU1363" s="166"/>
      <c r="DV1363" s="166"/>
      <c r="DW1363" s="166"/>
      <c r="DX1363" s="166"/>
      <c r="DY1363" s="166"/>
      <c r="DZ1363" s="166"/>
      <c r="EA1363" s="166"/>
      <c r="EB1363" s="166"/>
      <c r="EC1363" s="166"/>
      <c r="ED1363" s="166"/>
      <c r="EE1363" s="166"/>
      <c r="EF1363" s="166"/>
      <c r="EG1363" s="166"/>
      <c r="EH1363" s="166"/>
      <c r="EI1363" s="166"/>
      <c r="EJ1363" s="166"/>
      <c r="EK1363" s="166"/>
      <c r="EL1363" s="166"/>
      <c r="EM1363" s="166"/>
      <c r="EN1363" s="166"/>
      <c r="EO1363" s="166"/>
      <c r="EP1363" s="166"/>
      <c r="EQ1363" s="166"/>
      <c r="ER1363" s="166"/>
      <c r="ES1363" s="166"/>
      <c r="ET1363" s="166"/>
      <c r="EU1363" s="166"/>
      <c r="EV1363" s="166"/>
      <c r="EW1363" s="166"/>
      <c r="EX1363" s="166"/>
      <c r="EY1363" s="166"/>
      <c r="EZ1363" s="166"/>
      <c r="FA1363" s="166"/>
      <c r="FB1363" s="166"/>
      <c r="FC1363" s="166"/>
      <c r="FD1363" s="166"/>
      <c r="FE1363" s="166"/>
      <c r="FF1363" s="166"/>
      <c r="FG1363" s="166"/>
      <c r="FH1363" s="166"/>
      <c r="FI1363" s="166"/>
      <c r="FJ1363" s="166"/>
    </row>
    <row r="1364" spans="13:166" s="19" customFormat="1">
      <c r="M1364" s="166"/>
      <c r="N1364" s="166"/>
      <c r="O1364" s="166"/>
      <c r="P1364" s="166"/>
      <c r="Q1364" s="166"/>
      <c r="R1364" s="166"/>
      <c r="S1364" s="166"/>
      <c r="T1364" s="166"/>
      <c r="U1364" s="166"/>
      <c r="V1364" s="166"/>
      <c r="W1364" s="166"/>
      <c r="X1364" s="166"/>
      <c r="Y1364" s="166"/>
      <c r="Z1364" s="166"/>
      <c r="AA1364" s="166"/>
      <c r="AB1364" s="166"/>
      <c r="AC1364" s="166"/>
      <c r="AD1364" s="166"/>
      <c r="AE1364" s="166"/>
      <c r="AF1364" s="166"/>
      <c r="AG1364" s="166"/>
      <c r="AH1364" s="167"/>
      <c r="AI1364" s="167"/>
      <c r="AJ1364" s="167"/>
      <c r="AK1364" s="167"/>
      <c r="AL1364" s="167"/>
      <c r="AM1364" s="167"/>
      <c r="AN1364" s="167"/>
      <c r="AO1364" s="167"/>
      <c r="AP1364" s="167"/>
      <c r="AQ1364" s="167"/>
      <c r="AR1364" s="167"/>
      <c r="AS1364" s="167"/>
      <c r="AT1364" s="167"/>
      <c r="AU1364" s="167"/>
      <c r="AV1364" s="167"/>
      <c r="AW1364" s="167"/>
      <c r="AX1364" s="167"/>
      <c r="AY1364" s="167"/>
      <c r="AZ1364" s="167"/>
      <c r="BA1364" s="167"/>
      <c r="BB1364" s="167"/>
      <c r="BC1364" s="167"/>
      <c r="BD1364" s="167"/>
      <c r="BE1364" s="167"/>
      <c r="BF1364" s="167"/>
      <c r="BG1364" s="167"/>
      <c r="BH1364" s="167"/>
      <c r="BI1364" s="167"/>
      <c r="BJ1364" s="167"/>
      <c r="BK1364" s="167"/>
      <c r="BL1364" s="166"/>
      <c r="BM1364" s="166"/>
      <c r="BN1364" s="166"/>
      <c r="BO1364" s="166"/>
      <c r="BP1364" s="166"/>
      <c r="BQ1364" s="166"/>
      <c r="BR1364" s="166"/>
      <c r="BS1364" s="166"/>
      <c r="BT1364" s="166"/>
      <c r="BU1364" s="166"/>
      <c r="BV1364" s="166"/>
      <c r="BW1364" s="166"/>
      <c r="BX1364" s="166"/>
      <c r="BY1364" s="166"/>
      <c r="BZ1364" s="166"/>
      <c r="CA1364" s="166"/>
      <c r="CB1364" s="166"/>
      <c r="CC1364" s="166"/>
      <c r="CD1364" s="166"/>
      <c r="CE1364" s="166"/>
      <c r="CF1364" s="166"/>
      <c r="CG1364" s="166"/>
      <c r="CH1364" s="166"/>
      <c r="CI1364" s="166"/>
      <c r="CJ1364" s="166"/>
      <c r="CK1364" s="166"/>
      <c r="CL1364" s="166"/>
      <c r="CM1364" s="166"/>
      <c r="CN1364" s="166"/>
      <c r="CO1364" s="166"/>
      <c r="CP1364" s="166"/>
      <c r="CQ1364" s="166"/>
      <c r="CR1364" s="166"/>
      <c r="CS1364" s="166"/>
      <c r="CT1364" s="166"/>
      <c r="CU1364" s="166"/>
      <c r="CV1364" s="166"/>
      <c r="CW1364" s="166"/>
      <c r="CX1364" s="166"/>
      <c r="CY1364" s="166"/>
      <c r="CZ1364" s="166"/>
      <c r="DA1364" s="166"/>
      <c r="DB1364" s="166"/>
      <c r="DC1364" s="166"/>
      <c r="DD1364" s="166"/>
      <c r="DE1364" s="166"/>
      <c r="DF1364" s="166"/>
      <c r="DG1364" s="166"/>
      <c r="DH1364" s="166"/>
      <c r="DI1364" s="166"/>
      <c r="DJ1364" s="166"/>
      <c r="DK1364" s="166"/>
      <c r="DL1364" s="166"/>
      <c r="DM1364" s="166"/>
      <c r="DN1364" s="166"/>
      <c r="DO1364" s="166"/>
      <c r="DP1364" s="166"/>
      <c r="DQ1364" s="166"/>
      <c r="DR1364" s="166"/>
      <c r="DS1364" s="166"/>
      <c r="DT1364" s="166"/>
      <c r="DU1364" s="166"/>
      <c r="DV1364" s="166"/>
      <c r="DW1364" s="166"/>
      <c r="DX1364" s="166"/>
      <c r="DY1364" s="166"/>
      <c r="DZ1364" s="166"/>
      <c r="EA1364" s="166"/>
      <c r="EB1364" s="166"/>
      <c r="EC1364" s="166"/>
      <c r="ED1364" s="166"/>
      <c r="EE1364" s="166"/>
      <c r="EF1364" s="166"/>
      <c r="EG1364" s="166"/>
      <c r="EH1364" s="166"/>
      <c r="EI1364" s="166"/>
      <c r="EJ1364" s="166"/>
      <c r="EK1364" s="166"/>
      <c r="EL1364" s="166"/>
      <c r="EM1364" s="166"/>
      <c r="EN1364" s="166"/>
      <c r="EO1364" s="166"/>
      <c r="EP1364" s="166"/>
      <c r="EQ1364" s="166"/>
      <c r="ER1364" s="166"/>
      <c r="ES1364" s="166"/>
      <c r="ET1364" s="166"/>
      <c r="EU1364" s="166"/>
      <c r="EV1364" s="166"/>
      <c r="EW1364" s="166"/>
      <c r="EX1364" s="166"/>
      <c r="EY1364" s="166"/>
      <c r="EZ1364" s="166"/>
      <c r="FA1364" s="166"/>
      <c r="FB1364" s="166"/>
      <c r="FC1364" s="166"/>
      <c r="FD1364" s="166"/>
      <c r="FE1364" s="166"/>
      <c r="FF1364" s="166"/>
      <c r="FG1364" s="166"/>
      <c r="FH1364" s="166"/>
      <c r="FI1364" s="166"/>
      <c r="FJ1364" s="166"/>
    </row>
    <row r="1365" spans="13:166" s="19" customFormat="1">
      <c r="M1365" s="166"/>
      <c r="N1365" s="166"/>
      <c r="O1365" s="166"/>
      <c r="P1365" s="166"/>
      <c r="Q1365" s="166"/>
      <c r="R1365" s="166"/>
      <c r="S1365" s="166"/>
      <c r="T1365" s="166"/>
      <c r="U1365" s="166"/>
      <c r="V1365" s="166"/>
      <c r="W1365" s="166"/>
      <c r="X1365" s="166"/>
      <c r="Y1365" s="166"/>
      <c r="Z1365" s="166"/>
      <c r="AA1365" s="166"/>
      <c r="AB1365" s="166"/>
      <c r="AC1365" s="166"/>
      <c r="AD1365" s="166"/>
      <c r="AE1365" s="166"/>
      <c r="AF1365" s="166"/>
      <c r="AG1365" s="166"/>
      <c r="AH1365" s="167"/>
      <c r="AI1365" s="167"/>
      <c r="AJ1365" s="167"/>
      <c r="AK1365" s="167"/>
      <c r="AL1365" s="167"/>
      <c r="AM1365" s="167"/>
      <c r="AN1365" s="167"/>
      <c r="AO1365" s="167"/>
      <c r="AP1365" s="167"/>
      <c r="AQ1365" s="167"/>
      <c r="AR1365" s="167"/>
      <c r="AS1365" s="167"/>
      <c r="AT1365" s="167"/>
      <c r="AU1365" s="167"/>
      <c r="AV1365" s="167"/>
      <c r="AW1365" s="167"/>
      <c r="AX1365" s="167"/>
      <c r="AY1365" s="167"/>
      <c r="AZ1365" s="167"/>
      <c r="BA1365" s="167"/>
      <c r="BB1365" s="167"/>
      <c r="BC1365" s="167"/>
      <c r="BD1365" s="167"/>
      <c r="BE1365" s="167"/>
      <c r="BF1365" s="167"/>
      <c r="BG1365" s="167"/>
      <c r="BH1365" s="167"/>
      <c r="BI1365" s="167"/>
      <c r="BJ1365" s="167"/>
      <c r="BK1365" s="167"/>
      <c r="BL1365" s="166"/>
      <c r="BM1365" s="166"/>
      <c r="BN1365" s="166"/>
      <c r="BO1365" s="166"/>
      <c r="BP1365" s="166"/>
      <c r="BQ1365" s="166"/>
      <c r="BR1365" s="166"/>
      <c r="BS1365" s="166"/>
      <c r="BT1365" s="166"/>
      <c r="BU1365" s="166"/>
      <c r="BV1365" s="166"/>
      <c r="BW1365" s="166"/>
      <c r="BX1365" s="166"/>
      <c r="BY1365" s="166"/>
      <c r="BZ1365" s="166"/>
      <c r="CA1365" s="166"/>
      <c r="CB1365" s="166"/>
      <c r="CC1365" s="166"/>
      <c r="CD1365" s="166"/>
      <c r="CE1365" s="166"/>
      <c r="CF1365" s="166"/>
      <c r="CG1365" s="166"/>
      <c r="CH1365" s="166"/>
      <c r="CI1365" s="166"/>
      <c r="CJ1365" s="166"/>
      <c r="CK1365" s="166"/>
      <c r="CL1365" s="166"/>
      <c r="CM1365" s="166"/>
      <c r="CN1365" s="166"/>
      <c r="CO1365" s="166"/>
      <c r="CP1365" s="166"/>
      <c r="CQ1365" s="166"/>
      <c r="CR1365" s="166"/>
      <c r="CS1365" s="166"/>
      <c r="CT1365" s="166"/>
      <c r="CU1365" s="166"/>
      <c r="CV1365" s="166"/>
      <c r="CW1365" s="166"/>
      <c r="CX1365" s="166"/>
      <c r="CY1365" s="166"/>
      <c r="CZ1365" s="166"/>
      <c r="DA1365" s="166"/>
      <c r="DB1365" s="166"/>
      <c r="DC1365" s="166"/>
      <c r="DD1365" s="166"/>
      <c r="DE1365" s="166"/>
      <c r="DF1365" s="166"/>
      <c r="DG1365" s="166"/>
      <c r="DH1365" s="166"/>
      <c r="DI1365" s="166"/>
      <c r="DJ1365" s="166"/>
      <c r="DK1365" s="166"/>
      <c r="DL1365" s="166"/>
      <c r="DM1365" s="166"/>
      <c r="DN1365" s="166"/>
      <c r="DO1365" s="166"/>
      <c r="DP1365" s="166"/>
      <c r="DQ1365" s="166"/>
      <c r="DR1365" s="166"/>
      <c r="DS1365" s="166"/>
      <c r="DT1365" s="166"/>
      <c r="DU1365" s="166"/>
      <c r="DV1365" s="166"/>
      <c r="DW1365" s="166"/>
      <c r="DX1365" s="166"/>
      <c r="DY1365" s="166"/>
      <c r="DZ1365" s="166"/>
      <c r="EA1365" s="166"/>
      <c r="EB1365" s="166"/>
      <c r="EC1365" s="166"/>
      <c r="ED1365" s="166"/>
      <c r="EE1365" s="166"/>
      <c r="EF1365" s="166"/>
      <c r="EG1365" s="166"/>
      <c r="EH1365" s="166"/>
      <c r="EI1365" s="166"/>
      <c r="EJ1365" s="166"/>
      <c r="EK1365" s="166"/>
      <c r="EL1365" s="166"/>
      <c r="EM1365" s="166"/>
      <c r="EN1365" s="166"/>
      <c r="EO1365" s="166"/>
      <c r="EP1365" s="166"/>
      <c r="EQ1365" s="166"/>
      <c r="ER1365" s="166"/>
      <c r="ES1365" s="166"/>
      <c r="ET1365" s="166"/>
      <c r="EU1365" s="166"/>
      <c r="EV1365" s="166"/>
      <c r="EW1365" s="166"/>
      <c r="EX1365" s="166"/>
      <c r="EY1365" s="166"/>
      <c r="EZ1365" s="166"/>
      <c r="FA1365" s="166"/>
      <c r="FB1365" s="166"/>
      <c r="FC1365" s="166"/>
      <c r="FD1365" s="166"/>
      <c r="FE1365" s="166"/>
      <c r="FF1365" s="166"/>
      <c r="FG1365" s="166"/>
      <c r="FH1365" s="166"/>
      <c r="FI1365" s="166"/>
      <c r="FJ1365" s="166"/>
    </row>
    <row r="1366" spans="13:166" s="19" customFormat="1">
      <c r="M1366" s="166"/>
      <c r="N1366" s="166"/>
      <c r="O1366" s="166"/>
      <c r="P1366" s="166"/>
      <c r="Q1366" s="166"/>
      <c r="R1366" s="166"/>
      <c r="S1366" s="166"/>
      <c r="T1366" s="166"/>
      <c r="U1366" s="166"/>
      <c r="V1366" s="166"/>
      <c r="W1366" s="166"/>
      <c r="X1366" s="166"/>
      <c r="Y1366" s="166"/>
      <c r="Z1366" s="166"/>
      <c r="AA1366" s="166"/>
      <c r="AB1366" s="166"/>
      <c r="AC1366" s="166"/>
      <c r="AD1366" s="166"/>
      <c r="AE1366" s="166"/>
      <c r="AF1366" s="166"/>
      <c r="AG1366" s="166"/>
      <c r="AH1366" s="167"/>
      <c r="AI1366" s="167"/>
      <c r="AJ1366" s="167"/>
      <c r="AK1366" s="167"/>
      <c r="AL1366" s="167"/>
      <c r="AM1366" s="167"/>
      <c r="AN1366" s="167"/>
      <c r="AO1366" s="167"/>
      <c r="AP1366" s="167"/>
      <c r="AQ1366" s="167"/>
      <c r="AR1366" s="167"/>
      <c r="AS1366" s="167"/>
      <c r="AT1366" s="167"/>
      <c r="AU1366" s="167"/>
      <c r="AV1366" s="167"/>
      <c r="AW1366" s="167"/>
      <c r="AX1366" s="167"/>
      <c r="AY1366" s="167"/>
      <c r="AZ1366" s="167"/>
      <c r="BA1366" s="167"/>
      <c r="BB1366" s="167"/>
      <c r="BC1366" s="167"/>
      <c r="BD1366" s="167"/>
      <c r="BE1366" s="167"/>
      <c r="BF1366" s="167"/>
      <c r="BG1366" s="167"/>
      <c r="BH1366" s="167"/>
      <c r="BI1366" s="167"/>
      <c r="BJ1366" s="167"/>
      <c r="BK1366" s="167"/>
      <c r="BL1366" s="166"/>
      <c r="BM1366" s="166"/>
      <c r="BN1366" s="166"/>
      <c r="BO1366" s="166"/>
      <c r="BP1366" s="166"/>
      <c r="BQ1366" s="166"/>
      <c r="BR1366" s="166"/>
      <c r="BS1366" s="166"/>
      <c r="BT1366" s="166"/>
      <c r="BU1366" s="166"/>
      <c r="BV1366" s="166"/>
      <c r="BW1366" s="166"/>
      <c r="BX1366" s="166"/>
      <c r="BY1366" s="166"/>
      <c r="BZ1366" s="166"/>
      <c r="CA1366" s="166"/>
      <c r="CB1366" s="166"/>
      <c r="CC1366" s="166"/>
      <c r="CD1366" s="166"/>
      <c r="CE1366" s="166"/>
      <c r="CF1366" s="166"/>
      <c r="CG1366" s="166"/>
      <c r="CH1366" s="166"/>
      <c r="CI1366" s="166"/>
      <c r="CJ1366" s="166"/>
      <c r="CK1366" s="166"/>
      <c r="CL1366" s="166"/>
      <c r="CM1366" s="166"/>
      <c r="CN1366" s="166"/>
      <c r="CO1366" s="166"/>
      <c r="CP1366" s="166"/>
      <c r="CQ1366" s="166"/>
      <c r="CR1366" s="166"/>
      <c r="CS1366" s="166"/>
      <c r="CT1366" s="166"/>
      <c r="CU1366" s="166"/>
      <c r="CV1366" s="166"/>
      <c r="CW1366" s="166"/>
      <c r="CX1366" s="166"/>
      <c r="CY1366" s="166"/>
      <c r="CZ1366" s="166"/>
      <c r="DA1366" s="166"/>
      <c r="DB1366" s="166"/>
      <c r="DC1366" s="166"/>
      <c r="DD1366" s="166"/>
      <c r="DE1366" s="166"/>
      <c r="DF1366" s="166"/>
      <c r="DG1366" s="166"/>
      <c r="DH1366" s="166"/>
      <c r="DI1366" s="166"/>
      <c r="DJ1366" s="166"/>
      <c r="DK1366" s="166"/>
      <c r="DL1366" s="166"/>
      <c r="DM1366" s="166"/>
      <c r="DN1366" s="166"/>
      <c r="DO1366" s="166"/>
      <c r="DP1366" s="166"/>
      <c r="DQ1366" s="166"/>
      <c r="DR1366" s="166"/>
      <c r="DS1366" s="166"/>
      <c r="DT1366" s="166"/>
      <c r="DU1366" s="166"/>
      <c r="DV1366" s="166"/>
      <c r="DW1366" s="166"/>
      <c r="DX1366" s="166"/>
      <c r="DY1366" s="166"/>
      <c r="DZ1366" s="166"/>
      <c r="EA1366" s="166"/>
      <c r="EB1366" s="166"/>
      <c r="EC1366" s="166"/>
      <c r="ED1366" s="166"/>
      <c r="EE1366" s="166"/>
      <c r="EF1366" s="166"/>
      <c r="EG1366" s="166"/>
      <c r="EH1366" s="166"/>
      <c r="EI1366" s="166"/>
      <c r="EJ1366" s="166"/>
      <c r="EK1366" s="166"/>
      <c r="EL1366" s="166"/>
      <c r="EM1366" s="166"/>
      <c r="EN1366" s="166"/>
      <c r="EO1366" s="166"/>
      <c r="EP1366" s="166"/>
      <c r="EQ1366" s="166"/>
      <c r="ER1366" s="166"/>
      <c r="ES1366" s="166"/>
      <c r="ET1366" s="166"/>
      <c r="EU1366" s="166"/>
      <c r="EV1366" s="166"/>
      <c r="EW1366" s="166"/>
      <c r="EX1366" s="166"/>
      <c r="EY1366" s="166"/>
      <c r="EZ1366" s="166"/>
      <c r="FA1366" s="166"/>
      <c r="FB1366" s="166"/>
      <c r="FC1366" s="166"/>
      <c r="FD1366" s="166"/>
      <c r="FE1366" s="166"/>
      <c r="FF1366" s="166"/>
      <c r="FG1366" s="166"/>
      <c r="FH1366" s="166"/>
      <c r="FI1366" s="166"/>
      <c r="FJ1366" s="166"/>
    </row>
    <row r="1367" spans="13:166" s="19" customFormat="1">
      <c r="M1367" s="166"/>
      <c r="N1367" s="166"/>
      <c r="O1367" s="166"/>
      <c r="P1367" s="166"/>
      <c r="Q1367" s="166"/>
      <c r="R1367" s="166"/>
      <c r="S1367" s="166"/>
      <c r="T1367" s="166"/>
      <c r="U1367" s="166"/>
      <c r="V1367" s="166"/>
      <c r="W1367" s="166"/>
      <c r="X1367" s="166"/>
      <c r="Y1367" s="166"/>
      <c r="Z1367" s="166"/>
      <c r="AA1367" s="166"/>
      <c r="AB1367" s="166"/>
      <c r="AC1367" s="166"/>
      <c r="AD1367" s="166"/>
      <c r="AE1367" s="166"/>
      <c r="AF1367" s="166"/>
      <c r="AG1367" s="166"/>
      <c r="AH1367" s="167"/>
      <c r="AI1367" s="167"/>
      <c r="AJ1367" s="167"/>
      <c r="AK1367" s="167"/>
      <c r="AL1367" s="167"/>
      <c r="AM1367" s="167"/>
      <c r="AN1367" s="167"/>
      <c r="AO1367" s="167"/>
      <c r="AP1367" s="167"/>
      <c r="AQ1367" s="167"/>
      <c r="AR1367" s="167"/>
      <c r="AS1367" s="167"/>
      <c r="AT1367" s="167"/>
      <c r="AU1367" s="167"/>
      <c r="AV1367" s="167"/>
      <c r="AW1367" s="167"/>
      <c r="AX1367" s="167"/>
      <c r="AY1367" s="167"/>
      <c r="AZ1367" s="167"/>
      <c r="BA1367" s="167"/>
      <c r="BB1367" s="167"/>
      <c r="BC1367" s="167"/>
      <c r="BD1367" s="167"/>
      <c r="BE1367" s="167"/>
      <c r="BF1367" s="167"/>
      <c r="BG1367" s="167"/>
      <c r="BH1367" s="167"/>
      <c r="BI1367" s="167"/>
      <c r="BJ1367" s="167"/>
      <c r="BK1367" s="167"/>
      <c r="BL1367" s="166"/>
      <c r="BM1367" s="166"/>
      <c r="BN1367" s="166"/>
      <c r="BO1367" s="166"/>
      <c r="BP1367" s="166"/>
      <c r="BQ1367" s="166"/>
      <c r="BR1367" s="166"/>
      <c r="BS1367" s="166"/>
      <c r="BT1367" s="166"/>
      <c r="BU1367" s="166"/>
      <c r="BV1367" s="166"/>
      <c r="BW1367" s="166"/>
      <c r="BX1367" s="166"/>
      <c r="BY1367" s="166"/>
      <c r="BZ1367" s="166"/>
      <c r="CA1367" s="166"/>
      <c r="CB1367" s="166"/>
      <c r="CC1367" s="166"/>
      <c r="CD1367" s="166"/>
      <c r="CE1367" s="166"/>
      <c r="CF1367" s="166"/>
      <c r="CG1367" s="166"/>
      <c r="CH1367" s="166"/>
      <c r="CI1367" s="166"/>
      <c r="CJ1367" s="166"/>
      <c r="CK1367" s="166"/>
      <c r="CL1367" s="166"/>
      <c r="CM1367" s="166"/>
      <c r="CN1367" s="166"/>
      <c r="CO1367" s="166"/>
      <c r="CP1367" s="166"/>
      <c r="CQ1367" s="166"/>
      <c r="CR1367" s="166"/>
      <c r="CS1367" s="166"/>
      <c r="CT1367" s="166"/>
      <c r="CU1367" s="166"/>
      <c r="CV1367" s="166"/>
      <c r="CW1367" s="166"/>
      <c r="CX1367" s="166"/>
      <c r="CY1367" s="166"/>
      <c r="CZ1367" s="166"/>
      <c r="DA1367" s="166"/>
      <c r="DB1367" s="166"/>
      <c r="DC1367" s="166"/>
      <c r="DD1367" s="166"/>
      <c r="DE1367" s="166"/>
      <c r="DF1367" s="166"/>
      <c r="DG1367" s="166"/>
      <c r="DH1367" s="166"/>
      <c r="DI1367" s="166"/>
      <c r="DJ1367" s="166"/>
      <c r="DK1367" s="166"/>
      <c r="DL1367" s="166"/>
      <c r="DM1367" s="166"/>
      <c r="DN1367" s="166"/>
      <c r="DO1367" s="166"/>
      <c r="DP1367" s="166"/>
      <c r="DQ1367" s="166"/>
      <c r="DR1367" s="166"/>
      <c r="DS1367" s="166"/>
      <c r="DT1367" s="166"/>
      <c r="DU1367" s="166"/>
      <c r="DV1367" s="166"/>
      <c r="DW1367" s="166"/>
      <c r="DX1367" s="166"/>
      <c r="DY1367" s="166"/>
      <c r="DZ1367" s="166"/>
      <c r="EA1367" s="166"/>
      <c r="EB1367" s="166"/>
      <c r="EC1367" s="166"/>
      <c r="ED1367" s="166"/>
      <c r="EE1367" s="166"/>
      <c r="EF1367" s="166"/>
      <c r="EG1367" s="166"/>
      <c r="EH1367" s="166"/>
      <c r="EI1367" s="166"/>
      <c r="EJ1367" s="166"/>
      <c r="EK1367" s="166"/>
      <c r="EL1367" s="166"/>
      <c r="EM1367" s="166"/>
      <c r="EN1367" s="166"/>
      <c r="EO1367" s="166"/>
      <c r="EP1367" s="166"/>
      <c r="EQ1367" s="166"/>
      <c r="ER1367" s="166"/>
      <c r="ES1367" s="166"/>
      <c r="ET1367" s="166"/>
      <c r="EU1367" s="166"/>
      <c r="EV1367" s="166"/>
      <c r="EW1367" s="166"/>
      <c r="EX1367" s="166"/>
      <c r="EY1367" s="166"/>
      <c r="EZ1367" s="166"/>
      <c r="FA1367" s="166"/>
      <c r="FB1367" s="166"/>
      <c r="FC1367" s="166"/>
      <c r="FD1367" s="166"/>
      <c r="FE1367" s="166"/>
      <c r="FF1367" s="166"/>
      <c r="FG1367" s="166"/>
      <c r="FH1367" s="166"/>
      <c r="FI1367" s="166"/>
      <c r="FJ1367" s="166"/>
    </row>
    <row r="1368" spans="13:166" s="19" customFormat="1">
      <c r="M1368" s="166"/>
      <c r="N1368" s="166"/>
      <c r="O1368" s="166"/>
      <c r="P1368" s="166"/>
      <c r="Q1368" s="166"/>
      <c r="R1368" s="166"/>
      <c r="S1368" s="166"/>
      <c r="T1368" s="166"/>
      <c r="U1368" s="166"/>
      <c r="V1368" s="166"/>
      <c r="W1368" s="166"/>
      <c r="X1368" s="166"/>
      <c r="Y1368" s="166"/>
      <c r="Z1368" s="166"/>
      <c r="AA1368" s="166"/>
      <c r="AB1368" s="166"/>
      <c r="AC1368" s="166"/>
      <c r="AD1368" s="166"/>
      <c r="AE1368" s="166"/>
      <c r="AF1368" s="166"/>
      <c r="AG1368" s="166"/>
      <c r="AH1368" s="167"/>
      <c r="AI1368" s="167"/>
      <c r="AJ1368" s="167"/>
      <c r="AK1368" s="167"/>
      <c r="AL1368" s="167"/>
      <c r="AM1368" s="167"/>
      <c r="AN1368" s="167"/>
      <c r="AO1368" s="167"/>
      <c r="AP1368" s="167"/>
      <c r="AQ1368" s="167"/>
      <c r="AR1368" s="167"/>
      <c r="AS1368" s="167"/>
      <c r="AT1368" s="167"/>
      <c r="AU1368" s="167"/>
      <c r="AV1368" s="167"/>
      <c r="AW1368" s="167"/>
      <c r="AX1368" s="167"/>
      <c r="AY1368" s="167"/>
      <c r="AZ1368" s="167"/>
      <c r="BA1368" s="167"/>
      <c r="BB1368" s="167"/>
      <c r="BC1368" s="167"/>
      <c r="BD1368" s="167"/>
      <c r="BE1368" s="167"/>
      <c r="BF1368" s="167"/>
      <c r="BG1368" s="167"/>
      <c r="BH1368" s="167"/>
      <c r="BI1368" s="167"/>
      <c r="BJ1368" s="167"/>
      <c r="BK1368" s="167"/>
      <c r="BL1368" s="166"/>
      <c r="BM1368" s="166"/>
      <c r="BN1368" s="166"/>
      <c r="BO1368" s="166"/>
      <c r="BP1368" s="166"/>
      <c r="BQ1368" s="166"/>
      <c r="BR1368" s="166"/>
      <c r="BS1368" s="166"/>
      <c r="BT1368" s="166"/>
      <c r="BU1368" s="166"/>
      <c r="BV1368" s="166"/>
      <c r="BW1368" s="166"/>
      <c r="BX1368" s="166"/>
      <c r="BY1368" s="166"/>
      <c r="BZ1368" s="166"/>
      <c r="CA1368" s="166"/>
      <c r="CB1368" s="166"/>
      <c r="CC1368" s="166"/>
      <c r="CD1368" s="166"/>
      <c r="CE1368" s="166"/>
      <c r="CF1368" s="166"/>
      <c r="CG1368" s="166"/>
      <c r="CH1368" s="166"/>
      <c r="CI1368" s="166"/>
      <c r="CJ1368" s="166"/>
      <c r="CK1368" s="166"/>
      <c r="CL1368" s="166"/>
      <c r="CM1368" s="166"/>
      <c r="CN1368" s="166"/>
      <c r="CO1368" s="166"/>
      <c r="CP1368" s="166"/>
      <c r="CQ1368" s="166"/>
      <c r="CR1368" s="166"/>
      <c r="CS1368" s="166"/>
      <c r="CT1368" s="166"/>
      <c r="CU1368" s="166"/>
      <c r="CV1368" s="166"/>
      <c r="CW1368" s="166"/>
      <c r="CX1368" s="166"/>
      <c r="CY1368" s="166"/>
      <c r="CZ1368" s="166"/>
      <c r="DA1368" s="166"/>
      <c r="DB1368" s="166"/>
      <c r="DC1368" s="166"/>
      <c r="DD1368" s="166"/>
      <c r="DE1368" s="166"/>
      <c r="DF1368" s="166"/>
      <c r="DG1368" s="166"/>
      <c r="DH1368" s="166"/>
      <c r="DI1368" s="166"/>
      <c r="DJ1368" s="166"/>
      <c r="DK1368" s="166"/>
      <c r="DL1368" s="166"/>
      <c r="DM1368" s="166"/>
      <c r="DN1368" s="166"/>
      <c r="DO1368" s="166"/>
      <c r="DP1368" s="166"/>
      <c r="DQ1368" s="166"/>
      <c r="DR1368" s="166"/>
      <c r="DS1368" s="166"/>
      <c r="DT1368" s="166"/>
      <c r="DU1368" s="166"/>
      <c r="DV1368" s="166"/>
      <c r="DW1368" s="166"/>
      <c r="DX1368" s="166"/>
      <c r="DY1368" s="166"/>
      <c r="DZ1368" s="166"/>
      <c r="EA1368" s="166"/>
      <c r="EB1368" s="166"/>
      <c r="EC1368" s="166"/>
      <c r="ED1368" s="166"/>
      <c r="EE1368" s="166"/>
      <c r="EF1368" s="166"/>
      <c r="EG1368" s="166"/>
      <c r="EH1368" s="166"/>
      <c r="EI1368" s="166"/>
      <c r="EJ1368" s="166"/>
      <c r="EK1368" s="166"/>
      <c r="EL1368" s="166"/>
      <c r="EM1368" s="166"/>
      <c r="EN1368" s="166"/>
      <c r="EO1368" s="166"/>
      <c r="EP1368" s="166"/>
      <c r="EQ1368" s="166"/>
      <c r="ER1368" s="166"/>
      <c r="ES1368" s="166"/>
      <c r="ET1368" s="166"/>
      <c r="EU1368" s="166"/>
      <c r="EV1368" s="166"/>
      <c r="EW1368" s="166"/>
      <c r="EX1368" s="166"/>
      <c r="EY1368" s="166"/>
      <c r="EZ1368" s="166"/>
      <c r="FA1368" s="166"/>
      <c r="FB1368" s="166"/>
      <c r="FC1368" s="166"/>
      <c r="FD1368" s="166"/>
      <c r="FE1368" s="166"/>
      <c r="FF1368" s="166"/>
      <c r="FG1368" s="166"/>
      <c r="FH1368" s="166"/>
      <c r="FI1368" s="166"/>
      <c r="FJ1368" s="166"/>
    </row>
    <row r="1369" spans="13:166" s="19" customFormat="1">
      <c r="M1369" s="166"/>
      <c r="N1369" s="166"/>
      <c r="O1369" s="166"/>
      <c r="P1369" s="166"/>
      <c r="Q1369" s="166"/>
      <c r="R1369" s="166"/>
      <c r="S1369" s="166"/>
      <c r="T1369" s="166"/>
      <c r="U1369" s="166"/>
      <c r="V1369" s="166"/>
      <c r="W1369" s="166"/>
      <c r="X1369" s="166"/>
      <c r="Y1369" s="166"/>
      <c r="Z1369" s="166"/>
      <c r="AA1369" s="166"/>
      <c r="AB1369" s="166"/>
      <c r="AC1369" s="166"/>
      <c r="AD1369" s="166"/>
      <c r="AE1369" s="166"/>
      <c r="AF1369" s="166"/>
      <c r="AG1369" s="166"/>
      <c r="AH1369" s="167"/>
      <c r="AI1369" s="167"/>
      <c r="AJ1369" s="167"/>
      <c r="AK1369" s="167"/>
      <c r="AL1369" s="167"/>
      <c r="AM1369" s="167"/>
      <c r="AN1369" s="167"/>
      <c r="AO1369" s="167"/>
      <c r="AP1369" s="167"/>
      <c r="AQ1369" s="167"/>
      <c r="AR1369" s="167"/>
      <c r="AS1369" s="167"/>
      <c r="AT1369" s="167"/>
      <c r="AU1369" s="167"/>
      <c r="AV1369" s="167"/>
      <c r="AW1369" s="167"/>
      <c r="AX1369" s="167"/>
      <c r="AY1369" s="167"/>
      <c r="AZ1369" s="167"/>
      <c r="BA1369" s="167"/>
      <c r="BB1369" s="167"/>
      <c r="BC1369" s="167"/>
      <c r="BD1369" s="167"/>
      <c r="BE1369" s="167"/>
      <c r="BF1369" s="167"/>
      <c r="BG1369" s="167"/>
      <c r="BH1369" s="167"/>
      <c r="BI1369" s="167"/>
      <c r="BJ1369" s="167"/>
      <c r="BK1369" s="167"/>
      <c r="BL1369" s="166"/>
      <c r="BM1369" s="166"/>
      <c r="BN1369" s="166"/>
      <c r="BO1369" s="166"/>
      <c r="BP1369" s="166"/>
      <c r="BQ1369" s="166"/>
      <c r="BR1369" s="166"/>
      <c r="BS1369" s="166"/>
      <c r="BT1369" s="166"/>
      <c r="BU1369" s="166"/>
      <c r="BV1369" s="166"/>
      <c r="BW1369" s="166"/>
      <c r="BX1369" s="166"/>
      <c r="BY1369" s="166"/>
      <c r="BZ1369" s="166"/>
      <c r="CA1369" s="166"/>
      <c r="CB1369" s="166"/>
      <c r="CC1369" s="166"/>
      <c r="CD1369" s="166"/>
      <c r="CE1369" s="166"/>
      <c r="CF1369" s="166"/>
      <c r="CG1369" s="166"/>
      <c r="CH1369" s="166"/>
      <c r="CI1369" s="166"/>
      <c r="CJ1369" s="166"/>
      <c r="CK1369" s="166"/>
      <c r="CL1369" s="166"/>
      <c r="CM1369" s="166"/>
      <c r="CN1369" s="166"/>
      <c r="CO1369" s="166"/>
      <c r="CP1369" s="166"/>
      <c r="CQ1369" s="166"/>
      <c r="CR1369" s="166"/>
      <c r="CS1369" s="166"/>
      <c r="CT1369" s="166"/>
      <c r="CU1369" s="166"/>
      <c r="CV1369" s="166"/>
      <c r="CW1369" s="166"/>
      <c r="CX1369" s="166"/>
      <c r="CY1369" s="166"/>
      <c r="CZ1369" s="166"/>
      <c r="DA1369" s="166"/>
      <c r="DB1369" s="166"/>
      <c r="DC1369" s="166"/>
      <c r="DD1369" s="166"/>
      <c r="DE1369" s="166"/>
      <c r="DF1369" s="166"/>
      <c r="DG1369" s="166"/>
      <c r="DH1369" s="166"/>
      <c r="DI1369" s="166"/>
      <c r="DJ1369" s="166"/>
      <c r="DK1369" s="166"/>
      <c r="DL1369" s="166"/>
      <c r="DM1369" s="166"/>
      <c r="DN1369" s="166"/>
      <c r="DO1369" s="166"/>
      <c r="DP1369" s="166"/>
      <c r="DQ1369" s="166"/>
      <c r="DR1369" s="166"/>
      <c r="DS1369" s="166"/>
      <c r="DT1369" s="166"/>
      <c r="DU1369" s="166"/>
      <c r="DV1369" s="166"/>
      <c r="DW1369" s="166"/>
      <c r="DX1369" s="166"/>
      <c r="DY1369" s="166"/>
      <c r="DZ1369" s="166"/>
      <c r="EA1369" s="166"/>
      <c r="EB1369" s="166"/>
      <c r="EC1369" s="166"/>
      <c r="ED1369" s="166"/>
      <c r="EE1369" s="166"/>
      <c r="EF1369" s="166"/>
      <c r="EG1369" s="166"/>
      <c r="EH1369" s="166"/>
      <c r="EI1369" s="166"/>
      <c r="EJ1369" s="166"/>
      <c r="EK1369" s="166"/>
      <c r="EL1369" s="166"/>
      <c r="EM1369" s="166"/>
      <c r="EN1369" s="166"/>
      <c r="EO1369" s="166"/>
      <c r="EP1369" s="166"/>
      <c r="EQ1369" s="166"/>
      <c r="ER1369" s="166"/>
      <c r="ES1369" s="166"/>
      <c r="ET1369" s="166"/>
      <c r="EU1369" s="166"/>
      <c r="EV1369" s="166"/>
      <c r="EW1369" s="166"/>
      <c r="EX1369" s="166"/>
      <c r="EY1369" s="166"/>
      <c r="EZ1369" s="166"/>
      <c r="FA1369" s="166"/>
      <c r="FB1369" s="166"/>
      <c r="FC1369" s="166"/>
      <c r="FD1369" s="166"/>
      <c r="FE1369" s="166"/>
      <c r="FF1369" s="166"/>
      <c r="FG1369" s="166"/>
      <c r="FH1369" s="166"/>
      <c r="FI1369" s="166"/>
      <c r="FJ1369" s="166"/>
    </row>
    <row r="1370" spans="13:166" s="19" customFormat="1">
      <c r="M1370" s="166"/>
      <c r="N1370" s="166"/>
      <c r="O1370" s="166"/>
      <c r="P1370" s="166"/>
      <c r="Q1370" s="166"/>
      <c r="R1370" s="166"/>
      <c r="S1370" s="166"/>
      <c r="T1370" s="166"/>
      <c r="U1370" s="166"/>
      <c r="V1370" s="166"/>
      <c r="W1370" s="166"/>
      <c r="X1370" s="166"/>
      <c r="Y1370" s="166"/>
      <c r="Z1370" s="166"/>
      <c r="AA1370" s="166"/>
      <c r="AB1370" s="166"/>
      <c r="AC1370" s="166"/>
      <c r="AD1370" s="166"/>
      <c r="AE1370" s="166"/>
      <c r="AF1370" s="166"/>
      <c r="AG1370" s="166"/>
      <c r="AH1370" s="167"/>
      <c r="AI1370" s="167"/>
      <c r="AJ1370" s="167"/>
      <c r="AK1370" s="167"/>
      <c r="AL1370" s="167"/>
      <c r="AM1370" s="167"/>
      <c r="AN1370" s="167"/>
      <c r="AO1370" s="167"/>
      <c r="AP1370" s="167"/>
      <c r="AQ1370" s="167"/>
      <c r="AR1370" s="167"/>
      <c r="AS1370" s="167"/>
      <c r="AT1370" s="167"/>
      <c r="AU1370" s="167"/>
      <c r="AV1370" s="167"/>
      <c r="AW1370" s="167"/>
      <c r="AX1370" s="167"/>
      <c r="AY1370" s="167"/>
      <c r="AZ1370" s="167"/>
      <c r="BA1370" s="167"/>
      <c r="BB1370" s="167"/>
      <c r="BC1370" s="167"/>
      <c r="BD1370" s="167"/>
      <c r="BE1370" s="167"/>
      <c r="BF1370" s="167"/>
      <c r="BG1370" s="167"/>
      <c r="BH1370" s="167"/>
      <c r="BI1370" s="167"/>
      <c r="BJ1370" s="167"/>
      <c r="BK1370" s="167"/>
      <c r="BL1370" s="166"/>
      <c r="BM1370" s="166"/>
      <c r="BN1370" s="166"/>
      <c r="BO1370" s="166"/>
      <c r="BP1370" s="166"/>
      <c r="BQ1370" s="166"/>
      <c r="BR1370" s="166"/>
      <c r="BS1370" s="166"/>
      <c r="BT1370" s="166"/>
      <c r="BU1370" s="166"/>
      <c r="BV1370" s="166"/>
      <c r="BW1370" s="166"/>
      <c r="BX1370" s="166"/>
      <c r="BY1370" s="166"/>
      <c r="BZ1370" s="166"/>
      <c r="CA1370" s="166"/>
      <c r="CB1370" s="166"/>
      <c r="CC1370" s="166"/>
      <c r="CD1370" s="166"/>
      <c r="CE1370" s="166"/>
      <c r="CF1370" s="166"/>
      <c r="CG1370" s="166"/>
      <c r="CH1370" s="166"/>
      <c r="CI1370" s="166"/>
      <c r="CJ1370" s="166"/>
      <c r="CK1370" s="166"/>
      <c r="CL1370" s="166"/>
      <c r="CM1370" s="166"/>
      <c r="CN1370" s="166"/>
      <c r="CO1370" s="166"/>
      <c r="CP1370" s="166"/>
      <c r="CQ1370" s="166"/>
      <c r="CR1370" s="166"/>
      <c r="CS1370" s="166"/>
      <c r="CT1370" s="166"/>
      <c r="CU1370" s="166"/>
      <c r="CV1370" s="166"/>
      <c r="CW1370" s="166"/>
      <c r="CX1370" s="166"/>
      <c r="CY1370" s="166"/>
      <c r="CZ1370" s="166"/>
      <c r="DA1370" s="166"/>
      <c r="DB1370" s="166"/>
      <c r="DC1370" s="166"/>
      <c r="DD1370" s="166"/>
      <c r="DE1370" s="166"/>
      <c r="DF1370" s="166"/>
      <c r="DG1370" s="166"/>
      <c r="DH1370" s="166"/>
      <c r="DI1370" s="166"/>
      <c r="DJ1370" s="166"/>
      <c r="DK1370" s="166"/>
      <c r="DL1370" s="166"/>
      <c r="DM1370" s="166"/>
      <c r="DN1370" s="166"/>
      <c r="DO1370" s="166"/>
      <c r="DP1370" s="166"/>
      <c r="DQ1370" s="166"/>
      <c r="DR1370" s="166"/>
      <c r="DS1370" s="166"/>
      <c r="DT1370" s="166"/>
      <c r="DU1370" s="166"/>
      <c r="DV1370" s="166"/>
      <c r="DW1370" s="166"/>
      <c r="DX1370" s="166"/>
      <c r="DY1370" s="166"/>
      <c r="DZ1370" s="166"/>
      <c r="EA1370" s="166"/>
      <c r="EB1370" s="166"/>
      <c r="EC1370" s="166"/>
      <c r="ED1370" s="166"/>
      <c r="EE1370" s="166"/>
      <c r="EF1370" s="166"/>
      <c r="EG1370" s="166"/>
      <c r="EH1370" s="166"/>
      <c r="EI1370" s="166"/>
      <c r="EJ1370" s="166"/>
      <c r="EK1370" s="166"/>
      <c r="EL1370" s="166"/>
      <c r="EM1370" s="166"/>
      <c r="EN1370" s="166"/>
      <c r="EO1370" s="166"/>
      <c r="EP1370" s="166"/>
      <c r="EQ1370" s="166"/>
      <c r="ER1370" s="166"/>
      <c r="ES1370" s="166"/>
      <c r="ET1370" s="166"/>
      <c r="EU1370" s="166"/>
      <c r="EV1370" s="166"/>
      <c r="EW1370" s="166"/>
      <c r="EX1370" s="166"/>
      <c r="EY1370" s="166"/>
      <c r="EZ1370" s="166"/>
      <c r="FA1370" s="166"/>
      <c r="FB1370" s="166"/>
      <c r="FC1370" s="166"/>
      <c r="FD1370" s="166"/>
      <c r="FE1370" s="166"/>
      <c r="FF1370" s="166"/>
      <c r="FG1370" s="166"/>
      <c r="FH1370" s="166"/>
      <c r="FI1370" s="166"/>
      <c r="FJ1370" s="166"/>
    </row>
    <row r="1371" spans="13:166" s="19" customFormat="1">
      <c r="M1371" s="166"/>
      <c r="N1371" s="166"/>
      <c r="O1371" s="166"/>
      <c r="P1371" s="166"/>
      <c r="Q1371" s="166"/>
      <c r="R1371" s="166"/>
      <c r="S1371" s="166"/>
      <c r="T1371" s="166"/>
      <c r="U1371" s="166"/>
      <c r="V1371" s="166"/>
      <c r="W1371" s="166"/>
      <c r="X1371" s="166"/>
      <c r="Y1371" s="166"/>
      <c r="Z1371" s="166"/>
      <c r="AA1371" s="166"/>
      <c r="AB1371" s="166"/>
      <c r="AC1371" s="166"/>
      <c r="AD1371" s="166"/>
      <c r="AE1371" s="166"/>
      <c r="AF1371" s="166"/>
      <c r="AG1371" s="166"/>
      <c r="AH1371" s="167"/>
      <c r="AI1371" s="167"/>
      <c r="AJ1371" s="167"/>
      <c r="AK1371" s="167"/>
      <c r="AL1371" s="167"/>
      <c r="AM1371" s="167"/>
      <c r="AN1371" s="167"/>
      <c r="AO1371" s="167"/>
      <c r="AP1371" s="167"/>
      <c r="AQ1371" s="167"/>
      <c r="AR1371" s="167"/>
      <c r="AS1371" s="167"/>
      <c r="AT1371" s="167"/>
      <c r="AU1371" s="167"/>
      <c r="AV1371" s="167"/>
      <c r="AW1371" s="167"/>
      <c r="AX1371" s="167"/>
      <c r="AY1371" s="167"/>
      <c r="AZ1371" s="167"/>
      <c r="BA1371" s="167"/>
      <c r="BB1371" s="167"/>
      <c r="BC1371" s="167"/>
      <c r="BD1371" s="167"/>
      <c r="BE1371" s="167"/>
      <c r="BF1371" s="167"/>
      <c r="BG1371" s="167"/>
      <c r="BH1371" s="167"/>
      <c r="BI1371" s="167"/>
      <c r="BJ1371" s="167"/>
      <c r="BK1371" s="167"/>
      <c r="BL1371" s="166"/>
      <c r="BM1371" s="166"/>
      <c r="BN1371" s="166"/>
      <c r="BO1371" s="166"/>
      <c r="BP1371" s="166"/>
      <c r="BQ1371" s="166"/>
      <c r="BR1371" s="166"/>
      <c r="BS1371" s="166"/>
      <c r="BT1371" s="166"/>
      <c r="BU1371" s="166"/>
      <c r="BV1371" s="166"/>
      <c r="BW1371" s="166"/>
      <c r="BX1371" s="166"/>
      <c r="BY1371" s="166"/>
      <c r="BZ1371" s="166"/>
      <c r="CA1371" s="166"/>
      <c r="CB1371" s="166"/>
      <c r="CC1371" s="166"/>
      <c r="CD1371" s="166"/>
      <c r="CE1371" s="166"/>
      <c r="CF1371" s="166"/>
      <c r="CG1371" s="166"/>
      <c r="CH1371" s="166"/>
      <c r="CI1371" s="166"/>
      <c r="CJ1371" s="166"/>
      <c r="CK1371" s="166"/>
      <c r="CL1371" s="166"/>
      <c r="CM1371" s="166"/>
      <c r="CN1371" s="166"/>
      <c r="CO1371" s="166"/>
      <c r="CP1371" s="166"/>
      <c r="CQ1371" s="166"/>
      <c r="CR1371" s="166"/>
      <c r="CS1371" s="166"/>
      <c r="CT1371" s="166"/>
      <c r="CU1371" s="166"/>
      <c r="CV1371" s="166"/>
      <c r="CW1371" s="166"/>
      <c r="CX1371" s="166"/>
      <c r="CY1371" s="166"/>
      <c r="CZ1371" s="166"/>
      <c r="DA1371" s="166"/>
      <c r="DB1371" s="166"/>
      <c r="DC1371" s="166"/>
      <c r="DD1371" s="166"/>
      <c r="DE1371" s="166"/>
      <c r="DF1371" s="166"/>
      <c r="DG1371" s="166"/>
      <c r="DH1371" s="166"/>
      <c r="DI1371" s="166"/>
      <c r="DJ1371" s="166"/>
      <c r="DK1371" s="166"/>
      <c r="DL1371" s="166"/>
      <c r="DM1371" s="166"/>
      <c r="DN1371" s="166"/>
      <c r="DO1371" s="166"/>
      <c r="DP1371" s="166"/>
      <c r="DQ1371" s="166"/>
      <c r="DR1371" s="166"/>
      <c r="DS1371" s="166"/>
      <c r="DT1371" s="166"/>
      <c r="DU1371" s="166"/>
      <c r="DV1371" s="166"/>
      <c r="DW1371" s="166"/>
      <c r="DX1371" s="166"/>
      <c r="DY1371" s="166"/>
      <c r="DZ1371" s="166"/>
      <c r="EA1371" s="166"/>
      <c r="EB1371" s="166"/>
      <c r="EC1371" s="166"/>
      <c r="ED1371" s="166"/>
      <c r="EE1371" s="166"/>
      <c r="EF1371" s="166"/>
      <c r="EG1371" s="166"/>
      <c r="EH1371" s="166"/>
      <c r="EI1371" s="166"/>
      <c r="EJ1371" s="166"/>
      <c r="EK1371" s="166"/>
      <c r="EL1371" s="166"/>
      <c r="EM1371" s="166"/>
      <c r="EN1371" s="166"/>
      <c r="EO1371" s="166"/>
      <c r="EP1371" s="166"/>
      <c r="EQ1371" s="166"/>
      <c r="ER1371" s="166"/>
      <c r="ES1371" s="166"/>
      <c r="ET1371" s="166"/>
      <c r="EU1371" s="166"/>
      <c r="EV1371" s="166"/>
      <c r="EW1371" s="166"/>
      <c r="EX1371" s="166"/>
      <c r="EY1371" s="166"/>
      <c r="EZ1371" s="166"/>
      <c r="FA1371" s="166"/>
      <c r="FB1371" s="166"/>
      <c r="FC1371" s="166"/>
      <c r="FD1371" s="166"/>
      <c r="FE1371" s="166"/>
      <c r="FF1371" s="166"/>
      <c r="FG1371" s="166"/>
      <c r="FH1371" s="166"/>
      <c r="FI1371" s="166"/>
      <c r="FJ1371" s="166"/>
    </row>
    <row r="1372" spans="13:166" s="19" customFormat="1">
      <c r="M1372" s="166"/>
      <c r="N1372" s="166"/>
      <c r="O1372" s="166"/>
      <c r="P1372" s="166"/>
      <c r="Q1372" s="166"/>
      <c r="R1372" s="166"/>
      <c r="S1372" s="166"/>
      <c r="T1372" s="166"/>
      <c r="U1372" s="166"/>
      <c r="V1372" s="166"/>
      <c r="W1372" s="166"/>
      <c r="X1372" s="166"/>
      <c r="Y1372" s="166"/>
      <c r="Z1372" s="166"/>
      <c r="AA1372" s="166"/>
      <c r="AB1372" s="166"/>
      <c r="AC1372" s="166"/>
      <c r="AD1372" s="166"/>
      <c r="AE1372" s="166"/>
      <c r="AF1372" s="166"/>
      <c r="AG1372" s="166"/>
      <c r="AH1372" s="167"/>
      <c r="AI1372" s="167"/>
      <c r="AJ1372" s="167"/>
      <c r="AK1372" s="167"/>
      <c r="AL1372" s="167"/>
      <c r="AM1372" s="167"/>
      <c r="AN1372" s="167"/>
      <c r="AO1372" s="167"/>
      <c r="AP1372" s="167"/>
      <c r="AQ1372" s="167"/>
      <c r="AR1372" s="167"/>
      <c r="AS1372" s="167"/>
      <c r="AT1372" s="167"/>
      <c r="AU1372" s="167"/>
      <c r="AV1372" s="167"/>
      <c r="AW1372" s="167"/>
      <c r="AX1372" s="167"/>
      <c r="AY1372" s="167"/>
      <c r="AZ1372" s="167"/>
      <c r="BA1372" s="167"/>
      <c r="BB1372" s="167"/>
      <c r="BC1372" s="167"/>
      <c r="BD1372" s="167"/>
      <c r="BE1372" s="167"/>
      <c r="BF1372" s="167"/>
      <c r="BG1372" s="167"/>
      <c r="BH1372" s="167"/>
      <c r="BI1372" s="167"/>
      <c r="BJ1372" s="167"/>
      <c r="BK1372" s="167"/>
      <c r="BL1372" s="166"/>
      <c r="BM1372" s="166"/>
      <c r="BN1372" s="166"/>
      <c r="BO1372" s="166"/>
      <c r="BP1372" s="166"/>
      <c r="BQ1372" s="166"/>
      <c r="BR1372" s="166"/>
      <c r="BS1372" s="166"/>
      <c r="BT1372" s="166"/>
      <c r="BU1372" s="166"/>
      <c r="BV1372" s="166"/>
      <c r="BW1372" s="166"/>
      <c r="BX1372" s="166"/>
      <c r="BY1372" s="166"/>
      <c r="BZ1372" s="166"/>
      <c r="CA1372" s="166"/>
      <c r="CB1372" s="166"/>
      <c r="CC1372" s="166"/>
      <c r="CD1372" s="166"/>
      <c r="CE1372" s="166"/>
      <c r="CF1372" s="166"/>
      <c r="CG1372" s="166"/>
      <c r="CH1372" s="166"/>
      <c r="CI1372" s="166"/>
      <c r="CJ1372" s="166"/>
      <c r="CK1372" s="166"/>
      <c r="CL1372" s="166"/>
      <c r="CM1372" s="166"/>
      <c r="CN1372" s="166"/>
      <c r="CO1372" s="166"/>
      <c r="CP1372" s="166"/>
      <c r="CQ1372" s="166"/>
      <c r="CR1372" s="166"/>
      <c r="CS1372" s="166"/>
      <c r="CT1372" s="166"/>
      <c r="CU1372" s="166"/>
      <c r="CV1372" s="166"/>
      <c r="CW1372" s="166"/>
      <c r="CX1372" s="166"/>
      <c r="CY1372" s="166"/>
      <c r="CZ1372" s="166"/>
      <c r="DA1372" s="166"/>
      <c r="DB1372" s="166"/>
      <c r="DC1372" s="166"/>
      <c r="DD1372" s="166"/>
      <c r="DE1372" s="166"/>
      <c r="DF1372" s="166"/>
      <c r="DG1372" s="166"/>
      <c r="DH1372" s="166"/>
      <c r="DI1372" s="166"/>
      <c r="DJ1372" s="166"/>
      <c r="DK1372" s="166"/>
      <c r="DL1372" s="166"/>
      <c r="DM1372" s="166"/>
      <c r="DN1372" s="166"/>
      <c r="DO1372" s="166"/>
      <c r="DP1372" s="166"/>
      <c r="DQ1372" s="166"/>
      <c r="DR1372" s="166"/>
      <c r="DS1372" s="166"/>
      <c r="DT1372" s="166"/>
      <c r="DU1372" s="166"/>
      <c r="DV1372" s="166"/>
      <c r="DW1372" s="166"/>
      <c r="DX1372" s="166"/>
      <c r="DY1372" s="166"/>
      <c r="DZ1372" s="166"/>
      <c r="EA1372" s="166"/>
      <c r="EB1372" s="166"/>
      <c r="EC1372" s="166"/>
      <c r="ED1372" s="166"/>
      <c r="EE1372" s="166"/>
      <c r="EF1372" s="166"/>
      <c r="EG1372" s="166"/>
      <c r="EH1372" s="166"/>
      <c r="EI1372" s="166"/>
      <c r="EJ1372" s="166"/>
      <c r="EK1372" s="166"/>
      <c r="EL1372" s="166"/>
      <c r="EM1372" s="166"/>
      <c r="EN1372" s="166"/>
      <c r="EO1372" s="166"/>
      <c r="EP1372" s="166"/>
      <c r="EQ1372" s="166"/>
      <c r="ER1372" s="166"/>
      <c r="ES1372" s="166"/>
      <c r="ET1372" s="166"/>
      <c r="EU1372" s="166"/>
      <c r="EV1372" s="166"/>
      <c r="EW1372" s="166"/>
      <c r="EX1372" s="166"/>
      <c r="EY1372" s="166"/>
      <c r="EZ1372" s="166"/>
      <c r="FA1372" s="166"/>
      <c r="FB1372" s="166"/>
      <c r="FC1372" s="166"/>
      <c r="FD1372" s="166"/>
      <c r="FE1372" s="166"/>
      <c r="FF1372" s="166"/>
      <c r="FG1372" s="166"/>
      <c r="FH1372" s="166"/>
      <c r="FI1372" s="166"/>
      <c r="FJ1372" s="166"/>
    </row>
    <row r="1373" spans="13:166" s="19" customFormat="1">
      <c r="M1373" s="166"/>
      <c r="N1373" s="166"/>
      <c r="O1373" s="166"/>
      <c r="P1373" s="166"/>
      <c r="Q1373" s="166"/>
      <c r="R1373" s="166"/>
      <c r="S1373" s="166"/>
      <c r="T1373" s="166"/>
      <c r="U1373" s="166"/>
      <c r="V1373" s="166"/>
      <c r="W1373" s="166"/>
      <c r="X1373" s="166"/>
      <c r="Y1373" s="166"/>
      <c r="Z1373" s="166"/>
      <c r="AA1373" s="166"/>
      <c r="AB1373" s="166"/>
      <c r="AC1373" s="166"/>
      <c r="AD1373" s="166"/>
      <c r="AE1373" s="166"/>
      <c r="AF1373" s="166"/>
      <c r="AG1373" s="166"/>
      <c r="AH1373" s="167"/>
      <c r="AI1373" s="167"/>
      <c r="AJ1373" s="167"/>
      <c r="AK1373" s="167"/>
      <c r="AL1373" s="167"/>
      <c r="AM1373" s="167"/>
      <c r="AN1373" s="167"/>
      <c r="AO1373" s="167"/>
      <c r="AP1373" s="167"/>
      <c r="AQ1373" s="167"/>
      <c r="AR1373" s="167"/>
      <c r="AS1373" s="167"/>
      <c r="AT1373" s="167"/>
      <c r="AU1373" s="167"/>
      <c r="AV1373" s="167"/>
      <c r="AW1373" s="167"/>
      <c r="AX1373" s="167"/>
      <c r="AY1373" s="167"/>
      <c r="AZ1373" s="167"/>
      <c r="BA1373" s="167"/>
      <c r="BB1373" s="167"/>
      <c r="BC1373" s="167"/>
      <c r="BD1373" s="167"/>
      <c r="BE1373" s="167"/>
      <c r="BF1373" s="167"/>
      <c r="BG1373" s="167"/>
      <c r="BH1373" s="167"/>
      <c r="BI1373" s="167"/>
      <c r="BJ1373" s="167"/>
      <c r="BK1373" s="167"/>
      <c r="BL1373" s="166"/>
      <c r="BM1373" s="166"/>
      <c r="BN1373" s="166"/>
      <c r="BO1373" s="166"/>
      <c r="BP1373" s="166"/>
      <c r="BQ1373" s="166"/>
      <c r="BR1373" s="166"/>
      <c r="BS1373" s="166"/>
      <c r="BT1373" s="166"/>
      <c r="BU1373" s="166"/>
      <c r="BV1373" s="166"/>
      <c r="BW1373" s="166"/>
      <c r="BX1373" s="166"/>
      <c r="BY1373" s="166"/>
      <c r="BZ1373" s="166"/>
      <c r="CA1373" s="166"/>
      <c r="CB1373" s="166"/>
      <c r="CC1373" s="166"/>
      <c r="CD1373" s="166"/>
      <c r="CE1373" s="166"/>
      <c r="CF1373" s="166"/>
      <c r="CG1373" s="166"/>
      <c r="CH1373" s="166"/>
      <c r="CI1373" s="166"/>
      <c r="CJ1373" s="166"/>
      <c r="CK1373" s="166"/>
      <c r="CL1373" s="166"/>
      <c r="CM1373" s="166"/>
      <c r="CN1373" s="166"/>
      <c r="CO1373" s="166"/>
      <c r="CP1373" s="166"/>
      <c r="CQ1373" s="166"/>
      <c r="CR1373" s="166"/>
      <c r="CS1373" s="166"/>
      <c r="CT1373" s="166"/>
      <c r="CU1373" s="166"/>
      <c r="CV1373" s="166"/>
      <c r="CW1373" s="166"/>
      <c r="CX1373" s="166"/>
      <c r="CY1373" s="166"/>
      <c r="CZ1373" s="166"/>
      <c r="DA1373" s="166"/>
      <c r="DB1373" s="166"/>
      <c r="DC1373" s="166"/>
      <c r="DD1373" s="166"/>
      <c r="DE1373" s="166"/>
      <c r="DF1373" s="166"/>
      <c r="DG1373" s="166"/>
      <c r="DH1373" s="166"/>
      <c r="DI1373" s="166"/>
      <c r="DJ1373" s="166"/>
      <c r="DK1373" s="166"/>
      <c r="DL1373" s="166"/>
      <c r="DM1373" s="166"/>
      <c r="DN1373" s="166"/>
      <c r="DO1373" s="166"/>
      <c r="DP1373" s="166"/>
      <c r="DQ1373" s="166"/>
      <c r="DR1373" s="166"/>
      <c r="DS1373" s="166"/>
      <c r="DT1373" s="166"/>
      <c r="DU1373" s="166"/>
      <c r="DV1373" s="166"/>
      <c r="DW1373" s="166"/>
      <c r="DX1373" s="166"/>
      <c r="DY1373" s="166"/>
      <c r="DZ1373" s="166"/>
      <c r="EA1373" s="166"/>
      <c r="EB1373" s="166"/>
      <c r="EC1373" s="166"/>
      <c r="ED1373" s="166"/>
      <c r="EE1373" s="166"/>
      <c r="EF1373" s="166"/>
      <c r="EG1373" s="166"/>
      <c r="EH1373" s="166"/>
      <c r="EI1373" s="166"/>
      <c r="EJ1373" s="166"/>
      <c r="EK1373" s="166"/>
      <c r="EL1373" s="166"/>
      <c r="EM1373" s="166"/>
      <c r="EN1373" s="166"/>
      <c r="EO1373" s="166"/>
      <c r="EP1373" s="166"/>
      <c r="EQ1373" s="166"/>
      <c r="ER1373" s="166"/>
      <c r="ES1373" s="166"/>
      <c r="ET1373" s="166"/>
      <c r="EU1373" s="166"/>
      <c r="EV1373" s="166"/>
      <c r="EW1373" s="166"/>
      <c r="EX1373" s="166"/>
      <c r="EY1373" s="166"/>
      <c r="EZ1373" s="166"/>
      <c r="FA1373" s="166"/>
      <c r="FB1373" s="166"/>
      <c r="FC1373" s="166"/>
      <c r="FD1373" s="166"/>
      <c r="FE1373" s="166"/>
      <c r="FF1373" s="166"/>
      <c r="FG1373" s="166"/>
      <c r="FH1373" s="166"/>
      <c r="FI1373" s="166"/>
      <c r="FJ1373" s="166"/>
    </row>
    <row r="1374" spans="13:166" s="19" customFormat="1">
      <c r="M1374" s="166"/>
      <c r="N1374" s="166"/>
      <c r="O1374" s="166"/>
      <c r="P1374" s="166"/>
      <c r="Q1374" s="166"/>
      <c r="R1374" s="166"/>
      <c r="S1374" s="166"/>
      <c r="T1374" s="166"/>
      <c r="U1374" s="166"/>
      <c r="V1374" s="166"/>
      <c r="W1374" s="166"/>
      <c r="X1374" s="166"/>
      <c r="Y1374" s="166"/>
      <c r="Z1374" s="166"/>
      <c r="AA1374" s="166"/>
      <c r="AB1374" s="166"/>
      <c r="AC1374" s="166"/>
      <c r="AD1374" s="166"/>
      <c r="AE1374" s="166"/>
      <c r="AF1374" s="166"/>
      <c r="AG1374" s="166"/>
      <c r="AH1374" s="167"/>
      <c r="AI1374" s="167"/>
      <c r="AJ1374" s="167"/>
      <c r="AK1374" s="167"/>
      <c r="AL1374" s="167"/>
      <c r="AM1374" s="167"/>
      <c r="AN1374" s="167"/>
      <c r="AO1374" s="167"/>
      <c r="AP1374" s="167"/>
      <c r="AQ1374" s="167"/>
      <c r="AR1374" s="167"/>
      <c r="AS1374" s="167"/>
      <c r="AT1374" s="167"/>
      <c r="AU1374" s="167"/>
      <c r="AV1374" s="167"/>
      <c r="AW1374" s="167"/>
      <c r="AX1374" s="167"/>
      <c r="AY1374" s="167"/>
      <c r="AZ1374" s="167"/>
      <c r="BA1374" s="167"/>
      <c r="BB1374" s="167"/>
      <c r="BC1374" s="167"/>
      <c r="BD1374" s="167"/>
      <c r="BE1374" s="167"/>
      <c r="BF1374" s="167"/>
      <c r="BG1374" s="167"/>
      <c r="BH1374" s="167"/>
      <c r="BI1374" s="167"/>
      <c r="BJ1374" s="167"/>
      <c r="BK1374" s="167"/>
      <c r="BL1374" s="166"/>
      <c r="BM1374" s="166"/>
      <c r="BN1374" s="166"/>
      <c r="BO1374" s="166"/>
      <c r="BP1374" s="166"/>
      <c r="BQ1374" s="166"/>
      <c r="BR1374" s="166"/>
      <c r="BS1374" s="166"/>
      <c r="BT1374" s="166"/>
      <c r="BU1374" s="166"/>
      <c r="BV1374" s="166"/>
      <c r="BW1374" s="166"/>
      <c r="BX1374" s="166"/>
      <c r="BY1374" s="166"/>
      <c r="BZ1374" s="166"/>
      <c r="CA1374" s="166"/>
      <c r="CB1374" s="166"/>
      <c r="CC1374" s="166"/>
      <c r="CD1374" s="166"/>
      <c r="CE1374" s="166"/>
      <c r="CF1374" s="166"/>
      <c r="CG1374" s="166"/>
      <c r="CH1374" s="166"/>
      <c r="CI1374" s="166"/>
      <c r="CJ1374" s="166"/>
      <c r="CK1374" s="166"/>
      <c r="CL1374" s="166"/>
      <c r="CM1374" s="166"/>
      <c r="CN1374" s="166"/>
      <c r="CO1374" s="166"/>
      <c r="CP1374" s="166"/>
      <c r="CQ1374" s="166"/>
      <c r="CR1374" s="166"/>
      <c r="CS1374" s="166"/>
      <c r="CT1374" s="166"/>
      <c r="CU1374" s="166"/>
      <c r="CV1374" s="166"/>
      <c r="CW1374" s="166"/>
      <c r="CX1374" s="166"/>
      <c r="CY1374" s="166"/>
      <c r="CZ1374" s="166"/>
      <c r="DA1374" s="166"/>
      <c r="DB1374" s="166"/>
      <c r="DC1374" s="166"/>
      <c r="DD1374" s="166"/>
      <c r="DE1374" s="166"/>
      <c r="DF1374" s="166"/>
      <c r="DG1374" s="166"/>
      <c r="DH1374" s="166"/>
      <c r="DI1374" s="166"/>
      <c r="DJ1374" s="166"/>
      <c r="DK1374" s="166"/>
      <c r="DL1374" s="166"/>
      <c r="DM1374" s="166"/>
      <c r="DN1374" s="166"/>
      <c r="DO1374" s="166"/>
      <c r="DP1374" s="166"/>
      <c r="DQ1374" s="166"/>
      <c r="DR1374" s="166"/>
      <c r="DS1374" s="166"/>
      <c r="DT1374" s="166"/>
      <c r="DU1374" s="166"/>
      <c r="DV1374" s="166"/>
      <c r="DW1374" s="166"/>
      <c r="DX1374" s="166"/>
      <c r="DY1374" s="166"/>
      <c r="DZ1374" s="166"/>
      <c r="EA1374" s="166"/>
      <c r="EB1374" s="166"/>
      <c r="EC1374" s="166"/>
      <c r="ED1374" s="166"/>
      <c r="EE1374" s="166"/>
      <c r="EF1374" s="166"/>
      <c r="EG1374" s="166"/>
      <c r="EH1374" s="166"/>
      <c r="EI1374" s="166"/>
      <c r="EJ1374" s="166"/>
      <c r="EK1374" s="166"/>
      <c r="EL1374" s="166"/>
      <c r="EM1374" s="166"/>
      <c r="EN1374" s="166"/>
      <c r="EO1374" s="166"/>
      <c r="EP1374" s="166"/>
      <c r="EQ1374" s="166"/>
      <c r="ER1374" s="166"/>
      <c r="ES1374" s="166"/>
      <c r="ET1374" s="166"/>
      <c r="EU1374" s="166"/>
      <c r="EV1374" s="166"/>
      <c r="EW1374" s="166"/>
      <c r="EX1374" s="166"/>
      <c r="EY1374" s="166"/>
      <c r="EZ1374" s="166"/>
      <c r="FA1374" s="166"/>
      <c r="FB1374" s="166"/>
      <c r="FC1374" s="166"/>
      <c r="FD1374" s="166"/>
      <c r="FE1374" s="166"/>
      <c r="FF1374" s="166"/>
      <c r="FG1374" s="166"/>
      <c r="FH1374" s="166"/>
      <c r="FI1374" s="166"/>
      <c r="FJ1374" s="166"/>
    </row>
    <row r="1375" spans="13:166" s="19" customFormat="1">
      <c r="M1375" s="166"/>
      <c r="N1375" s="166"/>
      <c r="O1375" s="166"/>
      <c r="P1375" s="166"/>
      <c r="Q1375" s="166"/>
      <c r="R1375" s="166"/>
      <c r="S1375" s="166"/>
      <c r="T1375" s="166"/>
      <c r="U1375" s="166"/>
      <c r="V1375" s="166"/>
      <c r="W1375" s="166"/>
      <c r="X1375" s="166"/>
      <c r="Y1375" s="166"/>
      <c r="Z1375" s="166"/>
      <c r="AA1375" s="166"/>
      <c r="AB1375" s="166"/>
      <c r="AC1375" s="166"/>
      <c r="AD1375" s="166"/>
      <c r="AE1375" s="166"/>
      <c r="AF1375" s="166"/>
      <c r="AG1375" s="166"/>
      <c r="AH1375" s="167"/>
      <c r="AI1375" s="167"/>
      <c r="AJ1375" s="167"/>
      <c r="AK1375" s="167"/>
      <c r="AL1375" s="167"/>
      <c r="AM1375" s="167"/>
      <c r="AN1375" s="167"/>
      <c r="AO1375" s="167"/>
      <c r="AP1375" s="167"/>
      <c r="AQ1375" s="167"/>
      <c r="AR1375" s="167"/>
      <c r="AS1375" s="167"/>
      <c r="AT1375" s="167"/>
      <c r="AU1375" s="167"/>
      <c r="AV1375" s="167"/>
      <c r="AW1375" s="167"/>
      <c r="AX1375" s="167"/>
      <c r="AY1375" s="167"/>
      <c r="AZ1375" s="167"/>
      <c r="BA1375" s="167"/>
      <c r="BB1375" s="167"/>
      <c r="BC1375" s="167"/>
      <c r="BD1375" s="167"/>
      <c r="BE1375" s="167"/>
      <c r="BF1375" s="167"/>
      <c r="BG1375" s="167"/>
      <c r="BH1375" s="167"/>
      <c r="BI1375" s="167"/>
      <c r="BJ1375" s="167"/>
      <c r="BK1375" s="167"/>
      <c r="BL1375" s="166"/>
      <c r="BM1375" s="166"/>
      <c r="BN1375" s="166"/>
      <c r="BO1375" s="166"/>
      <c r="BP1375" s="166"/>
      <c r="BQ1375" s="166"/>
      <c r="BR1375" s="166"/>
      <c r="BS1375" s="166"/>
      <c r="BT1375" s="166"/>
      <c r="BU1375" s="166"/>
      <c r="BV1375" s="166"/>
      <c r="BW1375" s="166"/>
      <c r="BX1375" s="166"/>
      <c r="BY1375" s="166"/>
      <c r="BZ1375" s="166"/>
      <c r="CA1375" s="166"/>
      <c r="CB1375" s="166"/>
      <c r="CC1375" s="166"/>
      <c r="CD1375" s="166"/>
      <c r="CE1375" s="166"/>
      <c r="CF1375" s="166"/>
      <c r="CG1375" s="166"/>
      <c r="CH1375" s="166"/>
      <c r="CI1375" s="166"/>
      <c r="CJ1375" s="166"/>
      <c r="CK1375" s="166"/>
      <c r="CL1375" s="166"/>
      <c r="CM1375" s="166"/>
      <c r="CN1375" s="166"/>
      <c r="CO1375" s="166"/>
      <c r="CP1375" s="166"/>
      <c r="CQ1375" s="166"/>
      <c r="CR1375" s="166"/>
      <c r="CS1375" s="166"/>
      <c r="CT1375" s="166"/>
      <c r="CU1375" s="166"/>
      <c r="CV1375" s="166"/>
      <c r="CW1375" s="166"/>
      <c r="CX1375" s="166"/>
      <c r="CY1375" s="166"/>
      <c r="CZ1375" s="166"/>
      <c r="DA1375" s="166"/>
      <c r="DB1375" s="166"/>
      <c r="DC1375" s="166"/>
      <c r="DD1375" s="166"/>
      <c r="DE1375" s="166"/>
      <c r="DF1375" s="166"/>
      <c r="DG1375" s="166"/>
      <c r="DH1375" s="166"/>
      <c r="DI1375" s="166"/>
      <c r="DJ1375" s="166"/>
      <c r="DK1375" s="166"/>
      <c r="DL1375" s="166"/>
      <c r="DM1375" s="166"/>
      <c r="DN1375" s="166"/>
      <c r="DO1375" s="166"/>
      <c r="DP1375" s="166"/>
      <c r="DQ1375" s="166"/>
      <c r="DR1375" s="166"/>
      <c r="DS1375" s="166"/>
      <c r="DT1375" s="166"/>
      <c r="DU1375" s="166"/>
      <c r="DV1375" s="166"/>
      <c r="DW1375" s="166"/>
      <c r="DX1375" s="166"/>
      <c r="DY1375" s="166"/>
      <c r="DZ1375" s="166"/>
      <c r="EA1375" s="166"/>
      <c r="EB1375" s="166"/>
      <c r="EC1375" s="166"/>
      <c r="ED1375" s="166"/>
      <c r="EE1375" s="166"/>
      <c r="EF1375" s="166"/>
      <c r="EG1375" s="166"/>
      <c r="EH1375" s="166"/>
      <c r="EI1375" s="166"/>
      <c r="EJ1375" s="166"/>
      <c r="EK1375" s="166"/>
      <c r="EL1375" s="166"/>
      <c r="EM1375" s="166"/>
      <c r="EN1375" s="166"/>
      <c r="EO1375" s="166"/>
      <c r="EP1375" s="166"/>
      <c r="EQ1375" s="166"/>
      <c r="ER1375" s="166"/>
      <c r="ES1375" s="166"/>
      <c r="ET1375" s="166"/>
      <c r="EU1375" s="166"/>
      <c r="EV1375" s="166"/>
      <c r="EW1375" s="166"/>
      <c r="EX1375" s="166"/>
      <c r="EY1375" s="166"/>
      <c r="EZ1375" s="166"/>
      <c r="FA1375" s="166"/>
      <c r="FB1375" s="166"/>
      <c r="FC1375" s="166"/>
      <c r="FD1375" s="166"/>
      <c r="FE1375" s="166"/>
      <c r="FF1375" s="166"/>
      <c r="FG1375" s="166"/>
      <c r="FH1375" s="166"/>
      <c r="FI1375" s="166"/>
      <c r="FJ1375" s="166"/>
    </row>
    <row r="1376" spans="13:166" s="19" customFormat="1">
      <c r="M1376" s="166"/>
      <c r="N1376" s="166"/>
      <c r="O1376" s="166"/>
      <c r="P1376" s="166"/>
      <c r="Q1376" s="166"/>
      <c r="R1376" s="166"/>
      <c r="S1376" s="166"/>
      <c r="T1376" s="166"/>
      <c r="U1376" s="166"/>
      <c r="V1376" s="166"/>
      <c r="W1376" s="166"/>
      <c r="X1376" s="166"/>
      <c r="Y1376" s="166"/>
      <c r="Z1376" s="166"/>
      <c r="AA1376" s="166"/>
      <c r="AB1376" s="166"/>
      <c r="AC1376" s="166"/>
      <c r="AD1376" s="166"/>
      <c r="AE1376" s="166"/>
      <c r="AF1376" s="166"/>
      <c r="AG1376" s="166"/>
      <c r="AH1376" s="167"/>
      <c r="AI1376" s="167"/>
      <c r="AJ1376" s="167"/>
      <c r="AK1376" s="167"/>
      <c r="AL1376" s="167"/>
      <c r="AM1376" s="167"/>
      <c r="AN1376" s="167"/>
      <c r="AO1376" s="167"/>
      <c r="AP1376" s="167"/>
      <c r="AQ1376" s="167"/>
      <c r="AR1376" s="167"/>
      <c r="AS1376" s="167"/>
      <c r="AT1376" s="167"/>
      <c r="AU1376" s="167"/>
      <c r="AV1376" s="167"/>
      <c r="AW1376" s="167"/>
      <c r="AX1376" s="167"/>
      <c r="AY1376" s="167"/>
      <c r="AZ1376" s="167"/>
      <c r="BA1376" s="167"/>
      <c r="BB1376" s="167"/>
      <c r="BC1376" s="167"/>
      <c r="BD1376" s="167"/>
      <c r="BE1376" s="167"/>
      <c r="BF1376" s="167"/>
      <c r="BG1376" s="167"/>
      <c r="BH1376" s="167"/>
      <c r="BI1376" s="167"/>
      <c r="BJ1376" s="167"/>
      <c r="BK1376" s="167"/>
      <c r="BL1376" s="166"/>
      <c r="BM1376" s="166"/>
      <c r="BN1376" s="166"/>
      <c r="BO1376" s="166"/>
      <c r="BP1376" s="166"/>
      <c r="BQ1376" s="166"/>
      <c r="BR1376" s="166"/>
      <c r="BS1376" s="166"/>
      <c r="BT1376" s="166"/>
      <c r="BU1376" s="166"/>
      <c r="BV1376" s="166"/>
      <c r="BW1376" s="166"/>
      <c r="BX1376" s="166"/>
      <c r="BY1376" s="166"/>
      <c r="BZ1376" s="166"/>
      <c r="CA1376" s="166"/>
      <c r="CB1376" s="166"/>
      <c r="CC1376" s="166"/>
      <c r="CD1376" s="166"/>
      <c r="CE1376" s="166"/>
      <c r="CF1376" s="166"/>
      <c r="CG1376" s="166"/>
      <c r="CH1376" s="166"/>
      <c r="CI1376" s="166"/>
      <c r="CJ1376" s="166"/>
      <c r="CK1376" s="166"/>
      <c r="CL1376" s="166"/>
      <c r="CM1376" s="166"/>
      <c r="CN1376" s="166"/>
      <c r="CO1376" s="166"/>
      <c r="CP1376" s="166"/>
      <c r="CQ1376" s="166"/>
      <c r="CR1376" s="166"/>
      <c r="CS1376" s="166"/>
      <c r="CT1376" s="166"/>
      <c r="CU1376" s="166"/>
      <c r="CV1376" s="166"/>
      <c r="CW1376" s="166"/>
      <c r="CX1376" s="166"/>
      <c r="CY1376" s="166"/>
      <c r="CZ1376" s="166"/>
      <c r="DA1376" s="166"/>
      <c r="DB1376" s="166"/>
      <c r="DC1376" s="166"/>
      <c r="DD1376" s="166"/>
      <c r="DE1376" s="166"/>
      <c r="DF1376" s="166"/>
      <c r="DG1376" s="166"/>
      <c r="DH1376" s="166"/>
      <c r="DI1376" s="166"/>
      <c r="DJ1376" s="166"/>
      <c r="DK1376" s="166"/>
      <c r="DL1376" s="166"/>
      <c r="DM1376" s="166"/>
      <c r="DN1376" s="166"/>
      <c r="DO1376" s="166"/>
      <c r="DP1376" s="166"/>
      <c r="DQ1376" s="166"/>
      <c r="DR1376" s="166"/>
      <c r="DS1376" s="166"/>
      <c r="DT1376" s="166"/>
      <c r="DU1376" s="166"/>
      <c r="DV1376" s="166"/>
      <c r="DW1376" s="166"/>
      <c r="DX1376" s="166"/>
      <c r="DY1376" s="166"/>
      <c r="DZ1376" s="166"/>
      <c r="EA1376" s="166"/>
      <c r="EB1376" s="166"/>
      <c r="EC1376" s="166"/>
      <c r="ED1376" s="166"/>
      <c r="EE1376" s="166"/>
      <c r="EF1376" s="166"/>
      <c r="EG1376" s="166"/>
      <c r="EH1376" s="166"/>
      <c r="EI1376" s="166"/>
      <c r="EJ1376" s="166"/>
      <c r="EK1376" s="166"/>
      <c r="EL1376" s="166"/>
      <c r="EM1376" s="166"/>
      <c r="EN1376" s="166"/>
      <c r="EO1376" s="166"/>
      <c r="EP1376" s="166"/>
      <c r="EQ1376" s="166"/>
      <c r="ER1376" s="166"/>
      <c r="ES1376" s="166"/>
      <c r="ET1376" s="166"/>
      <c r="EU1376" s="166"/>
      <c r="EV1376" s="166"/>
      <c r="EW1376" s="166"/>
      <c r="EX1376" s="166"/>
      <c r="EY1376" s="166"/>
      <c r="EZ1376" s="166"/>
      <c r="FA1376" s="166"/>
      <c r="FB1376" s="166"/>
      <c r="FC1376" s="166"/>
      <c r="FD1376" s="166"/>
      <c r="FE1376" s="166"/>
      <c r="FF1376" s="166"/>
      <c r="FG1376" s="166"/>
      <c r="FH1376" s="166"/>
      <c r="FI1376" s="166"/>
      <c r="FJ1376" s="166"/>
    </row>
    <row r="1377" spans="13:166" s="19" customFormat="1">
      <c r="M1377" s="166"/>
      <c r="N1377" s="166"/>
      <c r="O1377" s="166"/>
      <c r="P1377" s="166"/>
      <c r="Q1377" s="166"/>
      <c r="R1377" s="166"/>
      <c r="S1377" s="166"/>
      <c r="T1377" s="166"/>
      <c r="U1377" s="166"/>
      <c r="V1377" s="166"/>
      <c r="W1377" s="166"/>
      <c r="X1377" s="166"/>
      <c r="Y1377" s="166"/>
      <c r="Z1377" s="166"/>
      <c r="AA1377" s="166"/>
      <c r="AB1377" s="166"/>
      <c r="AC1377" s="166"/>
      <c r="AD1377" s="166"/>
      <c r="AE1377" s="166"/>
      <c r="AF1377" s="166"/>
      <c r="AG1377" s="166"/>
      <c r="AH1377" s="167"/>
      <c r="AI1377" s="167"/>
      <c r="AJ1377" s="167"/>
      <c r="AK1377" s="167"/>
      <c r="AL1377" s="167"/>
      <c r="AM1377" s="167"/>
      <c r="AN1377" s="167"/>
      <c r="AO1377" s="167"/>
      <c r="AP1377" s="167"/>
      <c r="AQ1377" s="167"/>
      <c r="AR1377" s="167"/>
      <c r="AS1377" s="167"/>
      <c r="AT1377" s="167"/>
      <c r="AU1377" s="167"/>
      <c r="AV1377" s="167"/>
      <c r="AW1377" s="167"/>
      <c r="AX1377" s="167"/>
      <c r="AY1377" s="167"/>
      <c r="AZ1377" s="167"/>
      <c r="BA1377" s="167"/>
      <c r="BB1377" s="167"/>
      <c r="BC1377" s="167"/>
      <c r="BD1377" s="167"/>
      <c r="BE1377" s="167"/>
      <c r="BF1377" s="167"/>
      <c r="BG1377" s="167"/>
      <c r="BH1377" s="167"/>
      <c r="BI1377" s="167"/>
      <c r="BJ1377" s="167"/>
      <c r="BK1377" s="167"/>
      <c r="BL1377" s="166"/>
      <c r="BM1377" s="166"/>
      <c r="BN1377" s="166"/>
      <c r="BO1377" s="166"/>
      <c r="BP1377" s="166"/>
      <c r="BQ1377" s="166"/>
      <c r="BR1377" s="166"/>
      <c r="BS1377" s="166"/>
      <c r="BT1377" s="166"/>
      <c r="BU1377" s="166"/>
      <c r="BV1377" s="166"/>
      <c r="BW1377" s="166"/>
      <c r="BX1377" s="166"/>
      <c r="BY1377" s="166"/>
      <c r="BZ1377" s="166"/>
      <c r="CA1377" s="166"/>
      <c r="CB1377" s="166"/>
      <c r="CC1377" s="166"/>
      <c r="CD1377" s="166"/>
      <c r="CE1377" s="166"/>
      <c r="CF1377" s="166"/>
      <c r="CG1377" s="166"/>
      <c r="CH1377" s="166"/>
      <c r="CI1377" s="166"/>
      <c r="CJ1377" s="166"/>
      <c r="CK1377" s="166"/>
      <c r="CL1377" s="166"/>
      <c r="CM1377" s="166"/>
      <c r="CN1377" s="166"/>
      <c r="CO1377" s="166"/>
      <c r="CP1377" s="166"/>
      <c r="CQ1377" s="166"/>
      <c r="CR1377" s="166"/>
      <c r="CS1377" s="166"/>
      <c r="CT1377" s="166"/>
      <c r="CU1377" s="166"/>
      <c r="CV1377" s="166"/>
      <c r="CW1377" s="166"/>
      <c r="CX1377" s="166"/>
      <c r="CY1377" s="166"/>
      <c r="CZ1377" s="166"/>
      <c r="DA1377" s="166"/>
      <c r="DB1377" s="166"/>
      <c r="DC1377" s="166"/>
      <c r="DD1377" s="166"/>
      <c r="DE1377" s="166"/>
      <c r="DF1377" s="166"/>
      <c r="DG1377" s="166"/>
      <c r="DH1377" s="166"/>
      <c r="DI1377" s="166"/>
      <c r="DJ1377" s="166"/>
      <c r="DK1377" s="166"/>
      <c r="DL1377" s="166"/>
      <c r="DM1377" s="166"/>
      <c r="DN1377" s="166"/>
      <c r="DO1377" s="166"/>
      <c r="DP1377" s="166"/>
      <c r="DQ1377" s="166"/>
      <c r="DR1377" s="166"/>
      <c r="DS1377" s="166"/>
      <c r="DT1377" s="166"/>
      <c r="DU1377" s="166"/>
      <c r="DV1377" s="166"/>
      <c r="DW1377" s="166"/>
      <c r="DX1377" s="166"/>
      <c r="DY1377" s="166"/>
      <c r="DZ1377" s="166"/>
      <c r="EA1377" s="166"/>
      <c r="EB1377" s="166"/>
      <c r="EC1377" s="166"/>
      <c r="ED1377" s="166"/>
      <c r="EE1377" s="166"/>
      <c r="EF1377" s="166"/>
      <c r="EG1377" s="166"/>
      <c r="EH1377" s="166"/>
      <c r="EI1377" s="166"/>
      <c r="EJ1377" s="166"/>
      <c r="EK1377" s="166"/>
      <c r="EL1377" s="166"/>
      <c r="EM1377" s="166"/>
      <c r="EN1377" s="166"/>
      <c r="EO1377" s="166"/>
      <c r="EP1377" s="166"/>
      <c r="EQ1377" s="166"/>
      <c r="ER1377" s="166"/>
      <c r="ES1377" s="166"/>
      <c r="ET1377" s="166"/>
      <c r="EU1377" s="166"/>
      <c r="EV1377" s="166"/>
      <c r="EW1377" s="166"/>
      <c r="EX1377" s="166"/>
      <c r="EY1377" s="166"/>
      <c r="EZ1377" s="166"/>
      <c r="FA1377" s="166"/>
      <c r="FB1377" s="166"/>
      <c r="FC1377" s="166"/>
      <c r="FD1377" s="166"/>
      <c r="FE1377" s="166"/>
      <c r="FF1377" s="166"/>
      <c r="FG1377" s="166"/>
      <c r="FH1377" s="166"/>
      <c r="FI1377" s="166"/>
      <c r="FJ1377" s="166"/>
    </row>
    <row r="1378" spans="13:166" s="19" customFormat="1">
      <c r="M1378" s="166"/>
      <c r="N1378" s="166"/>
      <c r="O1378" s="166"/>
      <c r="P1378" s="166"/>
      <c r="Q1378" s="166"/>
      <c r="R1378" s="166"/>
      <c r="S1378" s="166"/>
      <c r="T1378" s="166"/>
      <c r="U1378" s="166"/>
      <c r="V1378" s="166"/>
      <c r="W1378" s="166"/>
      <c r="X1378" s="166"/>
      <c r="Y1378" s="166"/>
      <c r="Z1378" s="166"/>
      <c r="AA1378" s="166"/>
      <c r="AB1378" s="166"/>
      <c r="AC1378" s="166"/>
      <c r="AD1378" s="166"/>
      <c r="AE1378" s="166"/>
      <c r="AF1378" s="166"/>
      <c r="AG1378" s="166"/>
      <c r="AH1378" s="167"/>
      <c r="AI1378" s="167"/>
      <c r="AJ1378" s="167"/>
      <c r="AK1378" s="167"/>
      <c r="AL1378" s="167"/>
      <c r="AM1378" s="167"/>
      <c r="AN1378" s="167"/>
      <c r="AO1378" s="167"/>
      <c r="AP1378" s="167"/>
      <c r="AQ1378" s="167"/>
      <c r="AR1378" s="167"/>
      <c r="AS1378" s="167"/>
      <c r="AT1378" s="167"/>
      <c r="AU1378" s="167"/>
      <c r="AV1378" s="167"/>
      <c r="AW1378" s="167"/>
      <c r="AX1378" s="167"/>
      <c r="AY1378" s="167"/>
      <c r="AZ1378" s="167"/>
      <c r="BA1378" s="167"/>
      <c r="BB1378" s="167"/>
      <c r="BC1378" s="167"/>
      <c r="BD1378" s="167"/>
      <c r="BE1378" s="167"/>
      <c r="BF1378" s="167"/>
      <c r="BG1378" s="167"/>
      <c r="BH1378" s="167"/>
      <c r="BI1378" s="167"/>
      <c r="BJ1378" s="167"/>
      <c r="BK1378" s="167"/>
      <c r="BL1378" s="166"/>
      <c r="BM1378" s="166"/>
      <c r="BN1378" s="166"/>
      <c r="BO1378" s="166"/>
      <c r="BP1378" s="166"/>
      <c r="BQ1378" s="166"/>
      <c r="BR1378" s="166"/>
      <c r="BS1378" s="166"/>
      <c r="BT1378" s="166"/>
      <c r="BU1378" s="166"/>
      <c r="BV1378" s="166"/>
      <c r="BW1378" s="166"/>
      <c r="BX1378" s="166"/>
      <c r="BY1378" s="166"/>
      <c r="BZ1378" s="166"/>
      <c r="CA1378" s="166"/>
      <c r="CB1378" s="166"/>
      <c r="CC1378" s="166"/>
      <c r="CD1378" s="166"/>
      <c r="CE1378" s="166"/>
      <c r="CF1378" s="166"/>
      <c r="CG1378" s="166"/>
      <c r="CH1378" s="166"/>
      <c r="CI1378" s="166"/>
      <c r="CJ1378" s="166"/>
      <c r="CK1378" s="166"/>
      <c r="CL1378" s="166"/>
      <c r="CM1378" s="166"/>
      <c r="CN1378" s="166"/>
      <c r="CO1378" s="166"/>
      <c r="CP1378" s="166"/>
      <c r="CQ1378" s="166"/>
      <c r="CR1378" s="166"/>
      <c r="CS1378" s="166"/>
      <c r="CT1378" s="166"/>
      <c r="CU1378" s="166"/>
      <c r="CV1378" s="166"/>
      <c r="CW1378" s="166"/>
      <c r="CX1378" s="166"/>
      <c r="CY1378" s="166"/>
      <c r="CZ1378" s="166"/>
      <c r="DA1378" s="166"/>
      <c r="DB1378" s="166"/>
      <c r="DC1378" s="166"/>
      <c r="DD1378" s="166"/>
      <c r="DE1378" s="166"/>
      <c r="DF1378" s="166"/>
      <c r="DG1378" s="166"/>
      <c r="DH1378" s="166"/>
      <c r="DI1378" s="166"/>
      <c r="DJ1378" s="166"/>
      <c r="DK1378" s="166"/>
      <c r="DL1378" s="166"/>
      <c r="DM1378" s="166"/>
      <c r="DN1378" s="166"/>
      <c r="DO1378" s="166"/>
      <c r="DP1378" s="166"/>
      <c r="DQ1378" s="166"/>
      <c r="DR1378" s="166"/>
      <c r="DS1378" s="166"/>
      <c r="DT1378" s="166"/>
      <c r="DU1378" s="166"/>
      <c r="DV1378" s="166"/>
      <c r="DW1378" s="166"/>
      <c r="DX1378" s="166"/>
      <c r="DY1378" s="166"/>
      <c r="DZ1378" s="166"/>
      <c r="EA1378" s="166"/>
      <c r="EB1378" s="166"/>
      <c r="EC1378" s="166"/>
      <c r="ED1378" s="166"/>
      <c r="EE1378" s="166"/>
      <c r="EF1378" s="166"/>
      <c r="EG1378" s="166"/>
      <c r="EH1378" s="166"/>
      <c r="EI1378" s="166"/>
      <c r="EJ1378" s="166"/>
      <c r="EK1378" s="166"/>
      <c r="EL1378" s="166"/>
      <c r="EM1378" s="166"/>
      <c r="EN1378" s="166"/>
      <c r="EO1378" s="166"/>
      <c r="EP1378" s="166"/>
      <c r="EQ1378" s="166"/>
      <c r="ER1378" s="166"/>
      <c r="ES1378" s="166"/>
      <c r="ET1378" s="166"/>
      <c r="EU1378" s="166"/>
      <c r="EV1378" s="166"/>
      <c r="EW1378" s="166"/>
      <c r="EX1378" s="166"/>
      <c r="EY1378" s="166"/>
      <c r="EZ1378" s="166"/>
      <c r="FA1378" s="166"/>
      <c r="FB1378" s="166"/>
      <c r="FC1378" s="166"/>
      <c r="FD1378" s="166"/>
      <c r="FE1378" s="166"/>
      <c r="FF1378" s="166"/>
      <c r="FG1378" s="166"/>
      <c r="FH1378" s="166"/>
      <c r="FI1378" s="166"/>
      <c r="FJ1378" s="166"/>
    </row>
    <row r="1379" spans="13:166" s="19" customFormat="1">
      <c r="M1379" s="166"/>
      <c r="N1379" s="166"/>
      <c r="O1379" s="166"/>
      <c r="P1379" s="166"/>
      <c r="Q1379" s="166"/>
      <c r="R1379" s="166"/>
      <c r="S1379" s="166"/>
      <c r="T1379" s="166"/>
      <c r="U1379" s="166"/>
      <c r="V1379" s="166"/>
      <c r="W1379" s="166"/>
      <c r="X1379" s="166"/>
      <c r="Y1379" s="166"/>
      <c r="Z1379" s="166"/>
      <c r="AA1379" s="166"/>
      <c r="AB1379" s="166"/>
      <c r="AC1379" s="166"/>
      <c r="AD1379" s="166"/>
      <c r="AE1379" s="166"/>
      <c r="AF1379" s="166"/>
      <c r="AG1379" s="166"/>
      <c r="AH1379" s="167"/>
      <c r="AI1379" s="167"/>
      <c r="AJ1379" s="167"/>
      <c r="AK1379" s="167"/>
      <c r="AL1379" s="167"/>
      <c r="AM1379" s="167"/>
      <c r="AN1379" s="167"/>
      <c r="AO1379" s="167"/>
      <c r="AP1379" s="167"/>
      <c r="AQ1379" s="167"/>
      <c r="AR1379" s="167"/>
      <c r="AS1379" s="167"/>
      <c r="AT1379" s="167"/>
      <c r="AU1379" s="167"/>
      <c r="AV1379" s="167"/>
      <c r="AW1379" s="167"/>
      <c r="AX1379" s="167"/>
      <c r="AY1379" s="167"/>
      <c r="AZ1379" s="167"/>
      <c r="BA1379" s="167"/>
      <c r="BB1379" s="167"/>
      <c r="BC1379" s="167"/>
      <c r="BD1379" s="167"/>
      <c r="BE1379" s="167"/>
      <c r="BF1379" s="167"/>
      <c r="BG1379" s="167"/>
      <c r="BH1379" s="167"/>
      <c r="BI1379" s="167"/>
      <c r="BJ1379" s="167"/>
      <c r="BK1379" s="167"/>
      <c r="BL1379" s="166"/>
      <c r="BM1379" s="166"/>
      <c r="BN1379" s="166"/>
      <c r="BO1379" s="166"/>
      <c r="BP1379" s="166"/>
      <c r="BQ1379" s="166"/>
      <c r="BR1379" s="166"/>
      <c r="BS1379" s="166"/>
      <c r="BT1379" s="166"/>
      <c r="BU1379" s="166"/>
      <c r="BV1379" s="166"/>
      <c r="BW1379" s="166"/>
      <c r="BX1379" s="166"/>
      <c r="BY1379" s="166"/>
      <c r="BZ1379" s="166"/>
      <c r="CA1379" s="166"/>
      <c r="CB1379" s="166"/>
      <c r="CC1379" s="166"/>
      <c r="CD1379" s="166"/>
      <c r="CE1379" s="166"/>
      <c r="CF1379" s="166"/>
      <c r="CG1379" s="166"/>
      <c r="CH1379" s="166"/>
      <c r="CI1379" s="166"/>
      <c r="CJ1379" s="166"/>
      <c r="CK1379" s="166"/>
      <c r="CL1379" s="166"/>
      <c r="CM1379" s="166"/>
      <c r="CN1379" s="166"/>
      <c r="CO1379" s="166"/>
      <c r="CP1379" s="166"/>
      <c r="CQ1379" s="166"/>
      <c r="CR1379" s="166"/>
      <c r="CS1379" s="166"/>
      <c r="CT1379" s="166"/>
      <c r="CU1379" s="166"/>
      <c r="CV1379" s="166"/>
      <c r="CW1379" s="166"/>
      <c r="CX1379" s="166"/>
      <c r="CY1379" s="166"/>
      <c r="CZ1379" s="166"/>
      <c r="DA1379" s="166"/>
      <c r="DB1379" s="166"/>
      <c r="DC1379" s="166"/>
      <c r="DD1379" s="166"/>
      <c r="DE1379" s="166"/>
      <c r="DF1379" s="166"/>
      <c r="DG1379" s="166"/>
      <c r="DH1379" s="166"/>
      <c r="DI1379" s="166"/>
      <c r="DJ1379" s="166"/>
      <c r="DK1379" s="166"/>
      <c r="DL1379" s="166"/>
      <c r="DM1379" s="166"/>
      <c r="DN1379" s="166"/>
      <c r="DO1379" s="166"/>
      <c r="DP1379" s="166"/>
      <c r="DQ1379" s="166"/>
      <c r="DR1379" s="166"/>
      <c r="DS1379" s="166"/>
      <c r="DT1379" s="166"/>
      <c r="DU1379" s="166"/>
      <c r="DV1379" s="166"/>
      <c r="DW1379" s="166"/>
      <c r="DX1379" s="166"/>
      <c r="DY1379" s="166"/>
      <c r="DZ1379" s="166"/>
      <c r="EA1379" s="166"/>
      <c r="EB1379" s="166"/>
      <c r="EC1379" s="166"/>
      <c r="ED1379" s="166"/>
      <c r="EE1379" s="166"/>
      <c r="EF1379" s="166"/>
      <c r="EG1379" s="166"/>
      <c r="EH1379" s="166"/>
      <c r="EI1379" s="166"/>
      <c r="EJ1379" s="166"/>
      <c r="EK1379" s="166"/>
      <c r="EL1379" s="166"/>
      <c r="EM1379" s="166"/>
      <c r="EN1379" s="166"/>
      <c r="EO1379" s="166"/>
      <c r="EP1379" s="166"/>
      <c r="EQ1379" s="166"/>
      <c r="ER1379" s="166"/>
      <c r="ES1379" s="166"/>
      <c r="ET1379" s="166"/>
      <c r="EU1379" s="166"/>
      <c r="EV1379" s="166"/>
      <c r="EW1379" s="166"/>
      <c r="EX1379" s="166"/>
      <c r="EY1379" s="166"/>
      <c r="EZ1379" s="166"/>
      <c r="FA1379" s="166"/>
      <c r="FB1379" s="166"/>
      <c r="FC1379" s="166"/>
      <c r="FD1379" s="166"/>
      <c r="FE1379" s="166"/>
      <c r="FF1379" s="166"/>
      <c r="FG1379" s="166"/>
      <c r="FH1379" s="166"/>
      <c r="FI1379" s="166"/>
      <c r="FJ1379" s="166"/>
    </row>
    <row r="1380" spans="13:166" s="19" customFormat="1">
      <c r="M1380" s="166"/>
      <c r="N1380" s="166"/>
      <c r="O1380" s="166"/>
      <c r="P1380" s="166"/>
      <c r="Q1380" s="166"/>
      <c r="R1380" s="166"/>
      <c r="S1380" s="166"/>
      <c r="T1380" s="166"/>
      <c r="U1380" s="166"/>
      <c r="V1380" s="166"/>
      <c r="W1380" s="166"/>
      <c r="X1380" s="166"/>
      <c r="Y1380" s="166"/>
      <c r="Z1380" s="166"/>
      <c r="AA1380" s="166"/>
      <c r="AB1380" s="166"/>
      <c r="AC1380" s="166"/>
      <c r="AD1380" s="166"/>
      <c r="AE1380" s="166"/>
      <c r="AF1380" s="166"/>
      <c r="AG1380" s="166"/>
      <c r="AH1380" s="167"/>
      <c r="AI1380" s="167"/>
      <c r="AJ1380" s="167"/>
      <c r="AK1380" s="167"/>
      <c r="AL1380" s="167"/>
      <c r="AM1380" s="167"/>
      <c r="AN1380" s="167"/>
      <c r="AO1380" s="167"/>
      <c r="AP1380" s="167"/>
      <c r="AQ1380" s="167"/>
      <c r="AR1380" s="167"/>
      <c r="AS1380" s="167"/>
      <c r="AT1380" s="167"/>
      <c r="AU1380" s="167"/>
      <c r="AV1380" s="167"/>
      <c r="AW1380" s="167"/>
      <c r="AX1380" s="167"/>
      <c r="AY1380" s="167"/>
      <c r="AZ1380" s="167"/>
      <c r="BA1380" s="167"/>
      <c r="BB1380" s="167"/>
      <c r="BC1380" s="167"/>
      <c r="BD1380" s="167"/>
      <c r="BE1380" s="167"/>
      <c r="BF1380" s="167"/>
      <c r="BG1380" s="167"/>
      <c r="BH1380" s="167"/>
      <c r="BI1380" s="167"/>
      <c r="BJ1380" s="167"/>
      <c r="BK1380" s="167"/>
      <c r="BL1380" s="166"/>
      <c r="BM1380" s="166"/>
      <c r="BN1380" s="166"/>
      <c r="BO1380" s="166"/>
      <c r="BP1380" s="166"/>
      <c r="BQ1380" s="166"/>
      <c r="BR1380" s="166"/>
      <c r="BS1380" s="166"/>
      <c r="BT1380" s="166"/>
      <c r="BU1380" s="166"/>
      <c r="BV1380" s="166"/>
      <c r="BW1380" s="166"/>
      <c r="BX1380" s="166"/>
      <c r="BY1380" s="166"/>
      <c r="BZ1380" s="166"/>
      <c r="CA1380" s="166"/>
      <c r="CB1380" s="166"/>
      <c r="CC1380" s="166"/>
      <c r="CD1380" s="166"/>
      <c r="CE1380" s="166"/>
      <c r="CF1380" s="166"/>
      <c r="CG1380" s="166"/>
      <c r="CH1380" s="166"/>
      <c r="CI1380" s="166"/>
      <c r="CJ1380" s="166"/>
      <c r="CK1380" s="166"/>
      <c r="CL1380" s="166"/>
      <c r="CM1380" s="166"/>
      <c r="CN1380" s="166"/>
      <c r="CO1380" s="166"/>
      <c r="CP1380" s="166"/>
      <c r="CQ1380" s="166"/>
      <c r="CR1380" s="166"/>
      <c r="CS1380" s="166"/>
      <c r="CT1380" s="166"/>
      <c r="CU1380" s="166"/>
      <c r="CV1380" s="166"/>
      <c r="CW1380" s="166"/>
      <c r="CX1380" s="166"/>
      <c r="CY1380" s="166"/>
      <c r="CZ1380" s="166"/>
      <c r="DA1380" s="166"/>
      <c r="DB1380" s="166"/>
      <c r="DC1380" s="166"/>
      <c r="DD1380" s="166"/>
      <c r="DE1380" s="166"/>
      <c r="DF1380" s="166"/>
      <c r="DG1380" s="166"/>
      <c r="DH1380" s="166"/>
      <c r="DI1380" s="166"/>
      <c r="DJ1380" s="166"/>
      <c r="DK1380" s="166"/>
      <c r="DL1380" s="166"/>
      <c r="DM1380" s="166"/>
      <c r="DN1380" s="166"/>
      <c r="DO1380" s="166"/>
      <c r="DP1380" s="166"/>
      <c r="DQ1380" s="166"/>
      <c r="DR1380" s="166"/>
      <c r="DS1380" s="166"/>
      <c r="DT1380" s="166"/>
      <c r="DU1380" s="166"/>
      <c r="DV1380" s="166"/>
      <c r="DW1380" s="166"/>
      <c r="DX1380" s="166"/>
      <c r="DY1380" s="166"/>
      <c r="DZ1380" s="166"/>
      <c r="EA1380" s="166"/>
      <c r="EB1380" s="166"/>
      <c r="EC1380" s="166"/>
      <c r="ED1380" s="166"/>
      <c r="EE1380" s="166"/>
      <c r="EF1380" s="166"/>
      <c r="EG1380" s="166"/>
      <c r="EH1380" s="166"/>
      <c r="EI1380" s="166"/>
      <c r="EJ1380" s="166"/>
      <c r="EK1380" s="166"/>
      <c r="EL1380" s="166"/>
      <c r="EM1380" s="166"/>
      <c r="EN1380" s="166"/>
      <c r="EO1380" s="166"/>
      <c r="EP1380" s="166"/>
      <c r="EQ1380" s="166"/>
      <c r="ER1380" s="166"/>
      <c r="ES1380" s="166"/>
      <c r="ET1380" s="166"/>
      <c r="EU1380" s="166"/>
      <c r="EV1380" s="166"/>
      <c r="EW1380" s="166"/>
      <c r="EX1380" s="166"/>
      <c r="EY1380" s="166"/>
      <c r="EZ1380" s="166"/>
      <c r="FA1380" s="166"/>
      <c r="FB1380" s="166"/>
      <c r="FC1380" s="166"/>
      <c r="FD1380" s="166"/>
      <c r="FE1380" s="166"/>
      <c r="FF1380" s="166"/>
      <c r="FG1380" s="166"/>
      <c r="FH1380" s="166"/>
      <c r="FI1380" s="166"/>
      <c r="FJ1380" s="166"/>
    </row>
    <row r="1381" spans="13:166" s="19" customFormat="1">
      <c r="M1381" s="166"/>
      <c r="N1381" s="166"/>
      <c r="O1381" s="166"/>
      <c r="P1381" s="166"/>
      <c r="Q1381" s="166"/>
      <c r="R1381" s="166"/>
      <c r="S1381" s="166"/>
      <c r="T1381" s="166"/>
      <c r="U1381" s="166"/>
      <c r="V1381" s="166"/>
      <c r="W1381" s="166"/>
      <c r="X1381" s="166"/>
      <c r="Y1381" s="166"/>
      <c r="Z1381" s="166"/>
      <c r="AA1381" s="166"/>
      <c r="AB1381" s="166"/>
      <c r="AC1381" s="166"/>
      <c r="AD1381" s="166"/>
      <c r="AE1381" s="166"/>
      <c r="AF1381" s="166"/>
      <c r="AG1381" s="166"/>
      <c r="AH1381" s="167"/>
      <c r="AI1381" s="167"/>
      <c r="AJ1381" s="167"/>
      <c r="AK1381" s="167"/>
      <c r="AL1381" s="167"/>
      <c r="AM1381" s="167"/>
      <c r="AN1381" s="167"/>
      <c r="AO1381" s="167"/>
      <c r="AP1381" s="167"/>
      <c r="AQ1381" s="167"/>
      <c r="AR1381" s="167"/>
      <c r="AS1381" s="167"/>
      <c r="AT1381" s="167"/>
      <c r="AU1381" s="167"/>
      <c r="AV1381" s="167"/>
      <c r="AW1381" s="167"/>
      <c r="AX1381" s="167"/>
      <c r="AY1381" s="167"/>
      <c r="AZ1381" s="167"/>
      <c r="BA1381" s="167"/>
      <c r="BB1381" s="167"/>
      <c r="BC1381" s="167"/>
      <c r="BD1381" s="167"/>
      <c r="BE1381" s="167"/>
      <c r="BF1381" s="167"/>
      <c r="BG1381" s="167"/>
      <c r="BH1381" s="167"/>
      <c r="BI1381" s="167"/>
      <c r="BJ1381" s="167"/>
      <c r="BK1381" s="167"/>
      <c r="BL1381" s="166"/>
      <c r="BM1381" s="166"/>
      <c r="BN1381" s="166"/>
      <c r="BO1381" s="166"/>
      <c r="BP1381" s="166"/>
      <c r="BQ1381" s="166"/>
      <c r="BR1381" s="166"/>
      <c r="BS1381" s="166"/>
      <c r="BT1381" s="166"/>
      <c r="BU1381" s="166"/>
      <c r="BV1381" s="166"/>
      <c r="BW1381" s="166"/>
      <c r="BX1381" s="166"/>
      <c r="BY1381" s="166"/>
      <c r="BZ1381" s="166"/>
      <c r="CA1381" s="166"/>
      <c r="CB1381" s="166"/>
      <c r="CC1381" s="166"/>
      <c r="CD1381" s="166"/>
      <c r="CE1381" s="166"/>
      <c r="CF1381" s="166"/>
      <c r="CG1381" s="166"/>
      <c r="CH1381" s="166"/>
      <c r="CI1381" s="166"/>
      <c r="CJ1381" s="166"/>
      <c r="CK1381" s="166"/>
      <c r="CL1381" s="166"/>
      <c r="CM1381" s="166"/>
      <c r="CN1381" s="166"/>
      <c r="CO1381" s="166"/>
      <c r="CP1381" s="166"/>
      <c r="CQ1381" s="166"/>
      <c r="CR1381" s="166"/>
      <c r="CS1381" s="166"/>
      <c r="CT1381" s="166"/>
      <c r="CU1381" s="166"/>
      <c r="CV1381" s="166"/>
      <c r="CW1381" s="166"/>
      <c r="CX1381" s="166"/>
      <c r="CY1381" s="166"/>
      <c r="CZ1381" s="166"/>
      <c r="DA1381" s="166"/>
      <c r="DB1381" s="166"/>
      <c r="DC1381" s="166"/>
      <c r="DD1381" s="166"/>
      <c r="DE1381" s="166"/>
      <c r="DF1381" s="166"/>
      <c r="DG1381" s="166"/>
      <c r="DH1381" s="166"/>
      <c r="DI1381" s="166"/>
      <c r="DJ1381" s="166"/>
      <c r="DK1381" s="166"/>
      <c r="DL1381" s="166"/>
      <c r="DM1381" s="166"/>
      <c r="DN1381" s="166"/>
      <c r="DO1381" s="166"/>
      <c r="DP1381" s="166"/>
      <c r="DQ1381" s="166"/>
      <c r="DR1381" s="166"/>
      <c r="DS1381" s="166"/>
      <c r="DT1381" s="166"/>
      <c r="DU1381" s="166"/>
      <c r="DV1381" s="166"/>
      <c r="DW1381" s="166"/>
      <c r="DX1381" s="166"/>
      <c r="DY1381" s="166"/>
      <c r="DZ1381" s="166"/>
      <c r="EA1381" s="166"/>
      <c r="EB1381" s="166"/>
      <c r="EC1381" s="166"/>
      <c r="ED1381" s="166"/>
      <c r="EE1381" s="166"/>
      <c r="EF1381" s="166"/>
      <c r="EG1381" s="166"/>
      <c r="EH1381" s="166"/>
      <c r="EI1381" s="166"/>
      <c r="EJ1381" s="166"/>
      <c r="EK1381" s="166"/>
      <c r="EL1381" s="166"/>
      <c r="EM1381" s="166"/>
      <c r="EN1381" s="166"/>
      <c r="EO1381" s="166"/>
      <c r="EP1381" s="166"/>
      <c r="EQ1381" s="166"/>
      <c r="ER1381" s="166"/>
      <c r="ES1381" s="166"/>
      <c r="ET1381" s="166"/>
      <c r="EU1381" s="166"/>
      <c r="EV1381" s="166"/>
      <c r="EW1381" s="166"/>
      <c r="EX1381" s="166"/>
      <c r="EY1381" s="166"/>
      <c r="EZ1381" s="166"/>
      <c r="FA1381" s="166"/>
      <c r="FB1381" s="166"/>
      <c r="FC1381" s="166"/>
      <c r="FD1381" s="166"/>
      <c r="FE1381" s="166"/>
      <c r="FF1381" s="166"/>
      <c r="FG1381" s="166"/>
      <c r="FH1381" s="166"/>
      <c r="FI1381" s="166"/>
      <c r="FJ1381" s="166"/>
    </row>
    <row r="1382" spans="13:166" s="19" customFormat="1">
      <c r="M1382" s="166"/>
      <c r="N1382" s="166"/>
      <c r="O1382" s="166"/>
      <c r="P1382" s="166"/>
      <c r="Q1382" s="166"/>
      <c r="R1382" s="166"/>
      <c r="S1382" s="166"/>
      <c r="T1382" s="166"/>
      <c r="U1382" s="166"/>
      <c r="V1382" s="166"/>
      <c r="W1382" s="166"/>
      <c r="X1382" s="166"/>
      <c r="Y1382" s="166"/>
      <c r="Z1382" s="166"/>
      <c r="AA1382" s="166"/>
      <c r="AB1382" s="166"/>
      <c r="AC1382" s="166"/>
      <c r="AD1382" s="166"/>
      <c r="AE1382" s="166"/>
      <c r="AF1382" s="166"/>
      <c r="AG1382" s="166"/>
      <c r="AH1382" s="167"/>
      <c r="AI1382" s="167"/>
      <c r="AJ1382" s="167"/>
      <c r="AK1382" s="167"/>
      <c r="AL1382" s="167"/>
      <c r="AM1382" s="167"/>
      <c r="AN1382" s="167"/>
      <c r="AO1382" s="167"/>
      <c r="AP1382" s="167"/>
      <c r="AQ1382" s="167"/>
      <c r="AR1382" s="167"/>
      <c r="AS1382" s="167"/>
      <c r="AT1382" s="167"/>
      <c r="AU1382" s="167"/>
      <c r="AV1382" s="167"/>
      <c r="AW1382" s="167"/>
      <c r="AX1382" s="167"/>
      <c r="AY1382" s="167"/>
      <c r="AZ1382" s="167"/>
      <c r="BA1382" s="167"/>
      <c r="BB1382" s="167"/>
      <c r="BC1382" s="167"/>
      <c r="BD1382" s="167"/>
      <c r="BE1382" s="167"/>
      <c r="BF1382" s="167"/>
      <c r="BG1382" s="167"/>
      <c r="BH1382" s="167"/>
      <c r="BI1382" s="167"/>
      <c r="BJ1382" s="167"/>
      <c r="BK1382" s="167"/>
      <c r="BL1382" s="166"/>
      <c r="BM1382" s="166"/>
      <c r="BN1382" s="166"/>
      <c r="BO1382" s="166"/>
      <c r="BP1382" s="166"/>
      <c r="BQ1382" s="166"/>
      <c r="BR1382" s="166"/>
      <c r="BS1382" s="166"/>
      <c r="BT1382" s="166"/>
      <c r="BU1382" s="166"/>
      <c r="BV1382" s="166"/>
      <c r="BW1382" s="166"/>
      <c r="BX1382" s="166"/>
      <c r="BY1382" s="166"/>
      <c r="BZ1382" s="166"/>
      <c r="CA1382" s="166"/>
      <c r="CB1382" s="166"/>
      <c r="CC1382" s="166"/>
      <c r="CD1382" s="166"/>
      <c r="CE1382" s="166"/>
      <c r="CF1382" s="166"/>
      <c r="CG1382" s="166"/>
      <c r="CH1382" s="166"/>
      <c r="CI1382" s="166"/>
      <c r="CJ1382" s="166"/>
      <c r="CK1382" s="166"/>
      <c r="CL1382" s="166"/>
      <c r="CM1382" s="166"/>
      <c r="CN1382" s="166"/>
      <c r="CO1382" s="166"/>
      <c r="CP1382" s="166"/>
      <c r="CQ1382" s="166"/>
      <c r="CR1382" s="166"/>
      <c r="CS1382" s="166"/>
      <c r="CT1382" s="166"/>
      <c r="CU1382" s="166"/>
      <c r="CV1382" s="166"/>
      <c r="CW1382" s="166"/>
      <c r="CX1382" s="166"/>
      <c r="CY1382" s="166"/>
      <c r="CZ1382" s="166"/>
      <c r="DA1382" s="166"/>
      <c r="DB1382" s="166"/>
      <c r="DC1382" s="166"/>
      <c r="DD1382" s="166"/>
      <c r="DE1382" s="166"/>
      <c r="DF1382" s="166"/>
      <c r="DG1382" s="166"/>
      <c r="DH1382" s="166"/>
      <c r="DI1382" s="166"/>
      <c r="DJ1382" s="166"/>
      <c r="DK1382" s="166"/>
      <c r="DL1382" s="166"/>
      <c r="DM1382" s="166"/>
      <c r="DN1382" s="166"/>
      <c r="DO1382" s="166"/>
      <c r="DP1382" s="166"/>
      <c r="DQ1382" s="166"/>
      <c r="DR1382" s="166"/>
      <c r="DS1382" s="166"/>
      <c r="DT1382" s="166"/>
      <c r="DU1382" s="166"/>
      <c r="DV1382" s="166"/>
      <c r="DW1382" s="166"/>
      <c r="DX1382" s="166"/>
      <c r="DY1382" s="166"/>
      <c r="DZ1382" s="166"/>
      <c r="EA1382" s="166"/>
      <c r="EB1382" s="166"/>
      <c r="EC1382" s="166"/>
      <c r="ED1382" s="166"/>
      <c r="EE1382" s="166"/>
      <c r="EF1382" s="166"/>
      <c r="EG1382" s="166"/>
      <c r="EH1382" s="166"/>
      <c r="EI1382" s="166"/>
      <c r="EJ1382" s="166"/>
      <c r="EK1382" s="166"/>
      <c r="EL1382" s="166"/>
      <c r="EM1382" s="166"/>
      <c r="EN1382" s="166"/>
      <c r="EO1382" s="166"/>
      <c r="EP1382" s="166"/>
      <c r="EQ1382" s="166"/>
      <c r="ER1382" s="166"/>
      <c r="ES1382" s="166"/>
      <c r="ET1382" s="166"/>
      <c r="EU1382" s="166"/>
      <c r="EV1382" s="166"/>
      <c r="EW1382" s="166"/>
      <c r="EX1382" s="166"/>
      <c r="EY1382" s="166"/>
      <c r="EZ1382" s="166"/>
      <c r="FA1382" s="166"/>
      <c r="FB1382" s="166"/>
      <c r="FC1382" s="166"/>
      <c r="FD1382" s="166"/>
      <c r="FE1382" s="166"/>
      <c r="FF1382" s="166"/>
      <c r="FG1382" s="166"/>
      <c r="FH1382" s="166"/>
      <c r="FI1382" s="166"/>
      <c r="FJ1382" s="166"/>
    </row>
    <row r="1383" spans="13:166" s="19" customFormat="1">
      <c r="M1383" s="166"/>
      <c r="N1383" s="166"/>
      <c r="O1383" s="166"/>
      <c r="P1383" s="166"/>
      <c r="Q1383" s="166"/>
      <c r="R1383" s="166"/>
      <c r="S1383" s="166"/>
      <c r="T1383" s="166"/>
      <c r="U1383" s="166"/>
      <c r="V1383" s="166"/>
      <c r="W1383" s="166"/>
      <c r="X1383" s="166"/>
      <c r="Y1383" s="166"/>
      <c r="Z1383" s="166"/>
      <c r="AA1383" s="166"/>
      <c r="AB1383" s="166"/>
      <c r="AC1383" s="166"/>
      <c r="AD1383" s="166"/>
      <c r="AE1383" s="166"/>
      <c r="AF1383" s="166"/>
      <c r="AG1383" s="166"/>
      <c r="AH1383" s="167"/>
      <c r="AI1383" s="167"/>
      <c r="AJ1383" s="167"/>
      <c r="AK1383" s="167"/>
      <c r="AL1383" s="167"/>
      <c r="AM1383" s="167"/>
      <c r="AN1383" s="167"/>
      <c r="AO1383" s="167"/>
      <c r="AP1383" s="167"/>
      <c r="AQ1383" s="167"/>
      <c r="AR1383" s="167"/>
      <c r="AS1383" s="167"/>
      <c r="AT1383" s="167"/>
      <c r="AU1383" s="167"/>
      <c r="AV1383" s="167"/>
      <c r="AW1383" s="167"/>
      <c r="AX1383" s="167"/>
      <c r="AY1383" s="167"/>
      <c r="AZ1383" s="167"/>
      <c r="BA1383" s="167"/>
      <c r="BB1383" s="167"/>
      <c r="BC1383" s="167"/>
      <c r="BD1383" s="167"/>
      <c r="BE1383" s="167"/>
      <c r="BF1383" s="167"/>
      <c r="BG1383" s="167"/>
      <c r="BH1383" s="167"/>
      <c r="BI1383" s="167"/>
      <c r="BJ1383" s="167"/>
      <c r="BK1383" s="167"/>
      <c r="BL1383" s="166"/>
      <c r="BM1383" s="166"/>
      <c r="BN1383" s="166"/>
      <c r="BO1383" s="166"/>
      <c r="BP1383" s="166"/>
      <c r="BQ1383" s="166"/>
      <c r="BR1383" s="166"/>
      <c r="BS1383" s="166"/>
      <c r="BT1383" s="166"/>
      <c r="BU1383" s="166"/>
      <c r="BV1383" s="166"/>
      <c r="BW1383" s="166"/>
      <c r="BX1383" s="166"/>
      <c r="BY1383" s="166"/>
      <c r="BZ1383" s="166"/>
      <c r="CA1383" s="166"/>
      <c r="CB1383" s="166"/>
      <c r="CC1383" s="166"/>
      <c r="CD1383" s="166"/>
      <c r="CE1383" s="166"/>
      <c r="CF1383" s="166"/>
      <c r="CG1383" s="166"/>
      <c r="CH1383" s="166"/>
      <c r="CI1383" s="166"/>
      <c r="CJ1383" s="166"/>
      <c r="CK1383" s="166"/>
      <c r="CL1383" s="166"/>
      <c r="CM1383" s="166"/>
      <c r="CN1383" s="166"/>
      <c r="CO1383" s="166"/>
      <c r="CP1383" s="166"/>
      <c r="CQ1383" s="166"/>
      <c r="CR1383" s="166"/>
      <c r="CS1383" s="166"/>
      <c r="CT1383" s="166"/>
      <c r="CU1383" s="166"/>
      <c r="CV1383" s="166"/>
      <c r="CW1383" s="166"/>
      <c r="CX1383" s="166"/>
      <c r="CY1383" s="166"/>
      <c r="CZ1383" s="166"/>
      <c r="DA1383" s="166"/>
      <c r="DB1383" s="166"/>
      <c r="DC1383" s="166"/>
      <c r="DD1383" s="166"/>
      <c r="DE1383" s="166"/>
      <c r="DF1383" s="166"/>
      <c r="DG1383" s="166"/>
      <c r="DH1383" s="166"/>
      <c r="DI1383" s="166"/>
      <c r="DJ1383" s="166"/>
      <c r="DK1383" s="166"/>
      <c r="DL1383" s="166"/>
      <c r="DM1383" s="166"/>
      <c r="DN1383" s="166"/>
      <c r="DO1383" s="166"/>
      <c r="DP1383" s="166"/>
      <c r="DQ1383" s="166"/>
      <c r="DR1383" s="166"/>
      <c r="DS1383" s="166"/>
      <c r="DT1383" s="166"/>
      <c r="DU1383" s="166"/>
      <c r="DV1383" s="166"/>
      <c r="DW1383" s="166"/>
      <c r="DX1383" s="166"/>
      <c r="DY1383" s="166"/>
      <c r="DZ1383" s="166"/>
      <c r="EA1383" s="166"/>
      <c r="EB1383" s="166"/>
      <c r="EC1383" s="166"/>
      <c r="ED1383" s="166"/>
      <c r="EE1383" s="166"/>
      <c r="EF1383" s="166"/>
      <c r="EG1383" s="166"/>
      <c r="EH1383" s="166"/>
      <c r="EI1383" s="166"/>
      <c r="EJ1383" s="166"/>
      <c r="EK1383" s="166"/>
      <c r="EL1383" s="166"/>
      <c r="EM1383" s="166"/>
      <c r="EN1383" s="166"/>
      <c r="EO1383" s="166"/>
      <c r="EP1383" s="166"/>
      <c r="EQ1383" s="166"/>
      <c r="ER1383" s="166"/>
      <c r="ES1383" s="166"/>
      <c r="ET1383" s="166"/>
      <c r="EU1383" s="166"/>
      <c r="EV1383" s="166"/>
      <c r="EW1383" s="166"/>
      <c r="EX1383" s="166"/>
      <c r="EY1383" s="166"/>
      <c r="EZ1383" s="166"/>
      <c r="FA1383" s="166"/>
      <c r="FB1383" s="166"/>
      <c r="FC1383" s="166"/>
      <c r="FD1383" s="166"/>
      <c r="FE1383" s="166"/>
      <c r="FF1383" s="166"/>
      <c r="FG1383" s="166"/>
      <c r="FH1383" s="166"/>
      <c r="FI1383" s="166"/>
      <c r="FJ1383" s="166"/>
    </row>
    <row r="1384" spans="13:166" s="19" customFormat="1">
      <c r="M1384" s="166"/>
      <c r="N1384" s="166"/>
      <c r="O1384" s="166"/>
      <c r="P1384" s="166"/>
      <c r="Q1384" s="166"/>
      <c r="R1384" s="166"/>
      <c r="S1384" s="166"/>
      <c r="T1384" s="166"/>
      <c r="U1384" s="166"/>
      <c r="V1384" s="166"/>
      <c r="W1384" s="166"/>
      <c r="X1384" s="166"/>
      <c r="Y1384" s="166"/>
      <c r="Z1384" s="166"/>
      <c r="AA1384" s="166"/>
      <c r="AB1384" s="166"/>
      <c r="AC1384" s="166"/>
      <c r="AD1384" s="166"/>
      <c r="AE1384" s="166"/>
      <c r="AF1384" s="166"/>
      <c r="AG1384" s="166"/>
      <c r="AH1384" s="167"/>
      <c r="AI1384" s="167"/>
      <c r="AJ1384" s="167"/>
      <c r="AK1384" s="167"/>
      <c r="AL1384" s="167"/>
      <c r="AM1384" s="167"/>
      <c r="AN1384" s="167"/>
      <c r="AO1384" s="167"/>
      <c r="AP1384" s="167"/>
      <c r="AQ1384" s="167"/>
      <c r="AR1384" s="167"/>
      <c r="AS1384" s="167"/>
      <c r="AT1384" s="167"/>
      <c r="AU1384" s="167"/>
      <c r="AV1384" s="167"/>
      <c r="AW1384" s="167"/>
      <c r="AX1384" s="167"/>
      <c r="AY1384" s="167"/>
      <c r="AZ1384" s="167"/>
      <c r="BA1384" s="167"/>
      <c r="BB1384" s="167"/>
      <c r="BC1384" s="167"/>
      <c r="BD1384" s="167"/>
      <c r="BE1384" s="167"/>
      <c r="BF1384" s="167"/>
      <c r="BG1384" s="167"/>
      <c r="BH1384" s="167"/>
      <c r="BI1384" s="167"/>
      <c r="BJ1384" s="167"/>
      <c r="BK1384" s="167"/>
      <c r="BL1384" s="166"/>
      <c r="BM1384" s="166"/>
      <c r="BN1384" s="166"/>
      <c r="BO1384" s="166"/>
      <c r="BP1384" s="166"/>
      <c r="BQ1384" s="166"/>
      <c r="BR1384" s="166"/>
      <c r="BS1384" s="166"/>
      <c r="BT1384" s="166"/>
      <c r="BU1384" s="166"/>
      <c r="BV1384" s="166"/>
      <c r="BW1384" s="166"/>
      <c r="BX1384" s="166"/>
      <c r="BY1384" s="166"/>
      <c r="BZ1384" s="166"/>
      <c r="CA1384" s="166"/>
      <c r="CB1384" s="166"/>
      <c r="CC1384" s="166"/>
      <c r="CD1384" s="166"/>
      <c r="CE1384" s="166"/>
      <c r="CF1384" s="166"/>
      <c r="CG1384" s="166"/>
      <c r="CH1384" s="166"/>
      <c r="CI1384" s="166"/>
      <c r="CJ1384" s="166"/>
      <c r="CK1384" s="166"/>
      <c r="CL1384" s="166"/>
      <c r="CM1384" s="166"/>
      <c r="CN1384" s="166"/>
      <c r="CO1384" s="166"/>
      <c r="CP1384" s="166"/>
      <c r="CQ1384" s="166"/>
      <c r="CR1384" s="166"/>
      <c r="CS1384" s="166"/>
      <c r="CT1384" s="166"/>
      <c r="CU1384" s="166"/>
      <c r="CV1384" s="166"/>
      <c r="CW1384" s="166"/>
      <c r="CX1384" s="166"/>
      <c r="CY1384" s="166"/>
      <c r="CZ1384" s="166"/>
      <c r="DA1384" s="166"/>
      <c r="DB1384" s="166"/>
      <c r="DC1384" s="166"/>
      <c r="DD1384" s="166"/>
      <c r="DE1384" s="166"/>
      <c r="DF1384" s="166"/>
      <c r="DG1384" s="166"/>
      <c r="DH1384" s="166"/>
      <c r="DI1384" s="166"/>
      <c r="DJ1384" s="166"/>
      <c r="DK1384" s="166"/>
      <c r="DL1384" s="166"/>
      <c r="DM1384" s="166"/>
      <c r="DN1384" s="166"/>
      <c r="DO1384" s="166"/>
      <c r="DP1384" s="166"/>
      <c r="DQ1384" s="166"/>
      <c r="DR1384" s="166"/>
      <c r="DS1384" s="166"/>
      <c r="DT1384" s="166"/>
      <c r="DU1384" s="166"/>
      <c r="DV1384" s="166"/>
      <c r="DW1384" s="166"/>
      <c r="DX1384" s="166"/>
      <c r="DY1384" s="166"/>
      <c r="DZ1384" s="166"/>
      <c r="EA1384" s="166"/>
      <c r="EB1384" s="166"/>
      <c r="EC1384" s="166"/>
      <c r="ED1384" s="166"/>
      <c r="EE1384" s="166"/>
      <c r="EF1384" s="166"/>
      <c r="EG1384" s="166"/>
      <c r="EH1384" s="166"/>
      <c r="EI1384" s="166"/>
      <c r="EJ1384" s="166"/>
      <c r="EK1384" s="166"/>
      <c r="EL1384" s="166"/>
      <c r="EM1384" s="166"/>
      <c r="EN1384" s="166"/>
      <c r="EO1384" s="166"/>
      <c r="EP1384" s="166"/>
      <c r="EQ1384" s="166"/>
      <c r="ER1384" s="166"/>
      <c r="ES1384" s="166"/>
      <c r="ET1384" s="166"/>
      <c r="EU1384" s="166"/>
      <c r="EV1384" s="166"/>
      <c r="EW1384" s="166"/>
      <c r="EX1384" s="166"/>
      <c r="EY1384" s="166"/>
      <c r="EZ1384" s="166"/>
      <c r="FA1384" s="166"/>
      <c r="FB1384" s="166"/>
      <c r="FC1384" s="166"/>
      <c r="FD1384" s="166"/>
      <c r="FE1384" s="166"/>
      <c r="FF1384" s="166"/>
      <c r="FG1384" s="166"/>
      <c r="FH1384" s="166"/>
      <c r="FI1384" s="166"/>
      <c r="FJ1384" s="166"/>
    </row>
    <row r="1385" spans="13:166" s="19" customFormat="1">
      <c r="M1385" s="166"/>
      <c r="N1385" s="166"/>
      <c r="O1385" s="166"/>
      <c r="P1385" s="166"/>
      <c r="Q1385" s="166"/>
      <c r="R1385" s="166"/>
      <c r="S1385" s="166"/>
      <c r="T1385" s="166"/>
      <c r="U1385" s="166"/>
      <c r="V1385" s="166"/>
      <c r="W1385" s="166"/>
      <c r="X1385" s="166"/>
      <c r="Y1385" s="166"/>
      <c r="Z1385" s="166"/>
      <c r="AA1385" s="166"/>
      <c r="AB1385" s="166"/>
      <c r="AC1385" s="166"/>
      <c r="AD1385" s="166"/>
      <c r="AE1385" s="166"/>
      <c r="AF1385" s="166"/>
      <c r="AG1385" s="166"/>
      <c r="AH1385" s="167"/>
      <c r="AI1385" s="167"/>
      <c r="AJ1385" s="167"/>
      <c r="AK1385" s="167"/>
      <c r="AL1385" s="167"/>
      <c r="AM1385" s="167"/>
      <c r="AN1385" s="167"/>
      <c r="AO1385" s="167"/>
      <c r="AP1385" s="167"/>
      <c r="AQ1385" s="167"/>
      <c r="AR1385" s="167"/>
      <c r="AS1385" s="167"/>
      <c r="AT1385" s="167"/>
      <c r="AU1385" s="167"/>
      <c r="AV1385" s="167"/>
      <c r="AW1385" s="167"/>
      <c r="AX1385" s="167"/>
      <c r="AY1385" s="167"/>
      <c r="AZ1385" s="167"/>
      <c r="BA1385" s="167"/>
      <c r="BB1385" s="167"/>
      <c r="BC1385" s="167"/>
      <c r="BD1385" s="167"/>
      <c r="BE1385" s="167"/>
      <c r="BF1385" s="167"/>
      <c r="BG1385" s="167"/>
      <c r="BH1385" s="167"/>
      <c r="BI1385" s="167"/>
      <c r="BJ1385" s="167"/>
      <c r="BK1385" s="167"/>
      <c r="BL1385" s="166"/>
      <c r="BM1385" s="166"/>
      <c r="BN1385" s="166"/>
      <c r="BO1385" s="166"/>
      <c r="BP1385" s="166"/>
      <c r="BQ1385" s="166"/>
      <c r="BR1385" s="166"/>
      <c r="BS1385" s="166"/>
      <c r="BT1385" s="166"/>
      <c r="BU1385" s="166"/>
      <c r="BV1385" s="166"/>
      <c r="BW1385" s="166"/>
      <c r="BX1385" s="166"/>
      <c r="BY1385" s="166"/>
      <c r="BZ1385" s="166"/>
      <c r="CA1385" s="166"/>
      <c r="CB1385" s="166"/>
      <c r="CC1385" s="166"/>
      <c r="CD1385" s="166"/>
      <c r="CE1385" s="166"/>
      <c r="CF1385" s="166"/>
      <c r="CG1385" s="166"/>
      <c r="CH1385" s="166"/>
      <c r="CI1385" s="166"/>
      <c r="CJ1385" s="166"/>
      <c r="CK1385" s="166"/>
      <c r="CL1385" s="166"/>
      <c r="CM1385" s="166"/>
      <c r="CN1385" s="166"/>
      <c r="CO1385" s="166"/>
      <c r="CP1385" s="166"/>
      <c r="CQ1385" s="166"/>
      <c r="CR1385" s="166"/>
      <c r="CS1385" s="166"/>
      <c r="CT1385" s="166"/>
      <c r="CU1385" s="166"/>
      <c r="CV1385" s="166"/>
      <c r="CW1385" s="166"/>
      <c r="CX1385" s="166"/>
      <c r="CY1385" s="166"/>
      <c r="CZ1385" s="166"/>
      <c r="DA1385" s="166"/>
      <c r="DB1385" s="166"/>
      <c r="DC1385" s="166"/>
      <c r="DD1385" s="166"/>
      <c r="DE1385" s="166"/>
      <c r="DF1385" s="166"/>
      <c r="DG1385" s="166"/>
      <c r="DH1385" s="166"/>
      <c r="DI1385" s="166"/>
      <c r="DJ1385" s="166"/>
      <c r="DK1385" s="166"/>
      <c r="DL1385" s="166"/>
      <c r="DM1385" s="166"/>
      <c r="DN1385" s="166"/>
      <c r="DO1385" s="166"/>
      <c r="DP1385" s="166"/>
      <c r="DQ1385" s="166"/>
      <c r="DR1385" s="166"/>
      <c r="DS1385" s="166"/>
      <c r="DT1385" s="166"/>
      <c r="DU1385" s="166"/>
      <c r="DV1385" s="166"/>
      <c r="DW1385" s="166"/>
      <c r="DX1385" s="166"/>
      <c r="DY1385" s="166"/>
      <c r="DZ1385" s="166"/>
      <c r="EA1385" s="166"/>
      <c r="EB1385" s="166"/>
      <c r="EC1385" s="166"/>
      <c r="ED1385" s="166"/>
      <c r="EE1385" s="166"/>
      <c r="EF1385" s="166"/>
      <c r="EG1385" s="166"/>
      <c r="EH1385" s="166"/>
      <c r="EI1385" s="166"/>
      <c r="EJ1385" s="166"/>
      <c r="EK1385" s="166"/>
      <c r="EL1385" s="166"/>
      <c r="EM1385" s="166"/>
      <c r="EN1385" s="166"/>
      <c r="EO1385" s="166"/>
      <c r="EP1385" s="166"/>
      <c r="EQ1385" s="166"/>
      <c r="ER1385" s="166"/>
      <c r="ES1385" s="166"/>
      <c r="ET1385" s="166"/>
      <c r="EU1385" s="166"/>
      <c r="EV1385" s="166"/>
      <c r="EW1385" s="166"/>
      <c r="EX1385" s="166"/>
      <c r="EY1385" s="166"/>
      <c r="EZ1385" s="166"/>
      <c r="FA1385" s="166"/>
      <c r="FB1385" s="166"/>
      <c r="FC1385" s="166"/>
      <c r="FD1385" s="166"/>
      <c r="FE1385" s="166"/>
      <c r="FF1385" s="166"/>
      <c r="FG1385" s="166"/>
      <c r="FH1385" s="166"/>
      <c r="FI1385" s="166"/>
      <c r="FJ1385" s="166"/>
    </row>
    <row r="1386" spans="13:166" s="19" customFormat="1">
      <c r="M1386" s="166"/>
      <c r="N1386" s="166"/>
      <c r="O1386" s="166"/>
      <c r="P1386" s="166"/>
      <c r="Q1386" s="166"/>
      <c r="R1386" s="166"/>
      <c r="S1386" s="166"/>
      <c r="T1386" s="166"/>
      <c r="U1386" s="166"/>
      <c r="V1386" s="166"/>
      <c r="W1386" s="166"/>
      <c r="X1386" s="166"/>
      <c r="Y1386" s="166"/>
      <c r="Z1386" s="166"/>
      <c r="AA1386" s="166"/>
      <c r="AB1386" s="166"/>
      <c r="AC1386" s="166"/>
      <c r="AD1386" s="166"/>
      <c r="AE1386" s="166"/>
      <c r="AF1386" s="166"/>
      <c r="AG1386" s="166"/>
      <c r="AH1386" s="167"/>
      <c r="AI1386" s="167"/>
      <c r="AJ1386" s="167"/>
      <c r="AK1386" s="167"/>
      <c r="AL1386" s="167"/>
      <c r="AM1386" s="167"/>
      <c r="AN1386" s="167"/>
      <c r="AO1386" s="167"/>
      <c r="AP1386" s="167"/>
      <c r="AQ1386" s="167"/>
      <c r="AR1386" s="167"/>
      <c r="AS1386" s="167"/>
      <c r="AT1386" s="167"/>
      <c r="AU1386" s="167"/>
      <c r="AV1386" s="167"/>
      <c r="AW1386" s="167"/>
      <c r="AX1386" s="167"/>
      <c r="AY1386" s="167"/>
      <c r="AZ1386" s="167"/>
      <c r="BA1386" s="167"/>
      <c r="BB1386" s="167"/>
      <c r="BC1386" s="167"/>
      <c r="BD1386" s="167"/>
      <c r="BE1386" s="167"/>
      <c r="BF1386" s="167"/>
      <c r="BG1386" s="167"/>
      <c r="BH1386" s="167"/>
      <c r="BI1386" s="167"/>
      <c r="BJ1386" s="167"/>
      <c r="BK1386" s="167"/>
      <c r="BL1386" s="166"/>
      <c r="BM1386" s="166"/>
      <c r="BN1386" s="166"/>
      <c r="BO1386" s="166"/>
      <c r="BP1386" s="166"/>
      <c r="BQ1386" s="166"/>
      <c r="BR1386" s="166"/>
      <c r="BS1386" s="166"/>
      <c r="BT1386" s="166"/>
      <c r="BU1386" s="166"/>
      <c r="BV1386" s="166"/>
      <c r="BW1386" s="166"/>
      <c r="BX1386" s="166"/>
      <c r="BY1386" s="166"/>
      <c r="BZ1386" s="166"/>
      <c r="CA1386" s="166"/>
      <c r="CB1386" s="166"/>
      <c r="CC1386" s="166"/>
      <c r="CD1386" s="166"/>
      <c r="CE1386" s="166"/>
      <c r="CF1386" s="166"/>
      <c r="CG1386" s="166"/>
      <c r="CH1386" s="166"/>
      <c r="CI1386" s="166"/>
      <c r="CJ1386" s="166"/>
      <c r="CK1386" s="166"/>
      <c r="CL1386" s="166"/>
      <c r="CM1386" s="166"/>
      <c r="CN1386" s="166"/>
      <c r="CO1386" s="166"/>
      <c r="CP1386" s="166"/>
      <c r="CQ1386" s="166"/>
      <c r="CR1386" s="166"/>
      <c r="CS1386" s="166"/>
      <c r="CT1386" s="166"/>
      <c r="CU1386" s="166"/>
      <c r="CV1386" s="166"/>
      <c r="CW1386" s="166"/>
      <c r="CX1386" s="166"/>
      <c r="CY1386" s="166"/>
      <c r="CZ1386" s="166"/>
      <c r="DA1386" s="166"/>
      <c r="DB1386" s="166"/>
      <c r="DC1386" s="166"/>
      <c r="DD1386" s="166"/>
      <c r="DE1386" s="166"/>
      <c r="DF1386" s="166"/>
      <c r="DG1386" s="166"/>
      <c r="DH1386" s="166"/>
      <c r="DI1386" s="166"/>
      <c r="DJ1386" s="166"/>
      <c r="DK1386" s="166"/>
      <c r="DL1386" s="166"/>
      <c r="DM1386" s="166"/>
      <c r="DN1386" s="166"/>
      <c r="DO1386" s="166"/>
      <c r="DP1386" s="166"/>
      <c r="DQ1386" s="166"/>
      <c r="DR1386" s="166"/>
      <c r="DS1386" s="166"/>
      <c r="DT1386" s="166"/>
      <c r="DU1386" s="166"/>
      <c r="DV1386" s="166"/>
      <c r="DW1386" s="166"/>
      <c r="DX1386" s="166"/>
      <c r="DY1386" s="166"/>
      <c r="DZ1386" s="166"/>
      <c r="EA1386" s="166"/>
      <c r="EB1386" s="166"/>
      <c r="EC1386" s="166"/>
      <c r="ED1386" s="166"/>
      <c r="EE1386" s="166"/>
      <c r="EF1386" s="166"/>
      <c r="EG1386" s="166"/>
      <c r="EH1386" s="166"/>
      <c r="EI1386" s="166"/>
      <c r="EJ1386" s="166"/>
      <c r="EK1386" s="166"/>
      <c r="EL1386" s="166"/>
      <c r="EM1386" s="166"/>
      <c r="EN1386" s="166"/>
      <c r="EO1386" s="166"/>
      <c r="EP1386" s="166"/>
      <c r="EQ1386" s="166"/>
      <c r="ER1386" s="166"/>
      <c r="ES1386" s="166"/>
      <c r="ET1386" s="166"/>
      <c r="EU1386" s="166"/>
      <c r="EV1386" s="166"/>
      <c r="EW1386" s="166"/>
      <c r="EX1386" s="166"/>
      <c r="EY1386" s="166"/>
      <c r="EZ1386" s="166"/>
      <c r="FA1386" s="166"/>
      <c r="FB1386" s="166"/>
      <c r="FC1386" s="166"/>
      <c r="FD1386" s="166"/>
      <c r="FE1386" s="166"/>
      <c r="FF1386" s="166"/>
      <c r="FG1386" s="166"/>
      <c r="FH1386" s="166"/>
      <c r="FI1386" s="166"/>
      <c r="FJ1386" s="166"/>
    </row>
    <row r="1387" spans="13:166" s="19" customFormat="1">
      <c r="M1387" s="166"/>
      <c r="N1387" s="166"/>
      <c r="O1387" s="166"/>
      <c r="P1387" s="166"/>
      <c r="Q1387" s="166"/>
      <c r="R1387" s="166"/>
      <c r="S1387" s="166"/>
      <c r="T1387" s="166"/>
      <c r="U1387" s="166"/>
      <c r="V1387" s="166"/>
      <c r="W1387" s="166"/>
      <c r="X1387" s="166"/>
      <c r="Y1387" s="166"/>
      <c r="Z1387" s="166"/>
      <c r="AA1387" s="166"/>
      <c r="AB1387" s="166"/>
      <c r="AC1387" s="166"/>
      <c r="AD1387" s="166"/>
      <c r="AE1387" s="166"/>
      <c r="AF1387" s="166"/>
      <c r="AG1387" s="166"/>
      <c r="AH1387" s="167"/>
      <c r="AI1387" s="167"/>
      <c r="AJ1387" s="167"/>
      <c r="AK1387" s="167"/>
      <c r="AL1387" s="167"/>
      <c r="AM1387" s="167"/>
      <c r="AN1387" s="167"/>
      <c r="AO1387" s="167"/>
      <c r="AP1387" s="167"/>
      <c r="AQ1387" s="167"/>
      <c r="AR1387" s="167"/>
      <c r="AS1387" s="167"/>
      <c r="AT1387" s="167"/>
      <c r="AU1387" s="167"/>
      <c r="AV1387" s="167"/>
      <c r="AW1387" s="167"/>
      <c r="AX1387" s="167"/>
      <c r="AY1387" s="167"/>
      <c r="AZ1387" s="167"/>
      <c r="BA1387" s="167"/>
      <c r="BB1387" s="167"/>
      <c r="BC1387" s="167"/>
      <c r="BD1387" s="167"/>
      <c r="BE1387" s="167"/>
      <c r="BF1387" s="167"/>
      <c r="BG1387" s="167"/>
      <c r="BH1387" s="167"/>
      <c r="BI1387" s="167"/>
      <c r="BJ1387" s="167"/>
      <c r="BK1387" s="167"/>
      <c r="BL1387" s="166"/>
      <c r="BM1387" s="166"/>
      <c r="BN1387" s="166"/>
      <c r="BO1387" s="166"/>
      <c r="BP1387" s="166"/>
      <c r="BQ1387" s="166"/>
      <c r="BR1387" s="166"/>
      <c r="BS1387" s="166"/>
      <c r="BT1387" s="166"/>
      <c r="BU1387" s="166"/>
      <c r="BV1387" s="166"/>
      <c r="BW1387" s="166"/>
      <c r="BX1387" s="166"/>
      <c r="BY1387" s="166"/>
      <c r="BZ1387" s="166"/>
      <c r="CA1387" s="166"/>
      <c r="CB1387" s="166"/>
      <c r="CC1387" s="166"/>
      <c r="CD1387" s="166"/>
      <c r="CE1387" s="166"/>
      <c r="CF1387" s="166"/>
      <c r="CG1387" s="166"/>
      <c r="CH1387" s="166"/>
      <c r="CI1387" s="166"/>
      <c r="CJ1387" s="166"/>
      <c r="CK1387" s="166"/>
      <c r="CL1387" s="166"/>
      <c r="CM1387" s="166"/>
      <c r="CN1387" s="166"/>
      <c r="CO1387" s="166"/>
      <c r="CP1387" s="166"/>
      <c r="CQ1387" s="166"/>
      <c r="CR1387" s="166"/>
      <c r="CS1387" s="166"/>
      <c r="CT1387" s="166"/>
      <c r="CU1387" s="166"/>
      <c r="CV1387" s="166"/>
      <c r="CW1387" s="166"/>
      <c r="CX1387" s="166"/>
      <c r="CY1387" s="166"/>
      <c r="CZ1387" s="166"/>
      <c r="DA1387" s="166"/>
      <c r="DB1387" s="166"/>
      <c r="DC1387" s="166"/>
      <c r="DD1387" s="166"/>
      <c r="DE1387" s="166"/>
      <c r="DF1387" s="166"/>
      <c r="DG1387" s="166"/>
      <c r="DH1387" s="166"/>
      <c r="DI1387" s="166"/>
      <c r="DJ1387" s="166"/>
      <c r="DK1387" s="166"/>
      <c r="DL1387" s="166"/>
      <c r="DM1387" s="166"/>
      <c r="DN1387" s="166"/>
      <c r="DO1387" s="166"/>
      <c r="DP1387" s="166"/>
      <c r="DQ1387" s="166"/>
      <c r="DR1387" s="166"/>
      <c r="DS1387" s="166"/>
      <c r="DT1387" s="166"/>
      <c r="DU1387" s="166"/>
      <c r="DV1387" s="166"/>
      <c r="DW1387" s="166"/>
      <c r="DX1387" s="166"/>
      <c r="DY1387" s="166"/>
      <c r="DZ1387" s="166"/>
      <c r="EA1387" s="166"/>
      <c r="EB1387" s="166"/>
      <c r="EC1387" s="166"/>
      <c r="ED1387" s="166"/>
      <c r="EE1387" s="166"/>
      <c r="EF1387" s="166"/>
      <c r="EG1387" s="166"/>
      <c r="EH1387" s="166"/>
      <c r="EI1387" s="166"/>
      <c r="EJ1387" s="166"/>
      <c r="EK1387" s="166"/>
      <c r="EL1387" s="166"/>
      <c r="EM1387" s="166"/>
      <c r="EN1387" s="166"/>
      <c r="EO1387" s="166"/>
      <c r="EP1387" s="166"/>
      <c r="EQ1387" s="166"/>
      <c r="ER1387" s="166"/>
      <c r="ES1387" s="166"/>
      <c r="ET1387" s="166"/>
      <c r="EU1387" s="166"/>
      <c r="EV1387" s="166"/>
      <c r="EW1387" s="166"/>
      <c r="EX1387" s="166"/>
      <c r="EY1387" s="166"/>
      <c r="EZ1387" s="166"/>
      <c r="FA1387" s="166"/>
      <c r="FB1387" s="166"/>
      <c r="FC1387" s="166"/>
      <c r="FD1387" s="166"/>
      <c r="FE1387" s="166"/>
      <c r="FF1387" s="166"/>
      <c r="FG1387" s="166"/>
      <c r="FH1387" s="166"/>
      <c r="FI1387" s="166"/>
      <c r="FJ1387" s="166"/>
    </row>
    <row r="1388" spans="13:166" s="19" customFormat="1">
      <c r="M1388" s="166"/>
      <c r="N1388" s="166"/>
      <c r="O1388" s="166"/>
      <c r="P1388" s="166"/>
      <c r="Q1388" s="166"/>
      <c r="R1388" s="166"/>
      <c r="S1388" s="166"/>
      <c r="T1388" s="166"/>
      <c r="U1388" s="166"/>
      <c r="V1388" s="166"/>
      <c r="W1388" s="166"/>
      <c r="X1388" s="166"/>
      <c r="Y1388" s="166"/>
      <c r="Z1388" s="166"/>
      <c r="AA1388" s="166"/>
      <c r="AB1388" s="166"/>
      <c r="AC1388" s="166"/>
      <c r="AD1388" s="166"/>
      <c r="AE1388" s="166"/>
      <c r="AF1388" s="166"/>
      <c r="AG1388" s="166"/>
      <c r="AH1388" s="167"/>
      <c r="AI1388" s="167"/>
      <c r="AJ1388" s="167"/>
      <c r="AK1388" s="167"/>
      <c r="AL1388" s="167"/>
      <c r="AM1388" s="167"/>
      <c r="AN1388" s="167"/>
      <c r="AO1388" s="167"/>
      <c r="AP1388" s="167"/>
      <c r="AQ1388" s="167"/>
      <c r="AR1388" s="167"/>
      <c r="AS1388" s="167"/>
      <c r="AT1388" s="167"/>
      <c r="AU1388" s="167"/>
      <c r="AV1388" s="167"/>
      <c r="AW1388" s="167"/>
      <c r="AX1388" s="167"/>
      <c r="AY1388" s="167"/>
      <c r="AZ1388" s="167"/>
      <c r="BA1388" s="167"/>
      <c r="BB1388" s="167"/>
      <c r="BC1388" s="167"/>
      <c r="BD1388" s="167"/>
      <c r="BE1388" s="167"/>
      <c r="BF1388" s="167"/>
      <c r="BG1388" s="167"/>
      <c r="BH1388" s="167"/>
      <c r="BI1388" s="167"/>
      <c r="BJ1388" s="167"/>
      <c r="BK1388" s="167"/>
      <c r="BL1388" s="166"/>
      <c r="BM1388" s="166"/>
      <c r="BN1388" s="166"/>
      <c r="BO1388" s="166"/>
      <c r="BP1388" s="166"/>
      <c r="BQ1388" s="166"/>
      <c r="BR1388" s="166"/>
      <c r="BS1388" s="166"/>
      <c r="BT1388" s="166"/>
      <c r="BU1388" s="166"/>
      <c r="BV1388" s="166"/>
      <c r="BW1388" s="166"/>
      <c r="BX1388" s="166"/>
      <c r="BY1388" s="166"/>
      <c r="BZ1388" s="166"/>
      <c r="CA1388" s="166"/>
      <c r="CB1388" s="166"/>
      <c r="CC1388" s="166"/>
      <c r="CD1388" s="166"/>
      <c r="CE1388" s="166"/>
      <c r="CF1388" s="166"/>
      <c r="CG1388" s="166"/>
      <c r="CH1388" s="166"/>
      <c r="CI1388" s="166"/>
      <c r="CJ1388" s="166"/>
      <c r="CK1388" s="166"/>
      <c r="CL1388" s="166"/>
      <c r="CM1388" s="166"/>
      <c r="CN1388" s="166"/>
      <c r="CO1388" s="166"/>
      <c r="CP1388" s="166"/>
      <c r="CQ1388" s="166"/>
      <c r="CR1388" s="166"/>
      <c r="CS1388" s="166"/>
      <c r="CT1388" s="166"/>
      <c r="CU1388" s="166"/>
      <c r="CV1388" s="166"/>
      <c r="CW1388" s="166"/>
      <c r="CX1388" s="166"/>
      <c r="CY1388" s="166"/>
      <c r="CZ1388" s="166"/>
      <c r="DA1388" s="166"/>
      <c r="DB1388" s="166"/>
      <c r="DC1388" s="166"/>
      <c r="DD1388" s="166"/>
      <c r="DE1388" s="166"/>
      <c r="DF1388" s="166"/>
      <c r="DG1388" s="166"/>
      <c r="DH1388" s="166"/>
      <c r="DI1388" s="166"/>
      <c r="DJ1388" s="166"/>
      <c r="DK1388" s="166"/>
      <c r="DL1388" s="166"/>
      <c r="DM1388" s="166"/>
      <c r="DN1388" s="166"/>
      <c r="DO1388" s="166"/>
      <c r="DP1388" s="166"/>
      <c r="DQ1388" s="166"/>
      <c r="DR1388" s="166"/>
      <c r="DS1388" s="166"/>
      <c r="DT1388" s="166"/>
      <c r="DU1388" s="166"/>
      <c r="DV1388" s="166"/>
      <c r="DW1388" s="166"/>
      <c r="DX1388" s="166"/>
      <c r="DY1388" s="166"/>
      <c r="DZ1388" s="166"/>
      <c r="EA1388" s="166"/>
      <c r="EB1388" s="166"/>
      <c r="EC1388" s="166"/>
      <c r="ED1388" s="166"/>
      <c r="EE1388" s="166"/>
      <c r="EF1388" s="166"/>
      <c r="EG1388" s="166"/>
      <c r="EH1388" s="166"/>
      <c r="EI1388" s="166"/>
      <c r="EJ1388" s="166"/>
      <c r="EK1388" s="166"/>
      <c r="EL1388" s="166"/>
      <c r="EM1388" s="166"/>
      <c r="EN1388" s="166"/>
      <c r="EO1388" s="166"/>
      <c r="EP1388" s="166"/>
      <c r="EQ1388" s="166"/>
      <c r="ER1388" s="166"/>
      <c r="ES1388" s="166"/>
      <c r="ET1388" s="166"/>
      <c r="EU1388" s="166"/>
      <c r="EV1388" s="166"/>
      <c r="EW1388" s="166"/>
      <c r="EX1388" s="166"/>
      <c r="EY1388" s="166"/>
      <c r="EZ1388" s="166"/>
      <c r="FA1388" s="166"/>
      <c r="FB1388" s="166"/>
      <c r="FC1388" s="166"/>
      <c r="FD1388" s="166"/>
      <c r="FE1388" s="166"/>
      <c r="FF1388" s="166"/>
      <c r="FG1388" s="166"/>
      <c r="FH1388" s="166"/>
      <c r="FI1388" s="166"/>
      <c r="FJ1388" s="166"/>
    </row>
    <row r="1389" spans="13:166" s="19" customFormat="1">
      <c r="M1389" s="166"/>
      <c r="N1389" s="166"/>
      <c r="O1389" s="166"/>
      <c r="P1389" s="166"/>
      <c r="Q1389" s="166"/>
      <c r="R1389" s="166"/>
      <c r="S1389" s="166"/>
      <c r="T1389" s="166"/>
      <c r="U1389" s="166"/>
      <c r="V1389" s="166"/>
      <c r="W1389" s="166"/>
      <c r="X1389" s="166"/>
      <c r="Y1389" s="166"/>
      <c r="Z1389" s="166"/>
      <c r="AA1389" s="166"/>
      <c r="AB1389" s="166"/>
      <c r="AC1389" s="166"/>
      <c r="AD1389" s="166"/>
      <c r="AE1389" s="166"/>
      <c r="AF1389" s="166"/>
      <c r="AG1389" s="166"/>
      <c r="AH1389" s="167"/>
      <c r="AI1389" s="167"/>
      <c r="AJ1389" s="167"/>
      <c r="AK1389" s="167"/>
      <c r="AL1389" s="167"/>
      <c r="AM1389" s="167"/>
      <c r="AN1389" s="167"/>
      <c r="AO1389" s="167"/>
      <c r="AP1389" s="167"/>
      <c r="AQ1389" s="167"/>
      <c r="AR1389" s="167"/>
      <c r="AS1389" s="167"/>
      <c r="AT1389" s="167"/>
      <c r="AU1389" s="167"/>
      <c r="AV1389" s="167"/>
      <c r="AW1389" s="167"/>
      <c r="AX1389" s="167"/>
      <c r="AY1389" s="167"/>
      <c r="AZ1389" s="167"/>
      <c r="BA1389" s="167"/>
      <c r="BB1389" s="167"/>
      <c r="BC1389" s="167"/>
      <c r="BD1389" s="167"/>
      <c r="BE1389" s="167"/>
      <c r="BF1389" s="167"/>
      <c r="BG1389" s="167"/>
      <c r="BH1389" s="167"/>
      <c r="BI1389" s="167"/>
      <c r="BJ1389" s="167"/>
      <c r="BK1389" s="167"/>
      <c r="BL1389" s="166"/>
      <c r="BM1389" s="166"/>
      <c r="BN1389" s="166"/>
      <c r="BO1389" s="166"/>
      <c r="BP1389" s="166"/>
      <c r="BQ1389" s="166"/>
      <c r="BR1389" s="166"/>
      <c r="BS1389" s="166"/>
      <c r="BT1389" s="166"/>
      <c r="BU1389" s="166"/>
      <c r="BV1389" s="166"/>
      <c r="BW1389" s="166"/>
      <c r="BX1389" s="166"/>
      <c r="BY1389" s="166"/>
      <c r="BZ1389" s="166"/>
      <c r="CA1389" s="166"/>
      <c r="CB1389" s="166"/>
      <c r="CC1389" s="166"/>
      <c r="CD1389" s="166"/>
      <c r="CE1389" s="166"/>
      <c r="CF1389" s="166"/>
      <c r="CG1389" s="166"/>
      <c r="CH1389" s="166"/>
      <c r="CI1389" s="166"/>
      <c r="CJ1389" s="166"/>
      <c r="CK1389" s="166"/>
      <c r="CL1389" s="166"/>
      <c r="CM1389" s="166"/>
      <c r="CN1389" s="166"/>
      <c r="CO1389" s="166"/>
      <c r="CP1389" s="166"/>
      <c r="CQ1389" s="166"/>
      <c r="CR1389" s="166"/>
      <c r="CS1389" s="166"/>
      <c r="CT1389" s="166"/>
      <c r="CU1389" s="166"/>
      <c r="CV1389" s="166"/>
      <c r="CW1389" s="166"/>
      <c r="CX1389" s="166"/>
      <c r="CY1389" s="166"/>
      <c r="CZ1389" s="166"/>
      <c r="DA1389" s="166"/>
      <c r="DB1389" s="166"/>
      <c r="DC1389" s="166"/>
      <c r="DD1389" s="166"/>
      <c r="DE1389" s="166"/>
      <c r="DF1389" s="166"/>
      <c r="DG1389" s="166"/>
      <c r="DH1389" s="166"/>
      <c r="DI1389" s="166"/>
      <c r="DJ1389" s="166"/>
      <c r="DK1389" s="166"/>
      <c r="DL1389" s="166"/>
      <c r="DM1389" s="166"/>
      <c r="DN1389" s="166"/>
      <c r="DO1389" s="166"/>
      <c r="DP1389" s="166"/>
      <c r="DQ1389" s="166"/>
      <c r="DR1389" s="166"/>
      <c r="DS1389" s="166"/>
      <c r="DT1389" s="166"/>
      <c r="DU1389" s="166"/>
      <c r="DV1389" s="166"/>
      <c r="DW1389" s="166"/>
      <c r="DX1389" s="166"/>
      <c r="DY1389" s="166"/>
      <c r="DZ1389" s="166"/>
      <c r="EA1389" s="166"/>
      <c r="EB1389" s="166"/>
      <c r="EC1389" s="166"/>
      <c r="ED1389" s="166"/>
      <c r="EE1389" s="166"/>
      <c r="EF1389" s="166"/>
      <c r="EG1389" s="166"/>
      <c r="EH1389" s="166"/>
      <c r="EI1389" s="166"/>
      <c r="EJ1389" s="166"/>
      <c r="EK1389" s="166"/>
      <c r="EL1389" s="166"/>
      <c r="EM1389" s="166"/>
      <c r="EN1389" s="166"/>
      <c r="EO1389" s="166"/>
      <c r="EP1389" s="166"/>
      <c r="EQ1389" s="166"/>
      <c r="ER1389" s="166"/>
      <c r="ES1389" s="166"/>
      <c r="ET1389" s="166"/>
      <c r="EU1389" s="166"/>
      <c r="EV1389" s="166"/>
      <c r="EW1389" s="166"/>
      <c r="EX1389" s="166"/>
      <c r="EY1389" s="166"/>
      <c r="EZ1389" s="166"/>
      <c r="FA1389" s="166"/>
      <c r="FB1389" s="166"/>
      <c r="FC1389" s="166"/>
      <c r="FD1389" s="166"/>
      <c r="FE1389" s="166"/>
      <c r="FF1389" s="166"/>
      <c r="FG1389" s="166"/>
      <c r="FH1389" s="166"/>
      <c r="FI1389" s="166"/>
      <c r="FJ1389" s="166"/>
    </row>
    <row r="1390" spans="13:166" s="19" customFormat="1">
      <c r="M1390" s="166"/>
      <c r="N1390" s="166"/>
      <c r="O1390" s="166"/>
      <c r="P1390" s="166"/>
      <c r="Q1390" s="166"/>
      <c r="R1390" s="166"/>
      <c r="S1390" s="166"/>
      <c r="T1390" s="166"/>
      <c r="U1390" s="166"/>
      <c r="V1390" s="166"/>
      <c r="W1390" s="166"/>
      <c r="X1390" s="166"/>
      <c r="Y1390" s="166"/>
      <c r="Z1390" s="166"/>
      <c r="AA1390" s="166"/>
      <c r="AB1390" s="166"/>
      <c r="AC1390" s="166"/>
      <c r="AD1390" s="166"/>
      <c r="AE1390" s="166"/>
      <c r="AF1390" s="166"/>
      <c r="AG1390" s="166"/>
      <c r="AH1390" s="167"/>
      <c r="AI1390" s="167"/>
      <c r="AJ1390" s="167"/>
      <c r="AK1390" s="167"/>
      <c r="AL1390" s="167"/>
      <c r="AM1390" s="167"/>
      <c r="AN1390" s="167"/>
      <c r="AO1390" s="167"/>
      <c r="AP1390" s="167"/>
      <c r="AQ1390" s="167"/>
      <c r="AR1390" s="167"/>
      <c r="AS1390" s="167"/>
      <c r="AT1390" s="167"/>
      <c r="AU1390" s="167"/>
      <c r="AV1390" s="167"/>
      <c r="AW1390" s="167"/>
      <c r="AX1390" s="167"/>
      <c r="AY1390" s="167"/>
      <c r="AZ1390" s="167"/>
      <c r="BA1390" s="167"/>
      <c r="BB1390" s="167"/>
      <c r="BC1390" s="167"/>
      <c r="BD1390" s="167"/>
      <c r="BE1390" s="167"/>
      <c r="BF1390" s="167"/>
      <c r="BG1390" s="167"/>
      <c r="BH1390" s="167"/>
      <c r="BI1390" s="167"/>
      <c r="BJ1390" s="167"/>
      <c r="BK1390" s="167"/>
      <c r="BL1390" s="166"/>
      <c r="BM1390" s="166"/>
      <c r="BN1390" s="166"/>
      <c r="BO1390" s="166"/>
      <c r="BP1390" s="166"/>
      <c r="BQ1390" s="166"/>
      <c r="BR1390" s="166"/>
      <c r="BS1390" s="166"/>
      <c r="BT1390" s="166"/>
      <c r="BU1390" s="166"/>
      <c r="BV1390" s="166"/>
      <c r="BW1390" s="166"/>
      <c r="BX1390" s="166"/>
      <c r="BY1390" s="166"/>
      <c r="BZ1390" s="166"/>
      <c r="CA1390" s="166"/>
      <c r="CB1390" s="166"/>
      <c r="CC1390" s="166"/>
      <c r="CD1390" s="166"/>
      <c r="CE1390" s="166"/>
      <c r="CF1390" s="166"/>
      <c r="CG1390" s="166"/>
      <c r="CH1390" s="166"/>
      <c r="CI1390" s="166"/>
      <c r="CJ1390" s="166"/>
      <c r="CK1390" s="166"/>
      <c r="CL1390" s="166"/>
      <c r="CM1390" s="166"/>
      <c r="CN1390" s="166"/>
      <c r="CO1390" s="166"/>
      <c r="CP1390" s="166"/>
      <c r="CQ1390" s="166"/>
      <c r="CR1390" s="166"/>
      <c r="CS1390" s="166"/>
      <c r="CT1390" s="166"/>
      <c r="CU1390" s="166"/>
      <c r="CV1390" s="166"/>
      <c r="CW1390" s="166"/>
      <c r="CX1390" s="166"/>
      <c r="CY1390" s="166"/>
      <c r="CZ1390" s="166"/>
      <c r="DA1390" s="166"/>
      <c r="DB1390" s="166"/>
      <c r="DC1390" s="166"/>
      <c r="DD1390" s="166"/>
      <c r="DE1390" s="166"/>
      <c r="DF1390" s="166"/>
      <c r="DG1390" s="166"/>
      <c r="DH1390" s="166"/>
      <c r="DI1390" s="166"/>
      <c r="DJ1390" s="166"/>
      <c r="DK1390" s="166"/>
      <c r="DL1390" s="166"/>
      <c r="DM1390" s="166"/>
      <c r="DN1390" s="166"/>
      <c r="DO1390" s="166"/>
      <c r="DP1390" s="166"/>
      <c r="DQ1390" s="166"/>
      <c r="DR1390" s="166"/>
      <c r="DS1390" s="166"/>
      <c r="DT1390" s="166"/>
      <c r="DU1390" s="166"/>
      <c r="DV1390" s="166"/>
      <c r="DW1390" s="166"/>
      <c r="DX1390" s="166"/>
      <c r="DY1390" s="166"/>
      <c r="DZ1390" s="166"/>
      <c r="EA1390" s="166"/>
      <c r="EB1390" s="166"/>
      <c r="EC1390" s="166"/>
      <c r="ED1390" s="166"/>
      <c r="EE1390" s="166"/>
      <c r="EF1390" s="166"/>
      <c r="EG1390" s="166"/>
      <c r="EH1390" s="166"/>
      <c r="EI1390" s="166"/>
      <c r="EJ1390" s="166"/>
      <c r="EK1390" s="166"/>
      <c r="EL1390" s="166"/>
      <c r="EM1390" s="166"/>
      <c r="EN1390" s="166"/>
      <c r="EO1390" s="166"/>
      <c r="EP1390" s="166"/>
      <c r="EQ1390" s="166"/>
      <c r="ER1390" s="166"/>
      <c r="ES1390" s="166"/>
      <c r="ET1390" s="166"/>
      <c r="EU1390" s="166"/>
      <c r="EV1390" s="166"/>
      <c r="EW1390" s="166"/>
      <c r="EX1390" s="166"/>
      <c r="EY1390" s="166"/>
      <c r="EZ1390" s="166"/>
      <c r="FA1390" s="166"/>
      <c r="FB1390" s="166"/>
      <c r="FC1390" s="166"/>
      <c r="FD1390" s="166"/>
      <c r="FE1390" s="166"/>
      <c r="FF1390" s="166"/>
      <c r="FG1390" s="166"/>
      <c r="FH1390" s="166"/>
      <c r="FI1390" s="166"/>
      <c r="FJ1390" s="166"/>
    </row>
    <row r="1391" spans="13:166" s="19" customFormat="1">
      <c r="M1391" s="166"/>
      <c r="N1391" s="166"/>
      <c r="O1391" s="166"/>
      <c r="P1391" s="166"/>
      <c r="Q1391" s="166"/>
      <c r="R1391" s="166"/>
      <c r="S1391" s="166"/>
      <c r="T1391" s="166"/>
      <c r="U1391" s="166"/>
      <c r="V1391" s="166"/>
      <c r="W1391" s="166"/>
      <c r="X1391" s="166"/>
      <c r="Y1391" s="166"/>
      <c r="Z1391" s="166"/>
      <c r="AA1391" s="166"/>
      <c r="AB1391" s="166"/>
      <c r="AC1391" s="166"/>
      <c r="AD1391" s="166"/>
      <c r="AE1391" s="166"/>
      <c r="AF1391" s="166"/>
      <c r="AG1391" s="166"/>
      <c r="AH1391" s="167"/>
      <c r="AI1391" s="167"/>
      <c r="AJ1391" s="167"/>
      <c r="AK1391" s="167"/>
      <c r="AL1391" s="167"/>
      <c r="AM1391" s="167"/>
      <c r="AN1391" s="167"/>
      <c r="AO1391" s="167"/>
      <c r="AP1391" s="167"/>
      <c r="AQ1391" s="167"/>
      <c r="AR1391" s="167"/>
      <c r="AS1391" s="167"/>
      <c r="AT1391" s="167"/>
      <c r="AU1391" s="167"/>
      <c r="AV1391" s="167"/>
      <c r="AW1391" s="167"/>
      <c r="AX1391" s="167"/>
      <c r="AY1391" s="167"/>
      <c r="AZ1391" s="167"/>
      <c r="BA1391" s="167"/>
      <c r="BB1391" s="167"/>
      <c r="BC1391" s="167"/>
      <c r="BD1391" s="167"/>
      <c r="BE1391" s="167"/>
      <c r="BF1391" s="167"/>
      <c r="BG1391" s="167"/>
      <c r="BH1391" s="167"/>
      <c r="BI1391" s="167"/>
      <c r="BJ1391" s="167"/>
      <c r="BK1391" s="167"/>
      <c r="BL1391" s="166"/>
      <c r="BM1391" s="166"/>
      <c r="BN1391" s="166"/>
      <c r="BO1391" s="166"/>
      <c r="BP1391" s="166"/>
      <c r="BQ1391" s="166"/>
      <c r="BR1391" s="166"/>
      <c r="BS1391" s="166"/>
      <c r="BT1391" s="166"/>
      <c r="BU1391" s="166"/>
      <c r="BV1391" s="166"/>
      <c r="BW1391" s="166"/>
      <c r="BX1391" s="166"/>
      <c r="BY1391" s="166"/>
      <c r="BZ1391" s="166"/>
      <c r="CA1391" s="166"/>
      <c r="CB1391" s="166"/>
      <c r="CC1391" s="166"/>
      <c r="CD1391" s="166"/>
      <c r="CE1391" s="166"/>
      <c r="CF1391" s="166"/>
      <c r="CG1391" s="166"/>
      <c r="CH1391" s="166"/>
      <c r="CI1391" s="166"/>
      <c r="CJ1391" s="166"/>
      <c r="CK1391" s="166"/>
      <c r="CL1391" s="166"/>
      <c r="CM1391" s="166"/>
      <c r="CN1391" s="166"/>
      <c r="CO1391" s="166"/>
      <c r="CP1391" s="166"/>
      <c r="CQ1391" s="166"/>
      <c r="CR1391" s="166"/>
      <c r="CS1391" s="166"/>
      <c r="CT1391" s="166"/>
      <c r="CU1391" s="166"/>
      <c r="CV1391" s="166"/>
      <c r="CW1391" s="166"/>
      <c r="CX1391" s="166"/>
      <c r="CY1391" s="166"/>
      <c r="CZ1391" s="166"/>
      <c r="DA1391" s="166"/>
      <c r="DB1391" s="166"/>
      <c r="DC1391" s="166"/>
      <c r="DD1391" s="166"/>
      <c r="DE1391" s="166"/>
      <c r="DF1391" s="166"/>
      <c r="DG1391" s="166"/>
      <c r="DH1391" s="166"/>
      <c r="DI1391" s="166"/>
      <c r="DJ1391" s="166"/>
      <c r="DK1391" s="166"/>
      <c r="DL1391" s="166"/>
      <c r="DM1391" s="166"/>
      <c r="DN1391" s="166"/>
      <c r="DO1391" s="166"/>
      <c r="DP1391" s="166"/>
      <c r="DQ1391" s="166"/>
      <c r="DR1391" s="166"/>
      <c r="DS1391" s="166"/>
      <c r="DT1391" s="166"/>
      <c r="DU1391" s="166"/>
      <c r="DV1391" s="166"/>
      <c r="DW1391" s="166"/>
      <c r="DX1391" s="166"/>
      <c r="DY1391" s="166"/>
      <c r="DZ1391" s="166"/>
      <c r="EA1391" s="166"/>
      <c r="EB1391" s="166"/>
      <c r="EC1391" s="166"/>
      <c r="ED1391" s="166"/>
      <c r="EE1391" s="166"/>
      <c r="EF1391" s="166"/>
      <c r="EG1391" s="166"/>
      <c r="EH1391" s="166"/>
      <c r="EI1391" s="166"/>
      <c r="EJ1391" s="166"/>
      <c r="EK1391" s="166"/>
      <c r="EL1391" s="166"/>
      <c r="EM1391" s="166"/>
      <c r="EN1391" s="166"/>
      <c r="EO1391" s="166"/>
      <c r="EP1391" s="166"/>
      <c r="EQ1391" s="166"/>
      <c r="ER1391" s="166"/>
      <c r="ES1391" s="166"/>
      <c r="ET1391" s="166"/>
      <c r="EU1391" s="166"/>
      <c r="EV1391" s="166"/>
      <c r="EW1391" s="166"/>
      <c r="EX1391" s="166"/>
      <c r="EY1391" s="166"/>
      <c r="EZ1391" s="166"/>
      <c r="FA1391" s="166"/>
      <c r="FB1391" s="166"/>
      <c r="FC1391" s="166"/>
      <c r="FD1391" s="166"/>
      <c r="FE1391" s="166"/>
      <c r="FF1391" s="166"/>
      <c r="FG1391" s="166"/>
      <c r="FH1391" s="166"/>
      <c r="FI1391" s="166"/>
      <c r="FJ1391" s="166"/>
    </row>
    <row r="1392" spans="13:166" s="19" customFormat="1">
      <c r="M1392" s="166"/>
      <c r="N1392" s="166"/>
      <c r="O1392" s="166"/>
      <c r="P1392" s="166"/>
      <c r="Q1392" s="166"/>
      <c r="R1392" s="166"/>
      <c r="S1392" s="166"/>
      <c r="T1392" s="166"/>
      <c r="U1392" s="166"/>
      <c r="V1392" s="166"/>
      <c r="W1392" s="166"/>
      <c r="X1392" s="166"/>
      <c r="Y1392" s="166"/>
      <c r="Z1392" s="166"/>
      <c r="AA1392" s="166"/>
      <c r="AB1392" s="166"/>
      <c r="AC1392" s="166"/>
      <c r="AD1392" s="166"/>
      <c r="AE1392" s="166"/>
      <c r="AF1392" s="166"/>
      <c r="AG1392" s="166"/>
      <c r="AH1392" s="167"/>
      <c r="AI1392" s="167"/>
      <c r="AJ1392" s="167"/>
      <c r="AK1392" s="167"/>
      <c r="AL1392" s="167"/>
      <c r="AM1392" s="167"/>
      <c r="AN1392" s="167"/>
      <c r="AO1392" s="167"/>
      <c r="AP1392" s="167"/>
      <c r="AQ1392" s="167"/>
      <c r="AR1392" s="167"/>
      <c r="AS1392" s="167"/>
      <c r="AT1392" s="167"/>
      <c r="AU1392" s="167"/>
      <c r="AV1392" s="167"/>
      <c r="AW1392" s="167"/>
      <c r="AX1392" s="167"/>
      <c r="AY1392" s="167"/>
      <c r="AZ1392" s="167"/>
      <c r="BA1392" s="167"/>
      <c r="BB1392" s="167"/>
      <c r="BC1392" s="167"/>
      <c r="BD1392" s="167"/>
      <c r="BE1392" s="167"/>
      <c r="BF1392" s="167"/>
      <c r="BG1392" s="167"/>
      <c r="BH1392" s="167"/>
      <c r="BI1392" s="167"/>
      <c r="BJ1392" s="167"/>
      <c r="BK1392" s="167"/>
      <c r="BL1392" s="166"/>
      <c r="BM1392" s="166"/>
      <c r="BN1392" s="166"/>
      <c r="BO1392" s="166"/>
      <c r="BP1392" s="166"/>
      <c r="BQ1392" s="166"/>
      <c r="BR1392" s="166"/>
      <c r="BS1392" s="166"/>
      <c r="BT1392" s="166"/>
      <c r="BU1392" s="166"/>
      <c r="BV1392" s="166"/>
      <c r="BW1392" s="166"/>
      <c r="BX1392" s="166"/>
      <c r="BY1392" s="166"/>
      <c r="BZ1392" s="166"/>
      <c r="CA1392" s="166"/>
      <c r="CB1392" s="166"/>
      <c r="CC1392" s="166"/>
      <c r="CD1392" s="166"/>
      <c r="CE1392" s="166"/>
      <c r="CF1392" s="166"/>
      <c r="CG1392" s="166"/>
      <c r="CH1392" s="166"/>
      <c r="CI1392" s="166"/>
      <c r="CJ1392" s="166"/>
      <c r="CK1392" s="166"/>
      <c r="CL1392" s="166"/>
      <c r="CM1392" s="166"/>
      <c r="CN1392" s="166"/>
      <c r="CO1392" s="166"/>
      <c r="CP1392" s="166"/>
      <c r="CQ1392" s="166"/>
      <c r="CR1392" s="166"/>
      <c r="CS1392" s="166"/>
      <c r="CT1392" s="166"/>
      <c r="CU1392" s="166"/>
      <c r="CV1392" s="166"/>
      <c r="CW1392" s="166"/>
      <c r="CX1392" s="166"/>
      <c r="CY1392" s="166"/>
      <c r="CZ1392" s="166"/>
      <c r="DA1392" s="166"/>
      <c r="DB1392" s="166"/>
      <c r="DC1392" s="166"/>
      <c r="DD1392" s="166"/>
      <c r="DE1392" s="166"/>
      <c r="DF1392" s="166"/>
      <c r="DG1392" s="166"/>
      <c r="DH1392" s="166"/>
      <c r="DI1392" s="166"/>
      <c r="DJ1392" s="166"/>
      <c r="DK1392" s="166"/>
      <c r="DL1392" s="166"/>
      <c r="DM1392" s="166"/>
      <c r="DN1392" s="166"/>
      <c r="DO1392" s="166"/>
      <c r="DP1392" s="166"/>
      <c r="DQ1392" s="166"/>
      <c r="DR1392" s="166"/>
      <c r="DS1392" s="166"/>
      <c r="DT1392" s="166"/>
      <c r="DU1392" s="166"/>
      <c r="DV1392" s="166"/>
      <c r="DW1392" s="166"/>
      <c r="DX1392" s="166"/>
      <c r="DY1392" s="166"/>
      <c r="DZ1392" s="166"/>
      <c r="EA1392" s="166"/>
      <c r="EB1392" s="166"/>
      <c r="EC1392" s="166"/>
      <c r="ED1392" s="166"/>
      <c r="EE1392" s="166"/>
      <c r="EF1392" s="166"/>
      <c r="EG1392" s="166"/>
      <c r="EH1392" s="166"/>
      <c r="EI1392" s="166"/>
      <c r="EJ1392" s="166"/>
      <c r="EK1392" s="166"/>
      <c r="EL1392" s="166"/>
      <c r="EM1392" s="166"/>
      <c r="EN1392" s="166"/>
      <c r="EO1392" s="166"/>
      <c r="EP1392" s="166"/>
      <c r="EQ1392" s="166"/>
      <c r="ER1392" s="166"/>
      <c r="ES1392" s="166"/>
      <c r="ET1392" s="166"/>
      <c r="EU1392" s="166"/>
      <c r="EV1392" s="166"/>
      <c r="EW1392" s="166"/>
      <c r="EX1392" s="166"/>
      <c r="EY1392" s="166"/>
      <c r="EZ1392" s="166"/>
      <c r="FA1392" s="166"/>
      <c r="FB1392" s="166"/>
      <c r="FC1392" s="166"/>
      <c r="FD1392" s="166"/>
      <c r="FE1392" s="166"/>
      <c r="FF1392" s="166"/>
      <c r="FG1392" s="166"/>
      <c r="FH1392" s="166"/>
      <c r="FI1392" s="166"/>
      <c r="FJ1392" s="166"/>
    </row>
    <row r="1393" spans="13:166" s="19" customFormat="1">
      <c r="M1393" s="166"/>
      <c r="N1393" s="166"/>
      <c r="O1393" s="166"/>
      <c r="P1393" s="166"/>
      <c r="Q1393" s="166"/>
      <c r="R1393" s="166"/>
      <c r="S1393" s="166"/>
      <c r="T1393" s="166"/>
      <c r="U1393" s="166"/>
      <c r="V1393" s="166"/>
      <c r="W1393" s="166"/>
      <c r="X1393" s="166"/>
      <c r="Y1393" s="166"/>
      <c r="Z1393" s="166"/>
      <c r="AA1393" s="166"/>
      <c r="AB1393" s="166"/>
      <c r="AC1393" s="166"/>
      <c r="AD1393" s="166"/>
      <c r="AE1393" s="166"/>
      <c r="AF1393" s="166"/>
      <c r="AG1393" s="166"/>
      <c r="AH1393" s="167"/>
      <c r="AI1393" s="167"/>
      <c r="AJ1393" s="167"/>
      <c r="AK1393" s="167"/>
      <c r="AL1393" s="167"/>
      <c r="AM1393" s="167"/>
      <c r="AN1393" s="167"/>
      <c r="AO1393" s="167"/>
      <c r="AP1393" s="167"/>
      <c r="AQ1393" s="167"/>
      <c r="AR1393" s="167"/>
      <c r="AS1393" s="167"/>
      <c r="AT1393" s="167"/>
      <c r="AU1393" s="167"/>
      <c r="AV1393" s="167"/>
      <c r="AW1393" s="167"/>
      <c r="AX1393" s="167"/>
      <c r="AY1393" s="167"/>
      <c r="AZ1393" s="167"/>
      <c r="BA1393" s="167"/>
      <c r="BB1393" s="167"/>
      <c r="BC1393" s="167"/>
      <c r="BD1393" s="167"/>
      <c r="BE1393" s="167"/>
      <c r="BF1393" s="167"/>
      <c r="BG1393" s="167"/>
      <c r="BH1393" s="167"/>
      <c r="BI1393" s="167"/>
      <c r="BJ1393" s="167"/>
      <c r="BK1393" s="167"/>
      <c r="BL1393" s="166"/>
      <c r="BM1393" s="166"/>
      <c r="BN1393" s="166"/>
      <c r="BO1393" s="166"/>
      <c r="BP1393" s="166"/>
      <c r="BQ1393" s="166"/>
      <c r="BR1393" s="166"/>
      <c r="BS1393" s="166"/>
      <c r="BT1393" s="166"/>
      <c r="BU1393" s="166"/>
      <c r="BV1393" s="166"/>
      <c r="BW1393" s="166"/>
      <c r="BX1393" s="166"/>
      <c r="BY1393" s="166"/>
      <c r="BZ1393" s="166"/>
      <c r="CA1393" s="166"/>
      <c r="CB1393" s="166"/>
      <c r="CC1393" s="166"/>
      <c r="CD1393" s="166"/>
      <c r="CE1393" s="166"/>
      <c r="CF1393" s="166"/>
      <c r="CG1393" s="166"/>
      <c r="CH1393" s="166"/>
      <c r="CI1393" s="166"/>
      <c r="CJ1393" s="166"/>
      <c r="CK1393" s="166"/>
      <c r="CL1393" s="166"/>
      <c r="CM1393" s="166"/>
      <c r="CN1393" s="166"/>
      <c r="CO1393" s="166"/>
      <c r="CP1393" s="166"/>
      <c r="CQ1393" s="166"/>
      <c r="CR1393" s="166"/>
      <c r="CS1393" s="166"/>
      <c r="CT1393" s="166"/>
      <c r="CU1393" s="166"/>
      <c r="CV1393" s="166"/>
      <c r="CW1393" s="166"/>
      <c r="CX1393" s="166"/>
      <c r="CY1393" s="166"/>
      <c r="CZ1393" s="166"/>
      <c r="DA1393" s="166"/>
      <c r="DB1393" s="166"/>
      <c r="DC1393" s="166"/>
      <c r="DD1393" s="166"/>
      <c r="DE1393" s="166"/>
      <c r="DF1393" s="166"/>
      <c r="DG1393" s="166"/>
      <c r="DH1393" s="166"/>
      <c r="DI1393" s="166"/>
      <c r="DJ1393" s="166"/>
      <c r="DK1393" s="166"/>
      <c r="DL1393" s="166"/>
      <c r="DM1393" s="166"/>
      <c r="DN1393" s="166"/>
      <c r="DO1393" s="166"/>
      <c r="DP1393" s="166"/>
      <c r="DQ1393" s="166"/>
      <c r="DR1393" s="166"/>
      <c r="DS1393" s="166"/>
      <c r="DT1393" s="166"/>
      <c r="DU1393" s="166"/>
      <c r="DV1393" s="166"/>
      <c r="DW1393" s="166"/>
      <c r="DX1393" s="166"/>
      <c r="DY1393" s="166"/>
      <c r="DZ1393" s="166"/>
      <c r="EA1393" s="166"/>
      <c r="EB1393" s="166"/>
      <c r="EC1393" s="166"/>
      <c r="ED1393" s="166"/>
      <c r="EE1393" s="166"/>
      <c r="EF1393" s="166"/>
      <c r="EG1393" s="166"/>
      <c r="EH1393" s="166"/>
      <c r="EI1393" s="166"/>
      <c r="EJ1393" s="166"/>
      <c r="EK1393" s="166"/>
      <c r="EL1393" s="166"/>
      <c r="EM1393" s="166"/>
      <c r="EN1393" s="166"/>
      <c r="EO1393" s="166"/>
      <c r="EP1393" s="166"/>
      <c r="EQ1393" s="166"/>
      <c r="ER1393" s="166"/>
      <c r="ES1393" s="166"/>
      <c r="ET1393" s="166"/>
      <c r="EU1393" s="166"/>
      <c r="EV1393" s="166"/>
      <c r="EW1393" s="166"/>
      <c r="EX1393" s="166"/>
      <c r="EY1393" s="166"/>
      <c r="EZ1393" s="166"/>
      <c r="FA1393" s="166"/>
      <c r="FB1393" s="166"/>
      <c r="FC1393" s="166"/>
      <c r="FD1393" s="166"/>
      <c r="FE1393" s="166"/>
      <c r="FF1393" s="166"/>
      <c r="FG1393" s="166"/>
      <c r="FH1393" s="166"/>
      <c r="FI1393" s="166"/>
      <c r="FJ1393" s="166"/>
    </row>
    <row r="1394" spans="13:166" s="19" customFormat="1">
      <c r="M1394" s="166"/>
      <c r="N1394" s="166"/>
      <c r="O1394" s="166"/>
      <c r="P1394" s="166"/>
      <c r="Q1394" s="166"/>
      <c r="R1394" s="166"/>
      <c r="S1394" s="166"/>
      <c r="T1394" s="166"/>
      <c r="U1394" s="166"/>
      <c r="V1394" s="166"/>
      <c r="W1394" s="166"/>
      <c r="X1394" s="166"/>
      <c r="Y1394" s="166"/>
      <c r="Z1394" s="166"/>
      <c r="AA1394" s="166"/>
      <c r="AB1394" s="166"/>
      <c r="AC1394" s="166"/>
      <c r="AD1394" s="166"/>
      <c r="AE1394" s="166"/>
      <c r="AF1394" s="166"/>
      <c r="AG1394" s="166"/>
      <c r="AH1394" s="167"/>
      <c r="AI1394" s="167"/>
      <c r="AJ1394" s="167"/>
      <c r="AK1394" s="167"/>
      <c r="AL1394" s="167"/>
      <c r="AM1394" s="167"/>
      <c r="AN1394" s="167"/>
      <c r="AO1394" s="167"/>
      <c r="AP1394" s="167"/>
      <c r="AQ1394" s="167"/>
      <c r="AR1394" s="167"/>
      <c r="AS1394" s="167"/>
      <c r="AT1394" s="167"/>
      <c r="AU1394" s="167"/>
      <c r="AV1394" s="167"/>
      <c r="AW1394" s="167"/>
      <c r="AX1394" s="167"/>
      <c r="AY1394" s="167"/>
      <c r="AZ1394" s="167"/>
      <c r="BA1394" s="167"/>
      <c r="BB1394" s="167"/>
      <c r="BC1394" s="167"/>
      <c r="BD1394" s="167"/>
      <c r="BE1394" s="167"/>
      <c r="BF1394" s="167"/>
      <c r="BG1394" s="167"/>
      <c r="BH1394" s="167"/>
      <c r="BI1394" s="167"/>
      <c r="BJ1394" s="167"/>
      <c r="BK1394" s="167"/>
      <c r="BL1394" s="166"/>
      <c r="BM1394" s="166"/>
      <c r="BN1394" s="166"/>
      <c r="BO1394" s="166"/>
      <c r="BP1394" s="166"/>
      <c r="BQ1394" s="166"/>
      <c r="BR1394" s="166"/>
      <c r="BS1394" s="166"/>
      <c r="BT1394" s="166"/>
      <c r="BU1394" s="166"/>
      <c r="BV1394" s="166"/>
      <c r="BW1394" s="166"/>
      <c r="BX1394" s="166"/>
      <c r="BY1394" s="166"/>
      <c r="BZ1394" s="166"/>
      <c r="CA1394" s="166"/>
      <c r="CB1394" s="166"/>
      <c r="CC1394" s="166"/>
      <c r="CD1394" s="166"/>
      <c r="CE1394" s="166"/>
      <c r="CF1394" s="166"/>
      <c r="CG1394" s="166"/>
      <c r="CH1394" s="166"/>
      <c r="CI1394" s="166"/>
      <c r="CJ1394" s="166"/>
      <c r="CK1394" s="166"/>
      <c r="CL1394" s="166"/>
      <c r="CM1394" s="166"/>
      <c r="CN1394" s="166"/>
      <c r="CO1394" s="166"/>
      <c r="CP1394" s="166"/>
      <c r="CQ1394" s="166"/>
      <c r="CR1394" s="166"/>
      <c r="CS1394" s="166"/>
      <c r="CT1394" s="166"/>
      <c r="CU1394" s="166"/>
      <c r="CV1394" s="166"/>
      <c r="CW1394" s="166"/>
      <c r="CX1394" s="166"/>
      <c r="CY1394" s="166"/>
      <c r="CZ1394" s="166"/>
      <c r="DA1394" s="166"/>
      <c r="DB1394" s="166"/>
      <c r="DC1394" s="166"/>
      <c r="DD1394" s="166"/>
      <c r="DE1394" s="166"/>
      <c r="DF1394" s="166"/>
      <c r="DG1394" s="166"/>
      <c r="DH1394" s="166"/>
      <c r="DI1394" s="166"/>
      <c r="DJ1394" s="166"/>
      <c r="DK1394" s="166"/>
      <c r="DL1394" s="166"/>
      <c r="DM1394" s="166"/>
      <c r="DN1394" s="166"/>
      <c r="DO1394" s="166"/>
      <c r="DP1394" s="166"/>
      <c r="DQ1394" s="166"/>
      <c r="DR1394" s="166"/>
      <c r="DS1394" s="166"/>
      <c r="DT1394" s="166"/>
      <c r="DU1394" s="166"/>
      <c r="DV1394" s="166"/>
      <c r="DW1394" s="166"/>
      <c r="DX1394" s="166"/>
      <c r="DY1394" s="166"/>
      <c r="DZ1394" s="166"/>
      <c r="EA1394" s="166"/>
      <c r="EB1394" s="166"/>
      <c r="EC1394" s="166"/>
      <c r="ED1394" s="166"/>
      <c r="EE1394" s="166"/>
      <c r="EF1394" s="166"/>
      <c r="EG1394" s="166"/>
      <c r="EH1394" s="166"/>
      <c r="EI1394" s="166"/>
      <c r="EJ1394" s="166"/>
      <c r="EK1394" s="166"/>
      <c r="EL1394" s="166"/>
      <c r="EM1394" s="166"/>
      <c r="EN1394" s="166"/>
      <c r="EO1394" s="166"/>
      <c r="EP1394" s="166"/>
      <c r="EQ1394" s="166"/>
      <c r="ER1394" s="166"/>
      <c r="ES1394" s="166"/>
      <c r="ET1394" s="166"/>
      <c r="EU1394" s="166"/>
      <c r="EV1394" s="166"/>
      <c r="EW1394" s="166"/>
      <c r="EX1394" s="166"/>
      <c r="EY1394" s="166"/>
      <c r="EZ1394" s="166"/>
      <c r="FA1394" s="166"/>
      <c r="FB1394" s="166"/>
      <c r="FC1394" s="166"/>
      <c r="FD1394" s="166"/>
      <c r="FE1394" s="166"/>
      <c r="FF1394" s="166"/>
      <c r="FG1394" s="166"/>
      <c r="FH1394" s="166"/>
      <c r="FI1394" s="166"/>
      <c r="FJ1394" s="166"/>
    </row>
    <row r="1395" spans="13:166" s="19" customFormat="1">
      <c r="M1395" s="166"/>
      <c r="N1395" s="166"/>
      <c r="O1395" s="166"/>
      <c r="P1395" s="166"/>
      <c r="Q1395" s="166"/>
      <c r="R1395" s="166"/>
      <c r="S1395" s="166"/>
      <c r="T1395" s="166"/>
      <c r="U1395" s="166"/>
      <c r="V1395" s="166"/>
      <c r="W1395" s="166"/>
      <c r="X1395" s="166"/>
      <c r="Y1395" s="166"/>
      <c r="Z1395" s="166"/>
      <c r="AA1395" s="166"/>
      <c r="AB1395" s="166"/>
      <c r="AC1395" s="166"/>
      <c r="AD1395" s="166"/>
      <c r="AE1395" s="166"/>
      <c r="AF1395" s="166"/>
      <c r="AG1395" s="166"/>
      <c r="AH1395" s="167"/>
      <c r="AI1395" s="167"/>
      <c r="AJ1395" s="167"/>
      <c r="AK1395" s="167"/>
      <c r="AL1395" s="167"/>
      <c r="AM1395" s="167"/>
      <c r="AN1395" s="167"/>
      <c r="AO1395" s="167"/>
      <c r="AP1395" s="167"/>
      <c r="AQ1395" s="167"/>
      <c r="AR1395" s="167"/>
      <c r="AS1395" s="167"/>
      <c r="AT1395" s="167"/>
      <c r="AU1395" s="167"/>
      <c r="AV1395" s="167"/>
      <c r="AW1395" s="167"/>
      <c r="AX1395" s="167"/>
      <c r="AY1395" s="167"/>
      <c r="AZ1395" s="167"/>
      <c r="BA1395" s="167"/>
      <c r="BB1395" s="167"/>
      <c r="BC1395" s="167"/>
      <c r="BD1395" s="167"/>
      <c r="BE1395" s="167"/>
      <c r="BF1395" s="167"/>
      <c r="BG1395" s="167"/>
      <c r="BH1395" s="167"/>
      <c r="BI1395" s="167"/>
      <c r="BJ1395" s="167"/>
      <c r="BK1395" s="167"/>
      <c r="BL1395" s="166"/>
      <c r="BM1395" s="166"/>
      <c r="BN1395" s="166"/>
      <c r="BO1395" s="166"/>
      <c r="BP1395" s="166"/>
      <c r="BQ1395" s="166"/>
      <c r="BR1395" s="166"/>
      <c r="BS1395" s="166"/>
      <c r="BT1395" s="166"/>
      <c r="BU1395" s="166"/>
      <c r="BV1395" s="166"/>
      <c r="BW1395" s="166"/>
      <c r="BX1395" s="166"/>
      <c r="BY1395" s="166"/>
      <c r="BZ1395" s="166"/>
      <c r="CA1395" s="166"/>
      <c r="CB1395" s="166"/>
      <c r="CC1395" s="166"/>
      <c r="CD1395" s="166"/>
      <c r="CE1395" s="166"/>
      <c r="CF1395" s="166"/>
      <c r="CG1395" s="166"/>
      <c r="CH1395" s="166"/>
      <c r="CI1395" s="166"/>
      <c r="CJ1395" s="166"/>
      <c r="CK1395" s="166"/>
      <c r="CL1395" s="166"/>
      <c r="CM1395" s="166"/>
      <c r="CN1395" s="166"/>
      <c r="CO1395" s="166"/>
      <c r="CP1395" s="166"/>
      <c r="CQ1395" s="166"/>
      <c r="CR1395" s="166"/>
      <c r="CS1395" s="166"/>
      <c r="CT1395" s="166"/>
      <c r="CU1395" s="166"/>
      <c r="CV1395" s="166"/>
      <c r="CW1395" s="166"/>
      <c r="CX1395" s="166"/>
      <c r="CY1395" s="166"/>
      <c r="CZ1395" s="166"/>
      <c r="DA1395" s="166"/>
      <c r="DB1395" s="166"/>
      <c r="DC1395" s="166"/>
      <c r="DD1395" s="166"/>
      <c r="DE1395" s="166"/>
      <c r="DF1395" s="166"/>
      <c r="DG1395" s="166"/>
      <c r="DH1395" s="166"/>
      <c r="DI1395" s="166"/>
      <c r="DJ1395" s="166"/>
      <c r="DK1395" s="166"/>
      <c r="DL1395" s="166"/>
      <c r="DM1395" s="166"/>
      <c r="DN1395" s="166"/>
      <c r="DO1395" s="166"/>
      <c r="DP1395" s="166"/>
      <c r="DQ1395" s="166"/>
      <c r="DR1395" s="166"/>
      <c r="DS1395" s="166"/>
      <c r="DT1395" s="166"/>
      <c r="DU1395" s="166"/>
      <c r="DV1395" s="166"/>
      <c r="DW1395" s="166"/>
      <c r="DX1395" s="166"/>
      <c r="DY1395" s="166"/>
      <c r="DZ1395" s="166"/>
      <c r="EA1395" s="166"/>
      <c r="EB1395" s="166"/>
      <c r="EC1395" s="166"/>
      <c r="ED1395" s="166"/>
      <c r="EE1395" s="166"/>
      <c r="EF1395" s="166"/>
      <c r="EG1395" s="166"/>
      <c r="EH1395" s="166"/>
      <c r="EI1395" s="166"/>
      <c r="EJ1395" s="166"/>
      <c r="EK1395" s="166"/>
      <c r="EL1395" s="166"/>
      <c r="EM1395" s="166"/>
      <c r="EN1395" s="166"/>
      <c r="EO1395" s="166"/>
      <c r="EP1395" s="166"/>
      <c r="EQ1395" s="166"/>
      <c r="ER1395" s="166"/>
      <c r="ES1395" s="166"/>
      <c r="ET1395" s="166"/>
      <c r="EU1395" s="166"/>
      <c r="EV1395" s="166"/>
      <c r="EW1395" s="166"/>
      <c r="EX1395" s="166"/>
      <c r="EY1395" s="166"/>
      <c r="EZ1395" s="166"/>
      <c r="FA1395" s="166"/>
      <c r="FB1395" s="166"/>
      <c r="FC1395" s="166"/>
      <c r="FD1395" s="166"/>
      <c r="FE1395" s="166"/>
      <c r="FF1395" s="166"/>
      <c r="FG1395" s="166"/>
      <c r="FH1395" s="166"/>
      <c r="FI1395" s="166"/>
      <c r="FJ1395" s="166"/>
    </row>
    <row r="1396" spans="13:166" s="19" customFormat="1">
      <c r="M1396" s="166"/>
      <c r="N1396" s="166"/>
      <c r="O1396" s="166"/>
      <c r="P1396" s="166"/>
      <c r="Q1396" s="166"/>
      <c r="R1396" s="166"/>
      <c r="S1396" s="166"/>
      <c r="T1396" s="166"/>
      <c r="U1396" s="166"/>
      <c r="V1396" s="166"/>
      <c r="W1396" s="166"/>
      <c r="X1396" s="166"/>
      <c r="Y1396" s="166"/>
      <c r="Z1396" s="166"/>
      <c r="AA1396" s="166"/>
      <c r="AB1396" s="166"/>
      <c r="AC1396" s="166"/>
      <c r="AD1396" s="166"/>
      <c r="AE1396" s="166"/>
      <c r="AF1396" s="166"/>
      <c r="AG1396" s="166"/>
      <c r="AH1396" s="167"/>
      <c r="AI1396" s="167"/>
      <c r="AJ1396" s="167"/>
      <c r="AK1396" s="167"/>
      <c r="AL1396" s="167"/>
      <c r="AM1396" s="167"/>
      <c r="AN1396" s="167"/>
      <c r="AO1396" s="167"/>
      <c r="AP1396" s="167"/>
      <c r="AQ1396" s="167"/>
      <c r="AR1396" s="167"/>
      <c r="AS1396" s="167"/>
      <c r="AT1396" s="167"/>
      <c r="AU1396" s="167"/>
      <c r="AV1396" s="167"/>
      <c r="AW1396" s="167"/>
      <c r="AX1396" s="167"/>
      <c r="AY1396" s="167"/>
      <c r="AZ1396" s="167"/>
      <c r="BA1396" s="167"/>
      <c r="BB1396" s="167"/>
      <c r="BC1396" s="167"/>
      <c r="BD1396" s="167"/>
      <c r="BE1396" s="167"/>
      <c r="BF1396" s="167"/>
      <c r="BG1396" s="167"/>
      <c r="BH1396" s="167"/>
      <c r="BI1396" s="167"/>
      <c r="BJ1396" s="167"/>
      <c r="BK1396" s="167"/>
      <c r="BL1396" s="166"/>
      <c r="BM1396" s="166"/>
      <c r="BN1396" s="166"/>
      <c r="BO1396" s="166"/>
      <c r="BP1396" s="166"/>
      <c r="BQ1396" s="166"/>
      <c r="BR1396" s="166"/>
      <c r="BS1396" s="166"/>
      <c r="BT1396" s="166"/>
      <c r="BU1396" s="166"/>
      <c r="BV1396" s="166"/>
      <c r="BW1396" s="166"/>
      <c r="BX1396" s="166"/>
      <c r="BY1396" s="166"/>
      <c r="BZ1396" s="166"/>
      <c r="CA1396" s="166"/>
      <c r="CB1396" s="166"/>
      <c r="CC1396" s="166"/>
      <c r="CD1396" s="166"/>
      <c r="CE1396" s="166"/>
      <c r="CF1396" s="166"/>
      <c r="CG1396" s="166"/>
      <c r="CH1396" s="166"/>
      <c r="CI1396" s="166"/>
      <c r="CJ1396" s="166"/>
      <c r="CK1396" s="166"/>
      <c r="CL1396" s="166"/>
      <c r="CM1396" s="166"/>
      <c r="CN1396" s="166"/>
      <c r="CO1396" s="166"/>
      <c r="CP1396" s="166"/>
      <c r="CQ1396" s="166"/>
      <c r="CR1396" s="166"/>
      <c r="CS1396" s="166"/>
      <c r="CT1396" s="166"/>
      <c r="CU1396" s="166"/>
      <c r="CV1396" s="166"/>
      <c r="CW1396" s="166"/>
      <c r="CX1396" s="166"/>
      <c r="CY1396" s="166"/>
      <c r="CZ1396" s="166"/>
      <c r="DA1396" s="166"/>
      <c r="DB1396" s="166"/>
      <c r="DC1396" s="166"/>
      <c r="DD1396" s="166"/>
      <c r="DE1396" s="166"/>
      <c r="DF1396" s="166"/>
      <c r="DG1396" s="166"/>
      <c r="DH1396" s="166"/>
      <c r="DI1396" s="166"/>
      <c r="DJ1396" s="166"/>
      <c r="DK1396" s="166"/>
      <c r="DL1396" s="166"/>
      <c r="DM1396" s="166"/>
      <c r="DN1396" s="166"/>
      <c r="DO1396" s="166"/>
      <c r="DP1396" s="166"/>
      <c r="DQ1396" s="166"/>
      <c r="DR1396" s="166"/>
      <c r="DS1396" s="166"/>
      <c r="DT1396" s="166"/>
      <c r="DU1396" s="166"/>
      <c r="DV1396" s="166"/>
      <c r="DW1396" s="166"/>
      <c r="DX1396" s="166"/>
      <c r="DY1396" s="166"/>
      <c r="DZ1396" s="166"/>
      <c r="EA1396" s="166"/>
      <c r="EB1396" s="166"/>
      <c r="EC1396" s="166"/>
      <c r="ED1396" s="166"/>
      <c r="EE1396" s="166"/>
      <c r="EF1396" s="166"/>
      <c r="EG1396" s="166"/>
      <c r="EH1396" s="166"/>
      <c r="EI1396" s="166"/>
      <c r="EJ1396" s="166"/>
      <c r="EK1396" s="166"/>
      <c r="EL1396" s="166"/>
      <c r="EM1396" s="166"/>
      <c r="EN1396" s="166"/>
      <c r="EO1396" s="166"/>
      <c r="EP1396" s="166"/>
      <c r="EQ1396" s="166"/>
      <c r="ER1396" s="166"/>
      <c r="ES1396" s="166"/>
      <c r="ET1396" s="166"/>
      <c r="EU1396" s="166"/>
      <c r="EV1396" s="166"/>
      <c r="EW1396" s="166"/>
      <c r="EX1396" s="166"/>
      <c r="EY1396" s="166"/>
      <c r="EZ1396" s="166"/>
      <c r="FA1396" s="166"/>
      <c r="FB1396" s="166"/>
      <c r="FC1396" s="166"/>
      <c r="FD1396" s="166"/>
      <c r="FE1396" s="166"/>
      <c r="FF1396" s="166"/>
      <c r="FG1396" s="166"/>
      <c r="FH1396" s="166"/>
      <c r="FI1396" s="166"/>
      <c r="FJ1396" s="166"/>
    </row>
    <row r="1397" spans="13:166" s="19" customFormat="1">
      <c r="M1397" s="166"/>
      <c r="N1397" s="166"/>
      <c r="O1397" s="166"/>
      <c r="P1397" s="166"/>
      <c r="Q1397" s="166"/>
      <c r="R1397" s="166"/>
      <c r="S1397" s="166"/>
      <c r="T1397" s="166"/>
      <c r="U1397" s="166"/>
      <c r="V1397" s="166"/>
      <c r="W1397" s="166"/>
      <c r="X1397" s="166"/>
      <c r="Y1397" s="166"/>
      <c r="Z1397" s="166"/>
      <c r="AA1397" s="166"/>
      <c r="AB1397" s="166"/>
      <c r="AC1397" s="166"/>
      <c r="AD1397" s="166"/>
      <c r="AE1397" s="166"/>
      <c r="AF1397" s="166"/>
      <c r="AG1397" s="166"/>
      <c r="AH1397" s="167"/>
      <c r="AI1397" s="167"/>
      <c r="AJ1397" s="167"/>
      <c r="AK1397" s="167"/>
      <c r="AL1397" s="167"/>
      <c r="AM1397" s="167"/>
      <c r="AN1397" s="167"/>
      <c r="AO1397" s="167"/>
      <c r="AP1397" s="167"/>
      <c r="AQ1397" s="167"/>
      <c r="AR1397" s="167"/>
      <c r="AS1397" s="167"/>
      <c r="AT1397" s="167"/>
      <c r="AU1397" s="167"/>
      <c r="AV1397" s="167"/>
      <c r="AW1397" s="167"/>
      <c r="AX1397" s="167"/>
      <c r="AY1397" s="167"/>
      <c r="AZ1397" s="167"/>
      <c r="BA1397" s="167"/>
      <c r="BB1397" s="167"/>
      <c r="BC1397" s="167"/>
      <c r="BD1397" s="167"/>
      <c r="BE1397" s="167"/>
      <c r="BF1397" s="167"/>
      <c r="BG1397" s="167"/>
      <c r="BH1397" s="167"/>
      <c r="BI1397" s="167"/>
      <c r="BJ1397" s="167"/>
      <c r="BK1397" s="167"/>
      <c r="BL1397" s="166"/>
      <c r="BM1397" s="166"/>
      <c r="BN1397" s="166"/>
      <c r="BO1397" s="166"/>
      <c r="BP1397" s="166"/>
      <c r="BQ1397" s="166"/>
      <c r="BR1397" s="166"/>
      <c r="BS1397" s="166"/>
      <c r="BT1397" s="166"/>
      <c r="BU1397" s="166"/>
      <c r="BV1397" s="166"/>
      <c r="BW1397" s="166"/>
      <c r="BX1397" s="166"/>
      <c r="BY1397" s="166"/>
      <c r="BZ1397" s="166"/>
      <c r="CA1397" s="166"/>
      <c r="CB1397" s="166"/>
      <c r="CC1397" s="166"/>
      <c r="CD1397" s="166"/>
      <c r="CE1397" s="166"/>
      <c r="CF1397" s="166"/>
      <c r="CG1397" s="166"/>
      <c r="CH1397" s="166"/>
      <c r="CI1397" s="166"/>
      <c r="CJ1397" s="166"/>
      <c r="CK1397" s="166"/>
      <c r="CL1397" s="166"/>
      <c r="CM1397" s="166"/>
      <c r="CN1397" s="166"/>
      <c r="CO1397" s="166"/>
      <c r="CP1397" s="166"/>
      <c r="CQ1397" s="166"/>
      <c r="CR1397" s="166"/>
      <c r="CS1397" s="166"/>
      <c r="CT1397" s="166"/>
      <c r="CU1397" s="166"/>
      <c r="CV1397" s="166"/>
      <c r="CW1397" s="166"/>
      <c r="CX1397" s="166"/>
      <c r="CY1397" s="166"/>
      <c r="CZ1397" s="166"/>
      <c r="DA1397" s="166"/>
      <c r="DB1397" s="166"/>
      <c r="DC1397" s="166"/>
      <c r="DD1397" s="166"/>
      <c r="DE1397" s="166"/>
      <c r="DF1397" s="166"/>
      <c r="DG1397" s="166"/>
      <c r="DH1397" s="166"/>
      <c r="DI1397" s="166"/>
      <c r="DJ1397" s="166"/>
      <c r="DK1397" s="166"/>
      <c r="DL1397" s="166"/>
      <c r="DM1397" s="166"/>
      <c r="DN1397" s="166"/>
      <c r="DO1397" s="166"/>
      <c r="DP1397" s="166"/>
      <c r="DQ1397" s="166"/>
      <c r="DR1397" s="166"/>
      <c r="DS1397" s="166"/>
      <c r="DT1397" s="166"/>
      <c r="DU1397" s="166"/>
      <c r="DV1397" s="166"/>
      <c r="DW1397" s="166"/>
      <c r="DX1397" s="166"/>
      <c r="DY1397" s="166"/>
      <c r="DZ1397" s="166"/>
      <c r="EA1397" s="166"/>
      <c r="EB1397" s="166"/>
      <c r="EC1397" s="166"/>
      <c r="ED1397" s="166"/>
      <c r="EE1397" s="166"/>
      <c r="EF1397" s="166"/>
      <c r="EG1397" s="166"/>
      <c r="EH1397" s="166"/>
      <c r="EI1397" s="166"/>
      <c r="EJ1397" s="166"/>
      <c r="EK1397" s="166"/>
      <c r="EL1397" s="166"/>
      <c r="EM1397" s="166"/>
      <c r="EN1397" s="166"/>
      <c r="EO1397" s="166"/>
      <c r="EP1397" s="166"/>
      <c r="EQ1397" s="166"/>
      <c r="ER1397" s="166"/>
      <c r="ES1397" s="166"/>
      <c r="ET1397" s="166"/>
      <c r="EU1397" s="166"/>
      <c r="EV1397" s="166"/>
      <c r="EW1397" s="166"/>
      <c r="EX1397" s="166"/>
      <c r="EY1397" s="166"/>
      <c r="EZ1397" s="166"/>
      <c r="FA1397" s="166"/>
      <c r="FB1397" s="166"/>
      <c r="FC1397" s="166"/>
      <c r="FD1397" s="166"/>
      <c r="FE1397" s="166"/>
      <c r="FF1397" s="166"/>
      <c r="FG1397" s="166"/>
      <c r="FH1397" s="166"/>
      <c r="FI1397" s="166"/>
      <c r="FJ1397" s="166"/>
    </row>
    <row r="1398" spans="13:166" s="19" customFormat="1">
      <c r="M1398" s="166"/>
      <c r="N1398" s="166"/>
      <c r="O1398" s="166"/>
      <c r="P1398" s="166"/>
      <c r="Q1398" s="166"/>
      <c r="R1398" s="166"/>
      <c r="S1398" s="166"/>
      <c r="T1398" s="166"/>
      <c r="U1398" s="166"/>
      <c r="V1398" s="166"/>
      <c r="W1398" s="166"/>
      <c r="X1398" s="166"/>
      <c r="Y1398" s="166"/>
      <c r="Z1398" s="166"/>
      <c r="AA1398" s="166"/>
      <c r="AB1398" s="166"/>
      <c r="AC1398" s="166"/>
      <c r="AD1398" s="166"/>
      <c r="AE1398" s="166"/>
      <c r="AF1398" s="166"/>
      <c r="AG1398" s="166"/>
      <c r="AH1398" s="167"/>
      <c r="AI1398" s="167"/>
      <c r="AJ1398" s="167"/>
      <c r="AK1398" s="167"/>
      <c r="AL1398" s="167"/>
      <c r="AM1398" s="167"/>
      <c r="AN1398" s="167"/>
      <c r="AO1398" s="167"/>
      <c r="AP1398" s="167"/>
      <c r="AQ1398" s="167"/>
      <c r="AR1398" s="167"/>
      <c r="AS1398" s="167"/>
      <c r="AT1398" s="167"/>
      <c r="AU1398" s="167"/>
      <c r="AV1398" s="167"/>
      <c r="AW1398" s="167"/>
      <c r="AX1398" s="167"/>
      <c r="AY1398" s="167"/>
      <c r="AZ1398" s="167"/>
      <c r="BA1398" s="167"/>
      <c r="BB1398" s="167"/>
      <c r="BC1398" s="167"/>
      <c r="BD1398" s="167"/>
      <c r="BE1398" s="167"/>
      <c r="BF1398" s="167"/>
      <c r="BG1398" s="167"/>
      <c r="BH1398" s="167"/>
      <c r="BI1398" s="167"/>
      <c r="BJ1398" s="167"/>
      <c r="BK1398" s="167"/>
      <c r="BL1398" s="166"/>
      <c r="BM1398" s="166"/>
      <c r="BN1398" s="166"/>
      <c r="BO1398" s="166"/>
      <c r="BP1398" s="166"/>
      <c r="BQ1398" s="166"/>
      <c r="BR1398" s="166"/>
      <c r="BS1398" s="166"/>
      <c r="BT1398" s="166"/>
      <c r="BU1398" s="166"/>
      <c r="BV1398" s="166"/>
      <c r="BW1398" s="166"/>
      <c r="BX1398" s="166"/>
      <c r="BY1398" s="166"/>
      <c r="BZ1398" s="166"/>
      <c r="CA1398" s="166"/>
      <c r="CB1398" s="166"/>
      <c r="CC1398" s="166"/>
      <c r="CD1398" s="166"/>
      <c r="CE1398" s="166"/>
      <c r="CF1398" s="166"/>
      <c r="CG1398" s="166"/>
      <c r="CH1398" s="166"/>
      <c r="CI1398" s="166"/>
      <c r="CJ1398" s="166"/>
      <c r="CK1398" s="166"/>
      <c r="CL1398" s="166"/>
      <c r="CM1398" s="166"/>
      <c r="CN1398" s="166"/>
      <c r="CO1398" s="166"/>
      <c r="CP1398" s="166"/>
      <c r="CQ1398" s="166"/>
      <c r="CR1398" s="166"/>
      <c r="CS1398" s="166"/>
      <c r="CT1398" s="166"/>
      <c r="CU1398" s="166"/>
      <c r="CV1398" s="166"/>
      <c r="CW1398" s="166"/>
      <c r="CX1398" s="166"/>
      <c r="CY1398" s="166"/>
      <c r="CZ1398" s="166"/>
      <c r="DA1398" s="166"/>
      <c r="DB1398" s="166"/>
      <c r="DC1398" s="166"/>
      <c r="DD1398" s="166"/>
      <c r="DE1398" s="166"/>
      <c r="DF1398" s="166"/>
      <c r="DG1398" s="166"/>
      <c r="DH1398" s="166"/>
      <c r="DI1398" s="166"/>
      <c r="DJ1398" s="166"/>
      <c r="DK1398" s="166"/>
      <c r="DL1398" s="166"/>
      <c r="DM1398" s="166"/>
      <c r="DN1398" s="166"/>
      <c r="DO1398" s="166"/>
      <c r="DP1398" s="166"/>
      <c r="DQ1398" s="166"/>
      <c r="DR1398" s="166"/>
      <c r="DS1398" s="166"/>
      <c r="DT1398" s="166"/>
      <c r="DU1398" s="166"/>
      <c r="DV1398" s="166"/>
      <c r="DW1398" s="166"/>
      <c r="DX1398" s="166"/>
      <c r="DY1398" s="166"/>
      <c r="DZ1398" s="166"/>
      <c r="EA1398" s="166"/>
      <c r="EB1398" s="166"/>
      <c r="EC1398" s="166"/>
      <c r="ED1398" s="166"/>
      <c r="EE1398" s="166"/>
      <c r="EF1398" s="166"/>
      <c r="EG1398" s="166"/>
      <c r="EH1398" s="166"/>
      <c r="EI1398" s="166"/>
      <c r="EJ1398" s="166"/>
      <c r="EK1398" s="166"/>
      <c r="EL1398" s="166"/>
      <c r="EM1398" s="166"/>
      <c r="EN1398" s="166"/>
      <c r="EO1398" s="166"/>
      <c r="EP1398" s="166"/>
      <c r="EQ1398" s="166"/>
      <c r="ER1398" s="166"/>
      <c r="ES1398" s="166"/>
      <c r="ET1398" s="166"/>
      <c r="EU1398" s="166"/>
      <c r="EV1398" s="166"/>
      <c r="EW1398" s="166"/>
      <c r="EX1398" s="166"/>
      <c r="EY1398" s="166"/>
      <c r="EZ1398" s="166"/>
      <c r="FA1398" s="166"/>
      <c r="FB1398" s="166"/>
      <c r="FC1398" s="166"/>
      <c r="FD1398" s="166"/>
      <c r="FE1398" s="166"/>
      <c r="FF1398" s="166"/>
      <c r="FG1398" s="166"/>
      <c r="FH1398" s="166"/>
      <c r="FI1398" s="166"/>
      <c r="FJ1398" s="166"/>
    </row>
    <row r="1399" spans="13:166" s="19" customFormat="1">
      <c r="M1399" s="166"/>
      <c r="N1399" s="166"/>
      <c r="O1399" s="166"/>
      <c r="P1399" s="166"/>
      <c r="Q1399" s="166"/>
      <c r="R1399" s="166"/>
      <c r="S1399" s="166"/>
      <c r="T1399" s="166"/>
      <c r="U1399" s="166"/>
      <c r="V1399" s="166"/>
      <c r="W1399" s="166"/>
      <c r="X1399" s="166"/>
      <c r="Y1399" s="166"/>
      <c r="Z1399" s="166"/>
      <c r="AA1399" s="166"/>
      <c r="AB1399" s="166"/>
      <c r="AC1399" s="166"/>
      <c r="AD1399" s="166"/>
      <c r="AE1399" s="166"/>
      <c r="AF1399" s="166"/>
      <c r="AG1399" s="166"/>
      <c r="AH1399" s="167"/>
      <c r="AI1399" s="167"/>
      <c r="AJ1399" s="167"/>
      <c r="AK1399" s="167"/>
      <c r="AL1399" s="167"/>
      <c r="AM1399" s="167"/>
      <c r="AN1399" s="167"/>
      <c r="AO1399" s="167"/>
      <c r="AP1399" s="167"/>
      <c r="AQ1399" s="167"/>
      <c r="AR1399" s="167"/>
      <c r="AS1399" s="167"/>
      <c r="AT1399" s="167"/>
      <c r="AU1399" s="167"/>
      <c r="AV1399" s="167"/>
      <c r="AW1399" s="167"/>
      <c r="AX1399" s="167"/>
      <c r="AY1399" s="167"/>
      <c r="AZ1399" s="167"/>
      <c r="BA1399" s="167"/>
      <c r="BB1399" s="167"/>
      <c r="BC1399" s="167"/>
      <c r="BD1399" s="167"/>
      <c r="BE1399" s="167"/>
      <c r="BF1399" s="167"/>
      <c r="BG1399" s="167"/>
      <c r="BH1399" s="167"/>
      <c r="BI1399" s="167"/>
      <c r="BJ1399" s="167"/>
      <c r="BK1399" s="167"/>
      <c r="BL1399" s="166"/>
      <c r="BM1399" s="166"/>
      <c r="BN1399" s="166"/>
      <c r="BO1399" s="166"/>
      <c r="BP1399" s="166"/>
      <c r="BQ1399" s="166"/>
      <c r="BR1399" s="166"/>
      <c r="BS1399" s="166"/>
      <c r="BT1399" s="166"/>
      <c r="BU1399" s="166"/>
      <c r="BV1399" s="166"/>
      <c r="BW1399" s="166"/>
      <c r="BX1399" s="166"/>
      <c r="BY1399" s="166"/>
      <c r="BZ1399" s="166"/>
      <c r="CA1399" s="166"/>
      <c r="CB1399" s="166"/>
      <c r="CC1399" s="166"/>
      <c r="CD1399" s="166"/>
      <c r="CE1399" s="166"/>
      <c r="CF1399" s="166"/>
      <c r="CG1399" s="166"/>
      <c r="CH1399" s="166"/>
      <c r="CI1399" s="166"/>
      <c r="CJ1399" s="166"/>
      <c r="CK1399" s="166"/>
      <c r="CL1399" s="166"/>
      <c r="CM1399" s="166"/>
      <c r="CN1399" s="166"/>
      <c r="CO1399" s="166"/>
      <c r="CP1399" s="166"/>
      <c r="CQ1399" s="166"/>
      <c r="CR1399" s="166"/>
      <c r="CS1399" s="166"/>
      <c r="CT1399" s="166"/>
      <c r="CU1399" s="166"/>
      <c r="CV1399" s="166"/>
      <c r="CW1399" s="166"/>
      <c r="CX1399" s="166"/>
      <c r="CY1399" s="166"/>
      <c r="CZ1399" s="166"/>
      <c r="DA1399" s="166"/>
      <c r="DB1399" s="166"/>
      <c r="DC1399" s="166"/>
      <c r="DD1399" s="166"/>
      <c r="DE1399" s="166"/>
      <c r="DF1399" s="166"/>
      <c r="DG1399" s="166"/>
      <c r="DH1399" s="166"/>
      <c r="DI1399" s="166"/>
      <c r="DJ1399" s="166"/>
      <c r="DK1399" s="166"/>
      <c r="DL1399" s="166"/>
      <c r="DM1399" s="166"/>
      <c r="DN1399" s="166"/>
      <c r="DO1399" s="166"/>
      <c r="DP1399" s="166"/>
      <c r="DQ1399" s="166"/>
      <c r="DR1399" s="166"/>
      <c r="DS1399" s="166"/>
      <c r="DT1399" s="166"/>
      <c r="DU1399" s="166"/>
      <c r="DV1399" s="166"/>
      <c r="DW1399" s="166"/>
      <c r="DX1399" s="166"/>
      <c r="DY1399" s="166"/>
      <c r="DZ1399" s="166"/>
      <c r="EA1399" s="166"/>
      <c r="EB1399" s="166"/>
      <c r="EC1399" s="166"/>
      <c r="ED1399" s="166"/>
      <c r="EE1399" s="166"/>
      <c r="EF1399" s="166"/>
      <c r="EG1399" s="166"/>
      <c r="EH1399" s="166"/>
      <c r="EI1399" s="166"/>
      <c r="EJ1399" s="166"/>
      <c r="EK1399" s="166"/>
      <c r="EL1399" s="166"/>
      <c r="EM1399" s="166"/>
      <c r="EN1399" s="166"/>
      <c r="EO1399" s="166"/>
      <c r="EP1399" s="166"/>
      <c r="EQ1399" s="166"/>
      <c r="ER1399" s="166"/>
      <c r="ES1399" s="166"/>
      <c r="ET1399" s="166"/>
      <c r="EU1399" s="166"/>
      <c r="EV1399" s="166"/>
      <c r="EW1399" s="166"/>
      <c r="EX1399" s="166"/>
      <c r="EY1399" s="166"/>
      <c r="EZ1399" s="166"/>
      <c r="FA1399" s="166"/>
      <c r="FB1399" s="166"/>
      <c r="FC1399" s="166"/>
      <c r="FD1399" s="166"/>
      <c r="FE1399" s="166"/>
      <c r="FF1399" s="166"/>
      <c r="FG1399" s="166"/>
      <c r="FH1399" s="166"/>
      <c r="FI1399" s="166"/>
      <c r="FJ1399" s="166"/>
    </row>
    <row r="1400" spans="13:166" s="19" customFormat="1">
      <c r="M1400" s="166"/>
      <c r="N1400" s="166"/>
      <c r="O1400" s="166"/>
      <c r="P1400" s="166"/>
      <c r="Q1400" s="166"/>
      <c r="R1400" s="166"/>
      <c r="S1400" s="166"/>
      <c r="T1400" s="166"/>
      <c r="U1400" s="166"/>
      <c r="V1400" s="166"/>
      <c r="W1400" s="166"/>
      <c r="X1400" s="166"/>
      <c r="Y1400" s="166"/>
      <c r="Z1400" s="166"/>
      <c r="AA1400" s="166"/>
      <c r="AB1400" s="166"/>
      <c r="AC1400" s="166"/>
      <c r="AD1400" s="166"/>
      <c r="AE1400" s="166"/>
      <c r="AF1400" s="166"/>
      <c r="AG1400" s="166"/>
      <c r="AH1400" s="167"/>
      <c r="AI1400" s="167"/>
      <c r="AJ1400" s="167"/>
      <c r="AK1400" s="167"/>
      <c r="AL1400" s="167"/>
      <c r="AM1400" s="167"/>
      <c r="AN1400" s="167"/>
      <c r="AO1400" s="167"/>
      <c r="AP1400" s="167"/>
      <c r="AQ1400" s="167"/>
      <c r="AR1400" s="167"/>
      <c r="AS1400" s="167"/>
      <c r="AT1400" s="167"/>
      <c r="AU1400" s="167"/>
      <c r="AV1400" s="167"/>
      <c r="AW1400" s="167"/>
      <c r="AX1400" s="167"/>
      <c r="AY1400" s="167"/>
      <c r="AZ1400" s="167"/>
      <c r="BA1400" s="167"/>
      <c r="BB1400" s="167"/>
      <c r="BC1400" s="167"/>
      <c r="BD1400" s="167"/>
      <c r="BE1400" s="167"/>
      <c r="BF1400" s="167"/>
      <c r="BG1400" s="167"/>
      <c r="BH1400" s="167"/>
      <c r="BI1400" s="167"/>
      <c r="BJ1400" s="167"/>
      <c r="BK1400" s="167"/>
      <c r="BL1400" s="166"/>
      <c r="BM1400" s="166"/>
      <c r="BN1400" s="166"/>
      <c r="BO1400" s="166"/>
      <c r="BP1400" s="166"/>
      <c r="BQ1400" s="166"/>
      <c r="BR1400" s="166"/>
      <c r="BS1400" s="166"/>
      <c r="BT1400" s="166"/>
      <c r="BU1400" s="166"/>
      <c r="BV1400" s="166"/>
      <c r="BW1400" s="166"/>
      <c r="BX1400" s="166"/>
      <c r="BY1400" s="166"/>
      <c r="BZ1400" s="166"/>
      <c r="CA1400" s="166"/>
      <c r="CB1400" s="166"/>
      <c r="CC1400" s="166"/>
      <c r="CD1400" s="166"/>
      <c r="CE1400" s="166"/>
      <c r="CF1400" s="166"/>
      <c r="CG1400" s="166"/>
      <c r="CH1400" s="166"/>
      <c r="CI1400" s="166"/>
      <c r="CJ1400" s="166"/>
      <c r="CK1400" s="166"/>
      <c r="CL1400" s="166"/>
      <c r="CM1400" s="166"/>
      <c r="CN1400" s="166"/>
      <c r="CO1400" s="166"/>
      <c r="CP1400" s="166"/>
      <c r="CQ1400" s="166"/>
      <c r="CR1400" s="166"/>
      <c r="CS1400" s="166"/>
      <c r="CT1400" s="166"/>
      <c r="CU1400" s="166"/>
      <c r="CV1400" s="166"/>
      <c r="CW1400" s="166"/>
      <c r="CX1400" s="166"/>
      <c r="CY1400" s="166"/>
      <c r="CZ1400" s="166"/>
      <c r="DA1400" s="166"/>
      <c r="DB1400" s="166"/>
      <c r="DC1400" s="166"/>
      <c r="DD1400" s="166"/>
      <c r="DE1400" s="166"/>
      <c r="DF1400" s="166"/>
      <c r="DG1400" s="166"/>
      <c r="DH1400" s="166"/>
      <c r="DI1400" s="166"/>
      <c r="DJ1400" s="166"/>
      <c r="DK1400" s="166"/>
      <c r="DL1400" s="166"/>
      <c r="DM1400" s="166"/>
      <c r="DN1400" s="166"/>
      <c r="DO1400" s="166"/>
      <c r="DP1400" s="166"/>
      <c r="DQ1400" s="166"/>
      <c r="DR1400" s="166"/>
      <c r="DS1400" s="166"/>
      <c r="DT1400" s="166"/>
      <c r="DU1400" s="166"/>
      <c r="DV1400" s="166"/>
      <c r="DW1400" s="166"/>
      <c r="DX1400" s="166"/>
      <c r="DY1400" s="166"/>
      <c r="DZ1400" s="166"/>
      <c r="EA1400" s="166"/>
      <c r="EB1400" s="166"/>
      <c r="EC1400" s="166"/>
      <c r="ED1400" s="166"/>
      <c r="EE1400" s="166"/>
      <c r="EF1400" s="166"/>
      <c r="EG1400" s="166"/>
      <c r="EH1400" s="166"/>
      <c r="EI1400" s="166"/>
      <c r="EJ1400" s="166"/>
      <c r="EK1400" s="166"/>
      <c r="EL1400" s="166"/>
      <c r="EM1400" s="166"/>
      <c r="EN1400" s="166"/>
      <c r="EO1400" s="166"/>
      <c r="EP1400" s="166"/>
      <c r="EQ1400" s="166"/>
      <c r="ER1400" s="166"/>
      <c r="ES1400" s="166"/>
      <c r="ET1400" s="166"/>
      <c r="EU1400" s="166"/>
      <c r="EV1400" s="166"/>
      <c r="EW1400" s="166"/>
      <c r="EX1400" s="166"/>
      <c r="EY1400" s="166"/>
      <c r="EZ1400" s="166"/>
      <c r="FA1400" s="166"/>
      <c r="FB1400" s="166"/>
      <c r="FC1400" s="166"/>
      <c r="FD1400" s="166"/>
      <c r="FE1400" s="166"/>
      <c r="FF1400" s="166"/>
      <c r="FG1400" s="166"/>
      <c r="FH1400" s="166"/>
      <c r="FI1400" s="166"/>
      <c r="FJ1400" s="166"/>
    </row>
    <row r="1401" spans="13:166" s="19" customFormat="1">
      <c r="M1401" s="166"/>
      <c r="N1401" s="166"/>
      <c r="O1401" s="166"/>
      <c r="P1401" s="166"/>
      <c r="Q1401" s="166"/>
      <c r="R1401" s="166"/>
      <c r="S1401" s="166"/>
      <c r="T1401" s="166"/>
      <c r="U1401" s="166"/>
      <c r="V1401" s="166"/>
      <c r="W1401" s="166"/>
      <c r="X1401" s="166"/>
      <c r="Y1401" s="166"/>
      <c r="Z1401" s="166"/>
      <c r="AA1401" s="166"/>
      <c r="AB1401" s="166"/>
      <c r="AC1401" s="166"/>
      <c r="AD1401" s="166"/>
      <c r="AE1401" s="166"/>
      <c r="AF1401" s="166"/>
      <c r="AG1401" s="166"/>
      <c r="AH1401" s="167"/>
      <c r="AI1401" s="167"/>
      <c r="AJ1401" s="167"/>
      <c r="AK1401" s="167"/>
      <c r="AL1401" s="167"/>
      <c r="AM1401" s="167"/>
      <c r="AN1401" s="167"/>
      <c r="AO1401" s="167"/>
      <c r="AP1401" s="167"/>
      <c r="AQ1401" s="167"/>
      <c r="AR1401" s="167"/>
      <c r="AS1401" s="167"/>
      <c r="AT1401" s="167"/>
      <c r="AU1401" s="167"/>
      <c r="AV1401" s="167"/>
      <c r="AW1401" s="167"/>
      <c r="AX1401" s="167"/>
      <c r="AY1401" s="167"/>
      <c r="AZ1401" s="167"/>
      <c r="BA1401" s="167"/>
      <c r="BB1401" s="167"/>
      <c r="BC1401" s="167"/>
      <c r="BD1401" s="167"/>
      <c r="BE1401" s="167"/>
      <c r="BF1401" s="167"/>
      <c r="BG1401" s="167"/>
      <c r="BH1401" s="167"/>
      <c r="BI1401" s="167"/>
      <c r="BJ1401" s="167"/>
      <c r="BK1401" s="167"/>
      <c r="BL1401" s="166"/>
      <c r="BM1401" s="166"/>
      <c r="BN1401" s="166"/>
      <c r="BO1401" s="166"/>
      <c r="BP1401" s="166"/>
      <c r="BQ1401" s="166"/>
      <c r="BR1401" s="166"/>
      <c r="BS1401" s="166"/>
      <c r="BT1401" s="166"/>
      <c r="BU1401" s="166"/>
      <c r="BV1401" s="166"/>
      <c r="BW1401" s="166"/>
      <c r="BX1401" s="166"/>
      <c r="BY1401" s="166"/>
      <c r="BZ1401" s="166"/>
      <c r="CA1401" s="166"/>
      <c r="CB1401" s="166"/>
      <c r="CC1401" s="166"/>
      <c r="CD1401" s="166"/>
      <c r="CE1401" s="166"/>
      <c r="CF1401" s="166"/>
      <c r="CG1401" s="166"/>
      <c r="CH1401" s="166"/>
      <c r="CI1401" s="166"/>
      <c r="CJ1401" s="166"/>
      <c r="CK1401" s="166"/>
      <c r="CL1401" s="166"/>
      <c r="CM1401" s="166"/>
      <c r="CN1401" s="166"/>
      <c r="CO1401" s="166"/>
      <c r="CP1401" s="166"/>
      <c r="CQ1401" s="166"/>
      <c r="CR1401" s="166"/>
      <c r="CS1401" s="166"/>
      <c r="CT1401" s="166"/>
      <c r="CU1401" s="166"/>
      <c r="CV1401" s="166"/>
      <c r="CW1401" s="166"/>
      <c r="CX1401" s="166"/>
      <c r="CY1401" s="166"/>
      <c r="CZ1401" s="166"/>
      <c r="DA1401" s="166"/>
      <c r="DB1401" s="166"/>
      <c r="DC1401" s="166"/>
      <c r="DD1401" s="166"/>
      <c r="DE1401" s="166"/>
      <c r="DF1401" s="166"/>
      <c r="DG1401" s="166"/>
      <c r="DH1401" s="166"/>
      <c r="DI1401" s="166"/>
      <c r="DJ1401" s="166"/>
      <c r="DK1401" s="166"/>
      <c r="DL1401" s="166"/>
      <c r="DM1401" s="166"/>
      <c r="DN1401" s="166"/>
      <c r="DO1401" s="166"/>
      <c r="DP1401" s="166"/>
      <c r="DQ1401" s="166"/>
      <c r="DR1401" s="166"/>
      <c r="DS1401" s="166"/>
      <c r="DT1401" s="166"/>
      <c r="DU1401" s="166"/>
      <c r="DV1401" s="166"/>
      <c r="DW1401" s="166"/>
      <c r="DX1401" s="166"/>
      <c r="DY1401" s="166"/>
      <c r="DZ1401" s="166"/>
      <c r="EA1401" s="166"/>
      <c r="EB1401" s="166"/>
      <c r="EC1401" s="166"/>
      <c r="ED1401" s="166"/>
      <c r="EE1401" s="166"/>
      <c r="EF1401" s="166"/>
      <c r="EG1401" s="166"/>
      <c r="EH1401" s="166"/>
      <c r="EI1401" s="166"/>
      <c r="EJ1401" s="166"/>
      <c r="EK1401" s="166"/>
      <c r="EL1401" s="166"/>
      <c r="EM1401" s="166"/>
      <c r="EN1401" s="166"/>
      <c r="EO1401" s="166"/>
      <c r="EP1401" s="166"/>
      <c r="EQ1401" s="166"/>
      <c r="ER1401" s="166"/>
      <c r="ES1401" s="166"/>
      <c r="ET1401" s="166"/>
      <c r="EU1401" s="166"/>
      <c r="EV1401" s="166"/>
      <c r="EW1401" s="166"/>
      <c r="EX1401" s="166"/>
      <c r="EY1401" s="166"/>
      <c r="EZ1401" s="166"/>
      <c r="FA1401" s="166"/>
      <c r="FB1401" s="166"/>
      <c r="FC1401" s="166"/>
      <c r="FD1401" s="166"/>
      <c r="FE1401" s="166"/>
      <c r="FF1401" s="166"/>
      <c r="FG1401" s="166"/>
      <c r="FH1401" s="166"/>
      <c r="FI1401" s="166"/>
      <c r="FJ1401" s="166"/>
    </row>
    <row r="1402" spans="13:166" s="19" customFormat="1">
      <c r="M1402" s="166"/>
      <c r="N1402" s="166"/>
      <c r="O1402" s="166"/>
      <c r="P1402" s="166"/>
      <c r="Q1402" s="166"/>
      <c r="R1402" s="166"/>
      <c r="S1402" s="166"/>
      <c r="T1402" s="166"/>
      <c r="U1402" s="166"/>
      <c r="V1402" s="166"/>
      <c r="W1402" s="166"/>
      <c r="X1402" s="166"/>
      <c r="Y1402" s="166"/>
      <c r="Z1402" s="166"/>
      <c r="AA1402" s="166"/>
      <c r="AB1402" s="166"/>
      <c r="AC1402" s="166"/>
      <c r="AD1402" s="166"/>
      <c r="AE1402" s="166"/>
      <c r="AF1402" s="166"/>
      <c r="AG1402" s="166"/>
      <c r="AH1402" s="167"/>
      <c r="AI1402" s="167"/>
      <c r="AJ1402" s="167"/>
      <c r="AK1402" s="167"/>
      <c r="AL1402" s="167"/>
      <c r="AM1402" s="167"/>
      <c r="AN1402" s="167"/>
      <c r="AO1402" s="167"/>
      <c r="AP1402" s="167"/>
      <c r="AQ1402" s="167"/>
      <c r="AR1402" s="167"/>
      <c r="AS1402" s="167"/>
      <c r="AT1402" s="167"/>
      <c r="AU1402" s="167"/>
      <c r="AV1402" s="167"/>
      <c r="AW1402" s="167"/>
      <c r="AX1402" s="167"/>
      <c r="AY1402" s="167"/>
      <c r="AZ1402" s="167"/>
      <c r="BA1402" s="167"/>
      <c r="BB1402" s="167"/>
      <c r="BC1402" s="167"/>
      <c r="BD1402" s="167"/>
      <c r="BE1402" s="167"/>
      <c r="BF1402" s="167"/>
      <c r="BG1402" s="167"/>
      <c r="BH1402" s="167"/>
      <c r="BI1402" s="167"/>
      <c r="BJ1402" s="167"/>
      <c r="BK1402" s="167"/>
      <c r="BL1402" s="166"/>
      <c r="BM1402" s="166"/>
      <c r="BN1402" s="166"/>
      <c r="BO1402" s="166"/>
      <c r="BP1402" s="166"/>
      <c r="BQ1402" s="166"/>
      <c r="BR1402" s="166"/>
      <c r="BS1402" s="166"/>
      <c r="BT1402" s="166"/>
      <c r="BU1402" s="166"/>
      <c r="BV1402" s="166"/>
      <c r="BW1402" s="166"/>
      <c r="BX1402" s="166"/>
      <c r="BY1402" s="166"/>
      <c r="BZ1402" s="166"/>
      <c r="CA1402" s="166"/>
      <c r="CB1402" s="166"/>
      <c r="CC1402" s="166"/>
      <c r="CD1402" s="166"/>
      <c r="CE1402" s="166"/>
      <c r="CF1402" s="166"/>
      <c r="CG1402" s="166"/>
      <c r="CH1402" s="166"/>
      <c r="CI1402" s="166"/>
      <c r="CJ1402" s="166"/>
      <c r="CK1402" s="166"/>
      <c r="CL1402" s="166"/>
      <c r="CM1402" s="166"/>
      <c r="CN1402" s="166"/>
      <c r="CO1402" s="166"/>
      <c r="CP1402" s="166"/>
      <c r="CQ1402" s="166"/>
      <c r="CR1402" s="166"/>
      <c r="CS1402" s="166"/>
      <c r="CT1402" s="166"/>
      <c r="CU1402" s="166"/>
      <c r="CV1402" s="166"/>
      <c r="CW1402" s="166"/>
      <c r="CX1402" s="166"/>
      <c r="CY1402" s="166"/>
      <c r="CZ1402" s="166"/>
      <c r="DA1402" s="166"/>
      <c r="DB1402" s="166"/>
      <c r="DC1402" s="166"/>
      <c r="DD1402" s="166"/>
      <c r="DE1402" s="166"/>
      <c r="DF1402" s="166"/>
      <c r="DG1402" s="166"/>
      <c r="DH1402" s="166"/>
      <c r="DI1402" s="166"/>
      <c r="DJ1402" s="166"/>
      <c r="DK1402" s="166"/>
      <c r="DL1402" s="166"/>
      <c r="DM1402" s="166"/>
      <c r="DN1402" s="166"/>
      <c r="DO1402" s="166"/>
      <c r="DP1402" s="166"/>
      <c r="DQ1402" s="166"/>
      <c r="DR1402" s="166"/>
      <c r="DS1402" s="166"/>
      <c r="DT1402" s="166"/>
      <c r="DU1402" s="166"/>
      <c r="DV1402" s="166"/>
      <c r="DW1402" s="166"/>
      <c r="DX1402" s="166"/>
      <c r="DY1402" s="166"/>
      <c r="DZ1402" s="166"/>
      <c r="EA1402" s="166"/>
      <c r="EB1402" s="166"/>
      <c r="EC1402" s="166"/>
      <c r="ED1402" s="166"/>
      <c r="EE1402" s="166"/>
      <c r="EF1402" s="166"/>
      <c r="EG1402" s="166"/>
      <c r="EH1402" s="166"/>
      <c r="EI1402" s="166"/>
      <c r="EJ1402" s="166"/>
      <c r="EK1402" s="166"/>
      <c r="EL1402" s="166"/>
      <c r="EM1402" s="166"/>
      <c r="EN1402" s="166"/>
      <c r="EO1402" s="166"/>
      <c r="EP1402" s="166"/>
      <c r="EQ1402" s="166"/>
      <c r="ER1402" s="166"/>
      <c r="ES1402" s="166"/>
      <c r="ET1402" s="166"/>
      <c r="EU1402" s="166"/>
      <c r="EV1402" s="166"/>
      <c r="EW1402" s="166"/>
      <c r="EX1402" s="166"/>
      <c r="EY1402" s="166"/>
      <c r="EZ1402" s="166"/>
      <c r="FA1402" s="166"/>
      <c r="FB1402" s="166"/>
      <c r="FC1402" s="166"/>
      <c r="FD1402" s="166"/>
      <c r="FE1402" s="166"/>
      <c r="FF1402" s="166"/>
      <c r="FG1402" s="166"/>
      <c r="FH1402" s="166"/>
      <c r="FI1402" s="166"/>
      <c r="FJ1402" s="166"/>
    </row>
    <row r="1403" spans="13:166" s="19" customFormat="1">
      <c r="M1403" s="166"/>
      <c r="N1403" s="166"/>
      <c r="O1403" s="166"/>
      <c r="P1403" s="166"/>
      <c r="Q1403" s="166"/>
      <c r="R1403" s="166"/>
      <c r="S1403" s="166"/>
      <c r="T1403" s="166"/>
      <c r="U1403" s="166"/>
      <c r="V1403" s="166"/>
      <c r="W1403" s="166"/>
      <c r="X1403" s="166"/>
      <c r="Y1403" s="166"/>
      <c r="Z1403" s="166"/>
      <c r="AA1403" s="166"/>
      <c r="AB1403" s="166"/>
      <c r="AC1403" s="166"/>
      <c r="AD1403" s="166"/>
      <c r="AE1403" s="166"/>
      <c r="AF1403" s="166"/>
      <c r="AG1403" s="166"/>
      <c r="AH1403" s="167"/>
      <c r="AI1403" s="167"/>
      <c r="AJ1403" s="167"/>
      <c r="AK1403" s="167"/>
      <c r="AL1403" s="167"/>
      <c r="AM1403" s="167"/>
      <c r="AN1403" s="167"/>
      <c r="AO1403" s="167"/>
      <c r="AP1403" s="167"/>
      <c r="AQ1403" s="167"/>
      <c r="AR1403" s="167"/>
      <c r="AS1403" s="167"/>
      <c r="AT1403" s="167"/>
      <c r="AU1403" s="167"/>
      <c r="AV1403" s="167"/>
      <c r="AW1403" s="167"/>
      <c r="AX1403" s="167"/>
      <c r="AY1403" s="167"/>
      <c r="AZ1403" s="167"/>
      <c r="BA1403" s="167"/>
      <c r="BB1403" s="167"/>
      <c r="BC1403" s="167"/>
      <c r="BD1403" s="167"/>
      <c r="BE1403" s="167"/>
      <c r="BF1403" s="167"/>
      <c r="BG1403" s="167"/>
      <c r="BH1403" s="167"/>
      <c r="BI1403" s="167"/>
      <c r="BJ1403" s="167"/>
      <c r="BK1403" s="167"/>
      <c r="BL1403" s="166"/>
      <c r="BM1403" s="166"/>
      <c r="BN1403" s="166"/>
      <c r="BO1403" s="166"/>
      <c r="BP1403" s="166"/>
      <c r="BQ1403" s="166"/>
      <c r="BR1403" s="166"/>
      <c r="BS1403" s="166"/>
      <c r="BT1403" s="166"/>
      <c r="BU1403" s="166"/>
      <c r="BV1403" s="166"/>
      <c r="BW1403" s="166"/>
      <c r="BX1403" s="166"/>
      <c r="BY1403" s="166"/>
      <c r="BZ1403" s="166"/>
      <c r="CA1403" s="166"/>
      <c r="CB1403" s="166"/>
      <c r="CC1403" s="166"/>
      <c r="CD1403" s="166"/>
      <c r="CE1403" s="166"/>
      <c r="CF1403" s="166"/>
      <c r="CG1403" s="166"/>
      <c r="CH1403" s="166"/>
      <c r="CI1403" s="166"/>
      <c r="CJ1403" s="166"/>
      <c r="CK1403" s="166"/>
      <c r="CL1403" s="166"/>
      <c r="CM1403" s="166"/>
      <c r="CN1403" s="166"/>
      <c r="CO1403" s="166"/>
      <c r="CP1403" s="166"/>
      <c r="CQ1403" s="166"/>
      <c r="CR1403" s="166"/>
      <c r="CS1403" s="166"/>
      <c r="CT1403" s="166"/>
      <c r="CU1403" s="166"/>
      <c r="CV1403" s="166"/>
      <c r="CW1403" s="166"/>
      <c r="CX1403" s="166"/>
      <c r="CY1403" s="166"/>
      <c r="CZ1403" s="166"/>
      <c r="DA1403" s="166"/>
      <c r="DB1403" s="166"/>
      <c r="DC1403" s="166"/>
      <c r="DD1403" s="166"/>
      <c r="DE1403" s="166"/>
      <c r="DF1403" s="166"/>
      <c r="DG1403" s="166"/>
      <c r="DH1403" s="166"/>
      <c r="DI1403" s="166"/>
      <c r="DJ1403" s="166"/>
      <c r="DK1403" s="166"/>
      <c r="DL1403" s="166"/>
      <c r="DM1403" s="166"/>
      <c r="DN1403" s="166"/>
      <c r="DO1403" s="166"/>
      <c r="DP1403" s="166"/>
      <c r="DQ1403" s="166"/>
      <c r="DR1403" s="166"/>
      <c r="DS1403" s="166"/>
      <c r="DT1403" s="166"/>
      <c r="DU1403" s="166"/>
      <c r="DV1403" s="166"/>
      <c r="DW1403" s="166"/>
      <c r="DX1403" s="166"/>
      <c r="DY1403" s="166"/>
      <c r="DZ1403" s="166"/>
      <c r="EA1403" s="166"/>
      <c r="EB1403" s="166"/>
      <c r="EC1403" s="166"/>
      <c r="ED1403" s="166"/>
      <c r="EE1403" s="166"/>
      <c r="EF1403" s="166"/>
      <c r="EG1403" s="166"/>
      <c r="EH1403" s="166"/>
      <c r="EI1403" s="166"/>
      <c r="EJ1403" s="166"/>
      <c r="EK1403" s="166"/>
      <c r="EL1403" s="166"/>
      <c r="EM1403" s="166"/>
      <c r="EN1403" s="166"/>
      <c r="EO1403" s="166"/>
      <c r="EP1403" s="166"/>
      <c r="EQ1403" s="166"/>
      <c r="ER1403" s="166"/>
      <c r="ES1403" s="166"/>
      <c r="ET1403" s="166"/>
      <c r="EU1403" s="166"/>
      <c r="EV1403" s="166"/>
      <c r="EW1403" s="166"/>
      <c r="EX1403" s="166"/>
      <c r="EY1403" s="166"/>
      <c r="EZ1403" s="166"/>
      <c r="FA1403" s="166"/>
      <c r="FB1403" s="166"/>
      <c r="FC1403" s="166"/>
      <c r="FD1403" s="166"/>
      <c r="FE1403" s="166"/>
      <c r="FF1403" s="166"/>
      <c r="FG1403" s="166"/>
      <c r="FH1403" s="166"/>
      <c r="FI1403" s="166"/>
      <c r="FJ1403" s="166"/>
    </row>
    <row r="1404" spans="13:166" s="19" customFormat="1">
      <c r="M1404" s="166"/>
      <c r="N1404" s="166"/>
      <c r="O1404" s="166"/>
      <c r="P1404" s="166"/>
      <c r="Q1404" s="166"/>
      <c r="R1404" s="166"/>
      <c r="S1404" s="166"/>
      <c r="T1404" s="166"/>
      <c r="U1404" s="166"/>
      <c r="V1404" s="166"/>
      <c r="W1404" s="166"/>
      <c r="X1404" s="166"/>
      <c r="Y1404" s="166"/>
      <c r="Z1404" s="166"/>
      <c r="AA1404" s="166"/>
      <c r="AB1404" s="166"/>
      <c r="AC1404" s="166"/>
      <c r="AD1404" s="166"/>
      <c r="AE1404" s="166"/>
      <c r="AF1404" s="166"/>
      <c r="AG1404" s="166"/>
      <c r="AH1404" s="167"/>
      <c r="AI1404" s="167"/>
      <c r="AJ1404" s="167"/>
      <c r="AK1404" s="167"/>
      <c r="AL1404" s="167"/>
      <c r="AM1404" s="167"/>
      <c r="AN1404" s="167"/>
      <c r="AO1404" s="167"/>
      <c r="AP1404" s="167"/>
      <c r="AQ1404" s="167"/>
      <c r="AR1404" s="167"/>
      <c r="AS1404" s="167"/>
      <c r="AT1404" s="167"/>
      <c r="AU1404" s="167"/>
      <c r="AV1404" s="167"/>
      <c r="AW1404" s="167"/>
      <c r="AX1404" s="167"/>
      <c r="AY1404" s="167"/>
      <c r="AZ1404" s="167"/>
      <c r="BA1404" s="167"/>
      <c r="BB1404" s="167"/>
      <c r="BC1404" s="167"/>
      <c r="BD1404" s="167"/>
      <c r="BE1404" s="167"/>
      <c r="BF1404" s="167"/>
      <c r="BG1404" s="167"/>
      <c r="BH1404" s="167"/>
      <c r="BI1404" s="167"/>
      <c r="BJ1404" s="167"/>
      <c r="BK1404" s="167"/>
      <c r="BL1404" s="166"/>
      <c r="BM1404" s="166"/>
      <c r="BN1404" s="166"/>
      <c r="BO1404" s="166"/>
      <c r="BP1404" s="166"/>
      <c r="BQ1404" s="166"/>
      <c r="BR1404" s="166"/>
      <c r="BS1404" s="166"/>
      <c r="BT1404" s="166"/>
      <c r="BU1404" s="166"/>
      <c r="BV1404" s="166"/>
      <c r="BW1404" s="166"/>
      <c r="BX1404" s="166"/>
      <c r="BY1404" s="166"/>
      <c r="BZ1404" s="166"/>
      <c r="CA1404" s="166"/>
      <c r="CB1404" s="166"/>
      <c r="CC1404" s="166"/>
      <c r="CD1404" s="166"/>
      <c r="CE1404" s="166"/>
      <c r="CF1404" s="166"/>
      <c r="CG1404" s="166"/>
      <c r="CH1404" s="166"/>
      <c r="CI1404" s="166"/>
      <c r="CJ1404" s="166"/>
      <c r="CK1404" s="166"/>
      <c r="CL1404" s="166"/>
      <c r="CM1404" s="166"/>
      <c r="CN1404" s="166"/>
      <c r="CO1404" s="166"/>
      <c r="CP1404" s="166"/>
      <c r="CQ1404" s="166"/>
      <c r="CR1404" s="166"/>
      <c r="CS1404" s="166"/>
      <c r="CT1404" s="166"/>
      <c r="CU1404" s="166"/>
      <c r="CV1404" s="166"/>
      <c r="CW1404" s="166"/>
      <c r="CX1404" s="166"/>
      <c r="CY1404" s="166"/>
      <c r="CZ1404" s="166"/>
      <c r="DA1404" s="166"/>
      <c r="DB1404" s="166"/>
      <c r="DC1404" s="166"/>
      <c r="DD1404" s="166"/>
      <c r="DE1404" s="166"/>
      <c r="DF1404" s="166"/>
      <c r="DG1404" s="166"/>
      <c r="DH1404" s="166"/>
      <c r="DI1404" s="166"/>
      <c r="DJ1404" s="166"/>
      <c r="DK1404" s="166"/>
      <c r="DL1404" s="166"/>
      <c r="DM1404" s="166"/>
      <c r="DN1404" s="166"/>
      <c r="DO1404" s="166"/>
      <c r="DP1404" s="166"/>
      <c r="DQ1404" s="166"/>
      <c r="DR1404" s="166"/>
      <c r="DS1404" s="166"/>
      <c r="DT1404" s="166"/>
      <c r="DU1404" s="166"/>
      <c r="DV1404" s="166"/>
      <c r="DW1404" s="166"/>
      <c r="DX1404" s="166"/>
      <c r="DY1404" s="166"/>
      <c r="DZ1404" s="166"/>
      <c r="EA1404" s="166"/>
      <c r="EB1404" s="166"/>
      <c r="EC1404" s="166"/>
      <c r="ED1404" s="166"/>
      <c r="EE1404" s="166"/>
      <c r="EF1404" s="166"/>
      <c r="EG1404" s="166"/>
      <c r="EH1404" s="166"/>
      <c r="EI1404" s="166"/>
      <c r="EJ1404" s="166"/>
      <c r="EK1404" s="166"/>
      <c r="EL1404" s="166"/>
      <c r="EM1404" s="166"/>
      <c r="EN1404" s="166"/>
      <c r="EO1404" s="166"/>
      <c r="EP1404" s="166"/>
      <c r="EQ1404" s="166"/>
      <c r="ER1404" s="166"/>
      <c r="ES1404" s="166"/>
      <c r="ET1404" s="166"/>
      <c r="EU1404" s="166"/>
      <c r="EV1404" s="166"/>
      <c r="EW1404" s="166"/>
      <c r="EX1404" s="166"/>
      <c r="EY1404" s="166"/>
      <c r="EZ1404" s="166"/>
      <c r="FA1404" s="166"/>
      <c r="FB1404" s="166"/>
      <c r="FC1404" s="166"/>
      <c r="FD1404" s="166"/>
      <c r="FE1404" s="166"/>
      <c r="FF1404" s="166"/>
      <c r="FG1404" s="166"/>
      <c r="FH1404" s="166"/>
      <c r="FI1404" s="166"/>
      <c r="FJ1404" s="166"/>
    </row>
    <row r="1405" spans="13:166" s="19" customFormat="1">
      <c r="M1405" s="166"/>
      <c r="N1405" s="166"/>
      <c r="O1405" s="166"/>
      <c r="P1405" s="166"/>
      <c r="Q1405" s="166"/>
      <c r="R1405" s="166"/>
      <c r="S1405" s="166"/>
      <c r="T1405" s="166"/>
      <c r="U1405" s="166"/>
      <c r="V1405" s="166"/>
      <c r="W1405" s="166"/>
      <c r="X1405" s="166"/>
      <c r="Y1405" s="166"/>
      <c r="Z1405" s="166"/>
      <c r="AA1405" s="166"/>
      <c r="AB1405" s="166"/>
      <c r="AC1405" s="166"/>
      <c r="AD1405" s="166"/>
      <c r="AE1405" s="166"/>
      <c r="AF1405" s="166"/>
      <c r="AG1405" s="166"/>
      <c r="AH1405" s="167"/>
      <c r="AI1405" s="167"/>
      <c r="AJ1405" s="167"/>
      <c r="AK1405" s="167"/>
      <c r="AL1405" s="167"/>
      <c r="AM1405" s="167"/>
      <c r="AN1405" s="167"/>
      <c r="AO1405" s="167"/>
      <c r="AP1405" s="167"/>
      <c r="AQ1405" s="167"/>
      <c r="AR1405" s="167"/>
      <c r="AS1405" s="167"/>
      <c r="AT1405" s="167"/>
      <c r="AU1405" s="167"/>
      <c r="AV1405" s="167"/>
      <c r="AW1405" s="167"/>
      <c r="AX1405" s="167"/>
      <c r="AY1405" s="167"/>
      <c r="AZ1405" s="167"/>
      <c r="BA1405" s="167"/>
      <c r="BB1405" s="167"/>
      <c r="BC1405" s="167"/>
      <c r="BD1405" s="167"/>
      <c r="BE1405" s="167"/>
      <c r="BF1405" s="167"/>
      <c r="BG1405" s="167"/>
      <c r="BH1405" s="167"/>
      <c r="BI1405" s="167"/>
      <c r="BJ1405" s="167"/>
      <c r="BK1405" s="167"/>
      <c r="BL1405" s="166"/>
      <c r="BM1405" s="166"/>
      <c r="BN1405" s="166"/>
      <c r="BO1405" s="166"/>
      <c r="BP1405" s="166"/>
      <c r="BQ1405" s="166"/>
      <c r="BR1405" s="166"/>
      <c r="BS1405" s="166"/>
      <c r="BT1405" s="166"/>
      <c r="BU1405" s="166"/>
      <c r="BV1405" s="166"/>
      <c r="BW1405" s="166"/>
      <c r="BX1405" s="166"/>
      <c r="BY1405" s="166"/>
      <c r="BZ1405" s="166"/>
      <c r="CA1405" s="166"/>
      <c r="CB1405" s="166"/>
      <c r="CC1405" s="166"/>
      <c r="CD1405" s="166"/>
      <c r="CE1405" s="166"/>
      <c r="CF1405" s="166"/>
      <c r="CG1405" s="166"/>
      <c r="CH1405" s="166"/>
      <c r="CI1405" s="166"/>
      <c r="CJ1405" s="166"/>
      <c r="CK1405" s="166"/>
      <c r="CL1405" s="166"/>
      <c r="CM1405" s="166"/>
      <c r="CN1405" s="166"/>
      <c r="CO1405" s="166"/>
      <c r="CP1405" s="166"/>
      <c r="CQ1405" s="166"/>
      <c r="CR1405" s="166"/>
      <c r="CS1405" s="166"/>
      <c r="CT1405" s="166"/>
      <c r="CU1405" s="166"/>
      <c r="CV1405" s="166"/>
      <c r="CW1405" s="166"/>
      <c r="CX1405" s="166"/>
      <c r="CY1405" s="166"/>
      <c r="CZ1405" s="166"/>
      <c r="DA1405" s="166"/>
      <c r="DB1405" s="166"/>
      <c r="DC1405" s="166"/>
      <c r="DD1405" s="166"/>
      <c r="DE1405" s="166"/>
      <c r="DF1405" s="166"/>
      <c r="DG1405" s="166"/>
      <c r="DH1405" s="166"/>
      <c r="DI1405" s="166"/>
      <c r="DJ1405" s="166"/>
      <c r="DK1405" s="166"/>
      <c r="DL1405" s="166"/>
      <c r="DM1405" s="166"/>
      <c r="DN1405" s="166"/>
      <c r="DO1405" s="166"/>
      <c r="DP1405" s="166"/>
      <c r="DQ1405" s="166"/>
      <c r="DR1405" s="166"/>
      <c r="DS1405" s="166"/>
      <c r="DT1405" s="166"/>
      <c r="DU1405" s="166"/>
      <c r="DV1405" s="166"/>
      <c r="DW1405" s="166"/>
      <c r="DX1405" s="166"/>
      <c r="DY1405" s="166"/>
      <c r="DZ1405" s="166"/>
      <c r="EA1405" s="166"/>
      <c r="EB1405" s="166"/>
      <c r="EC1405" s="166"/>
      <c r="ED1405" s="166"/>
      <c r="EE1405" s="166"/>
      <c r="EF1405" s="166"/>
      <c r="EG1405" s="166"/>
      <c r="EH1405" s="166"/>
      <c r="EI1405" s="166"/>
      <c r="EJ1405" s="166"/>
      <c r="EK1405" s="166"/>
      <c r="EL1405" s="166"/>
      <c r="EM1405" s="166"/>
      <c r="EN1405" s="166"/>
      <c r="EO1405" s="166"/>
      <c r="EP1405" s="166"/>
      <c r="EQ1405" s="166"/>
      <c r="ER1405" s="166"/>
      <c r="ES1405" s="166"/>
      <c r="ET1405" s="166"/>
      <c r="EU1405" s="166"/>
      <c r="EV1405" s="166"/>
      <c r="EW1405" s="166"/>
      <c r="EX1405" s="166"/>
      <c r="EY1405" s="166"/>
      <c r="EZ1405" s="166"/>
      <c r="FA1405" s="166"/>
      <c r="FB1405" s="166"/>
      <c r="FC1405" s="166"/>
      <c r="FD1405" s="166"/>
      <c r="FE1405" s="166"/>
      <c r="FF1405" s="166"/>
      <c r="FG1405" s="166"/>
      <c r="FH1405" s="166"/>
      <c r="FI1405" s="166"/>
      <c r="FJ1405" s="166"/>
    </row>
    <row r="1406" spans="13:166" s="19" customFormat="1">
      <c r="M1406" s="166"/>
      <c r="N1406" s="166"/>
      <c r="O1406" s="166"/>
      <c r="P1406" s="166"/>
      <c r="Q1406" s="166"/>
      <c r="R1406" s="166"/>
      <c r="S1406" s="166"/>
      <c r="T1406" s="166"/>
      <c r="U1406" s="166"/>
      <c r="V1406" s="166"/>
      <c r="W1406" s="166"/>
      <c r="X1406" s="166"/>
      <c r="Y1406" s="166"/>
      <c r="Z1406" s="166"/>
      <c r="AA1406" s="166"/>
      <c r="AB1406" s="166"/>
      <c r="AC1406" s="166"/>
      <c r="AD1406" s="166"/>
      <c r="AE1406" s="166"/>
      <c r="AF1406" s="166"/>
      <c r="AG1406" s="166"/>
      <c r="AH1406" s="167"/>
      <c r="AI1406" s="167"/>
      <c r="AJ1406" s="167"/>
      <c r="AK1406" s="167"/>
      <c r="AL1406" s="167"/>
      <c r="AM1406" s="167"/>
      <c r="AN1406" s="167"/>
      <c r="AO1406" s="167"/>
      <c r="AP1406" s="167"/>
      <c r="AQ1406" s="167"/>
      <c r="AR1406" s="167"/>
      <c r="AS1406" s="167"/>
      <c r="AT1406" s="167"/>
      <c r="AU1406" s="167"/>
      <c r="AV1406" s="167"/>
      <c r="AW1406" s="167"/>
      <c r="AX1406" s="167"/>
      <c r="AY1406" s="167"/>
      <c r="AZ1406" s="167"/>
      <c r="BA1406" s="167"/>
      <c r="BB1406" s="167"/>
      <c r="BC1406" s="167"/>
      <c r="BD1406" s="167"/>
      <c r="BE1406" s="167"/>
      <c r="BF1406" s="167"/>
      <c r="BG1406" s="167"/>
      <c r="BH1406" s="167"/>
      <c r="BI1406" s="167"/>
      <c r="BJ1406" s="167"/>
      <c r="BK1406" s="167"/>
      <c r="BL1406" s="166"/>
      <c r="BM1406" s="166"/>
      <c r="BN1406" s="166"/>
      <c r="BO1406" s="166"/>
      <c r="BP1406" s="166"/>
      <c r="BQ1406" s="166"/>
      <c r="BR1406" s="166"/>
      <c r="BS1406" s="166"/>
      <c r="BT1406" s="166"/>
      <c r="BU1406" s="166"/>
      <c r="BV1406" s="166"/>
      <c r="BW1406" s="166"/>
      <c r="BX1406" s="166"/>
      <c r="BY1406" s="166"/>
      <c r="BZ1406" s="166"/>
      <c r="CA1406" s="166"/>
      <c r="CB1406" s="166"/>
      <c r="CC1406" s="166"/>
      <c r="CD1406" s="166"/>
      <c r="CE1406" s="166"/>
      <c r="CF1406" s="166"/>
      <c r="CG1406" s="166"/>
      <c r="CH1406" s="166"/>
      <c r="CI1406" s="166"/>
      <c r="CJ1406" s="166"/>
      <c r="CK1406" s="166"/>
      <c r="CL1406" s="166"/>
      <c r="CM1406" s="166"/>
      <c r="CN1406" s="166"/>
      <c r="CO1406" s="166"/>
      <c r="CP1406" s="166"/>
      <c r="CQ1406" s="166"/>
      <c r="CR1406" s="166"/>
      <c r="CS1406" s="166"/>
      <c r="CT1406" s="166"/>
      <c r="CU1406" s="166"/>
      <c r="CV1406" s="166"/>
      <c r="CW1406" s="166"/>
      <c r="CX1406" s="166"/>
      <c r="CY1406" s="166"/>
      <c r="CZ1406" s="166"/>
      <c r="DA1406" s="166"/>
      <c r="DB1406" s="166"/>
      <c r="DC1406" s="166"/>
      <c r="DD1406" s="166"/>
      <c r="DE1406" s="166"/>
      <c r="DF1406" s="166"/>
      <c r="DG1406" s="166"/>
      <c r="DH1406" s="166"/>
      <c r="DI1406" s="166"/>
      <c r="DJ1406" s="166"/>
      <c r="DK1406" s="166"/>
      <c r="DL1406" s="166"/>
      <c r="DM1406" s="166"/>
      <c r="DN1406" s="166"/>
      <c r="DO1406" s="166"/>
      <c r="DP1406" s="166"/>
      <c r="DQ1406" s="166"/>
      <c r="DR1406" s="166"/>
      <c r="DS1406" s="166"/>
      <c r="DT1406" s="166"/>
      <c r="DU1406" s="166"/>
      <c r="DV1406" s="166"/>
      <c r="DW1406" s="166"/>
      <c r="DX1406" s="166"/>
      <c r="DY1406" s="166"/>
      <c r="DZ1406" s="166"/>
      <c r="EA1406" s="166"/>
      <c r="EB1406" s="166"/>
      <c r="EC1406" s="166"/>
      <c r="ED1406" s="166"/>
      <c r="EE1406" s="166"/>
      <c r="EF1406" s="166"/>
      <c r="EG1406" s="166"/>
      <c r="EH1406" s="166"/>
      <c r="EI1406" s="166"/>
      <c r="EJ1406" s="166"/>
      <c r="EK1406" s="166"/>
      <c r="EL1406" s="166"/>
      <c r="EM1406" s="166"/>
      <c r="EN1406" s="166"/>
      <c r="EO1406" s="166"/>
      <c r="EP1406" s="166"/>
      <c r="EQ1406" s="166"/>
      <c r="ER1406" s="166"/>
      <c r="ES1406" s="166"/>
      <c r="ET1406" s="166"/>
      <c r="EU1406" s="166"/>
      <c r="EV1406" s="166"/>
      <c r="EW1406" s="166"/>
      <c r="EX1406" s="166"/>
      <c r="EY1406" s="166"/>
      <c r="EZ1406" s="166"/>
      <c r="FA1406" s="166"/>
      <c r="FB1406" s="166"/>
      <c r="FC1406" s="166"/>
      <c r="FD1406" s="166"/>
      <c r="FE1406" s="166"/>
      <c r="FF1406" s="166"/>
      <c r="FG1406" s="166"/>
      <c r="FH1406" s="166"/>
      <c r="FI1406" s="166"/>
      <c r="FJ1406" s="166"/>
    </row>
    <row r="1407" spans="13:166" s="19" customFormat="1">
      <c r="M1407" s="166"/>
      <c r="N1407" s="166"/>
      <c r="O1407" s="166"/>
      <c r="P1407" s="166"/>
      <c r="Q1407" s="166"/>
      <c r="R1407" s="166"/>
      <c r="S1407" s="166"/>
      <c r="T1407" s="166"/>
      <c r="U1407" s="166"/>
      <c r="V1407" s="166"/>
      <c r="W1407" s="166"/>
      <c r="X1407" s="166"/>
      <c r="Y1407" s="166"/>
      <c r="Z1407" s="166"/>
      <c r="AA1407" s="166"/>
      <c r="AB1407" s="166"/>
      <c r="AC1407" s="166"/>
      <c r="AD1407" s="166"/>
      <c r="AE1407" s="166"/>
      <c r="AF1407" s="166"/>
      <c r="AG1407" s="166"/>
      <c r="AH1407" s="167"/>
      <c r="AI1407" s="167"/>
      <c r="AJ1407" s="167"/>
      <c r="AK1407" s="167"/>
      <c r="AL1407" s="167"/>
      <c r="AM1407" s="167"/>
      <c r="AN1407" s="167"/>
      <c r="AO1407" s="167"/>
      <c r="AP1407" s="167"/>
      <c r="AQ1407" s="167"/>
      <c r="AR1407" s="167"/>
      <c r="AS1407" s="167"/>
      <c r="AT1407" s="167"/>
      <c r="AU1407" s="167"/>
      <c r="AV1407" s="167"/>
      <c r="AW1407" s="167"/>
      <c r="AX1407" s="167"/>
      <c r="AY1407" s="167"/>
      <c r="AZ1407" s="167"/>
      <c r="BA1407" s="167"/>
      <c r="BB1407" s="167"/>
      <c r="BC1407" s="167"/>
      <c r="BD1407" s="167"/>
      <c r="BE1407" s="167"/>
      <c r="BF1407" s="167"/>
      <c r="BG1407" s="167"/>
      <c r="BH1407" s="167"/>
      <c r="BI1407" s="167"/>
      <c r="BJ1407" s="167"/>
      <c r="BK1407" s="167"/>
      <c r="BL1407" s="166"/>
      <c r="BM1407" s="166"/>
      <c r="BN1407" s="166"/>
      <c r="BO1407" s="166"/>
      <c r="BP1407" s="166"/>
      <c r="BQ1407" s="166"/>
      <c r="BR1407" s="166"/>
      <c r="BS1407" s="166"/>
      <c r="BT1407" s="166"/>
      <c r="BU1407" s="166"/>
      <c r="BV1407" s="166"/>
      <c r="BW1407" s="166"/>
      <c r="BX1407" s="166"/>
      <c r="BY1407" s="166"/>
      <c r="BZ1407" s="166"/>
      <c r="CA1407" s="166"/>
      <c r="CB1407" s="166"/>
      <c r="CC1407" s="166"/>
      <c r="CD1407" s="166"/>
      <c r="CE1407" s="166"/>
      <c r="CF1407" s="166"/>
      <c r="CG1407" s="166"/>
      <c r="CH1407" s="166"/>
      <c r="CI1407" s="166"/>
      <c r="CJ1407" s="166"/>
      <c r="CK1407" s="166"/>
      <c r="CL1407" s="166"/>
      <c r="CM1407" s="166"/>
      <c r="CN1407" s="166"/>
      <c r="CO1407" s="166"/>
      <c r="CP1407" s="166"/>
      <c r="CQ1407" s="166"/>
      <c r="CR1407" s="166"/>
      <c r="CS1407" s="166"/>
      <c r="CT1407" s="166"/>
      <c r="CU1407" s="166"/>
      <c r="CV1407" s="166"/>
      <c r="CW1407" s="166"/>
      <c r="CX1407" s="166"/>
      <c r="CY1407" s="166"/>
      <c r="CZ1407" s="166"/>
      <c r="DA1407" s="166"/>
      <c r="DB1407" s="166"/>
      <c r="DC1407" s="166"/>
      <c r="DD1407" s="166"/>
      <c r="DE1407" s="166"/>
      <c r="DF1407" s="166"/>
      <c r="DG1407" s="166"/>
      <c r="DH1407" s="166"/>
      <c r="DI1407" s="166"/>
      <c r="DJ1407" s="166"/>
      <c r="DK1407" s="166"/>
      <c r="DL1407" s="166"/>
      <c r="DM1407" s="166"/>
      <c r="DN1407" s="166"/>
      <c r="DO1407" s="166"/>
      <c r="DP1407" s="166"/>
      <c r="DQ1407" s="166"/>
      <c r="DR1407" s="166"/>
      <c r="DS1407" s="166"/>
      <c r="DT1407" s="166"/>
      <c r="DU1407" s="166"/>
      <c r="DV1407" s="166"/>
      <c r="DW1407" s="166"/>
      <c r="DX1407" s="166"/>
      <c r="DY1407" s="166"/>
      <c r="DZ1407" s="166"/>
      <c r="EA1407" s="166"/>
      <c r="EB1407" s="166"/>
      <c r="EC1407" s="166"/>
      <c r="ED1407" s="166"/>
      <c r="EE1407" s="166"/>
      <c r="EF1407" s="166"/>
      <c r="EG1407" s="166"/>
      <c r="EH1407" s="166"/>
      <c r="EI1407" s="166"/>
      <c r="EJ1407" s="166"/>
      <c r="EK1407" s="166"/>
      <c r="EL1407" s="166"/>
      <c r="EM1407" s="166"/>
      <c r="EN1407" s="166"/>
      <c r="EO1407" s="166"/>
      <c r="EP1407" s="166"/>
      <c r="EQ1407" s="166"/>
      <c r="ER1407" s="166"/>
      <c r="ES1407" s="166"/>
      <c r="ET1407" s="166"/>
      <c r="EU1407" s="166"/>
      <c r="EV1407" s="166"/>
      <c r="EW1407" s="166"/>
      <c r="EX1407" s="166"/>
      <c r="EY1407" s="166"/>
      <c r="EZ1407" s="166"/>
      <c r="FA1407" s="166"/>
      <c r="FB1407" s="166"/>
      <c r="FC1407" s="166"/>
      <c r="FD1407" s="166"/>
      <c r="FE1407" s="166"/>
      <c r="FF1407" s="166"/>
      <c r="FG1407" s="166"/>
      <c r="FH1407" s="166"/>
      <c r="FI1407" s="166"/>
      <c r="FJ1407" s="166"/>
    </row>
    <row r="1408" spans="13:166" s="19" customFormat="1">
      <c r="M1408" s="166"/>
      <c r="N1408" s="166"/>
      <c r="O1408" s="166"/>
      <c r="P1408" s="166"/>
      <c r="Q1408" s="166"/>
      <c r="R1408" s="166"/>
      <c r="S1408" s="166"/>
      <c r="T1408" s="166"/>
      <c r="U1408" s="166"/>
      <c r="V1408" s="166"/>
      <c r="W1408" s="166"/>
      <c r="X1408" s="166"/>
      <c r="Y1408" s="166"/>
      <c r="Z1408" s="166"/>
      <c r="AA1408" s="166"/>
      <c r="AB1408" s="166"/>
      <c r="AC1408" s="166"/>
      <c r="AD1408" s="166"/>
      <c r="AE1408" s="166"/>
      <c r="AF1408" s="166"/>
      <c r="AG1408" s="166"/>
      <c r="AH1408" s="167"/>
      <c r="AI1408" s="167"/>
      <c r="AJ1408" s="167"/>
      <c r="AK1408" s="167"/>
      <c r="AL1408" s="167"/>
      <c r="AM1408" s="167"/>
      <c r="AN1408" s="167"/>
      <c r="AO1408" s="167"/>
      <c r="AP1408" s="167"/>
      <c r="AQ1408" s="167"/>
      <c r="AR1408" s="167"/>
      <c r="AS1408" s="167"/>
      <c r="AT1408" s="167"/>
      <c r="AU1408" s="167"/>
      <c r="AV1408" s="167"/>
      <c r="AW1408" s="167"/>
      <c r="AX1408" s="167"/>
      <c r="AY1408" s="167"/>
      <c r="AZ1408" s="167"/>
      <c r="BA1408" s="167"/>
      <c r="BB1408" s="167"/>
      <c r="BC1408" s="167"/>
      <c r="BD1408" s="167"/>
      <c r="BE1408" s="167"/>
      <c r="BF1408" s="167"/>
      <c r="BG1408" s="167"/>
      <c r="BH1408" s="167"/>
      <c r="BI1408" s="167"/>
      <c r="BJ1408" s="167"/>
      <c r="BK1408" s="167"/>
      <c r="BL1408" s="166"/>
      <c r="BM1408" s="166"/>
      <c r="BN1408" s="166"/>
      <c r="BO1408" s="166"/>
      <c r="BP1408" s="166"/>
      <c r="BQ1408" s="166"/>
      <c r="BR1408" s="166"/>
      <c r="BS1408" s="166"/>
      <c r="BT1408" s="166"/>
      <c r="BU1408" s="166"/>
      <c r="BV1408" s="166"/>
      <c r="BW1408" s="166"/>
      <c r="BX1408" s="166"/>
      <c r="BY1408" s="166"/>
      <c r="BZ1408" s="166"/>
      <c r="CA1408" s="166"/>
      <c r="CB1408" s="166"/>
      <c r="CC1408" s="166"/>
      <c r="CD1408" s="166"/>
      <c r="CE1408" s="166"/>
      <c r="CF1408" s="166"/>
      <c r="CG1408" s="166"/>
      <c r="CH1408" s="166"/>
      <c r="CI1408" s="166"/>
      <c r="CJ1408" s="166"/>
      <c r="CK1408" s="166"/>
      <c r="CL1408" s="166"/>
      <c r="CM1408" s="166"/>
      <c r="CN1408" s="166"/>
      <c r="CO1408" s="166"/>
      <c r="CP1408" s="166"/>
      <c r="CQ1408" s="166"/>
      <c r="CR1408" s="166"/>
      <c r="CS1408" s="166"/>
      <c r="CT1408" s="166"/>
      <c r="CU1408" s="166"/>
      <c r="CV1408" s="166"/>
      <c r="CW1408" s="166"/>
      <c r="CX1408" s="166"/>
      <c r="CY1408" s="166"/>
      <c r="CZ1408" s="166"/>
      <c r="DA1408" s="166"/>
      <c r="DB1408" s="166"/>
      <c r="DC1408" s="166"/>
      <c r="DD1408" s="166"/>
      <c r="DE1408" s="166"/>
      <c r="DF1408" s="166"/>
      <c r="DG1408" s="166"/>
      <c r="DH1408" s="166"/>
      <c r="DI1408" s="166"/>
      <c r="DJ1408" s="166"/>
      <c r="DK1408" s="166"/>
      <c r="DL1408" s="166"/>
      <c r="DM1408" s="166"/>
      <c r="DN1408" s="166"/>
      <c r="DO1408" s="166"/>
      <c r="DP1408" s="166"/>
      <c r="DQ1408" s="166"/>
      <c r="DR1408" s="166"/>
      <c r="DS1408" s="166"/>
      <c r="DT1408" s="166"/>
      <c r="DU1408" s="166"/>
      <c r="DV1408" s="166"/>
      <c r="DW1408" s="166"/>
      <c r="DX1408" s="166"/>
      <c r="DY1408" s="166"/>
      <c r="DZ1408" s="166"/>
      <c r="EA1408" s="166"/>
      <c r="EB1408" s="166"/>
      <c r="EC1408" s="166"/>
      <c r="ED1408" s="166"/>
      <c r="EE1408" s="166"/>
      <c r="EF1408" s="166"/>
      <c r="EG1408" s="166"/>
      <c r="EH1408" s="166"/>
      <c r="EI1408" s="166"/>
      <c r="EJ1408" s="166"/>
      <c r="EK1408" s="166"/>
      <c r="EL1408" s="166"/>
      <c r="EM1408" s="166"/>
      <c r="EN1408" s="166"/>
      <c r="EO1408" s="166"/>
      <c r="EP1408" s="166"/>
      <c r="EQ1408" s="166"/>
      <c r="ER1408" s="166"/>
      <c r="ES1408" s="166"/>
      <c r="ET1408" s="166"/>
      <c r="EU1408" s="166"/>
      <c r="EV1408" s="166"/>
      <c r="EW1408" s="166"/>
      <c r="EX1408" s="166"/>
      <c r="EY1408" s="166"/>
      <c r="EZ1408" s="166"/>
      <c r="FA1408" s="166"/>
      <c r="FB1408" s="166"/>
      <c r="FC1408" s="166"/>
      <c r="FD1408" s="166"/>
      <c r="FE1408" s="166"/>
      <c r="FF1408" s="166"/>
      <c r="FG1408" s="166"/>
      <c r="FH1408" s="166"/>
      <c r="FI1408" s="166"/>
      <c r="FJ1408" s="166"/>
    </row>
    <row r="1409" spans="13:166" s="19" customFormat="1">
      <c r="M1409" s="166"/>
      <c r="N1409" s="166"/>
      <c r="O1409" s="166"/>
      <c r="P1409" s="166"/>
      <c r="Q1409" s="166"/>
      <c r="R1409" s="166"/>
      <c r="S1409" s="166"/>
      <c r="T1409" s="166"/>
      <c r="U1409" s="166"/>
      <c r="V1409" s="166"/>
      <c r="W1409" s="166"/>
      <c r="X1409" s="166"/>
      <c r="Y1409" s="166"/>
      <c r="Z1409" s="166"/>
      <c r="AA1409" s="166"/>
      <c r="AB1409" s="166"/>
      <c r="AC1409" s="166"/>
      <c r="AD1409" s="166"/>
      <c r="AE1409" s="166"/>
      <c r="AF1409" s="166"/>
      <c r="AG1409" s="166"/>
      <c r="AH1409" s="167"/>
      <c r="AI1409" s="167"/>
      <c r="AJ1409" s="167"/>
      <c r="AK1409" s="167"/>
      <c r="AL1409" s="167"/>
      <c r="AM1409" s="167"/>
      <c r="AN1409" s="167"/>
      <c r="AO1409" s="167"/>
      <c r="AP1409" s="167"/>
      <c r="AQ1409" s="167"/>
      <c r="AR1409" s="167"/>
      <c r="AS1409" s="167"/>
      <c r="AT1409" s="167"/>
      <c r="AU1409" s="167"/>
      <c r="AV1409" s="167"/>
      <c r="AW1409" s="167"/>
      <c r="AX1409" s="167"/>
      <c r="AY1409" s="167"/>
      <c r="AZ1409" s="167"/>
      <c r="BA1409" s="167"/>
      <c r="BB1409" s="167"/>
      <c r="BC1409" s="167"/>
      <c r="BD1409" s="167"/>
      <c r="BE1409" s="167"/>
      <c r="BF1409" s="167"/>
      <c r="BG1409" s="167"/>
      <c r="BH1409" s="167"/>
      <c r="BI1409" s="167"/>
      <c r="BJ1409" s="167"/>
      <c r="BK1409" s="167"/>
      <c r="BL1409" s="166"/>
      <c r="BM1409" s="166"/>
      <c r="BN1409" s="166"/>
      <c r="BO1409" s="166"/>
      <c r="BP1409" s="166"/>
      <c r="BQ1409" s="166"/>
      <c r="BR1409" s="166"/>
      <c r="BS1409" s="166"/>
      <c r="BT1409" s="166"/>
      <c r="BU1409" s="166"/>
      <c r="BV1409" s="166"/>
      <c r="BW1409" s="166"/>
      <c r="BX1409" s="166"/>
      <c r="BY1409" s="166"/>
      <c r="BZ1409" s="166"/>
      <c r="CA1409" s="166"/>
      <c r="CB1409" s="166"/>
      <c r="CC1409" s="166"/>
      <c r="CD1409" s="166"/>
      <c r="CE1409" s="166"/>
      <c r="CF1409" s="166"/>
      <c r="CG1409" s="166"/>
      <c r="CH1409" s="166"/>
      <c r="CI1409" s="166"/>
      <c r="CJ1409" s="166"/>
      <c r="CK1409" s="166"/>
      <c r="CL1409" s="166"/>
      <c r="CM1409" s="166"/>
      <c r="CN1409" s="166"/>
      <c r="CO1409" s="166"/>
      <c r="CP1409" s="166"/>
      <c r="CQ1409" s="166"/>
      <c r="CR1409" s="166"/>
      <c r="CS1409" s="166"/>
      <c r="CT1409" s="166"/>
      <c r="CU1409" s="166"/>
      <c r="CV1409" s="166"/>
      <c r="CW1409" s="166"/>
      <c r="CX1409" s="166"/>
      <c r="CY1409" s="166"/>
      <c r="CZ1409" s="166"/>
      <c r="DA1409" s="166"/>
      <c r="DB1409" s="166"/>
      <c r="DC1409" s="166"/>
      <c r="DD1409" s="166"/>
      <c r="DE1409" s="166"/>
      <c r="DF1409" s="166"/>
      <c r="DG1409" s="166"/>
      <c r="DH1409" s="166"/>
      <c r="DI1409" s="166"/>
      <c r="DJ1409" s="166"/>
      <c r="DK1409" s="166"/>
      <c r="DL1409" s="166"/>
      <c r="DM1409" s="166"/>
      <c r="DN1409" s="166"/>
      <c r="DO1409" s="166"/>
      <c r="DP1409" s="166"/>
      <c r="DQ1409" s="166"/>
      <c r="DR1409" s="166"/>
      <c r="DS1409" s="166"/>
      <c r="DT1409" s="166"/>
      <c r="DU1409" s="166"/>
      <c r="DV1409" s="166"/>
      <c r="DW1409" s="166"/>
      <c r="DX1409" s="166"/>
      <c r="DY1409" s="166"/>
      <c r="DZ1409" s="166"/>
      <c r="EA1409" s="166"/>
      <c r="EB1409" s="166"/>
      <c r="EC1409" s="166"/>
      <c r="ED1409" s="166"/>
      <c r="EE1409" s="166"/>
      <c r="EF1409" s="166"/>
      <c r="EG1409" s="166"/>
      <c r="EH1409" s="166"/>
      <c r="EI1409" s="166"/>
      <c r="EJ1409" s="166"/>
      <c r="EK1409" s="166"/>
      <c r="EL1409" s="166"/>
      <c r="EM1409" s="166"/>
      <c r="EN1409" s="166"/>
      <c r="EO1409" s="166"/>
      <c r="EP1409" s="166"/>
      <c r="EQ1409" s="166"/>
      <c r="ER1409" s="166"/>
      <c r="ES1409" s="166"/>
      <c r="ET1409" s="166"/>
      <c r="EU1409" s="166"/>
      <c r="EV1409" s="166"/>
      <c r="EW1409" s="166"/>
      <c r="EX1409" s="166"/>
      <c r="EY1409" s="166"/>
      <c r="EZ1409" s="166"/>
      <c r="FA1409" s="166"/>
      <c r="FB1409" s="166"/>
      <c r="FC1409" s="166"/>
      <c r="FD1409" s="166"/>
      <c r="FE1409" s="166"/>
      <c r="FF1409" s="166"/>
      <c r="FG1409" s="166"/>
      <c r="FH1409" s="166"/>
      <c r="FI1409" s="166"/>
      <c r="FJ1409" s="166"/>
    </row>
    <row r="1410" spans="13:166" s="19" customFormat="1">
      <c r="M1410" s="166"/>
      <c r="N1410" s="166"/>
      <c r="O1410" s="166"/>
      <c r="P1410" s="166"/>
      <c r="Q1410" s="166"/>
      <c r="R1410" s="166"/>
      <c r="S1410" s="166"/>
      <c r="T1410" s="166"/>
      <c r="U1410" s="166"/>
      <c r="V1410" s="166"/>
      <c r="W1410" s="166"/>
      <c r="X1410" s="166"/>
      <c r="Y1410" s="166"/>
      <c r="Z1410" s="166"/>
      <c r="AA1410" s="166"/>
      <c r="AB1410" s="166"/>
      <c r="AC1410" s="166"/>
      <c r="AD1410" s="166"/>
      <c r="AE1410" s="166"/>
      <c r="AF1410" s="166"/>
      <c r="AG1410" s="166"/>
      <c r="AH1410" s="167"/>
      <c r="AI1410" s="167"/>
      <c r="AJ1410" s="167"/>
      <c r="AK1410" s="167"/>
      <c r="AL1410" s="167"/>
      <c r="AM1410" s="167"/>
      <c r="AN1410" s="167"/>
      <c r="AO1410" s="167"/>
      <c r="AP1410" s="167"/>
      <c r="AQ1410" s="167"/>
      <c r="AR1410" s="167"/>
      <c r="AS1410" s="167"/>
      <c r="AT1410" s="167"/>
      <c r="AU1410" s="167"/>
      <c r="AV1410" s="167"/>
      <c r="AW1410" s="167"/>
      <c r="AX1410" s="167"/>
      <c r="AY1410" s="167"/>
      <c r="AZ1410" s="167"/>
      <c r="BA1410" s="167"/>
      <c r="BB1410" s="167"/>
      <c r="BC1410" s="167"/>
      <c r="BD1410" s="167"/>
      <c r="BE1410" s="167"/>
      <c r="BF1410" s="167"/>
      <c r="BG1410" s="167"/>
      <c r="BH1410" s="167"/>
      <c r="BI1410" s="167"/>
      <c r="BJ1410" s="167"/>
      <c r="BK1410" s="167"/>
      <c r="BL1410" s="166"/>
      <c r="BM1410" s="166"/>
      <c r="BN1410" s="166"/>
      <c r="BO1410" s="166"/>
      <c r="BP1410" s="166"/>
      <c r="BQ1410" s="166"/>
      <c r="BR1410" s="166"/>
      <c r="BS1410" s="166"/>
      <c r="BT1410" s="166"/>
      <c r="BU1410" s="166"/>
      <c r="BV1410" s="166"/>
      <c r="BW1410" s="166"/>
      <c r="BX1410" s="166"/>
      <c r="BY1410" s="166"/>
      <c r="BZ1410" s="166"/>
      <c r="CA1410" s="166"/>
      <c r="CB1410" s="166"/>
      <c r="CC1410" s="166"/>
      <c r="CD1410" s="166"/>
      <c r="CE1410" s="166"/>
      <c r="CF1410" s="166"/>
      <c r="CG1410" s="166"/>
      <c r="CH1410" s="166"/>
      <c r="CI1410" s="166"/>
      <c r="CJ1410" s="166"/>
      <c r="CK1410" s="166"/>
      <c r="CL1410" s="166"/>
      <c r="CM1410" s="166"/>
      <c r="CN1410" s="166"/>
      <c r="CO1410" s="166"/>
      <c r="CP1410" s="166"/>
      <c r="CQ1410" s="166"/>
      <c r="CR1410" s="166"/>
      <c r="CS1410" s="166"/>
      <c r="CT1410" s="166"/>
      <c r="CU1410" s="166"/>
      <c r="CV1410" s="166"/>
      <c r="CW1410" s="166"/>
      <c r="CX1410" s="166"/>
      <c r="CY1410" s="166"/>
      <c r="CZ1410" s="166"/>
      <c r="DA1410" s="166"/>
      <c r="DB1410" s="166"/>
      <c r="DC1410" s="166"/>
      <c r="DD1410" s="166"/>
      <c r="DE1410" s="166"/>
      <c r="DF1410" s="166"/>
      <c r="DG1410" s="166"/>
      <c r="DH1410" s="166"/>
      <c r="DI1410" s="166"/>
      <c r="DJ1410" s="166"/>
      <c r="DK1410" s="166"/>
      <c r="DL1410" s="166"/>
      <c r="DM1410" s="166"/>
      <c r="DN1410" s="166"/>
      <c r="DO1410" s="166"/>
      <c r="DP1410" s="166"/>
      <c r="DQ1410" s="166"/>
      <c r="DR1410" s="166"/>
      <c r="DS1410" s="166"/>
      <c r="DT1410" s="166"/>
      <c r="DU1410" s="166"/>
      <c r="DV1410" s="166"/>
      <c r="DW1410" s="166"/>
      <c r="DX1410" s="166"/>
      <c r="DY1410" s="166"/>
      <c r="DZ1410" s="166"/>
      <c r="EA1410" s="166"/>
      <c r="EB1410" s="166"/>
      <c r="EC1410" s="166"/>
      <c r="ED1410" s="166"/>
      <c r="EE1410" s="166"/>
      <c r="EF1410" s="166"/>
      <c r="EG1410" s="166"/>
      <c r="EH1410" s="166"/>
      <c r="EI1410" s="166"/>
      <c r="EJ1410" s="166"/>
      <c r="EK1410" s="166"/>
      <c r="EL1410" s="166"/>
      <c r="EM1410" s="166"/>
      <c r="EN1410" s="166"/>
      <c r="EO1410" s="166"/>
      <c r="EP1410" s="166"/>
      <c r="EQ1410" s="166"/>
      <c r="ER1410" s="166"/>
      <c r="ES1410" s="166"/>
      <c r="ET1410" s="166"/>
      <c r="EU1410" s="166"/>
      <c r="EV1410" s="166"/>
      <c r="EW1410" s="166"/>
      <c r="EX1410" s="166"/>
      <c r="EY1410" s="166"/>
      <c r="EZ1410" s="166"/>
      <c r="FA1410" s="166"/>
      <c r="FB1410" s="166"/>
      <c r="FC1410" s="166"/>
      <c r="FD1410" s="166"/>
      <c r="FE1410" s="166"/>
      <c r="FF1410" s="166"/>
      <c r="FG1410" s="166"/>
      <c r="FH1410" s="166"/>
      <c r="FI1410" s="166"/>
      <c r="FJ1410" s="166"/>
    </row>
    <row r="1411" spans="13:166" s="19" customFormat="1">
      <c r="M1411" s="166"/>
      <c r="N1411" s="166"/>
      <c r="O1411" s="166"/>
      <c r="P1411" s="166"/>
      <c r="Q1411" s="166"/>
      <c r="R1411" s="166"/>
      <c r="S1411" s="166"/>
      <c r="T1411" s="166"/>
      <c r="U1411" s="166"/>
      <c r="V1411" s="166"/>
      <c r="W1411" s="166"/>
      <c r="X1411" s="166"/>
      <c r="Y1411" s="166"/>
      <c r="Z1411" s="166"/>
      <c r="AA1411" s="166"/>
      <c r="AB1411" s="166"/>
      <c r="AC1411" s="166"/>
      <c r="AD1411" s="166"/>
      <c r="AE1411" s="166"/>
      <c r="AF1411" s="166"/>
      <c r="AG1411" s="166"/>
      <c r="AH1411" s="167"/>
      <c r="AI1411" s="167"/>
      <c r="AJ1411" s="167"/>
      <c r="AK1411" s="167"/>
      <c r="AL1411" s="167"/>
      <c r="AM1411" s="167"/>
      <c r="AN1411" s="167"/>
      <c r="AO1411" s="167"/>
      <c r="AP1411" s="167"/>
      <c r="AQ1411" s="167"/>
      <c r="AR1411" s="167"/>
      <c r="AS1411" s="167"/>
      <c r="AT1411" s="167"/>
      <c r="AU1411" s="167"/>
      <c r="AV1411" s="167"/>
      <c r="AW1411" s="167"/>
      <c r="AX1411" s="167"/>
      <c r="AY1411" s="167"/>
      <c r="AZ1411" s="167"/>
      <c r="BA1411" s="167"/>
      <c r="BB1411" s="167"/>
      <c r="BC1411" s="167"/>
      <c r="BD1411" s="167"/>
      <c r="BE1411" s="167"/>
      <c r="BF1411" s="167"/>
      <c r="BG1411" s="167"/>
      <c r="BH1411" s="167"/>
      <c r="BI1411" s="167"/>
      <c r="BJ1411" s="167"/>
      <c r="BK1411" s="167"/>
      <c r="BL1411" s="166"/>
      <c r="BM1411" s="166"/>
      <c r="BN1411" s="166"/>
      <c r="BO1411" s="166"/>
      <c r="BP1411" s="166"/>
      <c r="BQ1411" s="166"/>
      <c r="BR1411" s="166"/>
      <c r="BS1411" s="166"/>
      <c r="BT1411" s="166"/>
      <c r="BU1411" s="166"/>
      <c r="BV1411" s="166"/>
      <c r="BW1411" s="166"/>
      <c r="BX1411" s="166"/>
      <c r="BY1411" s="166"/>
      <c r="BZ1411" s="166"/>
      <c r="CA1411" s="166"/>
      <c r="CB1411" s="166"/>
      <c r="CC1411" s="166"/>
      <c r="CD1411" s="166"/>
      <c r="CE1411" s="166"/>
      <c r="CF1411" s="166"/>
      <c r="CG1411" s="166"/>
      <c r="CH1411" s="166"/>
      <c r="CI1411" s="166"/>
      <c r="CJ1411" s="166"/>
      <c r="CK1411" s="166"/>
      <c r="CL1411" s="166"/>
      <c r="CM1411" s="166"/>
      <c r="CN1411" s="166"/>
      <c r="CO1411" s="166"/>
      <c r="CP1411" s="166"/>
      <c r="CQ1411" s="166"/>
      <c r="CR1411" s="166"/>
      <c r="CS1411" s="166"/>
      <c r="CT1411" s="166"/>
      <c r="CU1411" s="166"/>
      <c r="CV1411" s="166"/>
      <c r="CW1411" s="166"/>
      <c r="CX1411" s="166"/>
      <c r="CY1411" s="166"/>
      <c r="CZ1411" s="166"/>
      <c r="DA1411" s="166"/>
      <c r="DB1411" s="166"/>
      <c r="DC1411" s="166"/>
      <c r="DD1411" s="166"/>
      <c r="DE1411" s="166"/>
      <c r="DF1411" s="166"/>
      <c r="DG1411" s="166"/>
      <c r="DH1411" s="166"/>
      <c r="DI1411" s="166"/>
      <c r="DJ1411" s="166"/>
      <c r="DK1411" s="166"/>
      <c r="DL1411" s="166"/>
      <c r="DM1411" s="166"/>
      <c r="DN1411" s="166"/>
      <c r="DO1411" s="166"/>
      <c r="DP1411" s="166"/>
      <c r="DQ1411" s="166"/>
      <c r="DR1411" s="166"/>
      <c r="DS1411" s="166"/>
      <c r="DT1411" s="166"/>
      <c r="DU1411" s="166"/>
      <c r="DV1411" s="166"/>
      <c r="DW1411" s="166"/>
      <c r="DX1411" s="166"/>
      <c r="DY1411" s="166"/>
      <c r="DZ1411" s="166"/>
      <c r="EA1411" s="166"/>
      <c r="EB1411" s="166"/>
      <c r="EC1411" s="166"/>
      <c r="ED1411" s="166"/>
      <c r="EE1411" s="166"/>
      <c r="EF1411" s="166"/>
      <c r="EG1411" s="166"/>
      <c r="EH1411" s="166"/>
      <c r="EI1411" s="166"/>
      <c r="EJ1411" s="166"/>
      <c r="EK1411" s="166"/>
      <c r="EL1411" s="166"/>
      <c r="EM1411" s="166"/>
      <c r="EN1411" s="166"/>
      <c r="EO1411" s="166"/>
      <c r="EP1411" s="166"/>
      <c r="EQ1411" s="166"/>
      <c r="ER1411" s="166"/>
      <c r="ES1411" s="166"/>
      <c r="ET1411" s="166"/>
      <c r="EU1411" s="166"/>
      <c r="EV1411" s="166"/>
      <c r="EW1411" s="166"/>
      <c r="EX1411" s="166"/>
      <c r="EY1411" s="166"/>
      <c r="EZ1411" s="166"/>
      <c r="FA1411" s="166"/>
      <c r="FB1411" s="166"/>
      <c r="FC1411" s="166"/>
      <c r="FD1411" s="166"/>
      <c r="FE1411" s="166"/>
      <c r="FF1411" s="166"/>
      <c r="FG1411" s="166"/>
      <c r="FH1411" s="166"/>
      <c r="FI1411" s="166"/>
      <c r="FJ1411" s="166"/>
    </row>
    <row r="1412" spans="13:166" s="19" customFormat="1">
      <c r="M1412" s="166"/>
      <c r="N1412" s="166"/>
      <c r="O1412" s="166"/>
      <c r="P1412" s="166"/>
      <c r="Q1412" s="166"/>
      <c r="R1412" s="166"/>
      <c r="S1412" s="166"/>
      <c r="T1412" s="166"/>
      <c r="U1412" s="166"/>
      <c r="V1412" s="166"/>
      <c r="W1412" s="166"/>
      <c r="X1412" s="166"/>
      <c r="Y1412" s="166"/>
      <c r="Z1412" s="166"/>
      <c r="AA1412" s="166"/>
      <c r="AB1412" s="166"/>
      <c r="AC1412" s="166"/>
      <c r="AD1412" s="166"/>
      <c r="AE1412" s="166"/>
      <c r="AF1412" s="166"/>
      <c r="AG1412" s="166"/>
      <c r="AH1412" s="167"/>
      <c r="AI1412" s="167"/>
      <c r="AJ1412" s="167"/>
      <c r="AK1412" s="167"/>
      <c r="AL1412" s="167"/>
      <c r="AM1412" s="167"/>
      <c r="AN1412" s="167"/>
      <c r="AO1412" s="167"/>
      <c r="AP1412" s="167"/>
      <c r="AQ1412" s="167"/>
      <c r="AR1412" s="167"/>
      <c r="AS1412" s="167"/>
      <c r="AT1412" s="167"/>
      <c r="AU1412" s="167"/>
      <c r="AV1412" s="167"/>
      <c r="AW1412" s="167"/>
      <c r="AX1412" s="167"/>
      <c r="AY1412" s="167"/>
      <c r="AZ1412" s="167"/>
      <c r="BA1412" s="167"/>
      <c r="BB1412" s="167"/>
      <c r="BC1412" s="167"/>
      <c r="BD1412" s="167"/>
      <c r="BE1412" s="167"/>
      <c r="BF1412" s="167"/>
      <c r="BG1412" s="167"/>
      <c r="BH1412" s="167"/>
      <c r="BI1412" s="167"/>
      <c r="BJ1412" s="167"/>
      <c r="BK1412" s="167"/>
      <c r="BL1412" s="166"/>
      <c r="BM1412" s="166"/>
      <c r="BN1412" s="166"/>
      <c r="BO1412" s="166"/>
      <c r="BP1412" s="166"/>
      <c r="BQ1412" s="166"/>
      <c r="BR1412" s="166"/>
      <c r="BS1412" s="166"/>
      <c r="BT1412" s="166"/>
      <c r="BU1412" s="166"/>
      <c r="BV1412" s="166"/>
      <c r="BW1412" s="166"/>
      <c r="BX1412" s="166"/>
      <c r="BY1412" s="166"/>
      <c r="BZ1412" s="166"/>
      <c r="CA1412" s="166"/>
      <c r="CB1412" s="166"/>
      <c r="CC1412" s="166"/>
      <c r="CD1412" s="166"/>
      <c r="CE1412" s="166"/>
      <c r="CF1412" s="166"/>
      <c r="CG1412" s="166"/>
      <c r="CH1412" s="166"/>
      <c r="CI1412" s="166"/>
      <c r="CJ1412" s="166"/>
      <c r="CK1412" s="166"/>
      <c r="CL1412" s="166"/>
      <c r="CM1412" s="166"/>
      <c r="CN1412" s="166"/>
      <c r="CO1412" s="166"/>
      <c r="CP1412" s="166"/>
      <c r="CQ1412" s="166"/>
      <c r="CR1412" s="166"/>
      <c r="CS1412" s="166"/>
      <c r="CT1412" s="166"/>
      <c r="CU1412" s="166"/>
      <c r="CV1412" s="166"/>
      <c r="CW1412" s="166"/>
      <c r="CX1412" s="166"/>
      <c r="CY1412" s="166"/>
      <c r="CZ1412" s="166"/>
      <c r="DA1412" s="166"/>
      <c r="DB1412" s="166"/>
      <c r="DC1412" s="166"/>
      <c r="DD1412" s="166"/>
      <c r="DE1412" s="166"/>
      <c r="DF1412" s="166"/>
      <c r="DG1412" s="166"/>
      <c r="DH1412" s="166"/>
      <c r="DI1412" s="166"/>
      <c r="DJ1412" s="166"/>
      <c r="DK1412" s="166"/>
      <c r="DL1412" s="166"/>
      <c r="DM1412" s="166"/>
      <c r="DN1412" s="166"/>
      <c r="DO1412" s="166"/>
      <c r="DP1412" s="166"/>
      <c r="DQ1412" s="166"/>
      <c r="DR1412" s="166"/>
      <c r="DS1412" s="166"/>
      <c r="DT1412" s="166"/>
      <c r="DU1412" s="166"/>
      <c r="DV1412" s="166"/>
      <c r="DW1412" s="166"/>
      <c r="DX1412" s="166"/>
      <c r="DY1412" s="166"/>
      <c r="DZ1412" s="166"/>
      <c r="EA1412" s="166"/>
      <c r="EB1412" s="166"/>
      <c r="EC1412" s="166"/>
      <c r="ED1412" s="166"/>
      <c r="EE1412" s="166"/>
      <c r="EF1412" s="166"/>
      <c r="EG1412" s="166"/>
      <c r="EH1412" s="166"/>
      <c r="EI1412" s="166"/>
      <c r="EJ1412" s="166"/>
      <c r="EK1412" s="166"/>
      <c r="EL1412" s="166"/>
      <c r="EM1412" s="166"/>
      <c r="EN1412" s="166"/>
      <c r="EO1412" s="166"/>
      <c r="EP1412" s="166"/>
      <c r="EQ1412" s="166"/>
      <c r="ER1412" s="166"/>
      <c r="ES1412" s="166"/>
      <c r="ET1412" s="166"/>
      <c r="EU1412" s="166"/>
      <c r="EV1412" s="166"/>
      <c r="EW1412" s="166"/>
      <c r="EX1412" s="166"/>
      <c r="EY1412" s="166"/>
      <c r="EZ1412" s="166"/>
      <c r="FA1412" s="166"/>
      <c r="FB1412" s="166"/>
      <c r="FC1412" s="166"/>
      <c r="FD1412" s="166"/>
      <c r="FE1412" s="166"/>
      <c r="FF1412" s="166"/>
      <c r="FG1412" s="166"/>
      <c r="FH1412" s="166"/>
      <c r="FI1412" s="166"/>
      <c r="FJ1412" s="166"/>
    </row>
    <row r="1413" spans="13:166" s="19" customFormat="1">
      <c r="M1413" s="166"/>
      <c r="N1413" s="166"/>
      <c r="O1413" s="166"/>
      <c r="P1413" s="166"/>
      <c r="Q1413" s="166"/>
      <c r="R1413" s="166"/>
      <c r="S1413" s="166"/>
      <c r="T1413" s="166"/>
      <c r="U1413" s="166"/>
      <c r="V1413" s="166"/>
      <c r="W1413" s="166"/>
      <c r="X1413" s="166"/>
      <c r="Y1413" s="166"/>
      <c r="Z1413" s="166"/>
      <c r="AA1413" s="166"/>
      <c r="AB1413" s="166"/>
      <c r="AC1413" s="166"/>
      <c r="AD1413" s="166"/>
      <c r="AE1413" s="166"/>
      <c r="AF1413" s="166"/>
      <c r="AG1413" s="166"/>
      <c r="AH1413" s="167"/>
      <c r="AI1413" s="167"/>
      <c r="AJ1413" s="167"/>
      <c r="AK1413" s="167"/>
      <c r="AL1413" s="167"/>
      <c r="AM1413" s="167"/>
      <c r="AN1413" s="167"/>
      <c r="AO1413" s="167"/>
      <c r="AP1413" s="167"/>
      <c r="AQ1413" s="167"/>
      <c r="AR1413" s="167"/>
      <c r="AS1413" s="167"/>
      <c r="AT1413" s="167"/>
      <c r="AU1413" s="167"/>
      <c r="AV1413" s="167"/>
      <c r="AW1413" s="167"/>
      <c r="AX1413" s="167"/>
      <c r="AY1413" s="167"/>
      <c r="AZ1413" s="167"/>
      <c r="BA1413" s="167"/>
      <c r="BB1413" s="167"/>
      <c r="BC1413" s="167"/>
      <c r="BD1413" s="167"/>
      <c r="BE1413" s="167"/>
      <c r="BF1413" s="167"/>
      <c r="BG1413" s="167"/>
      <c r="BH1413" s="167"/>
      <c r="BI1413" s="167"/>
      <c r="BJ1413" s="167"/>
      <c r="BK1413" s="167"/>
      <c r="BL1413" s="166"/>
      <c r="BM1413" s="166"/>
      <c r="BN1413" s="166"/>
      <c r="BO1413" s="166"/>
      <c r="BP1413" s="166"/>
      <c r="BQ1413" s="166"/>
      <c r="BR1413" s="166"/>
      <c r="BS1413" s="166"/>
      <c r="BT1413" s="166"/>
      <c r="BU1413" s="166"/>
      <c r="BV1413" s="166"/>
      <c r="BW1413" s="166"/>
      <c r="BX1413" s="166"/>
      <c r="BY1413" s="166"/>
      <c r="BZ1413" s="166"/>
      <c r="CA1413" s="166"/>
      <c r="CB1413" s="166"/>
      <c r="CC1413" s="166"/>
      <c r="CD1413" s="166"/>
      <c r="CE1413" s="166"/>
      <c r="CF1413" s="166"/>
      <c r="CG1413" s="166"/>
      <c r="CH1413" s="166"/>
      <c r="CI1413" s="166"/>
      <c r="CJ1413" s="166"/>
      <c r="CK1413" s="166"/>
      <c r="CL1413" s="166"/>
      <c r="CM1413" s="166"/>
      <c r="CN1413" s="166"/>
      <c r="CO1413" s="166"/>
      <c r="CP1413" s="166"/>
      <c r="CQ1413" s="166"/>
      <c r="CR1413" s="166"/>
      <c r="CS1413" s="166"/>
      <c r="CT1413" s="166"/>
      <c r="CU1413" s="166"/>
      <c r="CV1413" s="166"/>
      <c r="CW1413" s="166"/>
      <c r="CX1413" s="166"/>
      <c r="CY1413" s="166"/>
      <c r="CZ1413" s="166"/>
      <c r="DA1413" s="166"/>
      <c r="DB1413" s="166"/>
      <c r="DC1413" s="166"/>
      <c r="DD1413" s="166"/>
      <c r="DE1413" s="166"/>
      <c r="DF1413" s="166"/>
      <c r="DG1413" s="166"/>
      <c r="DH1413" s="166"/>
      <c r="DI1413" s="166"/>
      <c r="DJ1413" s="166"/>
      <c r="DK1413" s="166"/>
      <c r="DL1413" s="166"/>
      <c r="DM1413" s="166"/>
      <c r="DN1413" s="166"/>
      <c r="DO1413" s="166"/>
      <c r="DP1413" s="166"/>
      <c r="DQ1413" s="166"/>
      <c r="DR1413" s="166"/>
      <c r="DS1413" s="166"/>
      <c r="DT1413" s="166"/>
      <c r="DU1413" s="166"/>
      <c r="DV1413" s="166"/>
      <c r="DW1413" s="166"/>
      <c r="DX1413" s="166"/>
      <c r="DY1413" s="166"/>
      <c r="DZ1413" s="166"/>
      <c r="EA1413" s="166"/>
      <c r="EB1413" s="166"/>
      <c r="EC1413" s="166"/>
      <c r="ED1413" s="166"/>
      <c r="EE1413" s="166"/>
      <c r="EF1413" s="166"/>
      <c r="EG1413" s="166"/>
      <c r="EH1413" s="166"/>
      <c r="EI1413" s="166"/>
      <c r="EJ1413" s="166"/>
      <c r="EK1413" s="166"/>
      <c r="EL1413" s="166"/>
      <c r="EM1413" s="166"/>
      <c r="EN1413" s="166"/>
      <c r="EO1413" s="166"/>
      <c r="EP1413" s="166"/>
      <c r="EQ1413" s="166"/>
      <c r="ER1413" s="166"/>
      <c r="ES1413" s="166"/>
      <c r="ET1413" s="166"/>
      <c r="EU1413" s="166"/>
      <c r="EV1413" s="166"/>
      <c r="EW1413" s="166"/>
      <c r="EX1413" s="166"/>
      <c r="EY1413" s="166"/>
      <c r="EZ1413" s="166"/>
      <c r="FA1413" s="166"/>
      <c r="FB1413" s="166"/>
      <c r="FC1413" s="166"/>
      <c r="FD1413" s="166"/>
      <c r="FE1413" s="166"/>
      <c r="FF1413" s="166"/>
      <c r="FG1413" s="166"/>
      <c r="FH1413" s="166"/>
      <c r="FI1413" s="166"/>
      <c r="FJ1413" s="166"/>
    </row>
    <row r="1414" spans="13:166" s="19" customFormat="1">
      <c r="M1414" s="166"/>
      <c r="N1414" s="166"/>
      <c r="O1414" s="166"/>
      <c r="P1414" s="166"/>
      <c r="Q1414" s="166"/>
      <c r="R1414" s="166"/>
      <c r="S1414" s="166"/>
      <c r="T1414" s="166"/>
      <c r="U1414" s="166"/>
      <c r="V1414" s="166"/>
      <c r="W1414" s="166"/>
      <c r="X1414" s="166"/>
      <c r="Y1414" s="166"/>
      <c r="Z1414" s="166"/>
      <c r="AA1414" s="166"/>
      <c r="AB1414" s="166"/>
      <c r="AC1414" s="166"/>
      <c r="AD1414" s="166"/>
      <c r="AE1414" s="166"/>
      <c r="AF1414" s="166"/>
      <c r="AG1414" s="166"/>
      <c r="AH1414" s="167"/>
      <c r="AI1414" s="167"/>
      <c r="AJ1414" s="167"/>
      <c r="AK1414" s="167"/>
      <c r="AL1414" s="167"/>
      <c r="AM1414" s="167"/>
      <c r="AN1414" s="167"/>
      <c r="AO1414" s="167"/>
      <c r="AP1414" s="167"/>
      <c r="AQ1414" s="167"/>
      <c r="AR1414" s="167"/>
      <c r="AS1414" s="167"/>
      <c r="AT1414" s="167"/>
      <c r="AU1414" s="167"/>
      <c r="AV1414" s="167"/>
      <c r="AW1414" s="167"/>
      <c r="AX1414" s="167"/>
      <c r="AY1414" s="167"/>
      <c r="AZ1414" s="167"/>
      <c r="BA1414" s="167"/>
      <c r="BB1414" s="167"/>
      <c r="BC1414" s="167"/>
      <c r="BD1414" s="167"/>
      <c r="BE1414" s="167"/>
      <c r="BF1414" s="167"/>
      <c r="BG1414" s="167"/>
      <c r="BH1414" s="167"/>
      <c r="BI1414" s="167"/>
      <c r="BJ1414" s="167"/>
      <c r="BK1414" s="167"/>
      <c r="BL1414" s="166"/>
      <c r="BM1414" s="166"/>
      <c r="BN1414" s="166"/>
      <c r="BO1414" s="166"/>
      <c r="BP1414" s="166"/>
      <c r="BQ1414" s="166"/>
      <c r="BR1414" s="166"/>
      <c r="BS1414" s="166"/>
      <c r="BT1414" s="166"/>
      <c r="BU1414" s="166"/>
      <c r="BV1414" s="166"/>
      <c r="BW1414" s="166"/>
      <c r="BX1414" s="166"/>
      <c r="BY1414" s="166"/>
      <c r="BZ1414" s="166"/>
      <c r="CA1414" s="166"/>
      <c r="CB1414" s="166"/>
      <c r="CC1414" s="166"/>
      <c r="CD1414" s="166"/>
      <c r="CE1414" s="166"/>
      <c r="CF1414" s="166"/>
      <c r="CG1414" s="166"/>
      <c r="CH1414" s="166"/>
      <c r="CI1414" s="166"/>
      <c r="CJ1414" s="166"/>
      <c r="CK1414" s="166"/>
      <c r="CL1414" s="166"/>
      <c r="CM1414" s="166"/>
      <c r="CN1414" s="166"/>
      <c r="CO1414" s="166"/>
      <c r="CP1414" s="166"/>
      <c r="CQ1414" s="166"/>
      <c r="CR1414" s="166"/>
      <c r="CS1414" s="166"/>
      <c r="CT1414" s="166"/>
      <c r="CU1414" s="166"/>
      <c r="CV1414" s="166"/>
      <c r="CW1414" s="166"/>
      <c r="CX1414" s="166"/>
      <c r="CY1414" s="166"/>
      <c r="CZ1414" s="166"/>
      <c r="DA1414" s="166"/>
      <c r="DB1414" s="166"/>
      <c r="DC1414" s="166"/>
      <c r="DD1414" s="166"/>
      <c r="DE1414" s="166"/>
      <c r="DF1414" s="166"/>
      <c r="DG1414" s="166"/>
      <c r="DH1414" s="166"/>
      <c r="DI1414" s="166"/>
      <c r="DJ1414" s="166"/>
      <c r="DK1414" s="166"/>
      <c r="DL1414" s="166"/>
      <c r="DM1414" s="166"/>
      <c r="DN1414" s="166"/>
      <c r="DO1414" s="166"/>
      <c r="DP1414" s="166"/>
      <c r="DQ1414" s="166"/>
      <c r="DR1414" s="166"/>
      <c r="DS1414" s="166"/>
      <c r="DT1414" s="166"/>
      <c r="DU1414" s="166"/>
      <c r="DV1414" s="166"/>
      <c r="DW1414" s="166"/>
      <c r="DX1414" s="166"/>
      <c r="DY1414" s="166"/>
      <c r="DZ1414" s="166"/>
      <c r="EA1414" s="166"/>
      <c r="EB1414" s="166"/>
      <c r="EC1414" s="166"/>
      <c r="ED1414" s="166"/>
      <c r="EE1414" s="166"/>
      <c r="EF1414" s="166"/>
      <c r="EG1414" s="166"/>
      <c r="EH1414" s="166"/>
      <c r="EI1414" s="166"/>
      <c r="EJ1414" s="166"/>
      <c r="EK1414" s="166"/>
      <c r="EL1414" s="166"/>
      <c r="EM1414" s="166"/>
      <c r="EN1414" s="166"/>
      <c r="EO1414" s="166"/>
      <c r="EP1414" s="166"/>
      <c r="EQ1414" s="166"/>
      <c r="ER1414" s="166"/>
      <c r="ES1414" s="166"/>
      <c r="ET1414" s="166"/>
      <c r="EU1414" s="166"/>
      <c r="EV1414" s="166"/>
      <c r="EW1414" s="166"/>
      <c r="EX1414" s="166"/>
      <c r="EY1414" s="166"/>
      <c r="EZ1414" s="166"/>
      <c r="FA1414" s="166"/>
      <c r="FB1414" s="166"/>
      <c r="FC1414" s="166"/>
      <c r="FD1414" s="166"/>
      <c r="FE1414" s="166"/>
      <c r="FF1414" s="166"/>
      <c r="FG1414" s="166"/>
      <c r="FH1414" s="166"/>
      <c r="FI1414" s="166"/>
      <c r="FJ1414" s="166"/>
    </row>
    <row r="1415" spans="13:166" s="19" customFormat="1">
      <c r="M1415" s="166"/>
      <c r="N1415" s="166"/>
      <c r="O1415" s="166"/>
      <c r="P1415" s="166"/>
      <c r="Q1415" s="166"/>
      <c r="R1415" s="166"/>
      <c r="S1415" s="166"/>
      <c r="T1415" s="166"/>
      <c r="U1415" s="166"/>
      <c r="V1415" s="166"/>
      <c r="W1415" s="166"/>
      <c r="X1415" s="166"/>
      <c r="Y1415" s="166"/>
      <c r="Z1415" s="166"/>
      <c r="AA1415" s="166"/>
      <c r="AB1415" s="166"/>
      <c r="AC1415" s="166"/>
      <c r="AD1415" s="166"/>
      <c r="AE1415" s="166"/>
      <c r="AF1415" s="166"/>
      <c r="AG1415" s="166"/>
      <c r="AH1415" s="167"/>
      <c r="AI1415" s="167"/>
      <c r="AJ1415" s="167"/>
      <c r="AK1415" s="167"/>
      <c r="AL1415" s="167"/>
      <c r="AM1415" s="167"/>
      <c r="AN1415" s="167"/>
      <c r="AO1415" s="167"/>
      <c r="AP1415" s="167"/>
      <c r="AQ1415" s="167"/>
      <c r="AR1415" s="167"/>
      <c r="AS1415" s="167"/>
      <c r="AT1415" s="167"/>
      <c r="AU1415" s="167"/>
      <c r="AV1415" s="167"/>
      <c r="AW1415" s="167"/>
      <c r="AX1415" s="167"/>
      <c r="AY1415" s="167"/>
      <c r="AZ1415" s="167"/>
      <c r="BA1415" s="167"/>
      <c r="BB1415" s="167"/>
      <c r="BC1415" s="167"/>
      <c r="BD1415" s="167"/>
      <c r="BE1415" s="167"/>
      <c r="BF1415" s="167"/>
      <c r="BG1415" s="167"/>
      <c r="BH1415" s="167"/>
      <c r="BI1415" s="167"/>
      <c r="BJ1415" s="167"/>
      <c r="BK1415" s="167"/>
      <c r="BL1415" s="166"/>
      <c r="BM1415" s="166"/>
      <c r="BN1415" s="166"/>
      <c r="BO1415" s="166"/>
      <c r="BP1415" s="166"/>
      <c r="BQ1415" s="166"/>
      <c r="BR1415" s="166"/>
      <c r="BS1415" s="166"/>
      <c r="BT1415" s="166"/>
      <c r="BU1415" s="166"/>
      <c r="BV1415" s="166"/>
      <c r="BW1415" s="166"/>
      <c r="BX1415" s="166"/>
      <c r="BY1415" s="166"/>
      <c r="BZ1415" s="166"/>
      <c r="CA1415" s="166"/>
      <c r="CB1415" s="166"/>
      <c r="CC1415" s="166"/>
      <c r="CD1415" s="166"/>
      <c r="CE1415" s="166"/>
      <c r="CF1415" s="166"/>
      <c r="CG1415" s="166"/>
      <c r="CH1415" s="166"/>
      <c r="CI1415" s="166"/>
      <c r="CJ1415" s="166"/>
      <c r="CK1415" s="166"/>
      <c r="CL1415" s="166"/>
      <c r="CM1415" s="166"/>
      <c r="CN1415" s="166"/>
      <c r="CO1415" s="166"/>
      <c r="CP1415" s="166"/>
      <c r="CQ1415" s="166"/>
      <c r="CR1415" s="166"/>
      <c r="CS1415" s="166"/>
      <c r="CT1415" s="166"/>
      <c r="CU1415" s="166"/>
      <c r="CV1415" s="166"/>
      <c r="CW1415" s="166"/>
      <c r="CX1415" s="166"/>
      <c r="CY1415" s="166"/>
      <c r="CZ1415" s="166"/>
      <c r="DA1415" s="166"/>
      <c r="DB1415" s="166"/>
      <c r="DC1415" s="166"/>
      <c r="DD1415" s="166"/>
      <c r="DE1415" s="166"/>
      <c r="DF1415" s="166"/>
      <c r="DG1415" s="166"/>
      <c r="DH1415" s="166"/>
      <c r="DI1415" s="166"/>
      <c r="DJ1415" s="166"/>
      <c r="DK1415" s="166"/>
      <c r="DL1415" s="166"/>
      <c r="DM1415" s="166"/>
      <c r="DN1415" s="166"/>
      <c r="DO1415" s="166"/>
      <c r="DP1415" s="166"/>
      <c r="DQ1415" s="166"/>
      <c r="DR1415" s="166"/>
      <c r="DS1415" s="166"/>
      <c r="DT1415" s="166"/>
      <c r="DU1415" s="166"/>
      <c r="DV1415" s="166"/>
      <c r="DW1415" s="166"/>
      <c r="DX1415" s="166"/>
      <c r="DY1415" s="166"/>
      <c r="DZ1415" s="166"/>
      <c r="EA1415" s="166"/>
      <c r="EB1415" s="166"/>
      <c r="EC1415" s="166"/>
      <c r="ED1415" s="166"/>
      <c r="EE1415" s="166"/>
      <c r="EF1415" s="166"/>
      <c r="EG1415" s="166"/>
      <c r="EH1415" s="166"/>
      <c r="EI1415" s="166"/>
      <c r="EJ1415" s="166"/>
      <c r="EK1415" s="166"/>
      <c r="EL1415" s="166"/>
      <c r="EM1415" s="166"/>
      <c r="EN1415" s="166"/>
      <c r="EO1415" s="166"/>
      <c r="EP1415" s="166"/>
      <c r="EQ1415" s="166"/>
      <c r="ER1415" s="166"/>
      <c r="ES1415" s="166"/>
      <c r="ET1415" s="166"/>
      <c r="EU1415" s="166"/>
      <c r="EV1415" s="166"/>
      <c r="EW1415" s="166"/>
      <c r="EX1415" s="166"/>
      <c r="EY1415" s="166"/>
      <c r="EZ1415" s="166"/>
      <c r="FA1415" s="166"/>
      <c r="FB1415" s="166"/>
      <c r="FC1415" s="166"/>
      <c r="FD1415" s="166"/>
      <c r="FE1415" s="166"/>
      <c r="FF1415" s="166"/>
      <c r="FG1415" s="166"/>
      <c r="FH1415" s="166"/>
      <c r="FI1415" s="166"/>
      <c r="FJ1415" s="166"/>
    </row>
    <row r="1416" spans="13:166" s="19" customFormat="1">
      <c r="M1416" s="166"/>
      <c r="N1416" s="166"/>
      <c r="O1416" s="166"/>
      <c r="P1416" s="166"/>
      <c r="Q1416" s="166"/>
      <c r="R1416" s="166"/>
      <c r="S1416" s="166"/>
      <c r="T1416" s="166"/>
      <c r="U1416" s="166"/>
      <c r="V1416" s="166"/>
      <c r="W1416" s="166"/>
      <c r="X1416" s="166"/>
      <c r="Y1416" s="166"/>
      <c r="Z1416" s="166"/>
      <c r="AA1416" s="166"/>
      <c r="AB1416" s="166"/>
      <c r="AC1416" s="166"/>
      <c r="AD1416" s="166"/>
      <c r="AE1416" s="166"/>
      <c r="AF1416" s="166"/>
      <c r="AG1416" s="166"/>
      <c r="AH1416" s="167"/>
      <c r="AI1416" s="167"/>
      <c r="AJ1416" s="167"/>
      <c r="AK1416" s="167"/>
      <c r="AL1416" s="167"/>
      <c r="AM1416" s="167"/>
      <c r="AN1416" s="167"/>
      <c r="AO1416" s="167"/>
      <c r="AP1416" s="167"/>
      <c r="AQ1416" s="167"/>
      <c r="AR1416" s="167"/>
      <c r="AS1416" s="167"/>
      <c r="AT1416" s="167"/>
      <c r="AU1416" s="167"/>
      <c r="AV1416" s="167"/>
      <c r="AW1416" s="167"/>
      <c r="AX1416" s="167"/>
      <c r="AY1416" s="167"/>
      <c r="AZ1416" s="167"/>
      <c r="BA1416" s="167"/>
      <c r="BB1416" s="167"/>
      <c r="BC1416" s="167"/>
      <c r="BD1416" s="167"/>
      <c r="BE1416" s="167"/>
      <c r="BF1416" s="167"/>
      <c r="BG1416" s="167"/>
      <c r="BH1416" s="167"/>
      <c r="BI1416" s="167"/>
      <c r="BJ1416" s="167"/>
      <c r="BK1416" s="167"/>
      <c r="BL1416" s="166"/>
      <c r="BM1416" s="166"/>
      <c r="BN1416" s="166"/>
      <c r="BO1416" s="166"/>
      <c r="BP1416" s="166"/>
      <c r="BQ1416" s="166"/>
      <c r="BR1416" s="166"/>
      <c r="BS1416" s="166"/>
      <c r="BT1416" s="166"/>
      <c r="BU1416" s="166"/>
      <c r="BV1416" s="166"/>
      <c r="BW1416" s="166"/>
      <c r="BX1416" s="166"/>
      <c r="BY1416" s="166"/>
      <c r="BZ1416" s="166"/>
      <c r="CA1416" s="166"/>
      <c r="CB1416" s="166"/>
      <c r="CC1416" s="166"/>
      <c r="CD1416" s="166"/>
      <c r="CE1416" s="166"/>
      <c r="CF1416" s="166"/>
      <c r="CG1416" s="166"/>
      <c r="CH1416" s="166"/>
      <c r="CI1416" s="166"/>
      <c r="CJ1416" s="166"/>
      <c r="CK1416" s="166"/>
      <c r="CL1416" s="166"/>
      <c r="CM1416" s="166"/>
      <c r="CN1416" s="166"/>
      <c r="CO1416" s="166"/>
      <c r="CP1416" s="166"/>
      <c r="CQ1416" s="166"/>
      <c r="CR1416" s="166"/>
      <c r="CS1416" s="166"/>
      <c r="CT1416" s="166"/>
      <c r="CU1416" s="166"/>
      <c r="CV1416" s="166"/>
      <c r="CW1416" s="166"/>
      <c r="CX1416" s="166"/>
      <c r="CY1416" s="166"/>
      <c r="CZ1416" s="166"/>
      <c r="DA1416" s="166"/>
      <c r="DB1416" s="166"/>
      <c r="DC1416" s="166"/>
      <c r="DD1416" s="166"/>
      <c r="DE1416" s="166"/>
      <c r="DF1416" s="166"/>
      <c r="DG1416" s="166"/>
      <c r="DH1416" s="166"/>
      <c r="DI1416" s="166"/>
      <c r="DJ1416" s="166"/>
      <c r="DK1416" s="166"/>
      <c r="DL1416" s="166"/>
      <c r="DM1416" s="166"/>
      <c r="DN1416" s="166"/>
      <c r="DO1416" s="166"/>
      <c r="DP1416" s="166"/>
      <c r="DQ1416" s="166"/>
      <c r="DR1416" s="166"/>
      <c r="DS1416" s="166"/>
      <c r="DT1416" s="166"/>
      <c r="DU1416" s="166"/>
      <c r="DV1416" s="166"/>
      <c r="DW1416" s="166"/>
      <c r="DX1416" s="166"/>
      <c r="DY1416" s="166"/>
      <c r="DZ1416" s="166"/>
      <c r="EA1416" s="166"/>
      <c r="EB1416" s="166"/>
      <c r="EC1416" s="166"/>
      <c r="ED1416" s="166"/>
      <c r="EE1416" s="166"/>
      <c r="EF1416" s="166"/>
      <c r="EG1416" s="166"/>
      <c r="EH1416" s="166"/>
      <c r="EI1416" s="166"/>
      <c r="EJ1416" s="166"/>
      <c r="EK1416" s="166"/>
      <c r="EL1416" s="166"/>
      <c r="EM1416" s="166"/>
      <c r="EN1416" s="166"/>
      <c r="EO1416" s="166"/>
      <c r="EP1416" s="166"/>
      <c r="EQ1416" s="166"/>
      <c r="ER1416" s="166"/>
      <c r="ES1416" s="166"/>
      <c r="ET1416" s="166"/>
      <c r="EU1416" s="166"/>
      <c r="EV1416" s="166"/>
      <c r="EW1416" s="166"/>
      <c r="EX1416" s="166"/>
      <c r="EY1416" s="166"/>
      <c r="EZ1416" s="166"/>
      <c r="FA1416" s="166"/>
      <c r="FB1416" s="166"/>
      <c r="FC1416" s="166"/>
      <c r="FD1416" s="166"/>
      <c r="FE1416" s="166"/>
      <c r="FF1416" s="166"/>
      <c r="FG1416" s="166"/>
      <c r="FH1416" s="166"/>
      <c r="FI1416" s="166"/>
      <c r="FJ1416" s="166"/>
    </row>
    <row r="1417" spans="13:166" s="19" customFormat="1">
      <c r="M1417" s="166"/>
      <c r="N1417" s="166"/>
      <c r="O1417" s="166"/>
      <c r="P1417" s="166"/>
      <c r="Q1417" s="166"/>
      <c r="R1417" s="166"/>
      <c r="S1417" s="166"/>
      <c r="T1417" s="166"/>
      <c r="U1417" s="166"/>
      <c r="V1417" s="166"/>
      <c r="W1417" s="166"/>
      <c r="X1417" s="166"/>
      <c r="Y1417" s="166"/>
      <c r="Z1417" s="166"/>
      <c r="AA1417" s="166"/>
      <c r="AB1417" s="166"/>
      <c r="AC1417" s="166"/>
      <c r="AD1417" s="166"/>
      <c r="AE1417" s="166"/>
      <c r="AF1417" s="166"/>
      <c r="AG1417" s="166"/>
      <c r="AH1417" s="167"/>
      <c r="AI1417" s="167"/>
      <c r="AJ1417" s="167"/>
      <c r="AK1417" s="167"/>
      <c r="AL1417" s="167"/>
      <c r="AM1417" s="167"/>
      <c r="AN1417" s="167"/>
      <c r="AO1417" s="167"/>
      <c r="AP1417" s="167"/>
      <c r="AQ1417" s="167"/>
      <c r="AR1417" s="167"/>
      <c r="AS1417" s="167"/>
      <c r="AT1417" s="167"/>
      <c r="AU1417" s="167"/>
      <c r="AV1417" s="167"/>
      <c r="AW1417" s="167"/>
      <c r="AX1417" s="167"/>
      <c r="AY1417" s="167"/>
      <c r="AZ1417" s="167"/>
      <c r="BA1417" s="167"/>
      <c r="BB1417" s="167"/>
      <c r="BC1417" s="167"/>
      <c r="BD1417" s="167"/>
      <c r="BE1417" s="167"/>
      <c r="BF1417" s="167"/>
      <c r="BG1417" s="167"/>
      <c r="BH1417" s="167"/>
      <c r="BI1417" s="167"/>
      <c r="BJ1417" s="167"/>
      <c r="BK1417" s="167"/>
      <c r="BL1417" s="166"/>
      <c r="BM1417" s="166"/>
      <c r="BN1417" s="166"/>
      <c r="BO1417" s="166"/>
      <c r="BP1417" s="166"/>
      <c r="BQ1417" s="166"/>
      <c r="BR1417" s="166"/>
      <c r="BS1417" s="166"/>
      <c r="BT1417" s="166"/>
      <c r="BU1417" s="166"/>
      <c r="BV1417" s="166"/>
      <c r="BW1417" s="166"/>
      <c r="BX1417" s="166"/>
      <c r="BY1417" s="166"/>
      <c r="BZ1417" s="166"/>
      <c r="CA1417" s="166"/>
      <c r="CB1417" s="166"/>
      <c r="CC1417" s="166"/>
      <c r="CD1417" s="166"/>
      <c r="CE1417" s="166"/>
      <c r="CF1417" s="166"/>
      <c r="CG1417" s="166"/>
      <c r="CH1417" s="166"/>
      <c r="CI1417" s="166"/>
      <c r="CJ1417" s="166"/>
      <c r="CK1417" s="166"/>
      <c r="CL1417" s="166"/>
      <c r="CM1417" s="166"/>
      <c r="CN1417" s="166"/>
      <c r="CO1417" s="166"/>
      <c r="CP1417" s="166"/>
      <c r="CQ1417" s="166"/>
      <c r="CR1417" s="166"/>
      <c r="CS1417" s="166"/>
      <c r="CT1417" s="166"/>
      <c r="CU1417" s="166"/>
      <c r="CV1417" s="166"/>
      <c r="CW1417" s="166"/>
      <c r="CX1417" s="166"/>
      <c r="CY1417" s="166"/>
      <c r="CZ1417" s="166"/>
      <c r="DA1417" s="166"/>
      <c r="DB1417" s="166"/>
      <c r="DC1417" s="166"/>
      <c r="DD1417" s="166"/>
      <c r="DE1417" s="166"/>
      <c r="DF1417" s="166"/>
      <c r="DG1417" s="166"/>
      <c r="DH1417" s="166"/>
      <c r="DI1417" s="166"/>
      <c r="DJ1417" s="166"/>
      <c r="DK1417" s="166"/>
      <c r="DL1417" s="166"/>
      <c r="DM1417" s="166"/>
      <c r="DN1417" s="166"/>
      <c r="DO1417" s="166"/>
      <c r="DP1417" s="166"/>
      <c r="DQ1417" s="166"/>
      <c r="DR1417" s="166"/>
      <c r="DS1417" s="166"/>
      <c r="DT1417" s="166"/>
      <c r="DU1417" s="166"/>
      <c r="DV1417" s="166"/>
      <c r="DW1417" s="166"/>
      <c r="DX1417" s="166"/>
      <c r="DY1417" s="166"/>
      <c r="DZ1417" s="166"/>
      <c r="EA1417" s="166"/>
      <c r="EB1417" s="166"/>
      <c r="EC1417" s="166"/>
      <c r="ED1417" s="166"/>
      <c r="EE1417" s="166"/>
      <c r="EF1417" s="166"/>
      <c r="EG1417" s="166"/>
      <c r="EH1417" s="166"/>
      <c r="EI1417" s="166"/>
      <c r="EJ1417" s="166"/>
      <c r="EK1417" s="166"/>
      <c r="EL1417" s="166"/>
      <c r="EM1417" s="166"/>
      <c r="EN1417" s="166"/>
      <c r="EO1417" s="166"/>
      <c r="EP1417" s="166"/>
      <c r="EQ1417" s="166"/>
      <c r="ER1417" s="166"/>
      <c r="ES1417" s="166"/>
      <c r="ET1417" s="166"/>
      <c r="EU1417" s="166"/>
      <c r="EV1417" s="166"/>
      <c r="EW1417" s="166"/>
      <c r="EX1417" s="166"/>
      <c r="EY1417" s="166"/>
      <c r="EZ1417" s="166"/>
      <c r="FA1417" s="166"/>
      <c r="FB1417" s="166"/>
      <c r="FC1417" s="166"/>
      <c r="FD1417" s="166"/>
      <c r="FE1417" s="166"/>
      <c r="FF1417" s="166"/>
      <c r="FG1417" s="166"/>
      <c r="FH1417" s="166"/>
      <c r="FI1417" s="166"/>
      <c r="FJ1417" s="166"/>
    </row>
    <row r="1418" spans="13:166" s="19" customFormat="1">
      <c r="M1418" s="166"/>
      <c r="N1418" s="166"/>
      <c r="O1418" s="166"/>
      <c r="P1418" s="166"/>
      <c r="Q1418" s="166"/>
      <c r="R1418" s="166"/>
      <c r="S1418" s="166"/>
      <c r="T1418" s="166"/>
      <c r="U1418" s="166"/>
      <c r="V1418" s="166"/>
      <c r="W1418" s="166"/>
      <c r="X1418" s="166"/>
      <c r="Y1418" s="166"/>
      <c r="Z1418" s="166"/>
      <c r="AA1418" s="166"/>
      <c r="AB1418" s="166"/>
      <c r="AC1418" s="166"/>
      <c r="AD1418" s="166"/>
      <c r="AE1418" s="166"/>
      <c r="AF1418" s="166"/>
      <c r="AG1418" s="166"/>
      <c r="AH1418" s="167"/>
      <c r="AI1418" s="167"/>
      <c r="AJ1418" s="167"/>
      <c r="AK1418" s="167"/>
      <c r="AL1418" s="167"/>
      <c r="AM1418" s="167"/>
      <c r="AN1418" s="167"/>
      <c r="AO1418" s="167"/>
      <c r="AP1418" s="167"/>
      <c r="AQ1418" s="167"/>
      <c r="AR1418" s="167"/>
      <c r="AS1418" s="167"/>
      <c r="AT1418" s="167"/>
      <c r="AU1418" s="167"/>
      <c r="AV1418" s="167"/>
      <c r="AW1418" s="167"/>
      <c r="AX1418" s="167"/>
      <c r="AY1418" s="167"/>
      <c r="AZ1418" s="167"/>
      <c r="BA1418" s="167"/>
      <c r="BB1418" s="167"/>
      <c r="BC1418" s="167"/>
      <c r="BD1418" s="167"/>
      <c r="BE1418" s="167"/>
      <c r="BF1418" s="167"/>
      <c r="BG1418" s="167"/>
      <c r="BH1418" s="167"/>
      <c r="BI1418" s="167"/>
      <c r="BJ1418" s="167"/>
      <c r="BK1418" s="167"/>
      <c r="BL1418" s="166"/>
      <c r="BM1418" s="166"/>
      <c r="BN1418" s="166"/>
      <c r="BO1418" s="166"/>
      <c r="BP1418" s="166"/>
      <c r="BQ1418" s="166"/>
      <c r="BR1418" s="166"/>
      <c r="BS1418" s="166"/>
      <c r="BT1418" s="166"/>
      <c r="BU1418" s="166"/>
      <c r="BV1418" s="166"/>
      <c r="BW1418" s="166"/>
      <c r="BX1418" s="166"/>
      <c r="BY1418" s="166"/>
      <c r="BZ1418" s="166"/>
      <c r="CA1418" s="166"/>
      <c r="CB1418" s="166"/>
      <c r="CC1418" s="166"/>
      <c r="CD1418" s="166"/>
      <c r="CE1418" s="166"/>
      <c r="CF1418" s="166"/>
      <c r="CG1418" s="166"/>
      <c r="CH1418" s="166"/>
      <c r="CI1418" s="166"/>
      <c r="CJ1418" s="166"/>
      <c r="CK1418" s="166"/>
      <c r="CL1418" s="166"/>
      <c r="CM1418" s="166"/>
      <c r="CN1418" s="166"/>
      <c r="CO1418" s="166"/>
      <c r="CP1418" s="166"/>
      <c r="CQ1418" s="166"/>
      <c r="CR1418" s="166"/>
      <c r="CS1418" s="166"/>
      <c r="CT1418" s="166"/>
      <c r="CU1418" s="166"/>
      <c r="CV1418" s="166"/>
      <c r="CW1418" s="166"/>
      <c r="CX1418" s="166"/>
      <c r="CY1418" s="166"/>
      <c r="CZ1418" s="166"/>
      <c r="DA1418" s="166"/>
      <c r="DB1418" s="166"/>
      <c r="DC1418" s="166"/>
      <c r="DD1418" s="166"/>
      <c r="DE1418" s="166"/>
      <c r="DF1418" s="166"/>
      <c r="DG1418" s="166"/>
      <c r="DH1418" s="166"/>
      <c r="DI1418" s="166"/>
      <c r="DJ1418" s="166"/>
      <c r="DK1418" s="166"/>
      <c r="DL1418" s="166"/>
      <c r="DM1418" s="166"/>
      <c r="DN1418" s="166"/>
      <c r="DO1418" s="166"/>
      <c r="DP1418" s="166"/>
      <c r="DQ1418" s="166"/>
      <c r="DR1418" s="166"/>
      <c r="DS1418" s="166"/>
      <c r="DT1418" s="166"/>
      <c r="DU1418" s="166"/>
      <c r="DV1418" s="166"/>
      <c r="DW1418" s="166"/>
      <c r="DX1418" s="166"/>
      <c r="DY1418" s="166"/>
      <c r="DZ1418" s="166"/>
      <c r="EA1418" s="166"/>
      <c r="EB1418" s="166"/>
      <c r="EC1418" s="166"/>
      <c r="ED1418" s="166"/>
      <c r="EE1418" s="166"/>
      <c r="EF1418" s="166"/>
      <c r="EG1418" s="166"/>
      <c r="EH1418" s="166"/>
      <c r="EI1418" s="166"/>
      <c r="EJ1418" s="166"/>
      <c r="EK1418" s="166"/>
      <c r="EL1418" s="166"/>
      <c r="EM1418" s="166"/>
      <c r="EN1418" s="166"/>
      <c r="EO1418" s="166"/>
      <c r="EP1418" s="166"/>
      <c r="EQ1418" s="166"/>
      <c r="ER1418" s="166"/>
      <c r="ES1418" s="166"/>
      <c r="ET1418" s="166"/>
      <c r="EU1418" s="166"/>
      <c r="EV1418" s="166"/>
      <c r="EW1418" s="166"/>
      <c r="EX1418" s="166"/>
      <c r="EY1418" s="166"/>
      <c r="EZ1418" s="166"/>
      <c r="FA1418" s="166"/>
      <c r="FB1418" s="166"/>
      <c r="FC1418" s="166"/>
      <c r="FD1418" s="166"/>
      <c r="FE1418" s="166"/>
      <c r="FF1418" s="166"/>
      <c r="FG1418" s="166"/>
      <c r="FH1418" s="166"/>
      <c r="FI1418" s="166"/>
      <c r="FJ1418" s="166"/>
    </row>
    <row r="1419" spans="13:166" s="19" customFormat="1">
      <c r="M1419" s="166"/>
      <c r="N1419" s="166"/>
      <c r="O1419" s="166"/>
      <c r="P1419" s="166"/>
      <c r="Q1419" s="166"/>
      <c r="R1419" s="166"/>
      <c r="S1419" s="166"/>
      <c r="T1419" s="166"/>
      <c r="U1419" s="166"/>
      <c r="V1419" s="166"/>
      <c r="W1419" s="166"/>
      <c r="X1419" s="166"/>
      <c r="Y1419" s="166"/>
      <c r="Z1419" s="166"/>
      <c r="AA1419" s="166"/>
      <c r="AB1419" s="166"/>
      <c r="AC1419" s="166"/>
      <c r="AD1419" s="166"/>
      <c r="AE1419" s="166"/>
      <c r="AF1419" s="166"/>
      <c r="AG1419" s="166"/>
      <c r="AH1419" s="167"/>
      <c r="AI1419" s="167"/>
      <c r="AJ1419" s="167"/>
      <c r="AK1419" s="167"/>
      <c r="AL1419" s="167"/>
      <c r="AM1419" s="167"/>
      <c r="AN1419" s="167"/>
      <c r="AO1419" s="167"/>
      <c r="AP1419" s="167"/>
      <c r="AQ1419" s="167"/>
      <c r="AR1419" s="167"/>
      <c r="AS1419" s="167"/>
      <c r="AT1419" s="167"/>
      <c r="AU1419" s="167"/>
      <c r="AV1419" s="167"/>
      <c r="AW1419" s="167"/>
      <c r="AX1419" s="167"/>
      <c r="AY1419" s="167"/>
      <c r="AZ1419" s="167"/>
      <c r="BA1419" s="167"/>
      <c r="BB1419" s="167"/>
      <c r="BC1419" s="167"/>
      <c r="BD1419" s="167"/>
      <c r="BE1419" s="167"/>
      <c r="BF1419" s="167"/>
      <c r="BG1419" s="167"/>
      <c r="BH1419" s="167"/>
      <c r="BI1419" s="167"/>
      <c r="BJ1419" s="167"/>
      <c r="BK1419" s="167"/>
      <c r="BL1419" s="166"/>
      <c r="BM1419" s="166"/>
      <c r="BN1419" s="166"/>
      <c r="BO1419" s="166"/>
      <c r="BP1419" s="166"/>
      <c r="BQ1419" s="166"/>
      <c r="BR1419" s="166"/>
      <c r="BS1419" s="166"/>
      <c r="BT1419" s="166"/>
      <c r="BU1419" s="166"/>
      <c r="BV1419" s="166"/>
      <c r="BW1419" s="166"/>
      <c r="BX1419" s="166"/>
      <c r="BY1419" s="166"/>
      <c r="BZ1419" s="166"/>
      <c r="CA1419" s="166"/>
      <c r="CB1419" s="166"/>
      <c r="CC1419" s="166"/>
      <c r="CD1419" s="166"/>
      <c r="CE1419" s="166"/>
      <c r="CF1419" s="166"/>
      <c r="CG1419" s="166"/>
      <c r="CH1419" s="166"/>
      <c r="CI1419" s="166"/>
      <c r="CJ1419" s="166"/>
      <c r="CK1419" s="166"/>
      <c r="CL1419" s="166"/>
      <c r="CM1419" s="166"/>
      <c r="CN1419" s="166"/>
      <c r="CO1419" s="166"/>
      <c r="CP1419" s="166"/>
      <c r="CQ1419" s="166"/>
      <c r="CR1419" s="166"/>
      <c r="CS1419" s="166"/>
      <c r="CT1419" s="166"/>
      <c r="CU1419" s="166"/>
      <c r="CV1419" s="166"/>
      <c r="CW1419" s="166"/>
      <c r="CX1419" s="166"/>
      <c r="CY1419" s="166"/>
      <c r="CZ1419" s="166"/>
      <c r="DA1419" s="166"/>
      <c r="DB1419" s="166"/>
      <c r="DC1419" s="166"/>
      <c r="DD1419" s="166"/>
      <c r="DE1419" s="166"/>
      <c r="DF1419" s="166"/>
      <c r="DG1419" s="166"/>
      <c r="DH1419" s="166"/>
      <c r="DI1419" s="166"/>
      <c r="DJ1419" s="166"/>
      <c r="DK1419" s="166"/>
      <c r="DL1419" s="166"/>
      <c r="DM1419" s="166"/>
      <c r="DN1419" s="166"/>
      <c r="DO1419" s="166"/>
      <c r="DP1419" s="166"/>
      <c r="DQ1419" s="166"/>
      <c r="DR1419" s="166"/>
      <c r="DS1419" s="166"/>
      <c r="DT1419" s="166"/>
      <c r="DU1419" s="166"/>
      <c r="DV1419" s="166"/>
      <c r="DW1419" s="166"/>
      <c r="DX1419" s="166"/>
      <c r="DY1419" s="166"/>
      <c r="DZ1419" s="166"/>
      <c r="EA1419" s="166"/>
      <c r="EB1419" s="166"/>
      <c r="EC1419" s="166"/>
      <c r="ED1419" s="166"/>
      <c r="EE1419" s="166"/>
      <c r="EF1419" s="166"/>
      <c r="EG1419" s="166"/>
      <c r="EH1419" s="166"/>
      <c r="EI1419" s="166"/>
      <c r="EJ1419" s="166"/>
      <c r="EK1419" s="166"/>
      <c r="EL1419" s="166"/>
      <c r="EM1419" s="166"/>
      <c r="EN1419" s="166"/>
      <c r="EO1419" s="166"/>
      <c r="EP1419" s="166"/>
      <c r="EQ1419" s="166"/>
      <c r="ER1419" s="166"/>
      <c r="ES1419" s="166"/>
      <c r="ET1419" s="166"/>
      <c r="EU1419" s="166"/>
      <c r="EV1419" s="166"/>
      <c r="EW1419" s="166"/>
      <c r="EX1419" s="166"/>
      <c r="EY1419" s="166"/>
      <c r="EZ1419" s="166"/>
      <c r="FA1419" s="166"/>
      <c r="FB1419" s="166"/>
      <c r="FC1419" s="166"/>
      <c r="FD1419" s="166"/>
      <c r="FE1419" s="166"/>
      <c r="FF1419" s="166"/>
      <c r="FG1419" s="166"/>
      <c r="FH1419" s="166"/>
      <c r="FI1419" s="166"/>
      <c r="FJ1419" s="166"/>
    </row>
    <row r="1420" spans="13:166" s="19" customFormat="1">
      <c r="M1420" s="166"/>
      <c r="N1420" s="166"/>
      <c r="O1420" s="166"/>
      <c r="P1420" s="166"/>
      <c r="Q1420" s="166"/>
      <c r="R1420" s="166"/>
      <c r="S1420" s="166"/>
      <c r="T1420" s="166"/>
      <c r="U1420" s="166"/>
      <c r="V1420" s="166"/>
      <c r="W1420" s="166"/>
      <c r="X1420" s="166"/>
      <c r="Y1420" s="166"/>
      <c r="Z1420" s="166"/>
      <c r="AA1420" s="166"/>
      <c r="AB1420" s="166"/>
      <c r="AC1420" s="166"/>
      <c r="AD1420" s="166"/>
      <c r="AE1420" s="166"/>
      <c r="AF1420" s="166"/>
      <c r="AG1420" s="166"/>
      <c r="AH1420" s="167"/>
      <c r="AI1420" s="167"/>
      <c r="AJ1420" s="167"/>
      <c r="AK1420" s="167"/>
      <c r="AL1420" s="167"/>
      <c r="AM1420" s="167"/>
      <c r="AN1420" s="167"/>
      <c r="AO1420" s="167"/>
      <c r="AP1420" s="167"/>
      <c r="AQ1420" s="167"/>
      <c r="AR1420" s="167"/>
      <c r="AS1420" s="167"/>
      <c r="AT1420" s="167"/>
      <c r="AU1420" s="167"/>
      <c r="AV1420" s="167"/>
      <c r="AW1420" s="167"/>
      <c r="AX1420" s="167"/>
      <c r="AY1420" s="167"/>
      <c r="AZ1420" s="167"/>
      <c r="BA1420" s="167"/>
      <c r="BB1420" s="167"/>
      <c r="BC1420" s="167"/>
      <c r="BD1420" s="167"/>
      <c r="BE1420" s="167"/>
      <c r="BF1420" s="167"/>
      <c r="BG1420" s="167"/>
      <c r="BH1420" s="167"/>
      <c r="BI1420" s="167"/>
      <c r="BJ1420" s="167"/>
      <c r="BK1420" s="167"/>
      <c r="BL1420" s="166"/>
      <c r="BM1420" s="166"/>
      <c r="BN1420" s="166"/>
      <c r="BO1420" s="166"/>
      <c r="BP1420" s="166"/>
      <c r="BQ1420" s="166"/>
      <c r="BR1420" s="166"/>
      <c r="BS1420" s="166"/>
      <c r="BT1420" s="166"/>
      <c r="BU1420" s="166"/>
      <c r="BV1420" s="166"/>
      <c r="BW1420" s="166"/>
      <c r="BX1420" s="166"/>
      <c r="BY1420" s="166"/>
      <c r="BZ1420" s="166"/>
      <c r="CA1420" s="166"/>
      <c r="CB1420" s="166"/>
      <c r="CC1420" s="166"/>
      <c r="CD1420" s="166"/>
      <c r="CE1420" s="166"/>
      <c r="CF1420" s="166"/>
      <c r="CG1420" s="166"/>
      <c r="CH1420" s="166"/>
      <c r="CI1420" s="166"/>
      <c r="CJ1420" s="166"/>
      <c r="CK1420" s="166"/>
      <c r="CL1420" s="166"/>
      <c r="CM1420" s="166"/>
      <c r="CN1420" s="166"/>
      <c r="CO1420" s="166"/>
      <c r="CP1420" s="166"/>
      <c r="CQ1420" s="166"/>
      <c r="CR1420" s="166"/>
      <c r="CS1420" s="166"/>
      <c r="CT1420" s="166"/>
      <c r="CU1420" s="166"/>
      <c r="CV1420" s="166"/>
      <c r="CW1420" s="166"/>
      <c r="CX1420" s="166"/>
      <c r="CY1420" s="166"/>
      <c r="CZ1420" s="166"/>
      <c r="DA1420" s="166"/>
      <c r="DB1420" s="166"/>
      <c r="DC1420" s="166"/>
      <c r="DD1420" s="166"/>
      <c r="DE1420" s="166"/>
      <c r="DF1420" s="166"/>
      <c r="DG1420" s="166"/>
      <c r="DH1420" s="166"/>
      <c r="DI1420" s="166"/>
      <c r="DJ1420" s="166"/>
      <c r="DK1420" s="166"/>
      <c r="DL1420" s="166"/>
      <c r="DM1420" s="166"/>
      <c r="DN1420" s="166"/>
      <c r="DO1420" s="166"/>
      <c r="DP1420" s="166"/>
      <c r="DQ1420" s="166"/>
      <c r="DR1420" s="166"/>
      <c r="DS1420" s="166"/>
      <c r="DT1420" s="166"/>
      <c r="DU1420" s="166"/>
      <c r="DV1420" s="166"/>
      <c r="DW1420" s="166"/>
      <c r="DX1420" s="166"/>
      <c r="DY1420" s="166"/>
      <c r="DZ1420" s="166"/>
      <c r="EA1420" s="166"/>
      <c r="EB1420" s="166"/>
      <c r="EC1420" s="166"/>
      <c r="ED1420" s="166"/>
      <c r="EE1420" s="166"/>
      <c r="EF1420" s="166"/>
      <c r="EG1420" s="166"/>
      <c r="EH1420" s="166"/>
      <c r="EI1420" s="166"/>
      <c r="EJ1420" s="166"/>
      <c r="EK1420" s="166"/>
      <c r="EL1420" s="166"/>
      <c r="EM1420" s="166"/>
      <c r="EN1420" s="166"/>
      <c r="EO1420" s="166"/>
      <c r="EP1420" s="166"/>
      <c r="EQ1420" s="166"/>
      <c r="ER1420" s="166"/>
      <c r="ES1420" s="166"/>
      <c r="ET1420" s="166"/>
      <c r="EU1420" s="166"/>
      <c r="EV1420" s="166"/>
      <c r="EW1420" s="166"/>
      <c r="EX1420" s="166"/>
      <c r="EY1420" s="166"/>
      <c r="EZ1420" s="166"/>
      <c r="FA1420" s="166"/>
      <c r="FB1420" s="166"/>
      <c r="FC1420" s="166"/>
      <c r="FD1420" s="166"/>
      <c r="FE1420" s="166"/>
      <c r="FF1420" s="166"/>
      <c r="FG1420" s="166"/>
      <c r="FH1420" s="166"/>
      <c r="FI1420" s="166"/>
      <c r="FJ1420" s="166"/>
    </row>
    <row r="1421" spans="13:166" s="19" customFormat="1">
      <c r="M1421" s="166"/>
      <c r="N1421" s="166"/>
      <c r="O1421" s="166"/>
      <c r="P1421" s="166"/>
      <c r="Q1421" s="166"/>
      <c r="R1421" s="166"/>
      <c r="S1421" s="166"/>
      <c r="T1421" s="166"/>
      <c r="U1421" s="166"/>
      <c r="V1421" s="166"/>
      <c r="W1421" s="166"/>
      <c r="X1421" s="166"/>
      <c r="Y1421" s="166"/>
      <c r="Z1421" s="166"/>
      <c r="AA1421" s="166"/>
      <c r="AB1421" s="166"/>
      <c r="AC1421" s="166"/>
      <c r="AD1421" s="166"/>
      <c r="AE1421" s="166"/>
      <c r="AF1421" s="166"/>
      <c r="AG1421" s="166"/>
      <c r="AH1421" s="167"/>
      <c r="AI1421" s="167"/>
      <c r="AJ1421" s="167"/>
      <c r="AK1421" s="167"/>
      <c r="AL1421" s="167"/>
      <c r="AM1421" s="167"/>
      <c r="AN1421" s="167"/>
      <c r="AO1421" s="167"/>
      <c r="AP1421" s="167"/>
      <c r="AQ1421" s="167"/>
      <c r="AR1421" s="167"/>
      <c r="AS1421" s="167"/>
      <c r="AT1421" s="167"/>
      <c r="AU1421" s="167"/>
      <c r="AV1421" s="167"/>
      <c r="AW1421" s="167"/>
      <c r="AX1421" s="167"/>
      <c r="AY1421" s="167"/>
      <c r="AZ1421" s="167"/>
      <c r="BA1421" s="167"/>
      <c r="BB1421" s="167"/>
      <c r="BC1421" s="167"/>
      <c r="BD1421" s="167"/>
      <c r="BE1421" s="167"/>
      <c r="BF1421" s="167"/>
      <c r="BG1421" s="167"/>
      <c r="BH1421" s="167"/>
      <c r="BI1421" s="167"/>
      <c r="BJ1421" s="167"/>
      <c r="BK1421" s="167"/>
      <c r="BL1421" s="166"/>
      <c r="BM1421" s="166"/>
      <c r="BN1421" s="166"/>
      <c r="BO1421" s="166"/>
      <c r="BP1421" s="166"/>
      <c r="BQ1421" s="166"/>
      <c r="BR1421" s="166"/>
      <c r="BS1421" s="166"/>
      <c r="BT1421" s="166"/>
      <c r="BU1421" s="166"/>
      <c r="BV1421" s="166"/>
      <c r="BW1421" s="166"/>
      <c r="BX1421" s="166"/>
      <c r="BY1421" s="166"/>
      <c r="BZ1421" s="166"/>
      <c r="CA1421" s="166"/>
      <c r="CB1421" s="166"/>
      <c r="CC1421" s="166"/>
      <c r="CD1421" s="166"/>
      <c r="CE1421" s="166"/>
      <c r="CF1421" s="166"/>
      <c r="CG1421" s="166"/>
      <c r="CH1421" s="166"/>
      <c r="CI1421" s="166"/>
      <c r="CJ1421" s="166"/>
      <c r="CK1421" s="166"/>
      <c r="CL1421" s="166"/>
      <c r="CM1421" s="166"/>
      <c r="CN1421" s="166"/>
      <c r="CO1421" s="166"/>
      <c r="CP1421" s="166"/>
      <c r="CQ1421" s="166"/>
      <c r="CR1421" s="166"/>
      <c r="CS1421" s="166"/>
      <c r="CT1421" s="166"/>
      <c r="CU1421" s="166"/>
      <c r="CV1421" s="166"/>
      <c r="CW1421" s="166"/>
      <c r="CX1421" s="166"/>
      <c r="CY1421" s="166"/>
      <c r="CZ1421" s="166"/>
      <c r="DA1421" s="166"/>
      <c r="DB1421" s="166"/>
      <c r="DC1421" s="166"/>
      <c r="DD1421" s="166"/>
      <c r="DE1421" s="166"/>
      <c r="DF1421" s="166"/>
      <c r="DG1421" s="166"/>
      <c r="DH1421" s="166"/>
      <c r="DI1421" s="166"/>
      <c r="DJ1421" s="166"/>
      <c r="DK1421" s="166"/>
      <c r="DL1421" s="166"/>
      <c r="DM1421" s="166"/>
      <c r="DN1421" s="166"/>
      <c r="DO1421" s="166"/>
      <c r="DP1421" s="166"/>
      <c r="DQ1421" s="166"/>
      <c r="DR1421" s="166"/>
      <c r="DS1421" s="166"/>
      <c r="DT1421" s="166"/>
      <c r="DU1421" s="166"/>
      <c r="DV1421" s="166"/>
      <c r="DW1421" s="166"/>
      <c r="DX1421" s="166"/>
      <c r="DY1421" s="166"/>
      <c r="DZ1421" s="166"/>
      <c r="EA1421" s="166"/>
      <c r="EB1421" s="166"/>
      <c r="EC1421" s="166"/>
      <c r="ED1421" s="166"/>
      <c r="EE1421" s="166"/>
      <c r="EF1421" s="166"/>
      <c r="EG1421" s="166"/>
      <c r="EH1421" s="166"/>
      <c r="EI1421" s="166"/>
      <c r="EJ1421" s="166"/>
      <c r="EK1421" s="166"/>
      <c r="EL1421" s="166"/>
      <c r="EM1421" s="166"/>
      <c r="EN1421" s="166"/>
      <c r="EO1421" s="166"/>
      <c r="EP1421" s="166"/>
      <c r="EQ1421" s="166"/>
      <c r="ER1421" s="166"/>
      <c r="ES1421" s="166"/>
      <c r="ET1421" s="166"/>
      <c r="EU1421" s="166"/>
      <c r="EV1421" s="166"/>
      <c r="EW1421" s="166"/>
      <c r="EX1421" s="166"/>
      <c r="EY1421" s="166"/>
      <c r="EZ1421" s="166"/>
      <c r="FA1421" s="166"/>
      <c r="FB1421" s="166"/>
      <c r="FC1421" s="166"/>
      <c r="FD1421" s="166"/>
      <c r="FE1421" s="166"/>
      <c r="FF1421" s="166"/>
      <c r="FG1421" s="166"/>
      <c r="FH1421" s="166"/>
      <c r="FI1421" s="166"/>
      <c r="FJ1421" s="166"/>
    </row>
    <row r="1422" spans="13:166" s="19" customFormat="1">
      <c r="M1422" s="166"/>
      <c r="N1422" s="166"/>
      <c r="O1422" s="166"/>
      <c r="P1422" s="166"/>
      <c r="Q1422" s="166"/>
      <c r="R1422" s="166"/>
      <c r="S1422" s="166"/>
      <c r="T1422" s="166"/>
      <c r="U1422" s="166"/>
      <c r="V1422" s="166"/>
      <c r="W1422" s="166"/>
      <c r="X1422" s="166"/>
      <c r="Y1422" s="166"/>
      <c r="Z1422" s="166"/>
      <c r="AA1422" s="166"/>
      <c r="AB1422" s="166"/>
      <c r="AC1422" s="166"/>
      <c r="AD1422" s="166"/>
      <c r="AE1422" s="166"/>
      <c r="AF1422" s="166"/>
      <c r="AG1422" s="166"/>
      <c r="AH1422" s="167"/>
      <c r="AI1422" s="167"/>
      <c r="AJ1422" s="167"/>
      <c r="AK1422" s="167"/>
      <c r="AL1422" s="167"/>
      <c r="AM1422" s="167"/>
      <c r="AN1422" s="167"/>
      <c r="AO1422" s="167"/>
      <c r="AP1422" s="167"/>
      <c r="AQ1422" s="167"/>
      <c r="AR1422" s="167"/>
      <c r="AS1422" s="167"/>
      <c r="AT1422" s="167"/>
      <c r="AU1422" s="167"/>
      <c r="AV1422" s="167"/>
      <c r="AW1422" s="167"/>
      <c r="AX1422" s="167"/>
      <c r="AY1422" s="167"/>
      <c r="AZ1422" s="167"/>
      <c r="BA1422" s="167"/>
      <c r="BB1422" s="167"/>
      <c r="BC1422" s="167"/>
      <c r="BD1422" s="167"/>
      <c r="BE1422" s="167"/>
      <c r="BF1422" s="167"/>
      <c r="BG1422" s="167"/>
      <c r="BH1422" s="167"/>
      <c r="BI1422" s="167"/>
      <c r="BJ1422" s="167"/>
      <c r="BK1422" s="167"/>
      <c r="BL1422" s="166"/>
      <c r="BM1422" s="166"/>
      <c r="BN1422" s="166"/>
      <c r="BO1422" s="166"/>
      <c r="BP1422" s="166"/>
      <c r="BQ1422" s="166"/>
      <c r="BR1422" s="166"/>
      <c r="BS1422" s="166"/>
      <c r="BT1422" s="166"/>
      <c r="BU1422" s="166"/>
      <c r="BV1422" s="166"/>
      <c r="BW1422" s="166"/>
      <c r="BX1422" s="166"/>
      <c r="BY1422" s="166"/>
      <c r="BZ1422" s="166"/>
      <c r="CA1422" s="166"/>
      <c r="CB1422" s="166"/>
      <c r="CC1422" s="166"/>
      <c r="CD1422" s="166"/>
      <c r="CE1422" s="166"/>
      <c r="CF1422" s="166"/>
      <c r="CG1422" s="166"/>
      <c r="CH1422" s="166"/>
      <c r="CI1422" s="166"/>
      <c r="CJ1422" s="166"/>
      <c r="CK1422" s="166"/>
      <c r="CL1422" s="166"/>
      <c r="CM1422" s="166"/>
      <c r="CN1422" s="166"/>
      <c r="CO1422" s="166"/>
      <c r="CP1422" s="166"/>
      <c r="CQ1422" s="166"/>
      <c r="CR1422" s="166"/>
      <c r="CS1422" s="166"/>
      <c r="CT1422" s="166"/>
      <c r="CU1422" s="166"/>
      <c r="CV1422" s="166"/>
      <c r="CW1422" s="166"/>
      <c r="CX1422" s="166"/>
      <c r="CY1422" s="166"/>
      <c r="CZ1422" s="166"/>
      <c r="DA1422" s="166"/>
      <c r="DB1422" s="166"/>
      <c r="DC1422" s="166"/>
      <c r="DD1422" s="166"/>
      <c r="DE1422" s="166"/>
      <c r="DF1422" s="166"/>
      <c r="DG1422" s="166"/>
      <c r="DH1422" s="166"/>
      <c r="DI1422" s="166"/>
      <c r="DJ1422" s="166"/>
      <c r="DK1422" s="166"/>
      <c r="DL1422" s="166"/>
      <c r="DM1422" s="166"/>
      <c r="DN1422" s="166"/>
      <c r="DO1422" s="166"/>
      <c r="DP1422" s="166"/>
      <c r="DQ1422" s="166"/>
      <c r="DR1422" s="166"/>
      <c r="DS1422" s="166"/>
      <c r="DT1422" s="166"/>
      <c r="DU1422" s="166"/>
      <c r="DV1422" s="166"/>
      <c r="DW1422" s="166"/>
      <c r="DX1422" s="166"/>
      <c r="DY1422" s="166"/>
      <c r="DZ1422" s="166"/>
      <c r="EA1422" s="166"/>
      <c r="EB1422" s="166"/>
      <c r="EC1422" s="166"/>
      <c r="ED1422" s="166"/>
      <c r="EE1422" s="166"/>
      <c r="EF1422" s="166"/>
      <c r="EG1422" s="166"/>
      <c r="EH1422" s="166"/>
      <c r="EI1422" s="166"/>
      <c r="EJ1422" s="166"/>
      <c r="EK1422" s="166"/>
      <c r="EL1422" s="166"/>
      <c r="EM1422" s="166"/>
      <c r="EN1422" s="166"/>
      <c r="EO1422" s="166"/>
      <c r="EP1422" s="166"/>
      <c r="EQ1422" s="166"/>
      <c r="ER1422" s="166"/>
      <c r="ES1422" s="166"/>
      <c r="ET1422" s="166"/>
      <c r="EU1422" s="166"/>
      <c r="EV1422" s="166"/>
      <c r="EW1422" s="166"/>
      <c r="EX1422" s="166"/>
      <c r="EY1422" s="166"/>
      <c r="EZ1422" s="166"/>
      <c r="FA1422" s="166"/>
      <c r="FB1422" s="166"/>
      <c r="FC1422" s="166"/>
      <c r="FD1422" s="166"/>
      <c r="FE1422" s="166"/>
      <c r="FF1422" s="166"/>
      <c r="FG1422" s="166"/>
      <c r="FH1422" s="166"/>
      <c r="FI1422" s="166"/>
      <c r="FJ1422" s="166"/>
    </row>
    <row r="1423" spans="13:166" s="19" customFormat="1">
      <c r="M1423" s="166"/>
      <c r="N1423" s="166"/>
      <c r="O1423" s="166"/>
      <c r="P1423" s="166"/>
      <c r="Q1423" s="166"/>
      <c r="R1423" s="166"/>
      <c r="S1423" s="166"/>
      <c r="T1423" s="166"/>
      <c r="U1423" s="166"/>
      <c r="V1423" s="166"/>
      <c r="W1423" s="166"/>
      <c r="X1423" s="166"/>
      <c r="Y1423" s="166"/>
      <c r="Z1423" s="166"/>
      <c r="AA1423" s="166"/>
      <c r="AB1423" s="166"/>
      <c r="AC1423" s="166"/>
      <c r="AD1423" s="166"/>
      <c r="AE1423" s="166"/>
      <c r="AF1423" s="166"/>
      <c r="AG1423" s="166"/>
      <c r="AH1423" s="167"/>
      <c r="AI1423" s="167"/>
      <c r="AJ1423" s="167"/>
      <c r="AK1423" s="167"/>
      <c r="AL1423" s="167"/>
      <c r="AM1423" s="167"/>
      <c r="AN1423" s="167"/>
      <c r="AO1423" s="167"/>
      <c r="AP1423" s="167"/>
      <c r="AQ1423" s="167"/>
      <c r="AR1423" s="167"/>
      <c r="AS1423" s="167"/>
      <c r="AT1423" s="167"/>
      <c r="AU1423" s="167"/>
      <c r="AV1423" s="167"/>
      <c r="AW1423" s="167"/>
      <c r="AX1423" s="167"/>
      <c r="AY1423" s="167"/>
      <c r="AZ1423" s="167"/>
      <c r="BA1423" s="167"/>
      <c r="BB1423" s="167"/>
      <c r="BC1423" s="167"/>
      <c r="BD1423" s="167"/>
      <c r="BE1423" s="167"/>
      <c r="BF1423" s="167"/>
      <c r="BG1423" s="167"/>
      <c r="BH1423" s="167"/>
      <c r="BI1423" s="167"/>
      <c r="BJ1423" s="167"/>
      <c r="BK1423" s="167"/>
      <c r="BL1423" s="166"/>
      <c r="BM1423" s="166"/>
      <c r="BN1423" s="166"/>
      <c r="BO1423" s="166"/>
      <c r="BP1423" s="166"/>
      <c r="BQ1423" s="166"/>
      <c r="BR1423" s="166"/>
      <c r="BS1423" s="166"/>
      <c r="BT1423" s="166"/>
      <c r="BU1423" s="166"/>
      <c r="BV1423" s="166"/>
      <c r="BW1423" s="166"/>
      <c r="BX1423" s="166"/>
      <c r="BY1423" s="166"/>
      <c r="BZ1423" s="166"/>
      <c r="CA1423" s="166"/>
      <c r="CB1423" s="166"/>
      <c r="CC1423" s="166"/>
      <c r="CD1423" s="166"/>
      <c r="CE1423" s="166"/>
      <c r="CF1423" s="166"/>
      <c r="CG1423" s="166"/>
      <c r="CH1423" s="166"/>
      <c r="CI1423" s="166"/>
      <c r="CJ1423" s="166"/>
      <c r="CK1423" s="166"/>
      <c r="CL1423" s="166"/>
      <c r="CM1423" s="166"/>
      <c r="CN1423" s="166"/>
      <c r="CO1423" s="166"/>
      <c r="CP1423" s="166"/>
      <c r="CQ1423" s="166"/>
      <c r="CR1423" s="166"/>
      <c r="CS1423" s="166"/>
      <c r="CT1423" s="166"/>
      <c r="CU1423" s="166"/>
      <c r="CV1423" s="166"/>
      <c r="CW1423" s="166"/>
      <c r="CX1423" s="166"/>
      <c r="CY1423" s="166"/>
      <c r="CZ1423" s="166"/>
      <c r="DA1423" s="166"/>
      <c r="DB1423" s="166"/>
      <c r="DC1423" s="166"/>
      <c r="DD1423" s="166"/>
      <c r="DE1423" s="166"/>
      <c r="DF1423" s="166"/>
      <c r="DG1423" s="166"/>
      <c r="DH1423" s="166"/>
      <c r="DI1423" s="166"/>
      <c r="DJ1423" s="166"/>
      <c r="DK1423" s="166"/>
      <c r="DL1423" s="166"/>
      <c r="DM1423" s="166"/>
      <c r="DN1423" s="166"/>
      <c r="DO1423" s="166"/>
      <c r="DP1423" s="166"/>
      <c r="DQ1423" s="166"/>
      <c r="DR1423" s="166"/>
      <c r="DS1423" s="166"/>
      <c r="DT1423" s="166"/>
      <c r="DU1423" s="166"/>
      <c r="DV1423" s="166"/>
      <c r="DW1423" s="166"/>
      <c r="DX1423" s="166"/>
      <c r="DY1423" s="166"/>
      <c r="DZ1423" s="166"/>
      <c r="EA1423" s="166"/>
      <c r="EB1423" s="166"/>
      <c r="EC1423" s="166"/>
      <c r="ED1423" s="166"/>
      <c r="EE1423" s="166"/>
      <c r="EF1423" s="166"/>
      <c r="EG1423" s="166"/>
      <c r="EH1423" s="166"/>
      <c r="EI1423" s="166"/>
      <c r="EJ1423" s="166"/>
      <c r="EK1423" s="166"/>
      <c r="EL1423" s="166"/>
      <c r="EM1423" s="166"/>
      <c r="EN1423" s="166"/>
      <c r="EO1423" s="166"/>
      <c r="EP1423" s="166"/>
      <c r="EQ1423" s="166"/>
      <c r="ER1423" s="166"/>
      <c r="ES1423" s="166"/>
      <c r="ET1423" s="166"/>
      <c r="EU1423" s="166"/>
      <c r="EV1423" s="166"/>
      <c r="EW1423" s="166"/>
      <c r="EX1423" s="166"/>
      <c r="EY1423" s="166"/>
      <c r="EZ1423" s="166"/>
      <c r="FA1423" s="166"/>
      <c r="FB1423" s="166"/>
      <c r="FC1423" s="166"/>
      <c r="FD1423" s="166"/>
      <c r="FE1423" s="166"/>
      <c r="FF1423" s="166"/>
      <c r="FG1423" s="166"/>
      <c r="FH1423" s="166"/>
      <c r="FI1423" s="166"/>
      <c r="FJ1423" s="166"/>
    </row>
    <row r="1424" spans="13:166" s="19" customFormat="1">
      <c r="M1424" s="166"/>
      <c r="N1424" s="166"/>
      <c r="O1424" s="166"/>
      <c r="P1424" s="166"/>
      <c r="Q1424" s="166"/>
      <c r="R1424" s="166"/>
      <c r="S1424" s="166"/>
      <c r="T1424" s="166"/>
      <c r="U1424" s="166"/>
      <c r="V1424" s="166"/>
      <c r="W1424" s="166"/>
      <c r="X1424" s="166"/>
      <c r="Y1424" s="166"/>
      <c r="Z1424" s="166"/>
      <c r="AA1424" s="166"/>
      <c r="AB1424" s="166"/>
      <c r="AC1424" s="166"/>
      <c r="AD1424" s="166"/>
      <c r="AE1424" s="166"/>
      <c r="AF1424" s="166"/>
      <c r="AG1424" s="166"/>
      <c r="AH1424" s="167"/>
      <c r="AI1424" s="167"/>
      <c r="AJ1424" s="167"/>
      <c r="AK1424" s="167"/>
      <c r="AL1424" s="167"/>
      <c r="AM1424" s="167"/>
      <c r="AN1424" s="167"/>
      <c r="AO1424" s="167"/>
      <c r="AP1424" s="167"/>
      <c r="AQ1424" s="167"/>
      <c r="AR1424" s="167"/>
      <c r="AS1424" s="167"/>
      <c r="AT1424" s="167"/>
      <c r="AU1424" s="167"/>
      <c r="AV1424" s="167"/>
      <c r="AW1424" s="167"/>
      <c r="AX1424" s="167"/>
      <c r="AY1424" s="167"/>
      <c r="AZ1424" s="167"/>
      <c r="BA1424" s="167"/>
      <c r="BB1424" s="167"/>
      <c r="BC1424" s="167"/>
      <c r="BD1424" s="167"/>
      <c r="BE1424" s="167"/>
      <c r="BF1424" s="167"/>
      <c r="BG1424" s="167"/>
      <c r="BH1424" s="167"/>
      <c r="BI1424" s="167"/>
      <c r="BJ1424" s="167"/>
      <c r="BK1424" s="167"/>
      <c r="BL1424" s="166"/>
      <c r="BM1424" s="166"/>
      <c r="BN1424" s="166"/>
      <c r="BO1424" s="166"/>
      <c r="BP1424" s="166"/>
      <c r="BQ1424" s="166"/>
      <c r="BR1424" s="166"/>
      <c r="BS1424" s="166"/>
      <c r="BT1424" s="166"/>
      <c r="BU1424" s="166"/>
      <c r="BV1424" s="166"/>
      <c r="BW1424" s="166"/>
      <c r="BX1424" s="166"/>
      <c r="BY1424" s="166"/>
      <c r="BZ1424" s="166"/>
      <c r="CA1424" s="166"/>
      <c r="CB1424" s="166"/>
      <c r="CC1424" s="166"/>
      <c r="CD1424" s="166"/>
      <c r="CE1424" s="166"/>
      <c r="CF1424" s="166"/>
      <c r="CG1424" s="166"/>
      <c r="CH1424" s="166"/>
      <c r="CI1424" s="166"/>
      <c r="CJ1424" s="166"/>
      <c r="CK1424" s="166"/>
      <c r="CL1424" s="166"/>
      <c r="CM1424" s="166"/>
      <c r="CN1424" s="166"/>
      <c r="CO1424" s="166"/>
      <c r="CP1424" s="166"/>
      <c r="CQ1424" s="166"/>
      <c r="CR1424" s="166"/>
      <c r="CS1424" s="166"/>
      <c r="CT1424" s="166"/>
      <c r="CU1424" s="166"/>
      <c r="CV1424" s="166"/>
      <c r="CW1424" s="166"/>
      <c r="CX1424" s="166"/>
      <c r="CY1424" s="166"/>
      <c r="CZ1424" s="166"/>
      <c r="DA1424" s="166"/>
      <c r="DB1424" s="166"/>
      <c r="DC1424" s="166"/>
      <c r="DD1424" s="166"/>
      <c r="DE1424" s="166"/>
      <c r="DF1424" s="166"/>
      <c r="DG1424" s="166"/>
      <c r="DH1424" s="166"/>
      <c r="DI1424" s="166"/>
      <c r="DJ1424" s="166"/>
      <c r="DK1424" s="166"/>
      <c r="DL1424" s="166"/>
      <c r="DM1424" s="166"/>
      <c r="DN1424" s="166"/>
      <c r="DO1424" s="166"/>
      <c r="DP1424" s="166"/>
      <c r="DQ1424" s="166"/>
      <c r="DR1424" s="166"/>
      <c r="DS1424" s="166"/>
      <c r="DT1424" s="166"/>
      <c r="DU1424" s="166"/>
      <c r="DV1424" s="166"/>
      <c r="DW1424" s="166"/>
      <c r="DX1424" s="166"/>
      <c r="DY1424" s="166"/>
      <c r="DZ1424" s="166"/>
      <c r="EA1424" s="166"/>
      <c r="EB1424" s="166"/>
      <c r="EC1424" s="166"/>
      <c r="ED1424" s="166"/>
      <c r="EE1424" s="166"/>
      <c r="EF1424" s="166"/>
      <c r="EG1424" s="166"/>
      <c r="EH1424" s="166"/>
      <c r="EI1424" s="166"/>
      <c r="EJ1424" s="166"/>
      <c r="EK1424" s="166"/>
      <c r="EL1424" s="166"/>
      <c r="EM1424" s="166"/>
      <c r="EN1424" s="166"/>
      <c r="EO1424" s="166"/>
      <c r="EP1424" s="166"/>
      <c r="EQ1424" s="166"/>
      <c r="ER1424" s="166"/>
      <c r="ES1424" s="166"/>
      <c r="ET1424" s="166"/>
      <c r="EU1424" s="166"/>
      <c r="EV1424" s="166"/>
      <c r="EW1424" s="166"/>
      <c r="EX1424" s="166"/>
      <c r="EY1424" s="166"/>
      <c r="EZ1424" s="166"/>
      <c r="FA1424" s="166"/>
      <c r="FB1424" s="166"/>
      <c r="FC1424" s="166"/>
      <c r="FD1424" s="166"/>
      <c r="FE1424" s="166"/>
      <c r="FF1424" s="166"/>
      <c r="FG1424" s="166"/>
      <c r="FH1424" s="166"/>
      <c r="FI1424" s="166"/>
      <c r="FJ1424" s="166"/>
    </row>
    <row r="1425" spans="13:166" s="19" customFormat="1">
      <c r="M1425" s="166"/>
      <c r="N1425" s="166"/>
      <c r="O1425" s="166"/>
      <c r="P1425" s="166"/>
      <c r="Q1425" s="166"/>
      <c r="R1425" s="166"/>
      <c r="S1425" s="166"/>
      <c r="T1425" s="166"/>
      <c r="U1425" s="166"/>
      <c r="V1425" s="166"/>
      <c r="W1425" s="166"/>
      <c r="X1425" s="166"/>
      <c r="Y1425" s="166"/>
      <c r="Z1425" s="166"/>
      <c r="AA1425" s="166"/>
      <c r="AB1425" s="166"/>
      <c r="AC1425" s="166"/>
      <c r="AD1425" s="166"/>
      <c r="AE1425" s="166"/>
      <c r="AF1425" s="166"/>
      <c r="AG1425" s="166"/>
      <c r="AH1425" s="167"/>
      <c r="AI1425" s="167"/>
      <c r="AJ1425" s="167"/>
      <c r="AK1425" s="167"/>
      <c r="AL1425" s="167"/>
      <c r="AM1425" s="167"/>
      <c r="AN1425" s="167"/>
      <c r="AO1425" s="167"/>
      <c r="AP1425" s="167"/>
      <c r="AQ1425" s="167"/>
      <c r="AR1425" s="167"/>
      <c r="AS1425" s="167"/>
      <c r="AT1425" s="167"/>
      <c r="AU1425" s="167"/>
      <c r="AV1425" s="167"/>
      <c r="AW1425" s="167"/>
      <c r="AX1425" s="167"/>
      <c r="AY1425" s="167"/>
      <c r="AZ1425" s="167"/>
      <c r="BA1425" s="167"/>
      <c r="BB1425" s="167"/>
      <c r="BC1425" s="167"/>
      <c r="BD1425" s="167"/>
      <c r="BE1425" s="167"/>
      <c r="BF1425" s="167"/>
      <c r="BG1425" s="167"/>
      <c r="BH1425" s="167"/>
      <c r="BI1425" s="167"/>
      <c r="BJ1425" s="167"/>
      <c r="BK1425" s="167"/>
      <c r="BL1425" s="166"/>
      <c r="BM1425" s="166"/>
      <c r="BN1425" s="166"/>
      <c r="BO1425" s="166"/>
      <c r="BP1425" s="166"/>
      <c r="BQ1425" s="166"/>
      <c r="BR1425" s="166"/>
      <c r="BS1425" s="166"/>
      <c r="BT1425" s="166"/>
      <c r="BU1425" s="166"/>
      <c r="BV1425" s="166"/>
      <c r="BW1425" s="166"/>
      <c r="BX1425" s="166"/>
      <c r="BY1425" s="166"/>
      <c r="BZ1425" s="166"/>
      <c r="CA1425" s="166"/>
      <c r="CB1425" s="166"/>
      <c r="CC1425" s="166"/>
      <c r="CD1425" s="166"/>
      <c r="CE1425" s="166"/>
      <c r="CF1425" s="166"/>
      <c r="CG1425" s="166"/>
      <c r="CH1425" s="166"/>
      <c r="CI1425" s="166"/>
      <c r="CJ1425" s="166"/>
      <c r="CK1425" s="166"/>
      <c r="CL1425" s="166"/>
      <c r="CM1425" s="166"/>
      <c r="CN1425" s="166"/>
      <c r="CO1425" s="166"/>
      <c r="CP1425" s="166"/>
      <c r="CQ1425" s="166"/>
      <c r="CR1425" s="166"/>
      <c r="CS1425" s="166"/>
      <c r="CT1425" s="166"/>
      <c r="CU1425" s="166"/>
      <c r="CV1425" s="166"/>
      <c r="CW1425" s="166"/>
      <c r="CX1425" s="166"/>
      <c r="CY1425" s="166"/>
      <c r="CZ1425" s="166"/>
      <c r="DA1425" s="166"/>
      <c r="DB1425" s="166"/>
      <c r="DC1425" s="166"/>
      <c r="DD1425" s="166"/>
      <c r="DE1425" s="166"/>
      <c r="DF1425" s="166"/>
      <c r="DG1425" s="166"/>
      <c r="DH1425" s="166"/>
      <c r="DI1425" s="166"/>
      <c r="DJ1425" s="166"/>
      <c r="DK1425" s="166"/>
      <c r="DL1425" s="166"/>
      <c r="DM1425" s="166"/>
      <c r="DN1425" s="166"/>
      <c r="DO1425" s="166"/>
      <c r="DP1425" s="166"/>
      <c r="DQ1425" s="166"/>
      <c r="DR1425" s="166"/>
      <c r="DS1425" s="166"/>
      <c r="DT1425" s="166"/>
      <c r="DU1425" s="166"/>
      <c r="DV1425" s="166"/>
      <c r="DW1425" s="166"/>
      <c r="DX1425" s="166"/>
      <c r="DY1425" s="166"/>
      <c r="DZ1425" s="166"/>
      <c r="EA1425" s="166"/>
      <c r="EB1425" s="166"/>
      <c r="EC1425" s="166"/>
      <c r="ED1425" s="166"/>
      <c r="EE1425" s="166"/>
      <c r="EF1425" s="166"/>
      <c r="EG1425" s="166"/>
      <c r="EH1425" s="166"/>
      <c r="EI1425" s="166"/>
      <c r="EJ1425" s="166"/>
      <c r="EK1425" s="166"/>
      <c r="EL1425" s="166"/>
      <c r="EM1425" s="166"/>
      <c r="EN1425" s="166"/>
      <c r="EO1425" s="166"/>
      <c r="EP1425" s="166"/>
      <c r="EQ1425" s="166"/>
      <c r="ER1425" s="166"/>
      <c r="ES1425" s="166"/>
      <c r="ET1425" s="166"/>
      <c r="EU1425" s="166"/>
      <c r="EV1425" s="166"/>
      <c r="EW1425" s="166"/>
      <c r="EX1425" s="166"/>
      <c r="EY1425" s="166"/>
      <c r="EZ1425" s="166"/>
      <c r="FA1425" s="166"/>
      <c r="FB1425" s="166"/>
      <c r="FC1425" s="166"/>
      <c r="FD1425" s="166"/>
      <c r="FE1425" s="166"/>
      <c r="FF1425" s="166"/>
      <c r="FG1425" s="166"/>
      <c r="FH1425" s="166"/>
      <c r="FI1425" s="166"/>
      <c r="FJ1425" s="166"/>
    </row>
    <row r="1426" spans="13:166" s="19" customFormat="1">
      <c r="M1426" s="166"/>
      <c r="N1426" s="166"/>
      <c r="O1426" s="166"/>
      <c r="P1426" s="166"/>
      <c r="Q1426" s="166"/>
      <c r="R1426" s="166"/>
      <c r="S1426" s="166"/>
      <c r="T1426" s="166"/>
      <c r="U1426" s="166"/>
      <c r="V1426" s="166"/>
      <c r="W1426" s="166"/>
      <c r="X1426" s="166"/>
      <c r="Y1426" s="166"/>
      <c r="Z1426" s="166"/>
      <c r="AA1426" s="166"/>
      <c r="AB1426" s="166"/>
      <c r="AC1426" s="166"/>
      <c r="AD1426" s="166"/>
      <c r="AE1426" s="166"/>
      <c r="AF1426" s="166"/>
      <c r="AG1426" s="166"/>
      <c r="AH1426" s="167"/>
      <c r="AI1426" s="167"/>
      <c r="AJ1426" s="167"/>
      <c r="AK1426" s="167"/>
      <c r="AL1426" s="167"/>
      <c r="AM1426" s="167"/>
      <c r="AN1426" s="167"/>
      <c r="AO1426" s="167"/>
      <c r="AP1426" s="167"/>
      <c r="AQ1426" s="167"/>
      <c r="AR1426" s="167"/>
      <c r="AS1426" s="167"/>
      <c r="AT1426" s="167"/>
      <c r="AU1426" s="167"/>
      <c r="AV1426" s="167"/>
      <c r="AW1426" s="167"/>
      <c r="AX1426" s="167"/>
      <c r="AY1426" s="167"/>
      <c r="AZ1426" s="167"/>
      <c r="BA1426" s="167"/>
      <c r="BB1426" s="167"/>
      <c r="BC1426" s="167"/>
      <c r="BD1426" s="167"/>
      <c r="BE1426" s="167"/>
      <c r="BF1426" s="167"/>
      <c r="BG1426" s="167"/>
      <c r="BH1426" s="167"/>
      <c r="BI1426" s="167"/>
      <c r="BJ1426" s="167"/>
      <c r="BK1426" s="167"/>
      <c r="BL1426" s="166"/>
      <c r="BM1426" s="166"/>
      <c r="BN1426" s="166"/>
      <c r="BO1426" s="166"/>
      <c r="BP1426" s="166"/>
      <c r="BQ1426" s="166"/>
      <c r="BR1426" s="166"/>
      <c r="BS1426" s="166"/>
      <c r="BT1426" s="166"/>
      <c r="BU1426" s="166"/>
      <c r="BV1426" s="166"/>
      <c r="BW1426" s="166"/>
      <c r="BX1426" s="166"/>
      <c r="BY1426" s="166"/>
      <c r="BZ1426" s="166"/>
      <c r="CA1426" s="166"/>
      <c r="CB1426" s="166"/>
      <c r="CC1426" s="166"/>
      <c r="CD1426" s="166"/>
      <c r="CE1426" s="166"/>
      <c r="CF1426" s="166"/>
      <c r="CG1426" s="166"/>
      <c r="CH1426" s="166"/>
      <c r="CI1426" s="166"/>
      <c r="CJ1426" s="166"/>
      <c r="CK1426" s="166"/>
      <c r="CL1426" s="166"/>
      <c r="CM1426" s="166"/>
      <c r="CN1426" s="166"/>
      <c r="CO1426" s="166"/>
      <c r="CP1426" s="166"/>
      <c r="CQ1426" s="166"/>
      <c r="CR1426" s="166"/>
      <c r="CS1426" s="166"/>
      <c r="CT1426" s="166"/>
      <c r="CU1426" s="166"/>
      <c r="CV1426" s="166"/>
      <c r="CW1426" s="166"/>
      <c r="CX1426" s="166"/>
      <c r="CY1426" s="166"/>
      <c r="CZ1426" s="166"/>
      <c r="DA1426" s="166"/>
      <c r="DB1426" s="166"/>
      <c r="DC1426" s="166"/>
      <c r="DD1426" s="166"/>
      <c r="DE1426" s="166"/>
      <c r="DF1426" s="166"/>
      <c r="DG1426" s="166"/>
      <c r="DH1426" s="166"/>
      <c r="DI1426" s="166"/>
      <c r="DJ1426" s="166"/>
      <c r="DK1426" s="166"/>
      <c r="DL1426" s="166"/>
      <c r="DM1426" s="166"/>
      <c r="DN1426" s="166"/>
      <c r="DO1426" s="166"/>
      <c r="DP1426" s="166"/>
      <c r="DQ1426" s="166"/>
      <c r="DR1426" s="166"/>
      <c r="DS1426" s="166"/>
      <c r="DT1426" s="166"/>
      <c r="DU1426" s="166"/>
      <c r="DV1426" s="166"/>
      <c r="DW1426" s="166"/>
      <c r="DX1426" s="166"/>
      <c r="DY1426" s="166"/>
      <c r="DZ1426" s="166"/>
      <c r="EA1426" s="166"/>
      <c r="EB1426" s="166"/>
      <c r="EC1426" s="166"/>
      <c r="ED1426" s="166"/>
      <c r="EE1426" s="166"/>
      <c r="EF1426" s="166"/>
      <c r="EG1426" s="166"/>
      <c r="EH1426" s="166"/>
      <c r="EI1426" s="166"/>
      <c r="EJ1426" s="166"/>
      <c r="EK1426" s="166"/>
      <c r="EL1426" s="166"/>
      <c r="EM1426" s="166"/>
      <c r="EN1426" s="166"/>
      <c r="EO1426" s="166"/>
      <c r="EP1426" s="166"/>
      <c r="EQ1426" s="166"/>
      <c r="ER1426" s="166"/>
      <c r="ES1426" s="166"/>
      <c r="ET1426" s="166"/>
      <c r="EU1426" s="166"/>
      <c r="EV1426" s="166"/>
      <c r="EW1426" s="166"/>
      <c r="EX1426" s="166"/>
      <c r="EY1426" s="166"/>
      <c r="EZ1426" s="166"/>
      <c r="FA1426" s="166"/>
      <c r="FB1426" s="166"/>
      <c r="FC1426" s="166"/>
      <c r="FD1426" s="166"/>
      <c r="FE1426" s="166"/>
      <c r="FF1426" s="166"/>
      <c r="FG1426" s="166"/>
      <c r="FH1426" s="166"/>
      <c r="FI1426" s="166"/>
      <c r="FJ1426" s="166"/>
    </row>
    <row r="1427" spans="13:166" s="19" customFormat="1">
      <c r="M1427" s="166"/>
      <c r="N1427" s="166"/>
      <c r="O1427" s="166"/>
      <c r="P1427" s="166"/>
      <c r="Q1427" s="166"/>
      <c r="R1427" s="166"/>
      <c r="S1427" s="166"/>
      <c r="T1427" s="166"/>
      <c r="U1427" s="166"/>
      <c r="V1427" s="166"/>
      <c r="W1427" s="166"/>
      <c r="X1427" s="166"/>
      <c r="Y1427" s="166"/>
      <c r="Z1427" s="166"/>
      <c r="AA1427" s="166"/>
      <c r="AB1427" s="166"/>
      <c r="AC1427" s="166"/>
      <c r="AD1427" s="166"/>
      <c r="AE1427" s="166"/>
      <c r="AF1427" s="166"/>
      <c r="AG1427" s="166"/>
      <c r="AH1427" s="167"/>
      <c r="AI1427" s="167"/>
      <c r="AJ1427" s="167"/>
      <c r="AK1427" s="167"/>
      <c r="AL1427" s="167"/>
      <c r="AM1427" s="167"/>
      <c r="AN1427" s="167"/>
      <c r="AO1427" s="167"/>
      <c r="AP1427" s="167"/>
      <c r="AQ1427" s="167"/>
      <c r="AR1427" s="167"/>
      <c r="AS1427" s="167"/>
      <c r="AT1427" s="167"/>
      <c r="AU1427" s="167"/>
      <c r="AV1427" s="167"/>
      <c r="AW1427" s="167"/>
      <c r="AX1427" s="167"/>
      <c r="AY1427" s="167"/>
      <c r="AZ1427" s="167"/>
      <c r="BA1427" s="167"/>
      <c r="BB1427" s="167"/>
      <c r="BC1427" s="167"/>
      <c r="BD1427" s="167"/>
      <c r="BE1427" s="167"/>
      <c r="BF1427" s="167"/>
      <c r="BG1427" s="167"/>
      <c r="BH1427" s="167"/>
      <c r="BI1427" s="167"/>
      <c r="BJ1427" s="167"/>
      <c r="BK1427" s="167"/>
      <c r="BL1427" s="166"/>
      <c r="BM1427" s="166"/>
      <c r="BN1427" s="166"/>
      <c r="BO1427" s="166"/>
      <c r="BP1427" s="166"/>
      <c r="BQ1427" s="166"/>
      <c r="BR1427" s="166"/>
      <c r="BS1427" s="166"/>
      <c r="BT1427" s="166"/>
      <c r="BU1427" s="166"/>
      <c r="BV1427" s="166"/>
      <c r="BW1427" s="166"/>
      <c r="BX1427" s="166"/>
      <c r="BY1427" s="166"/>
      <c r="BZ1427" s="166"/>
      <c r="CA1427" s="166"/>
      <c r="CB1427" s="166"/>
      <c r="CC1427" s="166"/>
      <c r="CD1427" s="166"/>
      <c r="CE1427" s="166"/>
      <c r="CF1427" s="166"/>
      <c r="CG1427" s="166"/>
      <c r="CH1427" s="166"/>
      <c r="CI1427" s="166"/>
      <c r="CJ1427" s="166"/>
      <c r="CK1427" s="166"/>
      <c r="CL1427" s="166"/>
      <c r="CM1427" s="166"/>
      <c r="CN1427" s="166"/>
      <c r="CO1427" s="166"/>
      <c r="CP1427" s="166"/>
      <c r="CQ1427" s="166"/>
      <c r="CR1427" s="166"/>
      <c r="CS1427" s="166"/>
      <c r="CT1427" s="166"/>
      <c r="CU1427" s="166"/>
      <c r="CV1427" s="166"/>
      <c r="CW1427" s="166"/>
      <c r="CX1427" s="166"/>
      <c r="CY1427" s="166"/>
      <c r="CZ1427" s="166"/>
      <c r="DA1427" s="166"/>
      <c r="DB1427" s="166"/>
      <c r="DC1427" s="166"/>
      <c r="DD1427" s="166"/>
      <c r="DE1427" s="166"/>
      <c r="DF1427" s="166"/>
      <c r="DG1427" s="166"/>
      <c r="DH1427" s="166"/>
      <c r="DI1427" s="166"/>
      <c r="DJ1427" s="166"/>
      <c r="DK1427" s="166"/>
      <c r="DL1427" s="166"/>
      <c r="DM1427" s="166"/>
      <c r="DN1427" s="166"/>
      <c r="DO1427" s="166"/>
      <c r="DP1427" s="166"/>
      <c r="DQ1427" s="166"/>
      <c r="DR1427" s="166"/>
      <c r="DS1427" s="166"/>
      <c r="DT1427" s="166"/>
      <c r="DU1427" s="166"/>
      <c r="DV1427" s="166"/>
      <c r="DW1427" s="166"/>
      <c r="DX1427" s="166"/>
      <c r="DY1427" s="166"/>
      <c r="DZ1427" s="166"/>
      <c r="EA1427" s="166"/>
      <c r="EB1427" s="166"/>
      <c r="EC1427" s="166"/>
      <c r="ED1427" s="166"/>
      <c r="EE1427" s="166"/>
      <c r="EF1427" s="166"/>
      <c r="EG1427" s="166"/>
      <c r="EH1427" s="166"/>
      <c r="EI1427" s="166"/>
      <c r="EJ1427" s="166"/>
      <c r="EK1427" s="166"/>
      <c r="EL1427" s="166"/>
      <c r="EM1427" s="166"/>
      <c r="EN1427" s="166"/>
      <c r="EO1427" s="166"/>
      <c r="EP1427" s="166"/>
      <c r="EQ1427" s="166"/>
      <c r="ER1427" s="166"/>
      <c r="ES1427" s="166"/>
      <c r="ET1427" s="166"/>
      <c r="EU1427" s="166"/>
      <c r="EV1427" s="166"/>
      <c r="EW1427" s="166"/>
      <c r="EX1427" s="166"/>
      <c r="EY1427" s="166"/>
      <c r="EZ1427" s="166"/>
      <c r="FA1427" s="166"/>
      <c r="FB1427" s="166"/>
      <c r="FC1427" s="166"/>
      <c r="FD1427" s="166"/>
      <c r="FE1427" s="166"/>
      <c r="FF1427" s="166"/>
      <c r="FG1427" s="166"/>
      <c r="FH1427" s="166"/>
      <c r="FI1427" s="166"/>
      <c r="FJ1427" s="166"/>
    </row>
    <row r="1428" spans="13:166" s="19" customFormat="1">
      <c r="M1428" s="166"/>
      <c r="N1428" s="166"/>
      <c r="O1428" s="166"/>
      <c r="P1428" s="166"/>
      <c r="Q1428" s="166"/>
      <c r="R1428" s="166"/>
      <c r="S1428" s="166"/>
      <c r="T1428" s="166"/>
      <c r="U1428" s="166"/>
      <c r="V1428" s="166"/>
      <c r="W1428" s="166"/>
      <c r="X1428" s="166"/>
      <c r="Y1428" s="166"/>
      <c r="Z1428" s="166"/>
      <c r="AA1428" s="166"/>
      <c r="AB1428" s="166"/>
      <c r="AC1428" s="166"/>
      <c r="AD1428" s="166"/>
      <c r="AE1428" s="166"/>
      <c r="AF1428" s="166"/>
      <c r="AG1428" s="166"/>
      <c r="AH1428" s="167"/>
      <c r="AI1428" s="167"/>
      <c r="AJ1428" s="167"/>
      <c r="AK1428" s="167"/>
      <c r="AL1428" s="167"/>
      <c r="AM1428" s="167"/>
      <c r="AN1428" s="167"/>
      <c r="AO1428" s="167"/>
      <c r="AP1428" s="167"/>
      <c r="AQ1428" s="167"/>
      <c r="AR1428" s="167"/>
      <c r="AS1428" s="167"/>
      <c r="AT1428" s="167"/>
      <c r="AU1428" s="167"/>
      <c r="AV1428" s="167"/>
      <c r="AW1428" s="167"/>
      <c r="AX1428" s="167"/>
      <c r="AY1428" s="167"/>
      <c r="AZ1428" s="167"/>
      <c r="BA1428" s="167"/>
      <c r="BB1428" s="167"/>
      <c r="BC1428" s="167"/>
      <c r="BD1428" s="167"/>
      <c r="BE1428" s="167"/>
      <c r="BF1428" s="167"/>
      <c r="BG1428" s="167"/>
      <c r="BH1428" s="167"/>
      <c r="BI1428" s="167"/>
      <c r="BJ1428" s="167"/>
      <c r="BK1428" s="167"/>
      <c r="BL1428" s="166"/>
      <c r="BM1428" s="166"/>
      <c r="BN1428" s="166"/>
      <c r="BO1428" s="166"/>
      <c r="BP1428" s="166"/>
      <c r="BQ1428" s="166"/>
      <c r="BR1428" s="166"/>
      <c r="BS1428" s="166"/>
      <c r="BT1428" s="166"/>
      <c r="BU1428" s="166"/>
      <c r="BV1428" s="166"/>
      <c r="BW1428" s="166"/>
      <c r="BX1428" s="166"/>
      <c r="BY1428" s="166"/>
      <c r="BZ1428" s="166"/>
      <c r="CA1428" s="166"/>
      <c r="CB1428" s="166"/>
      <c r="CC1428" s="166"/>
      <c r="CD1428" s="166"/>
      <c r="CE1428" s="166"/>
      <c r="CF1428" s="166"/>
      <c r="CG1428" s="166"/>
      <c r="CH1428" s="166"/>
      <c r="CI1428" s="166"/>
      <c r="CJ1428" s="166"/>
      <c r="CK1428" s="166"/>
      <c r="CL1428" s="166"/>
      <c r="CM1428" s="166"/>
      <c r="CN1428" s="166"/>
      <c r="CO1428" s="166"/>
      <c r="CP1428" s="166"/>
      <c r="CQ1428" s="166"/>
      <c r="CR1428" s="166"/>
      <c r="CS1428" s="166"/>
      <c r="CT1428" s="166"/>
      <c r="CU1428" s="166"/>
      <c r="CV1428" s="166"/>
      <c r="CW1428" s="166"/>
      <c r="CX1428" s="166"/>
      <c r="CY1428" s="166"/>
      <c r="CZ1428" s="166"/>
      <c r="DA1428" s="166"/>
      <c r="DB1428" s="166"/>
      <c r="DC1428" s="166"/>
      <c r="DD1428" s="166"/>
      <c r="DE1428" s="166"/>
      <c r="DF1428" s="166"/>
      <c r="DG1428" s="166"/>
      <c r="DH1428" s="166"/>
      <c r="DI1428" s="166"/>
      <c r="DJ1428" s="166"/>
      <c r="DK1428" s="166"/>
      <c r="DL1428" s="166"/>
      <c r="DM1428" s="166"/>
      <c r="DN1428" s="166"/>
      <c r="DO1428" s="166"/>
      <c r="DP1428" s="166"/>
      <c r="DQ1428" s="166"/>
      <c r="DR1428" s="166"/>
      <c r="DS1428" s="166"/>
      <c r="DT1428" s="166"/>
      <c r="DU1428" s="166"/>
      <c r="DV1428" s="166"/>
      <c r="DW1428" s="166"/>
      <c r="DX1428" s="166"/>
      <c r="DY1428" s="166"/>
      <c r="DZ1428" s="166"/>
      <c r="EA1428" s="166"/>
      <c r="EB1428" s="166"/>
      <c r="EC1428" s="166"/>
      <c r="ED1428" s="166"/>
      <c r="EE1428" s="166"/>
      <c r="EF1428" s="166"/>
      <c r="EG1428" s="166"/>
      <c r="EH1428" s="166"/>
      <c r="EI1428" s="166"/>
      <c r="EJ1428" s="166"/>
      <c r="EK1428" s="166"/>
      <c r="EL1428" s="166"/>
      <c r="EM1428" s="166"/>
      <c r="EN1428" s="166"/>
      <c r="EO1428" s="166"/>
      <c r="EP1428" s="166"/>
      <c r="EQ1428" s="166"/>
      <c r="ER1428" s="166"/>
      <c r="ES1428" s="166"/>
      <c r="ET1428" s="166"/>
      <c r="EU1428" s="166"/>
      <c r="EV1428" s="166"/>
      <c r="EW1428" s="166"/>
      <c r="EX1428" s="166"/>
      <c r="EY1428" s="166"/>
      <c r="EZ1428" s="166"/>
      <c r="FA1428" s="166"/>
      <c r="FB1428" s="166"/>
      <c r="FC1428" s="166"/>
      <c r="FD1428" s="166"/>
      <c r="FE1428" s="166"/>
      <c r="FF1428" s="166"/>
      <c r="FG1428" s="166"/>
      <c r="FH1428" s="166"/>
      <c r="FI1428" s="166"/>
      <c r="FJ1428" s="166"/>
    </row>
    <row r="1429" spans="13:166" s="19" customFormat="1">
      <c r="M1429" s="166"/>
      <c r="N1429" s="166"/>
      <c r="O1429" s="166"/>
      <c r="P1429" s="166"/>
      <c r="Q1429" s="166"/>
      <c r="R1429" s="166"/>
      <c r="S1429" s="166"/>
      <c r="T1429" s="166"/>
      <c r="U1429" s="166"/>
      <c r="V1429" s="166"/>
      <c r="W1429" s="166"/>
      <c r="X1429" s="166"/>
      <c r="Y1429" s="166"/>
      <c r="Z1429" s="166"/>
      <c r="AA1429" s="166"/>
      <c r="AB1429" s="166"/>
      <c r="AC1429" s="166"/>
      <c r="AD1429" s="166"/>
      <c r="AE1429" s="166"/>
      <c r="AF1429" s="166"/>
      <c r="AG1429" s="166"/>
      <c r="AH1429" s="167"/>
      <c r="AI1429" s="167"/>
      <c r="AJ1429" s="167"/>
      <c r="AK1429" s="167"/>
      <c r="AL1429" s="167"/>
      <c r="AM1429" s="167"/>
      <c r="AN1429" s="167"/>
      <c r="AO1429" s="167"/>
      <c r="AP1429" s="167"/>
      <c r="AQ1429" s="167"/>
      <c r="AR1429" s="167"/>
      <c r="AS1429" s="167"/>
      <c r="AT1429" s="167"/>
      <c r="AU1429" s="167"/>
      <c r="AV1429" s="167"/>
      <c r="AW1429" s="167"/>
      <c r="AX1429" s="167"/>
      <c r="AY1429" s="167"/>
      <c r="AZ1429" s="167"/>
      <c r="BA1429" s="167"/>
      <c r="BB1429" s="167"/>
      <c r="BC1429" s="167"/>
      <c r="BD1429" s="167"/>
      <c r="BE1429" s="167"/>
      <c r="BF1429" s="167"/>
      <c r="BG1429" s="167"/>
      <c r="BH1429" s="167"/>
      <c r="BI1429" s="167"/>
      <c r="BJ1429" s="167"/>
      <c r="BK1429" s="167"/>
      <c r="BL1429" s="166"/>
      <c r="BM1429" s="166"/>
      <c r="BN1429" s="166"/>
      <c r="BO1429" s="166"/>
      <c r="BP1429" s="166"/>
      <c r="BQ1429" s="166"/>
      <c r="BR1429" s="166"/>
      <c r="BS1429" s="166"/>
      <c r="BT1429" s="166"/>
      <c r="BU1429" s="166"/>
      <c r="BV1429" s="166"/>
      <c r="BW1429" s="166"/>
      <c r="BX1429" s="166"/>
      <c r="BY1429" s="166"/>
      <c r="BZ1429" s="166"/>
      <c r="CA1429" s="166"/>
      <c r="CB1429" s="166"/>
      <c r="CC1429" s="166"/>
      <c r="CD1429" s="166"/>
      <c r="CE1429" s="166"/>
      <c r="CF1429" s="166"/>
      <c r="CG1429" s="166"/>
      <c r="CH1429" s="166"/>
      <c r="CI1429" s="166"/>
      <c r="CJ1429" s="166"/>
      <c r="CK1429" s="166"/>
      <c r="CL1429" s="166"/>
      <c r="CM1429" s="166"/>
      <c r="CN1429" s="166"/>
      <c r="CO1429" s="166"/>
      <c r="CP1429" s="166"/>
      <c r="CQ1429" s="166"/>
      <c r="CR1429" s="166"/>
      <c r="CS1429" s="166"/>
      <c r="CT1429" s="166"/>
      <c r="CU1429" s="166"/>
      <c r="CV1429" s="166"/>
      <c r="CW1429" s="166"/>
      <c r="CX1429" s="166"/>
      <c r="CY1429" s="166"/>
      <c r="CZ1429" s="166"/>
      <c r="DA1429" s="166"/>
      <c r="DB1429" s="166"/>
      <c r="DC1429" s="166"/>
      <c r="DD1429" s="166"/>
      <c r="DE1429" s="166"/>
      <c r="DF1429" s="166"/>
      <c r="DG1429" s="166"/>
      <c r="DH1429" s="166"/>
      <c r="DI1429" s="166"/>
      <c r="DJ1429" s="166"/>
      <c r="DK1429" s="166"/>
      <c r="DL1429" s="166"/>
      <c r="DM1429" s="166"/>
      <c r="DN1429" s="166"/>
      <c r="DO1429" s="166"/>
      <c r="DP1429" s="166"/>
      <c r="DQ1429" s="166"/>
      <c r="DR1429" s="166"/>
      <c r="DS1429" s="166"/>
      <c r="DT1429" s="166"/>
      <c r="DU1429" s="166"/>
      <c r="DV1429" s="166"/>
      <c r="DW1429" s="166"/>
      <c r="DX1429" s="166"/>
      <c r="DY1429" s="166"/>
      <c r="DZ1429" s="166"/>
      <c r="EA1429" s="166"/>
      <c r="EB1429" s="166"/>
      <c r="EC1429" s="166"/>
      <c r="ED1429" s="166"/>
      <c r="EE1429" s="166"/>
      <c r="EF1429" s="166"/>
      <c r="EG1429" s="166"/>
      <c r="EH1429" s="166"/>
      <c r="EI1429" s="166"/>
      <c r="EJ1429" s="166"/>
      <c r="EK1429" s="166"/>
      <c r="EL1429" s="166"/>
      <c r="EM1429" s="166"/>
      <c r="EN1429" s="166"/>
      <c r="EO1429" s="166"/>
      <c r="EP1429" s="166"/>
      <c r="EQ1429" s="166"/>
      <c r="ER1429" s="166"/>
      <c r="ES1429" s="166"/>
      <c r="ET1429" s="166"/>
      <c r="EU1429" s="166"/>
      <c r="EV1429" s="166"/>
      <c r="EW1429" s="166"/>
      <c r="EX1429" s="166"/>
      <c r="EY1429" s="166"/>
      <c r="EZ1429" s="166"/>
      <c r="FA1429" s="166"/>
      <c r="FB1429" s="166"/>
      <c r="FC1429" s="166"/>
      <c r="FD1429" s="166"/>
      <c r="FE1429" s="166"/>
      <c r="FF1429" s="166"/>
      <c r="FG1429" s="166"/>
      <c r="FH1429" s="166"/>
      <c r="FI1429" s="166"/>
      <c r="FJ1429" s="166"/>
    </row>
    <row r="1430" spans="13:166" s="19" customFormat="1">
      <c r="M1430" s="166"/>
      <c r="N1430" s="166"/>
      <c r="O1430" s="166"/>
      <c r="P1430" s="166"/>
      <c r="Q1430" s="166"/>
      <c r="R1430" s="166"/>
      <c r="S1430" s="166"/>
      <c r="T1430" s="166"/>
      <c r="U1430" s="166"/>
      <c r="V1430" s="166"/>
      <c r="W1430" s="166"/>
      <c r="X1430" s="166"/>
      <c r="Y1430" s="166"/>
      <c r="Z1430" s="166"/>
      <c r="AA1430" s="166"/>
      <c r="AB1430" s="166"/>
      <c r="AC1430" s="166"/>
      <c r="AD1430" s="166"/>
      <c r="AE1430" s="166"/>
      <c r="AF1430" s="166"/>
      <c r="AG1430" s="166"/>
      <c r="AH1430" s="167"/>
      <c r="AI1430" s="167"/>
      <c r="AJ1430" s="167"/>
      <c r="AK1430" s="167"/>
      <c r="AL1430" s="167"/>
      <c r="AM1430" s="167"/>
      <c r="AN1430" s="167"/>
      <c r="AO1430" s="167"/>
      <c r="AP1430" s="167"/>
      <c r="AQ1430" s="167"/>
      <c r="AR1430" s="167"/>
      <c r="AS1430" s="167"/>
      <c r="AT1430" s="167"/>
      <c r="AU1430" s="167"/>
      <c r="AV1430" s="167"/>
      <c r="AW1430" s="167"/>
      <c r="AX1430" s="167"/>
      <c r="AY1430" s="167"/>
      <c r="AZ1430" s="167"/>
      <c r="BA1430" s="167"/>
      <c r="BB1430" s="167"/>
      <c r="BC1430" s="167"/>
      <c r="BD1430" s="167"/>
      <c r="BE1430" s="167"/>
      <c r="BF1430" s="167"/>
      <c r="BG1430" s="167"/>
      <c r="BH1430" s="167"/>
      <c r="BI1430" s="167"/>
      <c r="BJ1430" s="167"/>
      <c r="BK1430" s="167"/>
      <c r="BL1430" s="166"/>
      <c r="BM1430" s="166"/>
      <c r="BN1430" s="166"/>
      <c r="BO1430" s="166"/>
      <c r="BP1430" s="166"/>
      <c r="BQ1430" s="166"/>
      <c r="BR1430" s="166"/>
      <c r="BS1430" s="166"/>
      <c r="BT1430" s="166"/>
      <c r="BU1430" s="166"/>
      <c r="BV1430" s="166"/>
      <c r="BW1430" s="166"/>
      <c r="BX1430" s="166"/>
      <c r="BY1430" s="166"/>
      <c r="BZ1430" s="166"/>
      <c r="CA1430" s="166"/>
      <c r="CB1430" s="166"/>
      <c r="CC1430" s="166"/>
      <c r="CD1430" s="166"/>
      <c r="CE1430" s="166"/>
      <c r="CF1430" s="166"/>
      <c r="CG1430" s="166"/>
      <c r="CH1430" s="166"/>
      <c r="CI1430" s="166"/>
      <c r="CJ1430" s="166"/>
      <c r="CK1430" s="166"/>
      <c r="CL1430" s="166"/>
      <c r="CM1430" s="166"/>
      <c r="CN1430" s="166"/>
      <c r="CO1430" s="166"/>
      <c r="CP1430" s="166"/>
      <c r="CQ1430" s="166"/>
      <c r="CR1430" s="166"/>
      <c r="CS1430" s="166"/>
      <c r="CT1430" s="166"/>
      <c r="CU1430" s="166"/>
      <c r="CV1430" s="166"/>
      <c r="CW1430" s="166"/>
      <c r="CX1430" s="166"/>
      <c r="CY1430" s="166"/>
      <c r="CZ1430" s="166"/>
      <c r="DA1430" s="166"/>
      <c r="DB1430" s="166"/>
      <c r="DC1430" s="166"/>
      <c r="DD1430" s="166"/>
      <c r="DE1430" s="166"/>
      <c r="DF1430" s="166"/>
      <c r="DG1430" s="166"/>
      <c r="DH1430" s="166"/>
      <c r="DI1430" s="166"/>
      <c r="DJ1430" s="166"/>
      <c r="DK1430" s="166"/>
      <c r="DL1430" s="166"/>
      <c r="DM1430" s="166"/>
      <c r="DN1430" s="166"/>
      <c r="DO1430" s="166"/>
      <c r="DP1430" s="166"/>
      <c r="DQ1430" s="166"/>
      <c r="DR1430" s="166"/>
      <c r="DS1430" s="166"/>
      <c r="DT1430" s="166"/>
      <c r="DU1430" s="166"/>
      <c r="DV1430" s="166"/>
      <c r="DW1430" s="166"/>
      <c r="DX1430" s="166"/>
      <c r="DY1430" s="166"/>
      <c r="DZ1430" s="166"/>
      <c r="EA1430" s="166"/>
      <c r="EB1430" s="166"/>
      <c r="EC1430" s="166"/>
      <c r="ED1430" s="166"/>
      <c r="EE1430" s="166"/>
      <c r="EF1430" s="166"/>
      <c r="EG1430" s="166"/>
      <c r="EH1430" s="166"/>
      <c r="EI1430" s="166"/>
      <c r="EJ1430" s="166"/>
      <c r="EK1430" s="166"/>
      <c r="EL1430" s="166"/>
      <c r="EM1430" s="166"/>
      <c r="EN1430" s="166"/>
      <c r="EO1430" s="166"/>
      <c r="EP1430" s="166"/>
      <c r="EQ1430" s="166"/>
      <c r="ER1430" s="166"/>
      <c r="ES1430" s="166"/>
      <c r="ET1430" s="166"/>
      <c r="EU1430" s="166"/>
      <c r="EV1430" s="166"/>
      <c r="EW1430" s="166"/>
      <c r="EX1430" s="166"/>
      <c r="EY1430" s="166"/>
      <c r="EZ1430" s="166"/>
      <c r="FA1430" s="166"/>
      <c r="FB1430" s="166"/>
      <c r="FC1430" s="166"/>
      <c r="FD1430" s="166"/>
      <c r="FE1430" s="166"/>
      <c r="FF1430" s="166"/>
      <c r="FG1430" s="166"/>
      <c r="FH1430" s="166"/>
      <c r="FI1430" s="166"/>
      <c r="FJ1430" s="166"/>
    </row>
    <row r="1431" spans="13:166" s="19" customFormat="1">
      <c r="M1431" s="166"/>
      <c r="N1431" s="166"/>
      <c r="O1431" s="166"/>
      <c r="P1431" s="166"/>
      <c r="Q1431" s="166"/>
      <c r="R1431" s="166"/>
      <c r="S1431" s="166"/>
      <c r="T1431" s="166"/>
      <c r="U1431" s="166"/>
      <c r="V1431" s="166"/>
      <c r="W1431" s="166"/>
      <c r="X1431" s="166"/>
      <c r="Y1431" s="166"/>
      <c r="Z1431" s="166"/>
      <c r="AA1431" s="166"/>
      <c r="AB1431" s="166"/>
      <c r="AC1431" s="166"/>
      <c r="AD1431" s="166"/>
      <c r="AE1431" s="166"/>
      <c r="AF1431" s="166"/>
      <c r="AG1431" s="166"/>
      <c r="AH1431" s="167"/>
      <c r="AI1431" s="167"/>
      <c r="AJ1431" s="167"/>
      <c r="AK1431" s="167"/>
      <c r="AL1431" s="167"/>
      <c r="AM1431" s="167"/>
      <c r="AN1431" s="167"/>
      <c r="AO1431" s="167"/>
      <c r="AP1431" s="167"/>
      <c r="AQ1431" s="167"/>
      <c r="AR1431" s="167"/>
      <c r="AS1431" s="167"/>
      <c r="AT1431" s="167"/>
      <c r="AU1431" s="167"/>
      <c r="AV1431" s="167"/>
      <c r="AW1431" s="167"/>
      <c r="AX1431" s="167"/>
      <c r="AY1431" s="167"/>
      <c r="AZ1431" s="167"/>
      <c r="BA1431" s="167"/>
      <c r="BB1431" s="167"/>
      <c r="BC1431" s="167"/>
      <c r="BD1431" s="167"/>
      <c r="BE1431" s="167"/>
      <c r="BF1431" s="167"/>
      <c r="BG1431" s="167"/>
      <c r="BH1431" s="167"/>
      <c r="BI1431" s="167"/>
      <c r="BJ1431" s="167"/>
      <c r="BK1431" s="167"/>
      <c r="BL1431" s="166"/>
      <c r="BM1431" s="166"/>
      <c r="BN1431" s="166"/>
      <c r="BO1431" s="166"/>
      <c r="BP1431" s="166"/>
      <c r="BQ1431" s="166"/>
      <c r="BR1431" s="166"/>
      <c r="BS1431" s="166"/>
      <c r="BT1431" s="166"/>
      <c r="BU1431" s="166"/>
      <c r="BV1431" s="166"/>
      <c r="BW1431" s="166"/>
      <c r="BX1431" s="166"/>
      <c r="BY1431" s="166"/>
      <c r="BZ1431" s="166"/>
      <c r="CA1431" s="166"/>
      <c r="CB1431" s="166"/>
      <c r="CC1431" s="166"/>
      <c r="CD1431" s="166"/>
      <c r="CE1431" s="166"/>
      <c r="CF1431" s="166"/>
      <c r="CG1431" s="166"/>
      <c r="CH1431" s="166"/>
      <c r="CI1431" s="166"/>
      <c r="CJ1431" s="166"/>
      <c r="CK1431" s="166"/>
      <c r="CL1431" s="166"/>
      <c r="CM1431" s="166"/>
      <c r="CN1431" s="166"/>
      <c r="CO1431" s="166"/>
      <c r="CP1431" s="166"/>
      <c r="CQ1431" s="166"/>
      <c r="CR1431" s="166"/>
      <c r="CS1431" s="166"/>
      <c r="CT1431" s="166"/>
      <c r="CU1431" s="166"/>
      <c r="CV1431" s="166"/>
      <c r="CW1431" s="166"/>
      <c r="CX1431" s="166"/>
      <c r="CY1431" s="166"/>
      <c r="CZ1431" s="166"/>
      <c r="DA1431" s="166"/>
      <c r="DB1431" s="166"/>
      <c r="DC1431" s="166"/>
      <c r="DD1431" s="166"/>
      <c r="DE1431" s="166"/>
      <c r="DF1431" s="166"/>
      <c r="DG1431" s="166"/>
      <c r="DH1431" s="166"/>
      <c r="DI1431" s="166"/>
      <c r="DJ1431" s="166"/>
      <c r="DK1431" s="166"/>
      <c r="DL1431" s="166"/>
      <c r="DM1431" s="166"/>
      <c r="DN1431" s="166"/>
      <c r="DO1431" s="166"/>
      <c r="DP1431" s="166"/>
      <c r="DQ1431" s="166"/>
      <c r="DR1431" s="166"/>
      <c r="DS1431" s="166"/>
      <c r="DT1431" s="166"/>
      <c r="DU1431" s="166"/>
      <c r="DV1431" s="166"/>
      <c r="DW1431" s="166"/>
      <c r="DX1431" s="166"/>
      <c r="DY1431" s="166"/>
      <c r="DZ1431" s="166"/>
      <c r="EA1431" s="166"/>
      <c r="EB1431" s="166"/>
      <c r="EC1431" s="166"/>
      <c r="ED1431" s="166"/>
      <c r="EE1431" s="166"/>
      <c r="EF1431" s="166"/>
      <c r="EG1431" s="166"/>
      <c r="EH1431" s="166"/>
      <c r="EI1431" s="166"/>
      <c r="EJ1431" s="166"/>
      <c r="EK1431" s="166"/>
      <c r="EL1431" s="166"/>
      <c r="EM1431" s="166"/>
      <c r="EN1431" s="166"/>
      <c r="EO1431" s="166"/>
      <c r="EP1431" s="166"/>
      <c r="EQ1431" s="166"/>
      <c r="ER1431" s="166"/>
      <c r="ES1431" s="166"/>
      <c r="ET1431" s="166"/>
      <c r="EU1431" s="166"/>
      <c r="EV1431" s="166"/>
      <c r="EW1431" s="166"/>
      <c r="EX1431" s="166"/>
      <c r="EY1431" s="166"/>
      <c r="EZ1431" s="166"/>
      <c r="FA1431" s="166"/>
      <c r="FB1431" s="166"/>
      <c r="FC1431" s="166"/>
      <c r="FD1431" s="166"/>
      <c r="FE1431" s="166"/>
      <c r="FF1431" s="166"/>
      <c r="FG1431" s="166"/>
      <c r="FH1431" s="166"/>
      <c r="FI1431" s="166"/>
      <c r="FJ1431" s="166"/>
    </row>
    <row r="1432" spans="13:166" s="19" customFormat="1">
      <c r="M1432" s="166"/>
      <c r="N1432" s="166"/>
      <c r="O1432" s="166"/>
      <c r="P1432" s="166"/>
      <c r="Q1432" s="166"/>
      <c r="R1432" s="166"/>
      <c r="S1432" s="166"/>
      <c r="T1432" s="166"/>
      <c r="U1432" s="166"/>
      <c r="V1432" s="166"/>
      <c r="W1432" s="166"/>
      <c r="X1432" s="166"/>
      <c r="Y1432" s="166"/>
      <c r="Z1432" s="166"/>
      <c r="AA1432" s="166"/>
      <c r="AB1432" s="166"/>
      <c r="AC1432" s="166"/>
      <c r="AD1432" s="166"/>
      <c r="AE1432" s="166"/>
      <c r="AF1432" s="166"/>
      <c r="AG1432" s="166"/>
      <c r="AH1432" s="167"/>
      <c r="AI1432" s="167"/>
      <c r="AJ1432" s="167"/>
      <c r="AK1432" s="167"/>
      <c r="AL1432" s="167"/>
      <c r="AM1432" s="167"/>
      <c r="AN1432" s="167"/>
      <c r="AO1432" s="167"/>
      <c r="AP1432" s="167"/>
      <c r="AQ1432" s="167"/>
      <c r="AR1432" s="167"/>
      <c r="AS1432" s="167"/>
      <c r="AT1432" s="167"/>
      <c r="AU1432" s="167"/>
      <c r="AV1432" s="167"/>
      <c r="AW1432" s="167"/>
      <c r="AX1432" s="167"/>
      <c r="AY1432" s="167"/>
      <c r="AZ1432" s="167"/>
      <c r="BA1432" s="167"/>
      <c r="BB1432" s="167"/>
      <c r="BC1432" s="167"/>
      <c r="BD1432" s="167"/>
      <c r="BE1432" s="167"/>
      <c r="BF1432" s="167"/>
      <c r="BG1432" s="167"/>
      <c r="BH1432" s="167"/>
      <c r="BI1432" s="167"/>
      <c r="BJ1432" s="167"/>
      <c r="BK1432" s="167"/>
      <c r="BL1432" s="166"/>
      <c r="BM1432" s="166"/>
      <c r="BN1432" s="166"/>
      <c r="BO1432" s="166"/>
      <c r="BP1432" s="166"/>
      <c r="BQ1432" s="166"/>
      <c r="BR1432" s="166"/>
      <c r="BS1432" s="166"/>
      <c r="BT1432" s="166"/>
      <c r="BU1432" s="166"/>
      <c r="BV1432" s="166"/>
      <c r="BW1432" s="166"/>
      <c r="BX1432" s="166"/>
      <c r="BY1432" s="166"/>
      <c r="BZ1432" s="166"/>
      <c r="CA1432" s="166"/>
      <c r="CB1432" s="166"/>
      <c r="CC1432" s="166"/>
      <c r="CD1432" s="166"/>
      <c r="CE1432" s="166"/>
      <c r="CF1432" s="166"/>
      <c r="CG1432" s="166"/>
      <c r="CH1432" s="166"/>
      <c r="CI1432" s="166"/>
      <c r="CJ1432" s="166"/>
      <c r="CK1432" s="166"/>
      <c r="CL1432" s="166"/>
      <c r="CM1432" s="166"/>
      <c r="CN1432" s="166"/>
      <c r="CO1432" s="166"/>
      <c r="CP1432" s="166"/>
      <c r="CQ1432" s="166"/>
      <c r="CR1432" s="166"/>
      <c r="CS1432" s="166"/>
      <c r="CT1432" s="166"/>
      <c r="CU1432" s="166"/>
      <c r="CV1432" s="166"/>
      <c r="CW1432" s="166"/>
      <c r="CX1432" s="166"/>
      <c r="CY1432" s="166"/>
      <c r="CZ1432" s="166"/>
      <c r="DA1432" s="166"/>
      <c r="DB1432" s="166"/>
      <c r="DC1432" s="166"/>
      <c r="DD1432" s="166"/>
      <c r="DE1432" s="166"/>
      <c r="DF1432" s="166"/>
      <c r="DG1432" s="166"/>
      <c r="DH1432" s="166"/>
      <c r="DI1432" s="166"/>
      <c r="DJ1432" s="166"/>
      <c r="DK1432" s="166"/>
      <c r="DL1432" s="166"/>
      <c r="DM1432" s="166"/>
      <c r="DN1432" s="166"/>
      <c r="DO1432" s="166"/>
      <c r="DP1432" s="166"/>
      <c r="DQ1432" s="166"/>
      <c r="DR1432" s="166"/>
      <c r="DS1432" s="166"/>
      <c r="DT1432" s="166"/>
      <c r="DU1432" s="166"/>
      <c r="DV1432" s="166"/>
      <c r="DW1432" s="166"/>
      <c r="DX1432" s="166"/>
      <c r="DY1432" s="166"/>
      <c r="DZ1432" s="166"/>
      <c r="EA1432" s="166"/>
      <c r="EB1432" s="166"/>
      <c r="EC1432" s="166"/>
      <c r="ED1432" s="166"/>
      <c r="EE1432" s="166"/>
      <c r="EF1432" s="166"/>
      <c r="EG1432" s="166"/>
      <c r="EH1432" s="166"/>
      <c r="EI1432" s="166"/>
      <c r="EJ1432" s="166"/>
      <c r="EK1432" s="166"/>
      <c r="EL1432" s="166"/>
      <c r="EM1432" s="166"/>
      <c r="EN1432" s="166"/>
      <c r="EO1432" s="166"/>
      <c r="EP1432" s="166"/>
      <c r="EQ1432" s="166"/>
      <c r="ER1432" s="166"/>
      <c r="ES1432" s="166"/>
      <c r="ET1432" s="166"/>
      <c r="EU1432" s="166"/>
      <c r="EV1432" s="166"/>
      <c r="EW1432" s="166"/>
      <c r="EX1432" s="166"/>
      <c r="EY1432" s="166"/>
      <c r="EZ1432" s="166"/>
      <c r="FA1432" s="166"/>
      <c r="FB1432" s="166"/>
      <c r="FC1432" s="166"/>
      <c r="FD1432" s="166"/>
      <c r="FE1432" s="166"/>
      <c r="FF1432" s="166"/>
      <c r="FG1432" s="166"/>
      <c r="FH1432" s="166"/>
      <c r="FI1432" s="166"/>
      <c r="FJ1432" s="166"/>
    </row>
    <row r="1433" spans="13:166" s="19" customFormat="1">
      <c r="M1433" s="166"/>
      <c r="N1433" s="166"/>
      <c r="O1433" s="166"/>
      <c r="P1433" s="166"/>
      <c r="Q1433" s="166"/>
      <c r="R1433" s="166"/>
      <c r="S1433" s="166"/>
      <c r="T1433" s="166"/>
      <c r="U1433" s="166"/>
      <c r="V1433" s="166"/>
      <c r="W1433" s="166"/>
      <c r="X1433" s="166"/>
      <c r="Y1433" s="166"/>
      <c r="Z1433" s="166"/>
      <c r="AA1433" s="166"/>
      <c r="AB1433" s="166"/>
      <c r="AC1433" s="166"/>
      <c r="AD1433" s="166"/>
      <c r="AE1433" s="166"/>
      <c r="AF1433" s="166"/>
      <c r="AG1433" s="166"/>
      <c r="AH1433" s="167"/>
      <c r="AI1433" s="167"/>
      <c r="AJ1433" s="167"/>
      <c r="AK1433" s="167"/>
      <c r="AL1433" s="167"/>
      <c r="AM1433" s="167"/>
      <c r="AN1433" s="167"/>
      <c r="AO1433" s="167"/>
      <c r="AP1433" s="167"/>
      <c r="AQ1433" s="167"/>
      <c r="AR1433" s="167"/>
      <c r="AS1433" s="167"/>
      <c r="AT1433" s="167"/>
      <c r="AU1433" s="167"/>
      <c r="AV1433" s="167"/>
      <c r="AW1433" s="167"/>
      <c r="AX1433" s="167"/>
      <c r="AY1433" s="167"/>
      <c r="AZ1433" s="167"/>
      <c r="BA1433" s="167"/>
      <c r="BB1433" s="167"/>
      <c r="BC1433" s="167"/>
      <c r="BD1433" s="167"/>
      <c r="BE1433" s="167"/>
      <c r="BF1433" s="167"/>
      <c r="BG1433" s="167"/>
      <c r="BH1433" s="167"/>
      <c r="BI1433" s="167"/>
      <c r="BJ1433" s="167"/>
      <c r="BK1433" s="167"/>
      <c r="BL1433" s="166"/>
      <c r="BM1433" s="166"/>
      <c r="BN1433" s="166"/>
      <c r="BO1433" s="166"/>
      <c r="BP1433" s="166"/>
      <c r="BQ1433" s="166"/>
      <c r="BR1433" s="166"/>
      <c r="BS1433" s="166"/>
      <c r="BT1433" s="166"/>
      <c r="BU1433" s="166"/>
      <c r="BV1433" s="166"/>
      <c r="BW1433" s="166"/>
      <c r="BX1433" s="166"/>
      <c r="BY1433" s="166"/>
      <c r="BZ1433" s="166"/>
      <c r="CA1433" s="166"/>
      <c r="CB1433" s="166"/>
      <c r="CC1433" s="166"/>
      <c r="CD1433" s="166"/>
      <c r="CE1433" s="166"/>
      <c r="CF1433" s="166"/>
      <c r="CG1433" s="166"/>
      <c r="CH1433" s="166"/>
      <c r="CI1433" s="166"/>
      <c r="CJ1433" s="166"/>
      <c r="CK1433" s="166"/>
      <c r="CL1433" s="166"/>
      <c r="CM1433" s="166"/>
      <c r="CN1433" s="166"/>
      <c r="CO1433" s="166"/>
      <c r="CP1433" s="166"/>
      <c r="CQ1433" s="166"/>
      <c r="CR1433" s="166"/>
      <c r="CS1433" s="166"/>
      <c r="CT1433" s="166"/>
      <c r="CU1433" s="166"/>
      <c r="CV1433" s="166"/>
      <c r="CW1433" s="166"/>
      <c r="CX1433" s="166"/>
      <c r="CY1433" s="166"/>
      <c r="CZ1433" s="166"/>
      <c r="DA1433" s="166"/>
      <c r="DB1433" s="166"/>
      <c r="DC1433" s="166"/>
      <c r="DD1433" s="166"/>
      <c r="DE1433" s="166"/>
      <c r="DF1433" s="166"/>
      <c r="DG1433" s="166"/>
      <c r="DH1433" s="166"/>
      <c r="DI1433" s="166"/>
      <c r="DJ1433" s="166"/>
      <c r="DK1433" s="166"/>
      <c r="DL1433" s="166"/>
      <c r="DM1433" s="166"/>
      <c r="DN1433" s="166"/>
      <c r="DO1433" s="166"/>
      <c r="DP1433" s="166"/>
      <c r="DQ1433" s="166"/>
      <c r="DR1433" s="166"/>
      <c r="DS1433" s="166"/>
      <c r="DT1433" s="166"/>
      <c r="DU1433" s="166"/>
      <c r="DV1433" s="166"/>
      <c r="DW1433" s="166"/>
      <c r="DX1433" s="166"/>
      <c r="DY1433" s="166"/>
      <c r="DZ1433" s="166"/>
      <c r="EA1433" s="166"/>
      <c r="EB1433" s="166"/>
      <c r="EC1433" s="166"/>
      <c r="ED1433" s="166"/>
      <c r="EE1433" s="166"/>
      <c r="EF1433" s="166"/>
      <c r="EG1433" s="166"/>
      <c r="EH1433" s="166"/>
      <c r="EI1433" s="166"/>
      <c r="EJ1433" s="166"/>
      <c r="EK1433" s="166"/>
      <c r="EL1433" s="166"/>
      <c r="EM1433" s="166"/>
      <c r="EN1433" s="166"/>
      <c r="EO1433" s="166"/>
      <c r="EP1433" s="166"/>
      <c r="EQ1433" s="166"/>
      <c r="ER1433" s="166"/>
      <c r="ES1433" s="166"/>
      <c r="ET1433" s="166"/>
      <c r="EU1433" s="166"/>
      <c r="EV1433" s="166"/>
      <c r="EW1433" s="166"/>
      <c r="EX1433" s="166"/>
      <c r="EY1433" s="166"/>
      <c r="EZ1433" s="166"/>
      <c r="FA1433" s="166"/>
      <c r="FB1433" s="166"/>
      <c r="FC1433" s="166"/>
      <c r="FD1433" s="166"/>
      <c r="FE1433" s="166"/>
      <c r="FF1433" s="166"/>
      <c r="FG1433" s="166"/>
      <c r="FH1433" s="166"/>
      <c r="FI1433" s="166"/>
      <c r="FJ1433" s="166"/>
    </row>
    <row r="1434" spans="13:166" s="19" customFormat="1">
      <c r="M1434" s="166"/>
      <c r="N1434" s="166"/>
      <c r="O1434" s="166"/>
      <c r="P1434" s="166"/>
      <c r="Q1434" s="166"/>
      <c r="R1434" s="166"/>
      <c r="S1434" s="166"/>
      <c r="T1434" s="166"/>
      <c r="U1434" s="166"/>
      <c r="V1434" s="166"/>
      <c r="W1434" s="166"/>
      <c r="X1434" s="166"/>
      <c r="Y1434" s="166"/>
      <c r="Z1434" s="166"/>
      <c r="AA1434" s="166"/>
      <c r="AB1434" s="166"/>
      <c r="AC1434" s="166"/>
      <c r="AD1434" s="166"/>
      <c r="AE1434" s="166"/>
      <c r="AF1434" s="166"/>
      <c r="AG1434" s="166"/>
      <c r="AH1434" s="167"/>
      <c r="AI1434" s="167"/>
      <c r="AJ1434" s="167"/>
      <c r="AK1434" s="167"/>
      <c r="AL1434" s="167"/>
      <c r="AM1434" s="167"/>
      <c r="AN1434" s="167"/>
      <c r="AO1434" s="167"/>
      <c r="AP1434" s="167"/>
      <c r="AQ1434" s="167"/>
      <c r="AR1434" s="167"/>
      <c r="AS1434" s="167"/>
      <c r="AT1434" s="167"/>
      <c r="AU1434" s="167"/>
      <c r="AV1434" s="167"/>
      <c r="AW1434" s="167"/>
      <c r="AX1434" s="167"/>
      <c r="AY1434" s="167"/>
      <c r="AZ1434" s="167"/>
      <c r="BA1434" s="167"/>
      <c r="BB1434" s="167"/>
      <c r="BC1434" s="167"/>
      <c r="BD1434" s="167"/>
      <c r="BE1434" s="167"/>
      <c r="BF1434" s="167"/>
      <c r="BG1434" s="167"/>
      <c r="BH1434" s="167"/>
      <c r="BI1434" s="167"/>
      <c r="BJ1434" s="167"/>
      <c r="BK1434" s="167"/>
      <c r="BL1434" s="166"/>
      <c r="BM1434" s="166"/>
      <c r="BN1434" s="166"/>
      <c r="BO1434" s="166"/>
      <c r="BP1434" s="166"/>
      <c r="BQ1434" s="166"/>
      <c r="BR1434" s="166"/>
      <c r="BS1434" s="166"/>
      <c r="BT1434" s="166"/>
      <c r="BU1434" s="166"/>
      <c r="BV1434" s="166"/>
      <c r="BW1434" s="166"/>
      <c r="BX1434" s="166"/>
      <c r="BY1434" s="166"/>
      <c r="BZ1434" s="166"/>
      <c r="CA1434" s="166"/>
      <c r="CB1434" s="166"/>
      <c r="CC1434" s="166"/>
      <c r="CD1434" s="166"/>
      <c r="CE1434" s="166"/>
      <c r="CF1434" s="166"/>
      <c r="CG1434" s="166"/>
      <c r="CH1434" s="166"/>
      <c r="CI1434" s="166"/>
      <c r="CJ1434" s="166"/>
      <c r="CK1434" s="166"/>
      <c r="CL1434" s="166"/>
      <c r="CM1434" s="166"/>
      <c r="CN1434" s="166"/>
      <c r="CO1434" s="166"/>
      <c r="CP1434" s="166"/>
      <c r="CQ1434" s="166"/>
      <c r="CR1434" s="166"/>
      <c r="CS1434" s="166"/>
      <c r="CT1434" s="166"/>
      <c r="CU1434" s="166"/>
      <c r="CV1434" s="166"/>
      <c r="CW1434" s="166"/>
      <c r="CX1434" s="166"/>
      <c r="CY1434" s="166"/>
      <c r="CZ1434" s="166"/>
      <c r="DA1434" s="166"/>
      <c r="DB1434" s="166"/>
      <c r="DC1434" s="166"/>
      <c r="DD1434" s="166"/>
      <c r="DE1434" s="166"/>
      <c r="DF1434" s="166"/>
      <c r="DG1434" s="166"/>
      <c r="DH1434" s="166"/>
      <c r="DI1434" s="166"/>
      <c r="DJ1434" s="166"/>
      <c r="DK1434" s="166"/>
      <c r="DL1434" s="166"/>
      <c r="DM1434" s="166"/>
      <c r="DN1434" s="166"/>
      <c r="DO1434" s="166"/>
      <c r="DP1434" s="166"/>
      <c r="DQ1434" s="166"/>
      <c r="DR1434" s="166"/>
      <c r="DS1434" s="166"/>
      <c r="DT1434" s="166"/>
      <c r="DU1434" s="166"/>
      <c r="DV1434" s="166"/>
      <c r="DW1434" s="166"/>
      <c r="DX1434" s="166"/>
      <c r="DY1434" s="166"/>
      <c r="DZ1434" s="166"/>
      <c r="EA1434" s="166"/>
      <c r="EB1434" s="166"/>
      <c r="EC1434" s="166"/>
      <c r="ED1434" s="166"/>
      <c r="EE1434" s="166"/>
      <c r="EF1434" s="166"/>
      <c r="EG1434" s="166"/>
      <c r="EH1434" s="166"/>
      <c r="EI1434" s="166"/>
      <c r="EJ1434" s="166"/>
      <c r="EK1434" s="166"/>
      <c r="EL1434" s="166"/>
      <c r="EM1434" s="166"/>
      <c r="EN1434" s="166"/>
      <c r="EO1434" s="166"/>
      <c r="EP1434" s="166"/>
      <c r="EQ1434" s="166"/>
      <c r="ER1434" s="166"/>
      <c r="ES1434" s="166"/>
      <c r="ET1434" s="166"/>
      <c r="EU1434" s="166"/>
      <c r="EV1434" s="166"/>
      <c r="EW1434" s="166"/>
      <c r="EX1434" s="166"/>
      <c r="EY1434" s="166"/>
      <c r="EZ1434" s="166"/>
      <c r="FA1434" s="166"/>
      <c r="FB1434" s="166"/>
      <c r="FC1434" s="166"/>
      <c r="FD1434" s="166"/>
      <c r="FE1434" s="166"/>
      <c r="FF1434" s="166"/>
      <c r="FG1434" s="166"/>
      <c r="FH1434" s="166"/>
      <c r="FI1434" s="166"/>
      <c r="FJ1434" s="166"/>
    </row>
    <row r="1435" spans="13:166" s="19" customFormat="1">
      <c r="M1435" s="166"/>
      <c r="N1435" s="166"/>
      <c r="O1435" s="166"/>
      <c r="P1435" s="166"/>
      <c r="Q1435" s="166"/>
      <c r="R1435" s="166"/>
      <c r="S1435" s="166"/>
      <c r="T1435" s="166"/>
      <c r="U1435" s="166"/>
      <c r="V1435" s="166"/>
      <c r="W1435" s="166"/>
      <c r="X1435" s="166"/>
      <c r="Y1435" s="166"/>
      <c r="Z1435" s="166"/>
      <c r="AA1435" s="166"/>
      <c r="AB1435" s="166"/>
      <c r="AC1435" s="166"/>
      <c r="AD1435" s="166"/>
      <c r="AE1435" s="166"/>
      <c r="AF1435" s="166"/>
      <c r="AG1435" s="166"/>
      <c r="AH1435" s="167"/>
      <c r="AI1435" s="167"/>
      <c r="AJ1435" s="167"/>
      <c r="AK1435" s="167"/>
      <c r="AL1435" s="167"/>
      <c r="AM1435" s="167"/>
      <c r="AN1435" s="167"/>
      <c r="AO1435" s="167"/>
      <c r="AP1435" s="167"/>
      <c r="AQ1435" s="167"/>
      <c r="AR1435" s="167"/>
      <c r="AS1435" s="167"/>
      <c r="AT1435" s="167"/>
      <c r="AU1435" s="167"/>
      <c r="AV1435" s="167"/>
      <c r="AW1435" s="167"/>
      <c r="AX1435" s="167"/>
      <c r="AY1435" s="167"/>
      <c r="AZ1435" s="167"/>
      <c r="BA1435" s="167"/>
      <c r="BB1435" s="167"/>
      <c r="BC1435" s="167"/>
      <c r="BD1435" s="167"/>
      <c r="BE1435" s="167"/>
      <c r="BF1435" s="167"/>
      <c r="BG1435" s="167"/>
      <c r="BH1435" s="167"/>
      <c r="BI1435" s="167"/>
      <c r="BJ1435" s="167"/>
      <c r="BK1435" s="167"/>
      <c r="BL1435" s="166"/>
      <c r="BM1435" s="166"/>
      <c r="BN1435" s="166"/>
      <c r="BO1435" s="166"/>
      <c r="BP1435" s="166"/>
      <c r="BQ1435" s="166"/>
      <c r="BR1435" s="166"/>
      <c r="BS1435" s="166"/>
      <c r="BT1435" s="166"/>
      <c r="BU1435" s="166"/>
      <c r="BV1435" s="166"/>
      <c r="BW1435" s="166"/>
      <c r="BX1435" s="166"/>
      <c r="BY1435" s="166"/>
      <c r="BZ1435" s="166"/>
      <c r="CA1435" s="166"/>
      <c r="CB1435" s="166"/>
      <c r="CC1435" s="166"/>
      <c r="CD1435" s="166"/>
      <c r="CE1435" s="166"/>
      <c r="CF1435" s="166"/>
      <c r="CG1435" s="166"/>
      <c r="CH1435" s="166"/>
      <c r="CI1435" s="166"/>
      <c r="CJ1435" s="166"/>
      <c r="CK1435" s="166"/>
      <c r="CL1435" s="166"/>
      <c r="CM1435" s="166"/>
      <c r="CN1435" s="166"/>
      <c r="CO1435" s="166"/>
      <c r="CP1435" s="166"/>
      <c r="CQ1435" s="166"/>
      <c r="CR1435" s="166"/>
      <c r="CS1435" s="166"/>
      <c r="CT1435" s="166"/>
      <c r="CU1435" s="166"/>
      <c r="CV1435" s="166"/>
      <c r="CW1435" s="166"/>
      <c r="CX1435" s="166"/>
      <c r="CY1435" s="166"/>
      <c r="CZ1435" s="166"/>
      <c r="DA1435" s="166"/>
      <c r="DB1435" s="166"/>
      <c r="DC1435" s="166"/>
      <c r="DD1435" s="166"/>
      <c r="DE1435" s="166"/>
      <c r="DF1435" s="166"/>
      <c r="DG1435" s="166"/>
      <c r="DH1435" s="166"/>
      <c r="DI1435" s="166"/>
      <c r="DJ1435" s="166"/>
      <c r="DK1435" s="166"/>
      <c r="DL1435" s="166"/>
      <c r="DM1435" s="166"/>
      <c r="DN1435" s="166"/>
      <c r="DO1435" s="166"/>
      <c r="DP1435" s="166"/>
      <c r="DQ1435" s="166"/>
      <c r="DR1435" s="166"/>
      <c r="DS1435" s="166"/>
      <c r="DT1435" s="166"/>
      <c r="DU1435" s="166"/>
      <c r="DV1435" s="166"/>
      <c r="DW1435" s="166"/>
      <c r="DX1435" s="166"/>
      <c r="DY1435" s="166"/>
      <c r="DZ1435" s="166"/>
      <c r="EA1435" s="166"/>
      <c r="EB1435" s="166"/>
      <c r="EC1435" s="166"/>
      <c r="ED1435" s="166"/>
      <c r="EE1435" s="166"/>
      <c r="EF1435" s="166"/>
      <c r="EG1435" s="166"/>
      <c r="EH1435" s="166"/>
      <c r="EI1435" s="166"/>
      <c r="EJ1435" s="166"/>
      <c r="EK1435" s="166"/>
      <c r="EL1435" s="166"/>
      <c r="EM1435" s="166"/>
      <c r="EN1435" s="166"/>
      <c r="EO1435" s="166"/>
      <c r="EP1435" s="166"/>
      <c r="EQ1435" s="166"/>
      <c r="ER1435" s="166"/>
      <c r="ES1435" s="166"/>
      <c r="ET1435" s="166"/>
      <c r="EU1435" s="166"/>
      <c r="EV1435" s="166"/>
      <c r="EW1435" s="166"/>
      <c r="EX1435" s="166"/>
      <c r="EY1435" s="166"/>
      <c r="EZ1435" s="166"/>
      <c r="FA1435" s="166"/>
      <c r="FB1435" s="166"/>
      <c r="FC1435" s="166"/>
      <c r="FD1435" s="166"/>
      <c r="FE1435" s="166"/>
      <c r="FF1435" s="166"/>
      <c r="FG1435" s="166"/>
      <c r="FH1435" s="166"/>
      <c r="FI1435" s="166"/>
      <c r="FJ1435" s="166"/>
    </row>
    <row r="1436" spans="13:166" s="19" customFormat="1">
      <c r="M1436" s="166"/>
      <c r="N1436" s="166"/>
      <c r="O1436" s="166"/>
      <c r="P1436" s="166"/>
      <c r="Q1436" s="166"/>
      <c r="R1436" s="166"/>
      <c r="S1436" s="166"/>
      <c r="T1436" s="166"/>
      <c r="U1436" s="166"/>
      <c r="V1436" s="166"/>
      <c r="W1436" s="166"/>
      <c r="X1436" s="166"/>
      <c r="Y1436" s="166"/>
      <c r="Z1436" s="166"/>
      <c r="AA1436" s="166"/>
      <c r="AB1436" s="166"/>
      <c r="AC1436" s="166"/>
      <c r="AD1436" s="166"/>
      <c r="AE1436" s="166"/>
      <c r="AF1436" s="166"/>
      <c r="AG1436" s="166"/>
      <c r="AH1436" s="167"/>
      <c r="AI1436" s="167"/>
      <c r="AJ1436" s="167"/>
      <c r="AK1436" s="167"/>
      <c r="AL1436" s="167"/>
      <c r="AM1436" s="167"/>
      <c r="AN1436" s="167"/>
      <c r="AO1436" s="167"/>
      <c r="AP1436" s="167"/>
      <c r="AQ1436" s="167"/>
      <c r="AR1436" s="167"/>
      <c r="AS1436" s="167"/>
      <c r="AT1436" s="167"/>
      <c r="AU1436" s="167"/>
      <c r="AV1436" s="167"/>
      <c r="AW1436" s="167"/>
      <c r="AX1436" s="167"/>
      <c r="AY1436" s="167"/>
      <c r="AZ1436" s="167"/>
      <c r="BA1436" s="167"/>
      <c r="BB1436" s="167"/>
      <c r="BC1436" s="167"/>
      <c r="BD1436" s="167"/>
      <c r="BE1436" s="167"/>
      <c r="BF1436" s="167"/>
      <c r="BG1436" s="167"/>
      <c r="BH1436" s="167"/>
      <c r="BI1436" s="167"/>
      <c r="BJ1436" s="167"/>
      <c r="BK1436" s="167"/>
      <c r="BL1436" s="166"/>
      <c r="BM1436" s="166"/>
      <c r="BN1436" s="166"/>
      <c r="BO1436" s="166"/>
      <c r="BP1436" s="166"/>
      <c r="BQ1436" s="166"/>
      <c r="BR1436" s="166"/>
      <c r="BS1436" s="166"/>
      <c r="BT1436" s="166"/>
      <c r="BU1436" s="166"/>
      <c r="BV1436" s="166"/>
      <c r="BW1436" s="166"/>
      <c r="BX1436" s="166"/>
      <c r="BY1436" s="166"/>
      <c r="BZ1436" s="166"/>
      <c r="CA1436" s="166"/>
      <c r="CB1436" s="166"/>
      <c r="CC1436" s="166"/>
      <c r="CD1436" s="166"/>
      <c r="CE1436" s="166"/>
      <c r="CF1436" s="166"/>
      <c r="CG1436" s="166"/>
      <c r="CH1436" s="166"/>
      <c r="CI1436" s="166"/>
      <c r="CJ1436" s="166"/>
      <c r="CK1436" s="166"/>
      <c r="CL1436" s="166"/>
      <c r="CM1436" s="166"/>
      <c r="CN1436" s="166"/>
      <c r="CO1436" s="166"/>
      <c r="CP1436" s="166"/>
      <c r="CQ1436" s="166"/>
      <c r="CR1436" s="166"/>
      <c r="CS1436" s="166"/>
      <c r="CT1436" s="166"/>
      <c r="CU1436" s="166"/>
      <c r="CV1436" s="166"/>
      <c r="CW1436" s="166"/>
      <c r="CX1436" s="166"/>
      <c r="CY1436" s="166"/>
      <c r="CZ1436" s="166"/>
      <c r="DA1436" s="166"/>
      <c r="DB1436" s="166"/>
      <c r="DC1436" s="166"/>
      <c r="DD1436" s="166"/>
      <c r="DE1436" s="166"/>
      <c r="DF1436" s="166"/>
      <c r="DG1436" s="166"/>
      <c r="DH1436" s="166"/>
      <c r="DI1436" s="166"/>
      <c r="DJ1436" s="166"/>
      <c r="DK1436" s="166"/>
      <c r="DL1436" s="166"/>
      <c r="DM1436" s="166"/>
      <c r="DN1436" s="166"/>
      <c r="DO1436" s="166"/>
      <c r="DP1436" s="166"/>
      <c r="DQ1436" s="166"/>
      <c r="DR1436" s="166"/>
      <c r="DS1436" s="166"/>
      <c r="DT1436" s="166"/>
      <c r="DU1436" s="166"/>
      <c r="DV1436" s="166"/>
      <c r="DW1436" s="166"/>
      <c r="DX1436" s="166"/>
      <c r="DY1436" s="166"/>
      <c r="DZ1436" s="166"/>
      <c r="EA1436" s="166"/>
      <c r="EB1436" s="166"/>
      <c r="EC1436" s="166"/>
      <c r="ED1436" s="166"/>
      <c r="EE1436" s="166"/>
      <c r="EF1436" s="166"/>
      <c r="EG1436" s="166"/>
      <c r="EH1436" s="166"/>
      <c r="EI1436" s="166"/>
      <c r="EJ1436" s="166"/>
      <c r="EK1436" s="166"/>
      <c r="EL1436" s="166"/>
      <c r="EM1436" s="166"/>
      <c r="EN1436" s="166"/>
      <c r="EO1436" s="166"/>
      <c r="EP1436" s="166"/>
      <c r="EQ1436" s="166"/>
      <c r="ER1436" s="166"/>
      <c r="ES1436" s="166"/>
      <c r="ET1436" s="166"/>
      <c r="EU1436" s="166"/>
      <c r="EV1436" s="166"/>
      <c r="EW1436" s="166"/>
      <c r="EX1436" s="166"/>
      <c r="EY1436" s="166"/>
      <c r="EZ1436" s="166"/>
      <c r="FA1436" s="166"/>
      <c r="FB1436" s="166"/>
      <c r="FC1436" s="166"/>
      <c r="FD1436" s="166"/>
      <c r="FE1436" s="166"/>
      <c r="FF1436" s="166"/>
      <c r="FG1436" s="166"/>
      <c r="FH1436" s="166"/>
      <c r="FI1436" s="166"/>
      <c r="FJ1436" s="166"/>
    </row>
    <row r="1437" spans="13:166" s="19" customFormat="1">
      <c r="M1437" s="166"/>
      <c r="N1437" s="166"/>
      <c r="O1437" s="166"/>
      <c r="P1437" s="166"/>
      <c r="Q1437" s="166"/>
      <c r="R1437" s="166"/>
      <c r="S1437" s="166"/>
      <c r="T1437" s="166"/>
      <c r="U1437" s="166"/>
      <c r="V1437" s="166"/>
      <c r="W1437" s="166"/>
      <c r="X1437" s="166"/>
      <c r="Y1437" s="166"/>
      <c r="Z1437" s="166"/>
      <c r="AA1437" s="166"/>
      <c r="AB1437" s="166"/>
      <c r="AC1437" s="166"/>
      <c r="AD1437" s="166"/>
      <c r="AE1437" s="166"/>
      <c r="AF1437" s="166"/>
      <c r="AG1437" s="166"/>
      <c r="AH1437" s="167"/>
      <c r="AI1437" s="167"/>
      <c r="AJ1437" s="167"/>
      <c r="AK1437" s="167"/>
      <c r="AL1437" s="167"/>
      <c r="AM1437" s="167"/>
      <c r="AN1437" s="167"/>
      <c r="AO1437" s="167"/>
      <c r="AP1437" s="167"/>
      <c r="AQ1437" s="167"/>
      <c r="AR1437" s="167"/>
      <c r="AS1437" s="167"/>
      <c r="AT1437" s="167"/>
      <c r="AU1437" s="167"/>
      <c r="AV1437" s="167"/>
      <c r="AW1437" s="167"/>
      <c r="AX1437" s="167"/>
      <c r="AY1437" s="167"/>
      <c r="AZ1437" s="167"/>
      <c r="BA1437" s="167"/>
      <c r="BB1437" s="167"/>
      <c r="BC1437" s="167"/>
      <c r="BD1437" s="167"/>
      <c r="BE1437" s="167"/>
      <c r="BF1437" s="167"/>
      <c r="BG1437" s="167"/>
      <c r="BH1437" s="167"/>
      <c r="BI1437" s="167"/>
      <c r="BJ1437" s="167"/>
      <c r="BK1437" s="167"/>
      <c r="BL1437" s="166"/>
      <c r="BM1437" s="166"/>
      <c r="BN1437" s="166"/>
      <c r="BO1437" s="166"/>
      <c r="BP1437" s="166"/>
      <c r="BQ1437" s="166"/>
      <c r="BR1437" s="166"/>
      <c r="BS1437" s="166"/>
      <c r="BT1437" s="166"/>
      <c r="BU1437" s="166"/>
      <c r="BV1437" s="166"/>
      <c r="BW1437" s="166"/>
      <c r="BX1437" s="166"/>
      <c r="BY1437" s="166"/>
      <c r="BZ1437" s="166"/>
      <c r="CA1437" s="166"/>
      <c r="CB1437" s="166"/>
      <c r="CC1437" s="166"/>
      <c r="CD1437" s="166"/>
      <c r="CE1437" s="166"/>
      <c r="CF1437" s="166"/>
      <c r="CG1437" s="166"/>
      <c r="CH1437" s="166"/>
      <c r="CI1437" s="166"/>
      <c r="CJ1437" s="166"/>
      <c r="CK1437" s="166"/>
      <c r="CL1437" s="166"/>
      <c r="CM1437" s="166"/>
      <c r="CN1437" s="166"/>
      <c r="CO1437" s="166"/>
      <c r="CP1437" s="166"/>
      <c r="CQ1437" s="166"/>
      <c r="CR1437" s="166"/>
      <c r="CS1437" s="166"/>
      <c r="CT1437" s="166"/>
      <c r="CU1437" s="166"/>
      <c r="CV1437" s="166"/>
      <c r="CW1437" s="166"/>
      <c r="CX1437" s="166"/>
      <c r="CY1437" s="166"/>
      <c r="CZ1437" s="166"/>
      <c r="DA1437" s="166"/>
      <c r="DB1437" s="166"/>
      <c r="DC1437" s="166"/>
      <c r="DD1437" s="166"/>
      <c r="DE1437" s="166"/>
      <c r="DF1437" s="166"/>
      <c r="DG1437" s="166"/>
      <c r="DH1437" s="166"/>
      <c r="DI1437" s="166"/>
      <c r="DJ1437" s="166"/>
      <c r="DK1437" s="166"/>
      <c r="DL1437" s="166"/>
      <c r="DM1437" s="166"/>
      <c r="DN1437" s="166"/>
      <c r="DO1437" s="166"/>
      <c r="DP1437" s="166"/>
      <c r="DQ1437" s="166"/>
      <c r="DR1437" s="166"/>
      <c r="DS1437" s="166"/>
      <c r="DT1437" s="166"/>
      <c r="DU1437" s="166"/>
      <c r="DV1437" s="166"/>
      <c r="DW1437" s="166"/>
      <c r="DX1437" s="166"/>
      <c r="DY1437" s="166"/>
      <c r="DZ1437" s="166"/>
      <c r="EA1437" s="166"/>
      <c r="EB1437" s="166"/>
      <c r="EC1437" s="166"/>
      <c r="ED1437" s="166"/>
      <c r="EE1437" s="166"/>
      <c r="EF1437" s="166"/>
      <c r="EG1437" s="166"/>
      <c r="EH1437" s="166"/>
      <c r="EI1437" s="166"/>
      <c r="EJ1437" s="166"/>
      <c r="EK1437" s="166"/>
      <c r="EL1437" s="166"/>
      <c r="EM1437" s="166"/>
      <c r="EN1437" s="166"/>
      <c r="EO1437" s="166"/>
      <c r="EP1437" s="166"/>
      <c r="EQ1437" s="166"/>
      <c r="ER1437" s="166"/>
      <c r="ES1437" s="166"/>
      <c r="ET1437" s="166"/>
      <c r="EU1437" s="166"/>
      <c r="EV1437" s="166"/>
      <c r="EW1437" s="166"/>
      <c r="EX1437" s="166"/>
      <c r="EY1437" s="166"/>
      <c r="EZ1437" s="166"/>
      <c r="FA1437" s="166"/>
      <c r="FB1437" s="166"/>
      <c r="FC1437" s="166"/>
      <c r="FD1437" s="166"/>
      <c r="FE1437" s="166"/>
      <c r="FF1437" s="166"/>
      <c r="FG1437" s="166"/>
      <c r="FH1437" s="166"/>
      <c r="FI1437" s="166"/>
      <c r="FJ1437" s="166"/>
    </row>
    <row r="1438" spans="13:166" s="19" customFormat="1">
      <c r="M1438" s="166"/>
      <c r="N1438" s="166"/>
      <c r="O1438" s="166"/>
      <c r="P1438" s="166"/>
      <c r="Q1438" s="166"/>
      <c r="R1438" s="166"/>
      <c r="S1438" s="166"/>
      <c r="T1438" s="166"/>
      <c r="U1438" s="166"/>
      <c r="V1438" s="166"/>
      <c r="W1438" s="166"/>
      <c r="X1438" s="166"/>
      <c r="Y1438" s="166"/>
      <c r="Z1438" s="166"/>
      <c r="AA1438" s="166"/>
      <c r="AB1438" s="166"/>
      <c r="AC1438" s="166"/>
      <c r="AD1438" s="166"/>
      <c r="AE1438" s="166"/>
      <c r="AF1438" s="166"/>
      <c r="AG1438" s="166"/>
      <c r="AH1438" s="167"/>
      <c r="AI1438" s="167"/>
      <c r="AJ1438" s="167"/>
      <c r="AK1438" s="167"/>
      <c r="AL1438" s="167"/>
      <c r="AM1438" s="167"/>
      <c r="AN1438" s="167"/>
      <c r="AO1438" s="167"/>
      <c r="AP1438" s="167"/>
      <c r="AQ1438" s="167"/>
      <c r="AR1438" s="167"/>
      <c r="AS1438" s="167"/>
      <c r="AT1438" s="167"/>
      <c r="AU1438" s="167"/>
      <c r="AV1438" s="167"/>
      <c r="AW1438" s="167"/>
      <c r="AX1438" s="167"/>
      <c r="AY1438" s="167"/>
      <c r="AZ1438" s="167"/>
      <c r="BA1438" s="167"/>
      <c r="BB1438" s="167"/>
      <c r="BC1438" s="167"/>
      <c r="BD1438" s="167"/>
      <c r="BE1438" s="167"/>
      <c r="BF1438" s="167"/>
      <c r="BG1438" s="167"/>
      <c r="BH1438" s="167"/>
      <c r="BI1438" s="167"/>
      <c r="BJ1438" s="167"/>
      <c r="BK1438" s="167"/>
      <c r="BL1438" s="166"/>
      <c r="BM1438" s="166"/>
      <c r="BN1438" s="166"/>
      <c r="BO1438" s="166"/>
      <c r="BP1438" s="166"/>
      <c r="BQ1438" s="166"/>
      <c r="BR1438" s="166"/>
      <c r="BS1438" s="166"/>
      <c r="BT1438" s="166"/>
      <c r="BU1438" s="166"/>
      <c r="BV1438" s="166"/>
      <c r="BW1438" s="166"/>
      <c r="BX1438" s="166"/>
      <c r="BY1438" s="166"/>
      <c r="BZ1438" s="166"/>
      <c r="CA1438" s="166"/>
      <c r="CB1438" s="166"/>
      <c r="CC1438" s="166"/>
      <c r="CD1438" s="166"/>
      <c r="CE1438" s="166"/>
      <c r="CF1438" s="166"/>
      <c r="CG1438" s="166"/>
      <c r="CH1438" s="166"/>
      <c r="CI1438" s="166"/>
      <c r="CJ1438" s="166"/>
      <c r="CK1438" s="166"/>
      <c r="CL1438" s="166"/>
      <c r="CM1438" s="166"/>
      <c r="CN1438" s="166"/>
      <c r="CO1438" s="166"/>
      <c r="CP1438" s="166"/>
      <c r="CQ1438" s="166"/>
      <c r="CR1438" s="166"/>
      <c r="CS1438" s="166"/>
      <c r="CT1438" s="166"/>
      <c r="CU1438" s="166"/>
      <c r="CV1438" s="166"/>
      <c r="CW1438" s="166"/>
      <c r="CX1438" s="166"/>
      <c r="CY1438" s="166"/>
      <c r="CZ1438" s="166"/>
      <c r="DA1438" s="166"/>
      <c r="DB1438" s="166"/>
      <c r="DC1438" s="166"/>
      <c r="DD1438" s="166"/>
      <c r="DE1438" s="166"/>
      <c r="DF1438" s="166"/>
      <c r="DG1438" s="166"/>
      <c r="DH1438" s="166"/>
      <c r="DI1438" s="166"/>
      <c r="DJ1438" s="166"/>
      <c r="DK1438" s="166"/>
      <c r="DL1438" s="166"/>
      <c r="DM1438" s="166"/>
      <c r="DN1438" s="166"/>
      <c r="DO1438" s="166"/>
      <c r="DP1438" s="166"/>
      <c r="DQ1438" s="166"/>
      <c r="DR1438" s="166"/>
      <c r="DS1438" s="166"/>
      <c r="DT1438" s="166"/>
      <c r="DU1438" s="166"/>
      <c r="DV1438" s="166"/>
      <c r="DW1438" s="166"/>
      <c r="DX1438" s="166"/>
      <c r="DY1438" s="166"/>
      <c r="DZ1438" s="166"/>
      <c r="EA1438" s="166"/>
      <c r="EB1438" s="166"/>
      <c r="EC1438" s="166"/>
      <c r="ED1438" s="166"/>
      <c r="EE1438" s="166"/>
      <c r="EF1438" s="166"/>
      <c r="EG1438" s="166"/>
      <c r="EH1438" s="166"/>
      <c r="EI1438" s="166"/>
      <c r="EJ1438" s="166"/>
      <c r="EK1438" s="166"/>
      <c r="EL1438" s="166"/>
      <c r="EM1438" s="166"/>
      <c r="EN1438" s="166"/>
      <c r="EO1438" s="166"/>
      <c r="EP1438" s="166"/>
      <c r="EQ1438" s="166"/>
      <c r="ER1438" s="166"/>
      <c r="ES1438" s="166"/>
      <c r="ET1438" s="166"/>
      <c r="EU1438" s="166"/>
      <c r="EV1438" s="166"/>
      <c r="EW1438" s="166"/>
      <c r="EX1438" s="166"/>
      <c r="EY1438" s="166"/>
      <c r="EZ1438" s="166"/>
      <c r="FA1438" s="166"/>
      <c r="FB1438" s="166"/>
      <c r="FC1438" s="166"/>
      <c r="FD1438" s="166"/>
      <c r="FE1438" s="166"/>
      <c r="FF1438" s="166"/>
      <c r="FG1438" s="166"/>
      <c r="FH1438" s="166"/>
      <c r="FI1438" s="166"/>
      <c r="FJ1438" s="166"/>
    </row>
    <row r="1439" spans="13:166" s="19" customFormat="1">
      <c r="M1439" s="166"/>
      <c r="N1439" s="166"/>
      <c r="O1439" s="166"/>
      <c r="P1439" s="166"/>
      <c r="Q1439" s="166"/>
      <c r="R1439" s="166"/>
      <c r="S1439" s="166"/>
      <c r="T1439" s="166"/>
      <c r="U1439" s="166"/>
      <c r="V1439" s="166"/>
      <c r="W1439" s="166"/>
      <c r="X1439" s="166"/>
      <c r="Y1439" s="166"/>
      <c r="Z1439" s="166"/>
      <c r="AA1439" s="166"/>
      <c r="AB1439" s="166"/>
      <c r="AC1439" s="166"/>
      <c r="AD1439" s="166"/>
      <c r="AE1439" s="166"/>
      <c r="AF1439" s="166"/>
      <c r="AG1439" s="166"/>
      <c r="AH1439" s="167"/>
      <c r="AI1439" s="167"/>
      <c r="AJ1439" s="167"/>
      <c r="AK1439" s="167"/>
      <c r="AL1439" s="167"/>
      <c r="AM1439" s="167"/>
      <c r="AN1439" s="167"/>
      <c r="AO1439" s="167"/>
      <c r="AP1439" s="167"/>
      <c r="AQ1439" s="167"/>
      <c r="AR1439" s="167"/>
      <c r="AS1439" s="167"/>
      <c r="AT1439" s="167"/>
      <c r="AU1439" s="167"/>
      <c r="AV1439" s="167"/>
      <c r="AW1439" s="167"/>
      <c r="AX1439" s="167"/>
      <c r="AY1439" s="167"/>
      <c r="AZ1439" s="167"/>
      <c r="BA1439" s="167"/>
      <c r="BB1439" s="167"/>
      <c r="BC1439" s="167"/>
      <c r="BD1439" s="167"/>
      <c r="BE1439" s="167"/>
      <c r="BF1439" s="167"/>
      <c r="BG1439" s="167"/>
      <c r="BH1439" s="167"/>
      <c r="BI1439" s="167"/>
      <c r="BJ1439" s="167"/>
      <c r="BK1439" s="167"/>
      <c r="BL1439" s="166"/>
      <c r="BM1439" s="166"/>
      <c r="BN1439" s="166"/>
      <c r="BO1439" s="166"/>
      <c r="BP1439" s="166"/>
      <c r="BQ1439" s="166"/>
      <c r="BR1439" s="166"/>
      <c r="BS1439" s="166"/>
      <c r="BT1439" s="166"/>
      <c r="BU1439" s="166"/>
      <c r="BV1439" s="166"/>
      <c r="BW1439" s="166"/>
      <c r="BX1439" s="166"/>
      <c r="BY1439" s="166"/>
      <c r="BZ1439" s="166"/>
      <c r="CA1439" s="166"/>
      <c r="CB1439" s="166"/>
      <c r="CC1439" s="166"/>
      <c r="CD1439" s="166"/>
      <c r="CE1439" s="166"/>
      <c r="CF1439" s="166"/>
      <c r="CG1439" s="166"/>
      <c r="CH1439" s="166"/>
      <c r="CI1439" s="166"/>
      <c r="CJ1439" s="166"/>
      <c r="CK1439" s="166"/>
      <c r="CL1439" s="166"/>
      <c r="CM1439" s="166"/>
      <c r="CN1439" s="166"/>
      <c r="CO1439" s="166"/>
      <c r="CP1439" s="166"/>
      <c r="CQ1439" s="166"/>
      <c r="CR1439" s="166"/>
      <c r="CS1439" s="166"/>
      <c r="CT1439" s="166"/>
      <c r="CU1439" s="166"/>
      <c r="CV1439" s="166"/>
      <c r="CW1439" s="166"/>
      <c r="CX1439" s="166"/>
      <c r="CY1439" s="166"/>
      <c r="CZ1439" s="166"/>
      <c r="DA1439" s="166"/>
      <c r="DB1439" s="166"/>
      <c r="DC1439" s="166"/>
      <c r="DD1439" s="166"/>
      <c r="DE1439" s="166"/>
      <c r="DF1439" s="166"/>
      <c r="DG1439" s="166"/>
      <c r="DH1439" s="166"/>
      <c r="DI1439" s="166"/>
      <c r="DJ1439" s="166"/>
      <c r="DK1439" s="166"/>
      <c r="DL1439" s="166"/>
      <c r="DM1439" s="166"/>
      <c r="DN1439" s="166"/>
      <c r="DO1439" s="166"/>
      <c r="DP1439" s="166"/>
      <c r="DQ1439" s="166"/>
      <c r="DR1439" s="166"/>
      <c r="DS1439" s="166"/>
      <c r="DT1439" s="166"/>
      <c r="DU1439" s="166"/>
      <c r="DV1439" s="166"/>
      <c r="DW1439" s="166"/>
      <c r="DX1439" s="166"/>
      <c r="DY1439" s="166"/>
      <c r="DZ1439" s="166"/>
      <c r="EA1439" s="166"/>
      <c r="EB1439" s="166"/>
      <c r="EC1439" s="166"/>
      <c r="ED1439" s="166"/>
      <c r="EE1439" s="166"/>
      <c r="EF1439" s="166"/>
      <c r="EG1439" s="166"/>
      <c r="EH1439" s="166"/>
      <c r="EI1439" s="166"/>
      <c r="EJ1439" s="166"/>
      <c r="EK1439" s="166"/>
      <c r="EL1439" s="166"/>
      <c r="EM1439" s="166"/>
      <c r="EN1439" s="166"/>
      <c r="EO1439" s="166"/>
      <c r="EP1439" s="166"/>
      <c r="EQ1439" s="166"/>
      <c r="ER1439" s="166"/>
      <c r="ES1439" s="166"/>
      <c r="ET1439" s="166"/>
      <c r="EU1439" s="166"/>
      <c r="EV1439" s="166"/>
      <c r="EW1439" s="166"/>
      <c r="EX1439" s="166"/>
      <c r="EY1439" s="166"/>
      <c r="EZ1439" s="166"/>
      <c r="FA1439" s="166"/>
      <c r="FB1439" s="166"/>
      <c r="FC1439" s="166"/>
      <c r="FD1439" s="166"/>
      <c r="FE1439" s="166"/>
      <c r="FF1439" s="166"/>
      <c r="FG1439" s="166"/>
      <c r="FH1439" s="166"/>
      <c r="FI1439" s="166"/>
      <c r="FJ1439" s="166"/>
    </row>
    <row r="1440" spans="13:166" s="19" customFormat="1">
      <c r="M1440" s="166"/>
      <c r="N1440" s="166"/>
      <c r="O1440" s="166"/>
      <c r="P1440" s="166"/>
      <c r="Q1440" s="166"/>
      <c r="R1440" s="166"/>
      <c r="S1440" s="166"/>
      <c r="T1440" s="166"/>
      <c r="U1440" s="166"/>
      <c r="V1440" s="166"/>
      <c r="W1440" s="166"/>
      <c r="X1440" s="166"/>
      <c r="Y1440" s="166"/>
      <c r="Z1440" s="166"/>
      <c r="AA1440" s="166"/>
      <c r="AB1440" s="166"/>
      <c r="AC1440" s="166"/>
      <c r="AD1440" s="166"/>
      <c r="AE1440" s="166"/>
      <c r="AF1440" s="166"/>
      <c r="AG1440" s="166"/>
      <c r="AH1440" s="167"/>
      <c r="AI1440" s="167"/>
      <c r="AJ1440" s="167"/>
      <c r="AK1440" s="167"/>
      <c r="AL1440" s="167"/>
      <c r="AM1440" s="167"/>
      <c r="AN1440" s="167"/>
      <c r="AO1440" s="167"/>
      <c r="AP1440" s="167"/>
      <c r="AQ1440" s="167"/>
      <c r="AR1440" s="167"/>
      <c r="AS1440" s="167"/>
      <c r="AT1440" s="167"/>
      <c r="AU1440" s="167"/>
      <c r="AV1440" s="167"/>
      <c r="AW1440" s="167"/>
      <c r="AX1440" s="167"/>
      <c r="AY1440" s="167"/>
      <c r="AZ1440" s="167"/>
      <c r="BA1440" s="167"/>
      <c r="BB1440" s="167"/>
      <c r="BC1440" s="167"/>
      <c r="BD1440" s="167"/>
      <c r="BE1440" s="167"/>
      <c r="BF1440" s="167"/>
      <c r="BG1440" s="167"/>
      <c r="BH1440" s="167"/>
      <c r="BI1440" s="167"/>
      <c r="BJ1440" s="167"/>
      <c r="BK1440" s="167"/>
      <c r="BL1440" s="166"/>
      <c r="BM1440" s="166"/>
      <c r="BN1440" s="166"/>
      <c r="BO1440" s="166"/>
      <c r="BP1440" s="166"/>
      <c r="BQ1440" s="166"/>
      <c r="BR1440" s="166"/>
      <c r="BS1440" s="166"/>
      <c r="BT1440" s="166"/>
      <c r="BU1440" s="166"/>
      <c r="BV1440" s="166"/>
      <c r="BW1440" s="166"/>
      <c r="BX1440" s="166"/>
      <c r="BY1440" s="166"/>
      <c r="BZ1440" s="166"/>
      <c r="CA1440" s="166"/>
      <c r="CB1440" s="166"/>
      <c r="CC1440" s="166"/>
      <c r="CD1440" s="166"/>
      <c r="CE1440" s="166"/>
      <c r="CF1440" s="166"/>
      <c r="CG1440" s="166"/>
      <c r="CH1440" s="166"/>
      <c r="CI1440" s="166"/>
      <c r="CJ1440" s="166"/>
      <c r="CK1440" s="166"/>
      <c r="CL1440" s="166"/>
      <c r="CM1440" s="166"/>
      <c r="CN1440" s="166"/>
      <c r="CO1440" s="166"/>
      <c r="CP1440" s="166"/>
      <c r="CQ1440" s="166"/>
      <c r="CR1440" s="166"/>
      <c r="CS1440" s="166"/>
      <c r="CT1440" s="166"/>
      <c r="CU1440" s="166"/>
      <c r="CV1440" s="166"/>
      <c r="CW1440" s="166"/>
      <c r="CX1440" s="166"/>
      <c r="CY1440" s="166"/>
      <c r="CZ1440" s="166"/>
      <c r="DA1440" s="166"/>
      <c r="DB1440" s="166"/>
      <c r="DC1440" s="166"/>
      <c r="DD1440" s="166"/>
      <c r="DE1440" s="166"/>
      <c r="DF1440" s="166"/>
      <c r="DG1440" s="166"/>
      <c r="DH1440" s="166"/>
      <c r="DI1440" s="166"/>
      <c r="DJ1440" s="166"/>
      <c r="DK1440" s="166"/>
      <c r="DL1440" s="166"/>
      <c r="DM1440" s="166"/>
      <c r="DN1440" s="166"/>
      <c r="DO1440" s="166"/>
      <c r="DP1440" s="166"/>
      <c r="DQ1440" s="166"/>
      <c r="DR1440" s="166"/>
      <c r="DS1440" s="166"/>
      <c r="DT1440" s="166"/>
      <c r="DU1440" s="166"/>
      <c r="DV1440" s="166"/>
      <c r="DW1440" s="166"/>
      <c r="DX1440" s="166"/>
      <c r="DY1440" s="166"/>
      <c r="DZ1440" s="166"/>
      <c r="EA1440" s="166"/>
      <c r="EB1440" s="166"/>
      <c r="EC1440" s="166"/>
      <c r="ED1440" s="166"/>
      <c r="EE1440" s="166"/>
      <c r="EF1440" s="166"/>
      <c r="EG1440" s="166"/>
      <c r="EH1440" s="166"/>
      <c r="EI1440" s="166"/>
      <c r="EJ1440" s="166"/>
      <c r="EK1440" s="166"/>
      <c r="EL1440" s="166"/>
      <c r="EM1440" s="166"/>
      <c r="EN1440" s="166"/>
      <c r="EO1440" s="166"/>
      <c r="EP1440" s="166"/>
      <c r="EQ1440" s="166"/>
      <c r="ER1440" s="166"/>
      <c r="ES1440" s="166"/>
      <c r="ET1440" s="166"/>
      <c r="EU1440" s="166"/>
      <c r="EV1440" s="166"/>
      <c r="EW1440" s="166"/>
      <c r="EX1440" s="166"/>
      <c r="EY1440" s="166"/>
      <c r="EZ1440" s="166"/>
      <c r="FA1440" s="166"/>
      <c r="FB1440" s="166"/>
      <c r="FC1440" s="166"/>
      <c r="FD1440" s="166"/>
      <c r="FE1440" s="166"/>
      <c r="FF1440" s="166"/>
      <c r="FG1440" s="166"/>
      <c r="FH1440" s="166"/>
      <c r="FI1440" s="166"/>
      <c r="FJ1440" s="166"/>
    </row>
    <row r="1441" spans="13:166" s="19" customFormat="1">
      <c r="M1441" s="166"/>
      <c r="N1441" s="166"/>
      <c r="O1441" s="166"/>
      <c r="P1441" s="166"/>
      <c r="Q1441" s="166"/>
      <c r="R1441" s="166"/>
      <c r="S1441" s="166"/>
      <c r="T1441" s="166"/>
      <c r="U1441" s="166"/>
      <c r="V1441" s="166"/>
      <c r="W1441" s="166"/>
      <c r="X1441" s="166"/>
      <c r="Y1441" s="166"/>
      <c r="Z1441" s="166"/>
      <c r="AA1441" s="166"/>
      <c r="AB1441" s="166"/>
      <c r="AC1441" s="166"/>
      <c r="AD1441" s="166"/>
      <c r="AE1441" s="166"/>
      <c r="AF1441" s="166"/>
      <c r="AG1441" s="166"/>
      <c r="AH1441" s="167"/>
      <c r="AI1441" s="167"/>
      <c r="AJ1441" s="167"/>
      <c r="AK1441" s="167"/>
      <c r="AL1441" s="167"/>
      <c r="AM1441" s="167"/>
      <c r="AN1441" s="167"/>
      <c r="AO1441" s="167"/>
      <c r="AP1441" s="167"/>
      <c r="AQ1441" s="167"/>
      <c r="AR1441" s="167"/>
      <c r="AS1441" s="167"/>
      <c r="AT1441" s="167"/>
      <c r="AU1441" s="167"/>
      <c r="AV1441" s="167"/>
      <c r="AW1441" s="167"/>
      <c r="AX1441" s="167"/>
      <c r="AY1441" s="167"/>
      <c r="AZ1441" s="167"/>
      <c r="BA1441" s="167"/>
      <c r="BB1441" s="167"/>
      <c r="BC1441" s="167"/>
      <c r="BD1441" s="167"/>
      <c r="BE1441" s="167"/>
      <c r="BF1441" s="167"/>
      <c r="BG1441" s="167"/>
      <c r="BH1441" s="167"/>
      <c r="BI1441" s="167"/>
      <c r="BJ1441" s="167"/>
      <c r="BK1441" s="167"/>
      <c r="BL1441" s="166"/>
      <c r="BM1441" s="166"/>
      <c r="BN1441" s="166"/>
      <c r="BO1441" s="166"/>
      <c r="BP1441" s="166"/>
      <c r="BQ1441" s="166"/>
      <c r="BR1441" s="166"/>
      <c r="BS1441" s="166"/>
      <c r="BT1441" s="166"/>
      <c r="BU1441" s="166"/>
      <c r="BV1441" s="166"/>
      <c r="BW1441" s="166"/>
      <c r="BX1441" s="166"/>
      <c r="BY1441" s="166"/>
      <c r="BZ1441" s="166"/>
      <c r="CA1441" s="166"/>
      <c r="CB1441" s="166"/>
      <c r="CC1441" s="166"/>
      <c r="CD1441" s="166"/>
      <c r="CE1441" s="166"/>
      <c r="CF1441" s="166"/>
      <c r="CG1441" s="166"/>
      <c r="CH1441" s="166"/>
      <c r="CI1441" s="166"/>
      <c r="CJ1441" s="166"/>
      <c r="CK1441" s="166"/>
      <c r="CL1441" s="166"/>
      <c r="CM1441" s="166"/>
      <c r="CN1441" s="166"/>
      <c r="CO1441" s="166"/>
      <c r="CP1441" s="166"/>
      <c r="CQ1441" s="166"/>
      <c r="CR1441" s="166"/>
      <c r="CS1441" s="166"/>
      <c r="CT1441" s="166"/>
      <c r="CU1441" s="166"/>
      <c r="CV1441" s="166"/>
      <c r="CW1441" s="166"/>
      <c r="CX1441" s="166"/>
      <c r="CY1441" s="166"/>
      <c r="CZ1441" s="166"/>
      <c r="DA1441" s="166"/>
      <c r="DB1441" s="166"/>
      <c r="DC1441" s="166"/>
      <c r="DD1441" s="166"/>
      <c r="DE1441" s="166"/>
      <c r="DF1441" s="166"/>
      <c r="DG1441" s="166"/>
      <c r="DH1441" s="166"/>
      <c r="DI1441" s="166"/>
      <c r="DJ1441" s="166"/>
      <c r="DK1441" s="166"/>
      <c r="DL1441" s="166"/>
      <c r="DM1441" s="166"/>
      <c r="DN1441" s="166"/>
      <c r="DO1441" s="166"/>
      <c r="DP1441" s="166"/>
      <c r="DQ1441" s="166"/>
      <c r="DR1441" s="166"/>
      <c r="DS1441" s="166"/>
      <c r="DT1441" s="166"/>
      <c r="DU1441" s="166"/>
      <c r="DV1441" s="166"/>
      <c r="DW1441" s="166"/>
      <c r="DX1441" s="166"/>
      <c r="DY1441" s="166"/>
      <c r="DZ1441" s="166"/>
      <c r="EA1441" s="166"/>
      <c r="EB1441" s="166"/>
      <c r="EC1441" s="166"/>
      <c r="ED1441" s="166"/>
      <c r="EE1441" s="166"/>
      <c r="EF1441" s="166"/>
      <c r="EG1441" s="166"/>
      <c r="EH1441" s="166"/>
      <c r="EI1441" s="166"/>
      <c r="EJ1441" s="166"/>
      <c r="EK1441" s="166"/>
      <c r="EL1441" s="166"/>
      <c r="EM1441" s="166"/>
      <c r="EN1441" s="166"/>
      <c r="EO1441" s="166"/>
      <c r="EP1441" s="166"/>
      <c r="EQ1441" s="166"/>
      <c r="ER1441" s="166"/>
      <c r="ES1441" s="166"/>
      <c r="ET1441" s="166"/>
      <c r="EU1441" s="166"/>
      <c r="EV1441" s="166"/>
      <c r="EW1441" s="166"/>
      <c r="EX1441" s="166"/>
      <c r="EY1441" s="166"/>
      <c r="EZ1441" s="166"/>
      <c r="FA1441" s="166"/>
      <c r="FB1441" s="166"/>
      <c r="FC1441" s="166"/>
      <c r="FD1441" s="166"/>
      <c r="FE1441" s="166"/>
      <c r="FF1441" s="166"/>
      <c r="FG1441" s="166"/>
      <c r="FH1441" s="166"/>
      <c r="FI1441" s="166"/>
      <c r="FJ1441" s="166"/>
    </row>
    <row r="1442" spans="13:166" s="19" customFormat="1">
      <c r="M1442" s="166"/>
      <c r="N1442" s="166"/>
      <c r="O1442" s="166"/>
      <c r="P1442" s="166"/>
      <c r="Q1442" s="166"/>
      <c r="R1442" s="166"/>
      <c r="S1442" s="166"/>
      <c r="T1442" s="166"/>
      <c r="U1442" s="166"/>
      <c r="V1442" s="166"/>
      <c r="W1442" s="166"/>
      <c r="X1442" s="166"/>
      <c r="Y1442" s="166"/>
      <c r="Z1442" s="166"/>
      <c r="AA1442" s="166"/>
      <c r="AB1442" s="166"/>
      <c r="AC1442" s="166"/>
      <c r="AD1442" s="166"/>
      <c r="AE1442" s="166"/>
      <c r="AF1442" s="166"/>
      <c r="AG1442" s="166"/>
      <c r="AH1442" s="167"/>
      <c r="AI1442" s="167"/>
      <c r="AJ1442" s="167"/>
      <c r="AK1442" s="167"/>
      <c r="AL1442" s="167"/>
      <c r="AM1442" s="167"/>
      <c r="AN1442" s="167"/>
      <c r="AO1442" s="167"/>
      <c r="AP1442" s="167"/>
      <c r="AQ1442" s="167"/>
      <c r="AR1442" s="167"/>
      <c r="AS1442" s="167"/>
      <c r="AT1442" s="167"/>
      <c r="AU1442" s="167"/>
      <c r="AV1442" s="167"/>
      <c r="AW1442" s="167"/>
      <c r="AX1442" s="167"/>
      <c r="AY1442" s="167"/>
      <c r="AZ1442" s="167"/>
      <c r="BA1442" s="167"/>
      <c r="BB1442" s="167"/>
      <c r="BC1442" s="167"/>
      <c r="BD1442" s="167"/>
      <c r="BE1442" s="167"/>
      <c r="BF1442" s="167"/>
      <c r="BG1442" s="167"/>
      <c r="BH1442" s="167"/>
      <c r="BI1442" s="167"/>
      <c r="BJ1442" s="167"/>
      <c r="BK1442" s="167"/>
      <c r="BL1442" s="166"/>
      <c r="BM1442" s="166"/>
      <c r="BN1442" s="166"/>
      <c r="BO1442" s="166"/>
      <c r="BP1442" s="166"/>
      <c r="BQ1442" s="166"/>
      <c r="BR1442" s="166"/>
      <c r="BS1442" s="166"/>
      <c r="BT1442" s="166"/>
      <c r="BU1442" s="166"/>
      <c r="BV1442" s="166"/>
      <c r="BW1442" s="166"/>
      <c r="BX1442" s="166"/>
      <c r="BY1442" s="166"/>
      <c r="BZ1442" s="166"/>
      <c r="CA1442" s="166"/>
      <c r="CB1442" s="166"/>
      <c r="CC1442" s="166"/>
      <c r="CD1442" s="166"/>
      <c r="CE1442" s="166"/>
      <c r="CF1442" s="166"/>
      <c r="CG1442" s="166"/>
      <c r="CH1442" s="166"/>
      <c r="CI1442" s="166"/>
      <c r="CJ1442" s="166"/>
      <c r="CK1442" s="166"/>
      <c r="CL1442" s="166"/>
      <c r="CM1442" s="166"/>
      <c r="CN1442" s="166"/>
      <c r="CO1442" s="166"/>
      <c r="CP1442" s="166"/>
      <c r="CQ1442" s="166"/>
      <c r="CR1442" s="166"/>
      <c r="CS1442" s="166"/>
      <c r="CT1442" s="166"/>
      <c r="CU1442" s="166"/>
      <c r="CV1442" s="166"/>
      <c r="CW1442" s="166"/>
      <c r="CX1442" s="166"/>
      <c r="CY1442" s="166"/>
      <c r="CZ1442" s="166"/>
      <c r="DA1442" s="166"/>
      <c r="DB1442" s="166"/>
      <c r="DC1442" s="166"/>
      <c r="DD1442" s="166"/>
      <c r="DE1442" s="166"/>
      <c r="DF1442" s="166"/>
      <c r="DG1442" s="166"/>
      <c r="DH1442" s="166"/>
      <c r="DI1442" s="166"/>
      <c r="DJ1442" s="166"/>
      <c r="DK1442" s="166"/>
      <c r="DL1442" s="166"/>
      <c r="DM1442" s="166"/>
      <c r="DN1442" s="166"/>
      <c r="DO1442" s="166"/>
      <c r="DP1442" s="166"/>
      <c r="DQ1442" s="166"/>
      <c r="DR1442" s="166"/>
      <c r="DS1442" s="166"/>
      <c r="DT1442" s="166"/>
      <c r="DU1442" s="166"/>
      <c r="DV1442" s="166"/>
      <c r="DW1442" s="166"/>
      <c r="DX1442" s="166"/>
      <c r="DY1442" s="166"/>
      <c r="DZ1442" s="166"/>
      <c r="EA1442" s="166"/>
      <c r="EB1442" s="166"/>
      <c r="EC1442" s="166"/>
      <c r="ED1442" s="166"/>
      <c r="EE1442" s="166"/>
      <c r="EF1442" s="166"/>
      <c r="EG1442" s="166"/>
      <c r="EH1442" s="166"/>
      <c r="EI1442" s="166"/>
      <c r="EJ1442" s="166"/>
      <c r="EK1442" s="166"/>
      <c r="EL1442" s="166"/>
      <c r="EM1442" s="166"/>
      <c r="EN1442" s="166"/>
      <c r="EO1442" s="166"/>
      <c r="EP1442" s="166"/>
      <c r="EQ1442" s="166"/>
      <c r="ER1442" s="166"/>
      <c r="ES1442" s="166"/>
      <c r="ET1442" s="166"/>
      <c r="EU1442" s="166"/>
      <c r="EV1442" s="166"/>
      <c r="EW1442" s="166"/>
      <c r="EX1442" s="166"/>
      <c r="EY1442" s="166"/>
      <c r="EZ1442" s="166"/>
      <c r="FA1442" s="166"/>
      <c r="FB1442" s="166"/>
      <c r="FC1442" s="166"/>
      <c r="FD1442" s="166"/>
      <c r="FE1442" s="166"/>
      <c r="FF1442" s="166"/>
      <c r="FG1442" s="166"/>
      <c r="FH1442" s="166"/>
      <c r="FI1442" s="166"/>
      <c r="FJ1442" s="166"/>
    </row>
    <row r="1443" spans="13:166" s="19" customFormat="1">
      <c r="M1443" s="166"/>
      <c r="N1443" s="166"/>
      <c r="O1443" s="166"/>
      <c r="P1443" s="166"/>
      <c r="Q1443" s="166"/>
      <c r="R1443" s="166"/>
      <c r="S1443" s="166"/>
      <c r="T1443" s="166"/>
      <c r="U1443" s="166"/>
      <c r="V1443" s="166"/>
      <c r="W1443" s="166"/>
      <c r="X1443" s="166"/>
      <c r="Y1443" s="166"/>
      <c r="Z1443" s="166"/>
      <c r="AA1443" s="166"/>
      <c r="AB1443" s="166"/>
      <c r="AC1443" s="166"/>
      <c r="AD1443" s="166"/>
      <c r="AE1443" s="166"/>
      <c r="AF1443" s="166"/>
      <c r="AG1443" s="166"/>
      <c r="AH1443" s="167"/>
      <c r="AI1443" s="167"/>
      <c r="AJ1443" s="167"/>
      <c r="AK1443" s="167"/>
      <c r="AL1443" s="167"/>
      <c r="AM1443" s="167"/>
      <c r="AN1443" s="167"/>
      <c r="AO1443" s="167"/>
      <c r="AP1443" s="167"/>
      <c r="AQ1443" s="167"/>
      <c r="AR1443" s="167"/>
      <c r="AS1443" s="167"/>
      <c r="AT1443" s="167"/>
      <c r="AU1443" s="167"/>
      <c r="AV1443" s="167"/>
      <c r="AW1443" s="167"/>
      <c r="AX1443" s="167"/>
      <c r="AY1443" s="167"/>
      <c r="AZ1443" s="167"/>
      <c r="BA1443" s="167"/>
      <c r="BB1443" s="167"/>
      <c r="BC1443" s="167"/>
      <c r="BD1443" s="167"/>
      <c r="BE1443" s="167"/>
      <c r="BF1443" s="167"/>
      <c r="BG1443" s="167"/>
      <c r="BH1443" s="167"/>
      <c r="BI1443" s="167"/>
      <c r="BJ1443" s="167"/>
      <c r="BK1443" s="167"/>
      <c r="BL1443" s="166"/>
      <c r="BM1443" s="166"/>
      <c r="BN1443" s="166"/>
      <c r="BO1443" s="166"/>
      <c r="BP1443" s="166"/>
      <c r="BQ1443" s="166"/>
      <c r="BR1443" s="166"/>
      <c r="BS1443" s="166"/>
      <c r="BT1443" s="166"/>
      <c r="BU1443" s="166"/>
      <c r="BV1443" s="166"/>
      <c r="BW1443" s="166"/>
      <c r="BX1443" s="166"/>
      <c r="BY1443" s="166"/>
      <c r="BZ1443" s="166"/>
      <c r="CA1443" s="166"/>
      <c r="CB1443" s="166"/>
      <c r="CC1443" s="166"/>
      <c r="CD1443" s="166"/>
      <c r="CE1443" s="166"/>
      <c r="CF1443" s="166"/>
      <c r="CG1443" s="166"/>
      <c r="CH1443" s="166"/>
      <c r="CI1443" s="166"/>
      <c r="CJ1443" s="166"/>
      <c r="CK1443" s="166"/>
      <c r="CL1443" s="166"/>
      <c r="CM1443" s="166"/>
      <c r="CN1443" s="166"/>
      <c r="CO1443" s="166"/>
      <c r="CP1443" s="166"/>
      <c r="CQ1443" s="166"/>
      <c r="CR1443" s="166"/>
      <c r="CS1443" s="166"/>
      <c r="CT1443" s="166"/>
      <c r="CU1443" s="166"/>
      <c r="CV1443" s="166"/>
      <c r="CW1443" s="166"/>
      <c r="CX1443" s="166"/>
      <c r="CY1443" s="166"/>
      <c r="CZ1443" s="166"/>
      <c r="DA1443" s="166"/>
      <c r="DB1443" s="166"/>
      <c r="DC1443" s="166"/>
      <c r="DD1443" s="166"/>
      <c r="DE1443" s="166"/>
      <c r="DF1443" s="166"/>
      <c r="DG1443" s="166"/>
      <c r="DH1443" s="166"/>
      <c r="DI1443" s="166"/>
      <c r="DJ1443" s="166"/>
      <c r="DK1443" s="166"/>
      <c r="DL1443" s="166"/>
      <c r="DM1443" s="166"/>
      <c r="DN1443" s="166"/>
      <c r="DO1443" s="166"/>
      <c r="DP1443" s="166"/>
      <c r="DQ1443" s="166"/>
      <c r="DR1443" s="166"/>
      <c r="DS1443" s="166"/>
      <c r="DT1443" s="166"/>
      <c r="DU1443" s="166"/>
      <c r="DV1443" s="166"/>
      <c r="DW1443" s="166"/>
      <c r="DX1443" s="166"/>
      <c r="DY1443" s="166"/>
      <c r="DZ1443" s="166"/>
      <c r="EA1443" s="166"/>
      <c r="EB1443" s="166"/>
      <c r="EC1443" s="166"/>
      <c r="ED1443" s="166"/>
      <c r="EE1443" s="166"/>
      <c r="EF1443" s="166"/>
      <c r="EG1443" s="166"/>
      <c r="EH1443" s="166"/>
      <c r="EI1443" s="166"/>
      <c r="EJ1443" s="166"/>
      <c r="EK1443" s="166"/>
      <c r="EL1443" s="166"/>
      <c r="EM1443" s="166"/>
      <c r="EN1443" s="166"/>
      <c r="EO1443" s="166"/>
      <c r="EP1443" s="166"/>
      <c r="EQ1443" s="166"/>
      <c r="ER1443" s="166"/>
      <c r="ES1443" s="166"/>
      <c r="ET1443" s="166"/>
      <c r="EU1443" s="166"/>
      <c r="EV1443" s="166"/>
      <c r="EW1443" s="166"/>
      <c r="EX1443" s="166"/>
      <c r="EY1443" s="166"/>
      <c r="EZ1443" s="166"/>
      <c r="FA1443" s="166"/>
      <c r="FB1443" s="166"/>
      <c r="FC1443" s="166"/>
      <c r="FD1443" s="166"/>
      <c r="FE1443" s="166"/>
      <c r="FF1443" s="166"/>
      <c r="FG1443" s="166"/>
      <c r="FH1443" s="166"/>
      <c r="FI1443" s="166"/>
      <c r="FJ1443" s="166"/>
    </row>
    <row r="1444" spans="13:166" s="19" customFormat="1">
      <c r="M1444" s="166"/>
      <c r="N1444" s="166"/>
      <c r="O1444" s="166"/>
      <c r="P1444" s="166"/>
      <c r="Q1444" s="166"/>
      <c r="R1444" s="166"/>
      <c r="S1444" s="166"/>
      <c r="T1444" s="166"/>
      <c r="U1444" s="166"/>
      <c r="V1444" s="166"/>
      <c r="W1444" s="166"/>
      <c r="X1444" s="166"/>
      <c r="Y1444" s="166"/>
      <c r="Z1444" s="166"/>
      <c r="AA1444" s="166"/>
      <c r="AB1444" s="166"/>
      <c r="AC1444" s="166"/>
      <c r="AD1444" s="166"/>
      <c r="AE1444" s="166"/>
      <c r="AF1444" s="166"/>
      <c r="AG1444" s="166"/>
      <c r="AH1444" s="167"/>
      <c r="AI1444" s="167"/>
      <c r="AJ1444" s="167"/>
      <c r="AK1444" s="167"/>
      <c r="AL1444" s="167"/>
      <c r="AM1444" s="167"/>
      <c r="AN1444" s="167"/>
      <c r="AO1444" s="167"/>
      <c r="AP1444" s="167"/>
      <c r="AQ1444" s="167"/>
      <c r="AR1444" s="167"/>
      <c r="AS1444" s="167"/>
      <c r="AT1444" s="167"/>
      <c r="AU1444" s="167"/>
      <c r="AV1444" s="167"/>
      <c r="AW1444" s="167"/>
      <c r="AX1444" s="167"/>
      <c r="AY1444" s="167"/>
      <c r="AZ1444" s="167"/>
      <c r="BA1444" s="167"/>
      <c r="BB1444" s="167"/>
      <c r="BC1444" s="167"/>
      <c r="BD1444" s="167"/>
      <c r="BE1444" s="167"/>
      <c r="BF1444" s="167"/>
      <c r="BG1444" s="167"/>
      <c r="BH1444" s="167"/>
      <c r="BI1444" s="167"/>
      <c r="BJ1444" s="167"/>
      <c r="BK1444" s="167"/>
      <c r="BL1444" s="166"/>
      <c r="BM1444" s="166"/>
      <c r="BN1444" s="166"/>
      <c r="BO1444" s="166"/>
      <c r="BP1444" s="166"/>
      <c r="BQ1444" s="166"/>
      <c r="BR1444" s="166"/>
      <c r="BS1444" s="166"/>
      <c r="BT1444" s="166"/>
      <c r="BU1444" s="166"/>
      <c r="BV1444" s="166"/>
      <c r="BW1444" s="166"/>
      <c r="BX1444" s="166"/>
      <c r="BY1444" s="166"/>
      <c r="BZ1444" s="166"/>
      <c r="CA1444" s="166"/>
      <c r="CB1444" s="166"/>
      <c r="CC1444" s="166"/>
      <c r="CD1444" s="166"/>
      <c r="CE1444" s="166"/>
      <c r="CF1444" s="166"/>
      <c r="CG1444" s="166"/>
      <c r="CH1444" s="166"/>
      <c r="CI1444" s="166"/>
      <c r="CJ1444" s="166"/>
      <c r="CK1444" s="166"/>
      <c r="CL1444" s="166"/>
      <c r="CM1444" s="166"/>
      <c r="CN1444" s="166"/>
      <c r="CO1444" s="166"/>
      <c r="CP1444" s="166"/>
      <c r="CQ1444" s="166"/>
      <c r="CR1444" s="166"/>
      <c r="CS1444" s="166"/>
      <c r="CT1444" s="166"/>
      <c r="CU1444" s="166"/>
      <c r="CV1444" s="166"/>
      <c r="CW1444" s="166"/>
      <c r="CX1444" s="166"/>
      <c r="CY1444" s="166"/>
      <c r="CZ1444" s="166"/>
      <c r="DA1444" s="166"/>
      <c r="DB1444" s="166"/>
      <c r="DC1444" s="166"/>
      <c r="DD1444" s="166"/>
      <c r="DE1444" s="166"/>
      <c r="DF1444" s="166"/>
      <c r="DG1444" s="166"/>
      <c r="DH1444" s="166"/>
      <c r="DI1444" s="166"/>
      <c r="DJ1444" s="166"/>
      <c r="DK1444" s="166"/>
      <c r="DL1444" s="166"/>
      <c r="DM1444" s="166"/>
      <c r="DN1444" s="166"/>
      <c r="DO1444" s="166"/>
      <c r="DP1444" s="166"/>
      <c r="DQ1444" s="166"/>
      <c r="DR1444" s="166"/>
      <c r="DS1444" s="166"/>
      <c r="DT1444" s="166"/>
      <c r="DU1444" s="166"/>
      <c r="DV1444" s="166"/>
      <c r="DW1444" s="166"/>
      <c r="DX1444" s="166"/>
      <c r="DY1444" s="166"/>
      <c r="DZ1444" s="166"/>
      <c r="EA1444" s="166"/>
      <c r="EB1444" s="166"/>
      <c r="EC1444" s="166"/>
      <c r="ED1444" s="166"/>
      <c r="EE1444" s="166"/>
      <c r="EF1444" s="166"/>
      <c r="EG1444" s="166"/>
      <c r="EH1444" s="166"/>
      <c r="EI1444" s="166"/>
      <c r="EJ1444" s="166"/>
      <c r="EK1444" s="166"/>
      <c r="EL1444" s="166"/>
      <c r="EM1444" s="166"/>
      <c r="EN1444" s="166"/>
      <c r="EO1444" s="166"/>
      <c r="EP1444" s="166"/>
      <c r="EQ1444" s="166"/>
      <c r="ER1444" s="166"/>
      <c r="ES1444" s="166"/>
      <c r="ET1444" s="166"/>
      <c r="EU1444" s="166"/>
      <c r="EV1444" s="166"/>
      <c r="EW1444" s="166"/>
      <c r="EX1444" s="166"/>
      <c r="EY1444" s="166"/>
      <c r="EZ1444" s="166"/>
      <c r="FA1444" s="166"/>
      <c r="FB1444" s="166"/>
      <c r="FC1444" s="166"/>
      <c r="FD1444" s="166"/>
      <c r="FE1444" s="166"/>
      <c r="FF1444" s="166"/>
      <c r="FG1444" s="166"/>
      <c r="FH1444" s="166"/>
      <c r="FI1444" s="166"/>
      <c r="FJ1444" s="166"/>
    </row>
    <row r="1445" spans="13:166" s="19" customFormat="1">
      <c r="M1445" s="166"/>
      <c r="N1445" s="166"/>
      <c r="O1445" s="166"/>
      <c r="P1445" s="166"/>
      <c r="Q1445" s="166"/>
      <c r="R1445" s="166"/>
      <c r="S1445" s="166"/>
      <c r="T1445" s="166"/>
      <c r="U1445" s="166"/>
      <c r="V1445" s="166"/>
      <c r="W1445" s="166"/>
      <c r="X1445" s="166"/>
      <c r="Y1445" s="166"/>
      <c r="Z1445" s="166"/>
      <c r="AA1445" s="166"/>
      <c r="AB1445" s="166"/>
      <c r="AC1445" s="166"/>
      <c r="AD1445" s="166"/>
      <c r="AE1445" s="166"/>
      <c r="AF1445" s="166"/>
      <c r="AG1445" s="166"/>
      <c r="AH1445" s="167"/>
      <c r="AI1445" s="167"/>
      <c r="AJ1445" s="167"/>
      <c r="AK1445" s="167"/>
      <c r="AL1445" s="167"/>
      <c r="AM1445" s="167"/>
      <c r="AN1445" s="167"/>
      <c r="AO1445" s="167"/>
      <c r="AP1445" s="167"/>
      <c r="AQ1445" s="167"/>
      <c r="AR1445" s="167"/>
      <c r="AS1445" s="167"/>
      <c r="AT1445" s="167"/>
      <c r="AU1445" s="167"/>
      <c r="AV1445" s="167"/>
      <c r="AW1445" s="167"/>
      <c r="AX1445" s="167"/>
      <c r="AY1445" s="167"/>
      <c r="AZ1445" s="167"/>
      <c r="BA1445" s="167"/>
      <c r="BB1445" s="167"/>
      <c r="BC1445" s="167"/>
      <c r="BD1445" s="167"/>
      <c r="BE1445" s="167"/>
      <c r="BF1445" s="167"/>
      <c r="BG1445" s="167"/>
      <c r="BH1445" s="167"/>
      <c r="BI1445" s="167"/>
      <c r="BJ1445" s="167"/>
      <c r="BK1445" s="167"/>
      <c r="BL1445" s="166"/>
      <c r="BM1445" s="166"/>
      <c r="BN1445" s="166"/>
      <c r="BO1445" s="166"/>
      <c r="BP1445" s="166"/>
      <c r="BQ1445" s="166"/>
      <c r="BR1445" s="166"/>
      <c r="BS1445" s="166"/>
      <c r="BT1445" s="166"/>
      <c r="BU1445" s="166"/>
      <c r="BV1445" s="166"/>
      <c r="BW1445" s="166"/>
      <c r="BX1445" s="166"/>
      <c r="BY1445" s="166"/>
      <c r="BZ1445" s="166"/>
      <c r="CA1445" s="166"/>
      <c r="CB1445" s="166"/>
      <c r="CC1445" s="166"/>
      <c r="CD1445" s="166"/>
      <c r="CE1445" s="166"/>
      <c r="CF1445" s="166"/>
      <c r="CG1445" s="166"/>
      <c r="CH1445" s="166"/>
      <c r="CI1445" s="166"/>
      <c r="CJ1445" s="166"/>
      <c r="CK1445" s="166"/>
      <c r="CL1445" s="166"/>
      <c r="CM1445" s="166"/>
      <c r="CN1445" s="166"/>
      <c r="CO1445" s="166"/>
      <c r="CP1445" s="166"/>
      <c r="CQ1445" s="166"/>
      <c r="CR1445" s="166"/>
      <c r="CS1445" s="166"/>
      <c r="CT1445" s="166"/>
      <c r="CU1445" s="166"/>
      <c r="CV1445" s="166"/>
      <c r="CW1445" s="166"/>
      <c r="CX1445" s="166"/>
      <c r="CY1445" s="166"/>
      <c r="CZ1445" s="166"/>
      <c r="DA1445" s="166"/>
      <c r="DB1445" s="166"/>
      <c r="DC1445" s="166"/>
      <c r="DD1445" s="166"/>
      <c r="DE1445" s="166"/>
      <c r="DF1445" s="166"/>
      <c r="DG1445" s="166"/>
      <c r="DH1445" s="166"/>
      <c r="DI1445" s="166"/>
      <c r="DJ1445" s="166"/>
      <c r="DK1445" s="166"/>
      <c r="DL1445" s="166"/>
      <c r="DM1445" s="166"/>
      <c r="DN1445" s="166"/>
      <c r="DO1445" s="166"/>
      <c r="DP1445" s="166"/>
      <c r="DQ1445" s="166"/>
      <c r="DR1445" s="166"/>
      <c r="DS1445" s="166"/>
      <c r="DT1445" s="166"/>
      <c r="DU1445" s="166"/>
      <c r="DV1445" s="166"/>
      <c r="DW1445" s="166"/>
      <c r="DX1445" s="166"/>
      <c r="DY1445" s="166"/>
      <c r="DZ1445" s="166"/>
      <c r="EA1445" s="166"/>
      <c r="EB1445" s="166"/>
      <c r="EC1445" s="166"/>
      <c r="ED1445" s="166"/>
      <c r="EE1445" s="166"/>
      <c r="EF1445" s="166"/>
      <c r="EG1445" s="166"/>
      <c r="EH1445" s="166"/>
      <c r="EI1445" s="166"/>
      <c r="EJ1445" s="166"/>
      <c r="EK1445" s="166"/>
      <c r="EL1445" s="166"/>
      <c r="EM1445" s="166"/>
      <c r="EN1445" s="166"/>
      <c r="EO1445" s="166"/>
      <c r="EP1445" s="166"/>
      <c r="EQ1445" s="166"/>
      <c r="ER1445" s="166"/>
      <c r="ES1445" s="166"/>
      <c r="ET1445" s="166"/>
      <c r="EU1445" s="166"/>
      <c r="EV1445" s="166"/>
      <c r="EW1445" s="166"/>
      <c r="EX1445" s="166"/>
      <c r="EY1445" s="166"/>
      <c r="EZ1445" s="166"/>
      <c r="FA1445" s="166"/>
      <c r="FB1445" s="166"/>
      <c r="FC1445" s="166"/>
      <c r="FD1445" s="166"/>
      <c r="FE1445" s="166"/>
      <c r="FF1445" s="166"/>
      <c r="FG1445" s="166"/>
      <c r="FH1445" s="166"/>
      <c r="FI1445" s="166"/>
      <c r="FJ1445" s="166"/>
    </row>
    <row r="1446" spans="13:166" s="19" customFormat="1">
      <c r="M1446" s="166"/>
      <c r="N1446" s="166"/>
      <c r="O1446" s="166"/>
      <c r="P1446" s="166"/>
      <c r="Q1446" s="166"/>
      <c r="R1446" s="166"/>
      <c r="S1446" s="166"/>
      <c r="T1446" s="166"/>
      <c r="U1446" s="166"/>
      <c r="V1446" s="166"/>
      <c r="W1446" s="166"/>
      <c r="X1446" s="166"/>
      <c r="Y1446" s="166"/>
      <c r="Z1446" s="166"/>
      <c r="AA1446" s="166"/>
      <c r="AB1446" s="166"/>
      <c r="AC1446" s="166"/>
      <c r="AD1446" s="166"/>
      <c r="AE1446" s="166"/>
      <c r="AF1446" s="166"/>
      <c r="AG1446" s="166"/>
      <c r="AH1446" s="167"/>
      <c r="AI1446" s="167"/>
      <c r="AJ1446" s="167"/>
      <c r="AK1446" s="167"/>
      <c r="AL1446" s="167"/>
      <c r="AM1446" s="167"/>
      <c r="AN1446" s="167"/>
      <c r="AO1446" s="167"/>
      <c r="AP1446" s="167"/>
      <c r="AQ1446" s="167"/>
      <c r="AR1446" s="167"/>
      <c r="AS1446" s="167"/>
      <c r="AT1446" s="167"/>
      <c r="AU1446" s="167"/>
      <c r="AV1446" s="167"/>
      <c r="AW1446" s="167"/>
      <c r="AX1446" s="167"/>
      <c r="AY1446" s="167"/>
      <c r="AZ1446" s="167"/>
      <c r="BA1446" s="167"/>
      <c r="BB1446" s="167"/>
      <c r="BC1446" s="167"/>
      <c r="BD1446" s="167"/>
      <c r="BE1446" s="167"/>
      <c r="BF1446" s="167"/>
      <c r="BG1446" s="167"/>
      <c r="BH1446" s="167"/>
      <c r="BI1446" s="167"/>
      <c r="BJ1446" s="167"/>
      <c r="BK1446" s="167"/>
      <c r="BL1446" s="166"/>
      <c r="BM1446" s="166"/>
      <c r="BN1446" s="166"/>
      <c r="BO1446" s="166"/>
      <c r="BP1446" s="166"/>
      <c r="BQ1446" s="166"/>
      <c r="BR1446" s="166"/>
      <c r="BS1446" s="166"/>
      <c r="BT1446" s="166"/>
      <c r="BU1446" s="166"/>
      <c r="BV1446" s="166"/>
      <c r="BW1446" s="166"/>
      <c r="BX1446" s="166"/>
      <c r="BY1446" s="166"/>
      <c r="BZ1446" s="166"/>
      <c r="CA1446" s="166"/>
      <c r="CB1446" s="166"/>
      <c r="CC1446" s="166"/>
      <c r="CD1446" s="166"/>
      <c r="CE1446" s="166"/>
      <c r="CF1446" s="166"/>
      <c r="CG1446" s="166"/>
      <c r="CH1446" s="166"/>
      <c r="CI1446" s="166"/>
      <c r="CJ1446" s="166"/>
      <c r="CK1446" s="166"/>
      <c r="CL1446" s="166"/>
      <c r="CM1446" s="166"/>
      <c r="CN1446" s="166"/>
      <c r="CO1446" s="166"/>
      <c r="CP1446" s="166"/>
      <c r="CQ1446" s="166"/>
      <c r="CR1446" s="166"/>
      <c r="CS1446" s="166"/>
      <c r="CT1446" s="166"/>
      <c r="CU1446" s="166"/>
      <c r="CV1446" s="166"/>
      <c r="CW1446" s="166"/>
      <c r="CX1446" s="166"/>
      <c r="CY1446" s="166"/>
      <c r="CZ1446" s="166"/>
      <c r="DA1446" s="166"/>
      <c r="DB1446" s="166"/>
      <c r="DC1446" s="166"/>
      <c r="DD1446" s="166"/>
      <c r="DE1446" s="166"/>
      <c r="DF1446" s="166"/>
      <c r="DG1446" s="166"/>
      <c r="DH1446" s="166"/>
      <c r="DI1446" s="166"/>
      <c r="DJ1446" s="166"/>
      <c r="DK1446" s="166"/>
      <c r="DL1446" s="166"/>
      <c r="DM1446" s="166"/>
      <c r="DN1446" s="166"/>
      <c r="DO1446" s="166"/>
      <c r="DP1446" s="166"/>
      <c r="DQ1446" s="166"/>
      <c r="DR1446" s="166"/>
      <c r="DS1446" s="166"/>
      <c r="DT1446" s="166"/>
      <c r="DU1446" s="166"/>
      <c r="DV1446" s="166"/>
      <c r="DW1446" s="166"/>
      <c r="DX1446" s="166"/>
      <c r="DY1446" s="166"/>
      <c r="DZ1446" s="166"/>
      <c r="EA1446" s="166"/>
      <c r="EB1446" s="166"/>
      <c r="EC1446" s="166"/>
      <c r="ED1446" s="166"/>
      <c r="EE1446" s="166"/>
      <c r="EF1446" s="166"/>
      <c r="EG1446" s="166"/>
      <c r="EH1446" s="166"/>
      <c r="EI1446" s="166"/>
      <c r="EJ1446" s="166"/>
      <c r="EK1446" s="166"/>
      <c r="EL1446" s="166"/>
      <c r="EM1446" s="166"/>
      <c r="EN1446" s="166"/>
      <c r="EO1446" s="166"/>
      <c r="EP1446" s="166"/>
      <c r="EQ1446" s="166"/>
      <c r="ER1446" s="166"/>
      <c r="ES1446" s="166"/>
      <c r="ET1446" s="166"/>
      <c r="EU1446" s="166"/>
      <c r="EV1446" s="166"/>
      <c r="EW1446" s="166"/>
      <c r="EX1446" s="166"/>
      <c r="EY1446" s="166"/>
      <c r="EZ1446" s="166"/>
      <c r="FA1446" s="166"/>
      <c r="FB1446" s="166"/>
      <c r="FC1446" s="166"/>
      <c r="FD1446" s="166"/>
      <c r="FE1446" s="166"/>
      <c r="FF1446" s="166"/>
      <c r="FG1446" s="166"/>
      <c r="FH1446" s="166"/>
      <c r="FI1446" s="166"/>
      <c r="FJ1446" s="166"/>
    </row>
    <row r="1447" spans="13:166" s="19" customFormat="1">
      <c r="M1447" s="166"/>
      <c r="N1447" s="166"/>
      <c r="O1447" s="166"/>
      <c r="P1447" s="166"/>
      <c r="Q1447" s="166"/>
      <c r="R1447" s="166"/>
      <c r="S1447" s="166"/>
      <c r="T1447" s="166"/>
      <c r="U1447" s="166"/>
      <c r="V1447" s="166"/>
      <c r="W1447" s="166"/>
      <c r="X1447" s="166"/>
      <c r="Y1447" s="166"/>
      <c r="Z1447" s="166"/>
      <c r="AA1447" s="166"/>
      <c r="AB1447" s="166"/>
      <c r="AC1447" s="166"/>
      <c r="AD1447" s="166"/>
      <c r="AE1447" s="166"/>
      <c r="AF1447" s="166"/>
      <c r="AG1447" s="166"/>
      <c r="AH1447" s="167"/>
      <c r="AI1447" s="167"/>
      <c r="AJ1447" s="167"/>
      <c r="AK1447" s="167"/>
      <c r="AL1447" s="167"/>
      <c r="AM1447" s="167"/>
      <c r="AN1447" s="167"/>
      <c r="AO1447" s="167"/>
      <c r="AP1447" s="167"/>
      <c r="AQ1447" s="167"/>
      <c r="AR1447" s="167"/>
      <c r="AS1447" s="167"/>
      <c r="AT1447" s="167"/>
      <c r="AU1447" s="167"/>
      <c r="AV1447" s="167"/>
      <c r="AW1447" s="167"/>
      <c r="AX1447" s="167"/>
      <c r="AY1447" s="167"/>
      <c r="AZ1447" s="167"/>
      <c r="BA1447" s="167"/>
      <c r="BB1447" s="167"/>
      <c r="BC1447" s="167"/>
      <c r="BD1447" s="167"/>
      <c r="BE1447" s="167"/>
      <c r="BF1447" s="167"/>
      <c r="BG1447" s="167"/>
      <c r="BH1447" s="167"/>
      <c r="BI1447" s="167"/>
      <c r="BJ1447" s="167"/>
      <c r="BK1447" s="167"/>
      <c r="BL1447" s="166"/>
      <c r="BM1447" s="166"/>
      <c r="BN1447" s="166"/>
      <c r="BO1447" s="166"/>
      <c r="BP1447" s="166"/>
      <c r="BQ1447" s="166"/>
      <c r="BR1447" s="166"/>
      <c r="BS1447" s="166"/>
      <c r="BT1447" s="166"/>
      <c r="BU1447" s="166"/>
      <c r="BV1447" s="166"/>
      <c r="BW1447" s="166"/>
      <c r="BX1447" s="166"/>
      <c r="BY1447" s="166"/>
      <c r="BZ1447" s="166"/>
      <c r="CA1447" s="166"/>
      <c r="CB1447" s="166"/>
      <c r="CC1447" s="166"/>
      <c r="CD1447" s="166"/>
      <c r="CE1447" s="166"/>
      <c r="CF1447" s="166"/>
      <c r="CG1447" s="166"/>
      <c r="CH1447" s="166"/>
      <c r="CI1447" s="166"/>
      <c r="CJ1447" s="166"/>
      <c r="CK1447" s="166"/>
      <c r="CL1447" s="166"/>
      <c r="CM1447" s="166"/>
      <c r="CN1447" s="166"/>
      <c r="CO1447" s="166"/>
      <c r="CP1447" s="166"/>
      <c r="CQ1447" s="166"/>
      <c r="CR1447" s="166"/>
      <c r="CS1447" s="166"/>
      <c r="CT1447" s="166"/>
      <c r="CU1447" s="166"/>
      <c r="CV1447" s="166"/>
      <c r="CW1447" s="166"/>
      <c r="CX1447" s="166"/>
      <c r="CY1447" s="166"/>
      <c r="CZ1447" s="166"/>
      <c r="DA1447" s="166"/>
      <c r="DB1447" s="166"/>
      <c r="DC1447" s="166"/>
      <c r="DD1447" s="166"/>
      <c r="DE1447" s="166"/>
      <c r="DF1447" s="166"/>
      <c r="DG1447" s="166"/>
      <c r="DH1447" s="166"/>
      <c r="DI1447" s="166"/>
      <c r="DJ1447" s="166"/>
      <c r="DK1447" s="166"/>
      <c r="DL1447" s="166"/>
      <c r="DM1447" s="166"/>
      <c r="DN1447" s="166"/>
      <c r="DO1447" s="166"/>
      <c r="DP1447" s="166"/>
      <c r="DQ1447" s="166"/>
      <c r="DR1447" s="166"/>
      <c r="DS1447" s="166"/>
      <c r="DT1447" s="166"/>
      <c r="DU1447" s="166"/>
      <c r="DV1447" s="166"/>
      <c r="DW1447" s="166"/>
      <c r="DX1447" s="166"/>
      <c r="DY1447" s="166"/>
      <c r="DZ1447" s="166"/>
      <c r="EA1447" s="166"/>
      <c r="EB1447" s="166"/>
      <c r="EC1447" s="166"/>
      <c r="ED1447" s="166"/>
      <c r="EE1447" s="166"/>
      <c r="EF1447" s="166"/>
      <c r="EG1447" s="166"/>
      <c r="EH1447" s="166"/>
      <c r="EI1447" s="166"/>
      <c r="EJ1447" s="166"/>
      <c r="EK1447" s="166"/>
      <c r="EL1447" s="166"/>
      <c r="EM1447" s="166"/>
      <c r="EN1447" s="166"/>
      <c r="EO1447" s="166"/>
      <c r="EP1447" s="166"/>
      <c r="EQ1447" s="166"/>
      <c r="ER1447" s="166"/>
      <c r="ES1447" s="166"/>
      <c r="ET1447" s="166"/>
      <c r="EU1447" s="166"/>
      <c r="EV1447" s="166"/>
      <c r="EW1447" s="166"/>
      <c r="EX1447" s="166"/>
      <c r="EY1447" s="166"/>
      <c r="EZ1447" s="166"/>
      <c r="FA1447" s="166"/>
      <c r="FB1447" s="166"/>
      <c r="FC1447" s="166"/>
      <c r="FD1447" s="166"/>
      <c r="FE1447" s="166"/>
      <c r="FF1447" s="166"/>
      <c r="FG1447" s="166"/>
      <c r="FH1447" s="166"/>
      <c r="FI1447" s="166"/>
      <c r="FJ1447" s="166"/>
    </row>
    <row r="1448" spans="13:166" s="19" customFormat="1">
      <c r="M1448" s="166"/>
      <c r="N1448" s="166"/>
      <c r="O1448" s="166"/>
      <c r="P1448" s="166"/>
      <c r="Q1448" s="166"/>
      <c r="R1448" s="166"/>
      <c r="S1448" s="166"/>
      <c r="T1448" s="166"/>
      <c r="U1448" s="166"/>
      <c r="V1448" s="166"/>
      <c r="W1448" s="166"/>
      <c r="X1448" s="166"/>
      <c r="Y1448" s="166"/>
      <c r="Z1448" s="166"/>
      <c r="AA1448" s="166"/>
      <c r="AB1448" s="166"/>
      <c r="AC1448" s="166"/>
      <c r="AD1448" s="166"/>
      <c r="AE1448" s="166"/>
      <c r="AF1448" s="166"/>
      <c r="AG1448" s="166"/>
      <c r="AH1448" s="167"/>
      <c r="AI1448" s="167"/>
      <c r="AJ1448" s="167"/>
      <c r="AK1448" s="167"/>
      <c r="AL1448" s="167"/>
      <c r="AM1448" s="167"/>
      <c r="AN1448" s="167"/>
      <c r="AO1448" s="167"/>
      <c r="AP1448" s="167"/>
      <c r="AQ1448" s="167"/>
      <c r="AR1448" s="167"/>
      <c r="AS1448" s="167"/>
      <c r="AT1448" s="167"/>
      <c r="AU1448" s="167"/>
      <c r="AV1448" s="167"/>
      <c r="AW1448" s="167"/>
      <c r="AX1448" s="167"/>
      <c r="AY1448" s="167"/>
      <c r="AZ1448" s="167"/>
      <c r="BA1448" s="167"/>
      <c r="BB1448" s="167"/>
      <c r="BC1448" s="167"/>
      <c r="BD1448" s="167"/>
      <c r="BE1448" s="167"/>
      <c r="BF1448" s="167"/>
      <c r="BG1448" s="167"/>
      <c r="BH1448" s="167"/>
      <c r="BI1448" s="167"/>
      <c r="BJ1448" s="167"/>
      <c r="BK1448" s="167"/>
      <c r="BL1448" s="166"/>
      <c r="BM1448" s="166"/>
      <c r="BN1448" s="166"/>
      <c r="BO1448" s="166"/>
      <c r="BP1448" s="166"/>
      <c r="BQ1448" s="166"/>
      <c r="BR1448" s="166"/>
      <c r="BS1448" s="166"/>
      <c r="BT1448" s="166"/>
      <c r="BU1448" s="166"/>
      <c r="BV1448" s="166"/>
      <c r="BW1448" s="166"/>
      <c r="BX1448" s="166"/>
      <c r="BY1448" s="166"/>
      <c r="BZ1448" s="166"/>
      <c r="CA1448" s="166"/>
      <c r="CB1448" s="166"/>
      <c r="CC1448" s="166"/>
      <c r="CD1448" s="166"/>
      <c r="CE1448" s="166"/>
      <c r="CF1448" s="166"/>
      <c r="CG1448" s="166"/>
      <c r="CH1448" s="166"/>
      <c r="CI1448" s="166"/>
      <c r="CJ1448" s="166"/>
      <c r="CK1448" s="166"/>
      <c r="CL1448" s="166"/>
      <c r="CM1448" s="166"/>
      <c r="CN1448" s="166"/>
      <c r="CO1448" s="166"/>
      <c r="CP1448" s="166"/>
      <c r="CQ1448" s="166"/>
      <c r="CR1448" s="166"/>
      <c r="CS1448" s="166"/>
      <c r="CT1448" s="166"/>
      <c r="CU1448" s="166"/>
      <c r="CV1448" s="166"/>
      <c r="CW1448" s="166"/>
      <c r="CX1448" s="166"/>
      <c r="CY1448" s="166"/>
      <c r="CZ1448" s="166"/>
      <c r="DA1448" s="166"/>
      <c r="DB1448" s="166"/>
      <c r="DC1448" s="166"/>
      <c r="DD1448" s="166"/>
      <c r="DE1448" s="166"/>
      <c r="DF1448" s="166"/>
      <c r="DG1448" s="166"/>
      <c r="DH1448" s="166"/>
      <c r="DI1448" s="166"/>
      <c r="DJ1448" s="166"/>
      <c r="DK1448" s="166"/>
      <c r="DL1448" s="166"/>
      <c r="DM1448" s="166"/>
      <c r="DN1448" s="166"/>
      <c r="DO1448" s="166"/>
      <c r="DP1448" s="166"/>
      <c r="DQ1448" s="166"/>
      <c r="DR1448" s="166"/>
      <c r="DS1448" s="166"/>
      <c r="DT1448" s="166"/>
      <c r="DU1448" s="166"/>
      <c r="DV1448" s="166"/>
      <c r="DW1448" s="166"/>
      <c r="DX1448" s="166"/>
      <c r="DY1448" s="166"/>
      <c r="DZ1448" s="166"/>
      <c r="EA1448" s="166"/>
      <c r="EB1448" s="166"/>
      <c r="EC1448" s="166"/>
      <c r="ED1448" s="166"/>
      <c r="EE1448" s="166"/>
      <c r="EF1448" s="166"/>
      <c r="EG1448" s="166"/>
      <c r="EH1448" s="166"/>
      <c r="EI1448" s="166"/>
      <c r="EJ1448" s="166"/>
      <c r="EK1448" s="166"/>
      <c r="EL1448" s="166"/>
      <c r="EM1448" s="166"/>
      <c r="EN1448" s="166"/>
      <c r="EO1448" s="166"/>
      <c r="EP1448" s="166"/>
      <c r="EQ1448" s="166"/>
      <c r="ER1448" s="166"/>
      <c r="ES1448" s="166"/>
      <c r="ET1448" s="166"/>
      <c r="EU1448" s="166"/>
      <c r="EV1448" s="166"/>
      <c r="EW1448" s="166"/>
      <c r="EX1448" s="166"/>
      <c r="EY1448" s="166"/>
      <c r="EZ1448" s="166"/>
      <c r="FA1448" s="166"/>
      <c r="FB1448" s="166"/>
      <c r="FC1448" s="166"/>
      <c r="FD1448" s="166"/>
      <c r="FE1448" s="166"/>
      <c r="FF1448" s="166"/>
      <c r="FG1448" s="166"/>
      <c r="FH1448" s="166"/>
      <c r="FI1448" s="166"/>
      <c r="FJ1448" s="166"/>
    </row>
    <row r="1449" spans="13:166" s="19" customFormat="1">
      <c r="M1449" s="166"/>
      <c r="N1449" s="166"/>
      <c r="O1449" s="166"/>
      <c r="P1449" s="166"/>
      <c r="Q1449" s="166"/>
      <c r="R1449" s="166"/>
      <c r="S1449" s="166"/>
      <c r="T1449" s="166"/>
      <c r="U1449" s="166"/>
      <c r="V1449" s="166"/>
      <c r="W1449" s="166"/>
      <c r="X1449" s="166"/>
      <c r="Y1449" s="166"/>
      <c r="Z1449" s="166"/>
      <c r="AA1449" s="166"/>
      <c r="AB1449" s="166"/>
      <c r="AC1449" s="166"/>
      <c r="AD1449" s="166"/>
      <c r="AE1449" s="166"/>
      <c r="AF1449" s="166"/>
      <c r="AG1449" s="166"/>
      <c r="AH1449" s="167"/>
      <c r="AI1449" s="167"/>
      <c r="AJ1449" s="167"/>
      <c r="AK1449" s="167"/>
      <c r="AL1449" s="167"/>
      <c r="AM1449" s="167"/>
      <c r="AN1449" s="167"/>
      <c r="AO1449" s="167"/>
      <c r="AP1449" s="167"/>
      <c r="AQ1449" s="167"/>
      <c r="AR1449" s="167"/>
      <c r="AS1449" s="167"/>
      <c r="AT1449" s="167"/>
      <c r="AU1449" s="167"/>
      <c r="AV1449" s="167"/>
      <c r="AW1449" s="167"/>
      <c r="AX1449" s="167"/>
      <c r="AY1449" s="167"/>
      <c r="AZ1449" s="167"/>
      <c r="BA1449" s="167"/>
      <c r="BB1449" s="167"/>
      <c r="BC1449" s="167"/>
      <c r="BD1449" s="167"/>
      <c r="BE1449" s="167"/>
      <c r="BF1449" s="167"/>
      <c r="BG1449" s="167"/>
      <c r="BH1449" s="167"/>
      <c r="BI1449" s="167"/>
      <c r="BJ1449" s="167"/>
      <c r="BK1449" s="167"/>
      <c r="BL1449" s="166"/>
      <c r="BM1449" s="166"/>
      <c r="BN1449" s="166"/>
      <c r="BO1449" s="166"/>
      <c r="BP1449" s="166"/>
      <c r="BQ1449" s="166"/>
      <c r="BR1449" s="166"/>
      <c r="BS1449" s="166"/>
      <c r="BT1449" s="166"/>
      <c r="BU1449" s="166"/>
      <c r="BV1449" s="166"/>
      <c r="BW1449" s="166"/>
      <c r="BX1449" s="166"/>
      <c r="BY1449" s="166"/>
      <c r="BZ1449" s="166"/>
      <c r="CA1449" s="166"/>
      <c r="CB1449" s="166"/>
      <c r="CC1449" s="166"/>
      <c r="CD1449" s="166"/>
      <c r="CE1449" s="166"/>
      <c r="CF1449" s="166"/>
      <c r="CG1449" s="166"/>
      <c r="CH1449" s="166"/>
      <c r="CI1449" s="166"/>
      <c r="CJ1449" s="166"/>
      <c r="CK1449" s="166"/>
      <c r="CL1449" s="166"/>
      <c r="CM1449" s="166"/>
      <c r="CN1449" s="166"/>
      <c r="CO1449" s="166"/>
      <c r="CP1449" s="166"/>
      <c r="CQ1449" s="166"/>
      <c r="CR1449" s="166"/>
      <c r="CS1449" s="166"/>
      <c r="CT1449" s="166"/>
      <c r="CU1449" s="166"/>
      <c r="CV1449" s="166"/>
      <c r="CW1449" s="166"/>
      <c r="CX1449" s="166"/>
      <c r="CY1449" s="166"/>
      <c r="CZ1449" s="166"/>
      <c r="DA1449" s="166"/>
      <c r="DB1449" s="166"/>
      <c r="DC1449" s="166"/>
      <c r="DD1449" s="166"/>
      <c r="DE1449" s="166"/>
      <c r="DF1449" s="166"/>
      <c r="DG1449" s="166"/>
      <c r="DH1449" s="166"/>
      <c r="DI1449" s="166"/>
      <c r="DJ1449" s="166"/>
      <c r="DK1449" s="166"/>
      <c r="DL1449" s="166"/>
      <c r="DM1449" s="166"/>
      <c r="DN1449" s="166"/>
      <c r="DO1449" s="166"/>
      <c r="DP1449" s="166"/>
      <c r="DQ1449" s="166"/>
      <c r="DR1449" s="166"/>
      <c r="DS1449" s="166"/>
      <c r="DT1449" s="166"/>
      <c r="DU1449" s="166"/>
      <c r="DV1449" s="166"/>
      <c r="DW1449" s="166"/>
      <c r="DX1449" s="166"/>
      <c r="DY1449" s="166"/>
      <c r="DZ1449" s="166"/>
      <c r="EA1449" s="166"/>
      <c r="EB1449" s="166"/>
      <c r="EC1449" s="166"/>
      <c r="ED1449" s="166"/>
      <c r="EE1449" s="166"/>
      <c r="EF1449" s="166"/>
      <c r="EG1449" s="166"/>
      <c r="EH1449" s="166"/>
      <c r="EI1449" s="166"/>
      <c r="EJ1449" s="166"/>
      <c r="EK1449" s="166"/>
      <c r="EL1449" s="166"/>
      <c r="EM1449" s="166"/>
      <c r="EN1449" s="166"/>
      <c r="EO1449" s="166"/>
      <c r="EP1449" s="166"/>
      <c r="EQ1449" s="166"/>
      <c r="ER1449" s="166"/>
      <c r="ES1449" s="166"/>
      <c r="ET1449" s="166"/>
      <c r="EU1449" s="166"/>
      <c r="EV1449" s="166"/>
      <c r="EW1449" s="166"/>
      <c r="EX1449" s="166"/>
      <c r="EY1449" s="166"/>
      <c r="EZ1449" s="166"/>
      <c r="FA1449" s="166"/>
      <c r="FB1449" s="166"/>
      <c r="FC1449" s="166"/>
      <c r="FD1449" s="166"/>
      <c r="FE1449" s="166"/>
      <c r="FF1449" s="166"/>
      <c r="FG1449" s="166"/>
      <c r="FH1449" s="166"/>
      <c r="FI1449" s="166"/>
      <c r="FJ1449" s="166"/>
    </row>
    <row r="1450" spans="13:166" s="19" customFormat="1">
      <c r="M1450" s="166"/>
      <c r="N1450" s="166"/>
      <c r="O1450" s="166"/>
      <c r="P1450" s="166"/>
      <c r="Q1450" s="166"/>
      <c r="R1450" s="166"/>
      <c r="S1450" s="166"/>
      <c r="T1450" s="166"/>
      <c r="U1450" s="166"/>
      <c r="V1450" s="166"/>
      <c r="W1450" s="166"/>
      <c r="X1450" s="166"/>
      <c r="Y1450" s="166"/>
      <c r="Z1450" s="166"/>
      <c r="AA1450" s="166"/>
      <c r="AB1450" s="166"/>
      <c r="AC1450" s="166"/>
      <c r="AD1450" s="166"/>
      <c r="AE1450" s="166"/>
      <c r="AF1450" s="166"/>
      <c r="AG1450" s="166"/>
      <c r="AH1450" s="167"/>
      <c r="AI1450" s="167"/>
      <c r="AJ1450" s="167"/>
      <c r="AK1450" s="167"/>
      <c r="AL1450" s="167"/>
      <c r="AM1450" s="167"/>
      <c r="AN1450" s="167"/>
      <c r="AO1450" s="167"/>
      <c r="AP1450" s="167"/>
      <c r="AQ1450" s="167"/>
      <c r="AR1450" s="167"/>
      <c r="AS1450" s="167"/>
      <c r="AT1450" s="167"/>
      <c r="AU1450" s="167"/>
      <c r="AV1450" s="167"/>
      <c r="AW1450" s="167"/>
      <c r="AX1450" s="167"/>
      <c r="AY1450" s="167"/>
      <c r="AZ1450" s="167"/>
      <c r="BA1450" s="167"/>
      <c r="BB1450" s="167"/>
      <c r="BC1450" s="167"/>
      <c r="BD1450" s="167"/>
      <c r="BE1450" s="167"/>
      <c r="BF1450" s="167"/>
      <c r="BG1450" s="167"/>
      <c r="BH1450" s="167"/>
      <c r="BI1450" s="167"/>
      <c r="BJ1450" s="167"/>
      <c r="BK1450" s="167"/>
      <c r="BL1450" s="166"/>
      <c r="BM1450" s="166"/>
      <c r="BN1450" s="166"/>
      <c r="BO1450" s="166"/>
      <c r="BP1450" s="166"/>
      <c r="BQ1450" s="166"/>
      <c r="BR1450" s="166"/>
      <c r="BS1450" s="166"/>
      <c r="BT1450" s="166"/>
      <c r="BU1450" s="166"/>
      <c r="BV1450" s="166"/>
      <c r="BW1450" s="166"/>
      <c r="BX1450" s="166"/>
      <c r="BY1450" s="166"/>
      <c r="BZ1450" s="166"/>
      <c r="CA1450" s="166"/>
      <c r="CB1450" s="166"/>
      <c r="CC1450" s="166"/>
      <c r="CD1450" s="166"/>
      <c r="CE1450" s="166"/>
      <c r="CF1450" s="166"/>
      <c r="CG1450" s="166"/>
      <c r="CH1450" s="166"/>
      <c r="CI1450" s="166"/>
      <c r="CJ1450" s="166"/>
      <c r="CK1450" s="166"/>
      <c r="CL1450" s="166"/>
      <c r="CM1450" s="166"/>
      <c r="CN1450" s="166"/>
      <c r="CO1450" s="166"/>
      <c r="CP1450" s="166"/>
      <c r="CQ1450" s="166"/>
      <c r="CR1450" s="166"/>
      <c r="CS1450" s="166"/>
      <c r="CT1450" s="166"/>
      <c r="CU1450" s="166"/>
      <c r="CV1450" s="166"/>
      <c r="CW1450" s="166"/>
      <c r="CX1450" s="166"/>
      <c r="CY1450" s="166"/>
      <c r="CZ1450" s="166"/>
      <c r="DA1450" s="166"/>
      <c r="DB1450" s="166"/>
      <c r="DC1450" s="166"/>
      <c r="DD1450" s="166"/>
      <c r="DE1450" s="166"/>
      <c r="DF1450" s="166"/>
      <c r="DG1450" s="166"/>
      <c r="DH1450" s="166"/>
      <c r="DI1450" s="166"/>
      <c r="DJ1450" s="166"/>
      <c r="DK1450" s="166"/>
      <c r="DL1450" s="166"/>
      <c r="DM1450" s="166"/>
      <c r="DN1450" s="166"/>
      <c r="DO1450" s="166"/>
      <c r="DP1450" s="166"/>
      <c r="DQ1450" s="166"/>
      <c r="DR1450" s="166"/>
      <c r="DS1450" s="166"/>
      <c r="DT1450" s="166"/>
      <c r="DU1450" s="166"/>
      <c r="DV1450" s="166"/>
      <c r="DW1450" s="166"/>
      <c r="DX1450" s="166"/>
      <c r="DY1450" s="166"/>
      <c r="DZ1450" s="166"/>
      <c r="EA1450" s="166"/>
      <c r="EB1450" s="166"/>
      <c r="EC1450" s="166"/>
      <c r="ED1450" s="166"/>
      <c r="EE1450" s="166"/>
      <c r="EF1450" s="166"/>
      <c r="EG1450" s="166"/>
      <c r="EH1450" s="166"/>
      <c r="EI1450" s="166"/>
      <c r="EJ1450" s="166"/>
      <c r="EK1450" s="166"/>
      <c r="EL1450" s="166"/>
      <c r="EM1450" s="166"/>
      <c r="EN1450" s="166"/>
      <c r="EO1450" s="166"/>
      <c r="EP1450" s="166"/>
      <c r="EQ1450" s="166"/>
      <c r="ER1450" s="166"/>
      <c r="ES1450" s="166"/>
      <c r="ET1450" s="166"/>
      <c r="EU1450" s="166"/>
      <c r="EV1450" s="166"/>
      <c r="EW1450" s="166"/>
      <c r="EX1450" s="166"/>
      <c r="EY1450" s="166"/>
      <c r="EZ1450" s="166"/>
      <c r="FA1450" s="166"/>
      <c r="FB1450" s="166"/>
      <c r="FC1450" s="166"/>
      <c r="FD1450" s="166"/>
      <c r="FE1450" s="166"/>
      <c r="FF1450" s="166"/>
      <c r="FG1450" s="166"/>
      <c r="FH1450" s="166"/>
      <c r="FI1450" s="166"/>
      <c r="FJ1450" s="166"/>
    </row>
    <row r="1451" spans="13:166" s="19" customFormat="1">
      <c r="M1451" s="166"/>
      <c r="N1451" s="166"/>
      <c r="O1451" s="166"/>
      <c r="P1451" s="166"/>
      <c r="Q1451" s="166"/>
      <c r="R1451" s="166"/>
      <c r="S1451" s="166"/>
      <c r="T1451" s="166"/>
      <c r="U1451" s="166"/>
      <c r="V1451" s="166"/>
      <c r="W1451" s="166"/>
      <c r="X1451" s="166"/>
      <c r="Y1451" s="166"/>
      <c r="Z1451" s="166"/>
      <c r="AA1451" s="166"/>
      <c r="AB1451" s="166"/>
      <c r="AC1451" s="166"/>
      <c r="AD1451" s="166"/>
      <c r="AE1451" s="166"/>
      <c r="AF1451" s="166"/>
      <c r="AG1451" s="166"/>
      <c r="AH1451" s="167"/>
      <c r="AI1451" s="167"/>
      <c r="AJ1451" s="167"/>
      <c r="AK1451" s="167"/>
      <c r="AL1451" s="167"/>
      <c r="AM1451" s="167"/>
      <c r="AN1451" s="167"/>
      <c r="AO1451" s="167"/>
      <c r="AP1451" s="167"/>
      <c r="AQ1451" s="167"/>
      <c r="AR1451" s="167"/>
      <c r="AS1451" s="167"/>
      <c r="AT1451" s="167"/>
      <c r="AU1451" s="167"/>
      <c r="AV1451" s="167"/>
      <c r="AW1451" s="167"/>
      <c r="AX1451" s="167"/>
      <c r="AY1451" s="167"/>
      <c r="AZ1451" s="167"/>
      <c r="BA1451" s="167"/>
      <c r="BB1451" s="167"/>
      <c r="BC1451" s="167"/>
      <c r="BD1451" s="167"/>
      <c r="BE1451" s="167"/>
      <c r="BF1451" s="167"/>
      <c r="BG1451" s="167"/>
      <c r="BH1451" s="167"/>
      <c r="BI1451" s="167"/>
      <c r="BJ1451" s="167"/>
      <c r="BK1451" s="167"/>
      <c r="BL1451" s="166"/>
      <c r="BM1451" s="166"/>
      <c r="BN1451" s="166"/>
      <c r="BO1451" s="166"/>
      <c r="BP1451" s="166"/>
      <c r="BQ1451" s="166"/>
      <c r="BR1451" s="166"/>
      <c r="BS1451" s="166"/>
      <c r="BT1451" s="166"/>
      <c r="BU1451" s="166"/>
      <c r="BV1451" s="166"/>
      <c r="BW1451" s="166"/>
      <c r="BX1451" s="166"/>
      <c r="BY1451" s="166"/>
      <c r="BZ1451" s="166"/>
      <c r="CA1451" s="166"/>
      <c r="CB1451" s="166"/>
      <c r="CC1451" s="166"/>
      <c r="CD1451" s="166"/>
      <c r="CE1451" s="166"/>
      <c r="CF1451" s="166"/>
      <c r="CG1451" s="166"/>
      <c r="CH1451" s="166"/>
      <c r="CI1451" s="166"/>
      <c r="CJ1451" s="166"/>
      <c r="CK1451" s="166"/>
      <c r="CL1451" s="166"/>
      <c r="CM1451" s="166"/>
      <c r="CN1451" s="166"/>
      <c r="CO1451" s="166"/>
      <c r="CP1451" s="166"/>
      <c r="CQ1451" s="166"/>
      <c r="CR1451" s="166"/>
      <c r="CS1451" s="166"/>
      <c r="CT1451" s="166"/>
      <c r="CU1451" s="166"/>
      <c r="CV1451" s="166"/>
      <c r="CW1451" s="166"/>
      <c r="CX1451" s="166"/>
      <c r="CY1451" s="166"/>
      <c r="CZ1451" s="166"/>
      <c r="DA1451" s="166"/>
      <c r="DB1451" s="166"/>
      <c r="DC1451" s="166"/>
      <c r="DD1451" s="166"/>
      <c r="DE1451" s="166"/>
      <c r="DF1451" s="166"/>
      <c r="DG1451" s="166"/>
      <c r="DH1451" s="166"/>
      <c r="DI1451" s="166"/>
      <c r="DJ1451" s="166"/>
      <c r="DK1451" s="166"/>
      <c r="DL1451" s="166"/>
      <c r="DM1451" s="166"/>
      <c r="DN1451" s="166"/>
      <c r="DO1451" s="166"/>
      <c r="DP1451" s="166"/>
      <c r="DQ1451" s="166"/>
      <c r="DR1451" s="166"/>
      <c r="DS1451" s="166"/>
      <c r="DT1451" s="166"/>
      <c r="DU1451" s="166"/>
      <c r="DV1451" s="166"/>
      <c r="DW1451" s="166"/>
      <c r="DX1451" s="166"/>
      <c r="DY1451" s="166"/>
      <c r="DZ1451" s="166"/>
      <c r="EA1451" s="166"/>
      <c r="EB1451" s="166"/>
      <c r="EC1451" s="166"/>
      <c r="ED1451" s="166"/>
      <c r="EE1451" s="166"/>
      <c r="EF1451" s="166"/>
      <c r="EG1451" s="166"/>
      <c r="EH1451" s="166"/>
      <c r="EI1451" s="166"/>
      <c r="EJ1451" s="166"/>
      <c r="EK1451" s="166"/>
      <c r="EL1451" s="166"/>
      <c r="EM1451" s="166"/>
      <c r="EN1451" s="166"/>
      <c r="EO1451" s="166"/>
      <c r="EP1451" s="166"/>
      <c r="EQ1451" s="166"/>
      <c r="ER1451" s="166"/>
      <c r="ES1451" s="166"/>
      <c r="ET1451" s="166"/>
      <c r="EU1451" s="166"/>
      <c r="EV1451" s="166"/>
      <c r="EW1451" s="166"/>
      <c r="EX1451" s="166"/>
      <c r="EY1451" s="166"/>
      <c r="EZ1451" s="166"/>
      <c r="FA1451" s="166"/>
      <c r="FB1451" s="166"/>
      <c r="FC1451" s="166"/>
      <c r="FD1451" s="166"/>
      <c r="FE1451" s="166"/>
      <c r="FF1451" s="166"/>
      <c r="FG1451" s="166"/>
      <c r="FH1451" s="166"/>
      <c r="FI1451" s="166"/>
      <c r="FJ1451" s="166"/>
    </row>
    <row r="1452" spans="13:166" s="19" customFormat="1">
      <c r="M1452" s="166"/>
      <c r="N1452" s="166"/>
      <c r="O1452" s="166"/>
      <c r="P1452" s="166"/>
      <c r="Q1452" s="166"/>
      <c r="R1452" s="166"/>
      <c r="S1452" s="166"/>
      <c r="T1452" s="166"/>
      <c r="U1452" s="166"/>
      <c r="V1452" s="166"/>
      <c r="W1452" s="166"/>
      <c r="X1452" s="166"/>
      <c r="Y1452" s="166"/>
      <c r="Z1452" s="166"/>
      <c r="AA1452" s="166"/>
      <c r="AB1452" s="166"/>
      <c r="AC1452" s="166"/>
      <c r="AD1452" s="166"/>
      <c r="AE1452" s="166"/>
      <c r="AF1452" s="166"/>
      <c r="AG1452" s="166"/>
      <c r="AH1452" s="167"/>
      <c r="AI1452" s="167"/>
      <c r="AJ1452" s="167"/>
      <c r="AK1452" s="167"/>
      <c r="AL1452" s="167"/>
      <c r="AM1452" s="167"/>
      <c r="AN1452" s="167"/>
      <c r="AO1452" s="167"/>
      <c r="AP1452" s="167"/>
      <c r="AQ1452" s="167"/>
      <c r="AR1452" s="167"/>
      <c r="AS1452" s="167"/>
      <c r="AT1452" s="167"/>
      <c r="AU1452" s="167"/>
      <c r="AV1452" s="167"/>
      <c r="AW1452" s="167"/>
      <c r="AX1452" s="167"/>
      <c r="AY1452" s="167"/>
      <c r="AZ1452" s="167"/>
      <c r="BA1452" s="167"/>
      <c r="BB1452" s="167"/>
      <c r="BC1452" s="167"/>
      <c r="BD1452" s="167"/>
      <c r="BE1452" s="167"/>
      <c r="BF1452" s="167"/>
      <c r="BG1452" s="167"/>
      <c r="BH1452" s="167"/>
      <c r="BI1452" s="167"/>
      <c r="BJ1452" s="167"/>
      <c r="BK1452" s="167"/>
      <c r="BL1452" s="166"/>
      <c r="BM1452" s="166"/>
      <c r="BN1452" s="166"/>
      <c r="BO1452" s="166"/>
      <c r="BP1452" s="166"/>
      <c r="BQ1452" s="166"/>
      <c r="BR1452" s="166"/>
      <c r="BS1452" s="166"/>
      <c r="BT1452" s="166"/>
      <c r="BU1452" s="166"/>
      <c r="BV1452" s="166"/>
      <c r="BW1452" s="166"/>
      <c r="BX1452" s="166"/>
      <c r="BY1452" s="166"/>
      <c r="BZ1452" s="166"/>
      <c r="CA1452" s="166"/>
      <c r="CB1452" s="166"/>
      <c r="CC1452" s="166"/>
      <c r="CD1452" s="166"/>
      <c r="CE1452" s="166"/>
      <c r="CF1452" s="166"/>
      <c r="CG1452" s="166"/>
      <c r="CH1452" s="166"/>
      <c r="CI1452" s="166"/>
      <c r="CJ1452" s="166"/>
      <c r="CK1452" s="166"/>
      <c r="CL1452" s="166"/>
      <c r="CM1452" s="166"/>
      <c r="CN1452" s="166"/>
      <c r="CO1452" s="166"/>
      <c r="CP1452" s="166"/>
      <c r="CQ1452" s="166"/>
      <c r="CR1452" s="166"/>
      <c r="CS1452" s="166"/>
      <c r="CT1452" s="166"/>
      <c r="CU1452" s="166"/>
      <c r="CV1452" s="166"/>
      <c r="CW1452" s="166"/>
      <c r="CX1452" s="166"/>
      <c r="CY1452" s="166"/>
      <c r="CZ1452" s="166"/>
      <c r="DA1452" s="166"/>
      <c r="DB1452" s="166"/>
      <c r="DC1452" s="166"/>
      <c r="DD1452" s="166"/>
      <c r="DE1452" s="166"/>
      <c r="DF1452" s="166"/>
      <c r="DG1452" s="166"/>
      <c r="DH1452" s="166"/>
      <c r="DI1452" s="166"/>
      <c r="DJ1452" s="166"/>
      <c r="DK1452" s="166"/>
      <c r="DL1452" s="166"/>
      <c r="DM1452" s="166"/>
      <c r="DN1452" s="166"/>
      <c r="DO1452" s="166"/>
      <c r="DP1452" s="166"/>
      <c r="DQ1452" s="166"/>
      <c r="DR1452" s="166"/>
      <c r="DS1452" s="166"/>
      <c r="DT1452" s="166"/>
      <c r="DU1452" s="166"/>
      <c r="DV1452" s="166"/>
      <c r="DW1452" s="166"/>
      <c r="DX1452" s="166"/>
      <c r="DY1452" s="166"/>
      <c r="DZ1452" s="166"/>
      <c r="EA1452" s="166"/>
      <c r="EB1452" s="166"/>
      <c r="EC1452" s="166"/>
      <c r="ED1452" s="166"/>
      <c r="EE1452" s="166"/>
      <c r="EF1452" s="166"/>
      <c r="EG1452" s="166"/>
      <c r="EH1452" s="166"/>
      <c r="EI1452" s="166"/>
      <c r="EJ1452" s="166"/>
      <c r="EK1452" s="166"/>
      <c r="EL1452" s="166"/>
      <c r="EM1452" s="166"/>
      <c r="EN1452" s="166"/>
      <c r="EO1452" s="166"/>
      <c r="EP1452" s="166"/>
      <c r="EQ1452" s="166"/>
      <c r="ER1452" s="166"/>
      <c r="ES1452" s="166"/>
      <c r="ET1452" s="166"/>
      <c r="EU1452" s="166"/>
      <c r="EV1452" s="166"/>
      <c r="EW1452" s="166"/>
      <c r="EX1452" s="166"/>
      <c r="EY1452" s="166"/>
      <c r="EZ1452" s="166"/>
      <c r="FA1452" s="166"/>
      <c r="FB1452" s="166"/>
      <c r="FC1452" s="166"/>
      <c r="FD1452" s="166"/>
      <c r="FE1452" s="166"/>
      <c r="FF1452" s="166"/>
      <c r="FG1452" s="166"/>
      <c r="FH1452" s="166"/>
      <c r="FI1452" s="166"/>
      <c r="FJ1452" s="166"/>
    </row>
    <row r="1453" spans="13:166" s="19" customFormat="1">
      <c r="M1453" s="166"/>
      <c r="N1453" s="166"/>
      <c r="O1453" s="166"/>
      <c r="P1453" s="166"/>
      <c r="Q1453" s="166"/>
      <c r="R1453" s="166"/>
      <c r="S1453" s="166"/>
      <c r="T1453" s="166"/>
      <c r="U1453" s="166"/>
      <c r="V1453" s="166"/>
      <c r="W1453" s="166"/>
      <c r="X1453" s="166"/>
      <c r="Y1453" s="166"/>
      <c r="Z1453" s="166"/>
      <c r="AA1453" s="166"/>
      <c r="AB1453" s="166"/>
      <c r="AC1453" s="166"/>
      <c r="AD1453" s="166"/>
      <c r="AE1453" s="166"/>
      <c r="AF1453" s="166"/>
      <c r="AG1453" s="166"/>
      <c r="AH1453" s="167"/>
      <c r="AI1453" s="167"/>
      <c r="AJ1453" s="167"/>
      <c r="AK1453" s="167"/>
      <c r="AL1453" s="167"/>
      <c r="AM1453" s="167"/>
      <c r="AN1453" s="167"/>
      <c r="AO1453" s="167"/>
      <c r="AP1453" s="167"/>
      <c r="AQ1453" s="167"/>
      <c r="AR1453" s="167"/>
      <c r="AS1453" s="167"/>
      <c r="AT1453" s="167"/>
      <c r="AU1453" s="167"/>
      <c r="AV1453" s="167"/>
      <c r="AW1453" s="167"/>
      <c r="AX1453" s="167"/>
      <c r="AY1453" s="167"/>
      <c r="AZ1453" s="167"/>
      <c r="BA1453" s="167"/>
      <c r="BB1453" s="167"/>
      <c r="BC1453" s="167"/>
      <c r="BD1453" s="167"/>
      <c r="BE1453" s="167"/>
      <c r="BF1453" s="167"/>
      <c r="BG1453" s="167"/>
      <c r="BH1453" s="167"/>
      <c r="BI1453" s="167"/>
      <c r="BJ1453" s="167"/>
      <c r="BK1453" s="167"/>
      <c r="BL1453" s="166"/>
      <c r="BM1453" s="166"/>
      <c r="BN1453" s="166"/>
      <c r="BO1453" s="166"/>
      <c r="BP1453" s="166"/>
      <c r="BQ1453" s="166"/>
      <c r="BR1453" s="166"/>
      <c r="BS1453" s="166"/>
      <c r="BT1453" s="166"/>
      <c r="BU1453" s="166"/>
      <c r="BV1453" s="166"/>
      <c r="BW1453" s="166"/>
      <c r="BX1453" s="166"/>
      <c r="BY1453" s="166"/>
      <c r="BZ1453" s="166"/>
      <c r="CA1453" s="166"/>
      <c r="CB1453" s="166"/>
      <c r="CC1453" s="166"/>
      <c r="CD1453" s="166"/>
      <c r="CE1453" s="166"/>
      <c r="CF1453" s="166"/>
      <c r="CG1453" s="166"/>
      <c r="CH1453" s="166"/>
      <c r="CI1453" s="166"/>
      <c r="CJ1453" s="166"/>
      <c r="CK1453" s="166"/>
      <c r="CL1453" s="166"/>
      <c r="CM1453" s="166"/>
      <c r="CN1453" s="166"/>
      <c r="CO1453" s="166"/>
      <c r="CP1453" s="166"/>
      <c r="CQ1453" s="166"/>
      <c r="CR1453" s="166"/>
      <c r="CS1453" s="166"/>
      <c r="CT1453" s="166"/>
      <c r="CU1453" s="166"/>
      <c r="CV1453" s="166"/>
      <c r="CW1453" s="166"/>
      <c r="CX1453" s="166"/>
      <c r="CY1453" s="166"/>
      <c r="CZ1453" s="166"/>
      <c r="DA1453" s="166"/>
      <c r="DB1453" s="166"/>
      <c r="DC1453" s="166"/>
      <c r="DD1453" s="166"/>
      <c r="DE1453" s="166"/>
      <c r="DF1453" s="166"/>
      <c r="DG1453" s="166"/>
      <c r="DH1453" s="166"/>
      <c r="DI1453" s="166"/>
      <c r="DJ1453" s="166"/>
      <c r="DK1453" s="166"/>
      <c r="DL1453" s="166"/>
      <c r="DM1453" s="166"/>
      <c r="DN1453" s="166"/>
      <c r="DO1453" s="166"/>
      <c r="DP1453" s="166"/>
      <c r="DQ1453" s="166"/>
      <c r="DR1453" s="166"/>
      <c r="DS1453" s="166"/>
      <c r="DT1453" s="166"/>
      <c r="DU1453" s="166"/>
      <c r="DV1453" s="166"/>
      <c r="DW1453" s="166"/>
      <c r="DX1453" s="166"/>
      <c r="DY1453" s="166"/>
      <c r="DZ1453" s="166"/>
      <c r="EA1453" s="166"/>
      <c r="EB1453" s="166"/>
      <c r="EC1453" s="166"/>
      <c r="ED1453" s="166"/>
      <c r="EE1453" s="166"/>
      <c r="EF1453" s="166"/>
      <c r="EG1453" s="166"/>
      <c r="EH1453" s="166"/>
      <c r="EI1453" s="166"/>
      <c r="EJ1453" s="166"/>
      <c r="EK1453" s="166"/>
      <c r="EL1453" s="166"/>
      <c r="EM1453" s="166"/>
      <c r="EN1453" s="166"/>
      <c r="EO1453" s="166"/>
      <c r="EP1453" s="166"/>
      <c r="EQ1453" s="166"/>
      <c r="ER1453" s="166"/>
      <c r="ES1453" s="166"/>
      <c r="ET1453" s="166"/>
      <c r="EU1453" s="166"/>
      <c r="EV1453" s="166"/>
      <c r="EW1453" s="166"/>
      <c r="EX1453" s="166"/>
      <c r="EY1453" s="166"/>
      <c r="EZ1453" s="166"/>
      <c r="FA1453" s="166"/>
      <c r="FB1453" s="166"/>
      <c r="FC1453" s="166"/>
      <c r="FD1453" s="166"/>
      <c r="FE1453" s="166"/>
      <c r="FF1453" s="166"/>
      <c r="FG1453" s="166"/>
      <c r="FH1453" s="166"/>
      <c r="FI1453" s="166"/>
      <c r="FJ1453" s="166"/>
    </row>
    <row r="1454" spans="13:166" s="19" customFormat="1">
      <c r="M1454" s="166"/>
      <c r="N1454" s="166"/>
      <c r="O1454" s="166"/>
      <c r="P1454" s="166"/>
      <c r="Q1454" s="166"/>
      <c r="R1454" s="166"/>
      <c r="S1454" s="166"/>
      <c r="T1454" s="166"/>
      <c r="U1454" s="166"/>
      <c r="V1454" s="166"/>
      <c r="W1454" s="166"/>
      <c r="X1454" s="166"/>
      <c r="Y1454" s="166"/>
      <c r="Z1454" s="166"/>
      <c r="AA1454" s="166"/>
      <c r="AB1454" s="166"/>
      <c r="AC1454" s="166"/>
      <c r="AD1454" s="166"/>
      <c r="AE1454" s="166"/>
      <c r="AF1454" s="166"/>
      <c r="AG1454" s="166"/>
      <c r="AH1454" s="167"/>
      <c r="AI1454" s="167"/>
      <c r="AJ1454" s="167"/>
      <c r="AK1454" s="167"/>
      <c r="AL1454" s="167"/>
      <c r="AM1454" s="167"/>
      <c r="AN1454" s="167"/>
      <c r="AO1454" s="167"/>
      <c r="AP1454" s="167"/>
      <c r="AQ1454" s="167"/>
      <c r="AR1454" s="167"/>
      <c r="AS1454" s="167"/>
      <c r="AT1454" s="167"/>
      <c r="AU1454" s="167"/>
      <c r="AV1454" s="167"/>
      <c r="AW1454" s="167"/>
      <c r="AX1454" s="167"/>
      <c r="AY1454" s="167"/>
      <c r="AZ1454" s="167"/>
      <c r="BA1454" s="167"/>
      <c r="BB1454" s="167"/>
      <c r="BC1454" s="167"/>
      <c r="BD1454" s="167"/>
      <c r="BE1454" s="167"/>
      <c r="BF1454" s="167"/>
      <c r="BG1454" s="167"/>
      <c r="BH1454" s="167"/>
      <c r="BI1454" s="167"/>
      <c r="BJ1454" s="167"/>
      <c r="BK1454" s="167"/>
      <c r="BL1454" s="166"/>
      <c r="BM1454" s="166"/>
      <c r="BN1454" s="166"/>
      <c r="BO1454" s="166"/>
      <c r="BP1454" s="166"/>
      <c r="BQ1454" s="166"/>
      <c r="BR1454" s="166"/>
      <c r="BS1454" s="166"/>
      <c r="BT1454" s="166"/>
      <c r="BU1454" s="166"/>
      <c r="BV1454" s="166"/>
      <c r="BW1454" s="166"/>
      <c r="BX1454" s="166"/>
      <c r="BY1454" s="166"/>
      <c r="BZ1454" s="166"/>
      <c r="CA1454" s="166"/>
      <c r="CB1454" s="166"/>
      <c r="CC1454" s="166"/>
      <c r="CD1454" s="166"/>
      <c r="CE1454" s="166"/>
      <c r="CF1454" s="166"/>
      <c r="CG1454" s="166"/>
      <c r="CH1454" s="166"/>
      <c r="CI1454" s="166"/>
      <c r="CJ1454" s="166"/>
      <c r="CK1454" s="166"/>
      <c r="CL1454" s="166"/>
      <c r="CM1454" s="166"/>
      <c r="CN1454" s="166"/>
      <c r="CO1454" s="166"/>
      <c r="CP1454" s="166"/>
      <c r="CQ1454" s="166"/>
      <c r="CR1454" s="166"/>
      <c r="CS1454" s="166"/>
      <c r="CT1454" s="166"/>
      <c r="CU1454" s="166"/>
      <c r="CV1454" s="166"/>
      <c r="CW1454" s="166"/>
      <c r="CX1454" s="166"/>
      <c r="CY1454" s="166"/>
      <c r="CZ1454" s="166"/>
      <c r="DA1454" s="166"/>
      <c r="DB1454" s="166"/>
      <c r="DC1454" s="166"/>
      <c r="DD1454" s="166"/>
      <c r="DE1454" s="166"/>
      <c r="DF1454" s="166"/>
      <c r="DG1454" s="166"/>
      <c r="DH1454" s="166"/>
      <c r="DI1454" s="166"/>
      <c r="DJ1454" s="166"/>
      <c r="DK1454" s="166"/>
      <c r="DL1454" s="166"/>
      <c r="DM1454" s="166"/>
      <c r="DN1454" s="166"/>
      <c r="DO1454" s="166"/>
      <c r="DP1454" s="166"/>
      <c r="DQ1454" s="166"/>
      <c r="DR1454" s="166"/>
      <c r="DS1454" s="166"/>
      <c r="DT1454" s="166"/>
      <c r="DU1454" s="166"/>
      <c r="DV1454" s="166"/>
      <c r="DW1454" s="166"/>
      <c r="DX1454" s="166"/>
      <c r="DY1454" s="166"/>
      <c r="DZ1454" s="166"/>
      <c r="EA1454" s="166"/>
      <c r="EB1454" s="166"/>
      <c r="EC1454" s="166"/>
      <c r="ED1454" s="166"/>
      <c r="EE1454" s="166"/>
      <c r="EF1454" s="166"/>
      <c r="EG1454" s="166"/>
      <c r="EH1454" s="166"/>
      <c r="EI1454" s="166"/>
      <c r="EJ1454" s="166"/>
      <c r="EK1454" s="166"/>
      <c r="EL1454" s="166"/>
      <c r="EM1454" s="166"/>
      <c r="EN1454" s="166"/>
      <c r="EO1454" s="166"/>
      <c r="EP1454" s="166"/>
      <c r="EQ1454" s="166"/>
      <c r="ER1454" s="166"/>
      <c r="ES1454" s="166"/>
      <c r="ET1454" s="166"/>
      <c r="EU1454" s="166"/>
      <c r="EV1454" s="166"/>
      <c r="EW1454" s="166"/>
      <c r="EX1454" s="166"/>
      <c r="EY1454" s="166"/>
      <c r="EZ1454" s="166"/>
      <c r="FA1454" s="166"/>
      <c r="FB1454" s="166"/>
      <c r="FC1454" s="166"/>
      <c r="FD1454" s="166"/>
      <c r="FE1454" s="166"/>
      <c r="FF1454" s="166"/>
      <c r="FG1454" s="166"/>
      <c r="FH1454" s="166"/>
      <c r="FI1454" s="166"/>
      <c r="FJ1454" s="166"/>
    </row>
    <row r="1455" spans="13:166" s="19" customFormat="1">
      <c r="M1455" s="166"/>
      <c r="N1455" s="166"/>
      <c r="O1455" s="166"/>
      <c r="P1455" s="166"/>
      <c r="Q1455" s="166"/>
      <c r="R1455" s="166"/>
      <c r="S1455" s="166"/>
      <c r="T1455" s="166"/>
      <c r="U1455" s="166"/>
      <c r="V1455" s="166"/>
      <c r="W1455" s="166"/>
      <c r="X1455" s="166"/>
      <c r="Y1455" s="166"/>
      <c r="Z1455" s="166"/>
      <c r="AA1455" s="166"/>
      <c r="AB1455" s="166"/>
      <c r="AC1455" s="166"/>
      <c r="AD1455" s="166"/>
      <c r="AE1455" s="166"/>
      <c r="AF1455" s="166"/>
      <c r="AG1455" s="166"/>
      <c r="AH1455" s="167"/>
      <c r="AI1455" s="167"/>
      <c r="AJ1455" s="167"/>
      <c r="AK1455" s="167"/>
      <c r="AL1455" s="167"/>
      <c r="AM1455" s="167"/>
      <c r="AN1455" s="167"/>
      <c r="AO1455" s="167"/>
      <c r="AP1455" s="167"/>
      <c r="AQ1455" s="167"/>
      <c r="AR1455" s="167"/>
      <c r="AS1455" s="167"/>
      <c r="AT1455" s="167"/>
      <c r="AU1455" s="167"/>
      <c r="AV1455" s="167"/>
      <c r="AW1455" s="167"/>
      <c r="AX1455" s="167"/>
      <c r="AY1455" s="167"/>
      <c r="AZ1455" s="167"/>
      <c r="BA1455" s="167"/>
      <c r="BB1455" s="167"/>
      <c r="BC1455" s="167"/>
      <c r="BD1455" s="167"/>
      <c r="BE1455" s="167"/>
      <c r="BF1455" s="167"/>
      <c r="BG1455" s="167"/>
      <c r="BH1455" s="167"/>
      <c r="BI1455" s="167"/>
      <c r="BJ1455" s="167"/>
      <c r="BK1455" s="167"/>
      <c r="BL1455" s="166"/>
      <c r="BM1455" s="166"/>
      <c r="BN1455" s="166"/>
      <c r="BO1455" s="166"/>
      <c r="BP1455" s="166"/>
      <c r="BQ1455" s="166"/>
      <c r="BR1455" s="166"/>
      <c r="BS1455" s="166"/>
      <c r="BT1455" s="166"/>
      <c r="BU1455" s="166"/>
      <c r="BV1455" s="166"/>
      <c r="BW1455" s="166"/>
      <c r="BX1455" s="166"/>
      <c r="BY1455" s="166"/>
      <c r="BZ1455" s="166"/>
      <c r="CA1455" s="166"/>
      <c r="CB1455" s="166"/>
      <c r="CC1455" s="166"/>
      <c r="CD1455" s="166"/>
      <c r="CE1455" s="166"/>
      <c r="CF1455" s="166"/>
      <c r="CG1455" s="166"/>
      <c r="CH1455" s="166"/>
      <c r="CI1455" s="166"/>
      <c r="CJ1455" s="166"/>
      <c r="CK1455" s="166"/>
      <c r="CL1455" s="166"/>
      <c r="CM1455" s="166"/>
      <c r="CN1455" s="166"/>
      <c r="CO1455" s="166"/>
      <c r="CP1455" s="166"/>
      <c r="CQ1455" s="166"/>
      <c r="CR1455" s="166"/>
      <c r="CS1455" s="166"/>
      <c r="CT1455" s="166"/>
      <c r="CU1455" s="166"/>
      <c r="CV1455" s="166"/>
      <c r="CW1455" s="166"/>
      <c r="CX1455" s="166"/>
      <c r="CY1455" s="166"/>
      <c r="CZ1455" s="166"/>
      <c r="DA1455" s="166"/>
      <c r="DB1455" s="166"/>
      <c r="DC1455" s="166"/>
      <c r="DD1455" s="166"/>
      <c r="DE1455" s="166"/>
      <c r="DF1455" s="166"/>
      <c r="DG1455" s="166"/>
      <c r="DH1455" s="166"/>
      <c r="DI1455" s="166"/>
      <c r="DJ1455" s="166"/>
      <c r="DK1455" s="166"/>
      <c r="DL1455" s="166"/>
      <c r="DM1455" s="166"/>
      <c r="DN1455" s="166"/>
      <c r="DO1455" s="166"/>
      <c r="DP1455" s="166"/>
      <c r="DQ1455" s="166"/>
      <c r="DR1455" s="166"/>
      <c r="DS1455" s="166"/>
      <c r="DT1455" s="166"/>
      <c r="DU1455" s="166"/>
      <c r="DV1455" s="166"/>
      <c r="DW1455" s="166"/>
      <c r="DX1455" s="166"/>
      <c r="DY1455" s="166"/>
      <c r="DZ1455" s="166"/>
      <c r="EA1455" s="166"/>
      <c r="EB1455" s="166"/>
      <c r="EC1455" s="166"/>
      <c r="ED1455" s="166"/>
      <c r="EE1455" s="166"/>
      <c r="EF1455" s="166"/>
      <c r="EG1455" s="166"/>
      <c r="EH1455" s="166"/>
      <c r="EI1455" s="166"/>
      <c r="EJ1455" s="166"/>
      <c r="EK1455" s="166"/>
      <c r="EL1455" s="166"/>
      <c r="EM1455" s="166"/>
      <c r="EN1455" s="166"/>
      <c r="EO1455" s="166"/>
      <c r="EP1455" s="166"/>
      <c r="EQ1455" s="166"/>
      <c r="ER1455" s="166"/>
      <c r="ES1455" s="166"/>
      <c r="ET1455" s="166"/>
      <c r="EU1455" s="166"/>
      <c r="EV1455" s="166"/>
      <c r="EW1455" s="166"/>
      <c r="EX1455" s="166"/>
      <c r="EY1455" s="166"/>
      <c r="EZ1455" s="166"/>
      <c r="FA1455" s="166"/>
      <c r="FB1455" s="166"/>
      <c r="FC1455" s="166"/>
      <c r="FD1455" s="166"/>
      <c r="FE1455" s="166"/>
      <c r="FF1455" s="166"/>
      <c r="FG1455" s="166"/>
      <c r="FH1455" s="166"/>
      <c r="FI1455" s="166"/>
      <c r="FJ1455" s="166"/>
    </row>
    <row r="1456" spans="13:166" s="19" customFormat="1">
      <c r="M1456" s="166"/>
      <c r="N1456" s="166"/>
      <c r="O1456" s="166"/>
      <c r="P1456" s="166"/>
      <c r="Q1456" s="166"/>
      <c r="R1456" s="166"/>
      <c r="S1456" s="166"/>
      <c r="T1456" s="166"/>
      <c r="U1456" s="166"/>
      <c r="V1456" s="166"/>
      <c r="W1456" s="166"/>
      <c r="X1456" s="166"/>
      <c r="Y1456" s="166"/>
      <c r="Z1456" s="166"/>
      <c r="AA1456" s="166"/>
      <c r="AB1456" s="166"/>
      <c r="AC1456" s="166"/>
      <c r="AD1456" s="166"/>
      <c r="AE1456" s="166"/>
      <c r="AF1456" s="166"/>
      <c r="AG1456" s="166"/>
      <c r="AH1456" s="167"/>
      <c r="AI1456" s="167"/>
      <c r="AJ1456" s="167"/>
      <c r="AK1456" s="167"/>
      <c r="AL1456" s="167"/>
      <c r="AM1456" s="167"/>
      <c r="AN1456" s="167"/>
      <c r="AO1456" s="167"/>
      <c r="AP1456" s="167"/>
      <c r="AQ1456" s="167"/>
      <c r="AR1456" s="167"/>
      <c r="AS1456" s="167"/>
      <c r="AT1456" s="167"/>
      <c r="AU1456" s="167"/>
      <c r="AV1456" s="167"/>
      <c r="AW1456" s="167"/>
      <c r="AX1456" s="167"/>
      <c r="AY1456" s="167"/>
      <c r="AZ1456" s="167"/>
      <c r="BA1456" s="167"/>
      <c r="BB1456" s="167"/>
      <c r="BC1456" s="167"/>
      <c r="BD1456" s="167"/>
      <c r="BE1456" s="167"/>
      <c r="BF1456" s="167"/>
      <c r="BG1456" s="167"/>
      <c r="BH1456" s="167"/>
      <c r="BI1456" s="167"/>
      <c r="BJ1456" s="167"/>
      <c r="BK1456" s="167"/>
      <c r="BL1456" s="166"/>
      <c r="BM1456" s="166"/>
      <c r="BN1456" s="166"/>
      <c r="BO1456" s="166"/>
      <c r="BP1456" s="166"/>
      <c r="BQ1456" s="166"/>
      <c r="BR1456" s="166"/>
      <c r="BS1456" s="166"/>
      <c r="BT1456" s="166"/>
      <c r="BU1456" s="166"/>
      <c r="BV1456" s="166"/>
      <c r="BW1456" s="166"/>
      <c r="BX1456" s="166"/>
      <c r="BY1456" s="166"/>
      <c r="BZ1456" s="166"/>
      <c r="CA1456" s="166"/>
      <c r="CB1456" s="166"/>
      <c r="CC1456" s="166"/>
      <c r="CD1456" s="166"/>
      <c r="CE1456" s="166"/>
      <c r="CF1456" s="166"/>
      <c r="CG1456" s="166"/>
      <c r="CH1456" s="166"/>
      <c r="CI1456" s="166"/>
      <c r="CJ1456" s="166"/>
      <c r="CK1456" s="166"/>
      <c r="CL1456" s="166"/>
      <c r="CM1456" s="166"/>
      <c r="CN1456" s="166"/>
      <c r="CO1456" s="166"/>
      <c r="CP1456" s="166"/>
      <c r="CQ1456" s="166"/>
      <c r="CR1456" s="166"/>
      <c r="CS1456" s="166"/>
      <c r="CT1456" s="166"/>
      <c r="CU1456" s="166"/>
      <c r="CV1456" s="166"/>
      <c r="CW1456" s="166"/>
      <c r="CX1456" s="166"/>
      <c r="CY1456" s="166"/>
      <c r="CZ1456" s="166"/>
      <c r="DA1456" s="166"/>
      <c r="DB1456" s="166"/>
      <c r="DC1456" s="166"/>
      <c r="DD1456" s="166"/>
      <c r="DE1456" s="166"/>
      <c r="DF1456" s="166"/>
      <c r="DG1456" s="166"/>
      <c r="DH1456" s="166"/>
      <c r="DI1456" s="166"/>
      <c r="DJ1456" s="166"/>
      <c r="DK1456" s="166"/>
      <c r="DL1456" s="166"/>
      <c r="DM1456" s="166"/>
      <c r="DN1456" s="166"/>
      <c r="DO1456" s="166"/>
      <c r="DP1456" s="166"/>
      <c r="DQ1456" s="166"/>
      <c r="DR1456" s="166"/>
      <c r="DS1456" s="166"/>
      <c r="DT1456" s="166"/>
      <c r="DU1456" s="166"/>
      <c r="DV1456" s="166"/>
      <c r="DW1456" s="166"/>
      <c r="DX1456" s="166"/>
      <c r="DY1456" s="166"/>
      <c r="DZ1456" s="166"/>
      <c r="EA1456" s="166"/>
      <c r="EB1456" s="166"/>
      <c r="EC1456" s="166"/>
      <c r="ED1456" s="166"/>
      <c r="EE1456" s="166"/>
      <c r="EF1456" s="166"/>
      <c r="EG1456" s="166"/>
      <c r="EH1456" s="166"/>
      <c r="EI1456" s="166"/>
      <c r="EJ1456" s="166"/>
      <c r="EK1456" s="166"/>
      <c r="EL1456" s="166"/>
      <c r="EM1456" s="166"/>
      <c r="EN1456" s="166"/>
      <c r="EO1456" s="166"/>
      <c r="EP1456" s="166"/>
      <c r="EQ1456" s="166"/>
      <c r="ER1456" s="166"/>
      <c r="ES1456" s="166"/>
      <c r="ET1456" s="166"/>
      <c r="EU1456" s="166"/>
      <c r="EV1456" s="166"/>
      <c r="EW1456" s="166"/>
      <c r="EX1456" s="166"/>
      <c r="EY1456" s="166"/>
      <c r="EZ1456" s="166"/>
      <c r="FA1456" s="166"/>
      <c r="FB1456" s="166"/>
      <c r="FC1456" s="166"/>
      <c r="FD1456" s="166"/>
      <c r="FE1456" s="166"/>
      <c r="FF1456" s="166"/>
      <c r="FG1456" s="166"/>
      <c r="FH1456" s="166"/>
      <c r="FI1456" s="166"/>
      <c r="FJ1456" s="166"/>
    </row>
    <row r="1457" spans="13:166" s="19" customFormat="1">
      <c r="M1457" s="166"/>
      <c r="N1457" s="166"/>
      <c r="O1457" s="166"/>
      <c r="P1457" s="166"/>
      <c r="Q1457" s="166"/>
      <c r="R1457" s="166"/>
      <c r="S1457" s="166"/>
      <c r="T1457" s="166"/>
      <c r="U1457" s="166"/>
      <c r="V1457" s="166"/>
      <c r="W1457" s="166"/>
      <c r="X1457" s="166"/>
      <c r="Y1457" s="166"/>
      <c r="Z1457" s="166"/>
      <c r="AA1457" s="166"/>
      <c r="AB1457" s="166"/>
      <c r="AC1457" s="166"/>
      <c r="AD1457" s="166"/>
      <c r="AE1457" s="166"/>
      <c r="AF1457" s="166"/>
      <c r="AG1457" s="166"/>
      <c r="AH1457" s="167"/>
      <c r="AI1457" s="167"/>
      <c r="AJ1457" s="167"/>
      <c r="AK1457" s="167"/>
      <c r="AL1457" s="167"/>
      <c r="AM1457" s="167"/>
      <c r="AN1457" s="167"/>
      <c r="AO1457" s="167"/>
      <c r="AP1457" s="167"/>
      <c r="AQ1457" s="167"/>
      <c r="AR1457" s="167"/>
      <c r="AS1457" s="167"/>
      <c r="AT1457" s="167"/>
      <c r="AU1457" s="167"/>
      <c r="AV1457" s="167"/>
      <c r="AW1457" s="167"/>
      <c r="AX1457" s="167"/>
      <c r="AY1457" s="167"/>
      <c r="AZ1457" s="167"/>
      <c r="BA1457" s="167"/>
      <c r="BB1457" s="167"/>
      <c r="BC1457" s="167"/>
      <c r="BD1457" s="167"/>
      <c r="BE1457" s="167"/>
      <c r="BF1457" s="167"/>
      <c r="BG1457" s="167"/>
      <c r="BH1457" s="167"/>
      <c r="BI1457" s="167"/>
      <c r="BJ1457" s="167"/>
      <c r="BK1457" s="167"/>
      <c r="BL1457" s="166"/>
      <c r="BM1457" s="166"/>
      <c r="BN1457" s="166"/>
      <c r="BO1457" s="166"/>
      <c r="BP1457" s="166"/>
      <c r="BQ1457" s="166"/>
      <c r="BR1457" s="166"/>
      <c r="BS1457" s="166"/>
      <c r="BT1457" s="166"/>
      <c r="BU1457" s="166"/>
      <c r="BV1457" s="166"/>
      <c r="BW1457" s="166"/>
      <c r="BX1457" s="166"/>
      <c r="BY1457" s="166"/>
      <c r="BZ1457" s="166"/>
      <c r="CA1457" s="166"/>
      <c r="CB1457" s="166"/>
      <c r="CC1457" s="166"/>
      <c r="CD1457" s="166"/>
      <c r="CE1457" s="166"/>
      <c r="CF1457" s="166"/>
      <c r="CG1457" s="166"/>
      <c r="CH1457" s="166"/>
      <c r="CI1457" s="166"/>
      <c r="CJ1457" s="166"/>
      <c r="CK1457" s="166"/>
      <c r="CL1457" s="166"/>
      <c r="CM1457" s="166"/>
      <c r="CN1457" s="166"/>
      <c r="CO1457" s="166"/>
      <c r="CP1457" s="166"/>
      <c r="CQ1457" s="166"/>
      <c r="CR1457" s="166"/>
      <c r="CS1457" s="166"/>
      <c r="CT1457" s="166"/>
      <c r="CU1457" s="166"/>
      <c r="CV1457" s="166"/>
      <c r="CW1457" s="166"/>
      <c r="CX1457" s="166"/>
      <c r="CY1457" s="166"/>
      <c r="CZ1457" s="166"/>
      <c r="DA1457" s="166"/>
      <c r="DB1457" s="166"/>
      <c r="DC1457" s="166"/>
      <c r="DD1457" s="166"/>
      <c r="DE1457" s="166"/>
      <c r="DF1457" s="166"/>
      <c r="DG1457" s="166"/>
      <c r="DH1457" s="166"/>
      <c r="DI1457" s="166"/>
      <c r="DJ1457" s="166"/>
      <c r="DK1457" s="166"/>
      <c r="DL1457" s="166"/>
      <c r="DM1457" s="166"/>
      <c r="DN1457" s="166"/>
      <c r="DO1457" s="166"/>
      <c r="DP1457" s="166"/>
      <c r="DQ1457" s="166"/>
      <c r="DR1457" s="166"/>
      <c r="DS1457" s="166"/>
      <c r="DT1457" s="166"/>
      <c r="DU1457" s="166"/>
      <c r="DV1457" s="166"/>
      <c r="DW1457" s="166"/>
      <c r="DX1457" s="166"/>
      <c r="DY1457" s="166"/>
      <c r="DZ1457" s="166"/>
      <c r="EA1457" s="166"/>
      <c r="EB1457" s="166"/>
      <c r="EC1457" s="166"/>
      <c r="ED1457" s="166"/>
      <c r="EE1457" s="166"/>
      <c r="EF1457" s="166"/>
      <c r="EG1457" s="166"/>
      <c r="EH1457" s="166"/>
      <c r="EI1457" s="166"/>
      <c r="EJ1457" s="166"/>
      <c r="EK1457" s="166"/>
      <c r="EL1457" s="166"/>
      <c r="EM1457" s="166"/>
      <c r="EN1457" s="166"/>
      <c r="EO1457" s="166"/>
      <c r="EP1457" s="166"/>
      <c r="EQ1457" s="166"/>
      <c r="ER1457" s="166"/>
      <c r="ES1457" s="166"/>
      <c r="ET1457" s="166"/>
      <c r="EU1457" s="166"/>
      <c r="EV1457" s="166"/>
      <c r="EW1457" s="166"/>
      <c r="EX1457" s="166"/>
      <c r="EY1457" s="166"/>
      <c r="EZ1457" s="166"/>
      <c r="FA1457" s="166"/>
      <c r="FB1457" s="166"/>
      <c r="FC1457" s="166"/>
      <c r="FD1457" s="166"/>
      <c r="FE1457" s="166"/>
      <c r="FF1457" s="166"/>
      <c r="FG1457" s="166"/>
      <c r="FH1457" s="166"/>
      <c r="FI1457" s="166"/>
      <c r="FJ1457" s="166"/>
    </row>
    <row r="1458" spans="13:166" s="19" customFormat="1">
      <c r="M1458" s="166"/>
      <c r="N1458" s="166"/>
      <c r="O1458" s="166"/>
      <c r="P1458" s="166"/>
      <c r="Q1458" s="166"/>
      <c r="R1458" s="166"/>
      <c r="S1458" s="166"/>
      <c r="T1458" s="166"/>
      <c r="U1458" s="166"/>
      <c r="V1458" s="166"/>
      <c r="W1458" s="166"/>
      <c r="X1458" s="166"/>
      <c r="Y1458" s="166"/>
      <c r="Z1458" s="166"/>
      <c r="AA1458" s="166"/>
      <c r="AB1458" s="166"/>
      <c r="AC1458" s="166"/>
      <c r="AD1458" s="166"/>
      <c r="AE1458" s="166"/>
      <c r="AF1458" s="166"/>
      <c r="AG1458" s="166"/>
      <c r="AH1458" s="167"/>
      <c r="AI1458" s="167"/>
      <c r="AJ1458" s="167"/>
      <c r="AK1458" s="167"/>
      <c r="AL1458" s="167"/>
      <c r="AM1458" s="167"/>
      <c r="AN1458" s="167"/>
      <c r="AO1458" s="167"/>
      <c r="AP1458" s="167"/>
      <c r="AQ1458" s="167"/>
      <c r="AR1458" s="167"/>
      <c r="AS1458" s="167"/>
      <c r="AT1458" s="167"/>
      <c r="AU1458" s="167"/>
      <c r="AV1458" s="167"/>
      <c r="AW1458" s="167"/>
      <c r="AX1458" s="167"/>
      <c r="AY1458" s="167"/>
      <c r="AZ1458" s="167"/>
      <c r="BA1458" s="167"/>
      <c r="BB1458" s="167"/>
      <c r="BC1458" s="167"/>
      <c r="BD1458" s="167"/>
      <c r="BE1458" s="167"/>
      <c r="BF1458" s="167"/>
      <c r="BG1458" s="167"/>
      <c r="BH1458" s="167"/>
      <c r="BI1458" s="167"/>
      <c r="BJ1458" s="167"/>
      <c r="BK1458" s="167"/>
      <c r="BL1458" s="166"/>
      <c r="BM1458" s="166"/>
      <c r="BN1458" s="166"/>
      <c r="BO1458" s="166"/>
      <c r="BP1458" s="166"/>
      <c r="BQ1458" s="166"/>
      <c r="BR1458" s="166"/>
      <c r="BS1458" s="166"/>
      <c r="BT1458" s="166"/>
      <c r="BU1458" s="166"/>
      <c r="BV1458" s="166"/>
      <c r="BW1458" s="166"/>
      <c r="BX1458" s="166"/>
      <c r="BY1458" s="166"/>
      <c r="BZ1458" s="166"/>
      <c r="CA1458" s="166"/>
      <c r="CB1458" s="166"/>
      <c r="CC1458" s="166"/>
      <c r="CD1458" s="166"/>
      <c r="CE1458" s="166"/>
      <c r="CF1458" s="166"/>
      <c r="CG1458" s="166"/>
      <c r="CH1458" s="166"/>
      <c r="CI1458" s="166"/>
      <c r="CJ1458" s="166"/>
      <c r="CK1458" s="166"/>
      <c r="CL1458" s="166"/>
      <c r="CM1458" s="166"/>
      <c r="CN1458" s="166"/>
      <c r="CO1458" s="166"/>
      <c r="CP1458" s="166"/>
      <c r="CQ1458" s="166"/>
      <c r="CR1458" s="166"/>
      <c r="CS1458" s="166"/>
      <c r="CT1458" s="166"/>
      <c r="CU1458" s="166"/>
      <c r="CV1458" s="166"/>
      <c r="CW1458" s="166"/>
      <c r="CX1458" s="166"/>
      <c r="CY1458" s="166"/>
      <c r="CZ1458" s="166"/>
      <c r="DA1458" s="166"/>
      <c r="DB1458" s="166"/>
      <c r="DC1458" s="166"/>
      <c r="DD1458" s="166"/>
      <c r="DE1458" s="166"/>
      <c r="DF1458" s="166"/>
      <c r="DG1458" s="166"/>
      <c r="DH1458" s="166"/>
      <c r="DI1458" s="166"/>
      <c r="DJ1458" s="166"/>
      <c r="DK1458" s="166"/>
      <c r="DL1458" s="166"/>
      <c r="DM1458" s="166"/>
      <c r="DN1458" s="166"/>
      <c r="DO1458" s="166"/>
      <c r="DP1458" s="166"/>
      <c r="DQ1458" s="166"/>
      <c r="DR1458" s="166"/>
      <c r="DS1458" s="166"/>
      <c r="DT1458" s="166"/>
      <c r="DU1458" s="166"/>
      <c r="DV1458" s="166"/>
      <c r="DW1458" s="166"/>
      <c r="DX1458" s="166"/>
      <c r="DY1458" s="166"/>
      <c r="DZ1458" s="166"/>
      <c r="EA1458" s="166"/>
      <c r="EB1458" s="166"/>
      <c r="EC1458" s="166"/>
      <c r="ED1458" s="166"/>
      <c r="EE1458" s="166"/>
      <c r="EF1458" s="166"/>
      <c r="EG1458" s="166"/>
      <c r="EH1458" s="166"/>
      <c r="EI1458" s="166"/>
      <c r="EJ1458" s="166"/>
      <c r="EK1458" s="166"/>
      <c r="EL1458" s="166"/>
      <c r="EM1458" s="166"/>
      <c r="EN1458" s="166"/>
      <c r="EO1458" s="166"/>
      <c r="EP1458" s="166"/>
      <c r="EQ1458" s="166"/>
      <c r="ER1458" s="166"/>
      <c r="ES1458" s="166"/>
      <c r="ET1458" s="166"/>
      <c r="EU1458" s="166"/>
      <c r="EV1458" s="166"/>
      <c r="EW1458" s="166"/>
      <c r="EX1458" s="166"/>
      <c r="EY1458" s="166"/>
      <c r="EZ1458" s="166"/>
      <c r="FA1458" s="166"/>
      <c r="FB1458" s="166"/>
      <c r="FC1458" s="166"/>
      <c r="FD1458" s="166"/>
      <c r="FE1458" s="166"/>
      <c r="FF1458" s="166"/>
      <c r="FG1458" s="166"/>
      <c r="FH1458" s="166"/>
      <c r="FI1458" s="166"/>
      <c r="FJ1458" s="166"/>
    </row>
    <row r="1459" spans="13:166" s="19" customFormat="1">
      <c r="M1459" s="166"/>
      <c r="N1459" s="166"/>
      <c r="O1459" s="166"/>
      <c r="P1459" s="166"/>
      <c r="Q1459" s="166"/>
      <c r="R1459" s="166"/>
      <c r="S1459" s="166"/>
      <c r="T1459" s="166"/>
      <c r="U1459" s="166"/>
      <c r="V1459" s="166"/>
      <c r="W1459" s="166"/>
      <c r="X1459" s="166"/>
      <c r="Y1459" s="166"/>
      <c r="Z1459" s="166"/>
      <c r="AA1459" s="166"/>
      <c r="AB1459" s="166"/>
      <c r="AC1459" s="166"/>
      <c r="AD1459" s="166"/>
      <c r="AE1459" s="166"/>
      <c r="AF1459" s="166"/>
      <c r="AG1459" s="166"/>
      <c r="AH1459" s="167"/>
      <c r="AI1459" s="167"/>
      <c r="AJ1459" s="167"/>
      <c r="AK1459" s="167"/>
      <c r="AL1459" s="167"/>
      <c r="AM1459" s="167"/>
      <c r="AN1459" s="167"/>
      <c r="AO1459" s="167"/>
      <c r="AP1459" s="167"/>
      <c r="AQ1459" s="167"/>
      <c r="AR1459" s="167"/>
      <c r="AS1459" s="167"/>
      <c r="AT1459" s="167"/>
      <c r="AU1459" s="167"/>
      <c r="AV1459" s="167"/>
      <c r="AW1459" s="167"/>
      <c r="AX1459" s="167"/>
      <c r="AY1459" s="167"/>
      <c r="AZ1459" s="167"/>
      <c r="BA1459" s="167"/>
      <c r="BB1459" s="167"/>
      <c r="BC1459" s="167"/>
      <c r="BD1459" s="167"/>
      <c r="BE1459" s="167"/>
      <c r="BF1459" s="167"/>
      <c r="BG1459" s="167"/>
      <c r="BH1459" s="167"/>
      <c r="BI1459" s="167"/>
      <c r="BJ1459" s="167"/>
      <c r="BK1459" s="167"/>
      <c r="BL1459" s="166"/>
      <c r="BM1459" s="166"/>
      <c r="BN1459" s="166"/>
      <c r="BO1459" s="166"/>
      <c r="BP1459" s="166"/>
      <c r="BQ1459" s="166"/>
      <c r="BR1459" s="166"/>
      <c r="BS1459" s="166"/>
      <c r="BT1459" s="166"/>
      <c r="BU1459" s="166"/>
      <c r="BV1459" s="166"/>
      <c r="BW1459" s="166"/>
      <c r="BX1459" s="166"/>
      <c r="BY1459" s="166"/>
      <c r="BZ1459" s="166"/>
      <c r="CA1459" s="166"/>
      <c r="CB1459" s="166"/>
      <c r="CC1459" s="166"/>
      <c r="CD1459" s="166"/>
      <c r="CE1459" s="166"/>
      <c r="CF1459" s="166"/>
      <c r="CG1459" s="166"/>
      <c r="CH1459" s="166"/>
      <c r="CI1459" s="166"/>
      <c r="CJ1459" s="166"/>
      <c r="CK1459" s="166"/>
      <c r="CL1459" s="166"/>
      <c r="CM1459" s="166"/>
      <c r="CN1459" s="166"/>
      <c r="CO1459" s="166"/>
      <c r="CP1459" s="166"/>
      <c r="CQ1459" s="166"/>
      <c r="CR1459" s="166"/>
      <c r="CS1459" s="166"/>
      <c r="CT1459" s="166"/>
      <c r="CU1459" s="166"/>
      <c r="CV1459" s="166"/>
      <c r="CW1459" s="166"/>
      <c r="CX1459" s="166"/>
      <c r="CY1459" s="166"/>
      <c r="CZ1459" s="166"/>
      <c r="DA1459" s="166"/>
      <c r="DB1459" s="166"/>
      <c r="DC1459" s="166"/>
      <c r="DD1459" s="166"/>
      <c r="DE1459" s="166"/>
      <c r="DF1459" s="166"/>
      <c r="DG1459" s="166"/>
      <c r="DH1459" s="166"/>
      <c r="DI1459" s="166"/>
      <c r="DJ1459" s="166"/>
      <c r="DK1459" s="166"/>
      <c r="DL1459" s="166"/>
      <c r="DM1459" s="166"/>
      <c r="DN1459" s="166"/>
      <c r="DO1459" s="166"/>
      <c r="DP1459" s="166"/>
      <c r="DQ1459" s="166"/>
      <c r="DR1459" s="166"/>
      <c r="DS1459" s="166"/>
      <c r="DT1459" s="166"/>
      <c r="DU1459" s="166"/>
      <c r="DV1459" s="166"/>
      <c r="DW1459" s="166"/>
      <c r="DX1459" s="166"/>
      <c r="DY1459" s="166"/>
      <c r="DZ1459" s="166"/>
      <c r="EA1459" s="166"/>
      <c r="EB1459" s="166"/>
      <c r="EC1459" s="166"/>
      <c r="ED1459" s="166"/>
      <c r="EE1459" s="166"/>
      <c r="EF1459" s="166"/>
      <c r="EG1459" s="166"/>
      <c r="EH1459" s="166"/>
      <c r="EI1459" s="166"/>
      <c r="EJ1459" s="166"/>
      <c r="EK1459" s="166"/>
      <c r="EL1459" s="166"/>
      <c r="EM1459" s="166"/>
      <c r="EN1459" s="166"/>
      <c r="EO1459" s="166"/>
      <c r="EP1459" s="166"/>
      <c r="EQ1459" s="166"/>
      <c r="ER1459" s="166"/>
      <c r="ES1459" s="166"/>
      <c r="ET1459" s="166"/>
      <c r="EU1459" s="166"/>
      <c r="EV1459" s="166"/>
      <c r="EW1459" s="166"/>
      <c r="EX1459" s="166"/>
      <c r="EY1459" s="166"/>
      <c r="EZ1459" s="166"/>
      <c r="FA1459" s="166"/>
      <c r="FB1459" s="166"/>
      <c r="FC1459" s="166"/>
      <c r="FD1459" s="166"/>
      <c r="FE1459" s="166"/>
      <c r="FF1459" s="166"/>
      <c r="FG1459" s="166"/>
      <c r="FH1459" s="166"/>
      <c r="FI1459" s="166"/>
      <c r="FJ1459" s="166"/>
    </row>
    <row r="1460" spans="13:166" s="19" customFormat="1">
      <c r="M1460" s="166"/>
      <c r="N1460" s="166"/>
      <c r="O1460" s="166"/>
      <c r="P1460" s="166"/>
      <c r="Q1460" s="166"/>
      <c r="R1460" s="166"/>
      <c r="S1460" s="166"/>
      <c r="T1460" s="166"/>
      <c r="U1460" s="166"/>
      <c r="V1460" s="166"/>
      <c r="W1460" s="166"/>
      <c r="X1460" s="166"/>
      <c r="Y1460" s="166"/>
      <c r="Z1460" s="166"/>
      <c r="AA1460" s="166"/>
      <c r="AB1460" s="166"/>
      <c r="AC1460" s="166"/>
      <c r="AD1460" s="166"/>
      <c r="AE1460" s="166"/>
      <c r="AF1460" s="166"/>
      <c r="AG1460" s="166"/>
      <c r="AH1460" s="167"/>
      <c r="AI1460" s="167"/>
      <c r="AJ1460" s="167"/>
      <c r="AK1460" s="167"/>
      <c r="AL1460" s="167"/>
      <c r="AM1460" s="167"/>
      <c r="AN1460" s="167"/>
      <c r="AO1460" s="167"/>
      <c r="AP1460" s="167"/>
      <c r="AQ1460" s="167"/>
      <c r="AR1460" s="167"/>
      <c r="AS1460" s="167"/>
      <c r="AT1460" s="167"/>
      <c r="AU1460" s="167"/>
      <c r="AV1460" s="167"/>
      <c r="AW1460" s="167"/>
      <c r="AX1460" s="167"/>
      <c r="AY1460" s="167"/>
      <c r="AZ1460" s="167"/>
      <c r="BA1460" s="167"/>
      <c r="BB1460" s="167"/>
      <c r="BC1460" s="167"/>
      <c r="BD1460" s="167"/>
      <c r="BE1460" s="167"/>
      <c r="BF1460" s="167"/>
      <c r="BG1460" s="167"/>
      <c r="BH1460" s="167"/>
      <c r="BI1460" s="167"/>
      <c r="BJ1460" s="167"/>
      <c r="BK1460" s="167"/>
      <c r="BL1460" s="166"/>
      <c r="BM1460" s="166"/>
      <c r="BN1460" s="166"/>
      <c r="BO1460" s="166"/>
      <c r="BP1460" s="166"/>
      <c r="BQ1460" s="166"/>
      <c r="BR1460" s="166"/>
      <c r="BS1460" s="166"/>
      <c r="BT1460" s="166"/>
      <c r="BU1460" s="166"/>
      <c r="BV1460" s="166"/>
      <c r="BW1460" s="166"/>
      <c r="BX1460" s="166"/>
      <c r="BY1460" s="166"/>
      <c r="BZ1460" s="166"/>
      <c r="CA1460" s="166"/>
      <c r="CB1460" s="166"/>
      <c r="CC1460" s="166"/>
      <c r="CD1460" s="166"/>
      <c r="CE1460" s="166"/>
      <c r="CF1460" s="166"/>
      <c r="CG1460" s="166"/>
      <c r="CH1460" s="166"/>
      <c r="CI1460" s="166"/>
      <c r="CJ1460" s="166"/>
      <c r="CK1460" s="166"/>
      <c r="CL1460" s="166"/>
      <c r="CM1460" s="166"/>
      <c r="CN1460" s="166"/>
      <c r="CO1460" s="166"/>
      <c r="CP1460" s="166"/>
      <c r="CQ1460" s="166"/>
      <c r="CR1460" s="166"/>
      <c r="CS1460" s="166"/>
      <c r="CT1460" s="166"/>
      <c r="CU1460" s="166"/>
      <c r="CV1460" s="166"/>
      <c r="CW1460" s="166"/>
      <c r="CX1460" s="166"/>
      <c r="CY1460" s="166"/>
      <c r="CZ1460" s="166"/>
      <c r="DA1460" s="166"/>
      <c r="DB1460" s="166"/>
      <c r="DC1460" s="166"/>
      <c r="DD1460" s="166"/>
      <c r="DE1460" s="166"/>
      <c r="DF1460" s="166"/>
      <c r="DG1460" s="166"/>
      <c r="DH1460" s="166"/>
      <c r="DI1460" s="166"/>
      <c r="DJ1460" s="166"/>
      <c r="DK1460" s="166"/>
      <c r="DL1460" s="166"/>
      <c r="DM1460" s="166"/>
      <c r="DN1460" s="166"/>
      <c r="DO1460" s="166"/>
      <c r="DP1460" s="166"/>
      <c r="DQ1460" s="166"/>
      <c r="DR1460" s="166"/>
      <c r="DS1460" s="166"/>
      <c r="DT1460" s="166"/>
      <c r="DU1460" s="166"/>
      <c r="DV1460" s="166"/>
      <c r="DW1460" s="166"/>
      <c r="DX1460" s="166"/>
      <c r="DY1460" s="166"/>
      <c r="DZ1460" s="166"/>
      <c r="EA1460" s="166"/>
      <c r="EB1460" s="166"/>
      <c r="EC1460" s="166"/>
      <c r="ED1460" s="166"/>
      <c r="EE1460" s="166"/>
      <c r="EF1460" s="166"/>
      <c r="EG1460" s="166"/>
      <c r="EH1460" s="166"/>
      <c r="EI1460" s="166"/>
      <c r="EJ1460" s="166"/>
      <c r="EK1460" s="166"/>
      <c r="EL1460" s="166"/>
      <c r="EM1460" s="166"/>
      <c r="EN1460" s="166"/>
      <c r="EO1460" s="166"/>
      <c r="EP1460" s="166"/>
      <c r="EQ1460" s="166"/>
      <c r="ER1460" s="166"/>
      <c r="ES1460" s="166"/>
      <c r="ET1460" s="166"/>
      <c r="EU1460" s="166"/>
      <c r="EV1460" s="166"/>
      <c r="EW1460" s="166"/>
      <c r="EX1460" s="166"/>
      <c r="EY1460" s="166"/>
      <c r="EZ1460" s="166"/>
      <c r="FA1460" s="166"/>
      <c r="FB1460" s="166"/>
      <c r="FC1460" s="166"/>
      <c r="FD1460" s="166"/>
      <c r="FE1460" s="166"/>
      <c r="FF1460" s="166"/>
      <c r="FG1460" s="166"/>
      <c r="FH1460" s="166"/>
      <c r="FI1460" s="166"/>
      <c r="FJ1460" s="166"/>
    </row>
    <row r="1461" spans="13:166" s="19" customFormat="1">
      <c r="M1461" s="166"/>
      <c r="N1461" s="166"/>
      <c r="O1461" s="166"/>
      <c r="P1461" s="166"/>
      <c r="Q1461" s="166"/>
      <c r="R1461" s="166"/>
      <c r="S1461" s="166"/>
      <c r="T1461" s="166"/>
      <c r="U1461" s="166"/>
      <c r="V1461" s="166"/>
      <c r="W1461" s="166"/>
      <c r="X1461" s="166"/>
      <c r="Y1461" s="166"/>
      <c r="Z1461" s="166"/>
      <c r="AA1461" s="166"/>
      <c r="AB1461" s="166"/>
      <c r="AC1461" s="166"/>
      <c r="AD1461" s="166"/>
      <c r="AE1461" s="166"/>
      <c r="AF1461" s="166"/>
      <c r="AG1461" s="166"/>
      <c r="AH1461" s="167"/>
      <c r="AI1461" s="167"/>
      <c r="AJ1461" s="167"/>
      <c r="AK1461" s="167"/>
      <c r="AL1461" s="167"/>
      <c r="AM1461" s="167"/>
      <c r="AN1461" s="167"/>
      <c r="AO1461" s="167"/>
      <c r="AP1461" s="167"/>
      <c r="AQ1461" s="167"/>
      <c r="AR1461" s="167"/>
      <c r="AS1461" s="167"/>
      <c r="AT1461" s="167"/>
      <c r="AU1461" s="167"/>
      <c r="AV1461" s="167"/>
      <c r="AW1461" s="167"/>
      <c r="AX1461" s="167"/>
      <c r="AY1461" s="167"/>
      <c r="AZ1461" s="167"/>
      <c r="BA1461" s="167"/>
      <c r="BB1461" s="167"/>
      <c r="BC1461" s="167"/>
      <c r="BD1461" s="167"/>
      <c r="BE1461" s="167"/>
      <c r="BF1461" s="167"/>
      <c r="BG1461" s="167"/>
      <c r="BH1461" s="167"/>
      <c r="BI1461" s="167"/>
      <c r="BJ1461" s="167"/>
      <c r="BK1461" s="167"/>
      <c r="BL1461" s="166"/>
      <c r="BM1461" s="166"/>
      <c r="BN1461" s="166"/>
      <c r="BO1461" s="166"/>
      <c r="BP1461" s="166"/>
      <c r="BQ1461" s="166"/>
      <c r="BR1461" s="166"/>
      <c r="BS1461" s="166"/>
      <c r="BT1461" s="166"/>
      <c r="BU1461" s="166"/>
      <c r="BV1461" s="166"/>
      <c r="BW1461" s="166"/>
      <c r="BX1461" s="166"/>
      <c r="BY1461" s="166"/>
      <c r="BZ1461" s="166"/>
      <c r="CA1461" s="166"/>
      <c r="CB1461" s="166"/>
      <c r="CC1461" s="166"/>
      <c r="CD1461" s="166"/>
      <c r="CE1461" s="166"/>
      <c r="CF1461" s="166"/>
      <c r="CG1461" s="166"/>
      <c r="CH1461" s="166"/>
      <c r="CI1461" s="166"/>
      <c r="CJ1461" s="166"/>
      <c r="CK1461" s="166"/>
      <c r="CL1461" s="166"/>
      <c r="CM1461" s="166"/>
      <c r="CN1461" s="166"/>
      <c r="CO1461" s="166"/>
      <c r="CP1461" s="166"/>
      <c r="CQ1461" s="166"/>
      <c r="CR1461" s="166"/>
      <c r="CS1461" s="166"/>
      <c r="CT1461" s="166"/>
      <c r="CU1461" s="166"/>
      <c r="CV1461" s="166"/>
      <c r="CW1461" s="166"/>
      <c r="CX1461" s="166"/>
      <c r="CY1461" s="166"/>
      <c r="CZ1461" s="166"/>
      <c r="DA1461" s="166"/>
      <c r="DB1461" s="166"/>
      <c r="DC1461" s="166"/>
      <c r="DD1461" s="166"/>
      <c r="DE1461" s="166"/>
      <c r="DF1461" s="166"/>
      <c r="DG1461" s="166"/>
      <c r="DH1461" s="166"/>
      <c r="DI1461" s="166"/>
      <c r="DJ1461" s="166"/>
      <c r="DK1461" s="166"/>
      <c r="DL1461" s="166"/>
      <c r="DM1461" s="166"/>
      <c r="DN1461" s="166"/>
      <c r="DO1461" s="166"/>
      <c r="DP1461" s="166"/>
      <c r="DQ1461" s="166"/>
      <c r="DR1461" s="166"/>
      <c r="DS1461" s="166"/>
      <c r="DT1461" s="166"/>
      <c r="DU1461" s="166"/>
      <c r="DV1461" s="166"/>
      <c r="DW1461" s="166"/>
      <c r="DX1461" s="166"/>
      <c r="DY1461" s="166"/>
      <c r="DZ1461" s="166"/>
      <c r="EA1461" s="166"/>
      <c r="EB1461" s="166"/>
      <c r="EC1461" s="166"/>
      <c r="ED1461" s="166"/>
      <c r="EE1461" s="166"/>
      <c r="EF1461" s="166"/>
      <c r="EG1461" s="166"/>
      <c r="EH1461" s="166"/>
      <c r="EI1461" s="166"/>
      <c r="EJ1461" s="166"/>
      <c r="EK1461" s="166"/>
      <c r="EL1461" s="166"/>
      <c r="EM1461" s="166"/>
      <c r="EN1461" s="166"/>
      <c r="EO1461" s="166"/>
      <c r="EP1461" s="166"/>
      <c r="EQ1461" s="166"/>
      <c r="ER1461" s="166"/>
      <c r="ES1461" s="166"/>
      <c r="ET1461" s="166"/>
      <c r="EU1461" s="166"/>
      <c r="EV1461" s="166"/>
      <c r="EW1461" s="166"/>
      <c r="EX1461" s="166"/>
      <c r="EY1461" s="166"/>
      <c r="EZ1461" s="166"/>
      <c r="FA1461" s="166"/>
      <c r="FB1461" s="166"/>
      <c r="FC1461" s="166"/>
      <c r="FD1461" s="166"/>
      <c r="FE1461" s="166"/>
      <c r="FF1461" s="166"/>
      <c r="FG1461" s="166"/>
      <c r="FH1461" s="166"/>
      <c r="FI1461" s="166"/>
      <c r="FJ1461" s="166"/>
    </row>
    <row r="1462" spans="13:166" s="19" customFormat="1">
      <c r="M1462" s="166"/>
      <c r="N1462" s="166"/>
      <c r="O1462" s="166"/>
      <c r="P1462" s="166"/>
      <c r="Q1462" s="166"/>
      <c r="R1462" s="166"/>
      <c r="S1462" s="166"/>
      <c r="T1462" s="166"/>
      <c r="U1462" s="166"/>
      <c r="V1462" s="166"/>
      <c r="W1462" s="166"/>
      <c r="X1462" s="166"/>
      <c r="Y1462" s="166"/>
      <c r="Z1462" s="166"/>
      <c r="AA1462" s="166"/>
      <c r="AB1462" s="166"/>
      <c r="AC1462" s="166"/>
      <c r="AD1462" s="166"/>
      <c r="AE1462" s="166"/>
      <c r="AF1462" s="166"/>
      <c r="AG1462" s="166"/>
      <c r="AH1462" s="167"/>
      <c r="AI1462" s="167"/>
      <c r="AJ1462" s="167"/>
      <c r="AK1462" s="167"/>
      <c r="AL1462" s="167"/>
      <c r="AM1462" s="167"/>
      <c r="AN1462" s="167"/>
      <c r="AO1462" s="167"/>
      <c r="AP1462" s="167"/>
      <c r="AQ1462" s="167"/>
      <c r="AR1462" s="167"/>
      <c r="AS1462" s="167"/>
      <c r="AT1462" s="167"/>
      <c r="AU1462" s="167"/>
      <c r="AV1462" s="167"/>
      <c r="AW1462" s="167"/>
      <c r="AX1462" s="167"/>
      <c r="AY1462" s="167"/>
      <c r="AZ1462" s="167"/>
      <c r="BA1462" s="167"/>
      <c r="BB1462" s="167"/>
      <c r="BC1462" s="167"/>
      <c r="BD1462" s="167"/>
      <c r="BE1462" s="167"/>
      <c r="BF1462" s="167"/>
      <c r="BG1462" s="167"/>
      <c r="BH1462" s="167"/>
      <c r="BI1462" s="167"/>
      <c r="BJ1462" s="167"/>
      <c r="BK1462" s="167"/>
      <c r="BL1462" s="166"/>
      <c r="BM1462" s="166"/>
      <c r="BN1462" s="166"/>
      <c r="BO1462" s="166"/>
      <c r="BP1462" s="166"/>
      <c r="BQ1462" s="166"/>
      <c r="BR1462" s="166"/>
      <c r="BS1462" s="166"/>
      <c r="BT1462" s="166"/>
      <c r="BU1462" s="166"/>
      <c r="BV1462" s="166"/>
      <c r="BW1462" s="166"/>
      <c r="BX1462" s="166"/>
      <c r="BY1462" s="166"/>
      <c r="BZ1462" s="166"/>
      <c r="CA1462" s="166"/>
      <c r="CB1462" s="166"/>
      <c r="CC1462" s="166"/>
      <c r="CD1462" s="166"/>
      <c r="CE1462" s="166"/>
      <c r="CF1462" s="166"/>
      <c r="CG1462" s="166"/>
      <c r="CH1462" s="166"/>
      <c r="CI1462" s="166"/>
      <c r="CJ1462" s="166"/>
      <c r="CK1462" s="166"/>
      <c r="CL1462" s="166"/>
      <c r="CM1462" s="166"/>
      <c r="CN1462" s="166"/>
      <c r="CO1462" s="166"/>
      <c r="CP1462" s="166"/>
      <c r="CQ1462" s="166"/>
      <c r="CR1462" s="166"/>
      <c r="CS1462" s="166"/>
      <c r="CT1462" s="166"/>
      <c r="CU1462" s="166"/>
      <c r="CV1462" s="166"/>
      <c r="CW1462" s="166"/>
      <c r="CX1462" s="166"/>
      <c r="CY1462" s="166"/>
      <c r="CZ1462" s="166"/>
      <c r="DA1462" s="166"/>
      <c r="DB1462" s="166"/>
      <c r="DC1462" s="166"/>
      <c r="DD1462" s="166"/>
      <c r="DE1462" s="166"/>
      <c r="DF1462" s="166"/>
      <c r="DG1462" s="166"/>
      <c r="DH1462" s="166"/>
      <c r="DI1462" s="166"/>
      <c r="DJ1462" s="166"/>
      <c r="DK1462" s="166"/>
      <c r="DL1462" s="166"/>
      <c r="DM1462" s="166"/>
      <c r="DN1462" s="166"/>
      <c r="DO1462" s="166"/>
      <c r="DP1462" s="166"/>
      <c r="DQ1462" s="166"/>
      <c r="DR1462" s="166"/>
      <c r="DS1462" s="166"/>
      <c r="DT1462" s="166"/>
      <c r="DU1462" s="166"/>
      <c r="DV1462" s="166"/>
      <c r="DW1462" s="166"/>
      <c r="DX1462" s="166"/>
      <c r="DY1462" s="166"/>
      <c r="DZ1462" s="166"/>
      <c r="EA1462" s="166"/>
      <c r="EB1462" s="166"/>
      <c r="EC1462" s="166"/>
      <c r="ED1462" s="166"/>
      <c r="EE1462" s="166"/>
      <c r="EF1462" s="166"/>
      <c r="EG1462" s="166"/>
      <c r="EH1462" s="166"/>
      <c r="EI1462" s="166"/>
      <c r="EJ1462" s="166"/>
      <c r="EK1462" s="166"/>
      <c r="EL1462" s="166"/>
      <c r="EM1462" s="166"/>
      <c r="EN1462" s="166"/>
      <c r="EO1462" s="166"/>
      <c r="EP1462" s="166"/>
      <c r="EQ1462" s="166"/>
      <c r="ER1462" s="166"/>
      <c r="ES1462" s="166"/>
      <c r="ET1462" s="166"/>
      <c r="EU1462" s="166"/>
      <c r="EV1462" s="166"/>
      <c r="EW1462" s="166"/>
      <c r="EX1462" s="166"/>
      <c r="EY1462" s="166"/>
      <c r="EZ1462" s="166"/>
      <c r="FA1462" s="166"/>
      <c r="FB1462" s="166"/>
      <c r="FC1462" s="166"/>
      <c r="FD1462" s="166"/>
      <c r="FE1462" s="166"/>
      <c r="FF1462" s="166"/>
      <c r="FG1462" s="166"/>
      <c r="FH1462" s="166"/>
      <c r="FI1462" s="166"/>
      <c r="FJ1462" s="166"/>
    </row>
    <row r="1463" spans="13:166" s="19" customFormat="1">
      <c r="M1463" s="166"/>
      <c r="N1463" s="166"/>
      <c r="O1463" s="166"/>
      <c r="P1463" s="166"/>
      <c r="Q1463" s="166"/>
      <c r="R1463" s="166"/>
      <c r="S1463" s="166"/>
      <c r="T1463" s="166"/>
      <c r="U1463" s="166"/>
      <c r="V1463" s="166"/>
      <c r="W1463" s="166"/>
      <c r="X1463" s="166"/>
      <c r="Y1463" s="166"/>
      <c r="Z1463" s="166"/>
      <c r="AA1463" s="166"/>
      <c r="AB1463" s="166"/>
      <c r="AC1463" s="166"/>
      <c r="AD1463" s="166"/>
      <c r="AE1463" s="166"/>
      <c r="AF1463" s="166"/>
      <c r="AG1463" s="166"/>
      <c r="AH1463" s="167"/>
      <c r="AI1463" s="167"/>
      <c r="AJ1463" s="167"/>
      <c r="AK1463" s="167"/>
      <c r="AL1463" s="167"/>
      <c r="AM1463" s="167"/>
      <c r="AN1463" s="167"/>
      <c r="AO1463" s="167"/>
      <c r="AP1463" s="167"/>
      <c r="AQ1463" s="167"/>
      <c r="AR1463" s="167"/>
      <c r="AS1463" s="167"/>
      <c r="AT1463" s="167"/>
      <c r="AU1463" s="167"/>
      <c r="AV1463" s="167"/>
      <c r="AW1463" s="167"/>
      <c r="AX1463" s="167"/>
      <c r="AY1463" s="167"/>
      <c r="AZ1463" s="167"/>
      <c r="BA1463" s="167"/>
      <c r="BB1463" s="167"/>
      <c r="BC1463" s="167"/>
      <c r="BD1463" s="167"/>
      <c r="BE1463" s="167"/>
      <c r="BF1463" s="167"/>
      <c r="BG1463" s="167"/>
      <c r="BH1463" s="167"/>
      <c r="BI1463" s="167"/>
      <c r="BJ1463" s="167"/>
      <c r="BK1463" s="167"/>
      <c r="BL1463" s="166"/>
      <c r="BM1463" s="166"/>
      <c r="BN1463" s="166"/>
      <c r="BO1463" s="166"/>
      <c r="BP1463" s="166"/>
      <c r="BQ1463" s="166"/>
      <c r="BR1463" s="166"/>
      <c r="BS1463" s="166"/>
      <c r="BT1463" s="166"/>
      <c r="BU1463" s="166"/>
      <c r="BV1463" s="166"/>
      <c r="BW1463" s="166"/>
      <c r="BX1463" s="166"/>
      <c r="BY1463" s="166"/>
      <c r="BZ1463" s="166"/>
      <c r="CA1463" s="166"/>
      <c r="CB1463" s="166"/>
      <c r="CC1463" s="166"/>
      <c r="CD1463" s="166"/>
      <c r="CE1463" s="166"/>
      <c r="CF1463" s="166"/>
      <c r="CG1463" s="166"/>
      <c r="CH1463" s="166"/>
      <c r="CI1463" s="166"/>
      <c r="CJ1463" s="166"/>
      <c r="CK1463" s="166"/>
      <c r="CL1463" s="166"/>
      <c r="CM1463" s="166"/>
      <c r="CN1463" s="166"/>
      <c r="CO1463" s="166"/>
      <c r="CP1463" s="166"/>
      <c r="CQ1463" s="166"/>
      <c r="CR1463" s="166"/>
      <c r="CS1463" s="166"/>
      <c r="CT1463" s="166"/>
      <c r="CU1463" s="166"/>
      <c r="CV1463" s="166"/>
      <c r="CW1463" s="166"/>
      <c r="CX1463" s="166"/>
      <c r="CY1463" s="166"/>
      <c r="CZ1463" s="166"/>
      <c r="DA1463" s="166"/>
      <c r="DB1463" s="166"/>
      <c r="DC1463" s="166"/>
      <c r="DD1463" s="166"/>
      <c r="DE1463" s="166"/>
      <c r="DF1463" s="166"/>
      <c r="DG1463" s="166"/>
      <c r="DH1463" s="166"/>
      <c r="DI1463" s="166"/>
      <c r="DJ1463" s="166"/>
      <c r="DK1463" s="166"/>
      <c r="DL1463" s="166"/>
      <c r="DM1463" s="166"/>
      <c r="DN1463" s="166"/>
      <c r="DO1463" s="166"/>
      <c r="DP1463" s="166"/>
      <c r="DQ1463" s="166"/>
      <c r="DR1463" s="166"/>
      <c r="DS1463" s="166"/>
      <c r="DT1463" s="166"/>
      <c r="DU1463" s="166"/>
      <c r="DV1463" s="166"/>
      <c r="DW1463" s="166"/>
      <c r="DX1463" s="166"/>
      <c r="DY1463" s="166"/>
      <c r="DZ1463" s="166"/>
      <c r="EA1463" s="166"/>
      <c r="EB1463" s="166"/>
      <c r="EC1463" s="166"/>
      <c r="ED1463" s="166"/>
      <c r="EE1463" s="166"/>
      <c r="EF1463" s="166"/>
      <c r="EG1463" s="166"/>
      <c r="EH1463" s="166"/>
      <c r="EI1463" s="166"/>
      <c r="EJ1463" s="166"/>
      <c r="EK1463" s="166"/>
      <c r="EL1463" s="166"/>
      <c r="EM1463" s="166"/>
      <c r="EN1463" s="166"/>
      <c r="EO1463" s="166"/>
      <c r="EP1463" s="166"/>
      <c r="EQ1463" s="166"/>
      <c r="ER1463" s="166"/>
      <c r="ES1463" s="166"/>
      <c r="ET1463" s="166"/>
      <c r="EU1463" s="166"/>
      <c r="EV1463" s="166"/>
      <c r="EW1463" s="166"/>
      <c r="EX1463" s="166"/>
      <c r="EY1463" s="166"/>
      <c r="EZ1463" s="166"/>
      <c r="FA1463" s="166"/>
      <c r="FB1463" s="166"/>
      <c r="FC1463" s="166"/>
      <c r="FD1463" s="166"/>
      <c r="FE1463" s="166"/>
      <c r="FF1463" s="166"/>
      <c r="FG1463" s="166"/>
      <c r="FH1463" s="166"/>
      <c r="FI1463" s="166"/>
      <c r="FJ1463" s="166"/>
    </row>
    <row r="1464" spans="13:166" s="19" customFormat="1">
      <c r="M1464" s="166"/>
      <c r="N1464" s="166"/>
      <c r="O1464" s="166"/>
      <c r="P1464" s="166"/>
      <c r="Q1464" s="166"/>
      <c r="R1464" s="166"/>
      <c r="S1464" s="166"/>
      <c r="T1464" s="166"/>
      <c r="U1464" s="166"/>
      <c r="V1464" s="166"/>
      <c r="W1464" s="166"/>
      <c r="X1464" s="166"/>
      <c r="Y1464" s="166"/>
      <c r="Z1464" s="166"/>
      <c r="AA1464" s="166"/>
      <c r="AB1464" s="166"/>
      <c r="AC1464" s="166"/>
      <c r="AD1464" s="166"/>
      <c r="AE1464" s="166"/>
      <c r="AF1464" s="166"/>
      <c r="AG1464" s="166"/>
      <c r="AH1464" s="167"/>
      <c r="AI1464" s="167"/>
      <c r="AJ1464" s="167"/>
      <c r="AK1464" s="167"/>
      <c r="AL1464" s="167"/>
      <c r="AM1464" s="167"/>
      <c r="AN1464" s="167"/>
      <c r="AO1464" s="167"/>
      <c r="AP1464" s="167"/>
      <c r="AQ1464" s="167"/>
      <c r="AR1464" s="167"/>
      <c r="AS1464" s="167"/>
      <c r="AT1464" s="167"/>
      <c r="AU1464" s="167"/>
      <c r="AV1464" s="167"/>
      <c r="AW1464" s="167"/>
      <c r="AX1464" s="167"/>
      <c r="AY1464" s="167"/>
      <c r="AZ1464" s="167"/>
      <c r="BA1464" s="167"/>
      <c r="BB1464" s="167"/>
      <c r="BC1464" s="167"/>
      <c r="BD1464" s="167"/>
      <c r="BE1464" s="167"/>
      <c r="BF1464" s="167"/>
      <c r="BG1464" s="167"/>
      <c r="BH1464" s="167"/>
      <c r="BI1464" s="167"/>
      <c r="BJ1464" s="167"/>
      <c r="BK1464" s="167"/>
      <c r="BL1464" s="166"/>
      <c r="BM1464" s="166"/>
      <c r="BN1464" s="166"/>
      <c r="BO1464" s="166"/>
      <c r="BP1464" s="166"/>
      <c r="BQ1464" s="166"/>
      <c r="BR1464" s="166"/>
      <c r="BS1464" s="166"/>
      <c r="BT1464" s="166"/>
      <c r="BU1464" s="166"/>
      <c r="BV1464" s="166"/>
      <c r="BW1464" s="166"/>
      <c r="BX1464" s="166"/>
      <c r="BY1464" s="166"/>
      <c r="BZ1464" s="166"/>
      <c r="CA1464" s="166"/>
      <c r="CB1464" s="166"/>
      <c r="CC1464" s="166"/>
      <c r="CD1464" s="166"/>
      <c r="CE1464" s="166"/>
      <c r="CF1464" s="166"/>
      <c r="CG1464" s="166"/>
      <c r="CH1464" s="166"/>
      <c r="CI1464" s="166"/>
      <c r="CJ1464" s="166"/>
      <c r="CK1464" s="166"/>
      <c r="CL1464" s="166"/>
      <c r="CM1464" s="166"/>
      <c r="CN1464" s="166"/>
      <c r="CO1464" s="166"/>
      <c r="CP1464" s="166"/>
      <c r="CQ1464" s="166"/>
      <c r="CR1464" s="166"/>
      <c r="CS1464" s="166"/>
      <c r="CT1464" s="166"/>
      <c r="CU1464" s="166"/>
      <c r="CV1464" s="166"/>
      <c r="CW1464" s="166"/>
      <c r="CX1464" s="166"/>
      <c r="CY1464" s="166"/>
      <c r="CZ1464" s="166"/>
      <c r="DA1464" s="166"/>
      <c r="DB1464" s="166"/>
      <c r="DC1464" s="166"/>
      <c r="DD1464" s="166"/>
      <c r="DE1464" s="166"/>
      <c r="DF1464" s="166"/>
      <c r="DG1464" s="166"/>
      <c r="DH1464" s="166"/>
      <c r="DI1464" s="166"/>
      <c r="DJ1464" s="166"/>
      <c r="DK1464" s="166"/>
      <c r="DL1464" s="166"/>
      <c r="DM1464" s="166"/>
      <c r="DN1464" s="166"/>
      <c r="DO1464" s="166"/>
      <c r="DP1464" s="166"/>
      <c r="DQ1464" s="166"/>
      <c r="DR1464" s="166"/>
      <c r="DS1464" s="166"/>
      <c r="DT1464" s="166"/>
      <c r="DU1464" s="166"/>
      <c r="DV1464" s="166"/>
      <c r="DW1464" s="166"/>
      <c r="DX1464" s="166"/>
      <c r="DY1464" s="166"/>
      <c r="DZ1464" s="166"/>
      <c r="EA1464" s="166"/>
      <c r="EB1464" s="166"/>
      <c r="EC1464" s="166"/>
      <c r="ED1464" s="166"/>
      <c r="EE1464" s="166"/>
      <c r="EF1464" s="166"/>
      <c r="EG1464" s="166"/>
      <c r="EH1464" s="166"/>
      <c r="EI1464" s="166"/>
      <c r="EJ1464" s="166"/>
      <c r="EK1464" s="166"/>
      <c r="EL1464" s="166"/>
      <c r="EM1464" s="166"/>
      <c r="EN1464" s="166"/>
      <c r="EO1464" s="166"/>
      <c r="EP1464" s="166"/>
      <c r="EQ1464" s="166"/>
      <c r="ER1464" s="166"/>
      <c r="ES1464" s="166"/>
      <c r="ET1464" s="166"/>
      <c r="EU1464" s="166"/>
      <c r="EV1464" s="166"/>
      <c r="EW1464" s="166"/>
      <c r="EX1464" s="166"/>
      <c r="EY1464" s="166"/>
      <c r="EZ1464" s="166"/>
      <c r="FA1464" s="166"/>
      <c r="FB1464" s="166"/>
      <c r="FC1464" s="166"/>
      <c r="FD1464" s="166"/>
      <c r="FE1464" s="166"/>
      <c r="FF1464" s="166"/>
      <c r="FG1464" s="166"/>
      <c r="FH1464" s="166"/>
      <c r="FI1464" s="166"/>
      <c r="FJ1464" s="166"/>
    </row>
    <row r="1465" spans="13:166" s="19" customFormat="1">
      <c r="M1465" s="166"/>
      <c r="N1465" s="166"/>
      <c r="O1465" s="166"/>
      <c r="P1465" s="166"/>
      <c r="Q1465" s="166"/>
      <c r="R1465" s="166"/>
      <c r="S1465" s="166"/>
      <c r="T1465" s="166"/>
      <c r="U1465" s="166"/>
      <c r="V1465" s="166"/>
      <c r="W1465" s="166"/>
      <c r="X1465" s="166"/>
      <c r="Y1465" s="166"/>
      <c r="Z1465" s="166"/>
      <c r="AA1465" s="166"/>
      <c r="AB1465" s="166"/>
      <c r="AC1465" s="166"/>
      <c r="AD1465" s="166"/>
      <c r="AE1465" s="166"/>
      <c r="AF1465" s="166"/>
      <c r="AG1465" s="166"/>
      <c r="AH1465" s="167"/>
      <c r="AI1465" s="167"/>
      <c r="AJ1465" s="167"/>
      <c r="AK1465" s="167"/>
      <c r="AL1465" s="167"/>
      <c r="AM1465" s="167"/>
      <c r="AN1465" s="167"/>
      <c r="AO1465" s="167"/>
      <c r="AP1465" s="167"/>
      <c r="AQ1465" s="167"/>
      <c r="AR1465" s="167"/>
      <c r="AS1465" s="167"/>
      <c r="AT1465" s="167"/>
      <c r="AU1465" s="167"/>
      <c r="AV1465" s="167"/>
      <c r="AW1465" s="167"/>
      <c r="AX1465" s="167"/>
      <c r="AY1465" s="167"/>
      <c r="AZ1465" s="167"/>
      <c r="BA1465" s="167"/>
      <c r="BB1465" s="167"/>
      <c r="BC1465" s="167"/>
      <c r="BD1465" s="167"/>
      <c r="BE1465" s="167"/>
      <c r="BF1465" s="167"/>
      <c r="BG1465" s="167"/>
      <c r="BH1465" s="167"/>
      <c r="BI1465" s="167"/>
      <c r="BJ1465" s="167"/>
      <c r="BK1465" s="167"/>
      <c r="BL1465" s="166"/>
      <c r="BM1465" s="166"/>
      <c r="BN1465" s="166"/>
      <c r="BO1465" s="166"/>
      <c r="BP1465" s="166"/>
      <c r="BQ1465" s="166"/>
      <c r="BR1465" s="166"/>
      <c r="BS1465" s="166"/>
      <c r="BT1465" s="166"/>
      <c r="BU1465" s="166"/>
      <c r="BV1465" s="166"/>
      <c r="BW1465" s="166"/>
      <c r="BX1465" s="166"/>
      <c r="BY1465" s="166"/>
      <c r="BZ1465" s="166"/>
      <c r="CA1465" s="166"/>
      <c r="CB1465" s="166"/>
      <c r="CC1465" s="166"/>
      <c r="CD1465" s="166"/>
      <c r="CE1465" s="166"/>
      <c r="CF1465" s="166"/>
      <c r="CG1465" s="166"/>
      <c r="CH1465" s="166"/>
      <c r="CI1465" s="166"/>
      <c r="CJ1465" s="166"/>
      <c r="CK1465" s="166"/>
      <c r="CL1465" s="166"/>
      <c r="CM1465" s="166"/>
      <c r="CN1465" s="166"/>
      <c r="CO1465" s="166"/>
      <c r="CP1465" s="166"/>
      <c r="CQ1465" s="166"/>
      <c r="CR1465" s="166"/>
      <c r="CS1465" s="166"/>
      <c r="CT1465" s="166"/>
      <c r="CU1465" s="166"/>
      <c r="CV1465" s="166"/>
      <c r="CW1465" s="166"/>
      <c r="CX1465" s="166"/>
      <c r="CY1465" s="166"/>
      <c r="CZ1465" s="166"/>
      <c r="DA1465" s="166"/>
      <c r="DB1465" s="166"/>
      <c r="DC1465" s="166"/>
      <c r="DD1465" s="166"/>
      <c r="DE1465" s="166"/>
      <c r="DF1465" s="166"/>
      <c r="DG1465" s="166"/>
      <c r="DH1465" s="166"/>
      <c r="DI1465" s="166"/>
      <c r="DJ1465" s="166"/>
      <c r="DK1465" s="166"/>
      <c r="DL1465" s="166"/>
      <c r="DM1465" s="166"/>
      <c r="DN1465" s="166"/>
      <c r="DO1465" s="166"/>
      <c r="DP1465" s="166"/>
      <c r="DQ1465" s="166"/>
      <c r="DR1465" s="166"/>
      <c r="DS1465" s="166"/>
      <c r="DT1465" s="166"/>
      <c r="DU1465" s="166"/>
      <c r="DV1465" s="166"/>
      <c r="DW1465" s="166"/>
      <c r="DX1465" s="166"/>
      <c r="DY1465" s="166"/>
      <c r="DZ1465" s="166"/>
      <c r="EA1465" s="166"/>
      <c r="EB1465" s="166"/>
      <c r="EC1465" s="166"/>
      <c r="ED1465" s="166"/>
      <c r="EE1465" s="166"/>
      <c r="EF1465" s="166"/>
      <c r="EG1465" s="166"/>
      <c r="EH1465" s="166"/>
      <c r="EI1465" s="166"/>
      <c r="EJ1465" s="166"/>
      <c r="EK1465" s="166"/>
      <c r="EL1465" s="166"/>
      <c r="EM1465" s="166"/>
      <c r="EN1465" s="166"/>
      <c r="EO1465" s="166"/>
      <c r="EP1465" s="166"/>
      <c r="EQ1465" s="166"/>
      <c r="ER1465" s="166"/>
      <c r="ES1465" s="166"/>
      <c r="ET1465" s="166"/>
      <c r="EU1465" s="166"/>
      <c r="EV1465" s="166"/>
      <c r="EW1465" s="166"/>
      <c r="EX1465" s="166"/>
      <c r="EY1465" s="166"/>
      <c r="EZ1465" s="166"/>
      <c r="FA1465" s="166"/>
      <c r="FB1465" s="166"/>
      <c r="FC1465" s="166"/>
      <c r="FD1465" s="166"/>
      <c r="FE1465" s="166"/>
      <c r="FF1465" s="166"/>
      <c r="FG1465" s="166"/>
      <c r="FH1465" s="166"/>
      <c r="FI1465" s="166"/>
      <c r="FJ1465" s="166"/>
    </row>
    <row r="1466" spans="13:166" s="19" customFormat="1">
      <c r="M1466" s="166"/>
      <c r="N1466" s="166"/>
      <c r="O1466" s="166"/>
      <c r="P1466" s="166"/>
      <c r="Q1466" s="166"/>
      <c r="R1466" s="166"/>
      <c r="S1466" s="166"/>
      <c r="T1466" s="166"/>
      <c r="U1466" s="166"/>
      <c r="V1466" s="166"/>
      <c r="W1466" s="166"/>
      <c r="X1466" s="166"/>
      <c r="Y1466" s="166"/>
      <c r="Z1466" s="166"/>
      <c r="AA1466" s="166"/>
      <c r="AB1466" s="166"/>
      <c r="AC1466" s="166"/>
      <c r="AD1466" s="166"/>
      <c r="AE1466" s="166"/>
      <c r="AF1466" s="166"/>
      <c r="AG1466" s="166"/>
      <c r="AH1466" s="167"/>
      <c r="AI1466" s="167"/>
      <c r="AJ1466" s="167"/>
      <c r="AK1466" s="167"/>
      <c r="AL1466" s="167"/>
      <c r="AM1466" s="167"/>
      <c r="AN1466" s="167"/>
      <c r="AO1466" s="167"/>
      <c r="AP1466" s="167"/>
      <c r="AQ1466" s="167"/>
      <c r="AR1466" s="167"/>
      <c r="AS1466" s="167"/>
      <c r="AT1466" s="167"/>
      <c r="AU1466" s="167"/>
      <c r="AV1466" s="167"/>
      <c r="AW1466" s="167"/>
      <c r="AX1466" s="167"/>
      <c r="AY1466" s="167"/>
      <c r="AZ1466" s="167"/>
      <c r="BA1466" s="167"/>
      <c r="BB1466" s="167"/>
      <c r="BC1466" s="167"/>
      <c r="BD1466" s="167"/>
      <c r="BE1466" s="167"/>
      <c r="BF1466" s="167"/>
      <c r="BG1466" s="167"/>
      <c r="BH1466" s="167"/>
      <c r="BI1466" s="167"/>
      <c r="BJ1466" s="167"/>
      <c r="BK1466" s="167"/>
      <c r="BL1466" s="166"/>
      <c r="BM1466" s="166"/>
      <c r="BN1466" s="166"/>
      <c r="BO1466" s="166"/>
      <c r="BP1466" s="166"/>
      <c r="BQ1466" s="166"/>
      <c r="BR1466" s="166"/>
      <c r="BS1466" s="166"/>
      <c r="BT1466" s="166"/>
      <c r="BU1466" s="166"/>
      <c r="BV1466" s="166"/>
      <c r="BW1466" s="166"/>
      <c r="BX1466" s="166"/>
      <c r="BY1466" s="166"/>
      <c r="BZ1466" s="166"/>
      <c r="CA1466" s="166"/>
      <c r="CB1466" s="166"/>
      <c r="CC1466" s="166"/>
      <c r="CD1466" s="166"/>
      <c r="CE1466" s="166"/>
      <c r="CF1466" s="166"/>
      <c r="CG1466" s="166"/>
      <c r="CH1466" s="166"/>
      <c r="CI1466" s="166"/>
      <c r="CJ1466" s="166"/>
      <c r="CK1466" s="166"/>
      <c r="CL1466" s="166"/>
      <c r="CM1466" s="166"/>
      <c r="CN1466" s="166"/>
      <c r="CO1466" s="166"/>
      <c r="CP1466" s="166"/>
      <c r="CQ1466" s="166"/>
      <c r="CR1466" s="166"/>
      <c r="CS1466" s="166"/>
      <c r="CT1466" s="166"/>
      <c r="CU1466" s="166"/>
      <c r="CV1466" s="166"/>
      <c r="CW1466" s="166"/>
      <c r="CX1466" s="166"/>
      <c r="CY1466" s="166"/>
      <c r="CZ1466" s="166"/>
      <c r="DA1466" s="166"/>
      <c r="DB1466" s="166"/>
      <c r="DC1466" s="166"/>
      <c r="DD1466" s="166"/>
      <c r="DE1466" s="166"/>
      <c r="DF1466" s="166"/>
      <c r="DG1466" s="166"/>
      <c r="DH1466" s="166"/>
      <c r="DI1466" s="166"/>
      <c r="DJ1466" s="166"/>
      <c r="DK1466" s="166"/>
      <c r="DL1466" s="166"/>
      <c r="DM1466" s="166"/>
      <c r="DN1466" s="166"/>
      <c r="DO1466" s="166"/>
      <c r="DP1466" s="166"/>
      <c r="DQ1466" s="166"/>
      <c r="DR1466" s="166"/>
      <c r="DS1466" s="166"/>
      <c r="DT1466" s="166"/>
      <c r="DU1466" s="166"/>
      <c r="DV1466" s="166"/>
      <c r="DW1466" s="166"/>
      <c r="DX1466" s="166"/>
      <c r="DY1466" s="166"/>
      <c r="DZ1466" s="166"/>
      <c r="EA1466" s="166"/>
      <c r="EB1466" s="166"/>
      <c r="EC1466" s="166"/>
      <c r="ED1466" s="166"/>
      <c r="EE1466" s="166"/>
      <c r="EF1466" s="166"/>
      <c r="EG1466" s="166"/>
      <c r="EH1466" s="166"/>
      <c r="EI1466" s="166"/>
      <c r="EJ1466" s="166"/>
      <c r="EK1466" s="166"/>
      <c r="EL1466" s="166"/>
      <c r="EM1466" s="166"/>
      <c r="EN1466" s="166"/>
      <c r="EO1466" s="166"/>
      <c r="EP1466" s="166"/>
      <c r="EQ1466" s="166"/>
      <c r="ER1466" s="166"/>
      <c r="ES1466" s="166"/>
      <c r="ET1466" s="166"/>
      <c r="EU1466" s="166"/>
      <c r="EV1466" s="166"/>
      <c r="EW1466" s="166"/>
      <c r="EX1466" s="166"/>
      <c r="EY1466" s="166"/>
      <c r="EZ1466" s="166"/>
      <c r="FA1466" s="166"/>
      <c r="FB1466" s="166"/>
      <c r="FC1466" s="166"/>
      <c r="FD1466" s="166"/>
      <c r="FE1466" s="166"/>
      <c r="FF1466" s="166"/>
      <c r="FG1466" s="166"/>
      <c r="FH1466" s="166"/>
      <c r="FI1466" s="166"/>
      <c r="FJ1466" s="166"/>
    </row>
    <row r="1467" spans="13:166" s="19" customFormat="1">
      <c r="M1467" s="166"/>
      <c r="N1467" s="166"/>
      <c r="O1467" s="166"/>
      <c r="P1467" s="166"/>
      <c r="Q1467" s="166"/>
      <c r="R1467" s="166"/>
      <c r="S1467" s="166"/>
      <c r="T1467" s="166"/>
      <c r="U1467" s="166"/>
      <c r="V1467" s="166"/>
      <c r="W1467" s="166"/>
      <c r="X1467" s="166"/>
      <c r="Y1467" s="166"/>
      <c r="Z1467" s="166"/>
      <c r="AA1467" s="166"/>
      <c r="AB1467" s="166"/>
      <c r="AC1467" s="166"/>
      <c r="AD1467" s="166"/>
      <c r="AE1467" s="166"/>
      <c r="AF1467" s="166"/>
      <c r="AG1467" s="166"/>
      <c r="AH1467" s="167"/>
      <c r="AI1467" s="167"/>
      <c r="AJ1467" s="167"/>
      <c r="AK1467" s="167"/>
      <c r="AL1467" s="167"/>
      <c r="AM1467" s="167"/>
      <c r="AN1467" s="167"/>
      <c r="AO1467" s="167"/>
      <c r="AP1467" s="167"/>
      <c r="AQ1467" s="167"/>
      <c r="AR1467" s="167"/>
      <c r="AS1467" s="167"/>
      <c r="AT1467" s="167"/>
      <c r="AU1467" s="167"/>
      <c r="AV1467" s="167"/>
      <c r="AW1467" s="167"/>
      <c r="AX1467" s="167"/>
      <c r="AY1467" s="167"/>
      <c r="AZ1467" s="167"/>
      <c r="BA1467" s="167"/>
      <c r="BB1467" s="167"/>
      <c r="BC1467" s="167"/>
      <c r="BD1467" s="167"/>
      <c r="BE1467" s="167"/>
      <c r="BF1467" s="167"/>
      <c r="BG1467" s="167"/>
      <c r="BH1467" s="167"/>
      <c r="BI1467" s="167"/>
      <c r="BJ1467" s="167"/>
      <c r="BK1467" s="167"/>
      <c r="BL1467" s="166"/>
      <c r="BM1467" s="166"/>
      <c r="BN1467" s="166"/>
      <c r="BO1467" s="166"/>
      <c r="BP1467" s="166"/>
      <c r="BQ1467" s="166"/>
      <c r="BR1467" s="166"/>
      <c r="BS1467" s="166"/>
      <c r="BT1467" s="166"/>
      <c r="BU1467" s="166"/>
      <c r="BV1467" s="166"/>
      <c r="BW1467" s="166"/>
      <c r="BX1467" s="166"/>
      <c r="BY1467" s="166"/>
      <c r="BZ1467" s="166"/>
      <c r="CA1467" s="166"/>
      <c r="CB1467" s="166"/>
      <c r="CC1467" s="166"/>
      <c r="CD1467" s="166"/>
      <c r="CE1467" s="166"/>
      <c r="CF1467" s="166"/>
      <c r="CG1467" s="166"/>
      <c r="CH1467" s="166"/>
      <c r="CI1467" s="166"/>
      <c r="CJ1467" s="166"/>
      <c r="CK1467" s="166"/>
      <c r="CL1467" s="166"/>
      <c r="CM1467" s="166"/>
      <c r="CN1467" s="166"/>
      <c r="CO1467" s="166"/>
      <c r="CP1467" s="166"/>
      <c r="CQ1467" s="166"/>
      <c r="CR1467" s="166"/>
      <c r="CS1467" s="166"/>
      <c r="CT1467" s="166"/>
      <c r="CU1467" s="166"/>
      <c r="CV1467" s="166"/>
      <c r="CW1467" s="166"/>
      <c r="CX1467" s="166"/>
      <c r="CY1467" s="166"/>
      <c r="CZ1467" s="166"/>
      <c r="DA1467" s="166"/>
      <c r="DB1467" s="166"/>
      <c r="DC1467" s="166"/>
      <c r="DD1467" s="166"/>
      <c r="DE1467" s="166"/>
      <c r="DF1467" s="166"/>
      <c r="DG1467" s="166"/>
      <c r="DH1467" s="166"/>
      <c r="DI1467" s="166"/>
      <c r="DJ1467" s="166"/>
      <c r="DK1467" s="166"/>
      <c r="DL1467" s="166"/>
      <c r="DM1467" s="166"/>
      <c r="DN1467" s="166"/>
      <c r="DO1467" s="166"/>
      <c r="DP1467" s="166"/>
      <c r="DQ1467" s="166"/>
      <c r="DR1467" s="166"/>
      <c r="DS1467" s="166"/>
      <c r="DT1467" s="166"/>
      <c r="DU1467" s="166"/>
      <c r="DV1467" s="166"/>
      <c r="DW1467" s="166"/>
      <c r="DX1467" s="166"/>
      <c r="DY1467" s="166"/>
      <c r="DZ1467" s="166"/>
      <c r="EA1467" s="166"/>
      <c r="EB1467" s="166"/>
      <c r="EC1467" s="166"/>
      <c r="ED1467" s="166"/>
      <c r="EE1467" s="166"/>
      <c r="EF1467" s="166"/>
      <c r="EG1467" s="166"/>
      <c r="EH1467" s="166"/>
      <c r="EI1467" s="166"/>
      <c r="EJ1467" s="166"/>
      <c r="EK1467" s="166"/>
      <c r="EL1467" s="166"/>
      <c r="EM1467" s="166"/>
      <c r="EN1467" s="166"/>
      <c r="EO1467" s="166"/>
      <c r="EP1467" s="166"/>
      <c r="EQ1467" s="166"/>
      <c r="ER1467" s="166"/>
      <c r="ES1467" s="166"/>
      <c r="ET1467" s="166"/>
      <c r="EU1467" s="166"/>
      <c r="EV1467" s="166"/>
      <c r="EW1467" s="166"/>
      <c r="EX1467" s="166"/>
      <c r="EY1467" s="166"/>
      <c r="EZ1467" s="166"/>
      <c r="FA1467" s="166"/>
      <c r="FB1467" s="166"/>
      <c r="FC1467" s="166"/>
      <c r="FD1467" s="166"/>
      <c r="FE1467" s="166"/>
      <c r="FF1467" s="166"/>
      <c r="FG1467" s="166"/>
      <c r="FH1467" s="166"/>
      <c r="FI1467" s="166"/>
      <c r="FJ1467" s="166"/>
    </row>
    <row r="1468" spans="13:166" s="19" customFormat="1">
      <c r="M1468" s="166"/>
      <c r="N1468" s="166"/>
      <c r="O1468" s="166"/>
      <c r="P1468" s="166"/>
      <c r="Q1468" s="166"/>
      <c r="R1468" s="166"/>
      <c r="S1468" s="166"/>
      <c r="T1468" s="166"/>
      <c r="U1468" s="166"/>
      <c r="V1468" s="166"/>
      <c r="W1468" s="166"/>
      <c r="X1468" s="166"/>
      <c r="Y1468" s="166"/>
      <c r="Z1468" s="166"/>
      <c r="AA1468" s="166"/>
      <c r="AB1468" s="166"/>
      <c r="AC1468" s="166"/>
      <c r="AD1468" s="166"/>
      <c r="AE1468" s="166"/>
      <c r="AF1468" s="166"/>
      <c r="AG1468" s="166"/>
      <c r="AH1468" s="167"/>
      <c r="AI1468" s="167"/>
      <c r="AJ1468" s="167"/>
      <c r="AK1468" s="167"/>
      <c r="AL1468" s="167"/>
      <c r="AM1468" s="167"/>
      <c r="AN1468" s="167"/>
      <c r="AO1468" s="167"/>
      <c r="AP1468" s="167"/>
      <c r="AQ1468" s="167"/>
      <c r="AR1468" s="167"/>
      <c r="AS1468" s="167"/>
      <c r="AT1468" s="167"/>
      <c r="AU1468" s="167"/>
      <c r="AV1468" s="167"/>
      <c r="AW1468" s="167"/>
      <c r="AX1468" s="167"/>
      <c r="AY1468" s="167"/>
      <c r="AZ1468" s="167"/>
      <c r="BA1468" s="167"/>
      <c r="BB1468" s="167"/>
      <c r="BC1468" s="167"/>
      <c r="BD1468" s="167"/>
      <c r="BE1468" s="167"/>
      <c r="BF1468" s="167"/>
      <c r="BG1468" s="167"/>
      <c r="BH1468" s="167"/>
      <c r="BI1468" s="167"/>
      <c r="BJ1468" s="167"/>
      <c r="BK1468" s="167"/>
      <c r="BL1468" s="166"/>
      <c r="BM1468" s="166"/>
      <c r="BN1468" s="166"/>
      <c r="BO1468" s="166"/>
      <c r="BP1468" s="166"/>
      <c r="BQ1468" s="166"/>
      <c r="BR1468" s="166"/>
      <c r="BS1468" s="166"/>
      <c r="BT1468" s="166"/>
      <c r="BU1468" s="166"/>
      <c r="BV1468" s="166"/>
      <c r="BW1468" s="166"/>
      <c r="BX1468" s="166"/>
      <c r="BY1468" s="166"/>
      <c r="BZ1468" s="166"/>
      <c r="CA1468" s="166"/>
      <c r="CB1468" s="166"/>
      <c r="CC1468" s="166"/>
      <c r="CD1468" s="166"/>
      <c r="CE1468" s="166"/>
      <c r="CF1468" s="166"/>
      <c r="CG1468" s="166"/>
      <c r="CH1468" s="166"/>
      <c r="CI1468" s="166"/>
      <c r="CJ1468" s="166"/>
      <c r="CK1468" s="166"/>
      <c r="CL1468" s="166"/>
      <c r="CM1468" s="166"/>
      <c r="CN1468" s="166"/>
      <c r="CO1468" s="166"/>
      <c r="CP1468" s="166"/>
      <c r="CQ1468" s="166"/>
      <c r="CR1468" s="166"/>
      <c r="CS1468" s="166"/>
      <c r="CT1468" s="166"/>
      <c r="CU1468" s="166"/>
      <c r="CV1468" s="166"/>
      <c r="CW1468" s="166"/>
      <c r="CX1468" s="166"/>
      <c r="CY1468" s="166"/>
      <c r="CZ1468" s="166"/>
      <c r="DA1468" s="166"/>
      <c r="DB1468" s="166"/>
      <c r="DC1468" s="166"/>
      <c r="DD1468" s="166"/>
      <c r="DE1468" s="166"/>
      <c r="DF1468" s="166"/>
      <c r="DG1468" s="166"/>
      <c r="DH1468" s="166"/>
      <c r="DI1468" s="166"/>
      <c r="DJ1468" s="166"/>
      <c r="DK1468" s="166"/>
      <c r="DL1468" s="166"/>
      <c r="DM1468" s="166"/>
      <c r="DN1468" s="166"/>
      <c r="DO1468" s="166"/>
      <c r="DP1468" s="166"/>
      <c r="DQ1468" s="166"/>
      <c r="DR1468" s="166"/>
      <c r="DS1468" s="166"/>
      <c r="DT1468" s="166"/>
      <c r="DU1468" s="166"/>
      <c r="DV1468" s="166"/>
      <c r="DW1468" s="166"/>
      <c r="DX1468" s="166"/>
      <c r="DY1468" s="166"/>
      <c r="DZ1468" s="166"/>
      <c r="EA1468" s="166"/>
      <c r="EB1468" s="166"/>
      <c r="EC1468" s="166"/>
      <c r="ED1468" s="166"/>
      <c r="EE1468" s="166"/>
      <c r="EF1468" s="166"/>
      <c r="EG1468" s="166"/>
      <c r="EH1468" s="166"/>
      <c r="EI1468" s="166"/>
      <c r="EJ1468" s="166"/>
      <c r="EK1468" s="166"/>
      <c r="EL1468" s="166"/>
      <c r="EM1468" s="166"/>
      <c r="EN1468" s="166"/>
      <c r="EO1468" s="166"/>
      <c r="EP1468" s="166"/>
      <c r="EQ1468" s="166"/>
      <c r="ER1468" s="166"/>
      <c r="ES1468" s="166"/>
      <c r="ET1468" s="166"/>
      <c r="EU1468" s="166"/>
      <c r="EV1468" s="166"/>
      <c r="EW1468" s="166"/>
      <c r="EX1468" s="166"/>
      <c r="EY1468" s="166"/>
      <c r="EZ1468" s="166"/>
      <c r="FA1468" s="166"/>
      <c r="FB1468" s="166"/>
      <c r="FC1468" s="166"/>
      <c r="FD1468" s="166"/>
      <c r="FE1468" s="166"/>
      <c r="FF1468" s="166"/>
      <c r="FG1468" s="166"/>
      <c r="FH1468" s="166"/>
      <c r="FI1468" s="166"/>
      <c r="FJ1468" s="166"/>
    </row>
    <row r="1469" spans="13:166" s="19" customFormat="1">
      <c r="M1469" s="166"/>
      <c r="N1469" s="166"/>
      <c r="O1469" s="166"/>
      <c r="P1469" s="166"/>
      <c r="Q1469" s="166"/>
      <c r="R1469" s="166"/>
      <c r="S1469" s="166"/>
      <c r="T1469" s="166"/>
      <c r="U1469" s="166"/>
      <c r="V1469" s="166"/>
      <c r="W1469" s="166"/>
      <c r="X1469" s="166"/>
      <c r="Y1469" s="166"/>
      <c r="Z1469" s="166"/>
      <c r="AA1469" s="166"/>
      <c r="AB1469" s="166"/>
      <c r="AC1469" s="166"/>
      <c r="AD1469" s="166"/>
      <c r="AE1469" s="166"/>
      <c r="AF1469" s="166"/>
      <c r="AG1469" s="166"/>
      <c r="AH1469" s="167"/>
      <c r="AI1469" s="167"/>
      <c r="AJ1469" s="167"/>
      <c r="AK1469" s="167"/>
      <c r="AL1469" s="167"/>
      <c r="AM1469" s="167"/>
      <c r="AN1469" s="167"/>
      <c r="AO1469" s="167"/>
      <c r="AP1469" s="167"/>
      <c r="AQ1469" s="167"/>
      <c r="AR1469" s="167"/>
      <c r="AS1469" s="167"/>
      <c r="AT1469" s="167"/>
      <c r="AU1469" s="167"/>
      <c r="AV1469" s="167"/>
      <c r="AW1469" s="167"/>
      <c r="AX1469" s="167"/>
      <c r="AY1469" s="167"/>
      <c r="AZ1469" s="167"/>
      <c r="BA1469" s="167"/>
      <c r="BB1469" s="167"/>
      <c r="BC1469" s="167"/>
      <c r="BD1469" s="167"/>
      <c r="BE1469" s="167"/>
      <c r="BF1469" s="167"/>
      <c r="BG1469" s="167"/>
      <c r="BH1469" s="167"/>
      <c r="BI1469" s="167"/>
      <c r="BJ1469" s="167"/>
      <c r="BK1469" s="167"/>
      <c r="BL1469" s="166"/>
      <c r="BM1469" s="166"/>
      <c r="BN1469" s="166"/>
      <c r="BO1469" s="166"/>
      <c r="BP1469" s="166"/>
      <c r="BQ1469" s="166"/>
      <c r="BR1469" s="166"/>
      <c r="BS1469" s="166"/>
      <c r="BT1469" s="166"/>
      <c r="BU1469" s="166"/>
      <c r="BV1469" s="166"/>
      <c r="BW1469" s="166"/>
      <c r="BX1469" s="166"/>
      <c r="BY1469" s="166"/>
      <c r="BZ1469" s="166"/>
      <c r="CA1469" s="166"/>
      <c r="CB1469" s="166"/>
      <c r="CC1469" s="166"/>
      <c r="CD1469" s="166"/>
      <c r="CE1469" s="166"/>
      <c r="CF1469" s="166"/>
      <c r="CG1469" s="166"/>
      <c r="CH1469" s="166"/>
      <c r="CI1469" s="166"/>
      <c r="CJ1469" s="166"/>
      <c r="CK1469" s="166"/>
      <c r="CL1469" s="166"/>
      <c r="CM1469" s="166"/>
      <c r="CN1469" s="166"/>
      <c r="CO1469" s="166"/>
      <c r="CP1469" s="166"/>
      <c r="CQ1469" s="166"/>
      <c r="CR1469" s="166"/>
      <c r="CS1469" s="166"/>
      <c r="CT1469" s="166"/>
      <c r="CU1469" s="166"/>
      <c r="CV1469" s="166"/>
      <c r="CW1469" s="166"/>
      <c r="CX1469" s="166"/>
      <c r="CY1469" s="166"/>
      <c r="CZ1469" s="166"/>
      <c r="DA1469" s="166"/>
      <c r="DB1469" s="166"/>
      <c r="DC1469" s="166"/>
      <c r="DD1469" s="166"/>
      <c r="DE1469" s="166"/>
      <c r="DF1469" s="166"/>
      <c r="DG1469" s="166"/>
      <c r="DH1469" s="166"/>
      <c r="DI1469" s="166"/>
      <c r="DJ1469" s="166"/>
      <c r="DK1469" s="166"/>
      <c r="DL1469" s="166"/>
      <c r="DM1469" s="166"/>
      <c r="DN1469" s="166"/>
      <c r="DO1469" s="166"/>
      <c r="DP1469" s="166"/>
      <c r="DQ1469" s="166"/>
      <c r="DR1469" s="166"/>
      <c r="DS1469" s="166"/>
      <c r="DT1469" s="166"/>
      <c r="DU1469" s="166"/>
      <c r="DV1469" s="166"/>
      <c r="DW1469" s="166"/>
      <c r="DX1469" s="166"/>
      <c r="DY1469" s="166"/>
      <c r="DZ1469" s="166"/>
      <c r="EA1469" s="166"/>
      <c r="EB1469" s="166"/>
      <c r="EC1469" s="166"/>
      <c r="ED1469" s="166"/>
      <c r="EE1469" s="166"/>
      <c r="EF1469" s="166"/>
      <c r="EG1469" s="166"/>
      <c r="EH1469" s="166"/>
      <c r="EI1469" s="166"/>
      <c r="EJ1469" s="166"/>
      <c r="EK1469" s="166"/>
      <c r="EL1469" s="166"/>
      <c r="EM1469" s="166"/>
      <c r="EN1469" s="166"/>
      <c r="EO1469" s="166"/>
      <c r="EP1469" s="166"/>
      <c r="EQ1469" s="166"/>
      <c r="ER1469" s="166"/>
      <c r="ES1469" s="166"/>
      <c r="ET1469" s="166"/>
      <c r="EU1469" s="166"/>
      <c r="EV1469" s="166"/>
      <c r="EW1469" s="166"/>
      <c r="EX1469" s="166"/>
      <c r="EY1469" s="166"/>
      <c r="EZ1469" s="166"/>
      <c r="FA1469" s="166"/>
      <c r="FB1469" s="166"/>
      <c r="FC1469" s="166"/>
      <c r="FD1469" s="166"/>
      <c r="FE1469" s="166"/>
      <c r="FF1469" s="166"/>
      <c r="FG1469" s="166"/>
      <c r="FH1469" s="166"/>
      <c r="FI1469" s="166"/>
      <c r="FJ1469" s="166"/>
    </row>
    <row r="1470" spans="13:166" s="19" customFormat="1">
      <c r="M1470" s="166"/>
      <c r="N1470" s="166"/>
      <c r="O1470" s="166"/>
      <c r="P1470" s="166"/>
      <c r="Q1470" s="166"/>
      <c r="R1470" s="166"/>
      <c r="S1470" s="166"/>
      <c r="T1470" s="166"/>
      <c r="U1470" s="166"/>
      <c r="V1470" s="166"/>
      <c r="W1470" s="166"/>
      <c r="X1470" s="166"/>
      <c r="Y1470" s="166"/>
      <c r="Z1470" s="166"/>
      <c r="AA1470" s="166"/>
      <c r="AB1470" s="166"/>
      <c r="AC1470" s="166"/>
      <c r="AD1470" s="166"/>
      <c r="AE1470" s="166"/>
      <c r="AF1470" s="166"/>
      <c r="AG1470" s="166"/>
      <c r="AH1470" s="167"/>
      <c r="AI1470" s="167"/>
      <c r="AJ1470" s="167"/>
      <c r="AK1470" s="167"/>
      <c r="AL1470" s="167"/>
      <c r="AM1470" s="167"/>
      <c r="AN1470" s="167"/>
      <c r="AO1470" s="167"/>
      <c r="AP1470" s="167"/>
      <c r="AQ1470" s="167"/>
      <c r="AR1470" s="167"/>
      <c r="AS1470" s="167"/>
      <c r="AT1470" s="167"/>
      <c r="AU1470" s="167"/>
      <c r="AV1470" s="167"/>
      <c r="AW1470" s="167"/>
      <c r="AX1470" s="167"/>
      <c r="AY1470" s="167"/>
      <c r="AZ1470" s="167"/>
      <c r="BA1470" s="167"/>
      <c r="BB1470" s="167"/>
      <c r="BC1470" s="167"/>
      <c r="BD1470" s="167"/>
      <c r="BE1470" s="167"/>
      <c r="BF1470" s="167"/>
      <c r="BG1470" s="167"/>
      <c r="BH1470" s="167"/>
      <c r="BI1470" s="167"/>
      <c r="BJ1470" s="167"/>
      <c r="BK1470" s="167"/>
      <c r="BL1470" s="166"/>
      <c r="BM1470" s="166"/>
      <c r="BN1470" s="166"/>
      <c r="BO1470" s="166"/>
      <c r="BP1470" s="166"/>
      <c r="BQ1470" s="166"/>
      <c r="BR1470" s="166"/>
      <c r="BS1470" s="166"/>
      <c r="BT1470" s="166"/>
      <c r="BU1470" s="166"/>
      <c r="BV1470" s="166"/>
      <c r="BW1470" s="166"/>
      <c r="BX1470" s="166"/>
      <c r="BY1470" s="166"/>
      <c r="BZ1470" s="166"/>
      <c r="CA1470" s="166"/>
      <c r="CB1470" s="166"/>
      <c r="CC1470" s="166"/>
      <c r="CD1470" s="166"/>
      <c r="CE1470" s="166"/>
      <c r="CF1470" s="166"/>
      <c r="CG1470" s="166"/>
      <c r="CH1470" s="166"/>
      <c r="CI1470" s="166"/>
      <c r="CJ1470" s="166"/>
      <c r="CK1470" s="166"/>
      <c r="CL1470" s="166"/>
      <c r="CM1470" s="166"/>
      <c r="CN1470" s="166"/>
      <c r="CO1470" s="166"/>
      <c r="CP1470" s="166"/>
      <c r="CQ1470" s="166"/>
      <c r="CR1470" s="166"/>
      <c r="CS1470" s="166"/>
      <c r="CT1470" s="166"/>
      <c r="CU1470" s="166"/>
      <c r="CV1470" s="166"/>
      <c r="CW1470" s="166"/>
      <c r="CX1470" s="166"/>
      <c r="CY1470" s="166"/>
      <c r="CZ1470" s="166"/>
      <c r="DA1470" s="166"/>
      <c r="DB1470" s="166"/>
      <c r="DC1470" s="166"/>
      <c r="DD1470" s="166"/>
      <c r="DE1470" s="166"/>
      <c r="DF1470" s="166"/>
      <c r="DG1470" s="166"/>
      <c r="DH1470" s="166"/>
      <c r="DI1470" s="166"/>
      <c r="DJ1470" s="166"/>
      <c r="DK1470" s="166"/>
      <c r="DL1470" s="166"/>
      <c r="DM1470" s="166"/>
      <c r="DN1470" s="166"/>
      <c r="DO1470" s="166"/>
      <c r="DP1470" s="166"/>
      <c r="DQ1470" s="166"/>
      <c r="DR1470" s="166"/>
      <c r="DS1470" s="166"/>
      <c r="DT1470" s="166"/>
      <c r="DU1470" s="166"/>
      <c r="DV1470" s="166"/>
      <c r="DW1470" s="166"/>
      <c r="DX1470" s="166"/>
      <c r="DY1470" s="166"/>
      <c r="DZ1470" s="166"/>
      <c r="EA1470" s="166"/>
      <c r="EB1470" s="166"/>
      <c r="EC1470" s="166"/>
      <c r="ED1470" s="166"/>
      <c r="EE1470" s="166"/>
      <c r="EF1470" s="166"/>
      <c r="EG1470" s="166"/>
      <c r="EH1470" s="166"/>
      <c r="EI1470" s="166"/>
      <c r="EJ1470" s="166"/>
      <c r="EK1470" s="166"/>
      <c r="EL1470" s="166"/>
      <c r="EM1470" s="166"/>
      <c r="EN1470" s="166"/>
      <c r="EO1470" s="166"/>
      <c r="EP1470" s="166"/>
      <c r="EQ1470" s="166"/>
      <c r="ER1470" s="166"/>
      <c r="ES1470" s="166"/>
      <c r="ET1470" s="166"/>
      <c r="EU1470" s="166"/>
      <c r="EV1470" s="166"/>
      <c r="EW1470" s="166"/>
      <c r="EX1470" s="166"/>
      <c r="EY1470" s="166"/>
      <c r="EZ1470" s="166"/>
      <c r="FA1470" s="166"/>
      <c r="FB1470" s="166"/>
      <c r="FC1470" s="166"/>
      <c r="FD1470" s="166"/>
      <c r="FE1470" s="166"/>
      <c r="FF1470" s="166"/>
      <c r="FG1470" s="166"/>
      <c r="FH1470" s="166"/>
      <c r="FI1470" s="166"/>
      <c r="FJ1470" s="166"/>
    </row>
    <row r="1471" spans="13:166" s="19" customFormat="1">
      <c r="M1471" s="166"/>
      <c r="N1471" s="166"/>
      <c r="O1471" s="166"/>
      <c r="P1471" s="166"/>
      <c r="Q1471" s="166"/>
      <c r="R1471" s="166"/>
      <c r="S1471" s="166"/>
      <c r="T1471" s="166"/>
      <c r="U1471" s="166"/>
      <c r="V1471" s="166"/>
      <c r="W1471" s="166"/>
      <c r="X1471" s="166"/>
      <c r="Y1471" s="166"/>
      <c r="Z1471" s="166"/>
      <c r="AA1471" s="166"/>
      <c r="AB1471" s="166"/>
      <c r="AC1471" s="166"/>
      <c r="AD1471" s="166"/>
      <c r="AE1471" s="166"/>
      <c r="AF1471" s="166"/>
      <c r="AG1471" s="166"/>
      <c r="AH1471" s="167"/>
      <c r="AI1471" s="167"/>
      <c r="AJ1471" s="167"/>
      <c r="AK1471" s="167"/>
      <c r="AL1471" s="167"/>
      <c r="AM1471" s="167"/>
      <c r="AN1471" s="167"/>
      <c r="AO1471" s="167"/>
      <c r="AP1471" s="167"/>
      <c r="AQ1471" s="167"/>
      <c r="AR1471" s="167"/>
      <c r="AS1471" s="167"/>
      <c r="AT1471" s="167"/>
      <c r="AU1471" s="167"/>
      <c r="AV1471" s="167"/>
      <c r="AW1471" s="167"/>
      <c r="AX1471" s="167"/>
      <c r="AY1471" s="167"/>
      <c r="AZ1471" s="167"/>
      <c r="BA1471" s="167"/>
      <c r="BB1471" s="167"/>
      <c r="BC1471" s="167"/>
      <c r="BD1471" s="167"/>
      <c r="BE1471" s="167"/>
      <c r="BF1471" s="167"/>
      <c r="BG1471" s="167"/>
      <c r="BH1471" s="167"/>
      <c r="BI1471" s="167"/>
      <c r="BJ1471" s="167"/>
      <c r="BK1471" s="167"/>
      <c r="BL1471" s="166"/>
      <c r="BM1471" s="166"/>
      <c r="BN1471" s="166"/>
      <c r="BO1471" s="166"/>
      <c r="BP1471" s="166"/>
      <c r="BQ1471" s="166"/>
      <c r="BR1471" s="166"/>
      <c r="BS1471" s="166"/>
      <c r="BT1471" s="166"/>
      <c r="BU1471" s="166"/>
      <c r="BV1471" s="166"/>
      <c r="BW1471" s="166"/>
      <c r="BX1471" s="166"/>
      <c r="BY1471" s="166"/>
      <c r="BZ1471" s="166"/>
      <c r="CA1471" s="166"/>
      <c r="CB1471" s="166"/>
      <c r="CC1471" s="166"/>
      <c r="CD1471" s="166"/>
      <c r="CE1471" s="166"/>
      <c r="CF1471" s="166"/>
      <c r="CG1471" s="166"/>
      <c r="CH1471" s="166"/>
      <c r="CI1471" s="166"/>
      <c r="CJ1471" s="166"/>
      <c r="CK1471" s="166"/>
      <c r="CL1471" s="166"/>
      <c r="CM1471" s="166"/>
      <c r="CN1471" s="166"/>
      <c r="CO1471" s="166"/>
      <c r="CP1471" s="166"/>
      <c r="CQ1471" s="166"/>
      <c r="CR1471" s="166"/>
      <c r="CS1471" s="166"/>
      <c r="CT1471" s="166"/>
      <c r="CU1471" s="166"/>
      <c r="CV1471" s="166"/>
      <c r="CW1471" s="166"/>
      <c r="CX1471" s="166"/>
      <c r="CY1471" s="166"/>
      <c r="CZ1471" s="166"/>
      <c r="DA1471" s="166"/>
      <c r="DB1471" s="166"/>
      <c r="DC1471" s="166"/>
      <c r="DD1471" s="166"/>
      <c r="DE1471" s="166"/>
      <c r="DF1471" s="166"/>
      <c r="DG1471" s="166"/>
      <c r="DH1471" s="166"/>
      <c r="DI1471" s="166"/>
      <c r="DJ1471" s="166"/>
      <c r="DK1471" s="166"/>
      <c r="DL1471" s="166"/>
      <c r="DM1471" s="166"/>
      <c r="DN1471" s="166"/>
      <c r="DO1471" s="166"/>
      <c r="DP1471" s="166"/>
      <c r="DQ1471" s="166"/>
      <c r="DR1471" s="166"/>
      <c r="DS1471" s="166"/>
      <c r="DT1471" s="166"/>
      <c r="DU1471" s="166"/>
      <c r="DV1471" s="166"/>
      <c r="DW1471" s="166"/>
      <c r="DX1471" s="166"/>
      <c r="DY1471" s="166"/>
      <c r="DZ1471" s="166"/>
      <c r="EA1471" s="166"/>
      <c r="EB1471" s="166"/>
      <c r="EC1471" s="166"/>
      <c r="ED1471" s="166"/>
      <c r="EE1471" s="166"/>
      <c r="EF1471" s="166"/>
      <c r="EG1471" s="166"/>
      <c r="EH1471" s="166"/>
      <c r="EI1471" s="166"/>
      <c r="EJ1471" s="166"/>
      <c r="EK1471" s="166"/>
      <c r="EL1471" s="166"/>
      <c r="EM1471" s="166"/>
      <c r="EN1471" s="166"/>
      <c r="EO1471" s="166"/>
      <c r="EP1471" s="166"/>
      <c r="EQ1471" s="166"/>
      <c r="ER1471" s="166"/>
      <c r="ES1471" s="166"/>
      <c r="ET1471" s="166"/>
      <c r="EU1471" s="166"/>
      <c r="EV1471" s="166"/>
      <c r="EW1471" s="166"/>
      <c r="EX1471" s="166"/>
      <c r="EY1471" s="166"/>
      <c r="EZ1471" s="166"/>
      <c r="FA1471" s="166"/>
      <c r="FB1471" s="166"/>
      <c r="FC1471" s="166"/>
      <c r="FD1471" s="166"/>
      <c r="FE1471" s="166"/>
      <c r="FF1471" s="166"/>
      <c r="FG1471" s="166"/>
      <c r="FH1471" s="166"/>
      <c r="FI1471" s="166"/>
      <c r="FJ1471" s="166"/>
    </row>
    <row r="1472" spans="13:166" s="19" customFormat="1">
      <c r="M1472" s="166"/>
      <c r="N1472" s="166"/>
      <c r="O1472" s="166"/>
      <c r="P1472" s="166"/>
      <c r="Q1472" s="166"/>
      <c r="R1472" s="166"/>
      <c r="S1472" s="166"/>
      <c r="T1472" s="166"/>
      <c r="U1472" s="166"/>
      <c r="V1472" s="166"/>
      <c r="W1472" s="166"/>
      <c r="X1472" s="166"/>
      <c r="Y1472" s="166"/>
      <c r="Z1472" s="166"/>
      <c r="AA1472" s="166"/>
      <c r="AB1472" s="166"/>
      <c r="AC1472" s="166"/>
      <c r="AD1472" s="166"/>
      <c r="AE1472" s="166"/>
      <c r="AF1472" s="166"/>
      <c r="AG1472" s="166"/>
      <c r="AH1472" s="167"/>
      <c r="AI1472" s="167"/>
      <c r="AJ1472" s="167"/>
      <c r="AK1472" s="167"/>
      <c r="AL1472" s="167"/>
      <c r="AM1472" s="167"/>
      <c r="AN1472" s="167"/>
      <c r="AO1472" s="167"/>
      <c r="AP1472" s="167"/>
      <c r="AQ1472" s="167"/>
      <c r="AR1472" s="167"/>
      <c r="AS1472" s="167"/>
      <c r="AT1472" s="167"/>
      <c r="AU1472" s="167"/>
      <c r="AV1472" s="167"/>
      <c r="AW1472" s="167"/>
      <c r="AX1472" s="167"/>
      <c r="AY1472" s="167"/>
      <c r="AZ1472" s="167"/>
      <c r="BA1472" s="167"/>
      <c r="BB1472" s="167"/>
      <c r="BC1472" s="167"/>
      <c r="BD1472" s="167"/>
      <c r="BE1472" s="167"/>
      <c r="BF1472" s="167"/>
      <c r="BG1472" s="167"/>
      <c r="BH1472" s="167"/>
      <c r="BI1472" s="167"/>
      <c r="BJ1472" s="167"/>
      <c r="BK1472" s="167"/>
      <c r="BL1472" s="166"/>
      <c r="BM1472" s="166"/>
      <c r="BN1472" s="166"/>
      <c r="BO1472" s="166"/>
      <c r="BP1472" s="166"/>
      <c r="BQ1472" s="166"/>
      <c r="BR1472" s="166"/>
      <c r="BS1472" s="166"/>
      <c r="BT1472" s="166"/>
      <c r="BU1472" s="166"/>
      <c r="BV1472" s="166"/>
      <c r="BW1472" s="166"/>
      <c r="BX1472" s="166"/>
      <c r="BY1472" s="166"/>
      <c r="BZ1472" s="166"/>
      <c r="CA1472" s="166"/>
      <c r="CB1472" s="166"/>
      <c r="CC1472" s="166"/>
      <c r="CD1472" s="166"/>
      <c r="CE1472" s="166"/>
      <c r="CF1472" s="166"/>
      <c r="CG1472" s="166"/>
      <c r="CH1472" s="166"/>
      <c r="CI1472" s="166"/>
      <c r="CJ1472" s="166"/>
      <c r="CK1472" s="166"/>
      <c r="CL1472" s="166"/>
      <c r="CM1472" s="166"/>
      <c r="CN1472" s="166"/>
      <c r="CO1472" s="166"/>
      <c r="CP1472" s="166"/>
      <c r="CQ1472" s="166"/>
      <c r="CR1472" s="166"/>
      <c r="CS1472" s="166"/>
      <c r="CT1472" s="166"/>
      <c r="CU1472" s="166"/>
      <c r="CV1472" s="166"/>
      <c r="CW1472" s="166"/>
      <c r="CX1472" s="166"/>
      <c r="CY1472" s="166"/>
      <c r="CZ1472" s="166"/>
      <c r="DA1472" s="166"/>
      <c r="DB1472" s="166"/>
      <c r="DC1472" s="166"/>
      <c r="DD1472" s="166"/>
      <c r="DE1472" s="166"/>
      <c r="DF1472" s="166"/>
      <c r="DG1472" s="166"/>
      <c r="DH1472" s="166"/>
      <c r="DI1472" s="166"/>
      <c r="DJ1472" s="166"/>
      <c r="DK1472" s="166"/>
      <c r="DL1472" s="166"/>
      <c r="DM1472" s="166"/>
      <c r="DN1472" s="166"/>
      <c r="DO1472" s="166"/>
      <c r="DP1472" s="166"/>
      <c r="DQ1472" s="166"/>
      <c r="DR1472" s="166"/>
      <c r="DS1472" s="166"/>
      <c r="DT1472" s="166"/>
      <c r="DU1472" s="166"/>
      <c r="DV1472" s="166"/>
      <c r="DW1472" s="166"/>
      <c r="DX1472" s="166"/>
      <c r="DY1472" s="166"/>
      <c r="DZ1472" s="166"/>
      <c r="EA1472" s="166"/>
      <c r="EB1472" s="166"/>
      <c r="EC1472" s="166"/>
      <c r="ED1472" s="166"/>
      <c r="EE1472" s="166"/>
      <c r="EF1472" s="166"/>
      <c r="EG1472" s="166"/>
      <c r="EH1472" s="166"/>
      <c r="EI1472" s="166"/>
      <c r="EJ1472" s="166"/>
      <c r="EK1472" s="166"/>
      <c r="EL1472" s="166"/>
      <c r="EM1472" s="166"/>
      <c r="EN1472" s="166"/>
      <c r="EO1472" s="166"/>
      <c r="EP1472" s="166"/>
      <c r="EQ1472" s="166"/>
      <c r="ER1472" s="166"/>
      <c r="ES1472" s="166"/>
      <c r="ET1472" s="166"/>
      <c r="EU1472" s="166"/>
      <c r="EV1472" s="166"/>
      <c r="EW1472" s="166"/>
      <c r="EX1472" s="166"/>
      <c r="EY1472" s="166"/>
      <c r="EZ1472" s="166"/>
      <c r="FA1472" s="166"/>
      <c r="FB1472" s="166"/>
      <c r="FC1472" s="166"/>
      <c r="FD1472" s="166"/>
      <c r="FE1472" s="166"/>
      <c r="FF1472" s="166"/>
      <c r="FG1472" s="166"/>
      <c r="FH1472" s="166"/>
      <c r="FI1472" s="166"/>
      <c r="FJ1472" s="166"/>
    </row>
    <row r="1473" spans="13:166" s="19" customFormat="1">
      <c r="M1473" s="166"/>
      <c r="N1473" s="166"/>
      <c r="O1473" s="166"/>
      <c r="P1473" s="166"/>
      <c r="Q1473" s="166"/>
      <c r="R1473" s="166"/>
      <c r="S1473" s="166"/>
      <c r="T1473" s="166"/>
      <c r="U1473" s="166"/>
      <c r="V1473" s="166"/>
      <c r="W1473" s="166"/>
      <c r="X1473" s="166"/>
      <c r="Y1473" s="166"/>
      <c r="Z1473" s="166"/>
      <c r="AA1473" s="166"/>
      <c r="AB1473" s="166"/>
      <c r="AC1473" s="166"/>
      <c r="AD1473" s="166"/>
      <c r="AE1473" s="166"/>
      <c r="AF1473" s="166"/>
      <c r="AG1473" s="166"/>
      <c r="AH1473" s="167"/>
      <c r="AI1473" s="167"/>
      <c r="AJ1473" s="167"/>
      <c r="AK1473" s="167"/>
      <c r="AL1473" s="167"/>
      <c r="AM1473" s="167"/>
      <c r="AN1473" s="167"/>
      <c r="AO1473" s="167"/>
      <c r="AP1473" s="167"/>
      <c r="AQ1473" s="167"/>
      <c r="AR1473" s="167"/>
      <c r="AS1473" s="167"/>
      <c r="AT1473" s="167"/>
      <c r="AU1473" s="167"/>
      <c r="AV1473" s="167"/>
      <c r="AW1473" s="167"/>
      <c r="AX1473" s="167"/>
      <c r="AY1473" s="167"/>
      <c r="AZ1473" s="167"/>
      <c r="BA1473" s="167"/>
      <c r="BB1473" s="167"/>
      <c r="BC1473" s="167"/>
      <c r="BD1473" s="167"/>
      <c r="BE1473" s="167"/>
      <c r="BF1473" s="167"/>
      <c r="BG1473" s="167"/>
      <c r="BH1473" s="167"/>
      <c r="BI1473" s="167"/>
      <c r="BJ1473" s="167"/>
      <c r="BK1473" s="167"/>
      <c r="BL1473" s="166"/>
      <c r="BM1473" s="166"/>
      <c r="BN1473" s="166"/>
      <c r="BO1473" s="166"/>
      <c r="BP1473" s="166"/>
      <c r="BQ1473" s="166"/>
      <c r="BR1473" s="166"/>
      <c r="BS1473" s="166"/>
      <c r="BT1473" s="166"/>
      <c r="BU1473" s="166"/>
      <c r="BV1473" s="166"/>
      <c r="BW1473" s="166"/>
      <c r="BX1473" s="166"/>
      <c r="BY1473" s="166"/>
      <c r="BZ1473" s="166"/>
      <c r="CA1473" s="166"/>
      <c r="CB1473" s="166"/>
      <c r="CC1473" s="166"/>
      <c r="CD1473" s="166"/>
      <c r="CE1473" s="166"/>
      <c r="CF1473" s="166"/>
      <c r="CG1473" s="166"/>
      <c r="CH1473" s="166"/>
      <c r="CI1473" s="166"/>
      <c r="CJ1473" s="166"/>
      <c r="CK1473" s="166"/>
      <c r="CL1473" s="166"/>
      <c r="CM1473" s="166"/>
      <c r="CN1473" s="166"/>
      <c r="CO1473" s="166"/>
      <c r="CP1473" s="166"/>
      <c r="CQ1473" s="166"/>
      <c r="CR1473" s="166"/>
      <c r="CS1473" s="166"/>
      <c r="CT1473" s="166"/>
      <c r="CU1473" s="166"/>
      <c r="CV1473" s="166"/>
      <c r="CW1473" s="166"/>
      <c r="CX1473" s="166"/>
      <c r="CY1473" s="166"/>
      <c r="CZ1473" s="166"/>
      <c r="DA1473" s="166"/>
      <c r="DB1473" s="166"/>
      <c r="DC1473" s="166"/>
      <c r="DD1473" s="166"/>
      <c r="DE1473" s="166"/>
      <c r="DF1473" s="166"/>
      <c r="DG1473" s="166"/>
      <c r="DH1473" s="166"/>
      <c r="DI1473" s="166"/>
      <c r="DJ1473" s="166"/>
      <c r="DK1473" s="166"/>
      <c r="DL1473" s="166"/>
      <c r="DM1473" s="166"/>
      <c r="DN1473" s="166"/>
      <c r="DO1473" s="166"/>
      <c r="DP1473" s="166"/>
      <c r="DQ1473" s="166"/>
      <c r="DR1473" s="166"/>
      <c r="DS1473" s="166"/>
      <c r="DT1473" s="166"/>
      <c r="DU1473" s="166"/>
      <c r="DV1473" s="166"/>
      <c r="DW1473" s="166"/>
      <c r="DX1473" s="166"/>
      <c r="DY1473" s="166"/>
      <c r="DZ1473" s="166"/>
      <c r="EA1473" s="166"/>
      <c r="EB1473" s="166"/>
      <c r="EC1473" s="166"/>
      <c r="ED1473" s="166"/>
      <c r="EE1473" s="166"/>
      <c r="EF1473" s="166"/>
      <c r="EG1473" s="166"/>
      <c r="EH1473" s="166"/>
      <c r="EI1473" s="166"/>
      <c r="EJ1473" s="166"/>
      <c r="EK1473" s="166"/>
      <c r="EL1473" s="166"/>
      <c r="EM1473" s="166"/>
      <c r="EN1473" s="166"/>
      <c r="EO1473" s="166"/>
      <c r="EP1473" s="166"/>
      <c r="EQ1473" s="166"/>
      <c r="ER1473" s="166"/>
      <c r="ES1473" s="166"/>
      <c r="ET1473" s="166"/>
      <c r="EU1473" s="166"/>
      <c r="EV1473" s="166"/>
      <c r="EW1473" s="166"/>
      <c r="EX1473" s="166"/>
      <c r="EY1473" s="166"/>
      <c r="EZ1473" s="166"/>
      <c r="FA1473" s="166"/>
      <c r="FB1473" s="166"/>
      <c r="FC1473" s="166"/>
      <c r="FD1473" s="166"/>
      <c r="FE1473" s="166"/>
      <c r="FF1473" s="166"/>
      <c r="FG1473" s="166"/>
      <c r="FH1473" s="166"/>
      <c r="FI1473" s="166"/>
      <c r="FJ1473" s="166"/>
    </row>
    <row r="1474" spans="13:166" s="19" customFormat="1">
      <c r="M1474" s="166"/>
      <c r="N1474" s="166"/>
      <c r="O1474" s="166"/>
      <c r="P1474" s="166"/>
      <c r="Q1474" s="166"/>
      <c r="R1474" s="166"/>
      <c r="S1474" s="166"/>
      <c r="T1474" s="166"/>
      <c r="U1474" s="166"/>
      <c r="V1474" s="166"/>
      <c r="W1474" s="166"/>
      <c r="X1474" s="166"/>
      <c r="Y1474" s="166"/>
      <c r="Z1474" s="166"/>
      <c r="AA1474" s="166"/>
      <c r="AB1474" s="166"/>
      <c r="AC1474" s="166"/>
      <c r="AD1474" s="166"/>
      <c r="AE1474" s="166"/>
      <c r="AF1474" s="166"/>
      <c r="AG1474" s="166"/>
      <c r="AH1474" s="167"/>
      <c r="AI1474" s="167"/>
      <c r="AJ1474" s="167"/>
      <c r="AK1474" s="167"/>
      <c r="AL1474" s="167"/>
      <c r="AM1474" s="167"/>
      <c r="AN1474" s="167"/>
      <c r="AO1474" s="167"/>
      <c r="AP1474" s="167"/>
      <c r="AQ1474" s="167"/>
      <c r="AR1474" s="167"/>
      <c r="AS1474" s="167"/>
      <c r="AT1474" s="167"/>
      <c r="AU1474" s="167"/>
      <c r="AV1474" s="167"/>
      <c r="AW1474" s="167"/>
      <c r="AX1474" s="167"/>
      <c r="AY1474" s="167"/>
      <c r="AZ1474" s="167"/>
      <c r="BA1474" s="167"/>
      <c r="BB1474" s="167"/>
      <c r="BC1474" s="167"/>
      <c r="BD1474" s="167"/>
      <c r="BE1474" s="167"/>
      <c r="BF1474" s="167"/>
      <c r="BG1474" s="167"/>
      <c r="BH1474" s="167"/>
      <c r="BI1474" s="167"/>
      <c r="BJ1474" s="167"/>
      <c r="BK1474" s="167"/>
      <c r="BL1474" s="166"/>
      <c r="BM1474" s="166"/>
      <c r="BN1474" s="166"/>
      <c r="BO1474" s="166"/>
      <c r="BP1474" s="166"/>
      <c r="BQ1474" s="166"/>
      <c r="BR1474" s="166"/>
      <c r="BS1474" s="166"/>
      <c r="BT1474" s="166"/>
      <c r="BU1474" s="166"/>
      <c r="BV1474" s="166"/>
      <c r="BW1474" s="166"/>
      <c r="BX1474" s="166"/>
      <c r="BY1474" s="166"/>
      <c r="BZ1474" s="166"/>
      <c r="CA1474" s="166"/>
      <c r="CB1474" s="166"/>
      <c r="CC1474" s="166"/>
      <c r="CD1474" s="166"/>
      <c r="CE1474" s="166"/>
      <c r="CF1474" s="166"/>
      <c r="CG1474" s="166"/>
      <c r="CH1474" s="166"/>
      <c r="CI1474" s="166"/>
      <c r="CJ1474" s="166"/>
      <c r="CK1474" s="166"/>
      <c r="CL1474" s="166"/>
      <c r="CM1474" s="166"/>
      <c r="CN1474" s="166"/>
      <c r="CO1474" s="166"/>
      <c r="CP1474" s="166"/>
      <c r="CQ1474" s="166"/>
      <c r="CR1474" s="166"/>
      <c r="CS1474" s="166"/>
      <c r="CT1474" s="166"/>
      <c r="CU1474" s="166"/>
      <c r="CV1474" s="166"/>
      <c r="CW1474" s="166"/>
      <c r="CX1474" s="166"/>
      <c r="CY1474" s="166"/>
      <c r="CZ1474" s="166"/>
      <c r="DA1474" s="166"/>
      <c r="DB1474" s="166"/>
      <c r="DC1474" s="166"/>
      <c r="DD1474" s="166"/>
      <c r="DE1474" s="166"/>
      <c r="DF1474" s="166"/>
      <c r="DG1474" s="166"/>
      <c r="DH1474" s="166"/>
      <c r="DI1474" s="166"/>
      <c r="DJ1474" s="166"/>
      <c r="DK1474" s="166"/>
      <c r="DL1474" s="166"/>
      <c r="DM1474" s="166"/>
      <c r="DN1474" s="166"/>
      <c r="DO1474" s="166"/>
      <c r="DP1474" s="166"/>
      <c r="DQ1474" s="166"/>
      <c r="DR1474" s="166"/>
      <c r="DS1474" s="166"/>
      <c r="DT1474" s="166"/>
      <c r="DU1474" s="166"/>
      <c r="DV1474" s="166"/>
      <c r="DW1474" s="166"/>
      <c r="DX1474" s="166"/>
      <c r="DY1474" s="166"/>
      <c r="DZ1474" s="166"/>
      <c r="EA1474" s="166"/>
      <c r="EB1474" s="166"/>
      <c r="EC1474" s="166"/>
      <c r="ED1474" s="166"/>
      <c r="EE1474" s="166"/>
      <c r="EF1474" s="166"/>
      <c r="EG1474" s="166"/>
      <c r="EH1474" s="166"/>
      <c r="EI1474" s="166"/>
      <c r="EJ1474" s="166"/>
      <c r="EK1474" s="166"/>
      <c r="EL1474" s="166"/>
      <c r="EM1474" s="166"/>
      <c r="EN1474" s="166"/>
      <c r="EO1474" s="166"/>
      <c r="EP1474" s="166"/>
      <c r="EQ1474" s="166"/>
      <c r="ER1474" s="166"/>
      <c r="ES1474" s="166"/>
      <c r="ET1474" s="166"/>
      <c r="EU1474" s="166"/>
      <c r="EV1474" s="166"/>
      <c r="EW1474" s="166"/>
      <c r="EX1474" s="166"/>
      <c r="EY1474" s="166"/>
      <c r="EZ1474" s="166"/>
      <c r="FA1474" s="166"/>
      <c r="FB1474" s="166"/>
      <c r="FC1474" s="166"/>
      <c r="FD1474" s="166"/>
      <c r="FE1474" s="166"/>
      <c r="FF1474" s="166"/>
      <c r="FG1474" s="166"/>
      <c r="FH1474" s="166"/>
      <c r="FI1474" s="166"/>
      <c r="FJ1474" s="166"/>
    </row>
    <row r="1475" spans="13:166" s="19" customFormat="1">
      <c r="M1475" s="166"/>
      <c r="N1475" s="166"/>
      <c r="O1475" s="166"/>
      <c r="P1475" s="166"/>
      <c r="Q1475" s="166"/>
      <c r="R1475" s="166"/>
      <c r="S1475" s="166"/>
      <c r="T1475" s="166"/>
      <c r="U1475" s="166"/>
      <c r="V1475" s="166"/>
      <c r="W1475" s="166"/>
      <c r="X1475" s="166"/>
      <c r="Y1475" s="166"/>
      <c r="Z1475" s="166"/>
      <c r="AA1475" s="166"/>
      <c r="AB1475" s="166"/>
      <c r="AC1475" s="166"/>
      <c r="AD1475" s="166"/>
      <c r="AE1475" s="166"/>
      <c r="AF1475" s="166"/>
      <c r="AG1475" s="166"/>
      <c r="AH1475" s="167"/>
      <c r="AI1475" s="167"/>
      <c r="AJ1475" s="167"/>
      <c r="AK1475" s="167"/>
      <c r="AL1475" s="167"/>
      <c r="AM1475" s="167"/>
      <c r="AN1475" s="167"/>
      <c r="AO1475" s="167"/>
      <c r="AP1475" s="167"/>
      <c r="AQ1475" s="167"/>
      <c r="AR1475" s="167"/>
      <c r="AS1475" s="167"/>
      <c r="AT1475" s="167"/>
      <c r="AU1475" s="167"/>
      <c r="AV1475" s="167"/>
      <c r="AW1475" s="167"/>
      <c r="AX1475" s="167"/>
      <c r="AY1475" s="167"/>
      <c r="AZ1475" s="167"/>
      <c r="BA1475" s="167"/>
      <c r="BB1475" s="167"/>
      <c r="BC1475" s="167"/>
      <c r="BD1475" s="167"/>
      <c r="BE1475" s="167"/>
      <c r="BF1475" s="167"/>
      <c r="BG1475" s="167"/>
      <c r="BH1475" s="167"/>
      <c r="BI1475" s="167"/>
      <c r="BJ1475" s="167"/>
      <c r="BK1475" s="167"/>
      <c r="BL1475" s="166"/>
      <c r="BM1475" s="166"/>
      <c r="BN1475" s="166"/>
      <c r="BO1475" s="166"/>
      <c r="BP1475" s="166"/>
      <c r="BQ1475" s="166"/>
      <c r="BR1475" s="166"/>
      <c r="BS1475" s="166"/>
      <c r="BT1475" s="166"/>
      <c r="BU1475" s="166"/>
      <c r="BV1475" s="166"/>
      <c r="BW1475" s="166"/>
      <c r="BX1475" s="166"/>
      <c r="BY1475" s="166"/>
      <c r="BZ1475" s="166"/>
      <c r="CA1475" s="166"/>
      <c r="CB1475" s="166"/>
      <c r="CC1475" s="166"/>
      <c r="CD1475" s="166"/>
      <c r="CE1475" s="166"/>
      <c r="CF1475" s="166"/>
      <c r="CG1475" s="166"/>
      <c r="CH1475" s="166"/>
      <c r="CI1475" s="166"/>
      <c r="CJ1475" s="166"/>
      <c r="CK1475" s="166"/>
      <c r="CL1475" s="166"/>
      <c r="CM1475" s="166"/>
      <c r="CN1475" s="166"/>
      <c r="CO1475" s="166"/>
      <c r="CP1475" s="166"/>
      <c r="CQ1475" s="166"/>
      <c r="CR1475" s="166"/>
      <c r="CS1475" s="166"/>
      <c r="CT1475" s="166"/>
      <c r="CU1475" s="166"/>
      <c r="CV1475" s="166"/>
      <c r="CW1475" s="166"/>
      <c r="CX1475" s="166"/>
      <c r="CY1475" s="166"/>
      <c r="CZ1475" s="166"/>
      <c r="DA1475" s="166"/>
      <c r="DB1475" s="166"/>
      <c r="DC1475" s="166"/>
      <c r="DD1475" s="166"/>
      <c r="DE1475" s="166"/>
      <c r="DF1475" s="166"/>
      <c r="DG1475" s="166"/>
      <c r="DH1475" s="166"/>
      <c r="DI1475" s="166"/>
      <c r="DJ1475" s="166"/>
      <c r="DK1475" s="166"/>
      <c r="DL1475" s="166"/>
      <c r="DM1475" s="166"/>
      <c r="DN1475" s="166"/>
      <c r="DO1475" s="166"/>
      <c r="DP1475" s="166"/>
      <c r="DQ1475" s="166"/>
      <c r="DR1475" s="166"/>
      <c r="DS1475" s="166"/>
      <c r="DT1475" s="166"/>
      <c r="DU1475" s="166"/>
      <c r="DV1475" s="166"/>
      <c r="DW1475" s="166"/>
      <c r="DX1475" s="166"/>
      <c r="DY1475" s="166"/>
      <c r="DZ1475" s="166"/>
      <c r="EA1475" s="166"/>
      <c r="EB1475" s="166"/>
      <c r="EC1475" s="166"/>
      <c r="ED1475" s="166"/>
      <c r="EE1475" s="166"/>
      <c r="EF1475" s="166"/>
      <c r="EG1475" s="166"/>
      <c r="EH1475" s="166"/>
      <c r="EI1475" s="166"/>
      <c r="EJ1475" s="166"/>
      <c r="EK1475" s="166"/>
      <c r="EL1475" s="166"/>
      <c r="EM1475" s="166"/>
      <c r="EN1475" s="166"/>
      <c r="EO1475" s="166"/>
      <c r="EP1475" s="166"/>
      <c r="EQ1475" s="166"/>
      <c r="ER1475" s="166"/>
      <c r="ES1475" s="166"/>
      <c r="ET1475" s="166"/>
      <c r="EU1475" s="166"/>
      <c r="EV1475" s="166"/>
      <c r="EW1475" s="166"/>
      <c r="EX1475" s="166"/>
      <c r="EY1475" s="166"/>
      <c r="EZ1475" s="166"/>
      <c r="FA1475" s="166"/>
      <c r="FB1475" s="166"/>
      <c r="FC1475" s="166"/>
      <c r="FD1475" s="166"/>
      <c r="FE1475" s="166"/>
      <c r="FF1475" s="166"/>
      <c r="FG1475" s="166"/>
      <c r="FH1475" s="166"/>
      <c r="FI1475" s="166"/>
      <c r="FJ1475" s="166"/>
    </row>
    <row r="1476" spans="13:166" s="19" customFormat="1">
      <c r="M1476" s="166"/>
      <c r="N1476" s="166"/>
      <c r="O1476" s="166"/>
      <c r="P1476" s="166"/>
      <c r="Q1476" s="166"/>
      <c r="R1476" s="166"/>
      <c r="S1476" s="166"/>
      <c r="T1476" s="166"/>
      <c r="U1476" s="166"/>
      <c r="V1476" s="166"/>
      <c r="W1476" s="166"/>
      <c r="X1476" s="166"/>
      <c r="Y1476" s="166"/>
      <c r="Z1476" s="166"/>
      <c r="AA1476" s="166"/>
      <c r="AB1476" s="166"/>
      <c r="AC1476" s="166"/>
      <c r="AD1476" s="166"/>
      <c r="AE1476" s="166"/>
      <c r="AF1476" s="166"/>
      <c r="AG1476" s="166"/>
      <c r="AH1476" s="167"/>
      <c r="AI1476" s="167"/>
      <c r="AJ1476" s="167"/>
      <c r="AK1476" s="167"/>
      <c r="AL1476" s="167"/>
      <c r="AM1476" s="167"/>
      <c r="AN1476" s="167"/>
      <c r="AO1476" s="167"/>
      <c r="AP1476" s="167"/>
      <c r="AQ1476" s="167"/>
      <c r="AR1476" s="167"/>
      <c r="AS1476" s="167"/>
      <c r="AT1476" s="167"/>
      <c r="AU1476" s="167"/>
      <c r="AV1476" s="167"/>
      <c r="AW1476" s="167"/>
      <c r="AX1476" s="167"/>
      <c r="AY1476" s="167"/>
      <c r="AZ1476" s="167"/>
      <c r="BA1476" s="167"/>
      <c r="BB1476" s="167"/>
      <c r="BC1476" s="167"/>
      <c r="BD1476" s="167"/>
      <c r="BE1476" s="167"/>
      <c r="BF1476" s="167"/>
      <c r="BG1476" s="167"/>
      <c r="BH1476" s="167"/>
      <c r="BI1476" s="167"/>
      <c r="BJ1476" s="167"/>
      <c r="BK1476" s="167"/>
      <c r="BL1476" s="166"/>
      <c r="BM1476" s="166"/>
      <c r="BN1476" s="166"/>
      <c r="BO1476" s="166"/>
      <c r="BP1476" s="166"/>
      <c r="BQ1476" s="166"/>
      <c r="BR1476" s="166"/>
      <c r="BS1476" s="166"/>
      <c r="BT1476" s="166"/>
      <c r="BU1476" s="166"/>
      <c r="BV1476" s="166"/>
      <c r="BW1476" s="166"/>
      <c r="BX1476" s="166"/>
      <c r="BY1476" s="166"/>
      <c r="BZ1476" s="166"/>
      <c r="CA1476" s="166"/>
      <c r="CB1476" s="166"/>
      <c r="CC1476" s="166"/>
      <c r="CD1476" s="166"/>
      <c r="CE1476" s="166"/>
      <c r="CF1476" s="166"/>
      <c r="CG1476" s="166"/>
      <c r="CH1476" s="166"/>
      <c r="CI1476" s="166"/>
      <c r="CJ1476" s="166"/>
      <c r="CK1476" s="166"/>
      <c r="CL1476" s="166"/>
      <c r="CM1476" s="166"/>
      <c r="CN1476" s="166"/>
      <c r="CO1476" s="166"/>
      <c r="CP1476" s="166"/>
      <c r="CQ1476" s="166"/>
      <c r="CR1476" s="166"/>
      <c r="CS1476" s="166"/>
      <c r="CT1476" s="166"/>
      <c r="CU1476" s="166"/>
      <c r="CV1476" s="166"/>
      <c r="CW1476" s="166"/>
      <c r="CX1476" s="166"/>
      <c r="CY1476" s="166"/>
      <c r="CZ1476" s="166"/>
      <c r="DA1476" s="166"/>
      <c r="DB1476" s="166"/>
      <c r="DC1476" s="166"/>
      <c r="DD1476" s="166"/>
      <c r="DE1476" s="166"/>
      <c r="DF1476" s="166"/>
      <c r="DG1476" s="166"/>
      <c r="DH1476" s="166"/>
      <c r="DI1476" s="166"/>
      <c r="DJ1476" s="166"/>
      <c r="DK1476" s="166"/>
      <c r="DL1476" s="166"/>
      <c r="DM1476" s="166"/>
      <c r="DN1476" s="166"/>
      <c r="DO1476" s="166"/>
      <c r="DP1476" s="166"/>
      <c r="DQ1476" s="166"/>
      <c r="DR1476" s="166"/>
      <c r="DS1476" s="166"/>
      <c r="DT1476" s="166"/>
      <c r="DU1476" s="166"/>
      <c r="DV1476" s="166"/>
      <c r="DW1476" s="166"/>
      <c r="DX1476" s="166"/>
      <c r="DY1476" s="166"/>
      <c r="DZ1476" s="166"/>
      <c r="EA1476" s="166"/>
      <c r="EB1476" s="166"/>
      <c r="EC1476" s="166"/>
      <c r="ED1476" s="166"/>
      <c r="EE1476" s="166"/>
      <c r="EF1476" s="166"/>
      <c r="EG1476" s="166"/>
      <c r="EH1476" s="166"/>
      <c r="EI1476" s="166"/>
      <c r="EJ1476" s="166"/>
      <c r="EK1476" s="166"/>
      <c r="EL1476" s="166"/>
      <c r="EM1476" s="166"/>
      <c r="EN1476" s="166"/>
      <c r="EO1476" s="166"/>
      <c r="EP1476" s="166"/>
      <c r="EQ1476" s="166"/>
      <c r="ER1476" s="166"/>
      <c r="ES1476" s="166"/>
      <c r="ET1476" s="166"/>
      <c r="EU1476" s="166"/>
      <c r="EV1476" s="166"/>
      <c r="EW1476" s="166"/>
      <c r="EX1476" s="166"/>
      <c r="EY1476" s="166"/>
      <c r="EZ1476" s="166"/>
      <c r="FA1476" s="166"/>
      <c r="FB1476" s="166"/>
      <c r="FC1476" s="166"/>
      <c r="FD1476" s="166"/>
      <c r="FE1476" s="166"/>
      <c r="FF1476" s="166"/>
      <c r="FG1476" s="166"/>
      <c r="FH1476" s="166"/>
      <c r="FI1476" s="166"/>
      <c r="FJ1476" s="166"/>
    </row>
    <row r="1477" spans="13:166" s="19" customFormat="1">
      <c r="M1477" s="166"/>
      <c r="N1477" s="166"/>
      <c r="O1477" s="166"/>
      <c r="P1477" s="166"/>
      <c r="Q1477" s="166"/>
      <c r="R1477" s="166"/>
      <c r="S1477" s="166"/>
      <c r="T1477" s="166"/>
      <c r="U1477" s="166"/>
      <c r="V1477" s="166"/>
      <c r="W1477" s="166"/>
      <c r="X1477" s="166"/>
      <c r="Y1477" s="166"/>
      <c r="Z1477" s="166"/>
      <c r="AA1477" s="166"/>
      <c r="AB1477" s="166"/>
      <c r="AC1477" s="166"/>
      <c r="AD1477" s="166"/>
      <c r="AE1477" s="166"/>
      <c r="AF1477" s="166"/>
      <c r="AG1477" s="166"/>
      <c r="AH1477" s="167"/>
      <c r="AI1477" s="167"/>
      <c r="AJ1477" s="167"/>
      <c r="AK1477" s="167"/>
      <c r="AL1477" s="167"/>
      <c r="AM1477" s="167"/>
      <c r="AN1477" s="167"/>
      <c r="AO1477" s="167"/>
      <c r="AP1477" s="167"/>
      <c r="AQ1477" s="167"/>
      <c r="AR1477" s="167"/>
      <c r="AS1477" s="167"/>
      <c r="AT1477" s="167"/>
      <c r="AU1477" s="167"/>
      <c r="AV1477" s="167"/>
      <c r="AW1477" s="167"/>
      <c r="AX1477" s="167"/>
      <c r="AY1477" s="167"/>
      <c r="AZ1477" s="167"/>
      <c r="BA1477" s="167"/>
      <c r="BB1477" s="167"/>
      <c r="BC1477" s="167"/>
      <c r="BD1477" s="167"/>
      <c r="BE1477" s="167"/>
      <c r="BF1477" s="167"/>
      <c r="BG1477" s="167"/>
      <c r="BH1477" s="167"/>
      <c r="BI1477" s="167"/>
      <c r="BJ1477" s="167"/>
      <c r="BK1477" s="167"/>
      <c r="BL1477" s="166"/>
      <c r="BM1477" s="166"/>
      <c r="BN1477" s="166"/>
      <c r="BO1477" s="166"/>
      <c r="BP1477" s="166"/>
      <c r="BQ1477" s="166"/>
      <c r="BR1477" s="166"/>
      <c r="BS1477" s="166"/>
      <c r="BT1477" s="166"/>
      <c r="BU1477" s="166"/>
      <c r="BV1477" s="166"/>
      <c r="BW1477" s="166"/>
      <c r="BX1477" s="166"/>
      <c r="BY1477" s="166"/>
      <c r="BZ1477" s="166"/>
      <c r="CA1477" s="166"/>
      <c r="CB1477" s="166"/>
      <c r="CC1477" s="166"/>
      <c r="CD1477" s="166"/>
      <c r="CE1477" s="166"/>
      <c r="CF1477" s="166"/>
      <c r="CG1477" s="166"/>
      <c r="CH1477" s="166"/>
      <c r="CI1477" s="166"/>
      <c r="CJ1477" s="166"/>
      <c r="CK1477" s="166"/>
      <c r="CL1477" s="166"/>
      <c r="CM1477" s="166"/>
      <c r="CN1477" s="166"/>
      <c r="CO1477" s="166"/>
      <c r="CP1477" s="166"/>
      <c r="CQ1477" s="166"/>
      <c r="CR1477" s="166"/>
      <c r="CS1477" s="166"/>
      <c r="CT1477" s="166"/>
      <c r="CU1477" s="166"/>
      <c r="CV1477" s="166"/>
      <c r="CW1477" s="166"/>
      <c r="CX1477" s="166"/>
      <c r="CY1477" s="166"/>
      <c r="CZ1477" s="166"/>
      <c r="DA1477" s="166"/>
      <c r="DB1477" s="166"/>
      <c r="DC1477" s="166"/>
      <c r="DD1477" s="166"/>
      <c r="DE1477" s="166"/>
      <c r="DF1477" s="166"/>
      <c r="DG1477" s="166"/>
      <c r="DH1477" s="166"/>
      <c r="DI1477" s="166"/>
      <c r="DJ1477" s="166"/>
      <c r="DK1477" s="166"/>
      <c r="DL1477" s="166"/>
      <c r="DM1477" s="166"/>
      <c r="DN1477" s="166"/>
      <c r="DO1477" s="166"/>
      <c r="DP1477" s="166"/>
      <c r="DQ1477" s="166"/>
      <c r="DR1477" s="166"/>
      <c r="DS1477" s="166"/>
      <c r="DT1477" s="166"/>
      <c r="DU1477" s="166"/>
      <c r="DV1477" s="166"/>
      <c r="DW1477" s="166"/>
      <c r="DX1477" s="166"/>
      <c r="DY1477" s="166"/>
      <c r="DZ1477" s="166"/>
      <c r="EA1477" s="166"/>
      <c r="EB1477" s="166"/>
      <c r="EC1477" s="166"/>
      <c r="ED1477" s="166"/>
      <c r="EE1477" s="166"/>
      <c r="EF1477" s="166"/>
      <c r="EG1477" s="166"/>
      <c r="EH1477" s="166"/>
      <c r="EI1477" s="166"/>
      <c r="EJ1477" s="166"/>
      <c r="EK1477" s="166"/>
      <c r="EL1477" s="166"/>
      <c r="EM1477" s="166"/>
      <c r="EN1477" s="166"/>
      <c r="EO1477" s="166"/>
      <c r="EP1477" s="166"/>
      <c r="EQ1477" s="166"/>
      <c r="ER1477" s="166"/>
      <c r="ES1477" s="166"/>
      <c r="ET1477" s="166"/>
      <c r="EU1477" s="166"/>
      <c r="EV1477" s="166"/>
      <c r="EW1477" s="166"/>
      <c r="EX1477" s="166"/>
      <c r="EY1477" s="166"/>
      <c r="EZ1477" s="166"/>
      <c r="FA1477" s="166"/>
      <c r="FB1477" s="166"/>
      <c r="FC1477" s="166"/>
      <c r="FD1477" s="166"/>
      <c r="FE1477" s="166"/>
      <c r="FF1477" s="166"/>
      <c r="FG1477" s="166"/>
      <c r="FH1477" s="166"/>
      <c r="FI1477" s="166"/>
      <c r="FJ1477" s="166"/>
    </row>
    <row r="1478" spans="13:166" s="19" customFormat="1">
      <c r="M1478" s="166"/>
      <c r="N1478" s="166"/>
      <c r="O1478" s="166"/>
      <c r="P1478" s="166"/>
      <c r="Q1478" s="166"/>
      <c r="R1478" s="166"/>
      <c r="S1478" s="166"/>
      <c r="T1478" s="166"/>
      <c r="U1478" s="166"/>
      <c r="V1478" s="166"/>
      <c r="W1478" s="166"/>
      <c r="X1478" s="166"/>
      <c r="Y1478" s="166"/>
      <c r="Z1478" s="166"/>
      <c r="AA1478" s="166"/>
      <c r="AB1478" s="166"/>
      <c r="AC1478" s="166"/>
      <c r="AD1478" s="166"/>
      <c r="AE1478" s="166"/>
      <c r="AF1478" s="166"/>
      <c r="AG1478" s="166"/>
      <c r="AH1478" s="167"/>
      <c r="AI1478" s="167"/>
      <c r="AJ1478" s="167"/>
      <c r="AK1478" s="167"/>
      <c r="AL1478" s="167"/>
      <c r="AM1478" s="167"/>
      <c r="AN1478" s="167"/>
      <c r="AO1478" s="167"/>
      <c r="AP1478" s="167"/>
      <c r="AQ1478" s="167"/>
      <c r="AR1478" s="167"/>
      <c r="AS1478" s="167"/>
      <c r="AT1478" s="167"/>
      <c r="AU1478" s="167"/>
      <c r="AV1478" s="167"/>
      <c r="AW1478" s="167"/>
      <c r="AX1478" s="167"/>
      <c r="AY1478" s="167"/>
      <c r="AZ1478" s="167"/>
      <c r="BA1478" s="167"/>
      <c r="BB1478" s="167"/>
      <c r="BC1478" s="167"/>
      <c r="BD1478" s="167"/>
      <c r="BE1478" s="167"/>
      <c r="BF1478" s="167"/>
      <c r="BG1478" s="167"/>
      <c r="BH1478" s="167"/>
      <c r="BI1478" s="167"/>
      <c r="BJ1478" s="167"/>
      <c r="BK1478" s="167"/>
      <c r="BL1478" s="166"/>
      <c r="BM1478" s="166"/>
      <c r="BN1478" s="166"/>
      <c r="BO1478" s="166"/>
      <c r="BP1478" s="166"/>
      <c r="BQ1478" s="166"/>
      <c r="BR1478" s="166"/>
      <c r="BS1478" s="166"/>
      <c r="BT1478" s="166"/>
      <c r="BU1478" s="166"/>
      <c r="BV1478" s="166"/>
      <c r="BW1478" s="166"/>
      <c r="BX1478" s="166"/>
      <c r="BY1478" s="166"/>
      <c r="BZ1478" s="166"/>
      <c r="CA1478" s="166"/>
      <c r="CB1478" s="166"/>
      <c r="CC1478" s="166"/>
      <c r="CD1478" s="166"/>
      <c r="CE1478" s="166"/>
      <c r="CF1478" s="166"/>
      <c r="CG1478" s="166"/>
      <c r="CH1478" s="166"/>
      <c r="CI1478" s="166"/>
      <c r="CJ1478" s="166"/>
      <c r="CK1478" s="166"/>
      <c r="CL1478" s="166"/>
      <c r="CM1478" s="166"/>
      <c r="CN1478" s="166"/>
      <c r="CO1478" s="166"/>
      <c r="CP1478" s="166"/>
      <c r="CQ1478" s="166"/>
      <c r="CR1478" s="166"/>
      <c r="CS1478" s="166"/>
      <c r="CT1478" s="166"/>
      <c r="CU1478" s="166"/>
      <c r="CV1478" s="166"/>
      <c r="CW1478" s="166"/>
      <c r="CX1478" s="166"/>
      <c r="CY1478" s="166"/>
      <c r="CZ1478" s="166"/>
      <c r="DA1478" s="166"/>
      <c r="DB1478" s="166"/>
      <c r="DC1478" s="166"/>
      <c r="DD1478" s="166"/>
      <c r="DE1478" s="166"/>
      <c r="DF1478" s="166"/>
      <c r="DG1478" s="166"/>
      <c r="DH1478" s="166"/>
      <c r="DI1478" s="166"/>
      <c r="DJ1478" s="166"/>
      <c r="DK1478" s="166"/>
      <c r="DL1478" s="166"/>
      <c r="DM1478" s="166"/>
      <c r="DN1478" s="166"/>
      <c r="DO1478" s="166"/>
      <c r="DP1478" s="166"/>
      <c r="DQ1478" s="166"/>
      <c r="DR1478" s="166"/>
      <c r="DS1478" s="166"/>
      <c r="DT1478" s="166"/>
      <c r="DU1478" s="166"/>
      <c r="DV1478" s="166"/>
      <c r="DW1478" s="166"/>
      <c r="DX1478" s="166"/>
      <c r="DY1478" s="166"/>
      <c r="DZ1478" s="166"/>
      <c r="EA1478" s="166"/>
      <c r="EB1478" s="166"/>
      <c r="EC1478" s="166"/>
      <c r="ED1478" s="166"/>
      <c r="EE1478" s="166"/>
      <c r="EF1478" s="166"/>
      <c r="EG1478" s="166"/>
      <c r="EH1478" s="166"/>
      <c r="EI1478" s="166"/>
      <c r="EJ1478" s="166"/>
      <c r="EK1478" s="166"/>
      <c r="EL1478" s="166"/>
      <c r="EM1478" s="166"/>
      <c r="EN1478" s="166"/>
      <c r="EO1478" s="166"/>
      <c r="EP1478" s="166"/>
      <c r="EQ1478" s="166"/>
      <c r="ER1478" s="166"/>
      <c r="ES1478" s="166"/>
      <c r="ET1478" s="166"/>
      <c r="EU1478" s="166"/>
      <c r="EV1478" s="166"/>
      <c r="EW1478" s="166"/>
      <c r="EX1478" s="166"/>
      <c r="EY1478" s="166"/>
      <c r="EZ1478" s="166"/>
      <c r="FA1478" s="166"/>
      <c r="FB1478" s="166"/>
      <c r="FC1478" s="166"/>
      <c r="FD1478" s="166"/>
      <c r="FE1478" s="166"/>
      <c r="FF1478" s="166"/>
      <c r="FG1478" s="166"/>
      <c r="FH1478" s="166"/>
      <c r="FI1478" s="166"/>
      <c r="FJ1478" s="166"/>
    </row>
    <row r="1479" spans="13:166" s="19" customFormat="1">
      <c r="M1479" s="166"/>
      <c r="N1479" s="166"/>
      <c r="O1479" s="166"/>
      <c r="P1479" s="166"/>
      <c r="Q1479" s="166"/>
      <c r="R1479" s="166"/>
      <c r="S1479" s="166"/>
      <c r="T1479" s="166"/>
      <c r="U1479" s="166"/>
      <c r="V1479" s="166"/>
      <c r="W1479" s="166"/>
      <c r="X1479" s="166"/>
      <c r="Y1479" s="166"/>
      <c r="Z1479" s="166"/>
      <c r="AA1479" s="166"/>
      <c r="AB1479" s="166"/>
      <c r="AC1479" s="166"/>
      <c r="AD1479" s="166"/>
      <c r="AE1479" s="166"/>
      <c r="AF1479" s="166"/>
      <c r="AG1479" s="166"/>
      <c r="AH1479" s="167"/>
      <c r="AI1479" s="167"/>
      <c r="AJ1479" s="167"/>
      <c r="AK1479" s="167"/>
      <c r="AL1479" s="167"/>
      <c r="AM1479" s="167"/>
      <c r="AN1479" s="167"/>
      <c r="AO1479" s="167"/>
      <c r="AP1479" s="167"/>
      <c r="AQ1479" s="167"/>
      <c r="AR1479" s="167"/>
      <c r="AS1479" s="167"/>
      <c r="AT1479" s="167"/>
      <c r="AU1479" s="167"/>
      <c r="AV1479" s="167"/>
      <c r="AW1479" s="167"/>
      <c r="AX1479" s="167"/>
      <c r="AY1479" s="167"/>
      <c r="AZ1479" s="167"/>
      <c r="BA1479" s="167"/>
      <c r="BB1479" s="167"/>
      <c r="BC1479" s="167"/>
      <c r="BD1479" s="167"/>
      <c r="BE1479" s="167"/>
      <c r="BF1479" s="167"/>
      <c r="BG1479" s="167"/>
      <c r="BH1479" s="167"/>
      <c r="BI1479" s="167"/>
      <c r="BJ1479" s="167"/>
      <c r="BK1479" s="167"/>
      <c r="BL1479" s="166"/>
      <c r="BM1479" s="166"/>
      <c r="BN1479" s="166"/>
      <c r="BO1479" s="166"/>
      <c r="BP1479" s="166"/>
      <c r="BQ1479" s="166"/>
      <c r="BR1479" s="166"/>
      <c r="BS1479" s="166"/>
      <c r="BT1479" s="166"/>
      <c r="BU1479" s="166"/>
      <c r="BV1479" s="166"/>
      <c r="BW1479" s="166"/>
      <c r="BX1479" s="166"/>
      <c r="BY1479" s="166"/>
      <c r="BZ1479" s="166"/>
      <c r="CA1479" s="166"/>
      <c r="CB1479" s="166"/>
      <c r="CC1479" s="166"/>
      <c r="CD1479" s="166"/>
      <c r="CE1479" s="166"/>
      <c r="CF1479" s="166"/>
      <c r="CG1479" s="166"/>
      <c r="CH1479" s="166"/>
      <c r="CI1479" s="166"/>
      <c r="CJ1479" s="166"/>
      <c r="CK1479" s="166"/>
      <c r="CL1479" s="166"/>
      <c r="CM1479" s="166"/>
      <c r="CN1479" s="166"/>
      <c r="CO1479" s="166"/>
      <c r="CP1479" s="166"/>
      <c r="CQ1479" s="166"/>
      <c r="CR1479" s="166"/>
      <c r="CS1479" s="166"/>
      <c r="CT1479" s="166"/>
      <c r="CU1479" s="166"/>
      <c r="CV1479" s="166"/>
      <c r="CW1479" s="166"/>
      <c r="CX1479" s="166"/>
      <c r="CY1479" s="166"/>
      <c r="CZ1479" s="166"/>
      <c r="DA1479" s="166"/>
      <c r="DB1479" s="166"/>
      <c r="DC1479" s="166"/>
      <c r="DD1479" s="166"/>
      <c r="DE1479" s="166"/>
      <c r="DF1479" s="166"/>
      <c r="DG1479" s="166"/>
      <c r="DH1479" s="166"/>
      <c r="DI1479" s="166"/>
      <c r="DJ1479" s="166"/>
      <c r="DK1479" s="166"/>
      <c r="DL1479" s="166"/>
      <c r="DM1479" s="166"/>
      <c r="DN1479" s="166"/>
      <c r="DO1479" s="166"/>
      <c r="DP1479" s="166"/>
      <c r="DQ1479" s="166"/>
      <c r="DR1479" s="166"/>
      <c r="DS1479" s="166"/>
      <c r="DT1479" s="166"/>
      <c r="DU1479" s="166"/>
      <c r="DV1479" s="166"/>
      <c r="DW1479" s="166"/>
      <c r="DX1479" s="166"/>
      <c r="DY1479" s="166"/>
      <c r="DZ1479" s="166"/>
      <c r="EA1479" s="166"/>
      <c r="EB1479" s="166"/>
      <c r="EC1479" s="166"/>
      <c r="ED1479" s="166"/>
      <c r="EE1479" s="166"/>
      <c r="EF1479" s="166"/>
      <c r="EG1479" s="166"/>
      <c r="EH1479" s="166"/>
      <c r="EI1479" s="166"/>
      <c r="EJ1479" s="166"/>
      <c r="EK1479" s="166"/>
      <c r="EL1479" s="166"/>
      <c r="EM1479" s="166"/>
      <c r="EN1479" s="166"/>
      <c r="EO1479" s="166"/>
      <c r="EP1479" s="166"/>
      <c r="EQ1479" s="166"/>
      <c r="ER1479" s="166"/>
      <c r="ES1479" s="166"/>
      <c r="ET1479" s="166"/>
      <c r="EU1479" s="166"/>
      <c r="EV1479" s="166"/>
      <c r="EW1479" s="166"/>
      <c r="EX1479" s="166"/>
      <c r="EY1479" s="166"/>
      <c r="EZ1479" s="166"/>
      <c r="FA1479" s="166"/>
      <c r="FB1479" s="166"/>
      <c r="FC1479" s="166"/>
      <c r="FD1479" s="166"/>
      <c r="FE1479" s="166"/>
      <c r="FF1479" s="166"/>
      <c r="FG1479" s="166"/>
      <c r="FH1479" s="166"/>
      <c r="FI1479" s="166"/>
      <c r="FJ1479" s="166"/>
    </row>
    <row r="1480" spans="13:166" s="19" customFormat="1">
      <c r="M1480" s="166"/>
      <c r="N1480" s="166"/>
      <c r="O1480" s="166"/>
      <c r="P1480" s="166"/>
      <c r="Q1480" s="166"/>
      <c r="R1480" s="166"/>
      <c r="S1480" s="166"/>
      <c r="T1480" s="166"/>
      <c r="U1480" s="166"/>
      <c r="V1480" s="166"/>
      <c r="W1480" s="166"/>
      <c r="X1480" s="166"/>
      <c r="Y1480" s="166"/>
      <c r="Z1480" s="166"/>
      <c r="AA1480" s="166"/>
      <c r="AB1480" s="166"/>
      <c r="AC1480" s="166"/>
      <c r="AD1480" s="166"/>
      <c r="AE1480" s="166"/>
      <c r="AF1480" s="166"/>
      <c r="AG1480" s="166"/>
      <c r="AH1480" s="167"/>
      <c r="AI1480" s="167"/>
      <c r="AJ1480" s="167"/>
      <c r="AK1480" s="167"/>
      <c r="AL1480" s="167"/>
      <c r="AM1480" s="167"/>
      <c r="AN1480" s="167"/>
      <c r="AO1480" s="167"/>
      <c r="AP1480" s="167"/>
      <c r="AQ1480" s="167"/>
      <c r="AR1480" s="167"/>
      <c r="AS1480" s="167"/>
      <c r="AT1480" s="167"/>
      <c r="AU1480" s="167"/>
      <c r="AV1480" s="167"/>
      <c r="AW1480" s="167"/>
      <c r="AX1480" s="167"/>
      <c r="AY1480" s="167"/>
      <c r="AZ1480" s="167"/>
      <c r="BA1480" s="167"/>
      <c r="BB1480" s="167"/>
      <c r="BC1480" s="167"/>
      <c r="BD1480" s="167"/>
      <c r="BE1480" s="167"/>
      <c r="BF1480" s="167"/>
      <c r="BG1480" s="167"/>
      <c r="BH1480" s="167"/>
      <c r="BI1480" s="167"/>
      <c r="BJ1480" s="167"/>
      <c r="BK1480" s="167"/>
      <c r="BL1480" s="166"/>
      <c r="BM1480" s="166"/>
      <c r="BN1480" s="166"/>
      <c r="BO1480" s="166"/>
      <c r="BP1480" s="166"/>
      <c r="BQ1480" s="166"/>
      <c r="BR1480" s="166"/>
      <c r="BS1480" s="166"/>
      <c r="BT1480" s="166"/>
      <c r="BU1480" s="166"/>
      <c r="BV1480" s="166"/>
      <c r="BW1480" s="166"/>
      <c r="BX1480" s="166"/>
      <c r="BY1480" s="166"/>
      <c r="BZ1480" s="166"/>
      <c r="CA1480" s="166"/>
      <c r="CB1480" s="166"/>
      <c r="CC1480" s="166"/>
      <c r="CD1480" s="166"/>
      <c r="CE1480" s="166"/>
      <c r="CF1480" s="166"/>
      <c r="CG1480" s="166"/>
      <c r="CH1480" s="166"/>
      <c r="CI1480" s="166"/>
      <c r="CJ1480" s="166"/>
      <c r="CK1480" s="166"/>
      <c r="CL1480" s="166"/>
      <c r="CM1480" s="166"/>
      <c r="CN1480" s="166"/>
      <c r="CO1480" s="166"/>
      <c r="CP1480" s="166"/>
      <c r="CQ1480" s="166"/>
      <c r="CR1480" s="166"/>
      <c r="CS1480" s="166"/>
      <c r="CT1480" s="166"/>
      <c r="CU1480" s="166"/>
      <c r="CV1480" s="166"/>
      <c r="CW1480" s="166"/>
      <c r="CX1480" s="166"/>
      <c r="CY1480" s="166"/>
      <c r="CZ1480" s="166"/>
      <c r="DA1480" s="166"/>
      <c r="DB1480" s="166"/>
      <c r="DC1480" s="166"/>
      <c r="DD1480" s="166"/>
      <c r="DE1480" s="166"/>
      <c r="DF1480" s="166"/>
      <c r="DG1480" s="166"/>
      <c r="DH1480" s="166"/>
      <c r="DI1480" s="166"/>
      <c r="DJ1480" s="166"/>
      <c r="DK1480" s="166"/>
      <c r="DL1480" s="166"/>
      <c r="DM1480" s="166"/>
      <c r="DN1480" s="166"/>
      <c r="DO1480" s="166"/>
      <c r="DP1480" s="166"/>
      <c r="DQ1480" s="166"/>
      <c r="DR1480" s="166"/>
      <c r="DS1480" s="166"/>
      <c r="DT1480" s="166"/>
      <c r="DU1480" s="166"/>
      <c r="DV1480" s="166"/>
      <c r="DW1480" s="166"/>
      <c r="DX1480" s="166"/>
      <c r="DY1480" s="166"/>
      <c r="DZ1480" s="166"/>
      <c r="EA1480" s="166"/>
      <c r="EB1480" s="166"/>
      <c r="EC1480" s="166"/>
      <c r="ED1480" s="166"/>
      <c r="EE1480" s="166"/>
      <c r="EF1480" s="166"/>
      <c r="EG1480" s="166"/>
      <c r="EH1480" s="166"/>
      <c r="EI1480" s="166"/>
      <c r="EJ1480" s="166"/>
      <c r="EK1480" s="166"/>
      <c r="EL1480" s="166"/>
      <c r="EM1480" s="166"/>
      <c r="EN1480" s="166"/>
      <c r="EO1480" s="166"/>
      <c r="EP1480" s="166"/>
      <c r="EQ1480" s="166"/>
      <c r="ER1480" s="166"/>
      <c r="ES1480" s="166"/>
      <c r="ET1480" s="166"/>
      <c r="EU1480" s="166"/>
      <c r="EV1480" s="166"/>
      <c r="EW1480" s="166"/>
      <c r="EX1480" s="166"/>
      <c r="EY1480" s="166"/>
      <c r="EZ1480" s="166"/>
      <c r="FA1480" s="166"/>
      <c r="FB1480" s="166"/>
      <c r="FC1480" s="166"/>
      <c r="FD1480" s="166"/>
      <c r="FE1480" s="166"/>
      <c r="FF1480" s="166"/>
      <c r="FG1480" s="166"/>
      <c r="FH1480" s="166"/>
      <c r="FI1480" s="166"/>
      <c r="FJ1480" s="166"/>
    </row>
    <row r="1481" spans="13:166" s="19" customFormat="1">
      <c r="M1481" s="166"/>
      <c r="N1481" s="166"/>
      <c r="O1481" s="166"/>
      <c r="P1481" s="166"/>
      <c r="Q1481" s="166"/>
      <c r="R1481" s="166"/>
      <c r="S1481" s="166"/>
      <c r="T1481" s="166"/>
      <c r="U1481" s="166"/>
      <c r="V1481" s="166"/>
      <c r="W1481" s="166"/>
      <c r="X1481" s="166"/>
      <c r="Y1481" s="166"/>
      <c r="Z1481" s="166"/>
      <c r="AA1481" s="166"/>
      <c r="AB1481" s="166"/>
      <c r="AC1481" s="166"/>
      <c r="AD1481" s="166"/>
      <c r="AE1481" s="166"/>
      <c r="AF1481" s="166"/>
      <c r="AG1481" s="166"/>
      <c r="AH1481" s="167"/>
      <c r="AI1481" s="167"/>
      <c r="AJ1481" s="167"/>
      <c r="AK1481" s="167"/>
      <c r="AL1481" s="167"/>
      <c r="AM1481" s="167"/>
      <c r="AN1481" s="167"/>
      <c r="AO1481" s="167"/>
      <c r="AP1481" s="167"/>
      <c r="AQ1481" s="167"/>
      <c r="AR1481" s="167"/>
      <c r="AS1481" s="167"/>
      <c r="AT1481" s="167"/>
      <c r="AU1481" s="167"/>
      <c r="AV1481" s="167"/>
      <c r="AW1481" s="167"/>
      <c r="AX1481" s="167"/>
      <c r="AY1481" s="167"/>
      <c r="AZ1481" s="167"/>
      <c r="BA1481" s="167"/>
      <c r="BB1481" s="167"/>
      <c r="BC1481" s="167"/>
      <c r="BD1481" s="167"/>
      <c r="BE1481" s="167"/>
      <c r="BF1481" s="167"/>
      <c r="BG1481" s="167"/>
      <c r="BH1481" s="167"/>
      <c r="BI1481" s="167"/>
      <c r="BJ1481" s="167"/>
      <c r="BK1481" s="167"/>
      <c r="BL1481" s="166"/>
      <c r="BM1481" s="166"/>
      <c r="BN1481" s="166"/>
      <c r="BO1481" s="166"/>
      <c r="BP1481" s="166"/>
      <c r="BQ1481" s="166"/>
      <c r="BR1481" s="166"/>
      <c r="BS1481" s="166"/>
      <c r="BT1481" s="166"/>
      <c r="BU1481" s="166"/>
      <c r="BV1481" s="166"/>
      <c r="BW1481" s="166"/>
      <c r="BX1481" s="166"/>
      <c r="BY1481" s="166"/>
      <c r="BZ1481" s="166"/>
      <c r="CA1481" s="166"/>
      <c r="CB1481" s="166"/>
      <c r="CC1481" s="166"/>
      <c r="CD1481" s="166"/>
      <c r="CE1481" s="166"/>
      <c r="CF1481" s="166"/>
      <c r="CG1481" s="166"/>
      <c r="CH1481" s="166"/>
      <c r="CI1481" s="166"/>
      <c r="CJ1481" s="166"/>
      <c r="CK1481" s="166"/>
      <c r="CL1481" s="166"/>
      <c r="CM1481" s="166"/>
      <c r="CN1481" s="166"/>
      <c r="CO1481" s="166"/>
      <c r="CP1481" s="166"/>
      <c r="CQ1481" s="166"/>
      <c r="CR1481" s="166"/>
      <c r="CS1481" s="166"/>
      <c r="CT1481" s="166"/>
      <c r="CU1481" s="166"/>
      <c r="CV1481" s="166"/>
      <c r="CW1481" s="166"/>
      <c r="CX1481" s="166"/>
      <c r="CY1481" s="166"/>
      <c r="CZ1481" s="166"/>
      <c r="DA1481" s="166"/>
      <c r="DB1481" s="166"/>
      <c r="DC1481" s="166"/>
      <c r="DD1481" s="166"/>
      <c r="DE1481" s="166"/>
      <c r="DF1481" s="166"/>
      <c r="DG1481" s="166"/>
      <c r="DH1481" s="166"/>
      <c r="DI1481" s="166"/>
      <c r="DJ1481" s="166"/>
      <c r="DK1481" s="166"/>
      <c r="DL1481" s="166"/>
      <c r="DM1481" s="166"/>
      <c r="DN1481" s="166"/>
      <c r="DO1481" s="166"/>
      <c r="DP1481" s="166"/>
      <c r="DQ1481" s="166"/>
      <c r="DR1481" s="166"/>
      <c r="DS1481" s="166"/>
      <c r="DT1481" s="166"/>
      <c r="DU1481" s="166"/>
      <c r="DV1481" s="166"/>
      <c r="DW1481" s="166"/>
      <c r="DX1481" s="166"/>
      <c r="DY1481" s="166"/>
      <c r="DZ1481" s="166"/>
      <c r="EA1481" s="166"/>
      <c r="EB1481" s="166"/>
      <c r="EC1481" s="166"/>
      <c r="ED1481" s="166"/>
      <c r="EE1481" s="166"/>
      <c r="EF1481" s="166"/>
      <c r="EG1481" s="166"/>
      <c r="EH1481" s="166"/>
      <c r="EI1481" s="166"/>
      <c r="EJ1481" s="166"/>
      <c r="EK1481" s="166"/>
      <c r="EL1481" s="166"/>
      <c r="EM1481" s="166"/>
      <c r="EN1481" s="166"/>
      <c r="EO1481" s="166"/>
      <c r="EP1481" s="166"/>
      <c r="EQ1481" s="166"/>
      <c r="ER1481" s="166"/>
      <c r="ES1481" s="166"/>
      <c r="ET1481" s="166"/>
      <c r="EU1481" s="166"/>
      <c r="EV1481" s="166"/>
      <c r="EW1481" s="166"/>
      <c r="EX1481" s="166"/>
      <c r="EY1481" s="166"/>
      <c r="EZ1481" s="166"/>
      <c r="FA1481" s="166"/>
      <c r="FB1481" s="166"/>
      <c r="FC1481" s="166"/>
      <c r="FD1481" s="166"/>
      <c r="FE1481" s="166"/>
      <c r="FF1481" s="166"/>
      <c r="FG1481" s="166"/>
      <c r="FH1481" s="166"/>
      <c r="FI1481" s="166"/>
      <c r="FJ1481" s="166"/>
    </row>
    <row r="1482" spans="13:166" s="19" customFormat="1">
      <c r="M1482" s="166"/>
      <c r="N1482" s="166"/>
      <c r="O1482" s="166"/>
      <c r="P1482" s="166"/>
      <c r="Q1482" s="166"/>
      <c r="R1482" s="166"/>
      <c r="S1482" s="166"/>
      <c r="T1482" s="166"/>
      <c r="U1482" s="166"/>
      <c r="V1482" s="166"/>
      <c r="W1482" s="166"/>
      <c r="X1482" s="166"/>
      <c r="Y1482" s="166"/>
      <c r="Z1482" s="166"/>
      <c r="AA1482" s="166"/>
      <c r="AB1482" s="166"/>
      <c r="AC1482" s="166"/>
      <c r="AD1482" s="166"/>
      <c r="AE1482" s="166"/>
      <c r="AF1482" s="166"/>
      <c r="AG1482" s="166"/>
      <c r="AH1482" s="167"/>
      <c r="AI1482" s="167"/>
      <c r="AJ1482" s="167"/>
      <c r="AK1482" s="167"/>
      <c r="AL1482" s="167"/>
      <c r="AM1482" s="167"/>
      <c r="AN1482" s="167"/>
      <c r="AO1482" s="167"/>
      <c r="AP1482" s="167"/>
      <c r="AQ1482" s="167"/>
      <c r="AR1482" s="167"/>
      <c r="AS1482" s="167"/>
      <c r="AT1482" s="167"/>
      <c r="AU1482" s="167"/>
      <c r="AV1482" s="167"/>
      <c r="AW1482" s="167"/>
      <c r="AX1482" s="167"/>
      <c r="AY1482" s="167"/>
      <c r="AZ1482" s="167"/>
      <c r="BA1482" s="167"/>
      <c r="BB1482" s="167"/>
      <c r="BC1482" s="167"/>
      <c r="BD1482" s="167"/>
      <c r="BE1482" s="167"/>
      <c r="BF1482" s="167"/>
      <c r="BG1482" s="167"/>
      <c r="BH1482" s="167"/>
      <c r="BI1482" s="167"/>
      <c r="BJ1482" s="167"/>
      <c r="BK1482" s="167"/>
      <c r="BL1482" s="166"/>
      <c r="BM1482" s="166"/>
      <c r="BN1482" s="166"/>
      <c r="BO1482" s="166"/>
      <c r="BP1482" s="166"/>
      <c r="BQ1482" s="166"/>
      <c r="BR1482" s="166"/>
      <c r="BS1482" s="166"/>
      <c r="BT1482" s="166"/>
      <c r="BU1482" s="166"/>
      <c r="BV1482" s="166"/>
      <c r="BW1482" s="166"/>
      <c r="BX1482" s="166"/>
      <c r="BY1482" s="166"/>
      <c r="BZ1482" s="166"/>
      <c r="CA1482" s="166"/>
      <c r="CB1482" s="166"/>
      <c r="CC1482" s="166"/>
      <c r="CD1482" s="166"/>
      <c r="CE1482" s="166"/>
      <c r="CF1482" s="166"/>
      <c r="CG1482" s="166"/>
      <c r="CH1482" s="166"/>
      <c r="CI1482" s="166"/>
      <c r="CJ1482" s="166"/>
      <c r="CK1482" s="166"/>
      <c r="CL1482" s="166"/>
      <c r="CM1482" s="166"/>
      <c r="CN1482" s="166"/>
      <c r="CO1482" s="166"/>
      <c r="CP1482" s="166"/>
      <c r="CQ1482" s="166"/>
      <c r="CR1482" s="166"/>
      <c r="CS1482" s="166"/>
      <c r="CT1482" s="166"/>
      <c r="CU1482" s="166"/>
      <c r="CV1482" s="166"/>
      <c r="CW1482" s="166"/>
      <c r="CX1482" s="166"/>
      <c r="CY1482" s="166"/>
      <c r="CZ1482" s="166"/>
      <c r="DA1482" s="166"/>
      <c r="DB1482" s="166"/>
      <c r="DC1482" s="166"/>
      <c r="DD1482" s="166"/>
      <c r="DE1482" s="166"/>
      <c r="DF1482" s="166"/>
      <c r="DG1482" s="166"/>
      <c r="DH1482" s="166"/>
      <c r="DI1482" s="166"/>
      <c r="DJ1482" s="166"/>
      <c r="DK1482" s="166"/>
      <c r="DL1482" s="166"/>
      <c r="DM1482" s="166"/>
      <c r="DN1482" s="166"/>
      <c r="DO1482" s="166"/>
      <c r="DP1482" s="166"/>
      <c r="DQ1482" s="166"/>
      <c r="DR1482" s="166"/>
      <c r="DS1482" s="166"/>
      <c r="DT1482" s="166"/>
      <c r="DU1482" s="166"/>
      <c r="DV1482" s="166"/>
      <c r="DW1482" s="166"/>
      <c r="DX1482" s="166"/>
      <c r="DY1482" s="166"/>
      <c r="DZ1482" s="166"/>
      <c r="EA1482" s="166"/>
      <c r="EB1482" s="166"/>
      <c r="EC1482" s="166"/>
      <c r="ED1482" s="166"/>
      <c r="EE1482" s="166"/>
      <c r="EF1482" s="166"/>
      <c r="EG1482" s="166"/>
      <c r="EH1482" s="166"/>
      <c r="EI1482" s="166"/>
      <c r="EJ1482" s="166"/>
      <c r="EK1482" s="166"/>
      <c r="EL1482" s="166"/>
      <c r="EM1482" s="166"/>
      <c r="EN1482" s="166"/>
      <c r="EO1482" s="166"/>
      <c r="EP1482" s="166"/>
      <c r="EQ1482" s="166"/>
      <c r="ER1482" s="166"/>
      <c r="ES1482" s="166"/>
      <c r="ET1482" s="166"/>
      <c r="EU1482" s="166"/>
      <c r="EV1482" s="166"/>
      <c r="EW1482" s="166"/>
      <c r="EX1482" s="166"/>
      <c r="EY1482" s="166"/>
      <c r="EZ1482" s="166"/>
      <c r="FA1482" s="166"/>
      <c r="FB1482" s="166"/>
      <c r="FC1482" s="166"/>
      <c r="FD1482" s="166"/>
      <c r="FE1482" s="166"/>
      <c r="FF1482" s="166"/>
      <c r="FG1482" s="166"/>
      <c r="FH1482" s="166"/>
      <c r="FI1482" s="166"/>
      <c r="FJ1482" s="166"/>
    </row>
    <row r="1483" spans="13:166" s="19" customFormat="1">
      <c r="M1483" s="166"/>
      <c r="N1483" s="166"/>
      <c r="O1483" s="166"/>
      <c r="P1483" s="166"/>
      <c r="Q1483" s="166"/>
      <c r="R1483" s="166"/>
      <c r="S1483" s="166"/>
      <c r="T1483" s="166"/>
      <c r="U1483" s="166"/>
      <c r="V1483" s="166"/>
      <c r="W1483" s="166"/>
      <c r="X1483" s="166"/>
      <c r="Y1483" s="166"/>
      <c r="Z1483" s="166"/>
      <c r="AA1483" s="166"/>
      <c r="AB1483" s="166"/>
      <c r="AC1483" s="166"/>
      <c r="AD1483" s="166"/>
      <c r="AE1483" s="166"/>
      <c r="AF1483" s="166"/>
      <c r="AG1483" s="166"/>
      <c r="AH1483" s="167"/>
      <c r="AI1483" s="167"/>
      <c r="AJ1483" s="167"/>
      <c r="AK1483" s="167"/>
      <c r="AL1483" s="167"/>
      <c r="AM1483" s="167"/>
      <c r="AN1483" s="167"/>
      <c r="AO1483" s="167"/>
      <c r="AP1483" s="167"/>
      <c r="AQ1483" s="167"/>
      <c r="AR1483" s="167"/>
      <c r="AS1483" s="167"/>
      <c r="AT1483" s="167"/>
      <c r="AU1483" s="167"/>
      <c r="AV1483" s="167"/>
      <c r="AW1483" s="167"/>
      <c r="AX1483" s="167"/>
      <c r="AY1483" s="167"/>
      <c r="AZ1483" s="167"/>
      <c r="BA1483" s="167"/>
      <c r="BB1483" s="167"/>
      <c r="BC1483" s="167"/>
      <c r="BD1483" s="167"/>
      <c r="BE1483" s="167"/>
      <c r="BF1483" s="167"/>
      <c r="BG1483" s="167"/>
      <c r="BH1483" s="167"/>
      <c r="BI1483" s="167"/>
      <c r="BJ1483" s="167"/>
      <c r="BK1483" s="167"/>
      <c r="BL1483" s="166"/>
      <c r="BM1483" s="166"/>
      <c r="BN1483" s="166"/>
      <c r="BO1483" s="166"/>
      <c r="BP1483" s="166"/>
      <c r="BQ1483" s="166"/>
      <c r="BR1483" s="166"/>
      <c r="BS1483" s="166"/>
      <c r="BT1483" s="166"/>
      <c r="BU1483" s="166"/>
      <c r="BV1483" s="166"/>
      <c r="BW1483" s="166"/>
      <c r="BX1483" s="166"/>
      <c r="BY1483" s="166"/>
      <c r="BZ1483" s="166"/>
      <c r="CA1483" s="166"/>
      <c r="CB1483" s="166"/>
      <c r="CC1483" s="166"/>
      <c r="CD1483" s="166"/>
      <c r="CE1483" s="166"/>
      <c r="CF1483" s="166"/>
      <c r="CG1483" s="166"/>
      <c r="CH1483" s="166"/>
      <c r="CI1483" s="166"/>
      <c r="CJ1483" s="166"/>
      <c r="CK1483" s="166"/>
      <c r="CL1483" s="166"/>
      <c r="CM1483" s="166"/>
      <c r="CN1483" s="166"/>
      <c r="CO1483" s="166"/>
      <c r="CP1483" s="166"/>
      <c r="CQ1483" s="166"/>
      <c r="CR1483" s="166"/>
      <c r="CS1483" s="166"/>
      <c r="CT1483" s="166"/>
      <c r="CU1483" s="166"/>
      <c r="CV1483" s="166"/>
      <c r="CW1483" s="166"/>
      <c r="CX1483" s="166"/>
      <c r="CY1483" s="166"/>
      <c r="CZ1483" s="166"/>
      <c r="DA1483" s="166"/>
      <c r="DB1483" s="166"/>
      <c r="DC1483" s="166"/>
      <c r="DD1483" s="166"/>
      <c r="DE1483" s="166"/>
      <c r="DF1483" s="166"/>
      <c r="DG1483" s="166"/>
      <c r="DH1483" s="166"/>
      <c r="DI1483" s="166"/>
      <c r="DJ1483" s="166"/>
      <c r="DK1483" s="166"/>
      <c r="DL1483" s="166"/>
      <c r="DM1483" s="166"/>
      <c r="DN1483" s="166"/>
      <c r="DO1483" s="166"/>
      <c r="DP1483" s="166"/>
      <c r="DQ1483" s="166"/>
      <c r="DR1483" s="166"/>
      <c r="DS1483" s="166"/>
      <c r="DT1483" s="166"/>
      <c r="DU1483" s="166"/>
      <c r="DV1483" s="166"/>
      <c r="DW1483" s="166"/>
      <c r="DX1483" s="166"/>
      <c r="DY1483" s="166"/>
      <c r="DZ1483" s="166"/>
      <c r="EA1483" s="166"/>
      <c r="EB1483" s="166"/>
      <c r="EC1483" s="166"/>
      <c r="ED1483" s="166"/>
      <c r="EE1483" s="166"/>
      <c r="EF1483" s="166"/>
      <c r="EG1483" s="166"/>
      <c r="EH1483" s="166"/>
      <c r="EI1483" s="166"/>
      <c r="EJ1483" s="166"/>
      <c r="EK1483" s="166"/>
      <c r="EL1483" s="166"/>
      <c r="EM1483" s="166"/>
      <c r="EN1483" s="166"/>
      <c r="EO1483" s="166"/>
      <c r="EP1483" s="166"/>
      <c r="EQ1483" s="166"/>
      <c r="ER1483" s="166"/>
      <c r="ES1483" s="166"/>
      <c r="ET1483" s="166"/>
      <c r="EU1483" s="166"/>
      <c r="EV1483" s="166"/>
      <c r="EW1483" s="166"/>
      <c r="EX1483" s="166"/>
      <c r="EY1483" s="166"/>
      <c r="EZ1483" s="166"/>
      <c r="FA1483" s="166"/>
      <c r="FB1483" s="166"/>
      <c r="FC1483" s="166"/>
      <c r="FD1483" s="166"/>
      <c r="FE1483" s="166"/>
      <c r="FF1483" s="166"/>
      <c r="FG1483" s="166"/>
      <c r="FH1483" s="166"/>
      <c r="FI1483" s="166"/>
      <c r="FJ1483" s="166"/>
    </row>
    <row r="1484" spans="13:166" s="19" customFormat="1">
      <c r="M1484" s="166"/>
      <c r="N1484" s="166"/>
      <c r="O1484" s="166"/>
      <c r="P1484" s="166"/>
      <c r="Q1484" s="166"/>
      <c r="R1484" s="166"/>
      <c r="S1484" s="166"/>
      <c r="T1484" s="166"/>
      <c r="U1484" s="166"/>
      <c r="V1484" s="166"/>
      <c r="W1484" s="166"/>
      <c r="X1484" s="166"/>
      <c r="Y1484" s="166"/>
      <c r="Z1484" s="166"/>
      <c r="AA1484" s="166"/>
      <c r="AB1484" s="166"/>
      <c r="AC1484" s="166"/>
      <c r="AD1484" s="166"/>
      <c r="AE1484" s="166"/>
      <c r="AF1484" s="166"/>
      <c r="AG1484" s="166"/>
      <c r="AH1484" s="167"/>
      <c r="AI1484" s="167"/>
      <c r="AJ1484" s="167"/>
      <c r="AK1484" s="167"/>
      <c r="AL1484" s="167"/>
      <c r="AM1484" s="167"/>
      <c r="AN1484" s="167"/>
      <c r="AO1484" s="167"/>
      <c r="AP1484" s="167"/>
      <c r="AQ1484" s="167"/>
      <c r="AR1484" s="167"/>
      <c r="AS1484" s="167"/>
      <c r="AT1484" s="167"/>
      <c r="AU1484" s="167"/>
      <c r="AV1484" s="167"/>
      <c r="AW1484" s="167"/>
      <c r="AX1484" s="167"/>
      <c r="AY1484" s="167"/>
      <c r="AZ1484" s="167"/>
      <c r="BA1484" s="167"/>
      <c r="BB1484" s="167"/>
      <c r="BC1484" s="167"/>
      <c r="BD1484" s="167"/>
      <c r="BE1484" s="167"/>
      <c r="BF1484" s="167"/>
      <c r="BG1484" s="167"/>
      <c r="BH1484" s="167"/>
      <c r="BI1484" s="167"/>
      <c r="BJ1484" s="167"/>
      <c r="BK1484" s="167"/>
      <c r="BL1484" s="166"/>
      <c r="BM1484" s="166"/>
      <c r="BN1484" s="166"/>
      <c r="BO1484" s="166"/>
      <c r="BP1484" s="166"/>
      <c r="BQ1484" s="166"/>
      <c r="BR1484" s="166"/>
      <c r="BS1484" s="166"/>
      <c r="BT1484" s="166"/>
      <c r="BU1484" s="166"/>
      <c r="BV1484" s="166"/>
      <c r="BW1484" s="166"/>
      <c r="BX1484" s="166"/>
      <c r="BY1484" s="166"/>
      <c r="BZ1484" s="166"/>
      <c r="CA1484" s="166"/>
      <c r="CB1484" s="166"/>
      <c r="CC1484" s="166"/>
      <c r="CD1484" s="166"/>
      <c r="CE1484" s="166"/>
      <c r="CF1484" s="166"/>
      <c r="CG1484" s="166"/>
      <c r="CH1484" s="166"/>
      <c r="CI1484" s="166"/>
      <c r="CJ1484" s="166"/>
      <c r="CK1484" s="166"/>
      <c r="CL1484" s="166"/>
      <c r="CM1484" s="166"/>
      <c r="CN1484" s="166"/>
      <c r="CO1484" s="166"/>
      <c r="CP1484" s="166"/>
      <c r="CQ1484" s="166"/>
      <c r="CR1484" s="166"/>
      <c r="CS1484" s="166"/>
      <c r="CT1484" s="166"/>
      <c r="CU1484" s="166"/>
      <c r="CV1484" s="166"/>
      <c r="CW1484" s="166"/>
      <c r="CX1484" s="166"/>
      <c r="CY1484" s="166"/>
      <c r="CZ1484" s="166"/>
      <c r="DA1484" s="166"/>
      <c r="DB1484" s="166"/>
      <c r="DC1484" s="166"/>
      <c r="DD1484" s="166"/>
      <c r="DE1484" s="166"/>
      <c r="DF1484" s="166"/>
      <c r="DG1484" s="166"/>
      <c r="DH1484" s="166"/>
      <c r="DI1484" s="166"/>
      <c r="DJ1484" s="166"/>
      <c r="DK1484" s="166"/>
      <c r="DL1484" s="166"/>
      <c r="DM1484" s="166"/>
      <c r="DN1484" s="166"/>
      <c r="DO1484" s="166"/>
      <c r="DP1484" s="166"/>
      <c r="DQ1484" s="166"/>
      <c r="DR1484" s="166"/>
      <c r="DS1484" s="166"/>
      <c r="DT1484" s="166"/>
      <c r="DU1484" s="166"/>
      <c r="DV1484" s="166"/>
      <c r="DW1484" s="166"/>
      <c r="DX1484" s="166"/>
      <c r="DY1484" s="166"/>
      <c r="DZ1484" s="166"/>
      <c r="EA1484" s="166"/>
      <c r="EB1484" s="166"/>
      <c r="EC1484" s="166"/>
      <c r="ED1484" s="166"/>
      <c r="EE1484" s="166"/>
      <c r="EF1484" s="166"/>
      <c r="EG1484" s="166"/>
      <c r="EH1484" s="166"/>
      <c r="EI1484" s="166"/>
      <c r="EJ1484" s="166"/>
      <c r="EK1484" s="166"/>
      <c r="EL1484" s="166"/>
      <c r="EM1484" s="166"/>
      <c r="EN1484" s="166"/>
      <c r="EO1484" s="166"/>
      <c r="EP1484" s="166"/>
      <c r="EQ1484" s="166"/>
      <c r="ER1484" s="166"/>
      <c r="ES1484" s="166"/>
      <c r="ET1484" s="166"/>
      <c r="EU1484" s="166"/>
      <c r="EV1484" s="166"/>
      <c r="EW1484" s="166"/>
      <c r="EX1484" s="166"/>
      <c r="EY1484" s="166"/>
      <c r="EZ1484" s="166"/>
      <c r="FA1484" s="166"/>
      <c r="FB1484" s="166"/>
      <c r="FC1484" s="166"/>
      <c r="FD1484" s="166"/>
      <c r="FE1484" s="166"/>
      <c r="FF1484" s="166"/>
      <c r="FG1484" s="166"/>
      <c r="FH1484" s="166"/>
      <c r="FI1484" s="166"/>
      <c r="FJ1484" s="166"/>
    </row>
    <row r="1485" spans="13:166" s="19" customFormat="1">
      <c r="M1485" s="166"/>
      <c r="N1485" s="166"/>
      <c r="O1485" s="166"/>
      <c r="P1485" s="166"/>
      <c r="Q1485" s="166"/>
      <c r="R1485" s="166"/>
      <c r="S1485" s="166"/>
      <c r="T1485" s="166"/>
      <c r="U1485" s="166"/>
      <c r="V1485" s="166"/>
      <c r="W1485" s="166"/>
      <c r="X1485" s="166"/>
      <c r="Y1485" s="166"/>
      <c r="Z1485" s="166"/>
      <c r="AA1485" s="166"/>
      <c r="AB1485" s="166"/>
      <c r="AC1485" s="166"/>
      <c r="AD1485" s="166"/>
      <c r="AE1485" s="166"/>
      <c r="AF1485" s="166"/>
      <c r="AG1485" s="166"/>
      <c r="AH1485" s="167"/>
      <c r="AI1485" s="167"/>
      <c r="AJ1485" s="167"/>
      <c r="AK1485" s="167"/>
      <c r="AL1485" s="167"/>
      <c r="AM1485" s="167"/>
      <c r="AN1485" s="167"/>
      <c r="AO1485" s="167"/>
      <c r="AP1485" s="167"/>
      <c r="AQ1485" s="167"/>
      <c r="AR1485" s="167"/>
      <c r="AS1485" s="167"/>
      <c r="AT1485" s="167"/>
      <c r="AU1485" s="167"/>
      <c r="AV1485" s="167"/>
      <c r="AW1485" s="167"/>
      <c r="AX1485" s="167"/>
      <c r="AY1485" s="167"/>
      <c r="AZ1485" s="167"/>
      <c r="BA1485" s="167"/>
      <c r="BB1485" s="167"/>
      <c r="BC1485" s="167"/>
      <c r="BD1485" s="167"/>
      <c r="BE1485" s="167"/>
      <c r="BF1485" s="167"/>
      <c r="BG1485" s="167"/>
      <c r="BH1485" s="167"/>
      <c r="BI1485" s="167"/>
      <c r="BJ1485" s="167"/>
      <c r="BK1485" s="167"/>
      <c r="BL1485" s="166"/>
      <c r="BM1485" s="166"/>
      <c r="BN1485" s="166"/>
      <c r="BO1485" s="166"/>
      <c r="BP1485" s="166"/>
      <c r="BQ1485" s="166"/>
      <c r="BR1485" s="166"/>
      <c r="BS1485" s="166"/>
      <c r="BT1485" s="166"/>
      <c r="BU1485" s="166"/>
      <c r="BV1485" s="166"/>
      <c r="BW1485" s="166"/>
      <c r="BX1485" s="166"/>
      <c r="BY1485" s="166"/>
      <c r="BZ1485" s="166"/>
      <c r="CA1485" s="166"/>
      <c r="CB1485" s="166"/>
      <c r="CC1485" s="166"/>
      <c r="CD1485" s="166"/>
      <c r="CE1485" s="166"/>
      <c r="CF1485" s="166"/>
      <c r="CG1485" s="166"/>
      <c r="CH1485" s="166"/>
      <c r="CI1485" s="166"/>
      <c r="CJ1485" s="166"/>
      <c r="CK1485" s="166"/>
      <c r="CL1485" s="166"/>
      <c r="CM1485" s="166"/>
      <c r="CN1485" s="166"/>
      <c r="CO1485" s="166"/>
      <c r="CP1485" s="166"/>
      <c r="CQ1485" s="166"/>
      <c r="CR1485" s="166"/>
      <c r="CS1485" s="166"/>
      <c r="CT1485" s="166"/>
      <c r="CU1485" s="166"/>
      <c r="CV1485" s="166"/>
      <c r="CW1485" s="166"/>
      <c r="CX1485" s="166"/>
      <c r="CY1485" s="166"/>
      <c r="CZ1485" s="166"/>
      <c r="DA1485" s="166"/>
      <c r="DB1485" s="166"/>
      <c r="DC1485" s="166"/>
      <c r="DD1485" s="166"/>
      <c r="DE1485" s="166"/>
      <c r="DF1485" s="166"/>
      <c r="DG1485" s="166"/>
      <c r="DH1485" s="166"/>
      <c r="DI1485" s="166"/>
      <c r="DJ1485" s="166"/>
      <c r="DK1485" s="166"/>
      <c r="DL1485" s="166"/>
      <c r="DM1485" s="166"/>
      <c r="DN1485" s="166"/>
      <c r="DO1485" s="166"/>
      <c r="DP1485" s="166"/>
      <c r="DQ1485" s="166"/>
      <c r="DR1485" s="166"/>
      <c r="DS1485" s="166"/>
      <c r="DT1485" s="166"/>
      <c r="DU1485" s="166"/>
      <c r="DV1485" s="166"/>
      <c r="DW1485" s="166"/>
      <c r="DX1485" s="166"/>
      <c r="DY1485" s="166"/>
      <c r="DZ1485" s="166"/>
      <c r="EA1485" s="166"/>
      <c r="EB1485" s="166"/>
      <c r="EC1485" s="166"/>
      <c r="ED1485" s="166"/>
      <c r="EE1485" s="166"/>
      <c r="EF1485" s="166"/>
      <c r="EG1485" s="166"/>
      <c r="EH1485" s="166"/>
      <c r="EI1485" s="166"/>
      <c r="EJ1485" s="166"/>
      <c r="EK1485" s="166"/>
      <c r="EL1485" s="166"/>
      <c r="EM1485" s="166"/>
      <c r="EN1485" s="166"/>
      <c r="EO1485" s="166"/>
      <c r="EP1485" s="166"/>
      <c r="EQ1485" s="166"/>
      <c r="ER1485" s="166"/>
      <c r="ES1485" s="166"/>
      <c r="ET1485" s="166"/>
      <c r="EU1485" s="166"/>
      <c r="EV1485" s="166"/>
      <c r="EW1485" s="166"/>
      <c r="EX1485" s="166"/>
      <c r="EY1485" s="166"/>
      <c r="EZ1485" s="166"/>
      <c r="FA1485" s="166"/>
      <c r="FB1485" s="166"/>
      <c r="FC1485" s="166"/>
      <c r="FD1485" s="166"/>
      <c r="FE1485" s="166"/>
      <c r="FF1485" s="166"/>
      <c r="FG1485" s="166"/>
      <c r="FH1485" s="166"/>
      <c r="FI1485" s="166"/>
      <c r="FJ1485" s="166"/>
    </row>
    <row r="1486" spans="13:166" s="19" customFormat="1">
      <c r="M1486" s="166"/>
      <c r="N1486" s="166"/>
      <c r="O1486" s="166"/>
      <c r="P1486" s="166"/>
      <c r="Q1486" s="166"/>
      <c r="R1486" s="166"/>
      <c r="S1486" s="166"/>
      <c r="T1486" s="166"/>
      <c r="U1486" s="166"/>
      <c r="V1486" s="166"/>
      <c r="W1486" s="166"/>
      <c r="X1486" s="166"/>
      <c r="Y1486" s="166"/>
      <c r="Z1486" s="166"/>
      <c r="AA1486" s="166"/>
      <c r="AB1486" s="166"/>
      <c r="AC1486" s="166"/>
      <c r="AD1486" s="166"/>
      <c r="AE1486" s="166"/>
      <c r="AF1486" s="166"/>
      <c r="AG1486" s="166"/>
      <c r="AH1486" s="167"/>
      <c r="AI1486" s="167"/>
      <c r="AJ1486" s="167"/>
      <c r="AK1486" s="167"/>
      <c r="AL1486" s="167"/>
      <c r="AM1486" s="167"/>
      <c r="AN1486" s="167"/>
      <c r="AO1486" s="167"/>
      <c r="AP1486" s="167"/>
      <c r="AQ1486" s="167"/>
      <c r="AR1486" s="167"/>
      <c r="AS1486" s="167"/>
      <c r="AT1486" s="167"/>
      <c r="AU1486" s="167"/>
      <c r="AV1486" s="167"/>
      <c r="AW1486" s="167"/>
      <c r="AX1486" s="167"/>
      <c r="AY1486" s="167"/>
      <c r="AZ1486" s="167"/>
      <c r="BA1486" s="167"/>
      <c r="BB1486" s="167"/>
      <c r="BC1486" s="167"/>
      <c r="BD1486" s="167"/>
      <c r="BE1486" s="167"/>
      <c r="BF1486" s="167"/>
      <c r="BG1486" s="167"/>
      <c r="BH1486" s="167"/>
      <c r="BI1486" s="167"/>
      <c r="BJ1486" s="167"/>
      <c r="BK1486" s="167"/>
      <c r="BL1486" s="166"/>
      <c r="BM1486" s="166"/>
      <c r="BN1486" s="166"/>
      <c r="BO1486" s="166"/>
      <c r="BP1486" s="166"/>
      <c r="BQ1486" s="166"/>
      <c r="BR1486" s="166"/>
      <c r="BS1486" s="166"/>
      <c r="BT1486" s="166"/>
      <c r="BU1486" s="166"/>
      <c r="BV1486" s="166"/>
      <c r="BW1486" s="166"/>
      <c r="BX1486" s="166"/>
      <c r="BY1486" s="166"/>
      <c r="BZ1486" s="166"/>
      <c r="CA1486" s="166"/>
      <c r="CB1486" s="166"/>
      <c r="CC1486" s="166"/>
      <c r="CD1486" s="166"/>
      <c r="CE1486" s="166"/>
      <c r="CF1486" s="166"/>
      <c r="CG1486" s="166"/>
      <c r="CH1486" s="166"/>
      <c r="CI1486" s="166"/>
      <c r="CJ1486" s="166"/>
      <c r="CK1486" s="166"/>
      <c r="CL1486" s="166"/>
      <c r="CM1486" s="166"/>
      <c r="CN1486" s="166"/>
      <c r="CO1486" s="166"/>
      <c r="CP1486" s="166"/>
      <c r="CQ1486" s="166"/>
      <c r="CR1486" s="166"/>
      <c r="CS1486" s="166"/>
      <c r="CT1486" s="166"/>
      <c r="CU1486" s="166"/>
      <c r="CV1486" s="166"/>
      <c r="CW1486" s="166"/>
      <c r="CX1486" s="166"/>
      <c r="CY1486" s="166"/>
      <c r="CZ1486" s="166"/>
      <c r="DA1486" s="166"/>
      <c r="DB1486" s="166"/>
      <c r="DC1486" s="166"/>
      <c r="DD1486" s="166"/>
      <c r="DE1486" s="166"/>
      <c r="DF1486" s="166"/>
      <c r="DG1486" s="166"/>
      <c r="DH1486" s="166"/>
      <c r="DI1486" s="166"/>
      <c r="DJ1486" s="166"/>
      <c r="DK1486" s="166"/>
      <c r="DL1486" s="166"/>
      <c r="DM1486" s="166"/>
      <c r="DN1486" s="166"/>
      <c r="DO1486" s="166"/>
      <c r="DP1486" s="166"/>
      <c r="DQ1486" s="166"/>
      <c r="DR1486" s="166"/>
      <c r="DS1486" s="166"/>
      <c r="DT1486" s="166"/>
      <c r="DU1486" s="166"/>
      <c r="DV1486" s="166"/>
      <c r="DW1486" s="166"/>
      <c r="DX1486" s="166"/>
      <c r="DY1486" s="166"/>
      <c r="DZ1486" s="166"/>
      <c r="EA1486" s="166"/>
      <c r="EB1486" s="166"/>
      <c r="EC1486" s="166"/>
      <c r="ED1486" s="166"/>
      <c r="EE1486" s="166"/>
      <c r="EF1486" s="166"/>
      <c r="EG1486" s="166"/>
      <c r="EH1486" s="166"/>
      <c r="EI1486" s="166"/>
      <c r="EJ1486" s="166"/>
      <c r="EK1486" s="166"/>
      <c r="EL1486" s="166"/>
      <c r="EM1486" s="166"/>
      <c r="EN1486" s="166"/>
      <c r="EO1486" s="166"/>
      <c r="EP1486" s="166"/>
      <c r="EQ1486" s="166"/>
      <c r="ER1486" s="166"/>
      <c r="ES1486" s="166"/>
      <c r="ET1486" s="166"/>
      <c r="EU1486" s="166"/>
      <c r="EV1486" s="166"/>
      <c r="EW1486" s="166"/>
      <c r="EX1486" s="166"/>
      <c r="EY1486" s="166"/>
      <c r="EZ1486" s="166"/>
      <c r="FA1486" s="166"/>
      <c r="FB1486" s="166"/>
      <c r="FC1486" s="166"/>
      <c r="FD1486" s="166"/>
      <c r="FE1486" s="166"/>
      <c r="FF1486" s="166"/>
      <c r="FG1486" s="166"/>
      <c r="FH1486" s="166"/>
      <c r="FI1486" s="166"/>
      <c r="FJ1486" s="166"/>
    </row>
    <row r="1487" spans="13:166" s="19" customFormat="1">
      <c r="M1487" s="166"/>
      <c r="N1487" s="166"/>
      <c r="O1487" s="166"/>
      <c r="P1487" s="166"/>
      <c r="Q1487" s="166"/>
      <c r="R1487" s="166"/>
      <c r="S1487" s="166"/>
      <c r="T1487" s="166"/>
      <c r="U1487" s="166"/>
      <c r="V1487" s="166"/>
      <c r="W1487" s="166"/>
      <c r="X1487" s="166"/>
      <c r="Y1487" s="166"/>
      <c r="Z1487" s="166"/>
      <c r="AA1487" s="166"/>
      <c r="AB1487" s="166"/>
      <c r="AC1487" s="166"/>
      <c r="AD1487" s="166"/>
      <c r="AE1487" s="166"/>
      <c r="AF1487" s="166"/>
      <c r="AG1487" s="166"/>
      <c r="AH1487" s="167"/>
      <c r="AI1487" s="167"/>
      <c r="AJ1487" s="167"/>
      <c r="AK1487" s="167"/>
      <c r="AL1487" s="167"/>
      <c r="AM1487" s="167"/>
      <c r="AN1487" s="167"/>
      <c r="AO1487" s="167"/>
      <c r="AP1487" s="167"/>
      <c r="AQ1487" s="167"/>
      <c r="AR1487" s="167"/>
      <c r="AS1487" s="167"/>
      <c r="AT1487" s="167"/>
      <c r="AU1487" s="167"/>
      <c r="AV1487" s="167"/>
      <c r="AW1487" s="167"/>
      <c r="AX1487" s="167"/>
      <c r="AY1487" s="167"/>
      <c r="AZ1487" s="167"/>
      <c r="BA1487" s="167"/>
      <c r="BB1487" s="167"/>
      <c r="BC1487" s="167"/>
      <c r="BD1487" s="167"/>
      <c r="BE1487" s="167"/>
      <c r="BF1487" s="167"/>
      <c r="BG1487" s="167"/>
      <c r="BH1487" s="167"/>
      <c r="BI1487" s="167"/>
      <c r="BJ1487" s="167"/>
      <c r="BK1487" s="167"/>
      <c r="BL1487" s="166"/>
      <c r="BM1487" s="166"/>
      <c r="BN1487" s="166"/>
      <c r="BO1487" s="166"/>
      <c r="BP1487" s="166"/>
      <c r="BQ1487" s="166"/>
      <c r="BR1487" s="166"/>
      <c r="BS1487" s="166"/>
      <c r="BT1487" s="166"/>
      <c r="BU1487" s="166"/>
      <c r="BV1487" s="166"/>
      <c r="BW1487" s="166"/>
      <c r="BX1487" s="166"/>
      <c r="BY1487" s="166"/>
      <c r="BZ1487" s="166"/>
      <c r="CA1487" s="166"/>
      <c r="CB1487" s="166"/>
      <c r="CC1487" s="166"/>
      <c r="CD1487" s="166"/>
      <c r="CE1487" s="166"/>
      <c r="CF1487" s="166"/>
      <c r="CG1487" s="166"/>
      <c r="CH1487" s="166"/>
      <c r="CI1487" s="166"/>
      <c r="CJ1487" s="166"/>
      <c r="CK1487" s="166"/>
      <c r="CL1487" s="166"/>
      <c r="CM1487" s="166"/>
      <c r="CN1487" s="166"/>
      <c r="CO1487" s="166"/>
      <c r="CP1487" s="166"/>
      <c r="CQ1487" s="166"/>
      <c r="CR1487" s="166"/>
      <c r="CS1487" s="166"/>
      <c r="CT1487" s="166"/>
      <c r="CU1487" s="166"/>
      <c r="CV1487" s="166"/>
      <c r="CW1487" s="166"/>
      <c r="CX1487" s="166"/>
      <c r="CY1487" s="166"/>
      <c r="CZ1487" s="166"/>
      <c r="DA1487" s="166"/>
      <c r="DB1487" s="166"/>
      <c r="DC1487" s="166"/>
      <c r="DD1487" s="166"/>
      <c r="DE1487" s="166"/>
      <c r="DF1487" s="166"/>
      <c r="DG1487" s="166"/>
      <c r="DH1487" s="166"/>
      <c r="DI1487" s="166"/>
      <c r="DJ1487" s="166"/>
      <c r="DK1487" s="166"/>
      <c r="DL1487" s="166"/>
      <c r="DM1487" s="166"/>
      <c r="DN1487" s="166"/>
      <c r="DO1487" s="166"/>
      <c r="DP1487" s="166"/>
      <c r="DQ1487" s="166"/>
      <c r="DR1487" s="166"/>
      <c r="DS1487" s="166"/>
      <c r="DT1487" s="166"/>
      <c r="DU1487" s="166"/>
      <c r="DV1487" s="166"/>
      <c r="DW1487" s="166"/>
      <c r="DX1487" s="166"/>
      <c r="DY1487" s="166"/>
      <c r="DZ1487" s="166"/>
      <c r="EA1487" s="166"/>
      <c r="EB1487" s="166"/>
      <c r="EC1487" s="166"/>
      <c r="ED1487" s="166"/>
      <c r="EE1487" s="166"/>
      <c r="EF1487" s="166"/>
      <c r="EG1487" s="166"/>
      <c r="EH1487" s="166"/>
      <c r="EI1487" s="166"/>
      <c r="EJ1487" s="166"/>
      <c r="EK1487" s="166"/>
      <c r="EL1487" s="166"/>
      <c r="EM1487" s="166"/>
      <c r="EN1487" s="166"/>
      <c r="EO1487" s="166"/>
      <c r="EP1487" s="166"/>
      <c r="EQ1487" s="166"/>
      <c r="ER1487" s="166"/>
      <c r="ES1487" s="166"/>
      <c r="ET1487" s="166"/>
      <c r="EU1487" s="166"/>
      <c r="EV1487" s="166"/>
      <c r="EW1487" s="166"/>
      <c r="EX1487" s="166"/>
      <c r="EY1487" s="166"/>
      <c r="EZ1487" s="166"/>
      <c r="FA1487" s="166"/>
      <c r="FB1487" s="166"/>
      <c r="FC1487" s="166"/>
      <c r="FD1487" s="166"/>
      <c r="FE1487" s="166"/>
      <c r="FF1487" s="166"/>
      <c r="FG1487" s="166"/>
      <c r="FH1487" s="166"/>
      <c r="FI1487" s="166"/>
      <c r="FJ1487" s="166"/>
    </row>
    <row r="1488" spans="13:166" s="19" customFormat="1">
      <c r="M1488" s="166"/>
      <c r="N1488" s="166"/>
      <c r="O1488" s="166"/>
      <c r="P1488" s="166"/>
      <c r="Q1488" s="166"/>
      <c r="R1488" s="166"/>
      <c r="S1488" s="166"/>
      <c r="T1488" s="166"/>
      <c r="U1488" s="166"/>
      <c r="V1488" s="166"/>
      <c r="W1488" s="166"/>
      <c r="X1488" s="166"/>
      <c r="Y1488" s="166"/>
      <c r="Z1488" s="166"/>
      <c r="AA1488" s="166"/>
      <c r="AB1488" s="166"/>
      <c r="AC1488" s="166"/>
      <c r="AD1488" s="166"/>
      <c r="AE1488" s="166"/>
      <c r="AF1488" s="166"/>
      <c r="AG1488" s="166"/>
      <c r="AH1488" s="167"/>
      <c r="AI1488" s="167"/>
      <c r="AJ1488" s="167"/>
      <c r="AK1488" s="167"/>
      <c r="AL1488" s="167"/>
      <c r="AM1488" s="167"/>
      <c r="AN1488" s="167"/>
      <c r="AO1488" s="167"/>
      <c r="AP1488" s="167"/>
      <c r="AQ1488" s="167"/>
      <c r="AR1488" s="167"/>
      <c r="AS1488" s="167"/>
      <c r="AT1488" s="167"/>
      <c r="AU1488" s="167"/>
      <c r="AV1488" s="167"/>
      <c r="AW1488" s="167"/>
      <c r="AX1488" s="167"/>
      <c r="AY1488" s="167"/>
      <c r="AZ1488" s="167"/>
      <c r="BA1488" s="167"/>
      <c r="BB1488" s="167"/>
      <c r="BC1488" s="167"/>
      <c r="BD1488" s="167"/>
      <c r="BE1488" s="167"/>
      <c r="BF1488" s="167"/>
      <c r="BG1488" s="167"/>
      <c r="BH1488" s="167"/>
      <c r="BI1488" s="167"/>
      <c r="BJ1488" s="167"/>
      <c r="BK1488" s="167"/>
      <c r="BL1488" s="166"/>
      <c r="BM1488" s="166"/>
      <c r="BN1488" s="166"/>
      <c r="BO1488" s="166"/>
      <c r="BP1488" s="166"/>
      <c r="BQ1488" s="166"/>
      <c r="BR1488" s="166"/>
      <c r="BS1488" s="166"/>
      <c r="BT1488" s="166"/>
      <c r="BU1488" s="166"/>
      <c r="BV1488" s="166"/>
      <c r="BW1488" s="166"/>
      <c r="BX1488" s="166"/>
      <c r="BY1488" s="166"/>
      <c r="BZ1488" s="166"/>
      <c r="CA1488" s="166"/>
      <c r="CB1488" s="166"/>
      <c r="CC1488" s="166"/>
      <c r="CD1488" s="166"/>
      <c r="CE1488" s="166"/>
      <c r="CF1488" s="166"/>
      <c r="CG1488" s="166"/>
      <c r="CH1488" s="166"/>
      <c r="CI1488" s="166"/>
      <c r="CJ1488" s="166"/>
      <c r="CK1488" s="166"/>
      <c r="CL1488" s="166"/>
      <c r="CM1488" s="166"/>
      <c r="CN1488" s="166"/>
      <c r="CO1488" s="166"/>
      <c r="CP1488" s="166"/>
      <c r="CQ1488" s="166"/>
      <c r="CR1488" s="166"/>
      <c r="CS1488" s="166"/>
      <c r="CT1488" s="166"/>
      <c r="CU1488" s="166"/>
      <c r="CV1488" s="166"/>
      <c r="CW1488" s="166"/>
      <c r="CX1488" s="166"/>
      <c r="CY1488" s="166"/>
      <c r="CZ1488" s="166"/>
      <c r="DA1488" s="166"/>
      <c r="DB1488" s="166"/>
      <c r="DC1488" s="166"/>
      <c r="DD1488" s="166"/>
      <c r="DE1488" s="166"/>
      <c r="DF1488" s="166"/>
      <c r="DG1488" s="166"/>
      <c r="DH1488" s="166"/>
      <c r="DI1488" s="166"/>
      <c r="DJ1488" s="166"/>
      <c r="DK1488" s="166"/>
      <c r="DL1488" s="166"/>
      <c r="DM1488" s="166"/>
      <c r="DN1488" s="166"/>
      <c r="DO1488" s="166"/>
      <c r="DP1488" s="166"/>
      <c r="DQ1488" s="166"/>
      <c r="DR1488" s="166"/>
      <c r="DS1488" s="166"/>
      <c r="DT1488" s="166"/>
      <c r="DU1488" s="166"/>
      <c r="DV1488" s="166"/>
      <c r="DW1488" s="166"/>
      <c r="DX1488" s="166"/>
      <c r="DY1488" s="166"/>
      <c r="DZ1488" s="166"/>
      <c r="EA1488" s="166"/>
      <c r="EB1488" s="166"/>
      <c r="EC1488" s="166"/>
      <c r="ED1488" s="166"/>
      <c r="EE1488" s="166"/>
      <c r="EF1488" s="166"/>
      <c r="EG1488" s="166"/>
      <c r="EH1488" s="166"/>
      <c r="EI1488" s="166"/>
      <c r="EJ1488" s="166"/>
      <c r="EK1488" s="166"/>
      <c r="EL1488" s="166"/>
      <c r="EM1488" s="166"/>
      <c r="EN1488" s="166"/>
      <c r="EO1488" s="166"/>
      <c r="EP1488" s="166"/>
      <c r="EQ1488" s="166"/>
      <c r="ER1488" s="166"/>
      <c r="ES1488" s="166"/>
      <c r="ET1488" s="166"/>
      <c r="EU1488" s="166"/>
      <c r="EV1488" s="166"/>
      <c r="EW1488" s="166"/>
      <c r="EX1488" s="166"/>
      <c r="EY1488" s="166"/>
      <c r="EZ1488" s="166"/>
      <c r="FA1488" s="166"/>
      <c r="FB1488" s="166"/>
      <c r="FC1488" s="166"/>
      <c r="FD1488" s="166"/>
      <c r="FE1488" s="166"/>
      <c r="FF1488" s="166"/>
      <c r="FG1488" s="166"/>
      <c r="FH1488" s="166"/>
      <c r="FI1488" s="166"/>
      <c r="FJ1488" s="166"/>
    </row>
    <row r="1489" spans="13:166" s="19" customFormat="1">
      <c r="M1489" s="166"/>
      <c r="N1489" s="166"/>
      <c r="O1489" s="166"/>
      <c r="P1489" s="166"/>
      <c r="Q1489" s="166"/>
      <c r="R1489" s="166"/>
      <c r="S1489" s="166"/>
      <c r="T1489" s="166"/>
      <c r="U1489" s="166"/>
      <c r="V1489" s="166"/>
      <c r="W1489" s="166"/>
      <c r="X1489" s="166"/>
      <c r="Y1489" s="166"/>
      <c r="Z1489" s="166"/>
      <c r="AA1489" s="166"/>
      <c r="AB1489" s="166"/>
      <c r="AC1489" s="166"/>
      <c r="AD1489" s="166"/>
      <c r="AE1489" s="166"/>
      <c r="AF1489" s="166"/>
      <c r="AG1489" s="166"/>
      <c r="AH1489" s="167"/>
      <c r="AI1489" s="167"/>
      <c r="AJ1489" s="167"/>
      <c r="AK1489" s="167"/>
      <c r="AL1489" s="167"/>
      <c r="AM1489" s="167"/>
      <c r="AN1489" s="167"/>
      <c r="AO1489" s="167"/>
      <c r="AP1489" s="167"/>
      <c r="AQ1489" s="167"/>
      <c r="AR1489" s="167"/>
      <c r="AS1489" s="167"/>
      <c r="AT1489" s="167"/>
      <c r="AU1489" s="167"/>
      <c r="AV1489" s="167"/>
      <c r="AW1489" s="167"/>
      <c r="AX1489" s="167"/>
      <c r="AY1489" s="167"/>
      <c r="AZ1489" s="167"/>
      <c r="BA1489" s="167"/>
      <c r="BB1489" s="167"/>
      <c r="BC1489" s="167"/>
      <c r="BD1489" s="167"/>
      <c r="BE1489" s="167"/>
      <c r="BF1489" s="167"/>
      <c r="BG1489" s="167"/>
      <c r="BH1489" s="167"/>
      <c r="BI1489" s="167"/>
      <c r="BJ1489" s="167"/>
      <c r="BK1489" s="167"/>
      <c r="BL1489" s="166"/>
      <c r="BM1489" s="166"/>
      <c r="BN1489" s="166"/>
      <c r="BO1489" s="166"/>
      <c r="BP1489" s="166"/>
      <c r="BQ1489" s="166"/>
      <c r="BR1489" s="166"/>
      <c r="BS1489" s="166"/>
      <c r="BT1489" s="166"/>
      <c r="BU1489" s="166"/>
      <c r="BV1489" s="166"/>
      <c r="BW1489" s="166"/>
      <c r="BX1489" s="166"/>
      <c r="BY1489" s="166"/>
      <c r="BZ1489" s="166"/>
      <c r="CA1489" s="166"/>
      <c r="CB1489" s="166"/>
      <c r="CC1489" s="166"/>
      <c r="CD1489" s="166"/>
      <c r="CE1489" s="166"/>
      <c r="CF1489" s="166"/>
      <c r="CG1489" s="166"/>
      <c r="CH1489" s="166"/>
      <c r="CI1489" s="166"/>
      <c r="CJ1489" s="166"/>
      <c r="CK1489" s="166"/>
      <c r="CL1489" s="166"/>
      <c r="CM1489" s="166"/>
      <c r="CN1489" s="166"/>
      <c r="CO1489" s="166"/>
      <c r="CP1489" s="166"/>
      <c r="CQ1489" s="166"/>
      <c r="CR1489" s="166"/>
      <c r="CS1489" s="166"/>
      <c r="CT1489" s="166"/>
      <c r="CU1489" s="166"/>
      <c r="CV1489" s="166"/>
      <c r="CW1489" s="166"/>
      <c r="CX1489" s="166"/>
      <c r="CY1489" s="166"/>
      <c r="CZ1489" s="166"/>
      <c r="DA1489" s="166"/>
      <c r="DB1489" s="166"/>
      <c r="DC1489" s="166"/>
      <c r="DD1489" s="166"/>
      <c r="DE1489" s="166"/>
      <c r="DF1489" s="166"/>
      <c r="DG1489" s="166"/>
      <c r="DH1489" s="166"/>
      <c r="DI1489" s="166"/>
      <c r="DJ1489" s="166"/>
      <c r="DK1489" s="166"/>
      <c r="DL1489" s="166"/>
      <c r="DM1489" s="166"/>
      <c r="DN1489" s="166"/>
      <c r="DO1489" s="166"/>
      <c r="DP1489" s="166"/>
      <c r="DQ1489" s="166"/>
      <c r="DR1489" s="166"/>
      <c r="DS1489" s="166"/>
      <c r="DT1489" s="166"/>
      <c r="DU1489" s="166"/>
      <c r="DV1489" s="166"/>
      <c r="DW1489" s="166"/>
      <c r="DX1489" s="166"/>
      <c r="DY1489" s="166"/>
      <c r="DZ1489" s="166"/>
      <c r="EA1489" s="166"/>
      <c r="EB1489" s="166"/>
      <c r="EC1489" s="166"/>
      <c r="ED1489" s="166"/>
      <c r="EE1489" s="166"/>
      <c r="EF1489" s="166"/>
      <c r="EG1489" s="166"/>
      <c r="EH1489" s="166"/>
      <c r="EI1489" s="166"/>
      <c r="EJ1489" s="166"/>
      <c r="EK1489" s="166"/>
      <c r="EL1489" s="166"/>
      <c r="EM1489" s="166"/>
      <c r="EN1489" s="166"/>
      <c r="EO1489" s="166"/>
      <c r="EP1489" s="166"/>
      <c r="EQ1489" s="166"/>
      <c r="ER1489" s="166"/>
      <c r="ES1489" s="166"/>
      <c r="ET1489" s="166"/>
      <c r="EU1489" s="166"/>
      <c r="EV1489" s="166"/>
      <c r="EW1489" s="166"/>
      <c r="EX1489" s="166"/>
      <c r="EY1489" s="166"/>
      <c r="EZ1489" s="166"/>
      <c r="FA1489" s="166"/>
      <c r="FB1489" s="166"/>
      <c r="FC1489" s="166"/>
      <c r="FD1489" s="166"/>
      <c r="FE1489" s="166"/>
      <c r="FF1489" s="166"/>
      <c r="FG1489" s="166"/>
      <c r="FH1489" s="166"/>
      <c r="FI1489" s="166"/>
      <c r="FJ1489" s="166"/>
    </row>
    <row r="1490" spans="13:166" s="19" customFormat="1">
      <c r="M1490" s="166"/>
      <c r="N1490" s="166"/>
      <c r="O1490" s="166"/>
      <c r="P1490" s="166"/>
      <c r="Q1490" s="166"/>
      <c r="R1490" s="166"/>
      <c r="S1490" s="166"/>
      <c r="T1490" s="166"/>
      <c r="U1490" s="166"/>
      <c r="V1490" s="166"/>
      <c r="W1490" s="166"/>
      <c r="X1490" s="166"/>
      <c r="Y1490" s="166"/>
      <c r="Z1490" s="166"/>
      <c r="AA1490" s="166"/>
      <c r="AB1490" s="166"/>
      <c r="AC1490" s="166"/>
      <c r="AD1490" s="166"/>
      <c r="AE1490" s="166"/>
      <c r="AF1490" s="166"/>
      <c r="AG1490" s="166"/>
      <c r="AH1490" s="167"/>
      <c r="AI1490" s="167"/>
      <c r="AJ1490" s="167"/>
      <c r="AK1490" s="167"/>
      <c r="AL1490" s="167"/>
      <c r="AM1490" s="167"/>
      <c r="AN1490" s="167"/>
      <c r="AO1490" s="167"/>
      <c r="AP1490" s="167"/>
      <c r="AQ1490" s="167"/>
      <c r="AR1490" s="167"/>
      <c r="AS1490" s="167"/>
      <c r="AT1490" s="167"/>
      <c r="AU1490" s="167"/>
      <c r="AV1490" s="167"/>
      <c r="AW1490" s="167"/>
      <c r="AX1490" s="167"/>
      <c r="AY1490" s="167"/>
      <c r="AZ1490" s="167"/>
      <c r="BA1490" s="167"/>
      <c r="BB1490" s="167"/>
      <c r="BC1490" s="167"/>
      <c r="BD1490" s="167"/>
      <c r="BE1490" s="167"/>
      <c r="BF1490" s="167"/>
      <c r="BG1490" s="167"/>
      <c r="BH1490" s="167"/>
      <c r="BI1490" s="167"/>
      <c r="BJ1490" s="167"/>
      <c r="BK1490" s="167"/>
      <c r="BL1490" s="166"/>
      <c r="BM1490" s="166"/>
      <c r="BN1490" s="166"/>
      <c r="BO1490" s="166"/>
      <c r="BP1490" s="166"/>
      <c r="BQ1490" s="166"/>
      <c r="BR1490" s="166"/>
      <c r="BS1490" s="166"/>
      <c r="BT1490" s="166"/>
      <c r="BU1490" s="166"/>
      <c r="BV1490" s="166"/>
      <c r="BW1490" s="166"/>
      <c r="BX1490" s="166"/>
      <c r="BY1490" s="166"/>
      <c r="BZ1490" s="166"/>
      <c r="CA1490" s="166"/>
      <c r="CB1490" s="166"/>
      <c r="CC1490" s="166"/>
      <c r="CD1490" s="166"/>
      <c r="CE1490" s="166"/>
      <c r="CF1490" s="166"/>
      <c r="CG1490" s="166"/>
      <c r="CH1490" s="166"/>
      <c r="CI1490" s="166"/>
      <c r="CJ1490" s="166"/>
      <c r="CK1490" s="166"/>
      <c r="CL1490" s="166"/>
      <c r="CM1490" s="166"/>
      <c r="CN1490" s="166"/>
      <c r="CO1490" s="166"/>
      <c r="CP1490" s="166"/>
      <c r="CQ1490" s="166"/>
      <c r="CR1490" s="166"/>
      <c r="CS1490" s="166"/>
      <c r="CT1490" s="166"/>
      <c r="CU1490" s="166"/>
      <c r="CV1490" s="166"/>
      <c r="CW1490" s="166"/>
      <c r="CX1490" s="166"/>
      <c r="CY1490" s="166"/>
      <c r="CZ1490" s="166"/>
      <c r="DA1490" s="166"/>
      <c r="DB1490" s="166"/>
      <c r="DC1490" s="166"/>
      <c r="DD1490" s="166"/>
      <c r="DE1490" s="166"/>
      <c r="DF1490" s="166"/>
      <c r="DG1490" s="166"/>
      <c r="DH1490" s="166"/>
      <c r="DI1490" s="166"/>
      <c r="DJ1490" s="166"/>
      <c r="DK1490" s="166"/>
      <c r="DL1490" s="166"/>
      <c r="DM1490" s="166"/>
      <c r="DN1490" s="166"/>
      <c r="DO1490" s="166"/>
      <c r="DP1490" s="166"/>
      <c r="DQ1490" s="166"/>
      <c r="DR1490" s="166"/>
      <c r="DS1490" s="166"/>
      <c r="DT1490" s="166"/>
      <c r="DU1490" s="166"/>
      <c r="DV1490" s="166"/>
      <c r="DW1490" s="166"/>
      <c r="DX1490" s="166"/>
      <c r="DY1490" s="166"/>
      <c r="DZ1490" s="166"/>
      <c r="EA1490" s="166"/>
      <c r="EB1490" s="166"/>
      <c r="EC1490" s="166"/>
      <c r="ED1490" s="166"/>
      <c r="EE1490" s="166"/>
      <c r="EF1490" s="166"/>
      <c r="EG1490" s="166"/>
      <c r="EH1490" s="166"/>
      <c r="EI1490" s="166"/>
      <c r="EJ1490" s="166"/>
      <c r="EK1490" s="166"/>
      <c r="EL1490" s="166"/>
      <c r="EM1490" s="166"/>
      <c r="EN1490" s="166"/>
      <c r="EO1490" s="166"/>
      <c r="EP1490" s="166"/>
      <c r="EQ1490" s="166"/>
      <c r="ER1490" s="166"/>
      <c r="ES1490" s="166"/>
      <c r="ET1490" s="166"/>
      <c r="EU1490" s="166"/>
      <c r="EV1490" s="166"/>
      <c r="EW1490" s="166"/>
      <c r="EX1490" s="166"/>
      <c r="EY1490" s="166"/>
      <c r="EZ1490" s="166"/>
      <c r="FA1490" s="166"/>
      <c r="FB1490" s="166"/>
      <c r="FC1490" s="166"/>
      <c r="FD1490" s="166"/>
      <c r="FE1490" s="166"/>
      <c r="FF1490" s="166"/>
      <c r="FG1490" s="166"/>
      <c r="FH1490" s="166"/>
      <c r="FI1490" s="166"/>
      <c r="FJ1490" s="166"/>
    </row>
    <row r="1491" spans="13:166" s="19" customFormat="1">
      <c r="M1491" s="166"/>
      <c r="N1491" s="166"/>
      <c r="O1491" s="166"/>
      <c r="P1491" s="166"/>
      <c r="Q1491" s="166"/>
      <c r="R1491" s="166"/>
      <c r="S1491" s="166"/>
      <c r="T1491" s="166"/>
      <c r="U1491" s="166"/>
      <c r="V1491" s="166"/>
      <c r="W1491" s="166"/>
      <c r="X1491" s="166"/>
      <c r="Y1491" s="166"/>
      <c r="Z1491" s="166"/>
      <c r="AA1491" s="166"/>
      <c r="AB1491" s="166"/>
      <c r="AC1491" s="166"/>
      <c r="AD1491" s="166"/>
      <c r="AE1491" s="166"/>
      <c r="AF1491" s="166"/>
      <c r="AG1491" s="166"/>
      <c r="AH1491" s="167"/>
      <c r="AI1491" s="167"/>
      <c r="AJ1491" s="167"/>
      <c r="AK1491" s="167"/>
      <c r="AL1491" s="167"/>
      <c r="AM1491" s="167"/>
      <c r="AN1491" s="167"/>
      <c r="AO1491" s="167"/>
      <c r="AP1491" s="167"/>
      <c r="AQ1491" s="167"/>
      <c r="AR1491" s="167"/>
      <c r="AS1491" s="167"/>
      <c r="AT1491" s="167"/>
      <c r="AU1491" s="167"/>
      <c r="AV1491" s="167"/>
      <c r="AW1491" s="167"/>
      <c r="AX1491" s="167"/>
      <c r="AY1491" s="167"/>
      <c r="AZ1491" s="167"/>
      <c r="BA1491" s="167"/>
      <c r="BB1491" s="167"/>
      <c r="BC1491" s="167"/>
      <c r="BD1491" s="167"/>
      <c r="BE1491" s="167"/>
      <c r="BF1491" s="167"/>
      <c r="BG1491" s="167"/>
      <c r="BH1491" s="167"/>
      <c r="BI1491" s="167"/>
      <c r="BJ1491" s="167"/>
      <c r="BK1491" s="167"/>
      <c r="BL1491" s="166"/>
      <c r="BM1491" s="166"/>
      <c r="BN1491" s="166"/>
      <c r="BO1491" s="166"/>
      <c r="BP1491" s="166"/>
      <c r="BQ1491" s="166"/>
      <c r="BR1491" s="166"/>
      <c r="BS1491" s="166"/>
      <c r="BT1491" s="166"/>
      <c r="BU1491" s="166"/>
      <c r="BV1491" s="166"/>
      <c r="BW1491" s="166"/>
      <c r="BX1491" s="166"/>
      <c r="BY1491" s="166"/>
      <c r="BZ1491" s="166"/>
      <c r="CA1491" s="166"/>
      <c r="CB1491" s="166"/>
      <c r="CC1491" s="166"/>
      <c r="CD1491" s="166"/>
      <c r="CE1491" s="166"/>
      <c r="CF1491" s="166"/>
      <c r="CG1491" s="166"/>
      <c r="CH1491" s="166"/>
      <c r="CI1491" s="166"/>
      <c r="CJ1491" s="166"/>
      <c r="CK1491" s="166"/>
      <c r="CL1491" s="166"/>
      <c r="CM1491" s="166"/>
      <c r="CN1491" s="166"/>
      <c r="CO1491" s="166"/>
      <c r="CP1491" s="166"/>
      <c r="CQ1491" s="166"/>
      <c r="CR1491" s="166"/>
      <c r="CS1491" s="166"/>
      <c r="CT1491" s="166"/>
      <c r="CU1491" s="166"/>
      <c r="CV1491" s="166"/>
      <c r="CW1491" s="166"/>
      <c r="CX1491" s="166"/>
      <c r="CY1491" s="166"/>
      <c r="CZ1491" s="166"/>
      <c r="DA1491" s="166"/>
      <c r="DB1491" s="166"/>
      <c r="DC1491" s="166"/>
      <c r="DD1491" s="166"/>
      <c r="DE1491" s="166"/>
      <c r="DF1491" s="166"/>
      <c r="DG1491" s="166"/>
      <c r="DH1491" s="166"/>
      <c r="DI1491" s="166"/>
      <c r="DJ1491" s="166"/>
      <c r="DK1491" s="166"/>
      <c r="DL1491" s="166"/>
      <c r="DM1491" s="166"/>
      <c r="DN1491" s="166"/>
      <c r="DO1491" s="166"/>
      <c r="DP1491" s="166"/>
      <c r="DQ1491" s="166"/>
      <c r="DR1491" s="166"/>
      <c r="DS1491" s="166"/>
      <c r="DT1491" s="166"/>
      <c r="DU1491" s="166"/>
      <c r="DV1491" s="166"/>
      <c r="DW1491" s="166"/>
      <c r="DX1491" s="166"/>
      <c r="DY1491" s="166"/>
      <c r="DZ1491" s="166"/>
      <c r="EA1491" s="166"/>
      <c r="EB1491" s="166"/>
      <c r="EC1491" s="166"/>
      <c r="ED1491" s="166"/>
      <c r="EE1491" s="166"/>
      <c r="EF1491" s="166"/>
      <c r="EG1491" s="166"/>
      <c r="EH1491" s="166"/>
      <c r="EI1491" s="166"/>
      <c r="EJ1491" s="166"/>
      <c r="EK1491" s="166"/>
      <c r="EL1491" s="166"/>
      <c r="EM1491" s="166"/>
      <c r="EN1491" s="166"/>
      <c r="EO1491" s="166"/>
      <c r="EP1491" s="166"/>
      <c r="EQ1491" s="166"/>
      <c r="ER1491" s="166"/>
      <c r="ES1491" s="166"/>
      <c r="ET1491" s="166"/>
      <c r="EU1491" s="166"/>
      <c r="EV1491" s="166"/>
      <c r="EW1491" s="166"/>
      <c r="EX1491" s="166"/>
      <c r="EY1491" s="166"/>
      <c r="EZ1491" s="166"/>
      <c r="FA1491" s="166"/>
      <c r="FB1491" s="166"/>
      <c r="FC1491" s="166"/>
      <c r="FD1491" s="166"/>
      <c r="FE1491" s="166"/>
      <c r="FF1491" s="166"/>
      <c r="FG1491" s="166"/>
      <c r="FH1491" s="166"/>
      <c r="FI1491" s="166"/>
      <c r="FJ1491" s="166"/>
    </row>
    <row r="1492" spans="13:166" s="19" customFormat="1">
      <c r="M1492" s="166"/>
      <c r="N1492" s="166"/>
      <c r="O1492" s="166"/>
      <c r="P1492" s="166"/>
      <c r="Q1492" s="166"/>
      <c r="R1492" s="166"/>
      <c r="S1492" s="166"/>
      <c r="T1492" s="166"/>
      <c r="U1492" s="166"/>
      <c r="V1492" s="166"/>
      <c r="W1492" s="166"/>
      <c r="X1492" s="166"/>
      <c r="Y1492" s="166"/>
      <c r="Z1492" s="166"/>
      <c r="AA1492" s="166"/>
      <c r="AB1492" s="166"/>
      <c r="AC1492" s="166"/>
      <c r="AD1492" s="166"/>
      <c r="AE1492" s="166"/>
      <c r="AF1492" s="166"/>
      <c r="AG1492" s="166"/>
      <c r="AH1492" s="167"/>
      <c r="AI1492" s="167"/>
      <c r="AJ1492" s="167"/>
      <c r="AK1492" s="167"/>
      <c r="AL1492" s="167"/>
      <c r="AM1492" s="167"/>
      <c r="AN1492" s="167"/>
      <c r="AO1492" s="167"/>
      <c r="AP1492" s="167"/>
      <c r="AQ1492" s="167"/>
      <c r="AR1492" s="167"/>
      <c r="AS1492" s="167"/>
      <c r="AT1492" s="167"/>
      <c r="AU1492" s="167"/>
      <c r="AV1492" s="167"/>
      <c r="AW1492" s="167"/>
      <c r="AX1492" s="167"/>
      <c r="AY1492" s="167"/>
      <c r="AZ1492" s="167"/>
      <c r="BA1492" s="167"/>
      <c r="BB1492" s="167"/>
      <c r="BC1492" s="167"/>
      <c r="BD1492" s="167"/>
      <c r="BE1492" s="167"/>
      <c r="BF1492" s="167"/>
      <c r="BG1492" s="167"/>
      <c r="BH1492" s="167"/>
      <c r="BI1492" s="167"/>
      <c r="BJ1492" s="167"/>
      <c r="BK1492" s="167"/>
      <c r="BL1492" s="166"/>
      <c r="BM1492" s="166"/>
      <c r="BN1492" s="166"/>
      <c r="BO1492" s="166"/>
      <c r="BP1492" s="166"/>
      <c r="BQ1492" s="166"/>
      <c r="BR1492" s="166"/>
      <c r="BS1492" s="166"/>
      <c r="BT1492" s="166"/>
      <c r="BU1492" s="166"/>
      <c r="BV1492" s="166"/>
      <c r="BW1492" s="166"/>
      <c r="BX1492" s="166"/>
      <c r="BY1492" s="166"/>
      <c r="BZ1492" s="166"/>
      <c r="CA1492" s="166"/>
      <c r="CB1492" s="166"/>
      <c r="CC1492" s="166"/>
      <c r="CD1492" s="166"/>
      <c r="CE1492" s="166"/>
      <c r="CF1492" s="166"/>
      <c r="CG1492" s="166"/>
      <c r="CH1492" s="166"/>
      <c r="CI1492" s="166"/>
      <c r="CJ1492" s="166"/>
      <c r="CK1492" s="166"/>
      <c r="CL1492" s="166"/>
      <c r="CM1492" s="166"/>
      <c r="CN1492" s="166"/>
      <c r="CO1492" s="166"/>
      <c r="CP1492" s="166"/>
      <c r="CQ1492" s="166"/>
      <c r="CR1492" s="166"/>
      <c r="CS1492" s="166"/>
      <c r="CT1492" s="166"/>
      <c r="CU1492" s="166"/>
      <c r="CV1492" s="166"/>
      <c r="CW1492" s="166"/>
      <c r="CX1492" s="166"/>
      <c r="CY1492" s="166"/>
      <c r="CZ1492" s="166"/>
      <c r="DA1492" s="166"/>
      <c r="DB1492" s="166"/>
      <c r="DC1492" s="166"/>
      <c r="DD1492" s="166"/>
      <c r="DE1492" s="166"/>
      <c r="DF1492" s="166"/>
      <c r="DG1492" s="166"/>
      <c r="DH1492" s="166"/>
      <c r="DI1492" s="166"/>
      <c r="DJ1492" s="166"/>
      <c r="DK1492" s="166"/>
      <c r="DL1492" s="166"/>
      <c r="DM1492" s="166"/>
      <c r="DN1492" s="166"/>
      <c r="DO1492" s="166"/>
      <c r="DP1492" s="166"/>
      <c r="DQ1492" s="166"/>
      <c r="DR1492" s="166"/>
      <c r="DS1492" s="166"/>
      <c r="DT1492" s="166"/>
      <c r="DU1492" s="166"/>
      <c r="DV1492" s="166"/>
      <c r="DW1492" s="166"/>
      <c r="DX1492" s="166"/>
      <c r="DY1492" s="166"/>
      <c r="DZ1492" s="166"/>
      <c r="EA1492" s="166"/>
      <c r="EB1492" s="166"/>
      <c r="EC1492" s="166"/>
      <c r="ED1492" s="166"/>
      <c r="EE1492" s="166"/>
      <c r="EF1492" s="166"/>
      <c r="EG1492" s="166"/>
      <c r="EH1492" s="166"/>
      <c r="EI1492" s="166"/>
      <c r="EJ1492" s="166"/>
      <c r="EK1492" s="166"/>
      <c r="EL1492" s="166"/>
      <c r="EM1492" s="166"/>
      <c r="EN1492" s="166"/>
      <c r="EO1492" s="166"/>
      <c r="EP1492" s="166"/>
      <c r="EQ1492" s="166"/>
      <c r="ER1492" s="166"/>
      <c r="ES1492" s="166"/>
      <c r="ET1492" s="166"/>
      <c r="EU1492" s="166"/>
      <c r="EV1492" s="166"/>
      <c r="EW1492" s="166"/>
      <c r="EX1492" s="166"/>
      <c r="EY1492" s="166"/>
      <c r="EZ1492" s="166"/>
      <c r="FA1492" s="166"/>
      <c r="FB1492" s="166"/>
      <c r="FC1492" s="166"/>
      <c r="FD1492" s="166"/>
      <c r="FE1492" s="166"/>
      <c r="FF1492" s="166"/>
      <c r="FG1492" s="166"/>
      <c r="FH1492" s="166"/>
      <c r="FI1492" s="166"/>
      <c r="FJ1492" s="166"/>
    </row>
    <row r="1493" spans="13:166" s="19" customFormat="1">
      <c r="M1493" s="166"/>
      <c r="N1493" s="166"/>
      <c r="O1493" s="166"/>
      <c r="P1493" s="166"/>
      <c r="Q1493" s="166"/>
      <c r="R1493" s="166"/>
      <c r="S1493" s="166"/>
      <c r="T1493" s="166"/>
      <c r="U1493" s="166"/>
      <c r="V1493" s="166"/>
      <c r="W1493" s="166"/>
      <c r="X1493" s="166"/>
      <c r="Y1493" s="166"/>
      <c r="Z1493" s="166"/>
      <c r="AA1493" s="166"/>
      <c r="AB1493" s="166"/>
      <c r="AC1493" s="166"/>
      <c r="AD1493" s="166"/>
      <c r="AE1493" s="166"/>
      <c r="AF1493" s="166"/>
      <c r="AG1493" s="166"/>
      <c r="AH1493" s="167"/>
      <c r="AI1493" s="167"/>
      <c r="AJ1493" s="167"/>
      <c r="AK1493" s="167"/>
      <c r="AL1493" s="167"/>
      <c r="AM1493" s="167"/>
      <c r="AN1493" s="167"/>
      <c r="AO1493" s="167"/>
      <c r="AP1493" s="167"/>
      <c r="AQ1493" s="167"/>
      <c r="AR1493" s="167"/>
      <c r="AS1493" s="167"/>
      <c r="AT1493" s="167"/>
      <c r="AU1493" s="167"/>
      <c r="AV1493" s="167"/>
      <c r="AW1493" s="167"/>
      <c r="AX1493" s="167"/>
      <c r="AY1493" s="167"/>
      <c r="AZ1493" s="167"/>
      <c r="BA1493" s="167"/>
      <c r="BB1493" s="167"/>
      <c r="BC1493" s="167"/>
      <c r="BD1493" s="167"/>
      <c r="BE1493" s="167"/>
      <c r="BF1493" s="167"/>
      <c r="BG1493" s="167"/>
      <c r="BH1493" s="167"/>
      <c r="BI1493" s="167"/>
      <c r="BJ1493" s="167"/>
      <c r="BK1493" s="167"/>
      <c r="BL1493" s="166"/>
      <c r="BM1493" s="166"/>
      <c r="BN1493" s="166"/>
      <c r="BO1493" s="166"/>
      <c r="BP1493" s="166"/>
      <c r="BQ1493" s="166"/>
      <c r="BR1493" s="166"/>
      <c r="BS1493" s="166"/>
      <c r="BT1493" s="166"/>
      <c r="BU1493" s="166"/>
      <c r="BV1493" s="166"/>
      <c r="BW1493" s="166"/>
      <c r="BX1493" s="166"/>
      <c r="BY1493" s="166"/>
      <c r="BZ1493" s="166"/>
      <c r="CA1493" s="166"/>
      <c r="CB1493" s="166"/>
      <c r="CC1493" s="166"/>
      <c r="CD1493" s="166"/>
      <c r="CE1493" s="166"/>
      <c r="CF1493" s="166"/>
      <c r="CG1493" s="166"/>
      <c r="CH1493" s="166"/>
      <c r="CI1493" s="166"/>
      <c r="CJ1493" s="166"/>
      <c r="CK1493" s="166"/>
      <c r="CL1493" s="166"/>
      <c r="CM1493" s="166"/>
      <c r="CN1493" s="166"/>
      <c r="CO1493" s="166"/>
      <c r="CP1493" s="166"/>
      <c r="CQ1493" s="166"/>
      <c r="CR1493" s="166"/>
      <c r="CS1493" s="166"/>
      <c r="CT1493" s="166"/>
      <c r="CU1493" s="166"/>
      <c r="CV1493" s="166"/>
      <c r="CW1493" s="166"/>
      <c r="CX1493" s="166"/>
      <c r="CY1493" s="166"/>
      <c r="CZ1493" s="166"/>
      <c r="DA1493" s="166"/>
      <c r="DB1493" s="166"/>
      <c r="DC1493" s="166"/>
      <c r="DD1493" s="166"/>
      <c r="DE1493" s="166"/>
      <c r="DF1493" s="166"/>
      <c r="DG1493" s="166"/>
      <c r="DH1493" s="166"/>
      <c r="DI1493" s="166"/>
      <c r="DJ1493" s="166"/>
      <c r="DK1493" s="166"/>
      <c r="DL1493" s="166"/>
      <c r="DM1493" s="166"/>
      <c r="DN1493" s="166"/>
      <c r="DO1493" s="166"/>
      <c r="DP1493" s="166"/>
      <c r="DQ1493" s="166"/>
      <c r="DR1493" s="166"/>
      <c r="DS1493" s="166"/>
      <c r="DT1493" s="166"/>
      <c r="DU1493" s="166"/>
      <c r="DV1493" s="166"/>
      <c r="DW1493" s="166"/>
      <c r="DX1493" s="166"/>
      <c r="DY1493" s="166"/>
      <c r="DZ1493" s="166"/>
      <c r="EA1493" s="166"/>
      <c r="EB1493" s="166"/>
      <c r="EC1493" s="166"/>
      <c r="ED1493" s="166"/>
      <c r="EE1493" s="166"/>
      <c r="EF1493" s="166"/>
      <c r="EG1493" s="166"/>
      <c r="EH1493" s="166"/>
      <c r="EI1493" s="166"/>
      <c r="EJ1493" s="166"/>
      <c r="EK1493" s="166"/>
      <c r="EL1493" s="166"/>
      <c r="EM1493" s="166"/>
      <c r="EN1493" s="166"/>
      <c r="EO1493" s="166"/>
      <c r="EP1493" s="166"/>
      <c r="EQ1493" s="166"/>
      <c r="ER1493" s="166"/>
      <c r="ES1493" s="166"/>
      <c r="ET1493" s="166"/>
      <c r="EU1493" s="166"/>
      <c r="EV1493" s="166"/>
      <c r="EW1493" s="166"/>
      <c r="EX1493" s="166"/>
      <c r="EY1493" s="166"/>
      <c r="EZ1493" s="166"/>
      <c r="FA1493" s="166"/>
      <c r="FB1493" s="166"/>
      <c r="FC1493" s="166"/>
      <c r="FD1493" s="166"/>
      <c r="FE1493" s="166"/>
      <c r="FF1493" s="166"/>
      <c r="FG1493" s="166"/>
      <c r="FH1493" s="166"/>
      <c r="FI1493" s="166"/>
      <c r="FJ1493" s="166"/>
    </row>
    <row r="1494" spans="13:166" s="19" customFormat="1">
      <c r="M1494" s="166"/>
      <c r="N1494" s="166"/>
      <c r="O1494" s="166"/>
      <c r="P1494" s="166"/>
      <c r="Q1494" s="166"/>
      <c r="R1494" s="166"/>
      <c r="S1494" s="166"/>
      <c r="T1494" s="166"/>
      <c r="U1494" s="166"/>
      <c r="V1494" s="166"/>
      <c r="W1494" s="166"/>
      <c r="X1494" s="166"/>
      <c r="Y1494" s="166"/>
      <c r="Z1494" s="166"/>
      <c r="AA1494" s="166"/>
      <c r="AB1494" s="166"/>
      <c r="AC1494" s="166"/>
      <c r="AD1494" s="166"/>
      <c r="AE1494" s="166"/>
      <c r="AF1494" s="166"/>
      <c r="AG1494" s="166"/>
      <c r="AH1494" s="167"/>
      <c r="AI1494" s="167"/>
      <c r="AJ1494" s="167"/>
      <c r="AK1494" s="167"/>
      <c r="AL1494" s="167"/>
      <c r="AM1494" s="167"/>
      <c r="AN1494" s="167"/>
      <c r="AO1494" s="167"/>
      <c r="AP1494" s="167"/>
      <c r="AQ1494" s="167"/>
      <c r="AR1494" s="167"/>
      <c r="AS1494" s="167"/>
      <c r="AT1494" s="167"/>
      <c r="AU1494" s="167"/>
      <c r="AV1494" s="167"/>
      <c r="AW1494" s="167"/>
      <c r="AX1494" s="167"/>
      <c r="AY1494" s="167"/>
      <c r="AZ1494" s="167"/>
      <c r="BA1494" s="167"/>
      <c r="BB1494" s="167"/>
      <c r="BC1494" s="167"/>
      <c r="BD1494" s="167"/>
      <c r="BE1494" s="167"/>
      <c r="BF1494" s="167"/>
      <c r="BG1494" s="167"/>
      <c r="BH1494" s="167"/>
      <c r="BI1494" s="167"/>
      <c r="BJ1494" s="167"/>
      <c r="BK1494" s="167"/>
      <c r="BL1494" s="166"/>
      <c r="BM1494" s="166"/>
      <c r="BN1494" s="166"/>
      <c r="BO1494" s="166"/>
      <c r="BP1494" s="166"/>
      <c r="BQ1494" s="166"/>
      <c r="BR1494" s="166"/>
      <c r="BS1494" s="166"/>
      <c r="BT1494" s="166"/>
      <c r="BU1494" s="166"/>
      <c r="BV1494" s="166"/>
      <c r="BW1494" s="166"/>
      <c r="BX1494" s="166"/>
      <c r="BY1494" s="166"/>
      <c r="BZ1494" s="166"/>
      <c r="CA1494" s="166"/>
      <c r="CB1494" s="166"/>
      <c r="CC1494" s="166"/>
      <c r="CD1494" s="166"/>
      <c r="CE1494" s="166"/>
      <c r="CF1494" s="166"/>
      <c r="CG1494" s="166"/>
      <c r="CH1494" s="166"/>
      <c r="CI1494" s="166"/>
      <c r="CJ1494" s="166"/>
      <c r="CK1494" s="166"/>
      <c r="CL1494" s="166"/>
      <c r="CM1494" s="166"/>
      <c r="CN1494" s="166"/>
      <c r="CO1494" s="166"/>
      <c r="CP1494" s="166"/>
      <c r="CQ1494" s="166"/>
      <c r="CR1494" s="166"/>
      <c r="CS1494" s="166"/>
      <c r="CT1494" s="166"/>
      <c r="CU1494" s="166"/>
      <c r="CV1494" s="166"/>
      <c r="CW1494" s="166"/>
      <c r="CX1494" s="166"/>
      <c r="CY1494" s="166"/>
      <c r="CZ1494" s="166"/>
      <c r="DA1494" s="166"/>
      <c r="DB1494" s="166"/>
      <c r="DC1494" s="166"/>
      <c r="DD1494" s="166"/>
      <c r="DE1494" s="166"/>
      <c r="DF1494" s="166"/>
      <c r="DG1494" s="166"/>
      <c r="DH1494" s="166"/>
      <c r="DI1494" s="166"/>
      <c r="DJ1494" s="166"/>
      <c r="DK1494" s="166"/>
      <c r="DL1494" s="166"/>
      <c r="DM1494" s="166"/>
      <c r="DN1494" s="166"/>
      <c r="DO1494" s="166"/>
      <c r="DP1494" s="166"/>
      <c r="DQ1494" s="166"/>
      <c r="DR1494" s="166"/>
      <c r="DS1494" s="166"/>
      <c r="DT1494" s="166"/>
      <c r="DU1494" s="166"/>
      <c r="DV1494" s="166"/>
      <c r="DW1494" s="166"/>
      <c r="DX1494" s="166"/>
      <c r="DY1494" s="166"/>
      <c r="DZ1494" s="166"/>
      <c r="EA1494" s="166"/>
      <c r="EB1494" s="166"/>
      <c r="EC1494" s="166"/>
      <c r="ED1494" s="166"/>
      <c r="EE1494" s="166"/>
      <c r="EF1494" s="166"/>
      <c r="EG1494" s="166"/>
      <c r="EH1494" s="166"/>
      <c r="EI1494" s="166"/>
      <c r="EJ1494" s="166"/>
      <c r="EK1494" s="166"/>
      <c r="EL1494" s="166"/>
      <c r="EM1494" s="166"/>
      <c r="EN1494" s="166"/>
      <c r="EO1494" s="166"/>
      <c r="EP1494" s="166"/>
      <c r="EQ1494" s="166"/>
      <c r="ER1494" s="166"/>
      <c r="ES1494" s="166"/>
      <c r="ET1494" s="166"/>
      <c r="EU1494" s="166"/>
      <c r="EV1494" s="166"/>
      <c r="EW1494" s="166"/>
      <c r="EX1494" s="166"/>
      <c r="EY1494" s="166"/>
      <c r="EZ1494" s="166"/>
      <c r="FA1494" s="166"/>
      <c r="FB1494" s="166"/>
      <c r="FC1494" s="166"/>
      <c r="FD1494" s="166"/>
      <c r="FE1494" s="166"/>
      <c r="FF1494" s="166"/>
      <c r="FG1494" s="166"/>
      <c r="FH1494" s="166"/>
      <c r="FI1494" s="166"/>
      <c r="FJ1494" s="166"/>
    </row>
    <row r="1495" spans="13:166" s="19" customFormat="1">
      <c r="M1495" s="166"/>
      <c r="N1495" s="166"/>
      <c r="O1495" s="166"/>
      <c r="P1495" s="166"/>
      <c r="Q1495" s="166"/>
      <c r="R1495" s="166"/>
      <c r="S1495" s="166"/>
      <c r="T1495" s="166"/>
      <c r="U1495" s="166"/>
      <c r="V1495" s="166"/>
      <c r="W1495" s="166"/>
      <c r="X1495" s="166"/>
      <c r="Y1495" s="166"/>
      <c r="Z1495" s="166"/>
      <c r="AA1495" s="166"/>
      <c r="AB1495" s="166"/>
      <c r="AC1495" s="166"/>
      <c r="AD1495" s="166"/>
      <c r="AE1495" s="166"/>
      <c r="AF1495" s="166"/>
      <c r="AG1495" s="166"/>
      <c r="AH1495" s="167"/>
      <c r="AI1495" s="167"/>
      <c r="AJ1495" s="167"/>
      <c r="AK1495" s="167"/>
      <c r="AL1495" s="167"/>
      <c r="AM1495" s="167"/>
      <c r="AN1495" s="167"/>
      <c r="AO1495" s="167"/>
      <c r="AP1495" s="167"/>
      <c r="AQ1495" s="167"/>
      <c r="AR1495" s="167"/>
      <c r="AS1495" s="167"/>
      <c r="AT1495" s="167"/>
      <c r="AU1495" s="167"/>
      <c r="AV1495" s="167"/>
      <c r="AW1495" s="167"/>
      <c r="AX1495" s="167"/>
      <c r="AY1495" s="167"/>
      <c r="AZ1495" s="167"/>
      <c r="BA1495" s="167"/>
      <c r="BB1495" s="167"/>
      <c r="BC1495" s="167"/>
      <c r="BD1495" s="167"/>
      <c r="BE1495" s="167"/>
      <c r="BF1495" s="167"/>
      <c r="BG1495" s="167"/>
      <c r="BH1495" s="167"/>
      <c r="BI1495" s="167"/>
      <c r="BJ1495" s="167"/>
      <c r="BK1495" s="167"/>
      <c r="BL1495" s="166"/>
      <c r="BM1495" s="166"/>
      <c r="BN1495" s="166"/>
      <c r="BO1495" s="166"/>
      <c r="BP1495" s="166"/>
      <c r="BQ1495" s="166"/>
      <c r="BR1495" s="166"/>
      <c r="BS1495" s="166"/>
      <c r="BT1495" s="166"/>
      <c r="BU1495" s="166"/>
      <c r="BV1495" s="166"/>
      <c r="BW1495" s="166"/>
      <c r="BX1495" s="166"/>
      <c r="BY1495" s="166"/>
      <c r="BZ1495" s="166"/>
      <c r="CA1495" s="166"/>
      <c r="CB1495" s="166"/>
      <c r="CC1495" s="166"/>
      <c r="CD1495" s="166"/>
      <c r="CE1495" s="166"/>
      <c r="CF1495" s="166"/>
      <c r="CG1495" s="166"/>
      <c r="CH1495" s="166"/>
      <c r="CI1495" s="166"/>
      <c r="CJ1495" s="166"/>
      <c r="CK1495" s="166"/>
      <c r="CL1495" s="166"/>
      <c r="CM1495" s="166"/>
      <c r="CN1495" s="166"/>
      <c r="CO1495" s="166"/>
      <c r="CP1495" s="166"/>
      <c r="CQ1495" s="166"/>
      <c r="CR1495" s="166"/>
      <c r="CS1495" s="166"/>
      <c r="CT1495" s="166"/>
      <c r="CU1495" s="166"/>
      <c r="CV1495" s="166"/>
      <c r="CW1495" s="166"/>
      <c r="CX1495" s="166"/>
      <c r="CY1495" s="166"/>
      <c r="CZ1495" s="166"/>
      <c r="DA1495" s="166"/>
      <c r="DB1495" s="166"/>
      <c r="DC1495" s="166"/>
      <c r="DD1495" s="166"/>
      <c r="DE1495" s="166"/>
      <c r="DF1495" s="166"/>
      <c r="DG1495" s="166"/>
      <c r="DH1495" s="166"/>
      <c r="DI1495" s="166"/>
      <c r="DJ1495" s="166"/>
      <c r="DK1495" s="166"/>
      <c r="DL1495" s="166"/>
      <c r="DM1495" s="166"/>
      <c r="DN1495" s="166"/>
      <c r="DO1495" s="166"/>
      <c r="DP1495" s="166"/>
      <c r="DQ1495" s="166"/>
      <c r="DR1495" s="166"/>
      <c r="DS1495" s="166"/>
      <c r="DT1495" s="166"/>
      <c r="DU1495" s="166"/>
      <c r="DV1495" s="166"/>
      <c r="DW1495" s="166"/>
      <c r="DX1495" s="166"/>
      <c r="DY1495" s="166"/>
      <c r="DZ1495" s="166"/>
      <c r="EA1495" s="166"/>
      <c r="EB1495" s="166"/>
      <c r="EC1495" s="166"/>
      <c r="ED1495" s="166"/>
      <c r="EE1495" s="166"/>
      <c r="EF1495" s="166"/>
      <c r="EG1495" s="166"/>
      <c r="EH1495" s="166"/>
      <c r="EI1495" s="166"/>
      <c r="EJ1495" s="166"/>
      <c r="EK1495" s="166"/>
      <c r="EL1495" s="166"/>
      <c r="EM1495" s="166"/>
      <c r="EN1495" s="166"/>
      <c r="EO1495" s="166"/>
      <c r="EP1495" s="166"/>
      <c r="EQ1495" s="166"/>
      <c r="ER1495" s="166"/>
      <c r="ES1495" s="166"/>
      <c r="ET1495" s="166"/>
      <c r="EU1495" s="166"/>
      <c r="EV1495" s="166"/>
      <c r="EW1495" s="166"/>
      <c r="EX1495" s="166"/>
      <c r="EY1495" s="166"/>
      <c r="EZ1495" s="166"/>
      <c r="FA1495" s="166"/>
      <c r="FB1495" s="166"/>
      <c r="FC1495" s="166"/>
      <c r="FD1495" s="166"/>
      <c r="FE1495" s="166"/>
      <c r="FF1495" s="166"/>
      <c r="FG1495" s="166"/>
      <c r="FH1495" s="166"/>
      <c r="FI1495" s="166"/>
      <c r="FJ1495" s="166"/>
    </row>
    <row r="1496" spans="13:166" s="19" customFormat="1">
      <c r="M1496" s="166"/>
      <c r="N1496" s="166"/>
      <c r="O1496" s="166"/>
      <c r="P1496" s="166"/>
      <c r="Q1496" s="166"/>
      <c r="R1496" s="166"/>
      <c r="S1496" s="166"/>
      <c r="T1496" s="166"/>
      <c r="U1496" s="166"/>
      <c r="V1496" s="166"/>
      <c r="W1496" s="166"/>
      <c r="X1496" s="166"/>
      <c r="Y1496" s="166"/>
      <c r="Z1496" s="166"/>
      <c r="AA1496" s="166"/>
      <c r="AB1496" s="166"/>
      <c r="AC1496" s="166"/>
      <c r="AD1496" s="166"/>
      <c r="AE1496" s="166"/>
      <c r="AF1496" s="166"/>
      <c r="AG1496" s="166"/>
      <c r="AH1496" s="167"/>
      <c r="AI1496" s="167"/>
      <c r="AJ1496" s="167"/>
      <c r="AK1496" s="167"/>
      <c r="AL1496" s="167"/>
      <c r="AM1496" s="167"/>
      <c r="AN1496" s="167"/>
      <c r="AO1496" s="167"/>
      <c r="AP1496" s="167"/>
      <c r="AQ1496" s="167"/>
      <c r="AR1496" s="167"/>
      <c r="AS1496" s="167"/>
      <c r="AT1496" s="167"/>
      <c r="AU1496" s="167"/>
      <c r="AV1496" s="167"/>
      <c r="AW1496" s="167"/>
      <c r="AX1496" s="167"/>
      <c r="AY1496" s="167"/>
      <c r="AZ1496" s="167"/>
      <c r="BA1496" s="167"/>
      <c r="BB1496" s="167"/>
      <c r="BC1496" s="167"/>
      <c r="BD1496" s="167"/>
      <c r="BE1496" s="167"/>
      <c r="BF1496" s="167"/>
      <c r="BG1496" s="167"/>
      <c r="BH1496" s="167"/>
      <c r="BI1496" s="167"/>
      <c r="BJ1496" s="167"/>
      <c r="BK1496" s="167"/>
      <c r="BL1496" s="166"/>
      <c r="BM1496" s="166"/>
      <c r="BN1496" s="166"/>
      <c r="BO1496" s="166"/>
      <c r="BP1496" s="166"/>
      <c r="BQ1496" s="166"/>
      <c r="BR1496" s="166"/>
      <c r="BS1496" s="166"/>
      <c r="BT1496" s="166"/>
      <c r="BU1496" s="166"/>
      <c r="BV1496" s="166"/>
      <c r="BW1496" s="166"/>
      <c r="BX1496" s="166"/>
      <c r="BY1496" s="166"/>
      <c r="BZ1496" s="166"/>
      <c r="CA1496" s="166"/>
      <c r="CB1496" s="166"/>
      <c r="CC1496" s="166"/>
      <c r="CD1496" s="166"/>
      <c r="CE1496" s="166"/>
      <c r="CF1496" s="166"/>
      <c r="CG1496" s="166"/>
      <c r="CH1496" s="166"/>
      <c r="CI1496" s="166"/>
      <c r="CJ1496" s="166"/>
      <c r="CK1496" s="166"/>
      <c r="CL1496" s="166"/>
      <c r="CM1496" s="166"/>
      <c r="CN1496" s="166"/>
      <c r="CO1496" s="166"/>
      <c r="CP1496" s="166"/>
      <c r="CQ1496" s="166"/>
      <c r="CR1496" s="166"/>
      <c r="CS1496" s="166"/>
      <c r="CT1496" s="166"/>
      <c r="CU1496" s="166"/>
      <c r="CV1496" s="166"/>
      <c r="CW1496" s="166"/>
      <c r="CX1496" s="166"/>
      <c r="CY1496" s="166"/>
      <c r="CZ1496" s="166"/>
      <c r="DA1496" s="166"/>
      <c r="DB1496" s="166"/>
      <c r="DC1496" s="166"/>
      <c r="DD1496" s="166"/>
      <c r="DE1496" s="166"/>
      <c r="DF1496" s="166"/>
      <c r="DG1496" s="166"/>
      <c r="DH1496" s="166"/>
      <c r="DI1496" s="166"/>
      <c r="DJ1496" s="166"/>
      <c r="DK1496" s="166"/>
      <c r="DL1496" s="166"/>
      <c r="DM1496" s="166"/>
      <c r="DN1496" s="166"/>
      <c r="DO1496" s="166"/>
      <c r="DP1496" s="166"/>
      <c r="DQ1496" s="166"/>
      <c r="DR1496" s="166"/>
      <c r="DS1496" s="166"/>
      <c r="DT1496" s="166"/>
      <c r="DU1496" s="166"/>
      <c r="DV1496" s="166"/>
      <c r="DW1496" s="166"/>
      <c r="DX1496" s="166"/>
      <c r="DY1496" s="166"/>
      <c r="DZ1496" s="166"/>
      <c r="EA1496" s="166"/>
      <c r="EB1496" s="166"/>
      <c r="EC1496" s="166"/>
      <c r="ED1496" s="166"/>
      <c r="EE1496" s="166"/>
      <c r="EF1496" s="166"/>
      <c r="EG1496" s="166"/>
      <c r="EH1496" s="166"/>
      <c r="EI1496" s="166"/>
      <c r="EJ1496" s="166"/>
      <c r="EK1496" s="166"/>
      <c r="EL1496" s="166"/>
      <c r="EM1496" s="166"/>
      <c r="EN1496" s="166"/>
      <c r="EO1496" s="166"/>
      <c r="EP1496" s="166"/>
      <c r="EQ1496" s="166"/>
      <c r="ER1496" s="166"/>
      <c r="ES1496" s="166"/>
      <c r="ET1496" s="166"/>
      <c r="EU1496" s="166"/>
      <c r="EV1496" s="166"/>
      <c r="EW1496" s="166"/>
      <c r="EX1496" s="166"/>
      <c r="EY1496" s="166"/>
      <c r="EZ1496" s="166"/>
      <c r="FA1496" s="166"/>
      <c r="FB1496" s="166"/>
      <c r="FC1496" s="166"/>
      <c r="FD1496" s="166"/>
      <c r="FE1496" s="166"/>
      <c r="FF1496" s="166"/>
      <c r="FG1496" s="166"/>
      <c r="FH1496" s="166"/>
      <c r="FI1496" s="166"/>
      <c r="FJ1496" s="166"/>
    </row>
    <row r="1497" spans="13:166" s="19" customFormat="1">
      <c r="M1497" s="166"/>
      <c r="N1497" s="166"/>
      <c r="O1497" s="166"/>
      <c r="P1497" s="166"/>
      <c r="Q1497" s="166"/>
      <c r="R1497" s="166"/>
      <c r="S1497" s="166"/>
      <c r="T1497" s="166"/>
      <c r="U1497" s="166"/>
      <c r="V1497" s="166"/>
      <c r="W1497" s="166"/>
      <c r="X1497" s="166"/>
      <c r="Y1497" s="166"/>
      <c r="Z1497" s="166"/>
      <c r="AA1497" s="166"/>
      <c r="AB1497" s="166"/>
      <c r="AC1497" s="166"/>
      <c r="AD1497" s="166"/>
      <c r="AE1497" s="166"/>
      <c r="AF1497" s="166"/>
      <c r="AG1497" s="166"/>
      <c r="AH1497" s="167"/>
      <c r="AI1497" s="167"/>
      <c r="AJ1497" s="167"/>
      <c r="AK1497" s="167"/>
      <c r="AL1497" s="167"/>
      <c r="AM1497" s="167"/>
      <c r="AN1497" s="167"/>
      <c r="AO1497" s="167"/>
      <c r="AP1497" s="167"/>
      <c r="AQ1497" s="167"/>
      <c r="AR1497" s="167"/>
      <c r="AS1497" s="167"/>
      <c r="AT1497" s="167"/>
      <c r="AU1497" s="167"/>
      <c r="AV1497" s="167"/>
      <c r="AW1497" s="167"/>
      <c r="AX1497" s="167"/>
      <c r="AY1497" s="167"/>
      <c r="AZ1497" s="167"/>
      <c r="BA1497" s="167"/>
      <c r="BB1497" s="167"/>
      <c r="BC1497" s="167"/>
      <c r="BD1497" s="167"/>
      <c r="BE1497" s="167"/>
      <c r="BF1497" s="167"/>
      <c r="BG1497" s="167"/>
      <c r="BH1497" s="167"/>
      <c r="BI1497" s="167"/>
      <c r="BJ1497" s="167"/>
      <c r="BK1497" s="167"/>
      <c r="BL1497" s="166"/>
      <c r="BM1497" s="166"/>
      <c r="BN1497" s="166"/>
      <c r="BO1497" s="166"/>
      <c r="BP1497" s="166"/>
      <c r="BQ1497" s="166"/>
      <c r="BR1497" s="166"/>
      <c r="BS1497" s="166"/>
      <c r="BT1497" s="166"/>
      <c r="BU1497" s="166"/>
      <c r="BV1497" s="166"/>
      <c r="BW1497" s="166"/>
      <c r="BX1497" s="166"/>
      <c r="BY1497" s="166"/>
      <c r="BZ1497" s="166"/>
      <c r="CA1497" s="166"/>
      <c r="CB1497" s="166"/>
      <c r="CC1497" s="166"/>
      <c r="CD1497" s="166"/>
      <c r="CE1497" s="166"/>
      <c r="CF1497" s="166"/>
      <c r="CG1497" s="166"/>
      <c r="CH1497" s="166"/>
      <c r="CI1497" s="166"/>
      <c r="CJ1497" s="166"/>
      <c r="CK1497" s="166"/>
      <c r="CL1497" s="166"/>
      <c r="CM1497" s="166"/>
      <c r="CN1497" s="166"/>
      <c r="CO1497" s="166"/>
      <c r="CP1497" s="166"/>
      <c r="CQ1497" s="166"/>
      <c r="CR1497" s="166"/>
      <c r="CS1497" s="166"/>
      <c r="CT1497" s="166"/>
      <c r="CU1497" s="166"/>
      <c r="CV1497" s="166"/>
      <c r="CW1497" s="166"/>
      <c r="CX1497" s="166"/>
      <c r="CY1497" s="166"/>
      <c r="CZ1497" s="166"/>
      <c r="DA1497" s="166"/>
      <c r="DB1497" s="166"/>
      <c r="DC1497" s="166"/>
      <c r="DD1497" s="166"/>
      <c r="DE1497" s="166"/>
      <c r="DF1497" s="166"/>
      <c r="DG1497" s="166"/>
      <c r="DH1497" s="166"/>
      <c r="DI1497" s="166"/>
      <c r="DJ1497" s="166"/>
      <c r="DK1497" s="166"/>
      <c r="DL1497" s="166"/>
      <c r="DM1497" s="166"/>
      <c r="DN1497" s="166"/>
      <c r="DO1497" s="166"/>
      <c r="DP1497" s="166"/>
      <c r="DQ1497" s="166"/>
      <c r="DR1497" s="166"/>
      <c r="DS1497" s="166"/>
      <c r="DT1497" s="166"/>
      <c r="DU1497" s="166"/>
      <c r="DV1497" s="166"/>
      <c r="DW1497" s="166"/>
      <c r="DX1497" s="166"/>
      <c r="DY1497" s="166"/>
      <c r="DZ1497" s="166"/>
      <c r="EA1497" s="166"/>
      <c r="EB1497" s="166"/>
      <c r="EC1497" s="166"/>
      <c r="ED1497" s="166"/>
      <c r="EE1497" s="166"/>
      <c r="EF1497" s="166"/>
      <c r="EG1497" s="166"/>
      <c r="EH1497" s="166"/>
      <c r="EI1497" s="166"/>
      <c r="EJ1497" s="166"/>
      <c r="EK1497" s="166"/>
      <c r="EL1497" s="166"/>
      <c r="EM1497" s="166"/>
      <c r="EN1497" s="166"/>
      <c r="EO1497" s="166"/>
      <c r="EP1497" s="166"/>
      <c r="EQ1497" s="166"/>
      <c r="ER1497" s="166"/>
      <c r="ES1497" s="166"/>
      <c r="ET1497" s="166"/>
      <c r="EU1497" s="166"/>
      <c r="EV1497" s="166"/>
      <c r="EW1497" s="166"/>
      <c r="EX1497" s="166"/>
      <c r="EY1497" s="166"/>
      <c r="EZ1497" s="166"/>
      <c r="FA1497" s="166"/>
      <c r="FB1497" s="166"/>
      <c r="FC1497" s="166"/>
      <c r="FD1497" s="166"/>
      <c r="FE1497" s="166"/>
      <c r="FF1497" s="166"/>
      <c r="FG1497" s="166"/>
      <c r="FH1497" s="166"/>
      <c r="FI1497" s="166"/>
      <c r="FJ1497" s="166"/>
    </row>
    <row r="1498" spans="13:166" s="19" customFormat="1">
      <c r="M1498" s="166"/>
      <c r="N1498" s="166"/>
      <c r="O1498" s="166"/>
      <c r="P1498" s="166"/>
      <c r="Q1498" s="166"/>
      <c r="R1498" s="166"/>
      <c r="S1498" s="166"/>
      <c r="T1498" s="166"/>
      <c r="U1498" s="166"/>
      <c r="V1498" s="166"/>
      <c r="W1498" s="166"/>
      <c r="X1498" s="166"/>
      <c r="Y1498" s="166"/>
      <c r="Z1498" s="166"/>
      <c r="AA1498" s="166"/>
      <c r="AB1498" s="166"/>
      <c r="AC1498" s="166"/>
      <c r="AD1498" s="166"/>
      <c r="AE1498" s="166"/>
      <c r="AF1498" s="166"/>
      <c r="AG1498" s="166"/>
      <c r="AH1498" s="167"/>
      <c r="AI1498" s="167"/>
      <c r="AJ1498" s="167"/>
      <c r="AK1498" s="167"/>
      <c r="AL1498" s="167"/>
      <c r="AM1498" s="167"/>
      <c r="AN1498" s="167"/>
      <c r="AO1498" s="167"/>
      <c r="AP1498" s="167"/>
      <c r="AQ1498" s="167"/>
      <c r="AR1498" s="167"/>
      <c r="AS1498" s="167"/>
      <c r="AT1498" s="167"/>
      <c r="AU1498" s="167"/>
      <c r="AV1498" s="167"/>
      <c r="AW1498" s="167"/>
      <c r="AX1498" s="167"/>
      <c r="AY1498" s="167"/>
      <c r="AZ1498" s="167"/>
      <c r="BA1498" s="167"/>
      <c r="BB1498" s="167"/>
      <c r="BC1498" s="167"/>
      <c r="BD1498" s="167"/>
      <c r="BE1498" s="167"/>
      <c r="BF1498" s="167"/>
      <c r="BG1498" s="167"/>
      <c r="BH1498" s="167"/>
      <c r="BI1498" s="167"/>
      <c r="BJ1498" s="167"/>
      <c r="BK1498" s="167"/>
      <c r="BL1498" s="166"/>
      <c r="BM1498" s="166"/>
      <c r="BN1498" s="166"/>
      <c r="BO1498" s="166"/>
      <c r="BP1498" s="166"/>
      <c r="BQ1498" s="166"/>
      <c r="BR1498" s="166"/>
      <c r="BS1498" s="166"/>
      <c r="BT1498" s="166"/>
      <c r="BU1498" s="166"/>
      <c r="BV1498" s="166"/>
      <c r="BW1498" s="166"/>
      <c r="BX1498" s="166"/>
      <c r="BY1498" s="166"/>
      <c r="BZ1498" s="166"/>
      <c r="CA1498" s="166"/>
      <c r="CB1498" s="166"/>
      <c r="CC1498" s="166"/>
      <c r="CD1498" s="166"/>
      <c r="CE1498" s="166"/>
      <c r="CF1498" s="166"/>
      <c r="CG1498" s="166"/>
      <c r="CH1498" s="166"/>
      <c r="CI1498" s="166"/>
      <c r="CJ1498" s="166"/>
      <c r="CK1498" s="166"/>
      <c r="CL1498" s="166"/>
      <c r="CM1498" s="166"/>
      <c r="CN1498" s="166"/>
      <c r="CO1498" s="166"/>
      <c r="CP1498" s="166"/>
      <c r="CQ1498" s="166"/>
      <c r="CR1498" s="166"/>
      <c r="CS1498" s="166"/>
      <c r="CT1498" s="166"/>
      <c r="CU1498" s="166"/>
      <c r="CV1498" s="166"/>
      <c r="CW1498" s="166"/>
      <c r="CX1498" s="166"/>
      <c r="CY1498" s="166"/>
      <c r="CZ1498" s="166"/>
      <c r="DA1498" s="166"/>
      <c r="DB1498" s="166"/>
      <c r="DC1498" s="166"/>
      <c r="DD1498" s="166"/>
      <c r="DE1498" s="166"/>
      <c r="DF1498" s="166"/>
      <c r="DG1498" s="166"/>
      <c r="DH1498" s="166"/>
      <c r="DI1498" s="166"/>
      <c r="DJ1498" s="166"/>
      <c r="DK1498" s="166"/>
      <c r="DL1498" s="166"/>
      <c r="DM1498" s="166"/>
      <c r="DN1498" s="166"/>
      <c r="DO1498" s="166"/>
      <c r="DP1498" s="166"/>
      <c r="DQ1498" s="166"/>
      <c r="DR1498" s="166"/>
      <c r="DS1498" s="166"/>
      <c r="DT1498" s="166"/>
      <c r="DU1498" s="166"/>
      <c r="DV1498" s="166"/>
      <c r="DW1498" s="166"/>
      <c r="DX1498" s="166"/>
      <c r="DY1498" s="166"/>
      <c r="DZ1498" s="166"/>
      <c r="EA1498" s="166"/>
      <c r="EB1498" s="166"/>
      <c r="EC1498" s="166"/>
      <c r="ED1498" s="166"/>
      <c r="EE1498" s="166"/>
      <c r="EF1498" s="166"/>
      <c r="EG1498" s="166"/>
      <c r="EH1498" s="166"/>
      <c r="EI1498" s="166"/>
      <c r="EJ1498" s="166"/>
      <c r="EK1498" s="166"/>
      <c r="EL1498" s="166"/>
      <c r="EM1498" s="166"/>
      <c r="EN1498" s="166"/>
      <c r="EO1498" s="166"/>
      <c r="EP1498" s="166"/>
      <c r="EQ1498" s="166"/>
      <c r="ER1498" s="166"/>
      <c r="ES1498" s="166"/>
      <c r="ET1498" s="166"/>
      <c r="EU1498" s="166"/>
      <c r="EV1498" s="166"/>
      <c r="EW1498" s="166"/>
      <c r="EX1498" s="166"/>
      <c r="EY1498" s="166"/>
      <c r="EZ1498" s="166"/>
      <c r="FA1498" s="166"/>
      <c r="FB1498" s="166"/>
      <c r="FC1498" s="166"/>
      <c r="FD1498" s="166"/>
      <c r="FE1498" s="166"/>
      <c r="FF1498" s="166"/>
      <c r="FG1498" s="166"/>
      <c r="FH1498" s="166"/>
      <c r="FI1498" s="166"/>
      <c r="FJ1498" s="166"/>
    </row>
    <row r="1499" spans="13:166" s="19" customFormat="1">
      <c r="M1499" s="166"/>
      <c r="N1499" s="166"/>
      <c r="O1499" s="166"/>
      <c r="P1499" s="166"/>
      <c r="Q1499" s="166"/>
      <c r="R1499" s="166"/>
      <c r="S1499" s="166"/>
      <c r="T1499" s="166"/>
      <c r="U1499" s="166"/>
      <c r="V1499" s="166"/>
      <c r="W1499" s="166"/>
      <c r="X1499" s="166"/>
      <c r="Y1499" s="166"/>
      <c r="Z1499" s="166"/>
      <c r="AA1499" s="166"/>
      <c r="AB1499" s="166"/>
      <c r="AC1499" s="166"/>
      <c r="AD1499" s="166"/>
      <c r="AE1499" s="166"/>
      <c r="AF1499" s="166"/>
      <c r="AG1499" s="166"/>
      <c r="AH1499" s="167"/>
      <c r="AI1499" s="167"/>
      <c r="AJ1499" s="167"/>
      <c r="AK1499" s="167"/>
      <c r="AL1499" s="167"/>
      <c r="AM1499" s="167"/>
      <c r="AN1499" s="167"/>
      <c r="AO1499" s="167"/>
      <c r="AP1499" s="167"/>
      <c r="AQ1499" s="167"/>
      <c r="AR1499" s="167"/>
      <c r="AS1499" s="167"/>
      <c r="AT1499" s="167"/>
      <c r="AU1499" s="167"/>
      <c r="AV1499" s="167"/>
      <c r="AW1499" s="167"/>
      <c r="AX1499" s="167"/>
      <c r="AY1499" s="167"/>
      <c r="AZ1499" s="167"/>
      <c r="BA1499" s="167"/>
      <c r="BB1499" s="167"/>
      <c r="BC1499" s="167"/>
      <c r="BD1499" s="167"/>
      <c r="BE1499" s="167"/>
      <c r="BF1499" s="167"/>
      <c r="BG1499" s="167"/>
      <c r="BH1499" s="167"/>
      <c r="BI1499" s="167"/>
      <c r="BJ1499" s="167"/>
      <c r="BK1499" s="167"/>
      <c r="BL1499" s="166"/>
      <c r="BM1499" s="166"/>
      <c r="BN1499" s="166"/>
      <c r="BO1499" s="166"/>
      <c r="BP1499" s="166"/>
      <c r="BQ1499" s="166"/>
      <c r="BR1499" s="166"/>
      <c r="BS1499" s="166"/>
      <c r="BT1499" s="166"/>
      <c r="BU1499" s="166"/>
      <c r="BV1499" s="166"/>
      <c r="BW1499" s="166"/>
      <c r="BX1499" s="166"/>
      <c r="BY1499" s="166"/>
      <c r="BZ1499" s="166"/>
      <c r="CA1499" s="166"/>
      <c r="CB1499" s="166"/>
      <c r="CC1499" s="166"/>
      <c r="CD1499" s="166"/>
      <c r="CE1499" s="166"/>
      <c r="CF1499" s="166"/>
      <c r="CG1499" s="166"/>
      <c r="CH1499" s="166"/>
      <c r="CI1499" s="166"/>
      <c r="CJ1499" s="166"/>
      <c r="CK1499" s="166"/>
      <c r="CL1499" s="166"/>
      <c r="CM1499" s="166"/>
      <c r="CN1499" s="166"/>
      <c r="CO1499" s="166"/>
      <c r="CP1499" s="166"/>
      <c r="CQ1499" s="166"/>
      <c r="CR1499" s="166"/>
      <c r="CS1499" s="166"/>
      <c r="CT1499" s="166"/>
      <c r="CU1499" s="166"/>
      <c r="CV1499" s="166"/>
      <c r="CW1499" s="166"/>
      <c r="CX1499" s="166"/>
      <c r="CY1499" s="166"/>
      <c r="CZ1499" s="166"/>
      <c r="DA1499" s="166"/>
      <c r="DB1499" s="166"/>
      <c r="DC1499" s="166"/>
      <c r="DD1499" s="166"/>
      <c r="DE1499" s="166"/>
      <c r="DF1499" s="166"/>
      <c r="DG1499" s="166"/>
      <c r="DH1499" s="166"/>
      <c r="DI1499" s="166"/>
      <c r="DJ1499" s="166"/>
      <c r="DK1499" s="166"/>
      <c r="DL1499" s="166"/>
      <c r="DM1499" s="166"/>
      <c r="DN1499" s="166"/>
      <c r="DO1499" s="166"/>
      <c r="DP1499" s="166"/>
      <c r="DQ1499" s="166"/>
      <c r="DR1499" s="166"/>
      <c r="DS1499" s="166"/>
      <c r="DT1499" s="166"/>
      <c r="DU1499" s="166"/>
      <c r="DV1499" s="166"/>
      <c r="DW1499" s="166"/>
      <c r="DX1499" s="166"/>
      <c r="DY1499" s="166"/>
      <c r="DZ1499" s="166"/>
      <c r="EA1499" s="166"/>
      <c r="EB1499" s="166"/>
      <c r="EC1499" s="166"/>
      <c r="ED1499" s="166"/>
      <c r="EE1499" s="166"/>
      <c r="EF1499" s="166"/>
      <c r="EG1499" s="166"/>
      <c r="EH1499" s="166"/>
      <c r="EI1499" s="166"/>
      <c r="EJ1499" s="166"/>
      <c r="EK1499" s="166"/>
      <c r="EL1499" s="166"/>
      <c r="EM1499" s="166"/>
      <c r="EN1499" s="166"/>
      <c r="EO1499" s="166"/>
      <c r="EP1499" s="166"/>
      <c r="EQ1499" s="166"/>
      <c r="ER1499" s="166"/>
      <c r="ES1499" s="166"/>
      <c r="ET1499" s="166"/>
      <c r="EU1499" s="166"/>
      <c r="EV1499" s="166"/>
      <c r="EW1499" s="166"/>
      <c r="EX1499" s="166"/>
      <c r="EY1499" s="166"/>
      <c r="EZ1499" s="166"/>
      <c r="FA1499" s="166"/>
      <c r="FB1499" s="166"/>
      <c r="FC1499" s="166"/>
      <c r="FD1499" s="166"/>
      <c r="FE1499" s="166"/>
      <c r="FF1499" s="166"/>
      <c r="FG1499" s="166"/>
      <c r="FH1499" s="166"/>
      <c r="FI1499" s="166"/>
      <c r="FJ1499" s="166"/>
    </row>
    <row r="1500" spans="13:166" s="19" customFormat="1">
      <c r="M1500" s="166"/>
      <c r="N1500" s="166"/>
      <c r="O1500" s="166"/>
      <c r="P1500" s="166"/>
      <c r="Q1500" s="166"/>
      <c r="R1500" s="166"/>
      <c r="S1500" s="166"/>
      <c r="T1500" s="166"/>
      <c r="U1500" s="166"/>
      <c r="V1500" s="166"/>
      <c r="W1500" s="166"/>
      <c r="X1500" s="166"/>
      <c r="Y1500" s="166"/>
      <c r="Z1500" s="166"/>
      <c r="AA1500" s="166"/>
      <c r="AB1500" s="166"/>
      <c r="AC1500" s="166"/>
      <c r="AD1500" s="166"/>
      <c r="AE1500" s="166"/>
      <c r="AF1500" s="166"/>
      <c r="AG1500" s="166"/>
      <c r="AH1500" s="167"/>
      <c r="AI1500" s="167"/>
      <c r="AJ1500" s="167"/>
      <c r="AK1500" s="167"/>
      <c r="AL1500" s="167"/>
      <c r="AM1500" s="167"/>
      <c r="AN1500" s="167"/>
      <c r="AO1500" s="167"/>
      <c r="AP1500" s="167"/>
      <c r="AQ1500" s="167"/>
      <c r="AR1500" s="167"/>
      <c r="AS1500" s="167"/>
      <c r="AT1500" s="167"/>
      <c r="AU1500" s="167"/>
      <c r="AV1500" s="167"/>
      <c r="AW1500" s="167"/>
      <c r="AX1500" s="167"/>
      <c r="AY1500" s="167"/>
      <c r="AZ1500" s="167"/>
      <c r="BA1500" s="167"/>
      <c r="BB1500" s="167"/>
      <c r="BC1500" s="167"/>
      <c r="BD1500" s="167"/>
      <c r="BE1500" s="167"/>
      <c r="BF1500" s="167"/>
      <c r="BG1500" s="167"/>
      <c r="BH1500" s="167"/>
      <c r="BI1500" s="167"/>
      <c r="BJ1500" s="167"/>
      <c r="BK1500" s="167"/>
      <c r="BL1500" s="166"/>
      <c r="BM1500" s="166"/>
      <c r="BN1500" s="166"/>
      <c r="BO1500" s="166"/>
      <c r="BP1500" s="166"/>
      <c r="BQ1500" s="166"/>
      <c r="BR1500" s="166"/>
      <c r="BS1500" s="166"/>
      <c r="BT1500" s="166"/>
      <c r="BU1500" s="166"/>
      <c r="BV1500" s="166"/>
      <c r="BW1500" s="166"/>
      <c r="BX1500" s="166"/>
      <c r="BY1500" s="166"/>
      <c r="BZ1500" s="166"/>
      <c r="CA1500" s="166"/>
      <c r="CB1500" s="166"/>
      <c r="CC1500" s="166"/>
      <c r="CD1500" s="166"/>
      <c r="CE1500" s="166"/>
      <c r="CF1500" s="166"/>
      <c r="CG1500" s="166"/>
      <c r="CH1500" s="166"/>
      <c r="CI1500" s="166"/>
      <c r="CJ1500" s="166"/>
      <c r="CK1500" s="166"/>
      <c r="CL1500" s="166"/>
      <c r="CM1500" s="166"/>
      <c r="CN1500" s="166"/>
      <c r="CO1500" s="166"/>
      <c r="CP1500" s="166"/>
      <c r="CQ1500" s="166"/>
      <c r="CR1500" s="166"/>
      <c r="CS1500" s="166"/>
      <c r="CT1500" s="166"/>
      <c r="CU1500" s="166"/>
      <c r="CV1500" s="166"/>
      <c r="CW1500" s="166"/>
      <c r="CX1500" s="166"/>
      <c r="CY1500" s="166"/>
      <c r="CZ1500" s="166"/>
      <c r="DA1500" s="166"/>
      <c r="DB1500" s="166"/>
      <c r="DC1500" s="166"/>
      <c r="DD1500" s="166"/>
      <c r="DE1500" s="166"/>
      <c r="DF1500" s="166"/>
      <c r="DG1500" s="166"/>
      <c r="DH1500" s="166"/>
      <c r="DI1500" s="166"/>
      <c r="DJ1500" s="166"/>
      <c r="DK1500" s="166"/>
      <c r="DL1500" s="166"/>
      <c r="DM1500" s="166"/>
      <c r="DN1500" s="166"/>
      <c r="DO1500" s="166"/>
      <c r="DP1500" s="166"/>
      <c r="DQ1500" s="166"/>
      <c r="DR1500" s="166"/>
      <c r="DS1500" s="166"/>
      <c r="DT1500" s="166"/>
      <c r="DU1500" s="166"/>
      <c r="DV1500" s="166"/>
      <c r="DW1500" s="166"/>
      <c r="DX1500" s="166"/>
      <c r="DY1500" s="166"/>
      <c r="DZ1500" s="166"/>
      <c r="EA1500" s="166"/>
      <c r="EB1500" s="166"/>
      <c r="EC1500" s="166"/>
      <c r="ED1500" s="166"/>
      <c r="EE1500" s="166"/>
      <c r="EF1500" s="166"/>
      <c r="EG1500" s="166"/>
      <c r="EH1500" s="166"/>
      <c r="EI1500" s="166"/>
      <c r="EJ1500" s="166"/>
      <c r="EK1500" s="166"/>
      <c r="EL1500" s="166"/>
      <c r="EM1500" s="166"/>
      <c r="EN1500" s="166"/>
      <c r="EO1500" s="166"/>
      <c r="EP1500" s="166"/>
      <c r="EQ1500" s="166"/>
      <c r="ER1500" s="166"/>
      <c r="ES1500" s="166"/>
      <c r="ET1500" s="166"/>
      <c r="EU1500" s="166"/>
      <c r="EV1500" s="166"/>
      <c r="EW1500" s="166"/>
      <c r="EX1500" s="166"/>
      <c r="EY1500" s="166"/>
      <c r="EZ1500" s="166"/>
      <c r="FA1500" s="166"/>
      <c r="FB1500" s="166"/>
      <c r="FC1500" s="166"/>
      <c r="FD1500" s="166"/>
      <c r="FE1500" s="166"/>
      <c r="FF1500" s="166"/>
      <c r="FG1500" s="166"/>
      <c r="FH1500" s="166"/>
      <c r="FI1500" s="166"/>
      <c r="FJ1500" s="166"/>
    </row>
    <row r="1501" spans="13:166" s="19" customFormat="1">
      <c r="M1501" s="166"/>
      <c r="N1501" s="166"/>
      <c r="O1501" s="166"/>
      <c r="P1501" s="166"/>
      <c r="Q1501" s="166"/>
      <c r="R1501" s="166"/>
      <c r="S1501" s="166"/>
      <c r="T1501" s="166"/>
      <c r="U1501" s="166"/>
      <c r="V1501" s="166"/>
      <c r="W1501" s="166"/>
      <c r="X1501" s="166"/>
      <c r="Y1501" s="166"/>
      <c r="Z1501" s="166"/>
      <c r="AA1501" s="166"/>
      <c r="AB1501" s="166"/>
      <c r="AC1501" s="166"/>
      <c r="AD1501" s="166"/>
      <c r="AE1501" s="166"/>
      <c r="AF1501" s="166"/>
      <c r="AG1501" s="166"/>
      <c r="AH1501" s="167"/>
      <c r="AI1501" s="167"/>
      <c r="AJ1501" s="167"/>
      <c r="AK1501" s="167"/>
      <c r="AL1501" s="167"/>
      <c r="AM1501" s="167"/>
      <c r="AN1501" s="167"/>
      <c r="AO1501" s="167"/>
      <c r="AP1501" s="167"/>
      <c r="AQ1501" s="167"/>
      <c r="AR1501" s="167"/>
      <c r="AS1501" s="167"/>
      <c r="AT1501" s="167"/>
      <c r="AU1501" s="167"/>
      <c r="AV1501" s="167"/>
      <c r="AW1501" s="167"/>
      <c r="AX1501" s="167"/>
      <c r="AY1501" s="167"/>
      <c r="AZ1501" s="167"/>
      <c r="BA1501" s="167"/>
      <c r="BB1501" s="167"/>
      <c r="BC1501" s="167"/>
      <c r="BD1501" s="167"/>
      <c r="BE1501" s="167"/>
      <c r="BF1501" s="167"/>
      <c r="BG1501" s="167"/>
      <c r="BH1501" s="167"/>
      <c r="BI1501" s="167"/>
      <c r="BJ1501" s="167"/>
      <c r="BK1501" s="167"/>
      <c r="BL1501" s="166"/>
      <c r="BM1501" s="166"/>
      <c r="BN1501" s="166"/>
      <c r="BO1501" s="166"/>
      <c r="BP1501" s="166"/>
      <c r="BQ1501" s="166"/>
      <c r="BR1501" s="166"/>
      <c r="BS1501" s="166"/>
      <c r="BT1501" s="166"/>
      <c r="BU1501" s="166"/>
      <c r="BV1501" s="166"/>
      <c r="BW1501" s="166"/>
      <c r="BX1501" s="166"/>
      <c r="BY1501" s="166"/>
      <c r="BZ1501" s="166"/>
      <c r="CA1501" s="166"/>
      <c r="CB1501" s="166"/>
      <c r="CC1501" s="166"/>
      <c r="CD1501" s="166"/>
      <c r="CE1501" s="166"/>
      <c r="CF1501" s="166"/>
      <c r="CG1501" s="166"/>
      <c r="CH1501" s="166"/>
      <c r="CI1501" s="166"/>
      <c r="CJ1501" s="166"/>
      <c r="CK1501" s="166"/>
      <c r="CL1501" s="166"/>
      <c r="CM1501" s="166"/>
      <c r="CN1501" s="166"/>
      <c r="CO1501" s="166"/>
      <c r="CP1501" s="166"/>
      <c r="CQ1501" s="166"/>
      <c r="CR1501" s="166"/>
      <c r="CS1501" s="166"/>
      <c r="CT1501" s="166"/>
      <c r="CU1501" s="166"/>
      <c r="CV1501" s="166"/>
      <c r="CW1501" s="166"/>
      <c r="CX1501" s="166"/>
      <c r="CY1501" s="166"/>
      <c r="CZ1501" s="166"/>
      <c r="DA1501" s="166"/>
      <c r="DB1501" s="166"/>
      <c r="DC1501" s="166"/>
      <c r="DD1501" s="166"/>
      <c r="DE1501" s="166"/>
      <c r="DF1501" s="166"/>
      <c r="DG1501" s="166"/>
      <c r="DH1501" s="166"/>
      <c r="DI1501" s="166"/>
      <c r="DJ1501" s="166"/>
      <c r="DK1501" s="166"/>
      <c r="DL1501" s="166"/>
      <c r="DM1501" s="166"/>
      <c r="DN1501" s="166"/>
      <c r="DO1501" s="166"/>
      <c r="DP1501" s="166"/>
      <c r="DQ1501" s="166"/>
      <c r="DR1501" s="166"/>
      <c r="DS1501" s="166"/>
      <c r="DT1501" s="166"/>
      <c r="DU1501" s="166"/>
      <c r="DV1501" s="166"/>
      <c r="DW1501" s="166"/>
      <c r="DX1501" s="166"/>
      <c r="DY1501" s="166"/>
      <c r="DZ1501" s="166"/>
      <c r="EA1501" s="166"/>
      <c r="EB1501" s="166"/>
      <c r="EC1501" s="166"/>
      <c r="ED1501" s="166"/>
      <c r="EE1501" s="166"/>
      <c r="EF1501" s="166"/>
      <c r="EG1501" s="166"/>
      <c r="EH1501" s="166"/>
      <c r="EI1501" s="166"/>
      <c r="EJ1501" s="166"/>
      <c r="EK1501" s="166"/>
      <c r="EL1501" s="166"/>
      <c r="EM1501" s="166"/>
      <c r="EN1501" s="166"/>
      <c r="EO1501" s="166"/>
      <c r="EP1501" s="166"/>
      <c r="EQ1501" s="166"/>
      <c r="ER1501" s="166"/>
      <c r="ES1501" s="166"/>
      <c r="ET1501" s="166"/>
      <c r="EU1501" s="166"/>
      <c r="EV1501" s="166"/>
      <c r="EW1501" s="166"/>
      <c r="EX1501" s="166"/>
      <c r="EY1501" s="166"/>
      <c r="EZ1501" s="166"/>
      <c r="FA1501" s="166"/>
      <c r="FB1501" s="166"/>
      <c r="FC1501" s="166"/>
      <c r="FD1501" s="166"/>
      <c r="FE1501" s="166"/>
      <c r="FF1501" s="166"/>
      <c r="FG1501" s="166"/>
      <c r="FH1501" s="166"/>
      <c r="FI1501" s="166"/>
      <c r="FJ1501" s="166"/>
    </row>
    <row r="1502" spans="13:166" s="19" customFormat="1">
      <c r="M1502" s="166"/>
      <c r="N1502" s="166"/>
      <c r="O1502" s="166"/>
      <c r="P1502" s="166"/>
      <c r="Q1502" s="166"/>
      <c r="R1502" s="166"/>
      <c r="S1502" s="166"/>
      <c r="T1502" s="166"/>
      <c r="U1502" s="166"/>
      <c r="V1502" s="166"/>
      <c r="W1502" s="166"/>
      <c r="X1502" s="166"/>
      <c r="Y1502" s="166"/>
      <c r="Z1502" s="166"/>
      <c r="AA1502" s="166"/>
      <c r="AB1502" s="166"/>
      <c r="AC1502" s="166"/>
      <c r="AD1502" s="166"/>
      <c r="AE1502" s="166"/>
      <c r="AF1502" s="166"/>
      <c r="AG1502" s="166"/>
      <c r="AH1502" s="167"/>
      <c r="AI1502" s="167"/>
      <c r="AJ1502" s="167"/>
      <c r="AK1502" s="167"/>
      <c r="AL1502" s="167"/>
      <c r="AM1502" s="167"/>
      <c r="AN1502" s="167"/>
      <c r="AO1502" s="167"/>
      <c r="AP1502" s="167"/>
      <c r="AQ1502" s="167"/>
      <c r="AR1502" s="167"/>
      <c r="AS1502" s="167"/>
      <c r="AT1502" s="167"/>
      <c r="AU1502" s="167"/>
      <c r="AV1502" s="167"/>
      <c r="AW1502" s="167"/>
      <c r="AX1502" s="167"/>
      <c r="AY1502" s="167"/>
      <c r="AZ1502" s="167"/>
      <c r="BA1502" s="167"/>
      <c r="BB1502" s="167"/>
      <c r="BC1502" s="167"/>
      <c r="BD1502" s="167"/>
      <c r="BE1502" s="167"/>
      <c r="BF1502" s="167"/>
      <c r="BG1502" s="167"/>
      <c r="BH1502" s="167"/>
      <c r="BI1502" s="167"/>
      <c r="BJ1502" s="167"/>
      <c r="BK1502" s="167"/>
      <c r="BL1502" s="166"/>
      <c r="BM1502" s="166"/>
      <c r="BN1502" s="166"/>
      <c r="BO1502" s="166"/>
      <c r="BP1502" s="166"/>
      <c r="BQ1502" s="166"/>
      <c r="BR1502" s="166"/>
      <c r="BS1502" s="166"/>
      <c r="BT1502" s="166"/>
      <c r="BU1502" s="166"/>
      <c r="BV1502" s="166"/>
      <c r="BW1502" s="166"/>
      <c r="BX1502" s="166"/>
      <c r="BY1502" s="166"/>
      <c r="BZ1502" s="166"/>
      <c r="CA1502" s="166"/>
      <c r="CB1502" s="166"/>
      <c r="CC1502" s="166"/>
      <c r="CD1502" s="166"/>
      <c r="CE1502" s="166"/>
      <c r="CF1502" s="166"/>
      <c r="CG1502" s="166"/>
      <c r="CH1502" s="166"/>
      <c r="CI1502" s="166"/>
      <c r="CJ1502" s="166"/>
      <c r="CK1502" s="166"/>
      <c r="CL1502" s="166"/>
      <c r="CM1502" s="166"/>
      <c r="CN1502" s="166"/>
      <c r="CO1502" s="166"/>
      <c r="CP1502" s="166"/>
      <c r="CQ1502" s="166"/>
      <c r="CR1502" s="166"/>
      <c r="CS1502" s="166"/>
      <c r="CT1502" s="166"/>
      <c r="CU1502" s="166"/>
      <c r="CV1502" s="166"/>
      <c r="CW1502" s="166"/>
      <c r="CX1502" s="166"/>
      <c r="CY1502" s="166"/>
      <c r="CZ1502" s="166"/>
      <c r="DA1502" s="166"/>
      <c r="DB1502" s="166"/>
      <c r="DC1502" s="166"/>
      <c r="DD1502" s="166"/>
      <c r="DE1502" s="166"/>
      <c r="DF1502" s="166"/>
      <c r="DG1502" s="166"/>
      <c r="DH1502" s="166"/>
      <c r="DI1502" s="166"/>
      <c r="DJ1502" s="166"/>
      <c r="DK1502" s="166"/>
      <c r="DL1502" s="166"/>
      <c r="DM1502" s="166"/>
      <c r="DN1502" s="166"/>
      <c r="DO1502" s="166"/>
      <c r="DP1502" s="166"/>
      <c r="DQ1502" s="166"/>
      <c r="DR1502" s="166"/>
      <c r="DS1502" s="166"/>
      <c r="DT1502" s="166"/>
      <c r="DU1502" s="166"/>
      <c r="DV1502" s="166"/>
      <c r="DW1502" s="166"/>
      <c r="DX1502" s="166"/>
      <c r="DY1502" s="166"/>
      <c r="DZ1502" s="166"/>
      <c r="EA1502" s="166"/>
      <c r="EB1502" s="166"/>
      <c r="EC1502" s="166"/>
      <c r="ED1502" s="166"/>
      <c r="EE1502" s="166"/>
      <c r="EF1502" s="166"/>
      <c r="EG1502" s="166"/>
      <c r="EH1502" s="166"/>
      <c r="EI1502" s="166"/>
      <c r="EJ1502" s="166"/>
      <c r="EK1502" s="166"/>
      <c r="EL1502" s="166"/>
      <c r="EM1502" s="166"/>
      <c r="EN1502" s="166"/>
      <c r="EO1502" s="166"/>
      <c r="EP1502" s="166"/>
      <c r="EQ1502" s="166"/>
      <c r="ER1502" s="166"/>
      <c r="ES1502" s="166"/>
      <c r="ET1502" s="166"/>
      <c r="EU1502" s="166"/>
      <c r="EV1502" s="166"/>
      <c r="EW1502" s="166"/>
      <c r="EX1502" s="166"/>
      <c r="EY1502" s="166"/>
      <c r="EZ1502" s="166"/>
      <c r="FA1502" s="166"/>
      <c r="FB1502" s="166"/>
      <c r="FC1502" s="166"/>
      <c r="FD1502" s="166"/>
      <c r="FE1502" s="166"/>
      <c r="FF1502" s="166"/>
      <c r="FG1502" s="166"/>
      <c r="FH1502" s="166"/>
      <c r="FI1502" s="166"/>
      <c r="FJ1502" s="166"/>
    </row>
    <row r="1503" spans="13:166" s="19" customFormat="1">
      <c r="M1503" s="166"/>
      <c r="N1503" s="166"/>
      <c r="O1503" s="166"/>
      <c r="P1503" s="166"/>
      <c r="Q1503" s="166"/>
      <c r="R1503" s="166"/>
      <c r="S1503" s="166"/>
      <c r="T1503" s="166"/>
      <c r="U1503" s="166"/>
      <c r="V1503" s="166"/>
      <c r="W1503" s="166"/>
      <c r="X1503" s="166"/>
      <c r="Y1503" s="166"/>
      <c r="Z1503" s="166"/>
      <c r="AA1503" s="166"/>
      <c r="AB1503" s="166"/>
      <c r="AC1503" s="166"/>
      <c r="AD1503" s="166"/>
      <c r="AE1503" s="166"/>
      <c r="AF1503" s="166"/>
      <c r="AG1503" s="166"/>
      <c r="AH1503" s="167"/>
      <c r="AI1503" s="167"/>
      <c r="AJ1503" s="167"/>
      <c r="AK1503" s="167"/>
      <c r="AL1503" s="167"/>
      <c r="AM1503" s="167"/>
      <c r="AN1503" s="167"/>
      <c r="AO1503" s="167"/>
      <c r="AP1503" s="167"/>
      <c r="AQ1503" s="167"/>
      <c r="AR1503" s="167"/>
      <c r="AS1503" s="167"/>
      <c r="AT1503" s="167"/>
      <c r="AU1503" s="167"/>
      <c r="AV1503" s="167"/>
      <c r="AW1503" s="167"/>
      <c r="AX1503" s="167"/>
      <c r="AY1503" s="167"/>
      <c r="AZ1503" s="167"/>
      <c r="BA1503" s="167"/>
      <c r="BB1503" s="167"/>
      <c r="BC1503" s="167"/>
      <c r="BD1503" s="167"/>
      <c r="BE1503" s="167"/>
      <c r="BF1503" s="167"/>
      <c r="BG1503" s="167"/>
      <c r="BH1503" s="167"/>
      <c r="BI1503" s="167"/>
      <c r="BJ1503" s="167"/>
      <c r="BK1503" s="167"/>
      <c r="BL1503" s="166"/>
      <c r="BM1503" s="166"/>
      <c r="BN1503" s="166"/>
      <c r="BO1503" s="166"/>
      <c r="BP1503" s="166"/>
      <c r="BQ1503" s="166"/>
      <c r="BR1503" s="166"/>
      <c r="BS1503" s="166"/>
      <c r="BT1503" s="166"/>
      <c r="BU1503" s="166"/>
      <c r="BV1503" s="166"/>
      <c r="BW1503" s="166"/>
      <c r="BX1503" s="166"/>
      <c r="BY1503" s="166"/>
      <c r="BZ1503" s="166"/>
      <c r="CA1503" s="166"/>
      <c r="CB1503" s="166"/>
      <c r="CC1503" s="166"/>
      <c r="CD1503" s="166"/>
      <c r="CE1503" s="166"/>
      <c r="CF1503" s="166"/>
      <c r="CG1503" s="166"/>
      <c r="CH1503" s="166"/>
      <c r="CI1503" s="166"/>
      <c r="CJ1503" s="166"/>
      <c r="CK1503" s="166"/>
      <c r="CL1503" s="166"/>
      <c r="CM1503" s="166"/>
      <c r="CN1503" s="166"/>
      <c r="CO1503" s="166"/>
      <c r="CP1503" s="166"/>
      <c r="CQ1503" s="166"/>
      <c r="CR1503" s="166"/>
      <c r="CS1503" s="166"/>
      <c r="CT1503" s="166"/>
      <c r="CU1503" s="166"/>
      <c r="CV1503" s="166"/>
      <c r="CW1503" s="166"/>
      <c r="CX1503" s="166"/>
      <c r="CY1503" s="166"/>
      <c r="CZ1503" s="166"/>
      <c r="DA1503" s="166"/>
      <c r="DB1503" s="166"/>
      <c r="DC1503" s="166"/>
      <c r="DD1503" s="166"/>
      <c r="DE1503" s="166"/>
      <c r="DF1503" s="166"/>
      <c r="DG1503" s="166"/>
      <c r="DH1503" s="166"/>
      <c r="DI1503" s="166"/>
      <c r="DJ1503" s="166"/>
      <c r="DK1503" s="166"/>
      <c r="DL1503" s="166"/>
      <c r="DM1503" s="166"/>
      <c r="DN1503" s="166"/>
      <c r="DO1503" s="166"/>
      <c r="DP1503" s="166"/>
      <c r="DQ1503" s="166"/>
      <c r="DR1503" s="166"/>
      <c r="DS1503" s="166"/>
      <c r="DT1503" s="166"/>
      <c r="DU1503" s="166"/>
      <c r="DV1503" s="166"/>
      <c r="DW1503" s="166"/>
      <c r="DX1503" s="166"/>
      <c r="DY1503" s="166"/>
      <c r="DZ1503" s="166"/>
      <c r="EA1503" s="166"/>
      <c r="EB1503" s="166"/>
      <c r="EC1503" s="166"/>
      <c r="ED1503" s="166"/>
      <c r="EE1503" s="166"/>
      <c r="EF1503" s="166"/>
      <c r="EG1503" s="166"/>
      <c r="EH1503" s="166"/>
      <c r="EI1503" s="166"/>
      <c r="EJ1503" s="166"/>
      <c r="EK1503" s="166"/>
      <c r="EL1503" s="166"/>
      <c r="EM1503" s="166"/>
      <c r="EN1503" s="166"/>
      <c r="EO1503" s="166"/>
      <c r="EP1503" s="166"/>
      <c r="EQ1503" s="166"/>
      <c r="ER1503" s="166"/>
      <c r="ES1503" s="166"/>
      <c r="ET1503" s="166"/>
      <c r="EU1503" s="166"/>
      <c r="EV1503" s="166"/>
      <c r="EW1503" s="166"/>
      <c r="EX1503" s="166"/>
      <c r="EY1503" s="166"/>
      <c r="EZ1503" s="166"/>
      <c r="FA1503" s="166"/>
      <c r="FB1503" s="166"/>
      <c r="FC1503" s="166"/>
      <c r="FD1503" s="166"/>
      <c r="FE1503" s="166"/>
      <c r="FF1503" s="166"/>
      <c r="FG1503" s="166"/>
      <c r="FH1503" s="166"/>
      <c r="FI1503" s="166"/>
      <c r="FJ1503" s="166"/>
    </row>
    <row r="1504" spans="13:166" s="19" customFormat="1">
      <c r="M1504" s="166"/>
      <c r="N1504" s="166"/>
      <c r="O1504" s="166"/>
      <c r="P1504" s="166"/>
      <c r="Q1504" s="166"/>
      <c r="R1504" s="166"/>
      <c r="S1504" s="166"/>
      <c r="T1504" s="166"/>
      <c r="U1504" s="166"/>
      <c r="V1504" s="166"/>
      <c r="W1504" s="166"/>
      <c r="X1504" s="166"/>
      <c r="Y1504" s="166"/>
      <c r="Z1504" s="166"/>
      <c r="AA1504" s="166"/>
      <c r="AB1504" s="166"/>
      <c r="AC1504" s="166"/>
      <c r="AD1504" s="166"/>
      <c r="AE1504" s="166"/>
      <c r="AF1504" s="166"/>
      <c r="AG1504" s="166"/>
      <c r="AH1504" s="167"/>
      <c r="AI1504" s="167"/>
      <c r="AJ1504" s="167"/>
      <c r="AK1504" s="167"/>
      <c r="AL1504" s="167"/>
      <c r="AM1504" s="167"/>
      <c r="AN1504" s="167"/>
      <c r="AO1504" s="167"/>
      <c r="AP1504" s="167"/>
      <c r="AQ1504" s="167"/>
      <c r="AR1504" s="167"/>
      <c r="AS1504" s="167"/>
      <c r="AT1504" s="167"/>
      <c r="AU1504" s="167"/>
      <c r="AV1504" s="167"/>
      <c r="AW1504" s="167"/>
      <c r="AX1504" s="167"/>
      <c r="AY1504" s="167"/>
      <c r="AZ1504" s="167"/>
      <c r="BA1504" s="167"/>
      <c r="BB1504" s="167"/>
      <c r="BC1504" s="167"/>
      <c r="BD1504" s="167"/>
      <c r="BE1504" s="167"/>
      <c r="BF1504" s="167"/>
      <c r="BG1504" s="167"/>
      <c r="BH1504" s="167"/>
      <c r="BI1504" s="167"/>
      <c r="BJ1504" s="167"/>
      <c r="BK1504" s="167"/>
      <c r="BL1504" s="166"/>
      <c r="BM1504" s="166"/>
      <c r="BN1504" s="166"/>
      <c r="BO1504" s="166"/>
      <c r="BP1504" s="166"/>
      <c r="BQ1504" s="166"/>
      <c r="BR1504" s="166"/>
      <c r="BS1504" s="166"/>
      <c r="BT1504" s="166"/>
      <c r="BU1504" s="166"/>
      <c r="BV1504" s="166"/>
      <c r="BW1504" s="166"/>
      <c r="BX1504" s="166"/>
      <c r="BY1504" s="166"/>
      <c r="BZ1504" s="166"/>
      <c r="CA1504" s="166"/>
      <c r="CB1504" s="166"/>
      <c r="CC1504" s="166"/>
      <c r="CD1504" s="166"/>
      <c r="CE1504" s="166"/>
      <c r="CF1504" s="166"/>
      <c r="CG1504" s="166"/>
      <c r="CH1504" s="166"/>
      <c r="CI1504" s="166"/>
      <c r="CJ1504" s="166"/>
      <c r="CK1504" s="166"/>
      <c r="CL1504" s="166"/>
      <c r="CM1504" s="166"/>
      <c r="CN1504" s="166"/>
      <c r="CO1504" s="166"/>
      <c r="CP1504" s="166"/>
      <c r="CQ1504" s="166"/>
      <c r="CR1504" s="166"/>
      <c r="CS1504" s="166"/>
      <c r="CT1504" s="166"/>
      <c r="CU1504" s="166"/>
      <c r="CV1504" s="166"/>
      <c r="CW1504" s="166"/>
      <c r="CX1504" s="166"/>
      <c r="CY1504" s="166"/>
      <c r="CZ1504" s="166"/>
      <c r="DA1504" s="166"/>
      <c r="DB1504" s="166"/>
      <c r="DC1504" s="166"/>
      <c r="DD1504" s="166"/>
      <c r="DE1504" s="166"/>
      <c r="DF1504" s="166"/>
      <c r="DG1504" s="166"/>
      <c r="DH1504" s="166"/>
      <c r="DI1504" s="166"/>
      <c r="DJ1504" s="166"/>
      <c r="DK1504" s="166"/>
      <c r="DL1504" s="166"/>
      <c r="DM1504" s="166"/>
      <c r="DN1504" s="166"/>
      <c r="DO1504" s="166"/>
      <c r="DP1504" s="166"/>
      <c r="DQ1504" s="166"/>
      <c r="DR1504" s="166"/>
      <c r="DS1504" s="166"/>
      <c r="DT1504" s="166"/>
      <c r="DU1504" s="166"/>
      <c r="DV1504" s="166"/>
      <c r="DW1504" s="166"/>
      <c r="DX1504" s="166"/>
      <c r="DY1504" s="166"/>
      <c r="DZ1504" s="166"/>
      <c r="EA1504" s="166"/>
      <c r="EB1504" s="166"/>
      <c r="EC1504" s="166"/>
      <c r="ED1504" s="166"/>
      <c r="EE1504" s="166"/>
      <c r="EF1504" s="166"/>
      <c r="EG1504" s="166"/>
      <c r="EH1504" s="166"/>
      <c r="EI1504" s="166"/>
      <c r="EJ1504" s="166"/>
      <c r="EK1504" s="166"/>
      <c r="EL1504" s="166"/>
      <c r="EM1504" s="166"/>
      <c r="EN1504" s="166"/>
      <c r="EO1504" s="166"/>
      <c r="EP1504" s="166"/>
      <c r="EQ1504" s="166"/>
      <c r="ER1504" s="166"/>
      <c r="ES1504" s="166"/>
      <c r="ET1504" s="166"/>
      <c r="EU1504" s="166"/>
      <c r="EV1504" s="166"/>
      <c r="EW1504" s="166"/>
      <c r="EX1504" s="166"/>
      <c r="EY1504" s="166"/>
      <c r="EZ1504" s="166"/>
      <c r="FA1504" s="166"/>
      <c r="FB1504" s="166"/>
      <c r="FC1504" s="166"/>
      <c r="FD1504" s="166"/>
      <c r="FE1504" s="166"/>
      <c r="FF1504" s="166"/>
      <c r="FG1504" s="166"/>
      <c r="FH1504" s="166"/>
      <c r="FI1504" s="166"/>
      <c r="FJ1504" s="166"/>
    </row>
    <row r="1505" spans="13:166" s="19" customFormat="1">
      <c r="M1505" s="166"/>
      <c r="N1505" s="166"/>
      <c r="O1505" s="166"/>
      <c r="P1505" s="166"/>
      <c r="Q1505" s="166"/>
      <c r="R1505" s="166"/>
      <c r="S1505" s="166"/>
      <c r="T1505" s="166"/>
      <c r="U1505" s="166"/>
      <c r="V1505" s="166"/>
      <c r="W1505" s="166"/>
      <c r="X1505" s="166"/>
      <c r="Y1505" s="166"/>
      <c r="Z1505" s="166"/>
      <c r="AA1505" s="166"/>
      <c r="AB1505" s="166"/>
      <c r="AC1505" s="166"/>
      <c r="AD1505" s="166"/>
      <c r="AE1505" s="166"/>
      <c r="AF1505" s="166"/>
      <c r="AG1505" s="166"/>
      <c r="AH1505" s="167"/>
      <c r="AI1505" s="167"/>
      <c r="AJ1505" s="167"/>
      <c r="AK1505" s="167"/>
      <c r="AL1505" s="167"/>
      <c r="AM1505" s="167"/>
      <c r="AN1505" s="167"/>
      <c r="AO1505" s="167"/>
      <c r="AP1505" s="167"/>
      <c r="AQ1505" s="167"/>
      <c r="AR1505" s="167"/>
      <c r="AS1505" s="167"/>
      <c r="AT1505" s="167"/>
      <c r="AU1505" s="167"/>
      <c r="AV1505" s="167"/>
      <c r="AW1505" s="167"/>
      <c r="AX1505" s="167"/>
      <c r="AY1505" s="167"/>
      <c r="AZ1505" s="167"/>
      <c r="BA1505" s="167"/>
      <c r="BB1505" s="167"/>
      <c r="BC1505" s="167"/>
      <c r="BD1505" s="167"/>
      <c r="BE1505" s="167"/>
      <c r="BF1505" s="167"/>
      <c r="BG1505" s="167"/>
      <c r="BH1505" s="167"/>
      <c r="BI1505" s="167"/>
      <c r="BJ1505" s="167"/>
      <c r="BK1505" s="167"/>
      <c r="BL1505" s="166"/>
      <c r="BM1505" s="166"/>
      <c r="BN1505" s="166"/>
      <c r="BO1505" s="166"/>
      <c r="BP1505" s="166"/>
      <c r="BQ1505" s="166"/>
      <c r="BR1505" s="166"/>
      <c r="BS1505" s="166"/>
      <c r="BT1505" s="166"/>
      <c r="BU1505" s="166"/>
      <c r="BV1505" s="166"/>
      <c r="BW1505" s="166"/>
      <c r="BX1505" s="166"/>
      <c r="BY1505" s="166"/>
      <c r="BZ1505" s="166"/>
      <c r="CA1505" s="166"/>
      <c r="CB1505" s="166"/>
      <c r="CC1505" s="166"/>
      <c r="CD1505" s="166"/>
      <c r="CE1505" s="166"/>
      <c r="CF1505" s="166"/>
      <c r="CG1505" s="166"/>
      <c r="CH1505" s="166"/>
      <c r="CI1505" s="166"/>
      <c r="CJ1505" s="166"/>
      <c r="CK1505" s="166"/>
      <c r="CL1505" s="166"/>
      <c r="CM1505" s="166"/>
      <c r="CN1505" s="166"/>
      <c r="CO1505" s="166"/>
      <c r="CP1505" s="166"/>
      <c r="CQ1505" s="166"/>
      <c r="CR1505" s="166"/>
      <c r="CS1505" s="166"/>
      <c r="CT1505" s="166"/>
      <c r="CU1505" s="166"/>
      <c r="CV1505" s="166"/>
      <c r="CW1505" s="166"/>
      <c r="CX1505" s="166"/>
      <c r="CY1505" s="166"/>
      <c r="CZ1505" s="166"/>
      <c r="DA1505" s="166"/>
      <c r="DB1505" s="166"/>
      <c r="DC1505" s="166"/>
      <c r="DD1505" s="166"/>
      <c r="DE1505" s="166"/>
      <c r="DF1505" s="166"/>
      <c r="DG1505" s="166"/>
      <c r="DH1505" s="166"/>
      <c r="DI1505" s="166"/>
      <c r="DJ1505" s="166"/>
      <c r="DK1505" s="166"/>
      <c r="DL1505" s="166"/>
      <c r="DM1505" s="166"/>
      <c r="DN1505" s="166"/>
      <c r="DO1505" s="166"/>
      <c r="DP1505" s="166"/>
      <c r="DQ1505" s="166"/>
      <c r="DR1505" s="166"/>
      <c r="DS1505" s="166"/>
      <c r="DT1505" s="166"/>
      <c r="DU1505" s="166"/>
      <c r="DV1505" s="166"/>
      <c r="DW1505" s="166"/>
      <c r="DX1505" s="166"/>
      <c r="DY1505" s="166"/>
      <c r="DZ1505" s="166"/>
      <c r="EA1505" s="166"/>
      <c r="EB1505" s="166"/>
      <c r="EC1505" s="166"/>
      <c r="ED1505" s="166"/>
      <c r="EE1505" s="166"/>
      <c r="EF1505" s="166"/>
      <c r="EG1505" s="166"/>
      <c r="EH1505" s="166"/>
      <c r="EI1505" s="166"/>
      <c r="EJ1505" s="166"/>
      <c r="EK1505" s="166"/>
      <c r="EL1505" s="166"/>
      <c r="EM1505" s="166"/>
      <c r="EN1505" s="166"/>
      <c r="EO1505" s="166"/>
      <c r="EP1505" s="166"/>
      <c r="EQ1505" s="166"/>
      <c r="ER1505" s="166"/>
      <c r="ES1505" s="166"/>
      <c r="ET1505" s="166"/>
      <c r="EU1505" s="166"/>
      <c r="EV1505" s="166"/>
      <c r="EW1505" s="166"/>
      <c r="EX1505" s="166"/>
      <c r="EY1505" s="166"/>
      <c r="EZ1505" s="166"/>
      <c r="FA1505" s="166"/>
      <c r="FB1505" s="166"/>
      <c r="FC1505" s="166"/>
      <c r="FD1505" s="166"/>
      <c r="FE1505" s="166"/>
      <c r="FF1505" s="166"/>
      <c r="FG1505" s="166"/>
      <c r="FH1505" s="166"/>
      <c r="FI1505" s="166"/>
      <c r="FJ1505" s="166"/>
    </row>
    <row r="1506" spans="13:166" s="19" customFormat="1">
      <c r="M1506" s="166"/>
      <c r="N1506" s="166"/>
      <c r="O1506" s="166"/>
      <c r="P1506" s="166"/>
      <c r="Q1506" s="166"/>
      <c r="R1506" s="166"/>
      <c r="S1506" s="166"/>
      <c r="T1506" s="166"/>
      <c r="U1506" s="166"/>
      <c r="V1506" s="166"/>
      <c r="W1506" s="166"/>
      <c r="X1506" s="166"/>
      <c r="Y1506" s="166"/>
      <c r="Z1506" s="166"/>
      <c r="AA1506" s="166"/>
      <c r="AB1506" s="166"/>
      <c r="AC1506" s="166"/>
      <c r="AD1506" s="166"/>
      <c r="AE1506" s="166"/>
      <c r="AF1506" s="166"/>
      <c r="AG1506" s="166"/>
      <c r="AH1506" s="167"/>
      <c r="AI1506" s="167"/>
      <c r="AJ1506" s="167"/>
      <c r="AK1506" s="167"/>
      <c r="AL1506" s="167"/>
      <c r="AM1506" s="167"/>
      <c r="AN1506" s="167"/>
      <c r="AO1506" s="167"/>
      <c r="AP1506" s="167"/>
      <c r="AQ1506" s="167"/>
      <c r="AR1506" s="167"/>
      <c r="AS1506" s="167"/>
      <c r="AT1506" s="167"/>
      <c r="AU1506" s="167"/>
      <c r="AV1506" s="167"/>
      <c r="AW1506" s="167"/>
      <c r="AX1506" s="167"/>
      <c r="AY1506" s="167"/>
      <c r="AZ1506" s="167"/>
      <c r="BA1506" s="167"/>
      <c r="BB1506" s="167"/>
      <c r="BC1506" s="167"/>
      <c r="BD1506" s="167"/>
      <c r="BE1506" s="167"/>
      <c r="BF1506" s="167"/>
      <c r="BG1506" s="167"/>
      <c r="BH1506" s="167"/>
      <c r="BI1506" s="167"/>
      <c r="BJ1506" s="167"/>
      <c r="BK1506" s="167"/>
      <c r="BL1506" s="166"/>
      <c r="BM1506" s="166"/>
      <c r="BN1506" s="166"/>
      <c r="BO1506" s="166"/>
      <c r="BP1506" s="166"/>
      <c r="BQ1506" s="166"/>
      <c r="BR1506" s="166"/>
      <c r="BS1506" s="166"/>
      <c r="BT1506" s="166"/>
      <c r="BU1506" s="166"/>
      <c r="BV1506" s="166"/>
      <c r="BW1506" s="166"/>
      <c r="BX1506" s="166"/>
      <c r="BY1506" s="166"/>
      <c r="BZ1506" s="166"/>
      <c r="CA1506" s="166"/>
      <c r="CB1506" s="166"/>
      <c r="CC1506" s="166"/>
      <c r="CD1506" s="166"/>
      <c r="CE1506" s="166"/>
      <c r="CF1506" s="166"/>
      <c r="CG1506" s="166"/>
      <c r="CH1506" s="166"/>
      <c r="CI1506" s="166"/>
      <c r="CJ1506" s="166"/>
      <c r="CK1506" s="166"/>
      <c r="CL1506" s="166"/>
      <c r="CM1506" s="166"/>
      <c r="CN1506" s="166"/>
      <c r="CO1506" s="166"/>
      <c r="CP1506" s="166"/>
      <c r="CQ1506" s="166"/>
      <c r="CR1506" s="166"/>
      <c r="CS1506" s="166"/>
      <c r="CT1506" s="166"/>
      <c r="CU1506" s="166"/>
      <c r="CV1506" s="166"/>
      <c r="CW1506" s="166"/>
      <c r="CX1506" s="166"/>
      <c r="CY1506" s="166"/>
      <c r="CZ1506" s="166"/>
      <c r="DA1506" s="166"/>
      <c r="DB1506" s="166"/>
      <c r="DC1506" s="166"/>
      <c r="DD1506" s="166"/>
      <c r="DE1506" s="166"/>
      <c r="DF1506" s="166"/>
      <c r="DG1506" s="166"/>
      <c r="DH1506" s="166"/>
      <c r="DI1506" s="166"/>
      <c r="DJ1506" s="166"/>
      <c r="DK1506" s="166"/>
      <c r="DL1506" s="166"/>
      <c r="DM1506" s="166"/>
      <c r="DN1506" s="166"/>
      <c r="DO1506" s="166"/>
      <c r="DP1506" s="166"/>
      <c r="DQ1506" s="166"/>
      <c r="DR1506" s="166"/>
      <c r="DS1506" s="166"/>
      <c r="DT1506" s="166"/>
      <c r="DU1506" s="166"/>
      <c r="DV1506" s="166"/>
      <c r="DW1506" s="166"/>
      <c r="DX1506" s="166"/>
      <c r="DY1506" s="166"/>
      <c r="DZ1506" s="166"/>
      <c r="EA1506" s="166"/>
      <c r="EB1506" s="166"/>
      <c r="EC1506" s="166"/>
      <c r="ED1506" s="166"/>
      <c r="EE1506" s="166"/>
      <c r="EF1506" s="166"/>
      <c r="EG1506" s="166"/>
      <c r="EH1506" s="166"/>
      <c r="EI1506" s="166"/>
      <c r="EJ1506" s="166"/>
      <c r="EK1506" s="166"/>
      <c r="EL1506" s="166"/>
      <c r="EM1506" s="166"/>
      <c r="EN1506" s="166"/>
      <c r="EO1506" s="166"/>
      <c r="EP1506" s="166"/>
      <c r="EQ1506" s="166"/>
      <c r="ER1506" s="166"/>
      <c r="ES1506" s="166"/>
      <c r="ET1506" s="166"/>
      <c r="EU1506" s="166"/>
      <c r="EV1506" s="166"/>
      <c r="EW1506" s="166"/>
      <c r="EX1506" s="166"/>
      <c r="EY1506" s="166"/>
      <c r="EZ1506" s="166"/>
      <c r="FA1506" s="166"/>
      <c r="FB1506" s="166"/>
      <c r="FC1506" s="166"/>
      <c r="FD1506" s="166"/>
      <c r="FE1506" s="166"/>
      <c r="FF1506" s="166"/>
      <c r="FG1506" s="166"/>
      <c r="FH1506" s="166"/>
      <c r="FI1506" s="166"/>
      <c r="FJ1506" s="166"/>
    </row>
    <row r="1507" spans="13:166" s="19" customFormat="1">
      <c r="M1507" s="166"/>
      <c r="N1507" s="166"/>
      <c r="O1507" s="166"/>
      <c r="P1507" s="166"/>
      <c r="Q1507" s="166"/>
      <c r="R1507" s="166"/>
      <c r="S1507" s="166"/>
      <c r="T1507" s="166"/>
      <c r="U1507" s="166"/>
      <c r="V1507" s="166"/>
      <c r="W1507" s="166"/>
      <c r="X1507" s="166"/>
      <c r="Y1507" s="166"/>
      <c r="Z1507" s="166"/>
      <c r="AA1507" s="166"/>
      <c r="AB1507" s="166"/>
      <c r="AC1507" s="166"/>
      <c r="AD1507" s="166"/>
      <c r="AE1507" s="166"/>
      <c r="AF1507" s="166"/>
      <c r="AG1507" s="166"/>
      <c r="AH1507" s="167"/>
      <c r="AI1507" s="167"/>
      <c r="AJ1507" s="167"/>
      <c r="AK1507" s="167"/>
      <c r="AL1507" s="167"/>
      <c r="AM1507" s="167"/>
      <c r="AN1507" s="167"/>
      <c r="AO1507" s="167"/>
      <c r="AP1507" s="167"/>
      <c r="AQ1507" s="167"/>
      <c r="AR1507" s="167"/>
      <c r="AS1507" s="167"/>
      <c r="AT1507" s="167"/>
      <c r="AU1507" s="167"/>
      <c r="AV1507" s="167"/>
      <c r="AW1507" s="167"/>
      <c r="AX1507" s="167"/>
      <c r="AY1507" s="167"/>
      <c r="AZ1507" s="167"/>
      <c r="BA1507" s="167"/>
      <c r="BB1507" s="167"/>
      <c r="BC1507" s="167"/>
      <c r="BD1507" s="167"/>
      <c r="BE1507" s="167"/>
      <c r="BF1507" s="167"/>
      <c r="BG1507" s="167"/>
      <c r="BH1507" s="167"/>
      <c r="BI1507" s="167"/>
      <c r="BJ1507" s="167"/>
      <c r="BK1507" s="167"/>
      <c r="BL1507" s="166"/>
      <c r="BM1507" s="166"/>
      <c r="BN1507" s="166"/>
      <c r="BO1507" s="166"/>
      <c r="BP1507" s="166"/>
      <c r="BQ1507" s="166"/>
      <c r="BR1507" s="166"/>
      <c r="BS1507" s="166"/>
      <c r="BT1507" s="166"/>
      <c r="BU1507" s="166"/>
      <c r="BV1507" s="166"/>
      <c r="BW1507" s="166"/>
      <c r="BX1507" s="166"/>
      <c r="BY1507" s="166"/>
      <c r="BZ1507" s="166"/>
      <c r="CA1507" s="166"/>
      <c r="CB1507" s="166"/>
      <c r="CC1507" s="166"/>
      <c r="CD1507" s="166"/>
      <c r="CE1507" s="166"/>
      <c r="CF1507" s="166"/>
      <c r="CG1507" s="166"/>
      <c r="CH1507" s="166"/>
      <c r="CI1507" s="166"/>
      <c r="CJ1507" s="166"/>
      <c r="CK1507" s="166"/>
      <c r="CL1507" s="166"/>
      <c r="CM1507" s="166"/>
      <c r="CN1507" s="166"/>
      <c r="CO1507" s="166"/>
      <c r="CP1507" s="166"/>
      <c r="CQ1507" s="166"/>
      <c r="CR1507" s="166"/>
      <c r="CS1507" s="166"/>
      <c r="CT1507" s="166"/>
      <c r="CU1507" s="166"/>
      <c r="CV1507" s="166"/>
      <c r="CW1507" s="166"/>
      <c r="CX1507" s="166"/>
      <c r="CY1507" s="166"/>
      <c r="CZ1507" s="166"/>
      <c r="DA1507" s="166"/>
      <c r="DB1507" s="166"/>
      <c r="DC1507" s="166"/>
      <c r="DD1507" s="166"/>
      <c r="DE1507" s="166"/>
      <c r="DF1507" s="166"/>
      <c r="DG1507" s="166"/>
      <c r="DH1507" s="166"/>
      <c r="DI1507" s="166"/>
      <c r="DJ1507" s="166"/>
      <c r="DK1507" s="166"/>
      <c r="DL1507" s="166"/>
      <c r="DM1507" s="166"/>
      <c r="DN1507" s="166"/>
      <c r="DO1507" s="166"/>
      <c r="DP1507" s="166"/>
      <c r="DQ1507" s="166"/>
      <c r="DR1507" s="166"/>
      <c r="DS1507" s="166"/>
      <c r="DT1507" s="166"/>
      <c r="DU1507" s="166"/>
      <c r="DV1507" s="166"/>
      <c r="DW1507" s="166"/>
      <c r="DX1507" s="166"/>
      <c r="DY1507" s="166"/>
      <c r="DZ1507" s="166"/>
      <c r="EA1507" s="166"/>
      <c r="EB1507" s="166"/>
      <c r="EC1507" s="166"/>
      <c r="ED1507" s="166"/>
      <c r="EE1507" s="166"/>
      <c r="EF1507" s="166"/>
      <c r="EG1507" s="166"/>
      <c r="EH1507" s="166"/>
      <c r="EI1507" s="166"/>
      <c r="EJ1507" s="166"/>
      <c r="EK1507" s="166"/>
      <c r="EL1507" s="166"/>
      <c r="EM1507" s="166"/>
      <c r="EN1507" s="166"/>
      <c r="EO1507" s="166"/>
      <c r="EP1507" s="166"/>
      <c r="EQ1507" s="166"/>
      <c r="ER1507" s="166"/>
      <c r="ES1507" s="166"/>
      <c r="ET1507" s="166"/>
      <c r="EU1507" s="166"/>
      <c r="EV1507" s="166"/>
      <c r="EW1507" s="166"/>
      <c r="EX1507" s="166"/>
      <c r="EY1507" s="166"/>
      <c r="EZ1507" s="166"/>
      <c r="FA1507" s="166"/>
      <c r="FB1507" s="166"/>
      <c r="FC1507" s="166"/>
      <c r="FD1507" s="166"/>
      <c r="FE1507" s="166"/>
      <c r="FF1507" s="166"/>
      <c r="FG1507" s="166"/>
      <c r="FH1507" s="166"/>
      <c r="FI1507" s="166"/>
      <c r="FJ1507" s="166"/>
    </row>
    <row r="1508" spans="13:166" s="19" customFormat="1">
      <c r="M1508" s="166"/>
      <c r="N1508" s="166"/>
      <c r="O1508" s="166"/>
      <c r="P1508" s="166"/>
      <c r="Q1508" s="166"/>
      <c r="R1508" s="166"/>
      <c r="S1508" s="166"/>
      <c r="T1508" s="166"/>
      <c r="U1508" s="166"/>
      <c r="V1508" s="166"/>
      <c r="W1508" s="166"/>
      <c r="X1508" s="166"/>
      <c r="Y1508" s="166"/>
      <c r="Z1508" s="166"/>
      <c r="AA1508" s="166"/>
      <c r="AB1508" s="166"/>
      <c r="AC1508" s="166"/>
      <c r="AD1508" s="166"/>
      <c r="AE1508" s="166"/>
      <c r="AF1508" s="166"/>
      <c r="AG1508" s="166"/>
      <c r="AH1508" s="167"/>
      <c r="AI1508" s="167"/>
      <c r="AJ1508" s="167"/>
      <c r="AK1508" s="167"/>
      <c r="AL1508" s="167"/>
      <c r="AM1508" s="167"/>
      <c r="AN1508" s="167"/>
      <c r="AO1508" s="167"/>
      <c r="AP1508" s="167"/>
      <c r="AQ1508" s="167"/>
      <c r="AR1508" s="167"/>
      <c r="AS1508" s="167"/>
      <c r="AT1508" s="167"/>
      <c r="AU1508" s="167"/>
      <c r="AV1508" s="167"/>
      <c r="AW1508" s="167"/>
      <c r="AX1508" s="167"/>
      <c r="AY1508" s="167"/>
      <c r="AZ1508" s="167"/>
      <c r="BA1508" s="167"/>
      <c r="BB1508" s="167"/>
      <c r="BC1508" s="167"/>
      <c r="BD1508" s="167"/>
      <c r="BE1508" s="167"/>
      <c r="BF1508" s="167"/>
      <c r="BG1508" s="167"/>
      <c r="BH1508" s="167"/>
      <c r="BI1508" s="167"/>
      <c r="BJ1508" s="167"/>
      <c r="BK1508" s="167"/>
      <c r="BL1508" s="166"/>
      <c r="BM1508" s="166"/>
      <c r="BN1508" s="166"/>
      <c r="BO1508" s="166"/>
      <c r="BP1508" s="166"/>
      <c r="BQ1508" s="166"/>
      <c r="BR1508" s="166"/>
      <c r="BS1508" s="166"/>
      <c r="BT1508" s="166"/>
      <c r="BU1508" s="166"/>
      <c r="BV1508" s="166"/>
      <c r="BW1508" s="166"/>
      <c r="BX1508" s="166"/>
      <c r="BY1508" s="166"/>
      <c r="BZ1508" s="166"/>
      <c r="CA1508" s="166"/>
      <c r="CB1508" s="166"/>
      <c r="CC1508" s="166"/>
      <c r="CD1508" s="166"/>
      <c r="CE1508" s="166"/>
      <c r="CF1508" s="166"/>
      <c r="CG1508" s="166"/>
      <c r="CH1508" s="166"/>
      <c r="CI1508" s="166"/>
      <c r="CJ1508" s="166"/>
      <c r="CK1508" s="166"/>
      <c r="CL1508" s="166"/>
      <c r="CM1508" s="166"/>
      <c r="CN1508" s="166"/>
      <c r="CO1508" s="166"/>
      <c r="CP1508" s="166"/>
      <c r="CQ1508" s="166"/>
      <c r="CR1508" s="166"/>
      <c r="CS1508" s="166"/>
      <c r="CT1508" s="166"/>
      <c r="CU1508" s="166"/>
      <c r="CV1508" s="166"/>
      <c r="CW1508" s="166"/>
      <c r="CX1508" s="166"/>
      <c r="CY1508" s="166"/>
      <c r="CZ1508" s="166"/>
      <c r="DA1508" s="166"/>
      <c r="DB1508" s="166"/>
      <c r="DC1508" s="166"/>
      <c r="DD1508" s="166"/>
      <c r="DE1508" s="166"/>
      <c r="DF1508" s="166"/>
      <c r="DG1508" s="166"/>
      <c r="DH1508" s="166"/>
      <c r="DI1508" s="166"/>
      <c r="DJ1508" s="166"/>
      <c r="DK1508" s="166"/>
      <c r="DL1508" s="166"/>
      <c r="DM1508" s="166"/>
      <c r="DN1508" s="166"/>
      <c r="DO1508" s="166"/>
      <c r="DP1508" s="166"/>
      <c r="DQ1508" s="166"/>
      <c r="DR1508" s="166"/>
      <c r="DS1508" s="166"/>
      <c r="DT1508" s="166"/>
      <c r="DU1508" s="166"/>
      <c r="DV1508" s="166"/>
      <c r="DW1508" s="166"/>
      <c r="DX1508" s="166"/>
      <c r="DY1508" s="166"/>
      <c r="DZ1508" s="166"/>
      <c r="EA1508" s="166"/>
      <c r="EB1508" s="166"/>
      <c r="EC1508" s="166"/>
      <c r="ED1508" s="166"/>
      <c r="EE1508" s="166"/>
      <c r="EF1508" s="166"/>
      <c r="EG1508" s="166"/>
      <c r="EH1508" s="166"/>
      <c r="EI1508" s="166"/>
      <c r="EJ1508" s="166"/>
      <c r="EK1508" s="166"/>
      <c r="EL1508" s="166"/>
      <c r="EM1508" s="166"/>
      <c r="EN1508" s="166"/>
      <c r="EO1508" s="166"/>
      <c r="EP1508" s="166"/>
      <c r="EQ1508" s="166"/>
      <c r="ER1508" s="166"/>
      <c r="ES1508" s="166"/>
      <c r="ET1508" s="166"/>
      <c r="EU1508" s="166"/>
      <c r="EV1508" s="166"/>
      <c r="EW1508" s="166"/>
      <c r="EX1508" s="166"/>
      <c r="EY1508" s="166"/>
      <c r="EZ1508" s="166"/>
      <c r="FA1508" s="166"/>
      <c r="FB1508" s="166"/>
      <c r="FC1508" s="166"/>
      <c r="FD1508" s="166"/>
      <c r="FE1508" s="166"/>
      <c r="FF1508" s="166"/>
      <c r="FG1508" s="166"/>
      <c r="FH1508" s="166"/>
      <c r="FI1508" s="166"/>
      <c r="FJ1508" s="166"/>
    </row>
    <row r="1509" spans="13:166" s="19" customFormat="1">
      <c r="M1509" s="166"/>
      <c r="N1509" s="166"/>
      <c r="O1509" s="166"/>
      <c r="P1509" s="166"/>
      <c r="Q1509" s="166"/>
      <c r="R1509" s="166"/>
      <c r="S1509" s="166"/>
      <c r="T1509" s="166"/>
      <c r="U1509" s="166"/>
      <c r="V1509" s="166"/>
      <c r="W1509" s="166"/>
      <c r="X1509" s="166"/>
      <c r="Y1509" s="166"/>
      <c r="Z1509" s="166"/>
      <c r="AA1509" s="166"/>
      <c r="AB1509" s="166"/>
      <c r="AC1509" s="166"/>
      <c r="AD1509" s="166"/>
      <c r="AE1509" s="166"/>
      <c r="AF1509" s="166"/>
      <c r="AG1509" s="166"/>
      <c r="AH1509" s="167"/>
      <c r="AI1509" s="167"/>
      <c r="AJ1509" s="167"/>
      <c r="AK1509" s="167"/>
      <c r="AL1509" s="167"/>
      <c r="AM1509" s="167"/>
      <c r="AN1509" s="167"/>
      <c r="AO1509" s="167"/>
      <c r="AP1509" s="167"/>
      <c r="AQ1509" s="167"/>
      <c r="AR1509" s="167"/>
      <c r="AS1509" s="167"/>
      <c r="AT1509" s="167"/>
      <c r="AU1509" s="167"/>
      <c r="AV1509" s="167"/>
      <c r="AW1509" s="167"/>
      <c r="AX1509" s="167"/>
      <c r="AY1509" s="167"/>
      <c r="AZ1509" s="167"/>
      <c r="BA1509" s="167"/>
      <c r="BB1509" s="167"/>
      <c r="BC1509" s="167"/>
      <c r="BD1509" s="167"/>
      <c r="BE1509" s="167"/>
      <c r="BF1509" s="167"/>
      <c r="BG1509" s="167"/>
      <c r="BH1509" s="167"/>
      <c r="BI1509" s="167"/>
      <c r="BJ1509" s="167"/>
      <c r="BK1509" s="167"/>
      <c r="BL1509" s="166"/>
      <c r="BM1509" s="166"/>
      <c r="BN1509" s="166"/>
      <c r="BO1509" s="166"/>
      <c r="BP1509" s="166"/>
      <c r="BQ1509" s="166"/>
      <c r="BR1509" s="166"/>
      <c r="BS1509" s="166"/>
      <c r="BT1509" s="166"/>
      <c r="BU1509" s="166"/>
      <c r="BV1509" s="166"/>
      <c r="BW1509" s="166"/>
      <c r="BX1509" s="166"/>
      <c r="BY1509" s="166"/>
      <c r="BZ1509" s="166"/>
      <c r="CA1509" s="166"/>
      <c r="CB1509" s="166"/>
      <c r="CC1509" s="166"/>
      <c r="CD1509" s="166"/>
      <c r="CE1509" s="166"/>
      <c r="CF1509" s="166"/>
      <c r="CG1509" s="166"/>
      <c r="CH1509" s="166"/>
      <c r="CI1509" s="166"/>
      <c r="CJ1509" s="166"/>
      <c r="CK1509" s="166"/>
      <c r="CL1509" s="166"/>
      <c r="CM1509" s="166"/>
      <c r="CN1509" s="166"/>
      <c r="CO1509" s="166"/>
      <c r="CP1509" s="166"/>
      <c r="CQ1509" s="166"/>
      <c r="CR1509" s="166"/>
      <c r="CS1509" s="166"/>
      <c r="CT1509" s="166"/>
      <c r="CU1509" s="166"/>
      <c r="CV1509" s="166"/>
      <c r="CW1509" s="166"/>
      <c r="CX1509" s="166"/>
      <c r="CY1509" s="166"/>
      <c r="CZ1509" s="166"/>
      <c r="DA1509" s="166"/>
      <c r="DB1509" s="166"/>
      <c r="DC1509" s="166"/>
      <c r="DD1509" s="166"/>
      <c r="DE1509" s="166"/>
      <c r="DF1509" s="166"/>
      <c r="DG1509" s="166"/>
      <c r="DH1509" s="166"/>
      <c r="DI1509" s="166"/>
      <c r="DJ1509" s="166"/>
      <c r="DK1509" s="166"/>
      <c r="DL1509" s="166"/>
      <c r="DM1509" s="166"/>
      <c r="DN1509" s="166"/>
      <c r="DO1509" s="166"/>
      <c r="DP1509" s="166"/>
      <c r="DQ1509" s="166"/>
      <c r="DR1509" s="166"/>
      <c r="DS1509" s="166"/>
      <c r="DT1509" s="166"/>
      <c r="DU1509" s="166"/>
      <c r="DV1509" s="166"/>
      <c r="DW1509" s="166"/>
      <c r="DX1509" s="166"/>
      <c r="DY1509" s="166"/>
      <c r="DZ1509" s="166"/>
      <c r="EA1509" s="166"/>
      <c r="EB1509" s="166"/>
      <c r="EC1509" s="166"/>
      <c r="ED1509" s="166"/>
      <c r="EE1509" s="166"/>
      <c r="EF1509" s="166"/>
      <c r="EG1509" s="166"/>
      <c r="EH1509" s="166"/>
      <c r="EI1509" s="166"/>
      <c r="EJ1509" s="166"/>
      <c r="EK1509" s="166"/>
      <c r="EL1509" s="166"/>
      <c r="EM1509" s="166"/>
      <c r="EN1509" s="166"/>
      <c r="EO1509" s="166"/>
      <c r="EP1509" s="166"/>
      <c r="EQ1509" s="166"/>
      <c r="ER1509" s="166"/>
      <c r="ES1509" s="166"/>
      <c r="ET1509" s="166"/>
      <c r="EU1509" s="166"/>
      <c r="EV1509" s="166"/>
      <c r="EW1509" s="166"/>
      <c r="EX1509" s="166"/>
      <c r="EY1509" s="166"/>
      <c r="EZ1509" s="166"/>
      <c r="FA1509" s="166"/>
      <c r="FB1509" s="166"/>
      <c r="FC1509" s="166"/>
      <c r="FD1509" s="166"/>
      <c r="FE1509" s="166"/>
      <c r="FF1509" s="166"/>
      <c r="FG1509" s="166"/>
      <c r="FH1509" s="166"/>
      <c r="FI1509" s="166"/>
      <c r="FJ1509" s="166"/>
    </row>
    <row r="1510" spans="13:166" s="19" customFormat="1">
      <c r="M1510" s="166"/>
      <c r="N1510" s="166"/>
      <c r="O1510" s="166"/>
      <c r="P1510" s="166"/>
      <c r="Q1510" s="166"/>
      <c r="R1510" s="166"/>
      <c r="S1510" s="166"/>
      <c r="T1510" s="166"/>
      <c r="U1510" s="166"/>
      <c r="V1510" s="166"/>
      <c r="W1510" s="166"/>
      <c r="X1510" s="166"/>
      <c r="Y1510" s="166"/>
      <c r="Z1510" s="166"/>
      <c r="AA1510" s="166"/>
      <c r="AB1510" s="166"/>
      <c r="AC1510" s="166"/>
      <c r="AD1510" s="166"/>
      <c r="AE1510" s="166"/>
      <c r="AF1510" s="166"/>
      <c r="AG1510" s="166"/>
      <c r="AH1510" s="167"/>
      <c r="AI1510" s="167"/>
      <c r="AJ1510" s="167"/>
      <c r="AK1510" s="167"/>
      <c r="AL1510" s="167"/>
      <c r="AM1510" s="167"/>
      <c r="AN1510" s="167"/>
      <c r="AO1510" s="167"/>
      <c r="AP1510" s="167"/>
      <c r="AQ1510" s="167"/>
      <c r="AR1510" s="167"/>
      <c r="AS1510" s="167"/>
      <c r="AT1510" s="167"/>
      <c r="AU1510" s="167"/>
      <c r="AV1510" s="167"/>
      <c r="AW1510" s="167"/>
      <c r="AX1510" s="167"/>
      <c r="AY1510" s="167"/>
      <c r="AZ1510" s="167"/>
      <c r="BA1510" s="167"/>
      <c r="BB1510" s="167"/>
      <c r="BC1510" s="167"/>
      <c r="BD1510" s="167"/>
      <c r="BE1510" s="167"/>
      <c r="BF1510" s="167"/>
      <c r="BG1510" s="167"/>
      <c r="BH1510" s="167"/>
      <c r="BI1510" s="167"/>
      <c r="BJ1510" s="167"/>
      <c r="BK1510" s="167"/>
      <c r="BL1510" s="166"/>
      <c r="BM1510" s="166"/>
      <c r="BN1510" s="166"/>
      <c r="BO1510" s="166"/>
      <c r="BP1510" s="166"/>
      <c r="BQ1510" s="166"/>
      <c r="BR1510" s="166"/>
      <c r="BS1510" s="166"/>
      <c r="BT1510" s="166"/>
      <c r="BU1510" s="166"/>
      <c r="BV1510" s="166"/>
      <c r="BW1510" s="166"/>
      <c r="BX1510" s="166"/>
      <c r="BY1510" s="166"/>
      <c r="BZ1510" s="166"/>
      <c r="CA1510" s="166"/>
      <c r="CB1510" s="166"/>
      <c r="CC1510" s="166"/>
      <c r="CD1510" s="166"/>
      <c r="CE1510" s="166"/>
      <c r="CF1510" s="166"/>
      <c r="CG1510" s="166"/>
      <c r="CH1510" s="166"/>
      <c r="CI1510" s="166"/>
      <c r="CJ1510" s="166"/>
      <c r="CK1510" s="166"/>
      <c r="CL1510" s="166"/>
      <c r="CM1510" s="166"/>
      <c r="CN1510" s="166"/>
      <c r="CO1510" s="166"/>
      <c r="CP1510" s="166"/>
      <c r="CQ1510" s="166"/>
      <c r="CR1510" s="166"/>
      <c r="CS1510" s="166"/>
      <c r="CT1510" s="166"/>
      <c r="CU1510" s="166"/>
      <c r="CV1510" s="166"/>
      <c r="CW1510" s="166"/>
      <c r="CX1510" s="166"/>
      <c r="CY1510" s="166"/>
      <c r="CZ1510" s="166"/>
      <c r="DA1510" s="166"/>
      <c r="DB1510" s="166"/>
      <c r="DC1510" s="166"/>
      <c r="DD1510" s="166"/>
      <c r="DE1510" s="166"/>
      <c r="DF1510" s="166"/>
      <c r="DG1510" s="166"/>
      <c r="DH1510" s="166"/>
      <c r="DI1510" s="166"/>
      <c r="DJ1510" s="166"/>
      <c r="DK1510" s="166"/>
      <c r="DL1510" s="166"/>
      <c r="DM1510" s="166"/>
      <c r="DN1510" s="166"/>
      <c r="DO1510" s="166"/>
      <c r="DP1510" s="166"/>
      <c r="DQ1510" s="166"/>
      <c r="DR1510" s="166"/>
      <c r="DS1510" s="166"/>
      <c r="DT1510" s="166"/>
      <c r="DU1510" s="166"/>
      <c r="DV1510" s="166"/>
      <c r="DW1510" s="166"/>
      <c r="DX1510" s="166"/>
      <c r="DY1510" s="166"/>
      <c r="DZ1510" s="166"/>
      <c r="EA1510" s="166"/>
      <c r="EB1510" s="166"/>
      <c r="EC1510" s="166"/>
      <c r="ED1510" s="166"/>
      <c r="EE1510" s="166"/>
      <c r="EF1510" s="166"/>
      <c r="EG1510" s="166"/>
      <c r="EH1510" s="166"/>
      <c r="EI1510" s="166"/>
      <c r="EJ1510" s="166"/>
      <c r="EK1510" s="166"/>
      <c r="EL1510" s="166"/>
      <c r="EM1510" s="166"/>
      <c r="EN1510" s="166"/>
      <c r="EO1510" s="166"/>
      <c r="EP1510" s="166"/>
      <c r="EQ1510" s="166"/>
      <c r="ER1510" s="166"/>
      <c r="ES1510" s="166"/>
      <c r="ET1510" s="166"/>
      <c r="EU1510" s="166"/>
      <c r="EV1510" s="166"/>
      <c r="EW1510" s="166"/>
      <c r="EX1510" s="166"/>
      <c r="EY1510" s="166"/>
      <c r="EZ1510" s="166"/>
      <c r="FA1510" s="166"/>
      <c r="FB1510" s="166"/>
      <c r="FC1510" s="166"/>
      <c r="FD1510" s="166"/>
      <c r="FE1510" s="166"/>
      <c r="FF1510" s="166"/>
      <c r="FG1510" s="166"/>
      <c r="FH1510" s="166"/>
      <c r="FI1510" s="166"/>
      <c r="FJ1510" s="166"/>
    </row>
    <row r="1511" spans="13:166" s="19" customFormat="1">
      <c r="M1511" s="166"/>
      <c r="N1511" s="166"/>
      <c r="O1511" s="166"/>
      <c r="P1511" s="166"/>
      <c r="Q1511" s="166"/>
      <c r="R1511" s="166"/>
      <c r="S1511" s="166"/>
      <c r="T1511" s="166"/>
      <c r="U1511" s="166"/>
      <c r="V1511" s="166"/>
      <c r="W1511" s="166"/>
      <c r="X1511" s="166"/>
      <c r="Y1511" s="166"/>
      <c r="Z1511" s="166"/>
      <c r="AA1511" s="166"/>
      <c r="AB1511" s="166"/>
      <c r="AC1511" s="166"/>
      <c r="AD1511" s="166"/>
      <c r="AE1511" s="166"/>
      <c r="AF1511" s="166"/>
      <c r="AG1511" s="166"/>
      <c r="AH1511" s="167"/>
      <c r="AI1511" s="167"/>
      <c r="AJ1511" s="167"/>
      <c r="AK1511" s="167"/>
      <c r="AL1511" s="167"/>
      <c r="AM1511" s="167"/>
      <c r="AN1511" s="167"/>
      <c r="AO1511" s="167"/>
      <c r="AP1511" s="167"/>
      <c r="AQ1511" s="167"/>
      <c r="AR1511" s="167"/>
      <c r="AS1511" s="167"/>
      <c r="AT1511" s="167"/>
      <c r="AU1511" s="167"/>
      <c r="AV1511" s="167"/>
      <c r="AW1511" s="167"/>
      <c r="AX1511" s="167"/>
      <c r="AY1511" s="167"/>
      <c r="AZ1511" s="167"/>
      <c r="BA1511" s="167"/>
      <c r="BB1511" s="167"/>
      <c r="BC1511" s="167"/>
      <c r="BD1511" s="167"/>
      <c r="BE1511" s="167"/>
      <c r="BF1511" s="167"/>
      <c r="BG1511" s="167"/>
      <c r="BH1511" s="167"/>
      <c r="BI1511" s="167"/>
      <c r="BJ1511" s="167"/>
      <c r="BK1511" s="167"/>
      <c r="BL1511" s="166"/>
      <c r="BM1511" s="166"/>
      <c r="BN1511" s="166"/>
      <c r="BO1511" s="166"/>
      <c r="BP1511" s="166"/>
      <c r="BQ1511" s="166"/>
      <c r="BR1511" s="166"/>
      <c r="BS1511" s="166"/>
      <c r="BT1511" s="166"/>
      <c r="BU1511" s="166"/>
      <c r="BV1511" s="166"/>
      <c r="BW1511" s="166"/>
      <c r="BX1511" s="166"/>
      <c r="BY1511" s="166"/>
      <c r="BZ1511" s="166"/>
      <c r="CA1511" s="166"/>
      <c r="CB1511" s="166"/>
      <c r="CC1511" s="166"/>
      <c r="CD1511" s="166"/>
      <c r="CE1511" s="166"/>
      <c r="CF1511" s="166"/>
      <c r="CG1511" s="166"/>
      <c r="CH1511" s="166"/>
      <c r="CI1511" s="166"/>
      <c r="CJ1511" s="166"/>
      <c r="CK1511" s="166"/>
      <c r="CL1511" s="166"/>
      <c r="CM1511" s="166"/>
      <c r="CN1511" s="166"/>
      <c r="CO1511" s="166"/>
      <c r="CP1511" s="166"/>
      <c r="CQ1511" s="166"/>
      <c r="CR1511" s="166"/>
      <c r="CS1511" s="166"/>
      <c r="CT1511" s="166"/>
      <c r="CU1511" s="166"/>
      <c r="CV1511" s="166"/>
      <c r="CW1511" s="166"/>
      <c r="CX1511" s="166"/>
      <c r="CY1511" s="166"/>
      <c r="CZ1511" s="166"/>
      <c r="DA1511" s="166"/>
      <c r="DB1511" s="166"/>
      <c r="DC1511" s="166"/>
      <c r="DD1511" s="166"/>
      <c r="DE1511" s="166"/>
      <c r="DF1511" s="166"/>
      <c r="DG1511" s="166"/>
      <c r="DH1511" s="166"/>
      <c r="DI1511" s="166"/>
      <c r="DJ1511" s="166"/>
      <c r="DK1511" s="166"/>
      <c r="DL1511" s="166"/>
      <c r="DM1511" s="166"/>
      <c r="DN1511" s="166"/>
      <c r="DO1511" s="166"/>
      <c r="DP1511" s="166"/>
      <c r="DQ1511" s="166"/>
      <c r="DR1511" s="166"/>
      <c r="DS1511" s="166"/>
      <c r="DT1511" s="166"/>
      <c r="DU1511" s="166"/>
      <c r="DV1511" s="166"/>
      <c r="DW1511" s="166"/>
      <c r="DX1511" s="166"/>
      <c r="DY1511" s="166"/>
      <c r="DZ1511" s="166"/>
      <c r="EA1511" s="166"/>
      <c r="EB1511" s="166"/>
      <c r="EC1511" s="166"/>
      <c r="ED1511" s="166"/>
      <c r="EE1511" s="166"/>
      <c r="EF1511" s="166"/>
      <c r="EG1511" s="166"/>
      <c r="EH1511" s="166"/>
      <c r="EI1511" s="166"/>
      <c r="EJ1511" s="166"/>
      <c r="EK1511" s="166"/>
      <c r="EL1511" s="166"/>
      <c r="EM1511" s="166"/>
      <c r="EN1511" s="166"/>
      <c r="EO1511" s="166"/>
      <c r="EP1511" s="166"/>
      <c r="EQ1511" s="166"/>
      <c r="ER1511" s="166"/>
      <c r="ES1511" s="166"/>
      <c r="ET1511" s="166"/>
      <c r="EU1511" s="166"/>
      <c r="EV1511" s="166"/>
      <c r="EW1511" s="166"/>
      <c r="EX1511" s="166"/>
      <c r="EY1511" s="166"/>
      <c r="EZ1511" s="166"/>
      <c r="FA1511" s="166"/>
      <c r="FB1511" s="166"/>
      <c r="FC1511" s="166"/>
      <c r="FD1511" s="166"/>
      <c r="FE1511" s="166"/>
      <c r="FF1511" s="166"/>
      <c r="FG1511" s="166"/>
      <c r="FH1511" s="166"/>
      <c r="FI1511" s="166"/>
      <c r="FJ1511" s="166"/>
    </row>
    <row r="1512" spans="13:166" s="19" customFormat="1">
      <c r="M1512" s="166"/>
      <c r="N1512" s="166"/>
      <c r="O1512" s="166"/>
      <c r="P1512" s="166"/>
      <c r="Q1512" s="166"/>
      <c r="R1512" s="166"/>
      <c r="S1512" s="166"/>
      <c r="T1512" s="166"/>
      <c r="U1512" s="166"/>
      <c r="V1512" s="166"/>
      <c r="W1512" s="166"/>
      <c r="X1512" s="166"/>
      <c r="Y1512" s="166"/>
      <c r="Z1512" s="166"/>
      <c r="AA1512" s="166"/>
      <c r="AB1512" s="166"/>
      <c r="AC1512" s="166"/>
      <c r="AD1512" s="166"/>
      <c r="AE1512" s="166"/>
      <c r="AF1512" s="166"/>
      <c r="AG1512" s="166"/>
      <c r="AH1512" s="167"/>
      <c r="AI1512" s="167"/>
      <c r="AJ1512" s="167"/>
      <c r="AK1512" s="167"/>
      <c r="AL1512" s="167"/>
      <c r="AM1512" s="167"/>
      <c r="AN1512" s="167"/>
      <c r="AO1512" s="167"/>
      <c r="AP1512" s="167"/>
      <c r="AQ1512" s="167"/>
      <c r="AR1512" s="167"/>
      <c r="AS1512" s="167"/>
      <c r="AT1512" s="167"/>
      <c r="AU1512" s="167"/>
      <c r="AV1512" s="167"/>
      <c r="AW1512" s="167"/>
      <c r="AX1512" s="167"/>
      <c r="AY1512" s="167"/>
      <c r="AZ1512" s="167"/>
      <c r="BA1512" s="167"/>
      <c r="BB1512" s="167"/>
      <c r="BC1512" s="167"/>
      <c r="BD1512" s="167"/>
      <c r="BE1512" s="167"/>
      <c r="BF1512" s="167"/>
      <c r="BG1512" s="167"/>
      <c r="BH1512" s="167"/>
      <c r="BI1512" s="167"/>
      <c r="BJ1512" s="167"/>
      <c r="BK1512" s="167"/>
      <c r="BL1512" s="166"/>
      <c r="BM1512" s="166"/>
      <c r="BN1512" s="166"/>
      <c r="BO1512" s="166"/>
      <c r="BP1512" s="166"/>
      <c r="BQ1512" s="166"/>
      <c r="BR1512" s="166"/>
      <c r="BS1512" s="166"/>
      <c r="BT1512" s="166"/>
      <c r="BU1512" s="166"/>
      <c r="BV1512" s="166"/>
      <c r="BW1512" s="166"/>
      <c r="BX1512" s="166"/>
      <c r="BY1512" s="166"/>
      <c r="BZ1512" s="166"/>
      <c r="CA1512" s="166"/>
      <c r="CB1512" s="166"/>
      <c r="CC1512" s="166"/>
      <c r="CD1512" s="166"/>
      <c r="CE1512" s="166"/>
      <c r="CF1512" s="166"/>
      <c r="CG1512" s="166"/>
      <c r="CH1512" s="166"/>
      <c r="CI1512" s="166"/>
      <c r="CJ1512" s="166"/>
      <c r="CK1512" s="166"/>
      <c r="CL1512" s="166"/>
      <c r="CM1512" s="166"/>
      <c r="CN1512" s="166"/>
      <c r="CO1512" s="166"/>
      <c r="CP1512" s="166"/>
      <c r="CQ1512" s="166"/>
      <c r="CR1512" s="166"/>
      <c r="CS1512" s="166"/>
      <c r="CT1512" s="166"/>
      <c r="CU1512" s="166"/>
      <c r="CV1512" s="166"/>
      <c r="CW1512" s="166"/>
      <c r="CX1512" s="166"/>
      <c r="CY1512" s="166"/>
      <c r="CZ1512" s="166"/>
      <c r="DA1512" s="166"/>
      <c r="DB1512" s="166"/>
      <c r="DC1512" s="166"/>
      <c r="DD1512" s="166"/>
      <c r="DE1512" s="166"/>
      <c r="DF1512" s="166"/>
      <c r="DG1512" s="166"/>
      <c r="DH1512" s="166"/>
      <c r="DI1512" s="166"/>
      <c r="DJ1512" s="166"/>
      <c r="DK1512" s="166"/>
      <c r="DL1512" s="166"/>
      <c r="DM1512" s="166"/>
      <c r="DN1512" s="166"/>
      <c r="DO1512" s="166"/>
      <c r="DP1512" s="166"/>
      <c r="DQ1512" s="166"/>
      <c r="DR1512" s="166"/>
      <c r="DS1512" s="166"/>
      <c r="DT1512" s="166"/>
      <c r="DU1512" s="166"/>
      <c r="DV1512" s="166"/>
      <c r="DW1512" s="166"/>
      <c r="DX1512" s="166"/>
      <c r="DY1512" s="166"/>
      <c r="DZ1512" s="166"/>
      <c r="EA1512" s="166"/>
      <c r="EB1512" s="166"/>
      <c r="EC1512" s="166"/>
      <c r="ED1512" s="166"/>
      <c r="EE1512" s="166"/>
      <c r="EF1512" s="166"/>
      <c r="EG1512" s="166"/>
      <c r="EH1512" s="166"/>
      <c r="EI1512" s="166"/>
      <c r="EJ1512" s="166"/>
      <c r="EK1512" s="166"/>
      <c r="EL1512" s="166"/>
      <c r="EM1512" s="166"/>
      <c r="EN1512" s="166"/>
      <c r="EO1512" s="166"/>
      <c r="EP1512" s="166"/>
      <c r="EQ1512" s="166"/>
      <c r="ER1512" s="166"/>
      <c r="ES1512" s="166"/>
      <c r="ET1512" s="166"/>
      <c r="EU1512" s="166"/>
      <c r="EV1512" s="166"/>
      <c r="EW1512" s="166"/>
      <c r="EX1512" s="166"/>
      <c r="EY1512" s="166"/>
      <c r="EZ1512" s="166"/>
      <c r="FA1512" s="166"/>
      <c r="FB1512" s="166"/>
      <c r="FC1512" s="166"/>
      <c r="FD1512" s="166"/>
      <c r="FE1512" s="166"/>
      <c r="FF1512" s="166"/>
      <c r="FG1512" s="166"/>
      <c r="FH1512" s="166"/>
      <c r="FI1512" s="166"/>
      <c r="FJ1512" s="166"/>
    </row>
    <row r="1513" spans="13:166" s="19" customFormat="1">
      <c r="M1513" s="166"/>
      <c r="N1513" s="166"/>
      <c r="O1513" s="166"/>
      <c r="P1513" s="166"/>
      <c r="Q1513" s="166"/>
      <c r="R1513" s="166"/>
      <c r="S1513" s="166"/>
      <c r="T1513" s="166"/>
      <c r="U1513" s="166"/>
      <c r="V1513" s="166"/>
      <c r="W1513" s="166"/>
      <c r="X1513" s="166"/>
      <c r="Y1513" s="166"/>
      <c r="Z1513" s="166"/>
      <c r="AA1513" s="166"/>
      <c r="AB1513" s="166"/>
      <c r="AC1513" s="166"/>
      <c r="AD1513" s="166"/>
      <c r="AE1513" s="166"/>
      <c r="AF1513" s="166"/>
      <c r="AG1513" s="166"/>
      <c r="AH1513" s="167"/>
      <c r="AI1513" s="167"/>
      <c r="AJ1513" s="167"/>
      <c r="AK1513" s="167"/>
      <c r="AL1513" s="167"/>
      <c r="AM1513" s="167"/>
      <c r="AN1513" s="167"/>
      <c r="AO1513" s="167"/>
      <c r="AP1513" s="167"/>
      <c r="AQ1513" s="167"/>
      <c r="AR1513" s="167"/>
      <c r="AS1513" s="167"/>
      <c r="AT1513" s="167"/>
      <c r="AU1513" s="167"/>
      <c r="AV1513" s="167"/>
      <c r="AW1513" s="167"/>
      <c r="AX1513" s="167"/>
      <c r="AY1513" s="167"/>
      <c r="AZ1513" s="167"/>
      <c r="BA1513" s="167"/>
      <c r="BB1513" s="167"/>
      <c r="BC1513" s="167"/>
      <c r="BD1513" s="167"/>
      <c r="BE1513" s="167"/>
      <c r="BF1513" s="167"/>
      <c r="BG1513" s="167"/>
      <c r="BH1513" s="167"/>
      <c r="BI1513" s="167"/>
      <c r="BJ1513" s="167"/>
      <c r="BK1513" s="167"/>
      <c r="BL1513" s="166"/>
      <c r="BM1513" s="166"/>
      <c r="BN1513" s="166"/>
      <c r="BO1513" s="166"/>
      <c r="BP1513" s="166"/>
      <c r="BQ1513" s="166"/>
      <c r="BR1513" s="166"/>
      <c r="BS1513" s="166"/>
      <c r="BT1513" s="166"/>
      <c r="BU1513" s="166"/>
      <c r="BV1513" s="166"/>
      <c r="BW1513" s="166"/>
      <c r="BX1513" s="166"/>
      <c r="BY1513" s="166"/>
      <c r="BZ1513" s="166"/>
      <c r="CA1513" s="166"/>
      <c r="CB1513" s="166"/>
      <c r="CC1513" s="166"/>
      <c r="CD1513" s="166"/>
      <c r="CE1513" s="166"/>
      <c r="CF1513" s="166"/>
      <c r="CG1513" s="166"/>
      <c r="CH1513" s="166"/>
      <c r="CI1513" s="166"/>
      <c r="CJ1513" s="166"/>
      <c r="CK1513" s="166"/>
      <c r="CL1513" s="166"/>
      <c r="CM1513" s="166"/>
      <c r="CN1513" s="166"/>
      <c r="CO1513" s="166"/>
      <c r="CP1513" s="166"/>
      <c r="CQ1513" s="166"/>
      <c r="CR1513" s="166"/>
      <c r="CS1513" s="166"/>
      <c r="CT1513" s="166"/>
      <c r="CU1513" s="166"/>
      <c r="CV1513" s="166"/>
      <c r="CW1513" s="166"/>
      <c r="CX1513" s="166"/>
      <c r="CY1513" s="166"/>
      <c r="CZ1513" s="166"/>
      <c r="DA1513" s="166"/>
      <c r="DB1513" s="166"/>
      <c r="DC1513" s="166"/>
      <c r="DD1513" s="166"/>
      <c r="DE1513" s="166"/>
      <c r="DF1513" s="166"/>
      <c r="DG1513" s="166"/>
      <c r="DH1513" s="166"/>
      <c r="DI1513" s="166"/>
      <c r="DJ1513" s="166"/>
      <c r="DK1513" s="166"/>
      <c r="DL1513" s="166"/>
      <c r="DM1513" s="166"/>
      <c r="DN1513" s="166"/>
      <c r="DO1513" s="166"/>
      <c r="DP1513" s="166"/>
      <c r="DQ1513" s="166"/>
      <c r="DR1513" s="166"/>
      <c r="DS1513" s="166"/>
      <c r="DT1513" s="166"/>
      <c r="DU1513" s="166"/>
      <c r="DV1513" s="166"/>
      <c r="DW1513" s="166"/>
      <c r="DX1513" s="166"/>
      <c r="DY1513" s="166"/>
      <c r="DZ1513" s="166"/>
      <c r="EA1513" s="166"/>
      <c r="EB1513" s="166"/>
      <c r="EC1513" s="166"/>
      <c r="ED1513" s="166"/>
      <c r="EE1513" s="166"/>
      <c r="EF1513" s="166"/>
      <c r="EG1513" s="166"/>
      <c r="EH1513" s="166"/>
      <c r="EI1513" s="166"/>
      <c r="EJ1513" s="166"/>
      <c r="EK1513" s="166"/>
      <c r="EL1513" s="166"/>
      <c r="EM1513" s="166"/>
      <c r="EN1513" s="166"/>
      <c r="EO1513" s="166"/>
      <c r="EP1513" s="166"/>
      <c r="EQ1513" s="166"/>
      <c r="ER1513" s="166"/>
      <c r="ES1513" s="166"/>
      <c r="ET1513" s="166"/>
      <c r="EU1513" s="166"/>
      <c r="EV1513" s="166"/>
      <c r="EW1513" s="166"/>
      <c r="EX1513" s="166"/>
      <c r="EY1513" s="166"/>
      <c r="EZ1513" s="166"/>
      <c r="FA1513" s="166"/>
      <c r="FB1513" s="166"/>
      <c r="FC1513" s="166"/>
      <c r="FD1513" s="166"/>
      <c r="FE1513" s="166"/>
      <c r="FF1513" s="166"/>
      <c r="FG1513" s="166"/>
      <c r="FH1513" s="166"/>
      <c r="FI1513" s="166"/>
      <c r="FJ1513" s="166"/>
    </row>
    <row r="1514" spans="13:166" s="19" customFormat="1">
      <c r="M1514" s="166"/>
      <c r="N1514" s="166"/>
      <c r="O1514" s="166"/>
      <c r="P1514" s="166"/>
      <c r="Q1514" s="166"/>
      <c r="R1514" s="166"/>
      <c r="S1514" s="166"/>
      <c r="T1514" s="166"/>
      <c r="U1514" s="166"/>
      <c r="V1514" s="166"/>
      <c r="W1514" s="166"/>
      <c r="X1514" s="166"/>
      <c r="Y1514" s="166"/>
      <c r="Z1514" s="166"/>
      <c r="AA1514" s="166"/>
      <c r="AB1514" s="166"/>
      <c r="AC1514" s="166"/>
      <c r="AD1514" s="166"/>
      <c r="AE1514" s="166"/>
      <c r="AF1514" s="166"/>
      <c r="AG1514" s="166"/>
      <c r="AH1514" s="167"/>
      <c r="AI1514" s="167"/>
      <c r="AJ1514" s="167"/>
      <c r="AK1514" s="167"/>
      <c r="AL1514" s="167"/>
      <c r="AM1514" s="167"/>
      <c r="AN1514" s="167"/>
      <c r="AO1514" s="167"/>
      <c r="AP1514" s="167"/>
      <c r="AQ1514" s="167"/>
      <c r="AR1514" s="167"/>
      <c r="AS1514" s="167"/>
      <c r="AT1514" s="167"/>
      <c r="AU1514" s="167"/>
      <c r="AV1514" s="167"/>
      <c r="AW1514" s="167"/>
      <c r="AX1514" s="167"/>
      <c r="AY1514" s="167"/>
      <c r="AZ1514" s="167"/>
      <c r="BA1514" s="167"/>
      <c r="BB1514" s="167"/>
      <c r="BC1514" s="167"/>
      <c r="BD1514" s="167"/>
      <c r="BE1514" s="167"/>
      <c r="BF1514" s="167"/>
      <c r="BG1514" s="167"/>
      <c r="BH1514" s="167"/>
      <c r="BI1514" s="167"/>
      <c r="BJ1514" s="167"/>
      <c r="BK1514" s="167"/>
      <c r="BL1514" s="166"/>
      <c r="BM1514" s="166"/>
      <c r="BN1514" s="166"/>
      <c r="BO1514" s="166"/>
      <c r="BP1514" s="166"/>
      <c r="BQ1514" s="166"/>
      <c r="BR1514" s="166"/>
      <c r="BS1514" s="166"/>
      <c r="BT1514" s="166"/>
      <c r="BU1514" s="166"/>
      <c r="BV1514" s="166"/>
      <c r="BW1514" s="166"/>
      <c r="BX1514" s="166"/>
      <c r="BY1514" s="166"/>
      <c r="BZ1514" s="166"/>
      <c r="CA1514" s="166"/>
      <c r="CB1514" s="166"/>
      <c r="CC1514" s="166"/>
      <c r="CD1514" s="166"/>
      <c r="CE1514" s="166"/>
      <c r="CF1514" s="166"/>
      <c r="CG1514" s="166"/>
      <c r="CH1514" s="166"/>
      <c r="CI1514" s="166"/>
      <c r="CJ1514" s="166"/>
      <c r="CK1514" s="166"/>
      <c r="CL1514" s="166"/>
      <c r="CM1514" s="166"/>
      <c r="CN1514" s="166"/>
      <c r="CO1514" s="166"/>
      <c r="CP1514" s="166"/>
      <c r="CQ1514" s="166"/>
      <c r="CR1514" s="166"/>
      <c r="CS1514" s="166"/>
      <c r="CT1514" s="166"/>
      <c r="CU1514" s="166"/>
      <c r="CV1514" s="166"/>
      <c r="CW1514" s="166"/>
      <c r="CX1514" s="166"/>
      <c r="CY1514" s="166"/>
      <c r="CZ1514" s="166"/>
      <c r="DA1514" s="166"/>
      <c r="DB1514" s="166"/>
      <c r="DC1514" s="166"/>
      <c r="DD1514" s="166"/>
      <c r="DE1514" s="166"/>
      <c r="DF1514" s="166"/>
      <c r="DG1514" s="166"/>
      <c r="DH1514" s="166"/>
      <c r="DI1514" s="166"/>
      <c r="DJ1514" s="166"/>
      <c r="DK1514" s="166"/>
      <c r="DL1514" s="166"/>
      <c r="DM1514" s="166"/>
      <c r="DN1514" s="166"/>
      <c r="DO1514" s="166"/>
      <c r="DP1514" s="166"/>
      <c r="DQ1514" s="166"/>
      <c r="DR1514" s="166"/>
      <c r="DS1514" s="166"/>
      <c r="DT1514" s="166"/>
      <c r="DU1514" s="166"/>
      <c r="DV1514" s="166"/>
      <c r="DW1514" s="166"/>
      <c r="DX1514" s="166"/>
      <c r="DY1514" s="166"/>
      <c r="DZ1514" s="166"/>
      <c r="EA1514" s="166"/>
      <c r="EB1514" s="166"/>
      <c r="EC1514" s="166"/>
      <c r="ED1514" s="166"/>
      <c r="EE1514" s="166"/>
      <c r="EF1514" s="166"/>
      <c r="EG1514" s="166"/>
      <c r="EH1514" s="166"/>
      <c r="EI1514" s="166"/>
      <c r="EJ1514" s="166"/>
      <c r="EK1514" s="166"/>
      <c r="EL1514" s="166"/>
      <c r="EM1514" s="166"/>
      <c r="EN1514" s="166"/>
      <c r="EO1514" s="166"/>
      <c r="EP1514" s="166"/>
      <c r="EQ1514" s="166"/>
      <c r="ER1514" s="166"/>
      <c r="ES1514" s="166"/>
      <c r="ET1514" s="166"/>
      <c r="EU1514" s="166"/>
      <c r="EV1514" s="166"/>
      <c r="EW1514" s="166"/>
      <c r="EX1514" s="166"/>
      <c r="EY1514" s="166"/>
      <c r="EZ1514" s="166"/>
      <c r="FA1514" s="166"/>
      <c r="FB1514" s="166"/>
      <c r="FC1514" s="166"/>
      <c r="FD1514" s="166"/>
      <c r="FE1514" s="166"/>
      <c r="FF1514" s="166"/>
      <c r="FG1514" s="166"/>
      <c r="FH1514" s="166"/>
      <c r="FI1514" s="166"/>
      <c r="FJ1514" s="166"/>
    </row>
    <row r="1515" spans="13:166" s="19" customFormat="1">
      <c r="M1515" s="166"/>
      <c r="N1515" s="166"/>
      <c r="O1515" s="166"/>
      <c r="P1515" s="166"/>
      <c r="Q1515" s="166"/>
      <c r="R1515" s="166"/>
      <c r="S1515" s="166"/>
      <c r="T1515" s="166"/>
      <c r="U1515" s="166"/>
      <c r="V1515" s="166"/>
      <c r="W1515" s="166"/>
      <c r="X1515" s="166"/>
      <c r="Y1515" s="166"/>
      <c r="Z1515" s="166"/>
      <c r="AA1515" s="166"/>
      <c r="AB1515" s="166"/>
      <c r="AC1515" s="166"/>
      <c r="AD1515" s="166"/>
      <c r="AE1515" s="166"/>
      <c r="AF1515" s="166"/>
      <c r="AG1515" s="166"/>
      <c r="AH1515" s="167"/>
      <c r="AI1515" s="167"/>
      <c r="AJ1515" s="167"/>
      <c r="AK1515" s="167"/>
      <c r="AL1515" s="167"/>
      <c r="AM1515" s="167"/>
      <c r="AN1515" s="167"/>
      <c r="AO1515" s="167"/>
      <c r="AP1515" s="167"/>
      <c r="AQ1515" s="167"/>
      <c r="AR1515" s="167"/>
      <c r="AS1515" s="167"/>
      <c r="AT1515" s="167"/>
      <c r="AU1515" s="167"/>
      <c r="AV1515" s="167"/>
      <c r="AW1515" s="167"/>
      <c r="AX1515" s="167"/>
      <c r="AY1515" s="167"/>
      <c r="AZ1515" s="167"/>
      <c r="BA1515" s="167"/>
      <c r="BB1515" s="167"/>
      <c r="BC1515" s="167"/>
      <c r="BD1515" s="167"/>
      <c r="BE1515" s="167"/>
      <c r="BF1515" s="167"/>
      <c r="BG1515" s="167"/>
      <c r="BH1515" s="167"/>
      <c r="BI1515" s="167"/>
      <c r="BJ1515" s="167"/>
      <c r="BK1515" s="167"/>
      <c r="BL1515" s="166"/>
      <c r="BM1515" s="166"/>
      <c r="BN1515" s="166"/>
      <c r="BO1515" s="166"/>
      <c r="BP1515" s="166"/>
      <c r="BQ1515" s="166"/>
      <c r="BR1515" s="166"/>
      <c r="BS1515" s="166"/>
      <c r="BT1515" s="166"/>
      <c r="BU1515" s="166"/>
      <c r="BV1515" s="166"/>
      <c r="BW1515" s="166"/>
      <c r="BX1515" s="166"/>
      <c r="BY1515" s="166"/>
      <c r="BZ1515" s="166"/>
      <c r="CA1515" s="166"/>
      <c r="CB1515" s="166"/>
      <c r="CC1515" s="166"/>
      <c r="CD1515" s="166"/>
      <c r="CE1515" s="166"/>
      <c r="CF1515" s="166"/>
      <c r="CG1515" s="166"/>
      <c r="CH1515" s="166"/>
      <c r="CI1515" s="166"/>
      <c r="CJ1515" s="166"/>
      <c r="CK1515" s="166"/>
      <c r="CL1515" s="166"/>
      <c r="CM1515" s="166"/>
      <c r="CN1515" s="166"/>
      <c r="CO1515" s="166"/>
      <c r="CP1515" s="166"/>
      <c r="CQ1515" s="166"/>
      <c r="CR1515" s="166"/>
      <c r="CS1515" s="166"/>
      <c r="CT1515" s="166"/>
      <c r="CU1515" s="166"/>
      <c r="CV1515" s="166"/>
      <c r="CW1515" s="166"/>
      <c r="CX1515" s="166"/>
      <c r="CY1515" s="166"/>
      <c r="CZ1515" s="166"/>
      <c r="DA1515" s="166"/>
      <c r="DB1515" s="166"/>
      <c r="DC1515" s="166"/>
      <c r="DD1515" s="166"/>
      <c r="DE1515" s="166"/>
      <c r="DF1515" s="166"/>
      <c r="DG1515" s="166"/>
      <c r="DH1515" s="166"/>
      <c r="DI1515" s="166"/>
      <c r="DJ1515" s="166"/>
      <c r="DK1515" s="166"/>
      <c r="DL1515" s="166"/>
      <c r="DM1515" s="166"/>
      <c r="DN1515" s="166"/>
      <c r="DO1515" s="166"/>
      <c r="DP1515" s="166"/>
      <c r="DQ1515" s="166"/>
      <c r="DR1515" s="166"/>
      <c r="DS1515" s="166"/>
      <c r="DT1515" s="166"/>
      <c r="DU1515" s="166"/>
      <c r="DV1515" s="166"/>
      <c r="DW1515" s="166"/>
      <c r="DX1515" s="166"/>
      <c r="DY1515" s="166"/>
      <c r="DZ1515" s="166"/>
      <c r="EA1515" s="166"/>
      <c r="EB1515" s="166"/>
      <c r="EC1515" s="166"/>
      <c r="ED1515" s="166"/>
      <c r="EE1515" s="166"/>
      <c r="EF1515" s="166"/>
      <c r="EG1515" s="166"/>
      <c r="EH1515" s="166"/>
      <c r="EI1515" s="166"/>
      <c r="EJ1515" s="166"/>
      <c r="EK1515" s="166"/>
      <c r="EL1515" s="166"/>
      <c r="EM1515" s="166"/>
      <c r="EN1515" s="166"/>
      <c r="EO1515" s="166"/>
      <c r="EP1515" s="166"/>
      <c r="EQ1515" s="166"/>
      <c r="ER1515" s="166"/>
      <c r="ES1515" s="166"/>
      <c r="ET1515" s="166"/>
      <c r="EU1515" s="166"/>
      <c r="EV1515" s="166"/>
      <c r="EW1515" s="166"/>
      <c r="EX1515" s="166"/>
      <c r="EY1515" s="166"/>
      <c r="EZ1515" s="166"/>
      <c r="FA1515" s="166"/>
      <c r="FB1515" s="166"/>
      <c r="FC1515" s="166"/>
      <c r="FD1515" s="166"/>
      <c r="FE1515" s="166"/>
      <c r="FF1515" s="166"/>
      <c r="FG1515" s="166"/>
      <c r="FH1515" s="166"/>
      <c r="FI1515" s="166"/>
      <c r="FJ1515" s="166"/>
    </row>
    <row r="1516" spans="13:166" s="19" customFormat="1">
      <c r="M1516" s="166"/>
      <c r="N1516" s="166"/>
      <c r="O1516" s="166"/>
      <c r="P1516" s="166"/>
      <c r="Q1516" s="166"/>
      <c r="R1516" s="166"/>
      <c r="S1516" s="166"/>
      <c r="T1516" s="166"/>
      <c r="U1516" s="166"/>
      <c r="V1516" s="166"/>
      <c r="W1516" s="166"/>
      <c r="X1516" s="166"/>
      <c r="Y1516" s="166"/>
      <c r="Z1516" s="166"/>
      <c r="AA1516" s="166"/>
      <c r="AB1516" s="166"/>
      <c r="AC1516" s="166"/>
      <c r="AD1516" s="166"/>
      <c r="AE1516" s="166"/>
      <c r="AF1516" s="166"/>
      <c r="AG1516" s="166"/>
      <c r="AH1516" s="167"/>
      <c r="AI1516" s="167"/>
      <c r="AJ1516" s="167"/>
      <c r="AK1516" s="167"/>
      <c r="AL1516" s="167"/>
      <c r="AM1516" s="167"/>
      <c r="AN1516" s="167"/>
      <c r="AO1516" s="167"/>
      <c r="AP1516" s="167"/>
      <c r="AQ1516" s="167"/>
      <c r="AR1516" s="167"/>
      <c r="AS1516" s="167"/>
      <c r="AT1516" s="167"/>
      <c r="AU1516" s="167"/>
      <c r="AV1516" s="167"/>
      <c r="AW1516" s="167"/>
      <c r="AX1516" s="167"/>
      <c r="AY1516" s="167"/>
      <c r="AZ1516" s="167"/>
      <c r="BA1516" s="167"/>
      <c r="BB1516" s="167"/>
      <c r="BC1516" s="167"/>
      <c r="BD1516" s="167"/>
      <c r="BE1516" s="167"/>
      <c r="BF1516" s="167"/>
      <c r="BG1516" s="167"/>
      <c r="BH1516" s="167"/>
      <c r="BI1516" s="167"/>
      <c r="BJ1516" s="167"/>
      <c r="BK1516" s="167"/>
      <c r="BL1516" s="166"/>
      <c r="BM1516" s="166"/>
      <c r="BN1516" s="166"/>
      <c r="BO1516" s="166"/>
      <c r="BP1516" s="166"/>
      <c r="BQ1516" s="166"/>
      <c r="BR1516" s="166"/>
      <c r="BS1516" s="166"/>
      <c r="BT1516" s="166"/>
      <c r="BU1516" s="166"/>
      <c r="BV1516" s="166"/>
      <c r="BW1516" s="166"/>
      <c r="BX1516" s="166"/>
      <c r="BY1516" s="166"/>
      <c r="BZ1516" s="166"/>
      <c r="CA1516" s="166"/>
      <c r="CB1516" s="166"/>
      <c r="CC1516" s="166"/>
      <c r="CD1516" s="166"/>
      <c r="CE1516" s="166"/>
      <c r="CF1516" s="166"/>
      <c r="CG1516" s="166"/>
      <c r="CH1516" s="166"/>
      <c r="CI1516" s="166"/>
      <c r="CJ1516" s="166"/>
      <c r="CK1516" s="166"/>
      <c r="CL1516" s="166"/>
      <c r="CM1516" s="166"/>
      <c r="CN1516" s="166"/>
      <c r="CO1516" s="166"/>
      <c r="CP1516" s="166"/>
      <c r="CQ1516" s="166"/>
      <c r="CR1516" s="166"/>
      <c r="CS1516" s="166"/>
      <c r="CT1516" s="166"/>
      <c r="CU1516" s="166"/>
      <c r="CV1516" s="166"/>
      <c r="CW1516" s="166"/>
      <c r="CX1516" s="166"/>
      <c r="CY1516" s="166"/>
      <c r="CZ1516" s="166"/>
      <c r="DA1516" s="166"/>
      <c r="DB1516" s="166"/>
      <c r="DC1516" s="166"/>
      <c r="DD1516" s="166"/>
      <c r="DE1516" s="166"/>
      <c r="DF1516" s="166"/>
      <c r="DG1516" s="166"/>
      <c r="DH1516" s="166"/>
      <c r="DI1516" s="166"/>
      <c r="DJ1516" s="166"/>
      <c r="DK1516" s="166"/>
      <c r="DL1516" s="166"/>
      <c r="DM1516" s="166"/>
      <c r="DN1516" s="166"/>
      <c r="DO1516" s="166"/>
      <c r="DP1516" s="166"/>
      <c r="DQ1516" s="166"/>
      <c r="DR1516" s="166"/>
      <c r="DS1516" s="166"/>
      <c r="DT1516" s="166"/>
      <c r="DU1516" s="166"/>
      <c r="DV1516" s="166"/>
      <c r="DW1516" s="166"/>
      <c r="DX1516" s="166"/>
      <c r="DY1516" s="166"/>
      <c r="DZ1516" s="166"/>
      <c r="EA1516" s="166"/>
      <c r="EB1516" s="166"/>
      <c r="EC1516" s="166"/>
      <c r="ED1516" s="166"/>
      <c r="EE1516" s="166"/>
      <c r="EF1516" s="166"/>
      <c r="EG1516" s="166"/>
      <c r="EH1516" s="166"/>
      <c r="EI1516" s="166"/>
      <c r="EJ1516" s="166"/>
      <c r="EK1516" s="166"/>
      <c r="EL1516" s="166"/>
      <c r="EM1516" s="166"/>
      <c r="EN1516" s="166"/>
      <c r="EO1516" s="166"/>
      <c r="EP1516" s="166"/>
      <c r="EQ1516" s="166"/>
      <c r="ER1516" s="166"/>
      <c r="ES1516" s="166"/>
      <c r="ET1516" s="166"/>
      <c r="EU1516" s="166"/>
      <c r="EV1516" s="166"/>
      <c r="EW1516" s="166"/>
      <c r="EX1516" s="166"/>
      <c r="EY1516" s="166"/>
      <c r="EZ1516" s="166"/>
      <c r="FA1516" s="166"/>
      <c r="FB1516" s="166"/>
      <c r="FC1516" s="166"/>
      <c r="FD1516" s="166"/>
      <c r="FE1516" s="166"/>
      <c r="FF1516" s="166"/>
      <c r="FG1516" s="166"/>
      <c r="FH1516" s="166"/>
      <c r="FI1516" s="166"/>
      <c r="FJ1516" s="166"/>
    </row>
    <row r="1517" spans="13:166" s="19" customFormat="1">
      <c r="M1517" s="166"/>
      <c r="N1517" s="166"/>
      <c r="O1517" s="166"/>
      <c r="P1517" s="166"/>
      <c r="Q1517" s="166"/>
      <c r="R1517" s="166"/>
      <c r="S1517" s="166"/>
      <c r="T1517" s="166"/>
      <c r="U1517" s="166"/>
      <c r="V1517" s="166"/>
      <c r="W1517" s="166"/>
      <c r="X1517" s="166"/>
      <c r="Y1517" s="166"/>
      <c r="Z1517" s="166"/>
      <c r="AA1517" s="166"/>
      <c r="AB1517" s="166"/>
      <c r="AC1517" s="166"/>
      <c r="AD1517" s="166"/>
      <c r="AE1517" s="166"/>
      <c r="AF1517" s="166"/>
      <c r="AG1517" s="166"/>
      <c r="AH1517" s="167"/>
      <c r="AI1517" s="167"/>
      <c r="AJ1517" s="167"/>
      <c r="AK1517" s="167"/>
      <c r="AL1517" s="167"/>
      <c r="AM1517" s="167"/>
      <c r="AN1517" s="167"/>
      <c r="AO1517" s="167"/>
      <c r="AP1517" s="167"/>
      <c r="AQ1517" s="167"/>
      <c r="AR1517" s="167"/>
      <c r="AS1517" s="167"/>
      <c r="AT1517" s="167"/>
      <c r="AU1517" s="167"/>
      <c r="AV1517" s="167"/>
      <c r="AW1517" s="167"/>
      <c r="AX1517" s="167"/>
      <c r="AY1517" s="167"/>
      <c r="AZ1517" s="167"/>
      <c r="BA1517" s="167"/>
      <c r="BB1517" s="167"/>
      <c r="BC1517" s="167"/>
      <c r="BD1517" s="167"/>
      <c r="BE1517" s="167"/>
      <c r="BF1517" s="167"/>
      <c r="BG1517" s="167"/>
      <c r="BH1517" s="167"/>
      <c r="BI1517" s="167"/>
      <c r="BJ1517" s="167"/>
      <c r="BK1517" s="167"/>
      <c r="BL1517" s="166"/>
      <c r="BM1517" s="166"/>
      <c r="BN1517" s="166"/>
      <c r="BO1517" s="166"/>
      <c r="BP1517" s="166"/>
      <c r="BQ1517" s="166"/>
      <c r="BR1517" s="166"/>
      <c r="BS1517" s="166"/>
      <c r="BT1517" s="166"/>
      <c r="BU1517" s="166"/>
      <c r="BV1517" s="166"/>
      <c r="BW1517" s="166"/>
      <c r="BX1517" s="166"/>
      <c r="BY1517" s="166"/>
      <c r="BZ1517" s="166"/>
      <c r="CA1517" s="166"/>
      <c r="CB1517" s="166"/>
      <c r="CC1517" s="166"/>
      <c r="CD1517" s="166"/>
      <c r="CE1517" s="166"/>
      <c r="CF1517" s="166"/>
      <c r="CG1517" s="166"/>
      <c r="CH1517" s="166"/>
      <c r="CI1517" s="166"/>
      <c r="CJ1517" s="166"/>
      <c r="CK1517" s="166"/>
      <c r="CL1517" s="166"/>
      <c r="CM1517" s="166"/>
      <c r="CN1517" s="166"/>
      <c r="CO1517" s="166"/>
      <c r="CP1517" s="166"/>
      <c r="CQ1517" s="166"/>
      <c r="CR1517" s="166"/>
      <c r="CS1517" s="166"/>
      <c r="CT1517" s="166"/>
      <c r="CU1517" s="166"/>
      <c r="CV1517" s="166"/>
      <c r="CW1517" s="166"/>
      <c r="CX1517" s="166"/>
      <c r="CY1517" s="166"/>
      <c r="CZ1517" s="166"/>
      <c r="DA1517" s="166"/>
      <c r="DB1517" s="166"/>
      <c r="DC1517" s="166"/>
      <c r="DD1517" s="166"/>
      <c r="DE1517" s="166"/>
      <c r="DF1517" s="166"/>
      <c r="DG1517" s="166"/>
      <c r="DH1517" s="166"/>
      <c r="DI1517" s="166"/>
      <c r="DJ1517" s="166"/>
      <c r="DK1517" s="166"/>
      <c r="DL1517" s="166"/>
      <c r="DM1517" s="166"/>
      <c r="DN1517" s="166"/>
      <c r="DO1517" s="166"/>
      <c r="DP1517" s="166"/>
      <c r="DQ1517" s="166"/>
      <c r="DR1517" s="166"/>
      <c r="DS1517" s="166"/>
      <c r="DT1517" s="166"/>
      <c r="DU1517" s="166"/>
      <c r="DV1517" s="166"/>
      <c r="DW1517" s="166"/>
      <c r="DX1517" s="166"/>
      <c r="DY1517" s="166"/>
      <c r="DZ1517" s="166"/>
      <c r="EA1517" s="166"/>
      <c r="EB1517" s="166"/>
      <c r="EC1517" s="166"/>
      <c r="ED1517" s="166"/>
      <c r="EE1517" s="166"/>
      <c r="EF1517" s="166"/>
      <c r="EG1517" s="166"/>
      <c r="EH1517" s="166"/>
      <c r="EI1517" s="166"/>
      <c r="EJ1517" s="166"/>
      <c r="EK1517" s="166"/>
      <c r="EL1517" s="166"/>
      <c r="EM1517" s="166"/>
      <c r="EN1517" s="166"/>
      <c r="EO1517" s="166"/>
      <c r="EP1517" s="166"/>
      <c r="EQ1517" s="166"/>
      <c r="ER1517" s="166"/>
      <c r="ES1517" s="166"/>
      <c r="ET1517" s="166"/>
      <c r="EU1517" s="166"/>
      <c r="EV1517" s="166"/>
      <c r="EW1517" s="166"/>
      <c r="EX1517" s="166"/>
      <c r="EY1517" s="166"/>
      <c r="EZ1517" s="166"/>
      <c r="FA1517" s="166"/>
      <c r="FB1517" s="166"/>
      <c r="FC1517" s="166"/>
      <c r="FD1517" s="166"/>
      <c r="FE1517" s="166"/>
      <c r="FF1517" s="166"/>
      <c r="FG1517" s="166"/>
      <c r="FH1517" s="166"/>
      <c r="FI1517" s="166"/>
      <c r="FJ1517" s="166"/>
    </row>
    <row r="1518" spans="13:166" s="19" customFormat="1">
      <c r="M1518" s="166"/>
      <c r="N1518" s="166"/>
      <c r="O1518" s="166"/>
      <c r="P1518" s="166"/>
      <c r="Q1518" s="166"/>
      <c r="R1518" s="166"/>
      <c r="S1518" s="166"/>
      <c r="T1518" s="166"/>
      <c r="U1518" s="166"/>
      <c r="V1518" s="166"/>
      <c r="W1518" s="166"/>
      <c r="X1518" s="166"/>
      <c r="Y1518" s="166"/>
      <c r="Z1518" s="166"/>
      <c r="AA1518" s="166"/>
      <c r="AB1518" s="166"/>
      <c r="AC1518" s="166"/>
      <c r="AD1518" s="166"/>
      <c r="AE1518" s="166"/>
      <c r="AF1518" s="166"/>
      <c r="AG1518" s="166"/>
      <c r="AH1518" s="167"/>
      <c r="AI1518" s="167"/>
      <c r="AJ1518" s="167"/>
      <c r="AK1518" s="167"/>
      <c r="AL1518" s="167"/>
      <c r="AM1518" s="167"/>
      <c r="AN1518" s="167"/>
      <c r="AO1518" s="167"/>
      <c r="AP1518" s="167"/>
      <c r="AQ1518" s="167"/>
      <c r="AR1518" s="167"/>
      <c r="AS1518" s="167"/>
      <c r="AT1518" s="167"/>
      <c r="AU1518" s="167"/>
      <c r="AV1518" s="167"/>
      <c r="AW1518" s="167"/>
      <c r="AX1518" s="167"/>
      <c r="AY1518" s="167"/>
      <c r="AZ1518" s="167"/>
      <c r="BA1518" s="167"/>
      <c r="BB1518" s="167"/>
      <c r="BC1518" s="167"/>
      <c r="BD1518" s="167"/>
      <c r="BE1518" s="167"/>
      <c r="BF1518" s="167"/>
      <c r="BG1518" s="167"/>
      <c r="BH1518" s="167"/>
      <c r="BI1518" s="167"/>
      <c r="BJ1518" s="167"/>
      <c r="BK1518" s="167"/>
      <c r="BL1518" s="166"/>
      <c r="BM1518" s="166"/>
      <c r="BN1518" s="166"/>
      <c r="BO1518" s="166"/>
      <c r="BP1518" s="166"/>
      <c r="BQ1518" s="166"/>
      <c r="BR1518" s="166"/>
      <c r="BS1518" s="166"/>
      <c r="BT1518" s="166"/>
      <c r="BU1518" s="166"/>
      <c r="BV1518" s="166"/>
      <c r="BW1518" s="166"/>
      <c r="BX1518" s="166"/>
      <c r="BY1518" s="166"/>
      <c r="BZ1518" s="166"/>
      <c r="CA1518" s="166"/>
      <c r="CB1518" s="166"/>
      <c r="CC1518" s="166"/>
      <c r="CD1518" s="166"/>
      <c r="CE1518" s="166"/>
      <c r="CF1518" s="166"/>
      <c r="CG1518" s="166"/>
      <c r="CH1518" s="166"/>
      <c r="CI1518" s="166"/>
      <c r="CJ1518" s="166"/>
      <c r="CK1518" s="166"/>
      <c r="CL1518" s="166"/>
      <c r="CM1518" s="166"/>
      <c r="CN1518" s="166"/>
      <c r="CO1518" s="166"/>
      <c r="CP1518" s="166"/>
      <c r="CQ1518" s="166"/>
      <c r="CR1518" s="166"/>
      <c r="CS1518" s="166"/>
      <c r="CT1518" s="166"/>
      <c r="CU1518" s="166"/>
      <c r="CV1518" s="166"/>
      <c r="CW1518" s="166"/>
      <c r="CX1518" s="166"/>
      <c r="CY1518" s="166"/>
      <c r="CZ1518" s="166"/>
      <c r="DA1518" s="166"/>
      <c r="DB1518" s="166"/>
      <c r="DC1518" s="166"/>
      <c r="DD1518" s="166"/>
      <c r="DE1518" s="166"/>
      <c r="DF1518" s="166"/>
      <c r="DG1518" s="166"/>
      <c r="DH1518" s="166"/>
      <c r="DI1518" s="166"/>
      <c r="DJ1518" s="166"/>
      <c r="DK1518" s="166"/>
      <c r="DL1518" s="166"/>
      <c r="DM1518" s="166"/>
      <c r="DN1518" s="166"/>
      <c r="DO1518" s="166"/>
      <c r="DP1518" s="166"/>
      <c r="DQ1518" s="166"/>
      <c r="DR1518" s="166"/>
      <c r="DS1518" s="166"/>
      <c r="DT1518" s="166"/>
      <c r="DU1518" s="166"/>
      <c r="DV1518" s="166"/>
      <c r="DW1518" s="166"/>
      <c r="DX1518" s="166"/>
      <c r="DY1518" s="166"/>
      <c r="DZ1518" s="166"/>
      <c r="EA1518" s="166"/>
      <c r="EB1518" s="166"/>
      <c r="EC1518" s="166"/>
      <c r="ED1518" s="166"/>
      <c r="EE1518" s="166"/>
      <c r="EF1518" s="166"/>
      <c r="EG1518" s="166"/>
      <c r="EH1518" s="166"/>
      <c r="EI1518" s="166"/>
      <c r="EJ1518" s="166"/>
      <c r="EK1518" s="166"/>
      <c r="EL1518" s="166"/>
      <c r="EM1518" s="166"/>
      <c r="EN1518" s="166"/>
      <c r="EO1518" s="166"/>
      <c r="EP1518" s="166"/>
      <c r="EQ1518" s="166"/>
      <c r="ER1518" s="166"/>
      <c r="ES1518" s="166"/>
      <c r="ET1518" s="166"/>
      <c r="EU1518" s="166"/>
      <c r="EV1518" s="166"/>
      <c r="EW1518" s="166"/>
      <c r="EX1518" s="166"/>
      <c r="EY1518" s="166"/>
      <c r="EZ1518" s="166"/>
      <c r="FA1518" s="166"/>
      <c r="FB1518" s="166"/>
      <c r="FC1518" s="166"/>
      <c r="FD1518" s="166"/>
      <c r="FE1518" s="166"/>
      <c r="FF1518" s="166"/>
      <c r="FG1518" s="166"/>
      <c r="FH1518" s="166"/>
      <c r="FI1518" s="166"/>
      <c r="FJ1518" s="166"/>
    </row>
    <row r="1519" spans="13:166" s="19" customFormat="1">
      <c r="M1519" s="166"/>
      <c r="N1519" s="166"/>
      <c r="O1519" s="166"/>
      <c r="P1519" s="166"/>
      <c r="Q1519" s="166"/>
      <c r="R1519" s="166"/>
      <c r="S1519" s="166"/>
      <c r="T1519" s="166"/>
      <c r="U1519" s="166"/>
      <c r="V1519" s="166"/>
      <c r="W1519" s="166"/>
      <c r="X1519" s="166"/>
      <c r="Y1519" s="166"/>
      <c r="Z1519" s="166"/>
      <c r="AA1519" s="166"/>
      <c r="AB1519" s="166"/>
      <c r="AC1519" s="166"/>
      <c r="AD1519" s="166"/>
      <c r="AE1519" s="166"/>
      <c r="AF1519" s="166"/>
      <c r="AG1519" s="166"/>
      <c r="AH1519" s="167"/>
      <c r="AI1519" s="167"/>
      <c r="AJ1519" s="167"/>
      <c r="AK1519" s="167"/>
      <c r="AL1519" s="167"/>
      <c r="AM1519" s="167"/>
      <c r="AN1519" s="167"/>
      <c r="AO1519" s="167"/>
      <c r="AP1519" s="167"/>
      <c r="AQ1519" s="167"/>
      <c r="AR1519" s="167"/>
      <c r="AS1519" s="167"/>
      <c r="AT1519" s="167"/>
      <c r="AU1519" s="167"/>
      <c r="AV1519" s="167"/>
      <c r="AW1519" s="167"/>
      <c r="AX1519" s="167"/>
      <c r="AY1519" s="167"/>
      <c r="AZ1519" s="167"/>
      <c r="BA1519" s="167"/>
      <c r="BB1519" s="167"/>
      <c r="BC1519" s="167"/>
      <c r="BD1519" s="167"/>
      <c r="BE1519" s="167"/>
      <c r="BF1519" s="167"/>
      <c r="BG1519" s="167"/>
      <c r="BH1519" s="167"/>
      <c r="BI1519" s="167"/>
      <c r="BJ1519" s="167"/>
      <c r="BK1519" s="167"/>
      <c r="BL1519" s="166"/>
      <c r="BM1519" s="166"/>
      <c r="BN1519" s="166"/>
      <c r="BO1519" s="166"/>
      <c r="BP1519" s="166"/>
      <c r="BQ1519" s="166"/>
      <c r="BR1519" s="166"/>
      <c r="BS1519" s="166"/>
      <c r="BT1519" s="166"/>
      <c r="BU1519" s="166"/>
      <c r="BV1519" s="166"/>
      <c r="BW1519" s="166"/>
      <c r="BX1519" s="166"/>
      <c r="BY1519" s="166"/>
      <c r="BZ1519" s="166"/>
      <c r="CA1519" s="166"/>
      <c r="CB1519" s="166"/>
      <c r="CC1519" s="166"/>
      <c r="CD1519" s="166"/>
      <c r="CE1519" s="166"/>
      <c r="CF1519" s="166"/>
      <c r="CG1519" s="166"/>
      <c r="CH1519" s="166"/>
      <c r="CI1519" s="166"/>
      <c r="CJ1519" s="166"/>
      <c r="CK1519" s="166"/>
      <c r="CL1519" s="166"/>
      <c r="CM1519" s="166"/>
      <c r="CN1519" s="166"/>
      <c r="CO1519" s="166"/>
      <c r="CP1519" s="166"/>
      <c r="CQ1519" s="166"/>
      <c r="CR1519" s="166"/>
      <c r="CS1519" s="166"/>
      <c r="CT1519" s="166"/>
      <c r="CU1519" s="166"/>
      <c r="CV1519" s="166"/>
      <c r="CW1519" s="166"/>
      <c r="CX1519" s="166"/>
      <c r="CY1519" s="166"/>
      <c r="CZ1519" s="166"/>
      <c r="DA1519" s="166"/>
      <c r="DB1519" s="166"/>
      <c r="DC1519" s="166"/>
      <c r="DD1519" s="166"/>
      <c r="DE1519" s="166"/>
      <c r="DF1519" s="166"/>
      <c r="DG1519" s="166"/>
      <c r="DH1519" s="166"/>
      <c r="DI1519" s="166"/>
      <c r="DJ1519" s="166"/>
      <c r="DK1519" s="166"/>
      <c r="DL1519" s="166"/>
      <c r="DM1519" s="166"/>
      <c r="DN1519" s="166"/>
      <c r="DO1519" s="166"/>
      <c r="DP1519" s="166"/>
      <c r="DQ1519" s="166"/>
      <c r="DR1519" s="166"/>
      <c r="DS1519" s="166"/>
      <c r="DT1519" s="166"/>
      <c r="DU1519" s="166"/>
      <c r="DV1519" s="166"/>
      <c r="DW1519" s="166"/>
      <c r="DX1519" s="166"/>
      <c r="DY1519" s="166"/>
      <c r="DZ1519" s="166"/>
      <c r="EA1519" s="166"/>
      <c r="EB1519" s="166"/>
      <c r="EC1519" s="166"/>
      <c r="ED1519" s="166"/>
      <c r="EE1519" s="166"/>
      <c r="EF1519" s="166"/>
      <c r="EG1519" s="166"/>
      <c r="EH1519" s="166"/>
      <c r="EI1519" s="166"/>
      <c r="EJ1519" s="166"/>
      <c r="EK1519" s="166"/>
      <c r="EL1519" s="166"/>
      <c r="EM1519" s="166"/>
      <c r="EN1519" s="166"/>
      <c r="EO1519" s="166"/>
      <c r="EP1519" s="166"/>
      <c r="EQ1519" s="166"/>
      <c r="ER1519" s="166"/>
      <c r="ES1519" s="166"/>
      <c r="ET1519" s="166"/>
      <c r="EU1519" s="166"/>
      <c r="EV1519" s="166"/>
      <c r="EW1519" s="166"/>
      <c r="EX1519" s="166"/>
      <c r="EY1519" s="166"/>
      <c r="EZ1519" s="166"/>
      <c r="FA1519" s="166"/>
      <c r="FB1519" s="166"/>
      <c r="FC1519" s="166"/>
      <c r="FD1519" s="166"/>
      <c r="FE1519" s="166"/>
      <c r="FF1519" s="166"/>
      <c r="FG1519" s="166"/>
      <c r="FH1519" s="166"/>
      <c r="FI1519" s="166"/>
      <c r="FJ1519" s="166"/>
    </row>
    <row r="1520" spans="13:166" s="19" customFormat="1">
      <c r="M1520" s="166"/>
      <c r="N1520" s="166"/>
      <c r="O1520" s="166"/>
      <c r="P1520" s="166"/>
      <c r="Q1520" s="166"/>
      <c r="R1520" s="166"/>
      <c r="S1520" s="166"/>
      <c r="T1520" s="166"/>
      <c r="U1520" s="166"/>
      <c r="V1520" s="166"/>
      <c r="W1520" s="166"/>
      <c r="X1520" s="166"/>
      <c r="Y1520" s="166"/>
      <c r="Z1520" s="166"/>
      <c r="AA1520" s="166"/>
      <c r="AB1520" s="166"/>
      <c r="AC1520" s="166"/>
      <c r="AD1520" s="166"/>
      <c r="AE1520" s="166"/>
      <c r="AF1520" s="166"/>
      <c r="AG1520" s="166"/>
      <c r="AH1520" s="167"/>
      <c r="AI1520" s="167"/>
      <c r="AJ1520" s="167"/>
      <c r="AK1520" s="167"/>
      <c r="AL1520" s="167"/>
      <c r="AM1520" s="167"/>
      <c r="AN1520" s="167"/>
      <c r="AO1520" s="167"/>
      <c r="AP1520" s="167"/>
      <c r="AQ1520" s="167"/>
      <c r="AR1520" s="167"/>
      <c r="AS1520" s="167"/>
      <c r="AT1520" s="167"/>
      <c r="AU1520" s="167"/>
      <c r="AV1520" s="167"/>
      <c r="AW1520" s="167"/>
      <c r="AX1520" s="167"/>
      <c r="AY1520" s="167"/>
      <c r="AZ1520" s="167"/>
      <c r="BA1520" s="167"/>
      <c r="BB1520" s="167"/>
      <c r="BC1520" s="167"/>
      <c r="BD1520" s="167"/>
      <c r="BE1520" s="167"/>
      <c r="BF1520" s="167"/>
      <c r="BG1520" s="167"/>
      <c r="BH1520" s="167"/>
      <c r="BI1520" s="167"/>
      <c r="BJ1520" s="167"/>
      <c r="BK1520" s="167"/>
      <c r="BL1520" s="166"/>
      <c r="BM1520" s="166"/>
      <c r="BN1520" s="166"/>
      <c r="BO1520" s="166"/>
      <c r="BP1520" s="166"/>
      <c r="BQ1520" s="166"/>
      <c r="BR1520" s="166"/>
      <c r="BS1520" s="166"/>
      <c r="BT1520" s="166"/>
      <c r="BU1520" s="166"/>
      <c r="BV1520" s="166"/>
      <c r="BW1520" s="166"/>
      <c r="BX1520" s="166"/>
      <c r="BY1520" s="166"/>
      <c r="BZ1520" s="166"/>
      <c r="CA1520" s="166"/>
      <c r="CB1520" s="166"/>
      <c r="CC1520" s="166"/>
      <c r="CD1520" s="166"/>
      <c r="CE1520" s="166"/>
      <c r="CF1520" s="166"/>
      <c r="CG1520" s="166"/>
      <c r="CH1520" s="166"/>
      <c r="CI1520" s="166"/>
      <c r="CJ1520" s="166"/>
      <c r="CK1520" s="166"/>
      <c r="CL1520" s="166"/>
      <c r="CM1520" s="166"/>
      <c r="CN1520" s="166"/>
      <c r="CO1520" s="166"/>
      <c r="CP1520" s="166"/>
      <c r="CQ1520" s="166"/>
      <c r="CR1520" s="166"/>
      <c r="CS1520" s="166"/>
      <c r="CT1520" s="166"/>
      <c r="CU1520" s="166"/>
      <c r="CV1520" s="166"/>
      <c r="CW1520" s="166"/>
      <c r="CX1520" s="166"/>
      <c r="CY1520" s="166"/>
      <c r="CZ1520" s="166"/>
      <c r="DA1520" s="166"/>
      <c r="DB1520" s="166"/>
      <c r="DC1520" s="166"/>
      <c r="DD1520" s="166"/>
      <c r="DE1520" s="166"/>
      <c r="DF1520" s="166"/>
      <c r="DG1520" s="166"/>
      <c r="DH1520" s="166"/>
      <c r="DI1520" s="166"/>
      <c r="DJ1520" s="166"/>
      <c r="DK1520" s="166"/>
      <c r="DL1520" s="166"/>
      <c r="DM1520" s="166"/>
      <c r="DN1520" s="166"/>
      <c r="DO1520" s="166"/>
      <c r="DP1520" s="166"/>
      <c r="DQ1520" s="166"/>
      <c r="DR1520" s="166"/>
      <c r="DS1520" s="166"/>
      <c r="DT1520" s="166"/>
      <c r="DU1520" s="166"/>
      <c r="DV1520" s="166"/>
      <c r="DW1520" s="166"/>
      <c r="DX1520" s="166"/>
      <c r="DY1520" s="166"/>
      <c r="DZ1520" s="166"/>
      <c r="EA1520" s="166"/>
      <c r="EB1520" s="166"/>
      <c r="EC1520" s="166"/>
      <c r="ED1520" s="166"/>
      <c r="EE1520" s="166"/>
      <c r="EF1520" s="166"/>
      <c r="EG1520" s="166"/>
      <c r="EH1520" s="166"/>
      <c r="EI1520" s="166"/>
      <c r="EJ1520" s="166"/>
      <c r="EK1520" s="166"/>
      <c r="EL1520" s="166"/>
      <c r="EM1520" s="166"/>
      <c r="EN1520" s="166"/>
      <c r="EO1520" s="166"/>
      <c r="EP1520" s="166"/>
      <c r="EQ1520" s="166"/>
      <c r="ER1520" s="166"/>
      <c r="ES1520" s="166"/>
      <c r="ET1520" s="166"/>
      <c r="EU1520" s="166"/>
      <c r="EV1520" s="166"/>
      <c r="EW1520" s="166"/>
      <c r="EX1520" s="166"/>
      <c r="EY1520" s="166"/>
      <c r="EZ1520" s="166"/>
      <c r="FA1520" s="166"/>
      <c r="FB1520" s="166"/>
      <c r="FC1520" s="166"/>
      <c r="FD1520" s="166"/>
      <c r="FE1520" s="166"/>
      <c r="FF1520" s="166"/>
      <c r="FG1520" s="166"/>
      <c r="FH1520" s="166"/>
      <c r="FI1520" s="166"/>
      <c r="FJ1520" s="166"/>
    </row>
    <row r="1521" spans="13:166" s="19" customFormat="1">
      <c r="M1521" s="166"/>
      <c r="N1521" s="166"/>
      <c r="O1521" s="166"/>
      <c r="P1521" s="166"/>
      <c r="Q1521" s="166"/>
      <c r="R1521" s="166"/>
      <c r="S1521" s="166"/>
      <c r="T1521" s="166"/>
      <c r="U1521" s="166"/>
      <c r="V1521" s="166"/>
      <c r="W1521" s="166"/>
      <c r="X1521" s="166"/>
      <c r="Y1521" s="166"/>
      <c r="Z1521" s="166"/>
      <c r="AA1521" s="166"/>
      <c r="AB1521" s="166"/>
      <c r="AC1521" s="166"/>
      <c r="AD1521" s="166"/>
      <c r="AE1521" s="166"/>
      <c r="AF1521" s="166"/>
      <c r="AG1521" s="166"/>
      <c r="AH1521" s="167"/>
      <c r="AI1521" s="167"/>
      <c r="AJ1521" s="167"/>
      <c r="AK1521" s="167"/>
      <c r="AL1521" s="167"/>
      <c r="AM1521" s="167"/>
      <c r="AN1521" s="167"/>
      <c r="AO1521" s="167"/>
      <c r="AP1521" s="167"/>
      <c r="AQ1521" s="167"/>
      <c r="AR1521" s="167"/>
      <c r="AS1521" s="167"/>
      <c r="AT1521" s="167"/>
      <c r="AU1521" s="167"/>
      <c r="AV1521" s="167"/>
      <c r="AW1521" s="167"/>
      <c r="AX1521" s="167"/>
      <c r="AY1521" s="167"/>
      <c r="AZ1521" s="167"/>
      <c r="BA1521" s="167"/>
      <c r="BB1521" s="167"/>
      <c r="BC1521" s="167"/>
      <c r="BD1521" s="167"/>
      <c r="BE1521" s="167"/>
      <c r="BF1521" s="167"/>
      <c r="BG1521" s="167"/>
      <c r="BH1521" s="167"/>
      <c r="BI1521" s="167"/>
      <c r="BJ1521" s="167"/>
      <c r="BK1521" s="167"/>
      <c r="BL1521" s="166"/>
      <c r="BM1521" s="166"/>
      <c r="BN1521" s="166"/>
      <c r="BO1521" s="166"/>
      <c r="BP1521" s="166"/>
      <c r="BQ1521" s="166"/>
      <c r="BR1521" s="166"/>
      <c r="BS1521" s="166"/>
      <c r="BT1521" s="166"/>
      <c r="BU1521" s="166"/>
      <c r="BV1521" s="166"/>
      <c r="BW1521" s="166"/>
      <c r="BX1521" s="166"/>
      <c r="BY1521" s="166"/>
      <c r="BZ1521" s="166"/>
      <c r="CA1521" s="166"/>
      <c r="CB1521" s="166"/>
      <c r="CC1521" s="166"/>
      <c r="CD1521" s="166"/>
      <c r="CE1521" s="166"/>
      <c r="CF1521" s="166"/>
      <c r="CG1521" s="166"/>
      <c r="CH1521" s="166"/>
      <c r="CI1521" s="166"/>
      <c r="CJ1521" s="166"/>
      <c r="CK1521" s="166"/>
      <c r="CL1521" s="166"/>
      <c r="CM1521" s="166"/>
      <c r="CN1521" s="166"/>
      <c r="CO1521" s="166"/>
      <c r="CP1521" s="166"/>
      <c r="CQ1521" s="166"/>
      <c r="CR1521" s="166"/>
      <c r="CS1521" s="166"/>
      <c r="CT1521" s="166"/>
      <c r="CU1521" s="166"/>
      <c r="CV1521" s="166"/>
      <c r="CW1521" s="166"/>
      <c r="CX1521" s="166"/>
      <c r="CY1521" s="166"/>
      <c r="CZ1521" s="166"/>
      <c r="DA1521" s="166"/>
      <c r="DB1521" s="166"/>
      <c r="DC1521" s="166"/>
      <c r="DD1521" s="166"/>
      <c r="DE1521" s="166"/>
      <c r="DF1521" s="166"/>
      <c r="DG1521" s="166"/>
      <c r="DH1521" s="166"/>
      <c r="DI1521" s="166"/>
      <c r="DJ1521" s="166"/>
      <c r="DK1521" s="166"/>
      <c r="DL1521" s="166"/>
      <c r="DM1521" s="166"/>
      <c r="DN1521" s="166"/>
      <c r="DO1521" s="166"/>
      <c r="DP1521" s="166"/>
      <c r="DQ1521" s="166"/>
      <c r="DR1521" s="166"/>
      <c r="DS1521" s="166"/>
      <c r="DT1521" s="166"/>
      <c r="DU1521" s="166"/>
      <c r="DV1521" s="166"/>
      <c r="DW1521" s="166"/>
      <c r="DX1521" s="166"/>
      <c r="DY1521" s="166"/>
      <c r="DZ1521" s="166"/>
      <c r="EA1521" s="166"/>
      <c r="EB1521" s="166"/>
      <c r="EC1521" s="166"/>
      <c r="ED1521" s="166"/>
      <c r="EE1521" s="166"/>
      <c r="EF1521" s="166"/>
      <c r="EG1521" s="166"/>
      <c r="EH1521" s="166"/>
      <c r="EI1521" s="166"/>
      <c r="EJ1521" s="166"/>
      <c r="EK1521" s="166"/>
      <c r="EL1521" s="166"/>
      <c r="EM1521" s="166"/>
      <c r="EN1521" s="166"/>
      <c r="EO1521" s="166"/>
      <c r="EP1521" s="166"/>
      <c r="EQ1521" s="166"/>
      <c r="ER1521" s="166"/>
      <c r="ES1521" s="166"/>
      <c r="ET1521" s="166"/>
      <c r="EU1521" s="166"/>
      <c r="EV1521" s="166"/>
      <c r="EW1521" s="166"/>
      <c r="EX1521" s="166"/>
      <c r="EY1521" s="166"/>
      <c r="EZ1521" s="166"/>
      <c r="FA1521" s="166"/>
      <c r="FB1521" s="166"/>
      <c r="FC1521" s="166"/>
      <c r="FD1521" s="166"/>
      <c r="FE1521" s="166"/>
      <c r="FF1521" s="166"/>
      <c r="FG1521" s="166"/>
      <c r="FH1521" s="166"/>
      <c r="FI1521" s="166"/>
      <c r="FJ1521" s="166"/>
    </row>
    <row r="1522" spans="13:166" s="19" customFormat="1">
      <c r="M1522" s="166"/>
      <c r="N1522" s="166"/>
      <c r="O1522" s="166"/>
      <c r="P1522" s="166"/>
      <c r="Q1522" s="166"/>
      <c r="R1522" s="166"/>
      <c r="S1522" s="166"/>
      <c r="T1522" s="166"/>
      <c r="U1522" s="166"/>
      <c r="V1522" s="166"/>
      <c r="W1522" s="166"/>
      <c r="X1522" s="166"/>
      <c r="Y1522" s="166"/>
      <c r="Z1522" s="166"/>
      <c r="AA1522" s="166"/>
      <c r="AB1522" s="166"/>
      <c r="AC1522" s="166"/>
      <c r="AD1522" s="166"/>
      <c r="AE1522" s="166"/>
      <c r="AF1522" s="166"/>
      <c r="AG1522" s="166"/>
      <c r="AH1522" s="167"/>
      <c r="AI1522" s="167"/>
      <c r="AJ1522" s="167"/>
      <c r="AK1522" s="167"/>
      <c r="AL1522" s="167"/>
      <c r="AM1522" s="167"/>
      <c r="AN1522" s="167"/>
      <c r="AO1522" s="167"/>
      <c r="AP1522" s="167"/>
      <c r="AQ1522" s="167"/>
      <c r="AR1522" s="167"/>
      <c r="AS1522" s="167"/>
      <c r="AT1522" s="167"/>
      <c r="AU1522" s="167"/>
      <c r="AV1522" s="167"/>
      <c r="AW1522" s="167"/>
      <c r="AX1522" s="167"/>
      <c r="AY1522" s="167"/>
      <c r="AZ1522" s="167"/>
      <c r="BA1522" s="167"/>
      <c r="BB1522" s="167"/>
      <c r="BC1522" s="167"/>
      <c r="BD1522" s="167"/>
      <c r="BE1522" s="167"/>
      <c r="BF1522" s="167"/>
      <c r="BG1522" s="167"/>
      <c r="BH1522" s="167"/>
      <c r="BI1522" s="167"/>
      <c r="BJ1522" s="167"/>
      <c r="BK1522" s="167"/>
      <c r="BL1522" s="166"/>
      <c r="BM1522" s="166"/>
      <c r="BN1522" s="166"/>
      <c r="BO1522" s="166"/>
      <c r="BP1522" s="166"/>
      <c r="BQ1522" s="166"/>
      <c r="BR1522" s="166"/>
      <c r="BS1522" s="166"/>
      <c r="BT1522" s="166"/>
      <c r="BU1522" s="166"/>
      <c r="BV1522" s="166"/>
      <c r="BW1522" s="166"/>
      <c r="BX1522" s="166"/>
      <c r="BY1522" s="166"/>
      <c r="BZ1522" s="166"/>
      <c r="CA1522" s="166"/>
      <c r="CB1522" s="166"/>
      <c r="CC1522" s="166"/>
      <c r="CD1522" s="166"/>
      <c r="CE1522" s="166"/>
      <c r="CF1522" s="166"/>
      <c r="CG1522" s="166"/>
      <c r="CH1522" s="166"/>
      <c r="CI1522" s="166"/>
      <c r="CJ1522" s="166"/>
      <c r="CK1522" s="166"/>
      <c r="CL1522" s="166"/>
      <c r="CM1522" s="166"/>
      <c r="CN1522" s="166"/>
      <c r="CO1522" s="166"/>
      <c r="CP1522" s="166"/>
      <c r="CQ1522" s="166"/>
      <c r="CR1522" s="166"/>
      <c r="CS1522" s="166"/>
      <c r="CT1522" s="166"/>
      <c r="CU1522" s="166"/>
      <c r="CV1522" s="166"/>
      <c r="CW1522" s="166"/>
      <c r="CX1522" s="166"/>
      <c r="CY1522" s="166"/>
      <c r="CZ1522" s="166"/>
      <c r="DA1522" s="166"/>
      <c r="DB1522" s="166"/>
      <c r="DC1522" s="166"/>
      <c r="DD1522" s="166"/>
      <c r="DE1522" s="166"/>
      <c r="DF1522" s="166"/>
      <c r="DG1522" s="166"/>
      <c r="DH1522" s="166"/>
      <c r="DI1522" s="166"/>
      <c r="DJ1522" s="166"/>
      <c r="DK1522" s="166"/>
      <c r="DL1522" s="166"/>
      <c r="DM1522" s="166"/>
      <c r="DN1522" s="166"/>
      <c r="DO1522" s="166"/>
      <c r="DP1522" s="166"/>
      <c r="DQ1522" s="166"/>
      <c r="DR1522" s="166"/>
      <c r="DS1522" s="166"/>
      <c r="DT1522" s="166"/>
      <c r="DU1522" s="166"/>
      <c r="DV1522" s="166"/>
      <c r="DW1522" s="166"/>
      <c r="DX1522" s="166"/>
      <c r="DY1522" s="166"/>
      <c r="DZ1522" s="166"/>
      <c r="EA1522" s="166"/>
      <c r="EB1522" s="166"/>
      <c r="EC1522" s="166"/>
      <c r="ED1522" s="166"/>
      <c r="EE1522" s="166"/>
      <c r="EF1522" s="166"/>
      <c r="EG1522" s="166"/>
      <c r="EH1522" s="166"/>
      <c r="EI1522" s="166"/>
      <c r="EJ1522" s="166"/>
      <c r="EK1522" s="166"/>
      <c r="EL1522" s="166"/>
      <c r="EM1522" s="166"/>
      <c r="EN1522" s="166"/>
      <c r="EO1522" s="166"/>
      <c r="EP1522" s="166"/>
      <c r="EQ1522" s="166"/>
      <c r="ER1522" s="166"/>
      <c r="ES1522" s="166"/>
      <c r="ET1522" s="166"/>
      <c r="EU1522" s="166"/>
      <c r="EV1522" s="166"/>
      <c r="EW1522" s="166"/>
      <c r="EX1522" s="166"/>
      <c r="EY1522" s="166"/>
      <c r="EZ1522" s="166"/>
      <c r="FA1522" s="166"/>
      <c r="FB1522" s="166"/>
      <c r="FC1522" s="166"/>
      <c r="FD1522" s="166"/>
      <c r="FE1522" s="166"/>
      <c r="FF1522" s="166"/>
      <c r="FG1522" s="166"/>
      <c r="FH1522" s="166"/>
      <c r="FI1522" s="166"/>
      <c r="FJ1522" s="166"/>
    </row>
    <row r="1523" spans="13:166" s="19" customFormat="1">
      <c r="M1523" s="166"/>
      <c r="N1523" s="166"/>
      <c r="O1523" s="166"/>
      <c r="P1523" s="166"/>
      <c r="Q1523" s="166"/>
      <c r="R1523" s="166"/>
      <c r="S1523" s="166"/>
      <c r="T1523" s="166"/>
      <c r="U1523" s="166"/>
      <c r="V1523" s="166"/>
      <c r="W1523" s="166"/>
      <c r="X1523" s="166"/>
      <c r="Y1523" s="166"/>
      <c r="Z1523" s="166"/>
      <c r="AA1523" s="166"/>
      <c r="AB1523" s="166"/>
      <c r="AC1523" s="166"/>
      <c r="AD1523" s="166"/>
      <c r="AE1523" s="166"/>
      <c r="AF1523" s="166"/>
      <c r="AG1523" s="166"/>
      <c r="AH1523" s="167"/>
      <c r="AI1523" s="167"/>
      <c r="AJ1523" s="167"/>
      <c r="AK1523" s="167"/>
      <c r="AL1523" s="167"/>
      <c r="AM1523" s="167"/>
      <c r="AN1523" s="167"/>
      <c r="AO1523" s="167"/>
      <c r="AP1523" s="167"/>
      <c r="AQ1523" s="167"/>
      <c r="AR1523" s="167"/>
      <c r="AS1523" s="167"/>
      <c r="AT1523" s="167"/>
      <c r="AU1523" s="167"/>
      <c r="AV1523" s="167"/>
      <c r="AW1523" s="167"/>
      <c r="AX1523" s="167"/>
      <c r="AY1523" s="167"/>
      <c r="AZ1523" s="167"/>
      <c r="BA1523" s="167"/>
      <c r="BB1523" s="167"/>
      <c r="BC1523" s="167"/>
      <c r="BD1523" s="167"/>
      <c r="BE1523" s="167"/>
      <c r="BF1523" s="167"/>
      <c r="BG1523" s="167"/>
      <c r="BH1523" s="167"/>
      <c r="BI1523" s="167"/>
      <c r="BJ1523" s="167"/>
      <c r="BK1523" s="167"/>
      <c r="BL1523" s="166"/>
      <c r="BM1523" s="166"/>
      <c r="BN1523" s="166"/>
      <c r="BO1523" s="166"/>
      <c r="BP1523" s="166"/>
      <c r="BQ1523" s="166"/>
      <c r="BR1523" s="166"/>
      <c r="BS1523" s="166"/>
      <c r="BT1523" s="166"/>
      <c r="BU1523" s="166"/>
      <c r="BV1523" s="166"/>
      <c r="BW1523" s="166"/>
      <c r="BX1523" s="166"/>
      <c r="BY1523" s="166"/>
      <c r="BZ1523" s="166"/>
      <c r="CA1523" s="166"/>
      <c r="CB1523" s="166"/>
      <c r="CC1523" s="166"/>
      <c r="CD1523" s="166"/>
      <c r="CE1523" s="166"/>
      <c r="CF1523" s="166"/>
      <c r="CG1523" s="166"/>
      <c r="CH1523" s="166"/>
      <c r="CI1523" s="166"/>
      <c r="CJ1523" s="166"/>
      <c r="CK1523" s="166"/>
      <c r="CL1523" s="166"/>
      <c r="CM1523" s="166"/>
      <c r="CN1523" s="166"/>
      <c r="CO1523" s="166"/>
      <c r="CP1523" s="166"/>
      <c r="CQ1523" s="166"/>
      <c r="CR1523" s="166"/>
      <c r="CS1523" s="166"/>
      <c r="CT1523" s="166"/>
      <c r="CU1523" s="166"/>
      <c r="CV1523" s="166"/>
      <c r="CW1523" s="166"/>
      <c r="CX1523" s="166"/>
      <c r="CY1523" s="166"/>
      <c r="CZ1523" s="166"/>
      <c r="DA1523" s="166"/>
      <c r="DB1523" s="166"/>
      <c r="DC1523" s="166"/>
      <c r="DD1523" s="166"/>
      <c r="DE1523" s="166"/>
      <c r="DF1523" s="166"/>
      <c r="DG1523" s="166"/>
      <c r="DH1523" s="166"/>
      <c r="DI1523" s="166"/>
      <c r="DJ1523" s="166"/>
      <c r="DK1523" s="166"/>
      <c r="DL1523" s="166"/>
      <c r="DM1523" s="166"/>
      <c r="DN1523" s="166"/>
      <c r="DO1523" s="166"/>
      <c r="DP1523" s="166"/>
      <c r="DQ1523" s="166"/>
      <c r="DR1523" s="166"/>
      <c r="DS1523" s="166"/>
      <c r="DT1523" s="166"/>
      <c r="DU1523" s="166"/>
      <c r="DV1523" s="166"/>
      <c r="DW1523" s="166"/>
      <c r="DX1523" s="166"/>
      <c r="DY1523" s="166"/>
      <c r="DZ1523" s="166"/>
      <c r="EA1523" s="166"/>
      <c r="EB1523" s="166"/>
      <c r="EC1523" s="166"/>
      <c r="ED1523" s="166"/>
      <c r="EE1523" s="166"/>
      <c r="EF1523" s="166"/>
      <c r="EG1523" s="166"/>
      <c r="EH1523" s="166"/>
      <c r="EI1523" s="166"/>
      <c r="EJ1523" s="166"/>
      <c r="EK1523" s="166"/>
      <c r="EL1523" s="166"/>
      <c r="EM1523" s="166"/>
      <c r="EN1523" s="166"/>
      <c r="EO1523" s="166"/>
      <c r="EP1523" s="166"/>
      <c r="EQ1523" s="166"/>
      <c r="ER1523" s="166"/>
      <c r="ES1523" s="166"/>
      <c r="ET1523" s="166"/>
      <c r="EU1523" s="166"/>
      <c r="EV1523" s="166"/>
      <c r="EW1523" s="166"/>
      <c r="EX1523" s="166"/>
      <c r="EY1523" s="166"/>
      <c r="EZ1523" s="166"/>
      <c r="FA1523" s="166"/>
      <c r="FB1523" s="166"/>
      <c r="FC1523" s="166"/>
      <c r="FD1523" s="166"/>
      <c r="FE1523" s="166"/>
      <c r="FF1523" s="166"/>
      <c r="FG1523" s="166"/>
      <c r="FH1523" s="166"/>
      <c r="FI1523" s="166"/>
      <c r="FJ1523" s="166"/>
    </row>
    <row r="1524" spans="13:166" s="19" customFormat="1">
      <c r="M1524" s="166"/>
      <c r="N1524" s="166"/>
      <c r="O1524" s="166"/>
      <c r="P1524" s="166"/>
      <c r="Q1524" s="166"/>
      <c r="R1524" s="166"/>
      <c r="S1524" s="166"/>
      <c r="T1524" s="166"/>
      <c r="U1524" s="166"/>
      <c r="V1524" s="166"/>
      <c r="W1524" s="166"/>
      <c r="X1524" s="166"/>
      <c r="Y1524" s="166"/>
      <c r="Z1524" s="166"/>
      <c r="AA1524" s="166"/>
      <c r="AB1524" s="166"/>
      <c r="AC1524" s="166"/>
      <c r="AD1524" s="166"/>
      <c r="AE1524" s="166"/>
      <c r="AF1524" s="166"/>
      <c r="AG1524" s="166"/>
      <c r="AH1524" s="167"/>
      <c r="AI1524" s="167"/>
      <c r="AJ1524" s="167"/>
      <c r="AK1524" s="167"/>
      <c r="AL1524" s="167"/>
      <c r="AM1524" s="167"/>
      <c r="AN1524" s="167"/>
      <c r="AO1524" s="167"/>
      <c r="AP1524" s="167"/>
      <c r="AQ1524" s="167"/>
      <c r="AR1524" s="167"/>
      <c r="AS1524" s="167"/>
      <c r="AT1524" s="167"/>
      <c r="AU1524" s="167"/>
      <c r="AV1524" s="167"/>
      <c r="AW1524" s="167"/>
      <c r="AX1524" s="167"/>
      <c r="AY1524" s="167"/>
      <c r="AZ1524" s="167"/>
      <c r="BA1524" s="167"/>
      <c r="BB1524" s="167"/>
      <c r="BC1524" s="167"/>
      <c r="BD1524" s="167"/>
      <c r="BE1524" s="167"/>
      <c r="BF1524" s="167"/>
      <c r="BG1524" s="167"/>
      <c r="BH1524" s="167"/>
      <c r="BI1524" s="167"/>
      <c r="BJ1524" s="167"/>
      <c r="BK1524" s="167"/>
      <c r="BL1524" s="166"/>
      <c r="BM1524" s="166"/>
      <c r="BN1524" s="166"/>
      <c r="BO1524" s="166"/>
      <c r="BP1524" s="166"/>
      <c r="BQ1524" s="166"/>
      <c r="BR1524" s="166"/>
      <c r="BS1524" s="166"/>
      <c r="BT1524" s="166"/>
      <c r="BU1524" s="166"/>
      <c r="BV1524" s="166"/>
      <c r="BW1524" s="166"/>
      <c r="BX1524" s="166"/>
      <c r="BY1524" s="166"/>
      <c r="BZ1524" s="166"/>
      <c r="CA1524" s="166"/>
      <c r="CB1524" s="166"/>
      <c r="CC1524" s="166"/>
      <c r="CD1524" s="166"/>
      <c r="CE1524" s="166"/>
      <c r="CF1524" s="166"/>
      <c r="CG1524" s="166"/>
      <c r="CH1524" s="166"/>
      <c r="CI1524" s="166"/>
      <c r="CJ1524" s="166"/>
      <c r="CK1524" s="166"/>
      <c r="CL1524" s="166"/>
      <c r="CM1524" s="166"/>
      <c r="CN1524" s="166"/>
      <c r="CO1524" s="166"/>
      <c r="CP1524" s="166"/>
      <c r="CQ1524" s="166"/>
      <c r="CR1524" s="166"/>
      <c r="CS1524" s="166"/>
      <c r="CT1524" s="166"/>
      <c r="CU1524" s="166"/>
      <c r="CV1524" s="166"/>
      <c r="CW1524" s="166"/>
      <c r="CX1524" s="166"/>
      <c r="CY1524" s="166"/>
      <c r="CZ1524" s="166"/>
      <c r="DA1524" s="166"/>
      <c r="DB1524" s="166"/>
      <c r="DC1524" s="166"/>
      <c r="DD1524" s="166"/>
      <c r="DE1524" s="166"/>
      <c r="DF1524" s="166"/>
      <c r="DG1524" s="166"/>
      <c r="DH1524" s="166"/>
      <c r="DI1524" s="166"/>
      <c r="DJ1524" s="166"/>
      <c r="DK1524" s="166"/>
      <c r="DL1524" s="166"/>
      <c r="DM1524" s="166"/>
      <c r="DN1524" s="166"/>
      <c r="DO1524" s="166"/>
      <c r="DP1524" s="166"/>
      <c r="DQ1524" s="166"/>
      <c r="DR1524" s="166"/>
      <c r="DS1524" s="166"/>
      <c r="DT1524" s="166"/>
      <c r="DU1524" s="166"/>
      <c r="DV1524" s="166"/>
      <c r="DW1524" s="166"/>
      <c r="DX1524" s="166"/>
      <c r="DY1524" s="166"/>
      <c r="DZ1524" s="166"/>
      <c r="EA1524" s="166"/>
      <c r="EB1524" s="166"/>
      <c r="EC1524" s="166"/>
      <c r="ED1524" s="166"/>
      <c r="EE1524" s="166"/>
      <c r="EF1524" s="166"/>
      <c r="EG1524" s="166"/>
      <c r="EH1524" s="166"/>
      <c r="EI1524" s="166"/>
      <c r="EJ1524" s="166"/>
      <c r="EK1524" s="166"/>
      <c r="EL1524" s="166"/>
      <c r="EM1524" s="166"/>
      <c r="EN1524" s="166"/>
      <c r="EO1524" s="166"/>
      <c r="EP1524" s="166"/>
      <c r="EQ1524" s="166"/>
      <c r="ER1524" s="166"/>
      <c r="ES1524" s="166"/>
      <c r="ET1524" s="166"/>
      <c r="EU1524" s="166"/>
      <c r="EV1524" s="166"/>
      <c r="EW1524" s="166"/>
      <c r="EX1524" s="166"/>
      <c r="EY1524" s="166"/>
      <c r="EZ1524" s="166"/>
      <c r="FA1524" s="166"/>
      <c r="FB1524" s="166"/>
      <c r="FC1524" s="166"/>
      <c r="FD1524" s="166"/>
      <c r="FE1524" s="166"/>
      <c r="FF1524" s="166"/>
      <c r="FG1524" s="166"/>
      <c r="FH1524" s="166"/>
      <c r="FI1524" s="166"/>
      <c r="FJ1524" s="166"/>
    </row>
    <row r="1525" spans="13:166" s="19" customFormat="1">
      <c r="M1525" s="166"/>
      <c r="N1525" s="166"/>
      <c r="O1525" s="166"/>
      <c r="P1525" s="166"/>
      <c r="Q1525" s="166"/>
      <c r="R1525" s="166"/>
      <c r="S1525" s="166"/>
      <c r="T1525" s="166"/>
      <c r="U1525" s="166"/>
      <c r="V1525" s="166"/>
      <c r="W1525" s="166"/>
      <c r="X1525" s="166"/>
      <c r="Y1525" s="166"/>
      <c r="Z1525" s="166"/>
      <c r="AA1525" s="166"/>
      <c r="AB1525" s="166"/>
      <c r="AC1525" s="166"/>
      <c r="AD1525" s="166"/>
      <c r="AE1525" s="166"/>
      <c r="AF1525" s="166"/>
      <c r="AG1525" s="166"/>
      <c r="AH1525" s="167"/>
      <c r="AI1525" s="167"/>
      <c r="AJ1525" s="167"/>
      <c r="AK1525" s="167"/>
      <c r="AL1525" s="167"/>
      <c r="AM1525" s="167"/>
      <c r="AN1525" s="167"/>
      <c r="AO1525" s="167"/>
      <c r="AP1525" s="167"/>
      <c r="AQ1525" s="167"/>
      <c r="AR1525" s="167"/>
      <c r="AS1525" s="167"/>
      <c r="AT1525" s="167"/>
      <c r="AU1525" s="167"/>
      <c r="AV1525" s="167"/>
      <c r="AW1525" s="167"/>
      <c r="AX1525" s="167"/>
      <c r="AY1525" s="167"/>
      <c r="AZ1525" s="167"/>
      <c r="BA1525" s="167"/>
      <c r="BB1525" s="167"/>
      <c r="BC1525" s="167"/>
      <c r="BD1525" s="167"/>
      <c r="BE1525" s="167"/>
      <c r="BF1525" s="167"/>
      <c r="BG1525" s="167"/>
      <c r="BH1525" s="167"/>
      <c r="BI1525" s="167"/>
      <c r="BJ1525" s="167"/>
      <c r="BK1525" s="167"/>
      <c r="BL1525" s="166"/>
      <c r="BM1525" s="166"/>
      <c r="BN1525" s="166"/>
      <c r="BO1525" s="166"/>
      <c r="BP1525" s="166"/>
      <c r="BQ1525" s="166"/>
      <c r="BR1525" s="166"/>
      <c r="BS1525" s="166"/>
      <c r="BT1525" s="166"/>
      <c r="BU1525" s="166"/>
      <c r="BV1525" s="166"/>
      <c r="BW1525" s="166"/>
      <c r="BX1525" s="166"/>
      <c r="BY1525" s="166"/>
      <c r="BZ1525" s="166"/>
      <c r="CA1525" s="166"/>
      <c r="CB1525" s="166"/>
      <c r="CC1525" s="166"/>
      <c r="CD1525" s="166"/>
      <c r="CE1525" s="166"/>
      <c r="CF1525" s="166"/>
      <c r="CG1525" s="166"/>
      <c r="CH1525" s="166"/>
      <c r="CI1525" s="166"/>
      <c r="CJ1525" s="166"/>
      <c r="CK1525" s="166"/>
      <c r="CL1525" s="166"/>
      <c r="CM1525" s="166"/>
      <c r="CN1525" s="166"/>
      <c r="CO1525" s="166"/>
      <c r="CP1525" s="166"/>
      <c r="CQ1525" s="166"/>
      <c r="CR1525" s="166"/>
      <c r="CS1525" s="166"/>
      <c r="CT1525" s="166"/>
      <c r="CU1525" s="166"/>
      <c r="CV1525" s="166"/>
      <c r="CW1525" s="166"/>
      <c r="CX1525" s="166"/>
      <c r="CY1525" s="166"/>
      <c r="CZ1525" s="166"/>
      <c r="DA1525" s="166"/>
      <c r="DB1525" s="166"/>
      <c r="DC1525" s="166"/>
      <c r="DD1525" s="166"/>
      <c r="DE1525" s="166"/>
      <c r="DF1525" s="166"/>
      <c r="DG1525" s="166"/>
      <c r="DH1525" s="166"/>
      <c r="DI1525" s="166"/>
      <c r="DJ1525" s="166"/>
      <c r="DK1525" s="166"/>
      <c r="DL1525" s="166"/>
      <c r="DM1525" s="166"/>
      <c r="DN1525" s="166"/>
      <c r="DO1525" s="166"/>
      <c r="DP1525" s="166"/>
      <c r="DQ1525" s="166"/>
      <c r="DR1525" s="166"/>
      <c r="DS1525" s="166"/>
      <c r="DT1525" s="166"/>
      <c r="DU1525" s="166"/>
      <c r="DV1525" s="166"/>
      <c r="DW1525" s="166"/>
      <c r="DX1525" s="166"/>
      <c r="DY1525" s="166"/>
      <c r="DZ1525" s="166"/>
      <c r="EA1525" s="166"/>
      <c r="EB1525" s="166"/>
      <c r="EC1525" s="166"/>
      <c r="ED1525" s="166"/>
      <c r="EE1525" s="166"/>
      <c r="EF1525" s="166"/>
      <c r="EG1525" s="166"/>
      <c r="EH1525" s="166"/>
      <c r="EI1525" s="166"/>
      <c r="EJ1525" s="166"/>
      <c r="EK1525" s="166"/>
      <c r="EL1525" s="166"/>
      <c r="EM1525" s="166"/>
      <c r="EN1525" s="166"/>
      <c r="EO1525" s="166"/>
      <c r="EP1525" s="166"/>
      <c r="EQ1525" s="166"/>
      <c r="ER1525" s="166"/>
      <c r="ES1525" s="166"/>
      <c r="ET1525" s="166"/>
      <c r="EU1525" s="166"/>
      <c r="EV1525" s="166"/>
      <c r="EW1525" s="166"/>
      <c r="EX1525" s="166"/>
      <c r="EY1525" s="166"/>
      <c r="EZ1525" s="166"/>
      <c r="FA1525" s="166"/>
      <c r="FB1525" s="166"/>
      <c r="FC1525" s="166"/>
      <c r="FD1525" s="166"/>
      <c r="FE1525" s="166"/>
      <c r="FF1525" s="166"/>
      <c r="FG1525" s="166"/>
      <c r="FH1525" s="166"/>
      <c r="FI1525" s="166"/>
      <c r="FJ1525" s="166"/>
    </row>
    <row r="1526" spans="13:166" s="19" customFormat="1">
      <c r="M1526" s="166"/>
      <c r="N1526" s="166"/>
      <c r="O1526" s="166"/>
      <c r="P1526" s="166"/>
      <c r="Q1526" s="166"/>
      <c r="R1526" s="166"/>
      <c r="S1526" s="166"/>
      <c r="T1526" s="166"/>
      <c r="U1526" s="166"/>
      <c r="V1526" s="166"/>
      <c r="W1526" s="166"/>
      <c r="X1526" s="166"/>
      <c r="Y1526" s="166"/>
      <c r="Z1526" s="166"/>
      <c r="AA1526" s="166"/>
      <c r="AB1526" s="166"/>
      <c r="AC1526" s="166"/>
      <c r="AD1526" s="166"/>
      <c r="AE1526" s="166"/>
      <c r="AF1526" s="166"/>
      <c r="AG1526" s="166"/>
      <c r="AH1526" s="167"/>
      <c r="AI1526" s="167"/>
      <c r="AJ1526" s="167"/>
      <c r="AK1526" s="167"/>
      <c r="AL1526" s="167"/>
      <c r="AM1526" s="167"/>
      <c r="AN1526" s="167"/>
      <c r="AO1526" s="167"/>
      <c r="AP1526" s="167"/>
      <c r="AQ1526" s="167"/>
      <c r="AR1526" s="167"/>
      <c r="AS1526" s="167"/>
      <c r="AT1526" s="167"/>
      <c r="AU1526" s="167"/>
      <c r="AV1526" s="167"/>
      <c r="AW1526" s="167"/>
      <c r="AX1526" s="167"/>
      <c r="AY1526" s="167"/>
      <c r="AZ1526" s="167"/>
      <c r="BA1526" s="167"/>
      <c r="BB1526" s="167"/>
      <c r="BC1526" s="167"/>
      <c r="BD1526" s="167"/>
      <c r="BE1526" s="167"/>
      <c r="BF1526" s="167"/>
      <c r="BG1526" s="167"/>
      <c r="BH1526" s="167"/>
      <c r="BI1526" s="167"/>
      <c r="BJ1526" s="167"/>
      <c r="BK1526" s="167"/>
      <c r="BL1526" s="166"/>
      <c r="BM1526" s="166"/>
      <c r="BN1526" s="166"/>
      <c r="BO1526" s="166"/>
      <c r="BP1526" s="166"/>
      <c r="BQ1526" s="166"/>
      <c r="BR1526" s="166"/>
      <c r="BS1526" s="166"/>
      <c r="BT1526" s="166"/>
      <c r="BU1526" s="166"/>
      <c r="BV1526" s="166"/>
      <c r="BW1526" s="166"/>
      <c r="BX1526" s="166"/>
      <c r="BY1526" s="166"/>
      <c r="BZ1526" s="166"/>
      <c r="CA1526" s="166"/>
      <c r="CB1526" s="166"/>
      <c r="CC1526" s="166"/>
      <c r="CD1526" s="166"/>
      <c r="CE1526" s="166"/>
      <c r="CF1526" s="166"/>
      <c r="CG1526" s="166"/>
      <c r="CH1526" s="166"/>
      <c r="CI1526" s="166"/>
      <c r="CJ1526" s="166"/>
      <c r="CK1526" s="166"/>
      <c r="CL1526" s="166"/>
      <c r="CM1526" s="166"/>
      <c r="CN1526" s="166"/>
      <c r="CO1526" s="166"/>
      <c r="CP1526" s="166"/>
      <c r="CQ1526" s="166"/>
      <c r="CR1526" s="166"/>
      <c r="CS1526" s="166"/>
      <c r="CT1526" s="166"/>
      <c r="CU1526" s="166"/>
      <c r="CV1526" s="166"/>
      <c r="CW1526" s="166"/>
      <c r="CX1526" s="166"/>
      <c r="CY1526" s="166"/>
      <c r="CZ1526" s="166"/>
      <c r="DA1526" s="166"/>
      <c r="DB1526" s="166"/>
      <c r="DC1526" s="166"/>
      <c r="DD1526" s="166"/>
      <c r="DE1526" s="166"/>
      <c r="DF1526" s="166"/>
      <c r="DG1526" s="166"/>
      <c r="DH1526" s="166"/>
      <c r="DI1526" s="166"/>
      <c r="DJ1526" s="166"/>
      <c r="DK1526" s="166"/>
      <c r="DL1526" s="166"/>
      <c r="DM1526" s="166"/>
      <c r="DN1526" s="166"/>
      <c r="DO1526" s="166"/>
      <c r="DP1526" s="166"/>
      <c r="DQ1526" s="166"/>
      <c r="DR1526" s="166"/>
      <c r="DS1526" s="166"/>
      <c r="DT1526" s="166"/>
      <c r="DU1526" s="166"/>
      <c r="DV1526" s="166"/>
      <c r="DW1526" s="166"/>
      <c r="DX1526" s="166"/>
      <c r="DY1526" s="166"/>
      <c r="DZ1526" s="166"/>
      <c r="EA1526" s="166"/>
      <c r="EB1526" s="166"/>
      <c r="EC1526" s="166"/>
      <c r="ED1526" s="166"/>
      <c r="EE1526" s="166"/>
      <c r="EF1526" s="166"/>
      <c r="EG1526" s="166"/>
      <c r="EH1526" s="166"/>
      <c r="EI1526" s="166"/>
      <c r="EJ1526" s="166"/>
      <c r="EK1526" s="166"/>
      <c r="EL1526" s="166"/>
      <c r="EM1526" s="166"/>
      <c r="EN1526" s="166"/>
      <c r="EO1526" s="166"/>
      <c r="EP1526" s="166"/>
      <c r="EQ1526" s="166"/>
      <c r="ER1526" s="166"/>
      <c r="ES1526" s="166"/>
      <c r="ET1526" s="166"/>
      <c r="EU1526" s="166"/>
      <c r="EV1526" s="166"/>
      <c r="EW1526" s="166"/>
      <c r="EX1526" s="166"/>
      <c r="EY1526" s="166"/>
      <c r="EZ1526" s="166"/>
      <c r="FA1526" s="166"/>
      <c r="FB1526" s="166"/>
      <c r="FC1526" s="166"/>
      <c r="FD1526" s="166"/>
      <c r="FE1526" s="166"/>
      <c r="FF1526" s="166"/>
      <c r="FG1526" s="166"/>
      <c r="FH1526" s="166"/>
      <c r="FI1526" s="166"/>
      <c r="FJ1526" s="166"/>
    </row>
    <row r="1527" spans="13:166" s="19" customFormat="1">
      <c r="M1527" s="166"/>
      <c r="N1527" s="166"/>
      <c r="O1527" s="166"/>
      <c r="P1527" s="166"/>
      <c r="Q1527" s="166"/>
      <c r="R1527" s="166"/>
      <c r="S1527" s="166"/>
      <c r="T1527" s="166"/>
      <c r="U1527" s="166"/>
      <c r="V1527" s="166"/>
      <c r="W1527" s="166"/>
      <c r="X1527" s="166"/>
      <c r="Y1527" s="166"/>
      <c r="Z1527" s="166"/>
      <c r="AA1527" s="166"/>
      <c r="AB1527" s="166"/>
      <c r="AC1527" s="166"/>
      <c r="AD1527" s="166"/>
      <c r="AE1527" s="166"/>
      <c r="AF1527" s="166"/>
      <c r="AG1527" s="166"/>
      <c r="AH1527" s="167"/>
      <c r="AI1527" s="167"/>
      <c r="AJ1527" s="167"/>
      <c r="AK1527" s="167"/>
      <c r="AL1527" s="167"/>
      <c r="AM1527" s="167"/>
      <c r="AN1527" s="167"/>
      <c r="AO1527" s="167"/>
      <c r="AP1527" s="167"/>
      <c r="AQ1527" s="167"/>
      <c r="AR1527" s="167"/>
      <c r="AS1527" s="167"/>
      <c r="AT1527" s="167"/>
      <c r="AU1527" s="167"/>
      <c r="AV1527" s="167"/>
      <c r="AW1527" s="167"/>
      <c r="AX1527" s="167"/>
      <c r="AY1527" s="167"/>
      <c r="AZ1527" s="167"/>
      <c r="BA1527" s="167"/>
      <c r="BB1527" s="167"/>
      <c r="BC1527" s="167"/>
      <c r="BD1527" s="167"/>
      <c r="BE1527" s="167"/>
      <c r="BF1527" s="167"/>
      <c r="BG1527" s="167"/>
      <c r="BH1527" s="167"/>
      <c r="BI1527" s="167"/>
      <c r="BJ1527" s="167"/>
      <c r="BK1527" s="167"/>
      <c r="BL1527" s="166"/>
      <c r="BM1527" s="166"/>
      <c r="BN1527" s="166"/>
      <c r="BO1527" s="166"/>
      <c r="BP1527" s="166"/>
      <c r="BQ1527" s="166"/>
      <c r="BR1527" s="166"/>
      <c r="BS1527" s="166"/>
      <c r="BT1527" s="166"/>
      <c r="BU1527" s="166"/>
      <c r="BV1527" s="166"/>
      <c r="BW1527" s="166"/>
      <c r="BX1527" s="166"/>
      <c r="BY1527" s="166"/>
      <c r="BZ1527" s="166"/>
      <c r="CA1527" s="166"/>
      <c r="CB1527" s="166"/>
      <c r="CC1527" s="166"/>
      <c r="CD1527" s="166"/>
      <c r="CE1527" s="166"/>
      <c r="CF1527" s="166"/>
      <c r="CG1527" s="166"/>
      <c r="CH1527" s="166"/>
      <c r="CI1527" s="166"/>
      <c r="CJ1527" s="166"/>
      <c r="CK1527" s="166"/>
      <c r="CL1527" s="166"/>
      <c r="CM1527" s="166"/>
      <c r="CN1527" s="166"/>
      <c r="CO1527" s="166"/>
      <c r="CP1527" s="166"/>
      <c r="CQ1527" s="166"/>
      <c r="CR1527" s="166"/>
      <c r="CS1527" s="166"/>
      <c r="CT1527" s="166"/>
      <c r="CU1527" s="166"/>
      <c r="CV1527" s="166"/>
      <c r="CW1527" s="166"/>
      <c r="CX1527" s="166"/>
      <c r="CY1527" s="166"/>
      <c r="CZ1527" s="166"/>
      <c r="DA1527" s="166"/>
      <c r="DB1527" s="166"/>
      <c r="DC1527" s="166"/>
      <c r="DD1527" s="166"/>
      <c r="DE1527" s="166"/>
      <c r="DF1527" s="166"/>
      <c r="DG1527" s="166"/>
      <c r="DH1527" s="166"/>
      <c r="DI1527" s="166"/>
      <c r="DJ1527" s="166"/>
      <c r="DK1527" s="166"/>
      <c r="DL1527" s="166"/>
      <c r="DM1527" s="166"/>
      <c r="DN1527" s="166"/>
      <c r="DO1527" s="166"/>
      <c r="DP1527" s="166"/>
      <c r="DQ1527" s="166"/>
      <c r="DR1527" s="166"/>
      <c r="DS1527" s="166"/>
      <c r="DT1527" s="166"/>
      <c r="DU1527" s="166"/>
      <c r="DV1527" s="166"/>
      <c r="DW1527" s="166"/>
      <c r="DX1527" s="166"/>
      <c r="DY1527" s="166"/>
      <c r="DZ1527" s="166"/>
      <c r="EA1527" s="166"/>
      <c r="EB1527" s="166"/>
      <c r="EC1527" s="166"/>
      <c r="ED1527" s="166"/>
      <c r="EE1527" s="166"/>
      <c r="EF1527" s="166"/>
      <c r="EG1527" s="166"/>
      <c r="EH1527" s="166"/>
      <c r="EI1527" s="166"/>
      <c r="EJ1527" s="166"/>
      <c r="EK1527" s="166"/>
      <c r="EL1527" s="166"/>
      <c r="EM1527" s="166"/>
      <c r="EN1527" s="166"/>
      <c r="EO1527" s="166"/>
      <c r="EP1527" s="166"/>
      <c r="EQ1527" s="166"/>
      <c r="ER1527" s="166"/>
      <c r="ES1527" s="166"/>
      <c r="ET1527" s="166"/>
      <c r="EU1527" s="166"/>
      <c r="EV1527" s="166"/>
      <c r="EW1527" s="166"/>
      <c r="EX1527" s="166"/>
      <c r="EY1527" s="166"/>
      <c r="EZ1527" s="166"/>
      <c r="FA1527" s="166"/>
      <c r="FB1527" s="166"/>
      <c r="FC1527" s="166"/>
      <c r="FD1527" s="166"/>
      <c r="FE1527" s="166"/>
      <c r="FF1527" s="166"/>
      <c r="FG1527" s="166"/>
      <c r="FH1527" s="166"/>
      <c r="FI1527" s="166"/>
      <c r="FJ1527" s="166"/>
    </row>
    <row r="1528" spans="13:166" s="19" customFormat="1">
      <c r="M1528" s="166"/>
      <c r="N1528" s="166"/>
      <c r="O1528" s="166"/>
      <c r="P1528" s="166"/>
      <c r="Q1528" s="166"/>
      <c r="R1528" s="166"/>
      <c r="S1528" s="166"/>
      <c r="T1528" s="166"/>
      <c r="U1528" s="166"/>
      <c r="V1528" s="166"/>
      <c r="W1528" s="166"/>
      <c r="X1528" s="166"/>
      <c r="Y1528" s="166"/>
      <c r="Z1528" s="166"/>
      <c r="AA1528" s="166"/>
      <c r="AB1528" s="166"/>
      <c r="AC1528" s="166"/>
      <c r="AD1528" s="166"/>
      <c r="AE1528" s="166"/>
      <c r="AF1528" s="166"/>
      <c r="AG1528" s="166"/>
      <c r="AH1528" s="167"/>
      <c r="AI1528" s="167"/>
      <c r="AJ1528" s="167"/>
      <c r="AK1528" s="167"/>
      <c r="AL1528" s="167"/>
      <c r="AM1528" s="167"/>
      <c r="AN1528" s="167"/>
      <c r="AO1528" s="167"/>
      <c r="AP1528" s="167"/>
      <c r="AQ1528" s="167"/>
      <c r="AR1528" s="167"/>
      <c r="AS1528" s="167"/>
      <c r="AT1528" s="167"/>
      <c r="AU1528" s="167"/>
      <c r="AV1528" s="167"/>
      <c r="AW1528" s="167"/>
      <c r="AX1528" s="167"/>
      <c r="AY1528" s="167"/>
      <c r="AZ1528" s="167"/>
      <c r="BA1528" s="167"/>
      <c r="BB1528" s="167"/>
      <c r="BC1528" s="167"/>
      <c r="BD1528" s="167"/>
      <c r="BE1528" s="167"/>
      <c r="BF1528" s="167"/>
      <c r="BG1528" s="167"/>
      <c r="BH1528" s="167"/>
      <c r="BI1528" s="167"/>
      <c r="BJ1528" s="167"/>
      <c r="BK1528" s="167"/>
      <c r="BL1528" s="166"/>
      <c r="BM1528" s="166"/>
      <c r="BN1528" s="166"/>
      <c r="BO1528" s="166"/>
      <c r="BP1528" s="166"/>
      <c r="BQ1528" s="166"/>
      <c r="BR1528" s="166"/>
      <c r="BS1528" s="166"/>
      <c r="BT1528" s="166"/>
      <c r="BU1528" s="166"/>
      <c r="BV1528" s="166"/>
      <c r="BW1528" s="166"/>
      <c r="BX1528" s="166"/>
      <c r="BY1528" s="166"/>
      <c r="BZ1528" s="166"/>
      <c r="CA1528" s="166"/>
      <c r="CB1528" s="166"/>
      <c r="CC1528" s="166"/>
      <c r="CD1528" s="166"/>
      <c r="CE1528" s="166"/>
      <c r="CF1528" s="166"/>
      <c r="CG1528" s="166"/>
      <c r="CH1528" s="166"/>
      <c r="CI1528" s="166"/>
      <c r="CJ1528" s="166"/>
      <c r="CK1528" s="166"/>
      <c r="CL1528" s="166"/>
      <c r="CM1528" s="166"/>
      <c r="CN1528" s="166"/>
      <c r="CO1528" s="166"/>
      <c r="CP1528" s="166"/>
      <c r="CQ1528" s="166"/>
      <c r="CR1528" s="166"/>
      <c r="CS1528" s="166"/>
      <c r="CT1528" s="166"/>
      <c r="CU1528" s="166"/>
      <c r="CV1528" s="166"/>
      <c r="CW1528" s="166"/>
      <c r="CX1528" s="166"/>
      <c r="CY1528" s="166"/>
      <c r="CZ1528" s="166"/>
      <c r="DA1528" s="166"/>
      <c r="DB1528" s="166"/>
      <c r="DC1528" s="166"/>
      <c r="DD1528" s="166"/>
      <c r="DE1528" s="166"/>
      <c r="DF1528" s="166"/>
      <c r="DG1528" s="166"/>
      <c r="DH1528" s="166"/>
      <c r="DI1528" s="166"/>
      <c r="DJ1528" s="166"/>
      <c r="DK1528" s="166"/>
      <c r="DL1528" s="166"/>
      <c r="DM1528" s="166"/>
      <c r="DN1528" s="166"/>
      <c r="DO1528" s="166"/>
      <c r="DP1528" s="166"/>
      <c r="DQ1528" s="166"/>
      <c r="DR1528" s="166"/>
      <c r="DS1528" s="166"/>
      <c r="DT1528" s="166"/>
      <c r="DU1528" s="166"/>
      <c r="DV1528" s="166"/>
      <c r="DW1528" s="166"/>
      <c r="DX1528" s="166"/>
      <c r="DY1528" s="166"/>
      <c r="DZ1528" s="166"/>
      <c r="EA1528" s="166"/>
      <c r="EB1528" s="166"/>
      <c r="EC1528" s="166"/>
      <c r="ED1528" s="166"/>
      <c r="EE1528" s="166"/>
      <c r="EF1528" s="166"/>
      <c r="EG1528" s="166"/>
      <c r="EH1528" s="166"/>
      <c r="EI1528" s="166"/>
      <c r="EJ1528" s="166"/>
      <c r="EK1528" s="166"/>
      <c r="EL1528" s="166"/>
      <c r="EM1528" s="166"/>
      <c r="EN1528" s="166"/>
      <c r="EO1528" s="166"/>
      <c r="EP1528" s="166"/>
      <c r="EQ1528" s="166"/>
      <c r="ER1528" s="166"/>
      <c r="ES1528" s="166"/>
      <c r="ET1528" s="166"/>
      <c r="EU1528" s="166"/>
      <c r="EV1528" s="166"/>
      <c r="EW1528" s="166"/>
      <c r="EX1528" s="166"/>
      <c r="EY1528" s="166"/>
      <c r="EZ1528" s="166"/>
      <c r="FA1528" s="166"/>
      <c r="FB1528" s="166"/>
      <c r="FC1528" s="166"/>
      <c r="FD1528" s="166"/>
      <c r="FE1528" s="166"/>
      <c r="FF1528" s="166"/>
      <c r="FG1528" s="166"/>
      <c r="FH1528" s="166"/>
      <c r="FI1528" s="166"/>
      <c r="FJ1528" s="166"/>
    </row>
    <row r="1529" spans="13:166" s="19" customFormat="1">
      <c r="M1529" s="166"/>
      <c r="N1529" s="166"/>
      <c r="O1529" s="166"/>
      <c r="P1529" s="166"/>
      <c r="Q1529" s="166"/>
      <c r="R1529" s="166"/>
      <c r="S1529" s="166"/>
      <c r="T1529" s="166"/>
      <c r="U1529" s="166"/>
      <c r="V1529" s="166"/>
      <c r="W1529" s="166"/>
      <c r="X1529" s="166"/>
      <c r="Y1529" s="166"/>
      <c r="Z1529" s="166"/>
      <c r="AA1529" s="166"/>
      <c r="AB1529" s="166"/>
      <c r="AC1529" s="166"/>
      <c r="AD1529" s="166"/>
      <c r="AE1529" s="166"/>
      <c r="AF1529" s="166"/>
      <c r="AG1529" s="166"/>
      <c r="AH1529" s="167"/>
      <c r="AI1529" s="167"/>
      <c r="AJ1529" s="167"/>
      <c r="AK1529" s="167"/>
      <c r="AL1529" s="167"/>
      <c r="AM1529" s="167"/>
      <c r="AN1529" s="167"/>
      <c r="AO1529" s="167"/>
      <c r="AP1529" s="167"/>
      <c r="AQ1529" s="167"/>
      <c r="AR1529" s="167"/>
      <c r="AS1529" s="167"/>
      <c r="AT1529" s="167"/>
      <c r="AU1529" s="167"/>
      <c r="AV1529" s="167"/>
      <c r="AW1529" s="167"/>
      <c r="AX1529" s="167"/>
      <c r="AY1529" s="167"/>
      <c r="AZ1529" s="167"/>
      <c r="BA1529" s="167"/>
      <c r="BB1529" s="167"/>
      <c r="BC1529" s="167"/>
      <c r="BD1529" s="167"/>
      <c r="BE1529" s="167"/>
      <c r="BF1529" s="167"/>
      <c r="BG1529" s="167"/>
      <c r="BH1529" s="167"/>
      <c r="BI1529" s="167"/>
      <c r="BJ1529" s="167"/>
      <c r="BK1529" s="167"/>
      <c r="BL1529" s="166"/>
      <c r="BM1529" s="166"/>
      <c r="BN1529" s="166"/>
      <c r="BO1529" s="166"/>
      <c r="BP1529" s="166"/>
      <c r="BQ1529" s="166"/>
      <c r="BR1529" s="166"/>
      <c r="BS1529" s="166"/>
      <c r="BT1529" s="166"/>
      <c r="BU1529" s="166"/>
      <c r="BV1529" s="166"/>
      <c r="BW1529" s="166"/>
      <c r="BX1529" s="166"/>
      <c r="BY1529" s="166"/>
      <c r="BZ1529" s="166"/>
      <c r="CA1529" s="166"/>
      <c r="CB1529" s="166"/>
      <c r="CC1529" s="166"/>
      <c r="CD1529" s="166"/>
      <c r="CE1529" s="166"/>
      <c r="CF1529" s="166"/>
      <c r="CG1529" s="166"/>
      <c r="CH1529" s="166"/>
      <c r="CI1529" s="166"/>
      <c r="CJ1529" s="166"/>
      <c r="CK1529" s="166"/>
      <c r="CL1529" s="166"/>
      <c r="CM1529" s="166"/>
      <c r="CN1529" s="166"/>
      <c r="CO1529" s="166"/>
      <c r="CP1529" s="166"/>
      <c r="CQ1529" s="166"/>
      <c r="CR1529" s="166"/>
      <c r="CS1529" s="166"/>
      <c r="CT1529" s="166"/>
      <c r="CU1529" s="166"/>
      <c r="CV1529" s="166"/>
      <c r="CW1529" s="166"/>
      <c r="CX1529" s="166"/>
      <c r="CY1529" s="166"/>
      <c r="CZ1529" s="166"/>
      <c r="DA1529" s="166"/>
      <c r="DB1529" s="166"/>
      <c r="DC1529" s="166"/>
      <c r="DD1529" s="166"/>
      <c r="DE1529" s="166"/>
      <c r="DF1529" s="166"/>
      <c r="DG1529" s="166"/>
      <c r="DH1529" s="166"/>
      <c r="DI1529" s="166"/>
      <c r="DJ1529" s="166"/>
      <c r="DK1529" s="166"/>
      <c r="DL1529" s="166"/>
      <c r="DM1529" s="166"/>
      <c r="DN1529" s="166"/>
      <c r="DO1529" s="166"/>
      <c r="DP1529" s="166"/>
      <c r="DQ1529" s="166"/>
      <c r="DR1529" s="166"/>
      <c r="DS1529" s="166"/>
      <c r="DT1529" s="166"/>
      <c r="DU1529" s="166"/>
      <c r="DV1529" s="166"/>
      <c r="DW1529" s="166"/>
      <c r="DX1529" s="166"/>
      <c r="DY1529" s="166"/>
      <c r="DZ1529" s="166"/>
      <c r="EA1529" s="166"/>
      <c r="EB1529" s="166"/>
      <c r="EC1529" s="166"/>
      <c r="ED1529" s="166"/>
      <c r="EE1529" s="166"/>
      <c r="EF1529" s="166"/>
      <c r="EG1529" s="166"/>
      <c r="EH1529" s="166"/>
      <c r="EI1529" s="166"/>
      <c r="EJ1529" s="166"/>
      <c r="EK1529" s="166"/>
      <c r="EL1529" s="166"/>
      <c r="EM1529" s="166"/>
      <c r="EN1529" s="166"/>
      <c r="EO1529" s="166"/>
      <c r="EP1529" s="166"/>
      <c r="EQ1529" s="166"/>
      <c r="ER1529" s="166"/>
      <c r="ES1529" s="166"/>
      <c r="ET1529" s="166"/>
      <c r="EU1529" s="166"/>
      <c r="EV1529" s="166"/>
      <c r="EW1529" s="166"/>
      <c r="EX1529" s="166"/>
      <c r="EY1529" s="166"/>
      <c r="EZ1529" s="166"/>
      <c r="FA1529" s="166"/>
      <c r="FB1529" s="166"/>
      <c r="FC1529" s="166"/>
      <c r="FD1529" s="166"/>
      <c r="FE1529" s="166"/>
      <c r="FF1529" s="166"/>
      <c r="FG1529" s="166"/>
      <c r="FH1529" s="166"/>
      <c r="FI1529" s="166"/>
      <c r="FJ1529" s="166"/>
    </row>
    <row r="1530" spans="13:166" s="19" customFormat="1">
      <c r="M1530" s="166"/>
      <c r="N1530" s="166"/>
      <c r="O1530" s="166"/>
      <c r="P1530" s="166"/>
      <c r="Q1530" s="166"/>
      <c r="R1530" s="166"/>
      <c r="S1530" s="166"/>
      <c r="T1530" s="166"/>
      <c r="U1530" s="166"/>
      <c r="V1530" s="166"/>
      <c r="W1530" s="166"/>
      <c r="X1530" s="166"/>
      <c r="Y1530" s="166"/>
      <c r="Z1530" s="166"/>
      <c r="AA1530" s="166"/>
      <c r="AB1530" s="166"/>
      <c r="AC1530" s="166"/>
      <c r="AD1530" s="166"/>
      <c r="AE1530" s="166"/>
      <c r="AF1530" s="166"/>
      <c r="AG1530" s="166"/>
      <c r="AH1530" s="167"/>
      <c r="AI1530" s="167"/>
      <c r="AJ1530" s="167"/>
      <c r="AK1530" s="167"/>
      <c r="AL1530" s="167"/>
      <c r="AM1530" s="167"/>
      <c r="AN1530" s="167"/>
      <c r="AO1530" s="167"/>
      <c r="AP1530" s="167"/>
      <c r="AQ1530" s="167"/>
      <c r="AR1530" s="167"/>
      <c r="AS1530" s="167"/>
      <c r="AT1530" s="167"/>
      <c r="AU1530" s="167"/>
      <c r="AV1530" s="167"/>
      <c r="AW1530" s="167"/>
      <c r="AX1530" s="167"/>
      <c r="AY1530" s="167"/>
      <c r="AZ1530" s="167"/>
      <c r="BA1530" s="167"/>
      <c r="BB1530" s="167"/>
      <c r="BC1530" s="167"/>
      <c r="BD1530" s="167"/>
      <c r="BE1530" s="167"/>
      <c r="BF1530" s="167"/>
      <c r="BG1530" s="167"/>
      <c r="BH1530" s="167"/>
      <c r="BI1530" s="167"/>
      <c r="BJ1530" s="167"/>
      <c r="BK1530" s="167"/>
      <c r="BL1530" s="166"/>
      <c r="BM1530" s="166"/>
      <c r="BN1530" s="166"/>
      <c r="BO1530" s="166"/>
      <c r="BP1530" s="166"/>
      <c r="BQ1530" s="166"/>
      <c r="BR1530" s="166"/>
      <c r="BS1530" s="166"/>
      <c r="BT1530" s="166"/>
      <c r="BU1530" s="166"/>
      <c r="BV1530" s="166"/>
      <c r="BW1530" s="166"/>
      <c r="BX1530" s="166"/>
      <c r="BY1530" s="166"/>
      <c r="BZ1530" s="166"/>
      <c r="CA1530" s="166"/>
      <c r="CB1530" s="166"/>
      <c r="CC1530" s="166"/>
      <c r="CD1530" s="166"/>
      <c r="CE1530" s="166"/>
      <c r="CF1530" s="166"/>
      <c r="CG1530" s="166"/>
      <c r="CH1530" s="166"/>
      <c r="CI1530" s="166"/>
      <c r="CJ1530" s="166"/>
      <c r="CK1530" s="166"/>
      <c r="CL1530" s="166"/>
      <c r="CM1530" s="166"/>
      <c r="CN1530" s="166"/>
      <c r="CO1530" s="166"/>
      <c r="CP1530" s="166"/>
      <c r="CQ1530" s="166"/>
      <c r="CR1530" s="166"/>
      <c r="CS1530" s="166"/>
      <c r="CT1530" s="166"/>
      <c r="CU1530" s="166"/>
      <c r="CV1530" s="166"/>
      <c r="CW1530" s="166"/>
      <c r="CX1530" s="166"/>
      <c r="CY1530" s="166"/>
      <c r="CZ1530" s="166"/>
      <c r="DA1530" s="166"/>
      <c r="DB1530" s="166"/>
      <c r="DC1530" s="166"/>
      <c r="DD1530" s="166"/>
      <c r="DE1530" s="166"/>
      <c r="DF1530" s="166"/>
      <c r="DG1530" s="166"/>
      <c r="DH1530" s="166"/>
      <c r="DI1530" s="166"/>
      <c r="DJ1530" s="166"/>
      <c r="DK1530" s="166"/>
      <c r="DL1530" s="166"/>
      <c r="DM1530" s="166"/>
      <c r="DN1530" s="166"/>
      <c r="DO1530" s="166"/>
      <c r="DP1530" s="166"/>
      <c r="DQ1530" s="166"/>
      <c r="DR1530" s="166"/>
      <c r="DS1530" s="166"/>
      <c r="DT1530" s="166"/>
      <c r="DU1530" s="166"/>
      <c r="DV1530" s="166"/>
      <c r="DW1530" s="166"/>
      <c r="DX1530" s="166"/>
      <c r="DY1530" s="166"/>
      <c r="DZ1530" s="166"/>
      <c r="EA1530" s="166"/>
      <c r="EB1530" s="166"/>
      <c r="EC1530" s="166"/>
      <c r="ED1530" s="166"/>
      <c r="EE1530" s="166"/>
      <c r="EF1530" s="166"/>
      <c r="EG1530" s="166"/>
      <c r="EH1530" s="166"/>
      <c r="EI1530" s="166"/>
      <c r="EJ1530" s="166"/>
      <c r="EK1530" s="166"/>
      <c r="EL1530" s="166"/>
      <c r="EM1530" s="166"/>
      <c r="EN1530" s="166"/>
      <c r="EO1530" s="166"/>
      <c r="EP1530" s="166"/>
      <c r="EQ1530" s="166"/>
      <c r="ER1530" s="166"/>
      <c r="ES1530" s="166"/>
      <c r="ET1530" s="166"/>
      <c r="EU1530" s="166"/>
      <c r="EV1530" s="166"/>
      <c r="EW1530" s="166"/>
      <c r="EX1530" s="166"/>
      <c r="EY1530" s="166"/>
      <c r="EZ1530" s="166"/>
      <c r="FA1530" s="166"/>
      <c r="FB1530" s="166"/>
      <c r="FC1530" s="166"/>
      <c r="FD1530" s="166"/>
      <c r="FE1530" s="166"/>
      <c r="FF1530" s="166"/>
      <c r="FG1530" s="166"/>
      <c r="FH1530" s="166"/>
      <c r="FI1530" s="166"/>
      <c r="FJ1530" s="166"/>
    </row>
    <row r="1531" spans="13:166" s="19" customFormat="1">
      <c r="M1531" s="166"/>
      <c r="N1531" s="166"/>
      <c r="O1531" s="166"/>
      <c r="P1531" s="166"/>
      <c r="Q1531" s="166"/>
      <c r="R1531" s="166"/>
      <c r="S1531" s="166"/>
      <c r="T1531" s="166"/>
      <c r="U1531" s="166"/>
      <c r="V1531" s="166"/>
      <c r="W1531" s="166"/>
      <c r="X1531" s="166"/>
      <c r="Y1531" s="166"/>
      <c r="Z1531" s="166"/>
      <c r="AA1531" s="166"/>
      <c r="AB1531" s="166"/>
      <c r="AC1531" s="166"/>
      <c r="AD1531" s="166"/>
      <c r="AE1531" s="166"/>
      <c r="AF1531" s="166"/>
      <c r="AG1531" s="166"/>
      <c r="AH1531" s="167"/>
      <c r="AI1531" s="167"/>
      <c r="AJ1531" s="167"/>
      <c r="AK1531" s="167"/>
      <c r="AL1531" s="167"/>
      <c r="AM1531" s="167"/>
      <c r="AN1531" s="167"/>
      <c r="AO1531" s="167"/>
      <c r="AP1531" s="167"/>
      <c r="AQ1531" s="167"/>
      <c r="AR1531" s="167"/>
      <c r="AS1531" s="167"/>
      <c r="AT1531" s="167"/>
      <c r="AU1531" s="167"/>
      <c r="AV1531" s="167"/>
      <c r="AW1531" s="167"/>
      <c r="AX1531" s="167"/>
      <c r="AY1531" s="167"/>
      <c r="AZ1531" s="167"/>
      <c r="BA1531" s="167"/>
      <c r="BB1531" s="167"/>
      <c r="BC1531" s="167"/>
      <c r="BD1531" s="167"/>
      <c r="BE1531" s="167"/>
      <c r="BF1531" s="167"/>
      <c r="BG1531" s="167"/>
      <c r="BH1531" s="167"/>
      <c r="BI1531" s="167"/>
      <c r="BJ1531" s="167"/>
      <c r="BK1531" s="167"/>
      <c r="BL1531" s="166"/>
      <c r="BM1531" s="166"/>
      <c r="BN1531" s="166"/>
      <c r="BO1531" s="166"/>
      <c r="BP1531" s="166"/>
      <c r="BQ1531" s="166"/>
      <c r="BR1531" s="166"/>
      <c r="BS1531" s="166"/>
      <c r="BT1531" s="166"/>
      <c r="BU1531" s="166"/>
      <c r="BV1531" s="166"/>
      <c r="BW1531" s="166"/>
      <c r="BX1531" s="166"/>
      <c r="BY1531" s="166"/>
      <c r="BZ1531" s="166"/>
      <c r="CA1531" s="166"/>
      <c r="CB1531" s="166"/>
      <c r="CC1531" s="166"/>
      <c r="CD1531" s="166"/>
      <c r="CE1531" s="166"/>
      <c r="CF1531" s="166"/>
      <c r="CG1531" s="166"/>
      <c r="CH1531" s="166"/>
      <c r="CI1531" s="166"/>
      <c r="CJ1531" s="166"/>
      <c r="CK1531" s="166"/>
      <c r="CL1531" s="166"/>
      <c r="CM1531" s="166"/>
      <c r="CN1531" s="166"/>
      <c r="CO1531" s="166"/>
      <c r="CP1531" s="166"/>
      <c r="CQ1531" s="166"/>
      <c r="CR1531" s="166"/>
      <c r="CS1531" s="166"/>
      <c r="CT1531" s="166"/>
      <c r="CU1531" s="166"/>
      <c r="CV1531" s="166"/>
      <c r="CW1531" s="166"/>
      <c r="CX1531" s="166"/>
      <c r="CY1531" s="166"/>
      <c r="CZ1531" s="166"/>
      <c r="DA1531" s="166"/>
      <c r="DB1531" s="166"/>
      <c r="DC1531" s="166"/>
      <c r="DD1531" s="166"/>
      <c r="DE1531" s="166"/>
      <c r="DF1531" s="166"/>
      <c r="DG1531" s="166"/>
      <c r="DH1531" s="166"/>
      <c r="DI1531" s="166"/>
      <c r="DJ1531" s="166"/>
      <c r="DK1531" s="166"/>
      <c r="DL1531" s="166"/>
      <c r="DM1531" s="166"/>
      <c r="DN1531" s="166"/>
      <c r="DO1531" s="166"/>
      <c r="DP1531" s="166"/>
      <c r="DQ1531" s="166"/>
      <c r="DR1531" s="166"/>
      <c r="DS1531" s="166"/>
      <c r="DT1531" s="166"/>
      <c r="DU1531" s="166"/>
      <c r="DV1531" s="166"/>
      <c r="DW1531" s="166"/>
      <c r="DX1531" s="166"/>
      <c r="DY1531" s="166"/>
      <c r="DZ1531" s="166"/>
      <c r="EA1531" s="166"/>
      <c r="EB1531" s="166"/>
      <c r="EC1531" s="166"/>
      <c r="ED1531" s="166"/>
      <c r="EE1531" s="166"/>
      <c r="EF1531" s="166"/>
      <c r="EG1531" s="166"/>
      <c r="EH1531" s="166"/>
      <c r="EI1531" s="166"/>
      <c r="EJ1531" s="166"/>
      <c r="EK1531" s="166"/>
      <c r="EL1531" s="166"/>
      <c r="EM1531" s="166"/>
      <c r="EN1531" s="166"/>
      <c r="EO1531" s="166"/>
      <c r="EP1531" s="166"/>
      <c r="EQ1531" s="166"/>
      <c r="ER1531" s="166"/>
      <c r="ES1531" s="166"/>
      <c r="ET1531" s="166"/>
      <c r="EU1531" s="166"/>
      <c r="EV1531" s="166"/>
      <c r="EW1531" s="166"/>
      <c r="EX1531" s="166"/>
      <c r="EY1531" s="166"/>
      <c r="EZ1531" s="166"/>
      <c r="FA1531" s="166"/>
      <c r="FB1531" s="166"/>
      <c r="FC1531" s="166"/>
      <c r="FD1531" s="166"/>
      <c r="FE1531" s="166"/>
      <c r="FF1531" s="166"/>
      <c r="FG1531" s="166"/>
      <c r="FH1531" s="166"/>
      <c r="FI1531" s="166"/>
      <c r="FJ1531" s="166"/>
    </row>
    <row r="1532" spans="13:166" s="19" customFormat="1">
      <c r="M1532" s="166"/>
      <c r="N1532" s="166"/>
      <c r="O1532" s="166"/>
      <c r="P1532" s="166"/>
      <c r="Q1532" s="166"/>
      <c r="R1532" s="166"/>
      <c r="S1532" s="166"/>
      <c r="T1532" s="166"/>
      <c r="U1532" s="166"/>
      <c r="V1532" s="166"/>
      <c r="W1532" s="166"/>
      <c r="X1532" s="166"/>
      <c r="Y1532" s="166"/>
      <c r="Z1532" s="166"/>
      <c r="AA1532" s="166"/>
      <c r="AB1532" s="166"/>
      <c r="AC1532" s="166"/>
      <c r="AD1532" s="166"/>
      <c r="AE1532" s="166"/>
      <c r="AF1532" s="166"/>
      <c r="AG1532" s="166"/>
      <c r="AH1532" s="167"/>
      <c r="AI1532" s="167"/>
      <c r="AJ1532" s="167"/>
      <c r="AK1532" s="167"/>
      <c r="AL1532" s="167"/>
      <c r="AM1532" s="167"/>
      <c r="AN1532" s="167"/>
      <c r="AO1532" s="167"/>
      <c r="AP1532" s="167"/>
      <c r="AQ1532" s="167"/>
      <c r="AR1532" s="167"/>
      <c r="AS1532" s="167"/>
      <c r="AT1532" s="167"/>
      <c r="AU1532" s="167"/>
      <c r="AV1532" s="167"/>
      <c r="AW1532" s="167"/>
      <c r="AX1532" s="167"/>
      <c r="AY1532" s="167"/>
      <c r="AZ1532" s="167"/>
      <c r="BA1532" s="167"/>
      <c r="BB1532" s="167"/>
      <c r="BC1532" s="167"/>
      <c r="BD1532" s="167"/>
      <c r="BE1532" s="167"/>
      <c r="BF1532" s="167"/>
      <c r="BG1532" s="167"/>
      <c r="BH1532" s="167"/>
      <c r="BI1532" s="167"/>
      <c r="BJ1532" s="167"/>
      <c r="BK1532" s="167"/>
      <c r="BL1532" s="166"/>
      <c r="BM1532" s="166"/>
      <c r="BN1532" s="166"/>
      <c r="BO1532" s="166"/>
      <c r="BP1532" s="166"/>
      <c r="BQ1532" s="166"/>
      <c r="BR1532" s="166"/>
      <c r="BS1532" s="166"/>
      <c r="BT1532" s="166"/>
      <c r="BU1532" s="166"/>
      <c r="BV1532" s="166"/>
      <c r="BW1532" s="166"/>
      <c r="BX1532" s="166"/>
      <c r="BY1532" s="166"/>
      <c r="BZ1532" s="166"/>
      <c r="CA1532" s="166"/>
      <c r="CB1532" s="166"/>
      <c r="CC1532" s="166"/>
      <c r="CD1532" s="166"/>
      <c r="CE1532" s="166"/>
      <c r="CF1532" s="166"/>
      <c r="CG1532" s="166"/>
      <c r="CH1532" s="166"/>
      <c r="CI1532" s="166"/>
      <c r="CJ1532" s="166"/>
      <c r="CK1532" s="166"/>
      <c r="CL1532" s="166"/>
      <c r="CM1532" s="166"/>
      <c r="CN1532" s="166"/>
      <c r="CO1532" s="166"/>
      <c r="CP1532" s="166"/>
      <c r="CQ1532" s="166"/>
      <c r="CR1532" s="166"/>
      <c r="CS1532" s="166"/>
      <c r="CT1532" s="166"/>
      <c r="CU1532" s="166"/>
      <c r="CV1532" s="166"/>
      <c r="CW1532" s="166"/>
      <c r="CX1532" s="166"/>
      <c r="CY1532" s="166"/>
      <c r="CZ1532" s="166"/>
      <c r="DA1532" s="166"/>
      <c r="DB1532" s="166"/>
      <c r="DC1532" s="166"/>
      <c r="DD1532" s="166"/>
      <c r="DE1532" s="166"/>
      <c r="DF1532" s="166"/>
      <c r="DG1532" s="166"/>
      <c r="DH1532" s="166"/>
      <c r="DI1532" s="166"/>
      <c r="DJ1532" s="166"/>
      <c r="DK1532" s="166"/>
      <c r="DL1532" s="166"/>
      <c r="DM1532" s="166"/>
      <c r="DN1532" s="166"/>
      <c r="DO1532" s="166"/>
      <c r="DP1532" s="166"/>
      <c r="DQ1532" s="166"/>
      <c r="DR1532" s="166"/>
      <c r="DS1532" s="166"/>
      <c r="DT1532" s="166"/>
      <c r="DU1532" s="166"/>
      <c r="DV1532" s="166"/>
      <c r="DW1532" s="166"/>
      <c r="DX1532" s="166"/>
      <c r="DY1532" s="166"/>
      <c r="DZ1532" s="166"/>
      <c r="EA1532" s="166"/>
      <c r="EB1532" s="166"/>
      <c r="EC1532" s="166"/>
      <c r="ED1532" s="166"/>
      <c r="EE1532" s="166"/>
      <c r="EF1532" s="166"/>
      <c r="EG1532" s="166"/>
      <c r="EH1532" s="166"/>
      <c r="EI1532" s="166"/>
      <c r="EJ1532" s="166"/>
      <c r="EK1532" s="166"/>
      <c r="EL1532" s="166"/>
      <c r="EM1532" s="166"/>
      <c r="EN1532" s="166"/>
      <c r="EO1532" s="166"/>
      <c r="EP1532" s="166"/>
      <c r="EQ1532" s="166"/>
      <c r="ER1532" s="166"/>
      <c r="ES1532" s="166"/>
      <c r="ET1532" s="166"/>
      <c r="EU1532" s="166"/>
      <c r="EV1532" s="166"/>
      <c r="EW1532" s="166"/>
      <c r="EX1532" s="166"/>
      <c r="EY1532" s="166"/>
      <c r="EZ1532" s="166"/>
      <c r="FA1532" s="166"/>
      <c r="FB1532" s="166"/>
      <c r="FC1532" s="166"/>
      <c r="FD1532" s="166"/>
      <c r="FE1532" s="166"/>
      <c r="FF1532" s="166"/>
      <c r="FG1532" s="166"/>
      <c r="FH1532" s="166"/>
      <c r="FI1532" s="166"/>
      <c r="FJ1532" s="166"/>
    </row>
    <row r="1533" spans="13:166" s="19" customFormat="1">
      <c r="M1533" s="166"/>
      <c r="N1533" s="166"/>
      <c r="O1533" s="166"/>
      <c r="P1533" s="166"/>
      <c r="Q1533" s="166"/>
      <c r="R1533" s="166"/>
      <c r="S1533" s="166"/>
      <c r="T1533" s="166"/>
      <c r="U1533" s="166"/>
      <c r="V1533" s="166"/>
      <c r="W1533" s="166"/>
      <c r="X1533" s="166"/>
      <c r="Y1533" s="166"/>
      <c r="Z1533" s="166"/>
      <c r="AA1533" s="166"/>
      <c r="AB1533" s="166"/>
      <c r="AC1533" s="166"/>
      <c r="AD1533" s="166"/>
      <c r="AE1533" s="166"/>
      <c r="AF1533" s="166"/>
      <c r="AG1533" s="166"/>
      <c r="AH1533" s="167"/>
      <c r="AI1533" s="167"/>
      <c r="AJ1533" s="167"/>
      <c r="AK1533" s="167"/>
      <c r="AL1533" s="167"/>
      <c r="AM1533" s="167"/>
      <c r="AN1533" s="167"/>
      <c r="AO1533" s="167"/>
      <c r="AP1533" s="167"/>
      <c r="AQ1533" s="167"/>
      <c r="AR1533" s="167"/>
      <c r="AS1533" s="167"/>
      <c r="AT1533" s="167"/>
      <c r="AU1533" s="167"/>
      <c r="AV1533" s="167"/>
      <c r="AW1533" s="167"/>
      <c r="AX1533" s="167"/>
      <c r="AY1533" s="167"/>
      <c r="AZ1533" s="167"/>
      <c r="BA1533" s="167"/>
      <c r="BB1533" s="167"/>
      <c r="BC1533" s="167"/>
      <c r="BD1533" s="167"/>
      <c r="BE1533" s="167"/>
      <c r="BF1533" s="167"/>
      <c r="BG1533" s="167"/>
      <c r="BH1533" s="167"/>
      <c r="BI1533" s="167"/>
      <c r="BJ1533" s="167"/>
      <c r="BK1533" s="167"/>
      <c r="BL1533" s="166"/>
      <c r="BM1533" s="166"/>
      <c r="BN1533" s="166"/>
      <c r="BO1533" s="166"/>
      <c r="BP1533" s="166"/>
      <c r="BQ1533" s="166"/>
      <c r="BR1533" s="166"/>
      <c r="BS1533" s="166"/>
      <c r="BT1533" s="166"/>
      <c r="BU1533" s="166"/>
      <c r="BV1533" s="166"/>
      <c r="BW1533" s="166"/>
      <c r="BX1533" s="166"/>
      <c r="BY1533" s="166"/>
      <c r="BZ1533" s="166"/>
      <c r="CA1533" s="166"/>
      <c r="CB1533" s="166"/>
      <c r="CC1533" s="166"/>
      <c r="CD1533" s="166"/>
      <c r="CE1533" s="166"/>
      <c r="CF1533" s="166"/>
      <c r="CG1533" s="166"/>
      <c r="CH1533" s="166"/>
      <c r="CI1533" s="166"/>
      <c r="CJ1533" s="166"/>
      <c r="CK1533" s="166"/>
      <c r="CL1533" s="166"/>
      <c r="CM1533" s="166"/>
      <c r="CN1533" s="166"/>
      <c r="CO1533" s="166"/>
      <c r="CP1533" s="166"/>
      <c r="CQ1533" s="166"/>
      <c r="CR1533" s="166"/>
      <c r="CS1533" s="166"/>
      <c r="CT1533" s="166"/>
      <c r="CU1533" s="166"/>
      <c r="CV1533" s="166"/>
      <c r="CW1533" s="166"/>
      <c r="CX1533" s="166"/>
      <c r="CY1533" s="166"/>
      <c r="CZ1533" s="166"/>
      <c r="DA1533" s="166"/>
      <c r="DB1533" s="166"/>
      <c r="DC1533" s="166"/>
      <c r="DD1533" s="166"/>
      <c r="DE1533" s="166"/>
      <c r="DF1533" s="166"/>
      <c r="DG1533" s="166"/>
      <c r="DH1533" s="166"/>
      <c r="DI1533" s="166"/>
      <c r="DJ1533" s="166"/>
      <c r="DK1533" s="166"/>
      <c r="DL1533" s="166"/>
      <c r="DM1533" s="166"/>
      <c r="DN1533" s="166"/>
      <c r="DO1533" s="166"/>
      <c r="DP1533" s="166"/>
      <c r="DQ1533" s="166"/>
      <c r="DR1533" s="166"/>
      <c r="DS1533" s="166"/>
      <c r="DT1533" s="166"/>
      <c r="DU1533" s="166"/>
      <c r="DV1533" s="166"/>
      <c r="DW1533" s="166"/>
      <c r="DX1533" s="166"/>
      <c r="DY1533" s="166"/>
      <c r="DZ1533" s="166"/>
      <c r="EA1533" s="166"/>
      <c r="EB1533" s="166"/>
      <c r="EC1533" s="166"/>
      <c r="ED1533" s="166"/>
      <c r="EE1533" s="166"/>
      <c r="EF1533" s="166"/>
      <c r="EG1533" s="166"/>
      <c r="EH1533" s="166"/>
      <c r="EI1533" s="166"/>
      <c r="EJ1533" s="166"/>
      <c r="EK1533" s="166"/>
      <c r="EL1533" s="166"/>
      <c r="EM1533" s="166"/>
      <c r="EN1533" s="166"/>
      <c r="EO1533" s="166"/>
      <c r="EP1533" s="166"/>
      <c r="EQ1533" s="166"/>
      <c r="ER1533" s="166"/>
      <c r="ES1533" s="166"/>
      <c r="ET1533" s="166"/>
      <c r="EU1533" s="166"/>
      <c r="EV1533" s="166"/>
      <c r="EW1533" s="166"/>
      <c r="EX1533" s="166"/>
      <c r="EY1533" s="166"/>
      <c r="EZ1533" s="166"/>
      <c r="FA1533" s="166"/>
      <c r="FB1533" s="166"/>
      <c r="FC1533" s="166"/>
      <c r="FD1533" s="166"/>
      <c r="FE1533" s="166"/>
      <c r="FF1533" s="166"/>
      <c r="FG1533" s="166"/>
      <c r="FH1533" s="166"/>
      <c r="FI1533" s="166"/>
      <c r="FJ1533" s="166"/>
    </row>
    <row r="1534" spans="13:166" s="19" customFormat="1">
      <c r="M1534" s="166"/>
      <c r="N1534" s="166"/>
      <c r="O1534" s="166"/>
      <c r="P1534" s="166"/>
      <c r="Q1534" s="166"/>
      <c r="R1534" s="166"/>
      <c r="S1534" s="166"/>
      <c r="T1534" s="166"/>
      <c r="U1534" s="166"/>
      <c r="V1534" s="166"/>
      <c r="W1534" s="166"/>
      <c r="X1534" s="166"/>
      <c r="Y1534" s="166"/>
      <c r="Z1534" s="166"/>
      <c r="AA1534" s="166"/>
      <c r="AB1534" s="166"/>
      <c r="AC1534" s="166"/>
      <c r="AD1534" s="166"/>
      <c r="AE1534" s="166"/>
      <c r="AF1534" s="166"/>
      <c r="AG1534" s="166"/>
      <c r="AH1534" s="167"/>
      <c r="AI1534" s="167"/>
      <c r="AJ1534" s="167"/>
      <c r="AK1534" s="167"/>
      <c r="AL1534" s="167"/>
      <c r="AM1534" s="167"/>
      <c r="AN1534" s="167"/>
      <c r="AO1534" s="167"/>
      <c r="AP1534" s="167"/>
      <c r="AQ1534" s="167"/>
      <c r="AR1534" s="167"/>
      <c r="AS1534" s="167"/>
      <c r="AT1534" s="167"/>
      <c r="AU1534" s="167"/>
      <c r="AV1534" s="167"/>
      <c r="AW1534" s="167"/>
      <c r="AX1534" s="167"/>
      <c r="AY1534" s="167"/>
      <c r="AZ1534" s="167"/>
      <c r="BA1534" s="167"/>
      <c r="BB1534" s="167"/>
      <c r="BC1534" s="167"/>
      <c r="BD1534" s="167"/>
      <c r="BE1534" s="167"/>
      <c r="BF1534" s="167"/>
      <c r="BG1534" s="167"/>
      <c r="BH1534" s="167"/>
      <c r="BI1534" s="167"/>
      <c r="BJ1534" s="167"/>
      <c r="BK1534" s="167"/>
      <c r="BL1534" s="166"/>
      <c r="BM1534" s="166"/>
      <c r="BN1534" s="166"/>
      <c r="BO1534" s="166"/>
      <c r="BP1534" s="166"/>
      <c r="BQ1534" s="166"/>
      <c r="BR1534" s="166"/>
      <c r="BS1534" s="166"/>
      <c r="BT1534" s="166"/>
      <c r="BU1534" s="166"/>
      <c r="BV1534" s="166"/>
      <c r="BW1534" s="166"/>
      <c r="BX1534" s="166"/>
      <c r="BY1534" s="166"/>
      <c r="BZ1534" s="166"/>
      <c r="CA1534" s="166"/>
      <c r="CB1534" s="166"/>
      <c r="CC1534" s="166"/>
      <c r="CD1534" s="166"/>
      <c r="CE1534" s="166"/>
      <c r="CF1534" s="166"/>
      <c r="CG1534" s="166"/>
      <c r="CH1534" s="166"/>
      <c r="CI1534" s="166"/>
      <c r="CJ1534" s="166"/>
      <c r="CK1534" s="166"/>
      <c r="CL1534" s="166"/>
      <c r="CM1534" s="166"/>
      <c r="CN1534" s="166"/>
      <c r="CO1534" s="166"/>
      <c r="CP1534" s="166"/>
      <c r="CQ1534" s="166"/>
      <c r="CR1534" s="166"/>
      <c r="CS1534" s="166"/>
      <c r="CT1534" s="166"/>
      <c r="CU1534" s="166"/>
      <c r="CV1534" s="166"/>
      <c r="CW1534" s="166"/>
      <c r="CX1534" s="166"/>
      <c r="CY1534" s="166"/>
      <c r="CZ1534" s="166"/>
      <c r="DA1534" s="166"/>
      <c r="DB1534" s="166"/>
      <c r="DC1534" s="166"/>
      <c r="DD1534" s="166"/>
      <c r="DE1534" s="166"/>
      <c r="DF1534" s="166"/>
      <c r="DG1534" s="166"/>
      <c r="DH1534" s="166"/>
      <c r="DI1534" s="166"/>
      <c r="DJ1534" s="166"/>
      <c r="DK1534" s="166"/>
      <c r="DL1534" s="166"/>
      <c r="DM1534" s="166"/>
      <c r="DN1534" s="166"/>
      <c r="DO1534" s="166"/>
      <c r="DP1534" s="166"/>
      <c r="DQ1534" s="166"/>
      <c r="DR1534" s="166"/>
      <c r="DS1534" s="166"/>
      <c r="DT1534" s="166"/>
      <c r="DU1534" s="166"/>
      <c r="DV1534" s="166"/>
      <c r="DW1534" s="166"/>
      <c r="DX1534" s="166"/>
      <c r="DY1534" s="166"/>
      <c r="DZ1534" s="166"/>
      <c r="EA1534" s="166"/>
      <c r="EB1534" s="166"/>
      <c r="EC1534" s="166"/>
      <c r="ED1534" s="166"/>
      <c r="EE1534" s="166"/>
      <c r="EF1534" s="166"/>
      <c r="EG1534" s="166"/>
      <c r="EH1534" s="166"/>
      <c r="EI1534" s="166"/>
      <c r="EJ1534" s="166"/>
      <c r="EK1534" s="166"/>
      <c r="EL1534" s="166"/>
      <c r="EM1534" s="166"/>
      <c r="EN1534" s="166"/>
      <c r="EO1534" s="166"/>
      <c r="EP1534" s="166"/>
      <c r="EQ1534" s="166"/>
      <c r="ER1534" s="166"/>
      <c r="ES1534" s="166"/>
      <c r="ET1534" s="166"/>
      <c r="EU1534" s="166"/>
      <c r="EV1534" s="166"/>
      <c r="EW1534" s="166"/>
      <c r="EX1534" s="166"/>
      <c r="EY1534" s="166"/>
      <c r="EZ1534" s="166"/>
      <c r="FA1534" s="166"/>
      <c r="FB1534" s="166"/>
      <c r="FC1534" s="166"/>
      <c r="FD1534" s="166"/>
      <c r="FE1534" s="166"/>
      <c r="FF1534" s="166"/>
      <c r="FG1534" s="166"/>
      <c r="FH1534" s="166"/>
      <c r="FI1534" s="166"/>
      <c r="FJ1534" s="166"/>
    </row>
    <row r="1535" spans="13:166" s="19" customFormat="1">
      <c r="M1535" s="166"/>
      <c r="N1535" s="166"/>
      <c r="O1535" s="166"/>
      <c r="P1535" s="166"/>
      <c r="Q1535" s="166"/>
      <c r="R1535" s="166"/>
      <c r="S1535" s="166"/>
      <c r="T1535" s="166"/>
      <c r="U1535" s="166"/>
      <c r="V1535" s="166"/>
      <c r="W1535" s="166"/>
      <c r="X1535" s="166"/>
      <c r="Y1535" s="166"/>
      <c r="Z1535" s="166"/>
      <c r="AA1535" s="166"/>
      <c r="AB1535" s="166"/>
      <c r="AC1535" s="166"/>
      <c r="AD1535" s="166"/>
      <c r="AE1535" s="166"/>
      <c r="AF1535" s="166"/>
      <c r="AG1535" s="166"/>
      <c r="AH1535" s="167"/>
      <c r="AI1535" s="167"/>
      <c r="AJ1535" s="167"/>
      <c r="AK1535" s="167"/>
      <c r="AL1535" s="167"/>
      <c r="AM1535" s="167"/>
      <c r="AN1535" s="167"/>
      <c r="AO1535" s="167"/>
      <c r="AP1535" s="167"/>
      <c r="AQ1535" s="167"/>
      <c r="AR1535" s="167"/>
      <c r="AS1535" s="167"/>
      <c r="AT1535" s="167"/>
      <c r="AU1535" s="167"/>
      <c r="AV1535" s="167"/>
      <c r="AW1535" s="167"/>
      <c r="AX1535" s="167"/>
      <c r="AY1535" s="167"/>
      <c r="AZ1535" s="167"/>
      <c r="BA1535" s="167"/>
      <c r="BB1535" s="167"/>
      <c r="BC1535" s="167"/>
      <c r="BD1535" s="167"/>
      <c r="BE1535" s="167"/>
      <c r="BF1535" s="167"/>
      <c r="BG1535" s="167"/>
      <c r="BH1535" s="167"/>
      <c r="BI1535" s="167"/>
      <c r="BJ1535" s="167"/>
      <c r="BK1535" s="167"/>
      <c r="BL1535" s="166"/>
      <c r="BM1535" s="166"/>
      <c r="BN1535" s="166"/>
      <c r="BO1535" s="166"/>
      <c r="BP1535" s="166"/>
      <c r="BQ1535" s="166"/>
      <c r="BR1535" s="166"/>
      <c r="BS1535" s="166"/>
      <c r="BT1535" s="166"/>
      <c r="BU1535" s="166"/>
      <c r="BV1535" s="166"/>
      <c r="BW1535" s="166"/>
      <c r="BX1535" s="166"/>
      <c r="BY1535" s="166"/>
      <c r="BZ1535" s="166"/>
      <c r="CA1535" s="166"/>
      <c r="CB1535" s="166"/>
      <c r="CC1535" s="166"/>
      <c r="CD1535" s="166"/>
      <c r="CE1535" s="166"/>
      <c r="CF1535" s="166"/>
      <c r="CG1535" s="166"/>
      <c r="CH1535" s="166"/>
      <c r="CI1535" s="166"/>
      <c r="CJ1535" s="166"/>
      <c r="CK1535" s="166"/>
      <c r="CL1535" s="166"/>
      <c r="CM1535" s="166"/>
      <c r="CN1535" s="166"/>
      <c r="CO1535" s="166"/>
      <c r="CP1535" s="166"/>
      <c r="CQ1535" s="166"/>
      <c r="CR1535" s="166"/>
      <c r="CS1535" s="166"/>
      <c r="CT1535" s="166"/>
      <c r="CU1535" s="166"/>
      <c r="CV1535" s="166"/>
      <c r="CW1535" s="166"/>
      <c r="CX1535" s="166"/>
      <c r="CY1535" s="166"/>
      <c r="CZ1535" s="166"/>
      <c r="DA1535" s="166"/>
      <c r="DB1535" s="166"/>
      <c r="DC1535" s="166"/>
      <c r="DD1535" s="166"/>
      <c r="DE1535" s="166"/>
      <c r="DF1535" s="166"/>
      <c r="DG1535" s="166"/>
      <c r="DH1535" s="166"/>
      <c r="DI1535" s="166"/>
      <c r="DJ1535" s="166"/>
      <c r="DK1535" s="166"/>
      <c r="DL1535" s="166"/>
      <c r="DM1535" s="166"/>
      <c r="DN1535" s="166"/>
      <c r="DO1535" s="166"/>
      <c r="DP1535" s="166"/>
      <c r="DQ1535" s="166"/>
      <c r="DR1535" s="166"/>
      <c r="DS1535" s="166"/>
      <c r="DT1535" s="166"/>
      <c r="DU1535" s="166"/>
      <c r="DV1535" s="166"/>
      <c r="DW1535" s="166"/>
      <c r="DX1535" s="166"/>
      <c r="DY1535" s="166"/>
      <c r="DZ1535" s="166"/>
      <c r="EA1535" s="166"/>
      <c r="EB1535" s="166"/>
      <c r="EC1535" s="166"/>
      <c r="ED1535" s="166"/>
      <c r="EE1535" s="166"/>
      <c r="EF1535" s="166"/>
      <c r="EG1535" s="166"/>
      <c r="EH1535" s="166"/>
      <c r="EI1535" s="166"/>
      <c r="EJ1535" s="166"/>
      <c r="EK1535" s="166"/>
      <c r="EL1535" s="166"/>
      <c r="EM1535" s="166"/>
      <c r="EN1535" s="166"/>
      <c r="EO1535" s="166"/>
      <c r="EP1535" s="166"/>
      <c r="EQ1535" s="166"/>
      <c r="ER1535" s="166"/>
      <c r="ES1535" s="166"/>
      <c r="ET1535" s="166"/>
      <c r="EU1535" s="166"/>
      <c r="EV1535" s="166"/>
      <c r="EW1535" s="166"/>
      <c r="EX1535" s="166"/>
      <c r="EY1535" s="166"/>
      <c r="EZ1535" s="166"/>
      <c r="FA1535" s="166"/>
      <c r="FB1535" s="166"/>
      <c r="FC1535" s="166"/>
      <c r="FD1535" s="166"/>
      <c r="FE1535" s="166"/>
      <c r="FF1535" s="166"/>
      <c r="FG1535" s="166"/>
      <c r="FH1535" s="166"/>
      <c r="FI1535" s="166"/>
      <c r="FJ1535" s="166"/>
    </row>
    <row r="1536" spans="13:166" s="19" customFormat="1">
      <c r="M1536" s="166"/>
      <c r="N1536" s="166"/>
      <c r="O1536" s="166"/>
      <c r="P1536" s="166"/>
      <c r="Q1536" s="166"/>
      <c r="R1536" s="166"/>
      <c r="S1536" s="166"/>
      <c r="T1536" s="166"/>
      <c r="U1536" s="166"/>
      <c r="V1536" s="166"/>
      <c r="W1536" s="166"/>
      <c r="X1536" s="166"/>
      <c r="Y1536" s="166"/>
      <c r="Z1536" s="166"/>
      <c r="AA1536" s="166"/>
      <c r="AB1536" s="166"/>
      <c r="AC1536" s="166"/>
      <c r="AD1536" s="166"/>
      <c r="AE1536" s="166"/>
      <c r="AF1536" s="166"/>
      <c r="AG1536" s="166"/>
      <c r="AH1536" s="167"/>
      <c r="AI1536" s="167"/>
      <c r="AJ1536" s="167"/>
      <c r="AK1536" s="167"/>
      <c r="AL1536" s="167"/>
      <c r="AM1536" s="167"/>
      <c r="AN1536" s="167"/>
      <c r="AO1536" s="167"/>
      <c r="AP1536" s="167"/>
      <c r="AQ1536" s="167"/>
      <c r="AR1536" s="167"/>
      <c r="AS1536" s="167"/>
      <c r="AT1536" s="167"/>
      <c r="AU1536" s="167"/>
      <c r="AV1536" s="167"/>
      <c r="AW1536" s="167"/>
      <c r="AX1536" s="167"/>
      <c r="AY1536" s="167"/>
      <c r="AZ1536" s="167"/>
      <c r="BA1536" s="167"/>
      <c r="BB1536" s="167"/>
      <c r="BC1536" s="167"/>
      <c r="BD1536" s="167"/>
      <c r="BE1536" s="167"/>
      <c r="BF1536" s="167"/>
      <c r="BG1536" s="167"/>
      <c r="BH1536" s="167"/>
      <c r="BI1536" s="167"/>
      <c r="BJ1536" s="167"/>
      <c r="BK1536" s="167"/>
      <c r="BL1536" s="166"/>
      <c r="BM1536" s="166"/>
      <c r="BN1536" s="166"/>
      <c r="BO1536" s="166"/>
      <c r="BP1536" s="166"/>
      <c r="BQ1536" s="166"/>
      <c r="BR1536" s="166"/>
      <c r="BS1536" s="166"/>
      <c r="BT1536" s="166"/>
      <c r="BU1536" s="166"/>
      <c r="BV1536" s="166"/>
      <c r="BW1536" s="166"/>
      <c r="BX1536" s="166"/>
      <c r="BY1536" s="166"/>
      <c r="BZ1536" s="166"/>
      <c r="CA1536" s="166"/>
      <c r="CB1536" s="166"/>
      <c r="CC1536" s="166"/>
      <c r="CD1536" s="166"/>
      <c r="CE1536" s="166"/>
      <c r="CF1536" s="166"/>
      <c r="CG1536" s="166"/>
      <c r="CH1536" s="166"/>
      <c r="CI1536" s="166"/>
      <c r="CJ1536" s="166"/>
      <c r="CK1536" s="166"/>
      <c r="CL1536" s="166"/>
      <c r="CM1536" s="166"/>
      <c r="CN1536" s="166"/>
      <c r="CO1536" s="166"/>
      <c r="CP1536" s="166"/>
      <c r="CQ1536" s="166"/>
      <c r="CR1536" s="166"/>
      <c r="CS1536" s="166"/>
      <c r="CT1536" s="166"/>
      <c r="CU1536" s="166"/>
      <c r="CV1536" s="166"/>
      <c r="CW1536" s="166"/>
      <c r="CX1536" s="166"/>
      <c r="CY1536" s="166"/>
      <c r="CZ1536" s="166"/>
      <c r="DA1536" s="166"/>
      <c r="DB1536" s="166"/>
      <c r="DC1536" s="166"/>
      <c r="DD1536" s="166"/>
      <c r="DE1536" s="166"/>
      <c r="DF1536" s="166"/>
      <c r="DG1536" s="166"/>
      <c r="DH1536" s="166"/>
      <c r="DI1536" s="166"/>
      <c r="DJ1536" s="166"/>
      <c r="DK1536" s="166"/>
      <c r="DL1536" s="166"/>
      <c r="DM1536" s="166"/>
      <c r="DN1536" s="166"/>
      <c r="DO1536" s="166"/>
      <c r="DP1536" s="166"/>
      <c r="DQ1536" s="166"/>
      <c r="DR1536" s="166"/>
      <c r="DS1536" s="166"/>
      <c r="DT1536" s="166"/>
      <c r="DU1536" s="166"/>
      <c r="DV1536" s="166"/>
      <c r="DW1536" s="166"/>
      <c r="DX1536" s="166"/>
      <c r="DY1536" s="166"/>
      <c r="DZ1536" s="166"/>
      <c r="EA1536" s="166"/>
      <c r="EB1536" s="166"/>
      <c r="EC1536" s="166"/>
      <c r="ED1536" s="166"/>
      <c r="EE1536" s="166"/>
      <c r="EF1536" s="166"/>
      <c r="EG1536" s="166"/>
      <c r="EH1536" s="166"/>
      <c r="EI1536" s="166"/>
      <c r="EJ1536" s="166"/>
      <c r="EK1536" s="166"/>
      <c r="EL1536" s="166"/>
      <c r="EM1536" s="166"/>
      <c r="EN1536" s="166"/>
      <c r="EO1536" s="166"/>
      <c r="EP1536" s="166"/>
      <c r="EQ1536" s="166"/>
      <c r="ER1536" s="166"/>
      <c r="ES1536" s="166"/>
      <c r="ET1536" s="166"/>
      <c r="EU1536" s="166"/>
      <c r="EV1536" s="166"/>
      <c r="EW1536" s="166"/>
      <c r="EX1536" s="166"/>
      <c r="EY1536" s="166"/>
      <c r="EZ1536" s="166"/>
      <c r="FA1536" s="166"/>
      <c r="FB1536" s="166"/>
      <c r="FC1536" s="166"/>
      <c r="FD1536" s="166"/>
      <c r="FE1536" s="166"/>
      <c r="FF1536" s="166"/>
      <c r="FG1536" s="166"/>
      <c r="FH1536" s="166"/>
      <c r="FI1536" s="166"/>
      <c r="FJ1536" s="166"/>
    </row>
    <row r="1537" spans="13:166" s="19" customFormat="1">
      <c r="M1537" s="166"/>
      <c r="N1537" s="166"/>
      <c r="O1537" s="166"/>
      <c r="P1537" s="166"/>
      <c r="Q1537" s="166"/>
      <c r="R1537" s="166"/>
      <c r="S1537" s="166"/>
      <c r="T1537" s="166"/>
      <c r="U1537" s="166"/>
      <c r="V1537" s="166"/>
      <c r="W1537" s="166"/>
      <c r="X1537" s="166"/>
      <c r="Y1537" s="166"/>
      <c r="Z1537" s="166"/>
      <c r="AA1537" s="166"/>
      <c r="AB1537" s="166"/>
      <c r="AC1537" s="166"/>
      <c r="AD1537" s="166"/>
      <c r="AE1537" s="166"/>
      <c r="AF1537" s="166"/>
      <c r="AG1537" s="166"/>
      <c r="AH1537" s="167"/>
      <c r="AI1537" s="167"/>
      <c r="AJ1537" s="167"/>
      <c r="AK1537" s="167"/>
      <c r="AL1537" s="167"/>
      <c r="AM1537" s="167"/>
      <c r="AN1537" s="167"/>
      <c r="AO1537" s="167"/>
      <c r="AP1537" s="167"/>
      <c r="AQ1537" s="167"/>
      <c r="AR1537" s="167"/>
      <c r="AS1537" s="167"/>
      <c r="AT1537" s="167"/>
      <c r="AU1537" s="167"/>
      <c r="AV1537" s="167"/>
      <c r="AW1537" s="167"/>
      <c r="AX1537" s="167"/>
      <c r="AY1537" s="167"/>
      <c r="AZ1537" s="167"/>
      <c r="BA1537" s="167"/>
      <c r="BB1537" s="167"/>
      <c r="BC1537" s="167"/>
      <c r="BD1537" s="167"/>
      <c r="BE1537" s="167"/>
      <c r="BF1537" s="167"/>
      <c r="BG1537" s="167"/>
      <c r="BH1537" s="167"/>
      <c r="BI1537" s="167"/>
      <c r="BJ1537" s="167"/>
      <c r="BK1537" s="167"/>
      <c r="BL1537" s="166"/>
      <c r="BM1537" s="166"/>
      <c r="BN1537" s="166"/>
      <c r="BO1537" s="166"/>
      <c r="BP1537" s="166"/>
      <c r="BQ1537" s="166"/>
      <c r="BR1537" s="166"/>
      <c r="BS1537" s="166"/>
      <c r="BT1537" s="166"/>
      <c r="BU1537" s="166"/>
      <c r="BV1537" s="166"/>
      <c r="BW1537" s="166"/>
      <c r="BX1537" s="166"/>
      <c r="BY1537" s="166"/>
      <c r="BZ1537" s="166"/>
      <c r="CA1537" s="166"/>
      <c r="CB1537" s="166"/>
      <c r="CC1537" s="166"/>
      <c r="CD1537" s="166"/>
      <c r="CE1537" s="166"/>
      <c r="CF1537" s="166"/>
      <c r="CG1537" s="166"/>
      <c r="CH1537" s="166"/>
      <c r="CI1537" s="166"/>
      <c r="CJ1537" s="166"/>
      <c r="CK1537" s="166"/>
      <c r="CL1537" s="166"/>
      <c r="CM1537" s="166"/>
      <c r="CN1537" s="166"/>
      <c r="CO1537" s="166"/>
      <c r="CP1537" s="166"/>
      <c r="CQ1537" s="166"/>
      <c r="CR1537" s="166"/>
      <c r="CS1537" s="166"/>
      <c r="CT1537" s="166"/>
      <c r="CU1537" s="166"/>
      <c r="CV1537" s="166"/>
      <c r="CW1537" s="166"/>
      <c r="CX1537" s="166"/>
      <c r="CY1537" s="166"/>
      <c r="CZ1537" s="166"/>
      <c r="DA1537" s="166"/>
      <c r="DB1537" s="166"/>
      <c r="DC1537" s="166"/>
      <c r="DD1537" s="166"/>
      <c r="DE1537" s="166"/>
      <c r="DF1537" s="166"/>
      <c r="DG1537" s="166"/>
      <c r="DH1537" s="166"/>
      <c r="DI1537" s="166"/>
      <c r="DJ1537" s="166"/>
      <c r="DK1537" s="166"/>
      <c r="DL1537" s="166"/>
      <c r="DM1537" s="166"/>
      <c r="DN1537" s="166"/>
      <c r="DO1537" s="166"/>
      <c r="DP1537" s="166"/>
      <c r="DQ1537" s="166"/>
      <c r="DR1537" s="166"/>
      <c r="DS1537" s="166"/>
      <c r="DT1537" s="166"/>
      <c r="DU1537" s="166"/>
      <c r="DV1537" s="166"/>
      <c r="DW1537" s="166"/>
      <c r="DX1537" s="166"/>
      <c r="DY1537" s="166"/>
      <c r="DZ1537" s="166"/>
      <c r="EA1537" s="166"/>
      <c r="EB1537" s="166"/>
      <c r="EC1537" s="166"/>
      <c r="ED1537" s="166"/>
      <c r="EE1537" s="166"/>
      <c r="EF1537" s="166"/>
      <c r="EG1537" s="166"/>
      <c r="EH1537" s="166"/>
      <c r="EI1537" s="166"/>
      <c r="EJ1537" s="166"/>
      <c r="EK1537" s="166"/>
      <c r="EL1537" s="166"/>
      <c r="EM1537" s="166"/>
      <c r="EN1537" s="166"/>
      <c r="EO1537" s="166"/>
      <c r="EP1537" s="166"/>
      <c r="EQ1537" s="166"/>
      <c r="ER1537" s="166"/>
      <c r="ES1537" s="166"/>
      <c r="ET1537" s="166"/>
      <c r="EU1537" s="166"/>
      <c r="EV1537" s="166"/>
      <c r="EW1537" s="166"/>
      <c r="EX1537" s="166"/>
      <c r="EY1537" s="166"/>
      <c r="EZ1537" s="166"/>
      <c r="FA1537" s="166"/>
      <c r="FB1537" s="166"/>
      <c r="FC1537" s="166"/>
      <c r="FD1537" s="166"/>
      <c r="FE1537" s="166"/>
      <c r="FF1537" s="166"/>
      <c r="FG1537" s="166"/>
      <c r="FH1537" s="166"/>
      <c r="FI1537" s="166"/>
      <c r="FJ1537" s="166"/>
    </row>
    <row r="1538" spans="13:166" s="19" customFormat="1">
      <c r="M1538" s="166"/>
      <c r="N1538" s="166"/>
      <c r="O1538" s="166"/>
      <c r="P1538" s="166"/>
      <c r="Q1538" s="166"/>
      <c r="R1538" s="166"/>
      <c r="S1538" s="166"/>
      <c r="T1538" s="166"/>
      <c r="U1538" s="166"/>
      <c r="V1538" s="166"/>
      <c r="W1538" s="166"/>
      <c r="X1538" s="166"/>
      <c r="Y1538" s="166"/>
      <c r="Z1538" s="166"/>
      <c r="AA1538" s="166"/>
      <c r="AB1538" s="166"/>
      <c r="AC1538" s="166"/>
      <c r="AD1538" s="166"/>
      <c r="AE1538" s="166"/>
      <c r="AF1538" s="166"/>
      <c r="AG1538" s="166"/>
      <c r="AH1538" s="167"/>
      <c r="AI1538" s="167"/>
      <c r="AJ1538" s="167"/>
      <c r="AK1538" s="167"/>
      <c r="AL1538" s="167"/>
      <c r="AM1538" s="167"/>
      <c r="AN1538" s="167"/>
      <c r="AO1538" s="167"/>
      <c r="AP1538" s="167"/>
      <c r="AQ1538" s="167"/>
      <c r="AR1538" s="167"/>
      <c r="AS1538" s="167"/>
      <c r="AT1538" s="167"/>
      <c r="AU1538" s="167"/>
      <c r="AV1538" s="167"/>
      <c r="AW1538" s="167"/>
      <c r="AX1538" s="167"/>
      <c r="AY1538" s="167"/>
      <c r="AZ1538" s="167"/>
      <c r="BA1538" s="167"/>
      <c r="BB1538" s="167"/>
      <c r="BC1538" s="167"/>
      <c r="BD1538" s="167"/>
      <c r="BE1538" s="167"/>
      <c r="BF1538" s="167"/>
      <c r="BG1538" s="167"/>
      <c r="BH1538" s="167"/>
      <c r="BI1538" s="167"/>
      <c r="BJ1538" s="167"/>
      <c r="BK1538" s="167"/>
      <c r="BL1538" s="166"/>
      <c r="BM1538" s="166"/>
      <c r="BN1538" s="166"/>
      <c r="BO1538" s="166"/>
      <c r="BP1538" s="166"/>
      <c r="BQ1538" s="166"/>
      <c r="BR1538" s="166"/>
      <c r="BS1538" s="166"/>
      <c r="BT1538" s="166"/>
      <c r="BU1538" s="166"/>
      <c r="BV1538" s="166"/>
      <c r="BW1538" s="166"/>
      <c r="BX1538" s="166"/>
      <c r="BY1538" s="166"/>
      <c r="BZ1538" s="166"/>
      <c r="CA1538" s="166"/>
      <c r="CB1538" s="166"/>
      <c r="CC1538" s="166"/>
      <c r="CD1538" s="166"/>
      <c r="CE1538" s="166"/>
      <c r="CF1538" s="166"/>
      <c r="CG1538" s="166"/>
      <c r="CH1538" s="166"/>
      <c r="CI1538" s="166"/>
      <c r="CJ1538" s="166"/>
      <c r="CK1538" s="166"/>
      <c r="CL1538" s="166"/>
      <c r="CM1538" s="166"/>
      <c r="CN1538" s="166"/>
      <c r="CO1538" s="166"/>
      <c r="CP1538" s="166"/>
      <c r="CQ1538" s="166"/>
      <c r="CR1538" s="166"/>
      <c r="CS1538" s="166"/>
      <c r="CT1538" s="166"/>
      <c r="CU1538" s="166"/>
      <c r="CV1538" s="166"/>
      <c r="CW1538" s="166"/>
      <c r="CX1538" s="166"/>
      <c r="CY1538" s="166"/>
      <c r="CZ1538" s="166"/>
      <c r="DA1538" s="166"/>
      <c r="DB1538" s="166"/>
      <c r="DC1538" s="166"/>
      <c r="DD1538" s="166"/>
      <c r="DE1538" s="166"/>
      <c r="DF1538" s="166"/>
      <c r="DG1538" s="166"/>
      <c r="DH1538" s="166"/>
      <c r="DI1538" s="166"/>
      <c r="DJ1538" s="166"/>
      <c r="DK1538" s="166"/>
      <c r="DL1538" s="166"/>
      <c r="DM1538" s="166"/>
      <c r="DN1538" s="166"/>
      <c r="DO1538" s="166"/>
      <c r="DP1538" s="166"/>
      <c r="DQ1538" s="166"/>
      <c r="DR1538" s="166"/>
      <c r="DS1538" s="166"/>
      <c r="DT1538" s="166"/>
      <c r="DU1538" s="166"/>
      <c r="DV1538" s="166"/>
      <c r="DW1538" s="166"/>
      <c r="DX1538" s="166"/>
      <c r="DY1538" s="166"/>
      <c r="DZ1538" s="166"/>
      <c r="EA1538" s="166"/>
      <c r="EB1538" s="166"/>
      <c r="EC1538" s="166"/>
      <c r="ED1538" s="166"/>
      <c r="EE1538" s="166"/>
      <c r="EF1538" s="166"/>
      <c r="EG1538" s="166"/>
      <c r="EH1538" s="166"/>
      <c r="EI1538" s="166"/>
      <c r="EJ1538" s="166"/>
      <c r="EK1538" s="166"/>
      <c r="EL1538" s="166"/>
      <c r="EM1538" s="166"/>
      <c r="EN1538" s="166"/>
      <c r="EO1538" s="166"/>
      <c r="EP1538" s="166"/>
      <c r="EQ1538" s="166"/>
      <c r="ER1538" s="166"/>
      <c r="ES1538" s="166"/>
      <c r="ET1538" s="166"/>
      <c r="EU1538" s="166"/>
      <c r="EV1538" s="166"/>
      <c r="EW1538" s="166"/>
      <c r="EX1538" s="166"/>
      <c r="EY1538" s="166"/>
      <c r="EZ1538" s="166"/>
      <c r="FA1538" s="166"/>
      <c r="FB1538" s="166"/>
      <c r="FC1538" s="166"/>
      <c r="FD1538" s="166"/>
      <c r="FE1538" s="166"/>
      <c r="FF1538" s="166"/>
      <c r="FG1538" s="166"/>
      <c r="FH1538" s="166"/>
      <c r="FI1538" s="166"/>
      <c r="FJ1538" s="166"/>
    </row>
    <row r="1539" spans="13:166" s="19" customFormat="1">
      <c r="M1539" s="166"/>
      <c r="N1539" s="166"/>
      <c r="O1539" s="166"/>
      <c r="P1539" s="166"/>
      <c r="Q1539" s="166"/>
      <c r="R1539" s="166"/>
      <c r="S1539" s="166"/>
      <c r="T1539" s="166"/>
      <c r="U1539" s="166"/>
      <c r="V1539" s="166"/>
      <c r="W1539" s="166"/>
      <c r="X1539" s="166"/>
      <c r="Y1539" s="166"/>
      <c r="Z1539" s="166"/>
      <c r="AA1539" s="166"/>
      <c r="AB1539" s="166"/>
      <c r="AC1539" s="166"/>
      <c r="AD1539" s="166"/>
      <c r="AE1539" s="166"/>
      <c r="AF1539" s="166"/>
      <c r="AG1539" s="166"/>
      <c r="AH1539" s="167"/>
      <c r="AI1539" s="167"/>
      <c r="AJ1539" s="167"/>
      <c r="AK1539" s="167"/>
      <c r="AL1539" s="167"/>
      <c r="AM1539" s="167"/>
      <c r="AN1539" s="167"/>
      <c r="AO1539" s="167"/>
      <c r="AP1539" s="167"/>
      <c r="AQ1539" s="167"/>
      <c r="AR1539" s="167"/>
      <c r="AS1539" s="167"/>
      <c r="AT1539" s="167"/>
      <c r="AU1539" s="167"/>
      <c r="AV1539" s="167"/>
      <c r="AW1539" s="167"/>
      <c r="AX1539" s="167"/>
      <c r="AY1539" s="167"/>
      <c r="AZ1539" s="167"/>
      <c r="BA1539" s="167"/>
      <c r="BB1539" s="167"/>
      <c r="BC1539" s="167"/>
      <c r="BD1539" s="167"/>
      <c r="BE1539" s="167"/>
      <c r="BF1539" s="167"/>
      <c r="BG1539" s="167"/>
      <c r="BH1539" s="167"/>
      <c r="BI1539" s="167"/>
      <c r="BJ1539" s="167"/>
      <c r="BK1539" s="167"/>
      <c r="BL1539" s="166"/>
      <c r="BM1539" s="166"/>
      <c r="BN1539" s="166"/>
      <c r="BO1539" s="166"/>
      <c r="BP1539" s="166"/>
      <c r="BQ1539" s="166"/>
      <c r="BR1539" s="166"/>
      <c r="BS1539" s="166"/>
      <c r="BT1539" s="166"/>
      <c r="BU1539" s="166"/>
      <c r="BV1539" s="166"/>
      <c r="BW1539" s="166"/>
      <c r="BX1539" s="166"/>
      <c r="BY1539" s="166"/>
      <c r="BZ1539" s="166"/>
      <c r="CA1539" s="166"/>
      <c r="CB1539" s="166"/>
      <c r="CC1539" s="166"/>
      <c r="CD1539" s="166"/>
      <c r="CE1539" s="166"/>
      <c r="CF1539" s="166"/>
      <c r="CG1539" s="166"/>
      <c r="CH1539" s="166"/>
      <c r="CI1539" s="166"/>
      <c r="CJ1539" s="166"/>
      <c r="CK1539" s="166"/>
      <c r="CL1539" s="166"/>
      <c r="CM1539" s="166"/>
      <c r="CN1539" s="166"/>
      <c r="CO1539" s="166"/>
      <c r="CP1539" s="166"/>
      <c r="CQ1539" s="166"/>
      <c r="CR1539" s="166"/>
      <c r="CS1539" s="166"/>
      <c r="CT1539" s="166"/>
      <c r="CU1539" s="166"/>
      <c r="CV1539" s="166"/>
      <c r="CW1539" s="166"/>
      <c r="CX1539" s="166"/>
      <c r="CY1539" s="166"/>
      <c r="CZ1539" s="166"/>
      <c r="DA1539" s="166"/>
      <c r="DB1539" s="166"/>
      <c r="DC1539" s="166"/>
      <c r="DD1539" s="166"/>
      <c r="DE1539" s="166"/>
      <c r="DF1539" s="166"/>
      <c r="DG1539" s="166"/>
      <c r="DH1539" s="166"/>
      <c r="DI1539" s="166"/>
      <c r="DJ1539" s="166"/>
      <c r="DK1539" s="166"/>
      <c r="DL1539" s="166"/>
      <c r="DM1539" s="166"/>
      <c r="DN1539" s="166"/>
      <c r="DO1539" s="166"/>
      <c r="DP1539" s="166"/>
      <c r="DQ1539" s="166"/>
      <c r="DR1539" s="166"/>
      <c r="DS1539" s="166"/>
      <c r="DT1539" s="166"/>
      <c r="DU1539" s="166"/>
      <c r="DV1539" s="166"/>
      <c r="DW1539" s="166"/>
      <c r="DX1539" s="166"/>
      <c r="DY1539" s="166"/>
      <c r="DZ1539" s="166"/>
      <c r="EA1539" s="166"/>
      <c r="EB1539" s="166"/>
      <c r="EC1539" s="166"/>
      <c r="ED1539" s="166"/>
      <c r="EE1539" s="166"/>
      <c r="EF1539" s="166"/>
      <c r="EG1539" s="166"/>
      <c r="EH1539" s="166"/>
      <c r="EI1539" s="166"/>
      <c r="EJ1539" s="166"/>
      <c r="EK1539" s="166"/>
      <c r="EL1539" s="166"/>
      <c r="EM1539" s="166"/>
      <c r="EN1539" s="166"/>
      <c r="EO1539" s="166"/>
      <c r="EP1539" s="166"/>
      <c r="EQ1539" s="166"/>
      <c r="ER1539" s="166"/>
      <c r="ES1539" s="166"/>
      <c r="ET1539" s="166"/>
      <c r="EU1539" s="166"/>
      <c r="EV1539" s="166"/>
      <c r="EW1539" s="166"/>
      <c r="EX1539" s="166"/>
      <c r="EY1539" s="166"/>
      <c r="EZ1539" s="166"/>
      <c r="FA1539" s="166"/>
      <c r="FB1539" s="166"/>
      <c r="FC1539" s="166"/>
      <c r="FD1539" s="166"/>
      <c r="FE1539" s="166"/>
      <c r="FF1539" s="166"/>
      <c r="FG1539" s="166"/>
      <c r="FH1539" s="166"/>
      <c r="FI1539" s="166"/>
      <c r="FJ1539" s="166"/>
    </row>
    <row r="1540" spans="13:166" s="19" customFormat="1">
      <c r="M1540" s="166"/>
      <c r="N1540" s="166"/>
      <c r="O1540" s="166"/>
      <c r="P1540" s="166"/>
      <c r="Q1540" s="166"/>
      <c r="R1540" s="166"/>
      <c r="S1540" s="166"/>
      <c r="T1540" s="166"/>
      <c r="U1540" s="166"/>
      <c r="V1540" s="166"/>
      <c r="W1540" s="166"/>
      <c r="X1540" s="166"/>
      <c r="Y1540" s="166"/>
      <c r="Z1540" s="166"/>
      <c r="AA1540" s="166"/>
      <c r="AB1540" s="166"/>
      <c r="AC1540" s="166"/>
      <c r="AD1540" s="166"/>
      <c r="AE1540" s="166"/>
      <c r="AF1540" s="166"/>
      <c r="AG1540" s="166"/>
      <c r="AH1540" s="167"/>
      <c r="AI1540" s="167"/>
      <c r="AJ1540" s="167"/>
      <c r="AK1540" s="167"/>
      <c r="AL1540" s="167"/>
      <c r="AM1540" s="167"/>
      <c r="AN1540" s="167"/>
      <c r="AO1540" s="167"/>
      <c r="AP1540" s="167"/>
      <c r="AQ1540" s="167"/>
      <c r="AR1540" s="167"/>
      <c r="AS1540" s="167"/>
      <c r="AT1540" s="167"/>
      <c r="AU1540" s="167"/>
      <c r="AV1540" s="167"/>
      <c r="AW1540" s="167"/>
      <c r="AX1540" s="167"/>
      <c r="AY1540" s="167"/>
      <c r="AZ1540" s="167"/>
      <c r="BA1540" s="167"/>
      <c r="BB1540" s="167"/>
      <c r="BC1540" s="167"/>
      <c r="BD1540" s="167"/>
      <c r="BE1540" s="167"/>
      <c r="BF1540" s="167"/>
      <c r="BG1540" s="167"/>
      <c r="BH1540" s="167"/>
      <c r="BI1540" s="167"/>
      <c r="BJ1540" s="167"/>
      <c r="BK1540" s="167"/>
      <c r="BL1540" s="166"/>
      <c r="BM1540" s="166"/>
      <c r="BN1540" s="166"/>
      <c r="BO1540" s="166"/>
      <c r="BP1540" s="166"/>
      <c r="BQ1540" s="166"/>
      <c r="BR1540" s="166"/>
      <c r="BS1540" s="166"/>
      <c r="BT1540" s="166"/>
      <c r="BU1540" s="166"/>
      <c r="BV1540" s="166"/>
      <c r="BW1540" s="166"/>
      <c r="BX1540" s="166"/>
      <c r="BY1540" s="166"/>
      <c r="BZ1540" s="166"/>
      <c r="CA1540" s="166"/>
      <c r="CB1540" s="166"/>
      <c r="CC1540" s="166"/>
      <c r="CD1540" s="166"/>
      <c r="CE1540" s="166"/>
      <c r="CF1540" s="166"/>
      <c r="CG1540" s="166"/>
      <c r="CH1540" s="166"/>
      <c r="CI1540" s="166"/>
      <c r="CJ1540" s="166"/>
      <c r="CK1540" s="166"/>
      <c r="CL1540" s="166"/>
      <c r="CM1540" s="166"/>
      <c r="CN1540" s="166"/>
      <c r="CO1540" s="166"/>
      <c r="CP1540" s="166"/>
      <c r="CQ1540" s="166"/>
      <c r="CR1540" s="166"/>
      <c r="CS1540" s="166"/>
      <c r="CT1540" s="166"/>
      <c r="CU1540" s="166"/>
      <c r="CV1540" s="166"/>
      <c r="CW1540" s="166"/>
      <c r="CX1540" s="166"/>
      <c r="CY1540" s="166"/>
      <c r="CZ1540" s="166"/>
      <c r="DA1540" s="166"/>
      <c r="DB1540" s="166"/>
      <c r="DC1540" s="166"/>
      <c r="DD1540" s="166"/>
      <c r="DE1540" s="166"/>
      <c r="DF1540" s="166"/>
      <c r="DG1540" s="166"/>
      <c r="DH1540" s="166"/>
      <c r="DI1540" s="166"/>
      <c r="DJ1540" s="166"/>
      <c r="DK1540" s="166"/>
      <c r="DL1540" s="166"/>
      <c r="DM1540" s="166"/>
      <c r="DN1540" s="166"/>
      <c r="DO1540" s="166"/>
      <c r="DP1540" s="166"/>
      <c r="DQ1540" s="166"/>
      <c r="DR1540" s="166"/>
      <c r="DS1540" s="166"/>
      <c r="DT1540" s="166"/>
      <c r="DU1540" s="166"/>
      <c r="DV1540" s="166"/>
      <c r="DW1540" s="166"/>
      <c r="DX1540" s="166"/>
      <c r="DY1540" s="166"/>
      <c r="DZ1540" s="166"/>
      <c r="EA1540" s="166"/>
      <c r="EB1540" s="166"/>
      <c r="EC1540" s="166"/>
      <c r="ED1540" s="166"/>
      <c r="EE1540" s="166"/>
      <c r="EF1540" s="166"/>
      <c r="EG1540" s="166"/>
      <c r="EH1540" s="166"/>
      <c r="EI1540" s="166"/>
      <c r="EJ1540" s="166"/>
      <c r="EK1540" s="166"/>
      <c r="EL1540" s="166"/>
      <c r="EM1540" s="166"/>
      <c r="EN1540" s="166"/>
      <c r="EO1540" s="166"/>
      <c r="EP1540" s="166"/>
      <c r="EQ1540" s="166"/>
      <c r="ER1540" s="166"/>
      <c r="ES1540" s="166"/>
      <c r="ET1540" s="166"/>
      <c r="EU1540" s="166"/>
      <c r="EV1540" s="166"/>
      <c r="EW1540" s="166"/>
      <c r="EX1540" s="166"/>
      <c r="EY1540" s="166"/>
      <c r="EZ1540" s="166"/>
      <c r="FA1540" s="166"/>
      <c r="FB1540" s="166"/>
      <c r="FC1540" s="166"/>
      <c r="FD1540" s="166"/>
      <c r="FE1540" s="166"/>
      <c r="FF1540" s="166"/>
      <c r="FG1540" s="166"/>
      <c r="FH1540" s="166"/>
      <c r="FI1540" s="166"/>
      <c r="FJ1540" s="166"/>
    </row>
    <row r="1541" spans="13:166" s="19" customFormat="1">
      <c r="M1541" s="166"/>
      <c r="N1541" s="166"/>
      <c r="O1541" s="166"/>
      <c r="P1541" s="166"/>
      <c r="Q1541" s="166"/>
      <c r="R1541" s="166"/>
      <c r="S1541" s="166"/>
      <c r="T1541" s="166"/>
      <c r="U1541" s="166"/>
      <c r="V1541" s="166"/>
      <c r="W1541" s="166"/>
      <c r="X1541" s="166"/>
      <c r="Y1541" s="166"/>
      <c r="Z1541" s="166"/>
      <c r="AA1541" s="166"/>
      <c r="AB1541" s="166"/>
      <c r="AC1541" s="166"/>
      <c r="AD1541" s="166"/>
      <c r="AE1541" s="166"/>
      <c r="AF1541" s="166"/>
      <c r="AG1541" s="166"/>
      <c r="AH1541" s="167"/>
      <c r="AI1541" s="167"/>
      <c r="AJ1541" s="167"/>
      <c r="AK1541" s="167"/>
      <c r="AL1541" s="167"/>
      <c r="AM1541" s="167"/>
      <c r="AN1541" s="167"/>
      <c r="AO1541" s="167"/>
      <c r="AP1541" s="167"/>
      <c r="AQ1541" s="167"/>
      <c r="AR1541" s="167"/>
      <c r="AS1541" s="167"/>
      <c r="AT1541" s="167"/>
      <c r="AU1541" s="167"/>
      <c r="AV1541" s="167"/>
      <c r="AW1541" s="167"/>
      <c r="AX1541" s="167"/>
      <c r="AY1541" s="167"/>
      <c r="AZ1541" s="167"/>
      <c r="BA1541" s="167"/>
      <c r="BB1541" s="167"/>
      <c r="BC1541" s="167"/>
      <c r="BD1541" s="167"/>
      <c r="BE1541" s="167"/>
      <c r="BF1541" s="167"/>
      <c r="BG1541" s="167"/>
      <c r="BH1541" s="167"/>
      <c r="BI1541" s="167"/>
      <c r="BJ1541" s="167"/>
      <c r="BK1541" s="167"/>
      <c r="BL1541" s="166"/>
      <c r="BM1541" s="166"/>
      <c r="BN1541" s="166"/>
      <c r="BO1541" s="166"/>
      <c r="BP1541" s="166"/>
      <c r="BQ1541" s="166"/>
      <c r="BR1541" s="166"/>
      <c r="BS1541" s="166"/>
      <c r="BT1541" s="166"/>
      <c r="BU1541" s="166"/>
      <c r="BV1541" s="166"/>
      <c r="BW1541" s="166"/>
      <c r="BX1541" s="166"/>
      <c r="BY1541" s="166"/>
      <c r="BZ1541" s="166"/>
      <c r="CA1541" s="166"/>
      <c r="CB1541" s="166"/>
      <c r="CC1541" s="166"/>
      <c r="CD1541" s="166"/>
      <c r="CE1541" s="166"/>
      <c r="CF1541" s="166"/>
      <c r="CG1541" s="166"/>
      <c r="CH1541" s="166"/>
      <c r="CI1541" s="166"/>
      <c r="CJ1541" s="166"/>
      <c r="CK1541" s="166"/>
      <c r="CL1541" s="166"/>
      <c r="CM1541" s="166"/>
      <c r="CN1541" s="166"/>
      <c r="CO1541" s="166"/>
      <c r="CP1541" s="166"/>
      <c r="CQ1541" s="166"/>
      <c r="CR1541" s="166"/>
      <c r="CS1541" s="166"/>
      <c r="CT1541" s="166"/>
      <c r="CU1541" s="166"/>
      <c r="CV1541" s="166"/>
      <c r="CW1541" s="166"/>
      <c r="CX1541" s="166"/>
      <c r="CY1541" s="166"/>
      <c r="CZ1541" s="166"/>
      <c r="DA1541" s="166"/>
      <c r="DB1541" s="166"/>
      <c r="DC1541" s="166"/>
      <c r="DD1541" s="166"/>
      <c r="DE1541" s="166"/>
      <c r="DF1541" s="166"/>
      <c r="DG1541" s="166"/>
      <c r="DH1541" s="166"/>
      <c r="DI1541" s="166"/>
      <c r="DJ1541" s="166"/>
      <c r="DK1541" s="166"/>
      <c r="DL1541" s="166"/>
      <c r="DM1541" s="166"/>
      <c r="DN1541" s="166"/>
      <c r="DO1541" s="166"/>
      <c r="DP1541" s="166"/>
      <c r="DQ1541" s="166"/>
      <c r="DR1541" s="166"/>
      <c r="DS1541" s="166"/>
      <c r="DT1541" s="166"/>
      <c r="DU1541" s="166"/>
      <c r="DV1541" s="166"/>
      <c r="DW1541" s="166"/>
      <c r="DX1541" s="166"/>
      <c r="DY1541" s="166"/>
      <c r="DZ1541" s="166"/>
      <c r="EA1541" s="166"/>
      <c r="EB1541" s="166"/>
      <c r="EC1541" s="166"/>
      <c r="ED1541" s="166"/>
      <c r="EE1541" s="166"/>
      <c r="EF1541" s="166"/>
      <c r="EG1541" s="166"/>
      <c r="EH1541" s="166"/>
      <c r="EI1541" s="166"/>
      <c r="EJ1541" s="166"/>
      <c r="EK1541" s="166"/>
      <c r="EL1541" s="166"/>
      <c r="EM1541" s="166"/>
      <c r="EN1541" s="166"/>
      <c r="EO1541" s="166"/>
      <c r="EP1541" s="166"/>
      <c r="EQ1541" s="166"/>
      <c r="ER1541" s="166"/>
      <c r="ES1541" s="166"/>
      <c r="ET1541" s="166"/>
      <c r="EU1541" s="166"/>
      <c r="EV1541" s="166"/>
      <c r="EW1541" s="166"/>
      <c r="EX1541" s="166"/>
      <c r="EY1541" s="166"/>
      <c r="EZ1541" s="166"/>
      <c r="FA1541" s="166"/>
      <c r="FB1541" s="166"/>
      <c r="FC1541" s="166"/>
      <c r="FD1541" s="166"/>
      <c r="FE1541" s="166"/>
      <c r="FF1541" s="166"/>
      <c r="FG1541" s="166"/>
      <c r="FH1541" s="166"/>
      <c r="FI1541" s="166"/>
      <c r="FJ1541" s="166"/>
    </row>
    <row r="1542" spans="13:166" s="19" customFormat="1">
      <c r="M1542" s="166"/>
      <c r="N1542" s="166"/>
      <c r="O1542" s="166"/>
      <c r="P1542" s="166"/>
      <c r="Q1542" s="166"/>
      <c r="R1542" s="166"/>
      <c r="S1542" s="166"/>
      <c r="T1542" s="166"/>
      <c r="U1542" s="166"/>
      <c r="V1542" s="166"/>
      <c r="W1542" s="166"/>
      <c r="X1542" s="166"/>
      <c r="Y1542" s="166"/>
      <c r="Z1542" s="166"/>
      <c r="AA1542" s="166"/>
      <c r="AB1542" s="166"/>
      <c r="AC1542" s="166"/>
      <c r="AD1542" s="166"/>
      <c r="AE1542" s="166"/>
      <c r="AF1542" s="166"/>
      <c r="AG1542" s="166"/>
      <c r="AH1542" s="167"/>
      <c r="AI1542" s="167"/>
      <c r="AJ1542" s="167"/>
      <c r="AK1542" s="167"/>
      <c r="AL1542" s="167"/>
      <c r="AM1542" s="167"/>
      <c r="AN1542" s="167"/>
      <c r="AO1542" s="167"/>
      <c r="AP1542" s="167"/>
      <c r="AQ1542" s="167"/>
      <c r="AR1542" s="167"/>
      <c r="AS1542" s="167"/>
      <c r="AT1542" s="167"/>
      <c r="AU1542" s="167"/>
      <c r="AV1542" s="167"/>
      <c r="AW1542" s="167"/>
      <c r="AX1542" s="167"/>
      <c r="AY1542" s="167"/>
      <c r="AZ1542" s="167"/>
      <c r="BA1542" s="167"/>
      <c r="BB1542" s="167"/>
      <c r="BC1542" s="167"/>
      <c r="BD1542" s="167"/>
      <c r="BE1542" s="167"/>
      <c r="BF1542" s="167"/>
      <c r="BG1542" s="167"/>
      <c r="BH1542" s="167"/>
      <c r="BI1542" s="167"/>
      <c r="BJ1542" s="167"/>
      <c r="BK1542" s="167"/>
      <c r="BL1542" s="166"/>
      <c r="BM1542" s="166"/>
      <c r="BN1542" s="166"/>
      <c r="BO1542" s="166"/>
      <c r="BP1542" s="166"/>
      <c r="BQ1542" s="166"/>
      <c r="BR1542" s="166"/>
      <c r="BS1542" s="166"/>
      <c r="BT1542" s="166"/>
      <c r="BU1542" s="166"/>
      <c r="BV1542" s="166"/>
      <c r="BW1542" s="166"/>
      <c r="BX1542" s="166"/>
      <c r="BY1542" s="166"/>
      <c r="BZ1542" s="166"/>
      <c r="CA1542" s="166"/>
      <c r="CB1542" s="166"/>
      <c r="CC1542" s="166"/>
      <c r="CD1542" s="166"/>
      <c r="CE1542" s="166"/>
      <c r="CF1542" s="166"/>
      <c r="CG1542" s="166"/>
      <c r="CH1542" s="166"/>
      <c r="CI1542" s="166"/>
      <c r="CJ1542" s="166"/>
      <c r="CK1542" s="166"/>
      <c r="CL1542" s="166"/>
      <c r="CM1542" s="166"/>
      <c r="CN1542" s="166"/>
      <c r="CO1542" s="166"/>
      <c r="CP1542" s="166"/>
      <c r="CQ1542" s="166"/>
      <c r="CR1542" s="166"/>
      <c r="CS1542" s="166"/>
      <c r="CT1542" s="166"/>
      <c r="CU1542" s="166"/>
      <c r="CV1542" s="166"/>
      <c r="CW1542" s="166"/>
      <c r="CX1542" s="166"/>
      <c r="CY1542" s="166"/>
      <c r="CZ1542" s="166"/>
      <c r="DA1542" s="166"/>
      <c r="DB1542" s="166"/>
      <c r="DC1542" s="166"/>
      <c r="DD1542" s="166"/>
      <c r="DE1542" s="166"/>
      <c r="DF1542" s="166"/>
      <c r="DG1542" s="166"/>
      <c r="DH1542" s="166"/>
      <c r="DI1542" s="166"/>
      <c r="DJ1542" s="166"/>
      <c r="DK1542" s="166"/>
      <c r="DL1542" s="166"/>
      <c r="DM1542" s="166"/>
      <c r="DN1542" s="166"/>
      <c r="DO1542" s="166"/>
      <c r="DP1542" s="166"/>
      <c r="DQ1542" s="166"/>
      <c r="DR1542" s="166"/>
      <c r="DS1542" s="166"/>
      <c r="DT1542" s="166"/>
      <c r="DU1542" s="166"/>
      <c r="DV1542" s="166"/>
      <c r="DW1542" s="166"/>
      <c r="DX1542" s="166"/>
      <c r="DY1542" s="166"/>
      <c r="DZ1542" s="166"/>
      <c r="EA1542" s="166"/>
      <c r="EB1542" s="166"/>
      <c r="EC1542" s="166"/>
      <c r="ED1542" s="166"/>
      <c r="EE1542" s="166"/>
      <c r="EF1542" s="166"/>
      <c r="EG1542" s="166"/>
      <c r="EH1542" s="166"/>
      <c r="EI1542" s="166"/>
      <c r="EJ1542" s="166"/>
      <c r="EK1542" s="166"/>
      <c r="EL1542" s="166"/>
      <c r="EM1542" s="166"/>
      <c r="EN1542" s="166"/>
      <c r="EO1542" s="166"/>
      <c r="EP1542" s="166"/>
      <c r="EQ1542" s="166"/>
      <c r="ER1542" s="166"/>
      <c r="ES1542" s="166"/>
      <c r="ET1542" s="166"/>
      <c r="EU1542" s="166"/>
      <c r="EV1542" s="166"/>
      <c r="EW1542" s="166"/>
      <c r="EX1542" s="166"/>
      <c r="EY1542" s="166"/>
      <c r="EZ1542" s="166"/>
      <c r="FA1542" s="166"/>
      <c r="FB1542" s="166"/>
      <c r="FC1542" s="166"/>
      <c r="FD1542" s="166"/>
      <c r="FE1542" s="166"/>
      <c r="FF1542" s="166"/>
      <c r="FG1542" s="166"/>
      <c r="FH1542" s="166"/>
      <c r="FI1542" s="166"/>
      <c r="FJ1542" s="166"/>
    </row>
    <row r="1543" spans="13:166" s="19" customFormat="1">
      <c r="M1543" s="166"/>
      <c r="N1543" s="166"/>
      <c r="O1543" s="166"/>
      <c r="P1543" s="166"/>
      <c r="Q1543" s="166"/>
      <c r="R1543" s="166"/>
      <c r="S1543" s="166"/>
      <c r="T1543" s="166"/>
      <c r="U1543" s="166"/>
      <c r="V1543" s="166"/>
      <c r="W1543" s="166"/>
      <c r="X1543" s="166"/>
      <c r="Y1543" s="166"/>
      <c r="Z1543" s="166"/>
      <c r="AA1543" s="166"/>
      <c r="AB1543" s="166"/>
      <c r="AC1543" s="166"/>
      <c r="AD1543" s="166"/>
      <c r="AE1543" s="166"/>
      <c r="AF1543" s="166"/>
      <c r="AG1543" s="166"/>
      <c r="AH1543" s="167"/>
      <c r="AI1543" s="167"/>
      <c r="AJ1543" s="167"/>
      <c r="AK1543" s="167"/>
      <c r="AL1543" s="167"/>
      <c r="AM1543" s="167"/>
      <c r="AN1543" s="167"/>
      <c r="AO1543" s="167"/>
      <c r="AP1543" s="167"/>
      <c r="AQ1543" s="167"/>
      <c r="AR1543" s="167"/>
      <c r="AS1543" s="167"/>
      <c r="AT1543" s="167"/>
      <c r="AU1543" s="167"/>
      <c r="AV1543" s="167"/>
      <c r="AW1543" s="167"/>
      <c r="AX1543" s="167"/>
      <c r="AY1543" s="167"/>
      <c r="AZ1543" s="167"/>
      <c r="BA1543" s="167"/>
      <c r="BB1543" s="167"/>
      <c r="BC1543" s="167"/>
      <c r="BD1543" s="167"/>
      <c r="BE1543" s="167"/>
      <c r="BF1543" s="167"/>
      <c r="BG1543" s="167"/>
      <c r="BH1543" s="167"/>
      <c r="BI1543" s="167"/>
      <c r="BJ1543" s="167"/>
      <c r="BK1543" s="167"/>
      <c r="BL1543" s="166"/>
      <c r="BM1543" s="166"/>
      <c r="BN1543" s="166"/>
      <c r="BO1543" s="166"/>
      <c r="BP1543" s="166"/>
      <c r="BQ1543" s="166"/>
      <c r="BR1543" s="166"/>
      <c r="BS1543" s="166"/>
      <c r="BT1543" s="166"/>
      <c r="BU1543" s="166"/>
      <c r="BV1543" s="166"/>
      <c r="BW1543" s="166"/>
      <c r="BX1543" s="166"/>
      <c r="BY1543" s="166"/>
      <c r="BZ1543" s="166"/>
      <c r="CA1543" s="166"/>
      <c r="CB1543" s="166"/>
      <c r="CC1543" s="166"/>
      <c r="CD1543" s="166"/>
      <c r="CE1543" s="166"/>
      <c r="CF1543" s="166"/>
      <c r="CG1543" s="166"/>
      <c r="CH1543" s="166"/>
      <c r="CI1543" s="166"/>
      <c r="CJ1543" s="166"/>
      <c r="CK1543" s="166"/>
      <c r="CL1543" s="166"/>
      <c r="CM1543" s="166"/>
      <c r="CN1543" s="166"/>
      <c r="CO1543" s="166"/>
      <c r="CP1543" s="166"/>
      <c r="CQ1543" s="166"/>
      <c r="CR1543" s="166"/>
      <c r="CS1543" s="166"/>
      <c r="CT1543" s="166"/>
      <c r="CU1543" s="166"/>
      <c r="CV1543" s="166"/>
      <c r="CW1543" s="166"/>
      <c r="CX1543" s="166"/>
      <c r="CY1543" s="166"/>
      <c r="CZ1543" s="166"/>
      <c r="DA1543" s="166"/>
      <c r="DB1543" s="166"/>
      <c r="DC1543" s="166"/>
      <c r="DD1543" s="166"/>
      <c r="DE1543" s="166"/>
      <c r="DF1543" s="166"/>
      <c r="DG1543" s="166"/>
      <c r="DH1543" s="166"/>
      <c r="DI1543" s="166"/>
      <c r="DJ1543" s="166"/>
      <c r="DK1543" s="166"/>
      <c r="DL1543" s="166"/>
      <c r="DM1543" s="166"/>
      <c r="DN1543" s="166"/>
      <c r="DO1543" s="166"/>
      <c r="DP1543" s="166"/>
      <c r="DQ1543" s="166"/>
      <c r="DR1543" s="166"/>
      <c r="DS1543" s="166"/>
      <c r="DT1543" s="166"/>
      <c r="DU1543" s="166"/>
      <c r="DV1543" s="166"/>
      <c r="DW1543" s="166"/>
      <c r="DX1543" s="166"/>
      <c r="DY1543" s="166"/>
      <c r="DZ1543" s="166"/>
      <c r="EA1543" s="166"/>
      <c r="EB1543" s="166"/>
      <c r="EC1543" s="166"/>
      <c r="ED1543" s="166"/>
      <c r="EE1543" s="166"/>
      <c r="EF1543" s="166"/>
      <c r="EG1543" s="166"/>
      <c r="EH1543" s="166"/>
      <c r="EI1543" s="166"/>
      <c r="EJ1543" s="166"/>
      <c r="EK1543" s="166"/>
      <c r="EL1543" s="166"/>
      <c r="EM1543" s="166"/>
      <c r="EN1543" s="166"/>
      <c r="EO1543" s="166"/>
      <c r="EP1543" s="166"/>
      <c r="EQ1543" s="166"/>
      <c r="ER1543" s="166"/>
      <c r="ES1543" s="166"/>
      <c r="ET1543" s="166"/>
      <c r="EU1543" s="166"/>
      <c r="EV1543" s="166"/>
      <c r="EW1543" s="166"/>
      <c r="EX1543" s="166"/>
      <c r="EY1543" s="166"/>
      <c r="EZ1543" s="166"/>
      <c r="FA1543" s="166"/>
      <c r="FB1543" s="166"/>
      <c r="FC1543" s="166"/>
      <c r="FD1543" s="166"/>
      <c r="FE1543" s="166"/>
      <c r="FF1543" s="166"/>
      <c r="FG1543" s="166"/>
      <c r="FH1543" s="166"/>
      <c r="FI1543" s="166"/>
      <c r="FJ1543" s="166"/>
    </row>
    <row r="1544" spans="13:166" s="19" customFormat="1">
      <c r="M1544" s="166"/>
      <c r="N1544" s="166"/>
      <c r="O1544" s="166"/>
      <c r="P1544" s="166"/>
      <c r="Q1544" s="166"/>
      <c r="R1544" s="166"/>
      <c r="S1544" s="166"/>
      <c r="T1544" s="166"/>
      <c r="U1544" s="166"/>
      <c r="V1544" s="166"/>
      <c r="W1544" s="166"/>
      <c r="X1544" s="166"/>
      <c r="Y1544" s="166"/>
      <c r="Z1544" s="166"/>
      <c r="AA1544" s="166"/>
      <c r="AB1544" s="166"/>
      <c r="AC1544" s="166"/>
      <c r="AD1544" s="166"/>
      <c r="AE1544" s="166"/>
      <c r="AF1544" s="166"/>
      <c r="AG1544" s="166"/>
      <c r="AH1544" s="167"/>
      <c r="AI1544" s="167"/>
      <c r="AJ1544" s="167"/>
      <c r="AK1544" s="167"/>
      <c r="AL1544" s="167"/>
      <c r="AM1544" s="167"/>
      <c r="AN1544" s="167"/>
      <c r="AO1544" s="167"/>
      <c r="AP1544" s="167"/>
      <c r="AQ1544" s="167"/>
      <c r="AR1544" s="167"/>
      <c r="AS1544" s="167"/>
      <c r="AT1544" s="167"/>
      <c r="AU1544" s="167"/>
      <c r="AV1544" s="167"/>
      <c r="AW1544" s="167"/>
      <c r="AX1544" s="167"/>
      <c r="AY1544" s="167"/>
      <c r="AZ1544" s="167"/>
      <c r="BA1544" s="167"/>
      <c r="BB1544" s="167"/>
      <c r="BC1544" s="167"/>
      <c r="BD1544" s="167"/>
      <c r="BE1544" s="167"/>
      <c r="BF1544" s="167"/>
      <c r="BG1544" s="167"/>
      <c r="BH1544" s="167"/>
      <c r="BI1544" s="167"/>
      <c r="BJ1544" s="167"/>
      <c r="BK1544" s="167"/>
      <c r="BL1544" s="166"/>
      <c r="BM1544" s="166"/>
      <c r="BN1544" s="166"/>
      <c r="BO1544" s="166"/>
      <c r="BP1544" s="166"/>
      <c r="BQ1544" s="166"/>
      <c r="BR1544" s="166"/>
      <c r="BS1544" s="166"/>
      <c r="BT1544" s="166"/>
      <c r="BU1544" s="166"/>
      <c r="BV1544" s="166"/>
      <c r="BW1544" s="166"/>
      <c r="BX1544" s="166"/>
      <c r="BY1544" s="166"/>
      <c r="BZ1544" s="166"/>
      <c r="CA1544" s="166"/>
      <c r="CB1544" s="166"/>
      <c r="CC1544" s="166"/>
      <c r="CD1544" s="166"/>
      <c r="CE1544" s="166"/>
      <c r="CF1544" s="166"/>
      <c r="CG1544" s="166"/>
      <c r="CH1544" s="166"/>
      <c r="CI1544" s="166"/>
      <c r="CJ1544" s="166"/>
      <c r="CK1544" s="166"/>
      <c r="CL1544" s="166"/>
      <c r="CM1544" s="166"/>
      <c r="CN1544" s="166"/>
      <c r="CO1544" s="166"/>
      <c r="CP1544" s="166"/>
      <c r="CQ1544" s="166"/>
      <c r="CR1544" s="166"/>
      <c r="CS1544" s="166"/>
      <c r="CT1544" s="166"/>
      <c r="CU1544" s="166"/>
      <c r="CV1544" s="166"/>
      <c r="CW1544" s="166"/>
      <c r="CX1544" s="166"/>
      <c r="CY1544" s="166"/>
      <c r="CZ1544" s="166"/>
      <c r="DA1544" s="166"/>
      <c r="DB1544" s="166"/>
      <c r="DC1544" s="166"/>
      <c r="DD1544" s="166"/>
      <c r="DE1544" s="166"/>
      <c r="DF1544" s="166"/>
      <c r="DG1544" s="166"/>
      <c r="DH1544" s="166"/>
      <c r="DI1544" s="166"/>
      <c r="DJ1544" s="166"/>
      <c r="DK1544" s="166"/>
      <c r="DL1544" s="166"/>
      <c r="DM1544" s="166"/>
      <c r="DN1544" s="166"/>
      <c r="DO1544" s="166"/>
      <c r="DP1544" s="166"/>
      <c r="DQ1544" s="166"/>
      <c r="DR1544" s="166"/>
      <c r="DS1544" s="166"/>
      <c r="DT1544" s="166"/>
      <c r="DU1544" s="166"/>
      <c r="DV1544" s="166"/>
      <c r="DW1544" s="166"/>
      <c r="DX1544" s="166"/>
      <c r="DY1544" s="166"/>
      <c r="DZ1544" s="166"/>
      <c r="EA1544" s="166"/>
      <c r="EB1544" s="166"/>
      <c r="EC1544" s="166"/>
      <c r="ED1544" s="166"/>
      <c r="EE1544" s="166"/>
      <c r="EF1544" s="166"/>
      <c r="EG1544" s="166"/>
      <c r="EH1544" s="166"/>
      <c r="EI1544" s="166"/>
      <c r="EJ1544" s="166"/>
      <c r="EK1544" s="166"/>
      <c r="EL1544" s="166"/>
      <c r="EM1544" s="166"/>
      <c r="EN1544" s="166"/>
      <c r="EO1544" s="166"/>
      <c r="EP1544" s="166"/>
      <c r="EQ1544" s="166"/>
      <c r="ER1544" s="166"/>
      <c r="ES1544" s="166"/>
      <c r="ET1544" s="166"/>
      <c r="EU1544" s="166"/>
      <c r="EV1544" s="166"/>
      <c r="EW1544" s="166"/>
      <c r="EX1544" s="166"/>
      <c r="EY1544" s="166"/>
      <c r="EZ1544" s="166"/>
      <c r="FA1544" s="166"/>
      <c r="FB1544" s="166"/>
      <c r="FC1544" s="166"/>
      <c r="FD1544" s="166"/>
      <c r="FE1544" s="166"/>
      <c r="FF1544" s="166"/>
      <c r="FG1544" s="166"/>
      <c r="FH1544" s="166"/>
      <c r="FI1544" s="166"/>
      <c r="FJ1544" s="166"/>
    </row>
    <row r="1545" spans="13:166" s="19" customFormat="1">
      <c r="M1545" s="166"/>
      <c r="N1545" s="166"/>
      <c r="O1545" s="166"/>
      <c r="P1545" s="166"/>
      <c r="Q1545" s="166"/>
      <c r="R1545" s="166"/>
      <c r="S1545" s="166"/>
      <c r="T1545" s="166"/>
      <c r="U1545" s="166"/>
      <c r="V1545" s="166"/>
      <c r="W1545" s="166"/>
      <c r="X1545" s="166"/>
      <c r="Y1545" s="166"/>
      <c r="Z1545" s="166"/>
      <c r="AA1545" s="166"/>
      <c r="AB1545" s="166"/>
      <c r="AC1545" s="166"/>
      <c r="AD1545" s="166"/>
      <c r="AE1545" s="166"/>
      <c r="AF1545" s="166"/>
      <c r="AG1545" s="166"/>
      <c r="AH1545" s="167"/>
      <c r="AI1545" s="167"/>
      <c r="AJ1545" s="167"/>
      <c r="AK1545" s="167"/>
      <c r="AL1545" s="167"/>
      <c r="AM1545" s="167"/>
      <c r="AN1545" s="167"/>
      <c r="AO1545" s="167"/>
      <c r="AP1545" s="167"/>
      <c r="AQ1545" s="167"/>
      <c r="AR1545" s="167"/>
      <c r="AS1545" s="167"/>
      <c r="AT1545" s="167"/>
      <c r="AU1545" s="167"/>
      <c r="AV1545" s="167"/>
      <c r="AW1545" s="167"/>
      <c r="AX1545" s="167"/>
      <c r="AY1545" s="167"/>
      <c r="AZ1545" s="167"/>
      <c r="BA1545" s="167"/>
      <c r="BB1545" s="167"/>
      <c r="BC1545" s="167"/>
      <c r="BD1545" s="167"/>
      <c r="BE1545" s="167"/>
      <c r="BF1545" s="167"/>
      <c r="BG1545" s="167"/>
      <c r="BH1545" s="167"/>
      <c r="BI1545" s="167"/>
      <c r="BJ1545" s="167"/>
      <c r="BK1545" s="167"/>
      <c r="BL1545" s="166"/>
      <c r="BM1545" s="166"/>
      <c r="BN1545" s="166"/>
      <c r="BO1545" s="166"/>
      <c r="BP1545" s="166"/>
      <c r="BQ1545" s="166"/>
      <c r="BR1545" s="166"/>
      <c r="BS1545" s="166"/>
      <c r="BT1545" s="166"/>
      <c r="BU1545" s="166"/>
      <c r="BV1545" s="166"/>
      <c r="BW1545" s="166"/>
      <c r="BX1545" s="166"/>
      <c r="BY1545" s="166"/>
      <c r="BZ1545" s="166"/>
      <c r="CA1545" s="166"/>
      <c r="CB1545" s="166"/>
      <c r="CC1545" s="166"/>
      <c r="CD1545" s="166"/>
      <c r="CE1545" s="166"/>
      <c r="CF1545" s="166"/>
      <c r="CG1545" s="166"/>
      <c r="CH1545" s="166"/>
      <c r="CI1545" s="166"/>
      <c r="CJ1545" s="166"/>
      <c r="CK1545" s="166"/>
      <c r="CL1545" s="166"/>
      <c r="CM1545" s="166"/>
      <c r="CN1545" s="166"/>
      <c r="CO1545" s="166"/>
      <c r="CP1545" s="166"/>
      <c r="CQ1545" s="166"/>
      <c r="CR1545" s="166"/>
      <c r="CS1545" s="166"/>
      <c r="CT1545" s="166"/>
      <c r="CU1545" s="166"/>
      <c r="CV1545" s="166"/>
      <c r="CW1545" s="166"/>
      <c r="CX1545" s="166"/>
      <c r="CY1545" s="166"/>
      <c r="CZ1545" s="166"/>
      <c r="DA1545" s="166"/>
      <c r="DB1545" s="166"/>
      <c r="DC1545" s="166"/>
      <c r="DD1545" s="166"/>
      <c r="DE1545" s="166"/>
      <c r="DF1545" s="166"/>
      <c r="DG1545" s="166"/>
      <c r="DH1545" s="166"/>
      <c r="DI1545" s="166"/>
      <c r="DJ1545" s="166"/>
      <c r="DK1545" s="166"/>
      <c r="DL1545" s="166"/>
      <c r="DM1545" s="166"/>
      <c r="DN1545" s="166"/>
      <c r="DO1545" s="166"/>
      <c r="DP1545" s="166"/>
      <c r="DQ1545" s="166"/>
      <c r="DR1545" s="166"/>
      <c r="DS1545" s="166"/>
      <c r="DT1545" s="166"/>
      <c r="DU1545" s="166"/>
      <c r="DV1545" s="166"/>
      <c r="DW1545" s="166"/>
      <c r="DX1545" s="166"/>
      <c r="DY1545" s="166"/>
      <c r="DZ1545" s="166"/>
      <c r="EA1545" s="166"/>
      <c r="EB1545" s="166"/>
      <c r="EC1545" s="166"/>
      <c r="ED1545" s="166"/>
      <c r="EE1545" s="166"/>
      <c r="EF1545" s="166"/>
      <c r="EG1545" s="166"/>
      <c r="EH1545" s="166"/>
      <c r="EI1545" s="166"/>
      <c r="EJ1545" s="166"/>
      <c r="EK1545" s="166"/>
      <c r="EL1545" s="166"/>
      <c r="EM1545" s="166"/>
      <c r="EN1545" s="166"/>
      <c r="EO1545" s="166"/>
      <c r="EP1545" s="166"/>
      <c r="EQ1545" s="166"/>
      <c r="ER1545" s="166"/>
      <c r="ES1545" s="166"/>
      <c r="ET1545" s="166"/>
      <c r="EU1545" s="166"/>
      <c r="EV1545" s="166"/>
      <c r="EW1545" s="166"/>
      <c r="EX1545" s="166"/>
      <c r="EY1545" s="166"/>
      <c r="EZ1545" s="166"/>
      <c r="FA1545" s="166"/>
      <c r="FB1545" s="166"/>
      <c r="FC1545" s="166"/>
      <c r="FD1545" s="166"/>
      <c r="FE1545" s="166"/>
      <c r="FF1545" s="166"/>
      <c r="FG1545" s="166"/>
      <c r="FH1545" s="166"/>
      <c r="FI1545" s="166"/>
      <c r="FJ1545" s="166"/>
    </row>
    <row r="1546" spans="13:166" s="19" customFormat="1">
      <c r="M1546" s="166"/>
      <c r="N1546" s="166"/>
      <c r="O1546" s="166"/>
      <c r="P1546" s="166"/>
      <c r="Q1546" s="166"/>
      <c r="R1546" s="166"/>
      <c r="S1546" s="166"/>
      <c r="T1546" s="166"/>
      <c r="U1546" s="166"/>
      <c r="V1546" s="166"/>
      <c r="W1546" s="166"/>
      <c r="X1546" s="166"/>
      <c r="Y1546" s="166"/>
      <c r="Z1546" s="166"/>
      <c r="AA1546" s="166"/>
      <c r="AB1546" s="166"/>
      <c r="AC1546" s="166"/>
      <c r="AD1546" s="166"/>
      <c r="AE1546" s="166"/>
      <c r="AF1546" s="166"/>
      <c r="AG1546" s="166"/>
      <c r="AH1546" s="167"/>
      <c r="AI1546" s="167"/>
      <c r="AJ1546" s="167"/>
      <c r="AK1546" s="167"/>
      <c r="AL1546" s="167"/>
      <c r="AM1546" s="167"/>
      <c r="AN1546" s="167"/>
      <c r="AO1546" s="167"/>
      <c r="AP1546" s="167"/>
      <c r="AQ1546" s="167"/>
      <c r="AR1546" s="167"/>
      <c r="AS1546" s="167"/>
      <c r="AT1546" s="167"/>
      <c r="AU1546" s="167"/>
      <c r="AV1546" s="167"/>
      <c r="AW1546" s="167"/>
      <c r="AX1546" s="167"/>
      <c r="AY1546" s="167"/>
      <c r="AZ1546" s="167"/>
      <c r="BA1546" s="167"/>
      <c r="BB1546" s="167"/>
      <c r="BC1546" s="167"/>
      <c r="BD1546" s="167"/>
      <c r="BE1546" s="167"/>
      <c r="BF1546" s="167"/>
      <c r="BG1546" s="167"/>
      <c r="BH1546" s="167"/>
      <c r="BI1546" s="167"/>
      <c r="BJ1546" s="167"/>
      <c r="BK1546" s="167"/>
      <c r="BL1546" s="166"/>
      <c r="BM1546" s="166"/>
      <c r="BN1546" s="166"/>
      <c r="BO1546" s="166"/>
      <c r="BP1546" s="166"/>
      <c r="BQ1546" s="166"/>
      <c r="BR1546" s="166"/>
      <c r="BS1546" s="166"/>
      <c r="BT1546" s="166"/>
      <c r="BU1546" s="166"/>
      <c r="BV1546" s="166"/>
      <c r="BW1546" s="166"/>
      <c r="BX1546" s="166"/>
      <c r="BY1546" s="166"/>
      <c r="BZ1546" s="166"/>
      <c r="CA1546" s="166"/>
      <c r="CB1546" s="166"/>
      <c r="CC1546" s="166"/>
      <c r="CD1546" s="166"/>
      <c r="CE1546" s="166"/>
      <c r="CF1546" s="166"/>
      <c r="CG1546" s="166"/>
      <c r="CH1546" s="166"/>
      <c r="CI1546" s="166"/>
      <c r="CJ1546" s="166"/>
      <c r="CK1546" s="166"/>
      <c r="CL1546" s="166"/>
      <c r="CM1546" s="166"/>
      <c r="CN1546" s="166"/>
      <c r="CO1546" s="166"/>
      <c r="CP1546" s="166"/>
      <c r="CQ1546" s="166"/>
      <c r="CR1546" s="166"/>
      <c r="CS1546" s="166"/>
      <c r="CT1546" s="166"/>
      <c r="CU1546" s="166"/>
      <c r="CV1546" s="166"/>
      <c r="CW1546" s="166"/>
      <c r="CX1546" s="166"/>
      <c r="CY1546" s="166"/>
      <c r="CZ1546" s="166"/>
      <c r="DA1546" s="166"/>
      <c r="DB1546" s="166"/>
      <c r="DC1546" s="166"/>
      <c r="DD1546" s="166"/>
      <c r="DE1546" s="166"/>
      <c r="DF1546" s="166"/>
      <c r="DG1546" s="166"/>
      <c r="DH1546" s="166"/>
      <c r="DI1546" s="166"/>
      <c r="DJ1546" s="166"/>
      <c r="DK1546" s="166"/>
      <c r="DL1546" s="166"/>
      <c r="DM1546" s="166"/>
      <c r="DN1546" s="166"/>
      <c r="DO1546" s="166"/>
      <c r="DP1546" s="166"/>
      <c r="DQ1546" s="166"/>
      <c r="DR1546" s="166"/>
      <c r="DS1546" s="166"/>
      <c r="DT1546" s="166"/>
      <c r="DU1546" s="166"/>
      <c r="DV1546" s="166"/>
      <c r="DW1546" s="166"/>
      <c r="DX1546" s="166"/>
      <c r="DY1546" s="166"/>
      <c r="DZ1546" s="166"/>
      <c r="EA1546" s="166"/>
      <c r="EB1546" s="166"/>
      <c r="EC1546" s="166"/>
      <c r="ED1546" s="166"/>
      <c r="EE1546" s="166"/>
      <c r="EF1546" s="166"/>
      <c r="EG1546" s="166"/>
      <c r="EH1546" s="166"/>
      <c r="EI1546" s="166"/>
      <c r="EJ1546" s="166"/>
      <c r="EK1546" s="166"/>
      <c r="EL1546" s="166"/>
      <c r="EM1546" s="166"/>
      <c r="EN1546" s="166"/>
      <c r="EO1546" s="166"/>
      <c r="EP1546" s="166"/>
      <c r="EQ1546" s="166"/>
      <c r="ER1546" s="166"/>
      <c r="ES1546" s="166"/>
      <c r="ET1546" s="166"/>
      <c r="EU1546" s="166"/>
      <c r="EV1546" s="166"/>
      <c r="EW1546" s="166"/>
      <c r="EX1546" s="166"/>
      <c r="EY1546" s="166"/>
      <c r="EZ1546" s="166"/>
      <c r="FA1546" s="166"/>
      <c r="FB1546" s="166"/>
      <c r="FC1546" s="166"/>
      <c r="FD1546" s="166"/>
      <c r="FE1546" s="166"/>
      <c r="FF1546" s="166"/>
      <c r="FG1546" s="166"/>
      <c r="FH1546" s="166"/>
      <c r="FI1546" s="166"/>
      <c r="FJ1546" s="166"/>
    </row>
    <row r="1547" spans="13:166" s="19" customFormat="1">
      <c r="M1547" s="166"/>
      <c r="N1547" s="166"/>
      <c r="O1547" s="166"/>
      <c r="P1547" s="166"/>
      <c r="Q1547" s="166"/>
      <c r="R1547" s="166"/>
      <c r="S1547" s="166"/>
      <c r="T1547" s="166"/>
      <c r="U1547" s="166"/>
      <c r="V1547" s="166"/>
      <c r="W1547" s="166"/>
      <c r="X1547" s="166"/>
      <c r="Y1547" s="166"/>
      <c r="Z1547" s="166"/>
      <c r="AA1547" s="166"/>
      <c r="AB1547" s="166"/>
      <c r="AC1547" s="166"/>
      <c r="AD1547" s="166"/>
      <c r="AE1547" s="166"/>
      <c r="AF1547" s="166"/>
      <c r="AG1547" s="166"/>
      <c r="AH1547" s="167"/>
      <c r="AI1547" s="167"/>
      <c r="AJ1547" s="167"/>
      <c r="AK1547" s="167"/>
      <c r="AL1547" s="167"/>
      <c r="AM1547" s="167"/>
      <c r="AN1547" s="167"/>
      <c r="AO1547" s="167"/>
      <c r="AP1547" s="167"/>
      <c r="AQ1547" s="167"/>
      <c r="AR1547" s="167"/>
      <c r="AS1547" s="167"/>
      <c r="AT1547" s="167"/>
      <c r="AU1547" s="167"/>
      <c r="AV1547" s="167"/>
      <c r="AW1547" s="167"/>
      <c r="AX1547" s="167"/>
      <c r="AY1547" s="167"/>
      <c r="AZ1547" s="167"/>
      <c r="BA1547" s="167"/>
      <c r="BB1547" s="167"/>
      <c r="BC1547" s="167"/>
      <c r="BD1547" s="167"/>
      <c r="BE1547" s="167"/>
      <c r="BF1547" s="167"/>
      <c r="BG1547" s="167"/>
      <c r="BH1547" s="167"/>
      <c r="BI1547" s="167"/>
      <c r="BJ1547" s="167"/>
      <c r="BK1547" s="167"/>
      <c r="BL1547" s="166"/>
      <c r="BM1547" s="166"/>
      <c r="BN1547" s="166"/>
      <c r="BO1547" s="166"/>
      <c r="BP1547" s="166"/>
      <c r="BQ1547" s="166"/>
      <c r="BR1547" s="166"/>
      <c r="BS1547" s="166"/>
      <c r="BT1547" s="166"/>
      <c r="BU1547" s="166"/>
      <c r="BV1547" s="166"/>
      <c r="BW1547" s="166"/>
      <c r="BX1547" s="166"/>
      <c r="BY1547" s="166"/>
      <c r="BZ1547" s="166"/>
      <c r="CA1547" s="166"/>
      <c r="CB1547" s="166"/>
      <c r="CC1547" s="166"/>
      <c r="CD1547" s="166"/>
      <c r="CE1547" s="166"/>
      <c r="CF1547" s="166"/>
      <c r="CG1547" s="166"/>
      <c r="CH1547" s="166"/>
      <c r="CI1547" s="166"/>
      <c r="CJ1547" s="166"/>
      <c r="CK1547" s="166"/>
      <c r="CL1547" s="166"/>
      <c r="CM1547" s="166"/>
      <c r="CN1547" s="166"/>
      <c r="CO1547" s="166"/>
      <c r="CP1547" s="166"/>
      <c r="CQ1547" s="166"/>
      <c r="CR1547" s="166"/>
      <c r="CS1547" s="166"/>
      <c r="CT1547" s="166"/>
      <c r="CU1547" s="166"/>
      <c r="CV1547" s="166"/>
      <c r="CW1547" s="166"/>
      <c r="CX1547" s="166"/>
      <c r="CY1547" s="166"/>
      <c r="CZ1547" s="166"/>
      <c r="DA1547" s="166"/>
      <c r="DB1547" s="166"/>
      <c r="DC1547" s="166"/>
      <c r="DD1547" s="166"/>
      <c r="DE1547" s="166"/>
      <c r="DF1547" s="166"/>
      <c r="DG1547" s="166"/>
      <c r="DH1547" s="166"/>
      <c r="DI1547" s="166"/>
      <c r="DJ1547" s="166"/>
      <c r="DK1547" s="166"/>
      <c r="DL1547" s="166"/>
      <c r="DM1547" s="166"/>
      <c r="DN1547" s="166"/>
      <c r="DO1547" s="166"/>
      <c r="DP1547" s="166"/>
      <c r="DQ1547" s="166"/>
      <c r="DR1547" s="166"/>
      <c r="DS1547" s="166"/>
      <c r="DT1547" s="166"/>
      <c r="DU1547" s="166"/>
      <c r="DV1547" s="166"/>
      <c r="DW1547" s="166"/>
      <c r="DX1547" s="166"/>
      <c r="DY1547" s="166"/>
      <c r="DZ1547" s="166"/>
      <c r="EA1547" s="166"/>
      <c r="EB1547" s="166"/>
      <c r="EC1547" s="166"/>
      <c r="ED1547" s="166"/>
      <c r="EE1547" s="166"/>
      <c r="EF1547" s="166"/>
      <c r="EG1547" s="166"/>
      <c r="EH1547" s="166"/>
      <c r="EI1547" s="166"/>
      <c r="EJ1547" s="166"/>
      <c r="EK1547" s="166"/>
      <c r="EL1547" s="166"/>
      <c r="EM1547" s="166"/>
      <c r="EN1547" s="166"/>
      <c r="EO1547" s="166"/>
      <c r="EP1547" s="166"/>
      <c r="EQ1547" s="166"/>
      <c r="ER1547" s="166"/>
      <c r="ES1547" s="166"/>
      <c r="ET1547" s="166"/>
      <c r="EU1547" s="166"/>
      <c r="EV1547" s="166"/>
      <c r="EW1547" s="166"/>
      <c r="EX1547" s="166"/>
      <c r="EY1547" s="166"/>
      <c r="EZ1547" s="166"/>
      <c r="FA1547" s="166"/>
      <c r="FB1547" s="166"/>
      <c r="FC1547" s="166"/>
      <c r="FD1547" s="166"/>
      <c r="FE1547" s="166"/>
      <c r="FF1547" s="166"/>
      <c r="FG1547" s="166"/>
      <c r="FH1547" s="166"/>
      <c r="FI1547" s="166"/>
      <c r="FJ1547" s="166"/>
    </row>
    <row r="1548" spans="13:166" s="19" customFormat="1">
      <c r="M1548" s="166"/>
      <c r="N1548" s="166"/>
      <c r="O1548" s="166"/>
      <c r="P1548" s="166"/>
      <c r="Q1548" s="166"/>
      <c r="R1548" s="166"/>
      <c r="S1548" s="166"/>
      <c r="T1548" s="166"/>
      <c r="U1548" s="166"/>
      <c r="V1548" s="166"/>
      <c r="W1548" s="166"/>
      <c r="X1548" s="166"/>
      <c r="Y1548" s="166"/>
      <c r="Z1548" s="166"/>
      <c r="AA1548" s="166"/>
      <c r="AB1548" s="166"/>
      <c r="AC1548" s="166"/>
      <c r="AD1548" s="166"/>
      <c r="AE1548" s="166"/>
      <c r="AF1548" s="166"/>
      <c r="AG1548" s="166"/>
      <c r="AH1548" s="167"/>
      <c r="AI1548" s="167"/>
      <c r="AJ1548" s="167"/>
      <c r="AK1548" s="167"/>
      <c r="AL1548" s="167"/>
      <c r="AM1548" s="167"/>
      <c r="AN1548" s="167"/>
      <c r="AO1548" s="167"/>
      <c r="AP1548" s="167"/>
      <c r="AQ1548" s="167"/>
      <c r="AR1548" s="167"/>
      <c r="AS1548" s="167"/>
      <c r="AT1548" s="167"/>
      <c r="AU1548" s="167"/>
      <c r="AV1548" s="167"/>
      <c r="AW1548" s="167"/>
      <c r="AX1548" s="167"/>
      <c r="AY1548" s="167"/>
      <c r="AZ1548" s="167"/>
      <c r="BA1548" s="167"/>
      <c r="BB1548" s="167"/>
      <c r="BC1548" s="167"/>
      <c r="BD1548" s="167"/>
      <c r="BE1548" s="167"/>
      <c r="BF1548" s="167"/>
      <c r="BG1548" s="167"/>
      <c r="BH1548" s="167"/>
      <c r="BI1548" s="167"/>
      <c r="BJ1548" s="167"/>
      <c r="BK1548" s="167"/>
      <c r="BL1548" s="166"/>
      <c r="BM1548" s="166"/>
      <c r="BN1548" s="166"/>
      <c r="BO1548" s="166"/>
      <c r="BP1548" s="166"/>
      <c r="BQ1548" s="166"/>
      <c r="BR1548" s="166"/>
      <c r="BS1548" s="166"/>
      <c r="BT1548" s="166"/>
      <c r="BU1548" s="166"/>
      <c r="BV1548" s="166"/>
      <c r="BW1548" s="166"/>
      <c r="BX1548" s="166"/>
      <c r="BY1548" s="166"/>
      <c r="BZ1548" s="166"/>
      <c r="CA1548" s="166"/>
      <c r="CB1548" s="166"/>
      <c r="CC1548" s="166"/>
      <c r="CD1548" s="166"/>
      <c r="CE1548" s="166"/>
      <c r="CF1548" s="166"/>
      <c r="CG1548" s="166"/>
      <c r="CH1548" s="166"/>
      <c r="CI1548" s="166"/>
      <c r="CJ1548" s="166"/>
      <c r="CK1548" s="166"/>
      <c r="CL1548" s="166"/>
      <c r="CM1548" s="166"/>
      <c r="CN1548" s="166"/>
      <c r="CO1548" s="166"/>
      <c r="CP1548" s="166"/>
      <c r="CQ1548" s="166"/>
      <c r="CR1548" s="166"/>
      <c r="CS1548" s="166"/>
      <c r="CT1548" s="166"/>
      <c r="CU1548" s="166"/>
      <c r="CV1548" s="166"/>
      <c r="CW1548" s="166"/>
      <c r="CX1548" s="166"/>
      <c r="CY1548" s="166"/>
      <c r="CZ1548" s="166"/>
      <c r="DA1548" s="166"/>
      <c r="DB1548" s="166"/>
      <c r="DC1548" s="166"/>
      <c r="DD1548" s="166"/>
      <c r="DE1548" s="166"/>
      <c r="DF1548" s="166"/>
      <c r="DG1548" s="166"/>
      <c r="DH1548" s="166"/>
      <c r="DI1548" s="166"/>
      <c r="DJ1548" s="166"/>
      <c r="DK1548" s="166"/>
      <c r="DL1548" s="166"/>
      <c r="DM1548" s="166"/>
      <c r="DN1548" s="166"/>
      <c r="DO1548" s="166"/>
      <c r="DP1548" s="166"/>
      <c r="DQ1548" s="166"/>
      <c r="DR1548" s="166"/>
      <c r="DS1548" s="166"/>
      <c r="DT1548" s="166"/>
      <c r="DU1548" s="166"/>
      <c r="DV1548" s="166"/>
      <c r="DW1548" s="166"/>
      <c r="DX1548" s="166"/>
      <c r="DY1548" s="166"/>
      <c r="DZ1548" s="166"/>
      <c r="EA1548" s="166"/>
      <c r="EB1548" s="166"/>
      <c r="EC1548" s="166"/>
      <c r="ED1548" s="166"/>
      <c r="EE1548" s="166"/>
      <c r="EF1548" s="166"/>
      <c r="EG1548" s="166"/>
      <c r="EH1548" s="166"/>
      <c r="EI1548" s="166"/>
      <c r="EJ1548" s="166"/>
      <c r="EK1548" s="166"/>
      <c r="EL1548" s="166"/>
      <c r="EM1548" s="166"/>
      <c r="EN1548" s="166"/>
      <c r="EO1548" s="166"/>
      <c r="EP1548" s="166"/>
      <c r="EQ1548" s="166"/>
      <c r="ER1548" s="166"/>
      <c r="ES1548" s="166"/>
      <c r="ET1548" s="166"/>
      <c r="EU1548" s="166"/>
      <c r="EV1548" s="166"/>
      <c r="EW1548" s="166"/>
      <c r="EX1548" s="166"/>
      <c r="EY1548" s="166"/>
      <c r="EZ1548" s="166"/>
      <c r="FA1548" s="166"/>
      <c r="FB1548" s="166"/>
      <c r="FC1548" s="166"/>
      <c r="FD1548" s="166"/>
      <c r="FE1548" s="166"/>
      <c r="FF1548" s="166"/>
      <c r="FG1548" s="166"/>
      <c r="FH1548" s="166"/>
      <c r="FI1548" s="166"/>
      <c r="FJ1548" s="166"/>
    </row>
    <row r="1549" spans="13:166" s="19" customFormat="1">
      <c r="M1549" s="166"/>
      <c r="N1549" s="166"/>
      <c r="O1549" s="166"/>
      <c r="P1549" s="166"/>
      <c r="Q1549" s="166"/>
      <c r="R1549" s="166"/>
      <c r="S1549" s="166"/>
      <c r="T1549" s="166"/>
      <c r="U1549" s="166"/>
      <c r="V1549" s="166"/>
      <c r="W1549" s="166"/>
      <c r="X1549" s="166"/>
      <c r="Y1549" s="166"/>
      <c r="Z1549" s="166"/>
      <c r="AA1549" s="166"/>
      <c r="AB1549" s="166"/>
      <c r="AC1549" s="166"/>
      <c r="AD1549" s="166"/>
      <c r="AE1549" s="166"/>
      <c r="AF1549" s="166"/>
      <c r="AG1549" s="166"/>
      <c r="AH1549" s="167"/>
      <c r="AI1549" s="167"/>
      <c r="AJ1549" s="167"/>
      <c r="AK1549" s="167"/>
      <c r="AL1549" s="167"/>
      <c r="AM1549" s="167"/>
      <c r="AN1549" s="167"/>
      <c r="AO1549" s="167"/>
      <c r="AP1549" s="167"/>
      <c r="AQ1549" s="167"/>
      <c r="AR1549" s="167"/>
      <c r="AS1549" s="167"/>
      <c r="AT1549" s="167"/>
      <c r="AU1549" s="167"/>
      <c r="AV1549" s="167"/>
      <c r="AW1549" s="167"/>
      <c r="AX1549" s="167"/>
      <c r="AY1549" s="167"/>
      <c r="AZ1549" s="167"/>
      <c r="BA1549" s="167"/>
      <c r="BB1549" s="167"/>
      <c r="BC1549" s="167"/>
      <c r="BD1549" s="167"/>
      <c r="BE1549" s="167"/>
      <c r="BF1549" s="167"/>
      <c r="BG1549" s="167"/>
      <c r="BH1549" s="167"/>
      <c r="BI1549" s="167"/>
      <c r="BJ1549" s="167"/>
      <c r="BK1549" s="167"/>
      <c r="BL1549" s="166"/>
      <c r="BM1549" s="166"/>
      <c r="BN1549" s="166"/>
      <c r="BO1549" s="166"/>
      <c r="BP1549" s="166"/>
      <c r="BQ1549" s="166"/>
      <c r="BR1549" s="166"/>
      <c r="BS1549" s="166"/>
      <c r="BT1549" s="166"/>
      <c r="BU1549" s="166"/>
      <c r="BV1549" s="166"/>
      <c r="BW1549" s="166"/>
      <c r="BX1549" s="166"/>
      <c r="BY1549" s="166"/>
      <c r="BZ1549" s="166"/>
      <c r="CA1549" s="166"/>
      <c r="CB1549" s="166"/>
      <c r="CC1549" s="166"/>
      <c r="CD1549" s="166"/>
      <c r="CE1549" s="166"/>
      <c r="CF1549" s="166"/>
      <c r="CG1549" s="166"/>
      <c r="CH1549" s="166"/>
      <c r="CI1549" s="166"/>
      <c r="CJ1549" s="166"/>
      <c r="CK1549" s="166"/>
      <c r="CL1549" s="166"/>
      <c r="CM1549" s="166"/>
      <c r="CN1549" s="166"/>
      <c r="CO1549" s="166"/>
      <c r="CP1549" s="166"/>
      <c r="CQ1549" s="166"/>
      <c r="CR1549" s="166"/>
      <c r="CS1549" s="166"/>
      <c r="CT1549" s="166"/>
      <c r="CU1549" s="166"/>
      <c r="CV1549" s="166"/>
      <c r="CW1549" s="166"/>
      <c r="CX1549" s="166"/>
      <c r="CY1549" s="166"/>
      <c r="CZ1549" s="166"/>
      <c r="DA1549" s="166"/>
      <c r="DB1549" s="166"/>
      <c r="DC1549" s="166"/>
      <c r="DD1549" s="166"/>
      <c r="DE1549" s="166"/>
      <c r="DF1549" s="166"/>
      <c r="DG1549" s="166"/>
      <c r="DH1549" s="166"/>
      <c r="DI1549" s="166"/>
      <c r="DJ1549" s="166"/>
      <c r="DK1549" s="166"/>
      <c r="DL1549" s="166"/>
      <c r="DM1549" s="166"/>
      <c r="DN1549" s="166"/>
      <c r="DO1549" s="166"/>
      <c r="DP1549" s="166"/>
      <c r="DQ1549" s="166"/>
      <c r="DR1549" s="166"/>
      <c r="DS1549" s="166"/>
      <c r="DT1549" s="166"/>
      <c r="DU1549" s="166"/>
      <c r="DV1549" s="166"/>
      <c r="DW1549" s="166"/>
      <c r="DX1549" s="166"/>
      <c r="DY1549" s="166"/>
      <c r="DZ1549" s="166"/>
      <c r="EA1549" s="166"/>
      <c r="EB1549" s="166"/>
      <c r="EC1549" s="166"/>
      <c r="ED1549" s="166"/>
      <c r="EE1549" s="166"/>
      <c r="EF1549" s="166"/>
      <c r="EG1549" s="166"/>
      <c r="EH1549" s="166"/>
      <c r="EI1549" s="166"/>
      <c r="EJ1549" s="166"/>
      <c r="EK1549" s="166"/>
      <c r="EL1549" s="166"/>
      <c r="EM1549" s="166"/>
      <c r="EN1549" s="166"/>
      <c r="EO1549" s="166"/>
      <c r="EP1549" s="166"/>
      <c r="EQ1549" s="166"/>
      <c r="ER1549" s="166"/>
      <c r="ES1549" s="166"/>
      <c r="ET1549" s="166"/>
      <c r="EU1549" s="166"/>
      <c r="EV1549" s="166"/>
      <c r="EW1549" s="166"/>
      <c r="EX1549" s="166"/>
      <c r="EY1549" s="166"/>
      <c r="EZ1549" s="166"/>
      <c r="FA1549" s="166"/>
      <c r="FB1549" s="166"/>
      <c r="FC1549" s="166"/>
      <c r="FD1549" s="166"/>
      <c r="FE1549" s="166"/>
      <c r="FF1549" s="166"/>
      <c r="FG1549" s="166"/>
      <c r="FH1549" s="166"/>
      <c r="FI1549" s="166"/>
      <c r="FJ1549" s="166"/>
    </row>
    <row r="1550" spans="13:166" s="19" customFormat="1">
      <c r="M1550" s="166"/>
      <c r="N1550" s="166"/>
      <c r="O1550" s="166"/>
      <c r="P1550" s="166"/>
      <c r="Q1550" s="166"/>
      <c r="R1550" s="166"/>
      <c r="S1550" s="166"/>
      <c r="T1550" s="166"/>
      <c r="U1550" s="166"/>
      <c r="V1550" s="166"/>
      <c r="W1550" s="166"/>
      <c r="X1550" s="166"/>
      <c r="Y1550" s="166"/>
      <c r="Z1550" s="166"/>
      <c r="AA1550" s="166"/>
      <c r="AB1550" s="166"/>
      <c r="AC1550" s="166"/>
      <c r="AD1550" s="166"/>
      <c r="AE1550" s="166"/>
      <c r="AF1550" s="166"/>
      <c r="AG1550" s="166"/>
      <c r="AH1550" s="167"/>
      <c r="AI1550" s="167"/>
      <c r="AJ1550" s="167"/>
      <c r="AK1550" s="167"/>
      <c r="AL1550" s="167"/>
      <c r="AM1550" s="167"/>
      <c r="AN1550" s="167"/>
      <c r="AO1550" s="167"/>
      <c r="AP1550" s="167"/>
      <c r="AQ1550" s="167"/>
      <c r="AR1550" s="167"/>
      <c r="AS1550" s="167"/>
      <c r="AT1550" s="167"/>
      <c r="AU1550" s="167"/>
      <c r="AV1550" s="167"/>
      <c r="AW1550" s="167"/>
      <c r="AX1550" s="167"/>
      <c r="AY1550" s="167"/>
      <c r="AZ1550" s="167"/>
      <c r="BA1550" s="167"/>
      <c r="BB1550" s="167"/>
      <c r="BC1550" s="167"/>
      <c r="BD1550" s="167"/>
      <c r="BE1550" s="167"/>
      <c r="BF1550" s="167"/>
      <c r="BG1550" s="167"/>
      <c r="BH1550" s="167"/>
      <c r="BI1550" s="167"/>
      <c r="BJ1550" s="167"/>
      <c r="BK1550" s="167"/>
      <c r="BL1550" s="166"/>
      <c r="BM1550" s="166"/>
      <c r="BN1550" s="166"/>
      <c r="BO1550" s="166"/>
      <c r="BP1550" s="166"/>
      <c r="BQ1550" s="166"/>
      <c r="BR1550" s="166"/>
      <c r="BS1550" s="166"/>
      <c r="BT1550" s="166"/>
      <c r="BU1550" s="166"/>
      <c r="BV1550" s="166"/>
      <c r="BW1550" s="166"/>
      <c r="BX1550" s="166"/>
      <c r="BY1550" s="166"/>
      <c r="BZ1550" s="166"/>
      <c r="CA1550" s="166"/>
      <c r="CB1550" s="166"/>
      <c r="CC1550" s="166"/>
      <c r="CD1550" s="166"/>
      <c r="CE1550" s="166"/>
      <c r="CF1550" s="166"/>
      <c r="CG1550" s="166"/>
      <c r="CH1550" s="166"/>
      <c r="CI1550" s="166"/>
      <c r="CJ1550" s="166"/>
      <c r="CK1550" s="166"/>
      <c r="CL1550" s="166"/>
      <c r="CM1550" s="166"/>
      <c r="CN1550" s="166"/>
      <c r="CO1550" s="166"/>
      <c r="CP1550" s="166"/>
      <c r="CQ1550" s="166"/>
      <c r="CR1550" s="166"/>
      <c r="CS1550" s="166"/>
      <c r="CT1550" s="166"/>
      <c r="CU1550" s="166"/>
      <c r="CV1550" s="166"/>
      <c r="CW1550" s="166"/>
      <c r="CX1550" s="166"/>
      <c r="CY1550" s="166"/>
      <c r="CZ1550" s="166"/>
      <c r="DA1550" s="166"/>
      <c r="DB1550" s="166"/>
      <c r="DC1550" s="166"/>
      <c r="DD1550" s="166"/>
      <c r="DE1550" s="166"/>
      <c r="DF1550" s="166"/>
      <c r="DG1550" s="166"/>
      <c r="DH1550" s="166"/>
      <c r="DI1550" s="166"/>
      <c r="DJ1550" s="166"/>
      <c r="DK1550" s="166"/>
      <c r="DL1550" s="166"/>
      <c r="DM1550" s="166"/>
      <c r="DN1550" s="166"/>
      <c r="DO1550" s="166"/>
      <c r="DP1550" s="166"/>
      <c r="DQ1550" s="166"/>
      <c r="DR1550" s="166"/>
      <c r="DS1550" s="166"/>
      <c r="DT1550" s="166"/>
      <c r="DU1550" s="166"/>
      <c r="DV1550" s="166"/>
      <c r="DW1550" s="166"/>
      <c r="DX1550" s="166"/>
      <c r="DY1550" s="166"/>
      <c r="DZ1550" s="166"/>
      <c r="EA1550" s="166"/>
      <c r="EB1550" s="166"/>
      <c r="EC1550" s="166"/>
      <c r="ED1550" s="166"/>
      <c r="EE1550" s="166"/>
      <c r="EF1550" s="166"/>
      <c r="EG1550" s="166"/>
      <c r="EH1550" s="166"/>
      <c r="EI1550" s="166"/>
      <c r="EJ1550" s="166"/>
      <c r="EK1550" s="166"/>
      <c r="EL1550" s="166"/>
      <c r="EM1550" s="166"/>
      <c r="EN1550" s="166"/>
      <c r="EO1550" s="166"/>
      <c r="EP1550" s="166"/>
      <c r="EQ1550" s="166"/>
      <c r="ER1550" s="166"/>
      <c r="ES1550" s="166"/>
      <c r="ET1550" s="166"/>
      <c r="EU1550" s="166"/>
      <c r="EV1550" s="166"/>
      <c r="EW1550" s="166"/>
      <c r="EX1550" s="166"/>
      <c r="EY1550" s="166"/>
      <c r="EZ1550" s="166"/>
      <c r="FA1550" s="166"/>
      <c r="FB1550" s="166"/>
      <c r="FC1550" s="166"/>
      <c r="FD1550" s="166"/>
      <c r="FE1550" s="166"/>
      <c r="FF1550" s="166"/>
      <c r="FG1550" s="166"/>
      <c r="FH1550" s="166"/>
      <c r="FI1550" s="166"/>
      <c r="FJ1550" s="166"/>
    </row>
    <row r="1551" spans="13:166" s="19" customFormat="1">
      <c r="M1551" s="166"/>
      <c r="N1551" s="166"/>
      <c r="O1551" s="166"/>
      <c r="P1551" s="166"/>
      <c r="Q1551" s="166"/>
      <c r="R1551" s="166"/>
      <c r="S1551" s="166"/>
      <c r="T1551" s="166"/>
      <c r="U1551" s="166"/>
      <c r="V1551" s="166"/>
      <c r="W1551" s="166"/>
      <c r="X1551" s="166"/>
      <c r="Y1551" s="166"/>
      <c r="Z1551" s="166"/>
      <c r="AA1551" s="166"/>
      <c r="AB1551" s="166"/>
      <c r="AC1551" s="166"/>
      <c r="AD1551" s="166"/>
      <c r="AE1551" s="166"/>
      <c r="AF1551" s="166"/>
      <c r="AG1551" s="166"/>
      <c r="AH1551" s="167"/>
      <c r="AI1551" s="167"/>
      <c r="AJ1551" s="167"/>
      <c r="AK1551" s="167"/>
      <c r="AL1551" s="167"/>
      <c r="AM1551" s="167"/>
      <c r="AN1551" s="167"/>
      <c r="AO1551" s="167"/>
      <c r="AP1551" s="167"/>
      <c r="AQ1551" s="167"/>
      <c r="AR1551" s="167"/>
      <c r="AS1551" s="167"/>
      <c r="AT1551" s="167"/>
      <c r="AU1551" s="167"/>
      <c r="AV1551" s="167"/>
      <c r="AW1551" s="167"/>
      <c r="AX1551" s="167"/>
      <c r="AY1551" s="167"/>
      <c r="AZ1551" s="167"/>
      <c r="BA1551" s="167"/>
      <c r="BB1551" s="167"/>
      <c r="BC1551" s="167"/>
      <c r="BD1551" s="167"/>
      <c r="BE1551" s="167"/>
      <c r="BF1551" s="167"/>
      <c r="BG1551" s="167"/>
      <c r="BH1551" s="167"/>
      <c r="BI1551" s="167"/>
      <c r="BJ1551" s="167"/>
      <c r="BK1551" s="167"/>
      <c r="BL1551" s="166"/>
      <c r="BM1551" s="166"/>
      <c r="BN1551" s="166"/>
      <c r="BO1551" s="166"/>
      <c r="BP1551" s="166"/>
      <c r="BQ1551" s="166"/>
      <c r="BR1551" s="166"/>
      <c r="BS1551" s="166"/>
      <c r="BT1551" s="166"/>
      <c r="BU1551" s="166"/>
      <c r="BV1551" s="166"/>
      <c r="BW1551" s="166"/>
      <c r="BX1551" s="166"/>
      <c r="BY1551" s="166"/>
      <c r="BZ1551" s="166"/>
      <c r="CA1551" s="166"/>
      <c r="CB1551" s="166"/>
      <c r="CC1551" s="166"/>
      <c r="CD1551" s="166"/>
      <c r="CE1551" s="166"/>
      <c r="CF1551" s="166"/>
      <c r="CG1551" s="166"/>
      <c r="CH1551" s="166"/>
      <c r="CI1551" s="166"/>
      <c r="CJ1551" s="166"/>
      <c r="CK1551" s="166"/>
      <c r="CL1551" s="166"/>
      <c r="CM1551" s="166"/>
      <c r="CN1551" s="166"/>
      <c r="CO1551" s="166"/>
      <c r="CP1551" s="166"/>
      <c r="CQ1551" s="166"/>
      <c r="CR1551" s="166"/>
      <c r="CS1551" s="166"/>
      <c r="CT1551" s="166"/>
      <c r="CU1551" s="166"/>
      <c r="CV1551" s="166"/>
      <c r="CW1551" s="166"/>
      <c r="CX1551" s="166"/>
      <c r="CY1551" s="166"/>
      <c r="CZ1551" s="166"/>
      <c r="DA1551" s="166"/>
      <c r="DB1551" s="166"/>
      <c r="DC1551" s="166"/>
      <c r="DD1551" s="166"/>
      <c r="DE1551" s="166"/>
      <c r="DF1551" s="166"/>
      <c r="DG1551" s="166"/>
      <c r="DH1551" s="166"/>
      <c r="DI1551" s="166"/>
      <c r="DJ1551" s="166"/>
      <c r="DK1551" s="166"/>
      <c r="DL1551" s="166"/>
      <c r="DM1551" s="166"/>
      <c r="DN1551" s="166"/>
      <c r="DO1551" s="166"/>
      <c r="DP1551" s="166"/>
      <c r="DQ1551" s="166"/>
      <c r="DR1551" s="166"/>
      <c r="DS1551" s="166"/>
      <c r="DT1551" s="166"/>
      <c r="DU1551" s="166"/>
      <c r="DV1551" s="166"/>
      <c r="DW1551" s="166"/>
      <c r="DX1551" s="166"/>
      <c r="DY1551" s="166"/>
      <c r="DZ1551" s="166"/>
      <c r="EA1551" s="166"/>
      <c r="EB1551" s="166"/>
      <c r="EC1551" s="166"/>
      <c r="ED1551" s="166"/>
      <c r="EE1551" s="166"/>
      <c r="EF1551" s="166"/>
      <c r="EG1551" s="166"/>
      <c r="EH1551" s="166"/>
      <c r="EI1551" s="166"/>
      <c r="EJ1551" s="166"/>
      <c r="EK1551" s="166"/>
      <c r="EL1551" s="166"/>
      <c r="EM1551" s="166"/>
      <c r="EN1551" s="166"/>
      <c r="EO1551" s="166"/>
      <c r="EP1551" s="166"/>
      <c r="EQ1551" s="166"/>
      <c r="ER1551" s="166"/>
      <c r="ES1551" s="166"/>
      <c r="ET1551" s="166"/>
      <c r="EU1551" s="166"/>
      <c r="EV1551" s="166"/>
      <c r="EW1551" s="166"/>
      <c r="EX1551" s="166"/>
      <c r="EY1551" s="166"/>
      <c r="EZ1551" s="166"/>
      <c r="FA1551" s="166"/>
      <c r="FB1551" s="166"/>
      <c r="FC1551" s="166"/>
      <c r="FD1551" s="166"/>
      <c r="FE1551" s="166"/>
      <c r="FF1551" s="166"/>
      <c r="FG1551" s="166"/>
      <c r="FH1551" s="166"/>
      <c r="FI1551" s="166"/>
      <c r="FJ1551" s="166"/>
    </row>
    <row r="1552" spans="13:166" s="19" customFormat="1">
      <c r="M1552" s="166"/>
      <c r="N1552" s="166"/>
      <c r="O1552" s="166"/>
      <c r="P1552" s="166"/>
      <c r="Q1552" s="166"/>
      <c r="R1552" s="166"/>
      <c r="S1552" s="166"/>
      <c r="T1552" s="166"/>
      <c r="U1552" s="166"/>
      <c r="V1552" s="166"/>
      <c r="W1552" s="166"/>
      <c r="X1552" s="166"/>
      <c r="Y1552" s="166"/>
      <c r="Z1552" s="166"/>
      <c r="AA1552" s="166"/>
      <c r="AB1552" s="166"/>
      <c r="AC1552" s="166"/>
      <c r="AD1552" s="166"/>
      <c r="AE1552" s="166"/>
      <c r="AF1552" s="166"/>
      <c r="AG1552" s="166"/>
      <c r="AH1552" s="167"/>
      <c r="AI1552" s="167"/>
      <c r="AJ1552" s="167"/>
      <c r="AK1552" s="167"/>
      <c r="AL1552" s="167"/>
      <c r="AM1552" s="167"/>
      <c r="AN1552" s="167"/>
      <c r="AO1552" s="167"/>
      <c r="AP1552" s="167"/>
      <c r="AQ1552" s="167"/>
      <c r="AR1552" s="167"/>
      <c r="AS1552" s="167"/>
      <c r="AT1552" s="167"/>
      <c r="AU1552" s="167"/>
      <c r="AV1552" s="167"/>
      <c r="AW1552" s="167"/>
      <c r="AX1552" s="167"/>
      <c r="AY1552" s="167"/>
      <c r="AZ1552" s="167"/>
      <c r="BA1552" s="167"/>
      <c r="BB1552" s="167"/>
      <c r="BC1552" s="167"/>
      <c r="BD1552" s="167"/>
      <c r="BE1552" s="167"/>
      <c r="BF1552" s="167"/>
      <c r="BG1552" s="167"/>
      <c r="BH1552" s="167"/>
      <c r="BI1552" s="167"/>
      <c r="BJ1552" s="167"/>
      <c r="BK1552" s="167"/>
      <c r="BL1552" s="166"/>
      <c r="BM1552" s="166"/>
      <c r="BN1552" s="166"/>
      <c r="BO1552" s="166"/>
      <c r="BP1552" s="166"/>
      <c r="BQ1552" s="166"/>
      <c r="BR1552" s="166"/>
      <c r="BS1552" s="166"/>
      <c r="BT1552" s="166"/>
      <c r="BU1552" s="166"/>
      <c r="BV1552" s="166"/>
      <c r="BW1552" s="166"/>
      <c r="BX1552" s="166"/>
      <c r="BY1552" s="166"/>
      <c r="BZ1552" s="166"/>
      <c r="CA1552" s="166"/>
      <c r="CB1552" s="166"/>
      <c r="CC1552" s="166"/>
      <c r="CD1552" s="166"/>
      <c r="CE1552" s="166"/>
      <c r="CF1552" s="166"/>
      <c r="CG1552" s="166"/>
      <c r="CH1552" s="166"/>
      <c r="CI1552" s="166"/>
      <c r="CJ1552" s="166"/>
      <c r="CK1552" s="166"/>
      <c r="CL1552" s="166"/>
      <c r="CM1552" s="166"/>
      <c r="CN1552" s="166"/>
      <c r="CO1552" s="166"/>
      <c r="CP1552" s="166"/>
      <c r="CQ1552" s="166"/>
      <c r="CR1552" s="166"/>
      <c r="CS1552" s="166"/>
      <c r="CT1552" s="166"/>
      <c r="CU1552" s="166"/>
      <c r="CV1552" s="166"/>
      <c r="CW1552" s="166"/>
      <c r="CX1552" s="166"/>
      <c r="CY1552" s="166"/>
      <c r="CZ1552" s="166"/>
      <c r="DA1552" s="166"/>
      <c r="DB1552" s="166"/>
      <c r="DC1552" s="166"/>
      <c r="DD1552" s="166"/>
      <c r="DE1552" s="166"/>
      <c r="DF1552" s="166"/>
      <c r="DG1552" s="166"/>
      <c r="DH1552" s="166"/>
      <c r="DI1552" s="166"/>
      <c r="DJ1552" s="166"/>
      <c r="DK1552" s="166"/>
      <c r="DL1552" s="166"/>
      <c r="DM1552" s="166"/>
      <c r="DN1552" s="166"/>
      <c r="DO1552" s="166"/>
      <c r="DP1552" s="166"/>
      <c r="DQ1552" s="166"/>
      <c r="DR1552" s="166"/>
      <c r="DS1552" s="166"/>
      <c r="DT1552" s="166"/>
      <c r="DU1552" s="166"/>
      <c r="DV1552" s="166"/>
      <c r="DW1552" s="166"/>
      <c r="DX1552" s="166"/>
      <c r="DY1552" s="166"/>
      <c r="DZ1552" s="166"/>
      <c r="EA1552" s="166"/>
      <c r="EB1552" s="166"/>
      <c r="EC1552" s="166"/>
      <c r="ED1552" s="166"/>
      <c r="EE1552" s="166"/>
      <c r="EF1552" s="166"/>
      <c r="EG1552" s="166"/>
      <c r="EH1552" s="166"/>
      <c r="EI1552" s="166"/>
      <c r="EJ1552" s="166"/>
      <c r="EK1552" s="166"/>
      <c r="EL1552" s="166"/>
      <c r="EM1552" s="166"/>
      <c r="EN1552" s="166"/>
      <c r="EO1552" s="166"/>
      <c r="EP1552" s="166"/>
      <c r="EQ1552" s="166"/>
      <c r="ER1552" s="166"/>
      <c r="ES1552" s="166"/>
      <c r="ET1552" s="166"/>
      <c r="EU1552" s="166"/>
      <c r="EV1552" s="166"/>
      <c r="EW1552" s="166"/>
      <c r="EX1552" s="166"/>
      <c r="EY1552" s="166"/>
      <c r="EZ1552" s="166"/>
      <c r="FA1552" s="166"/>
      <c r="FB1552" s="166"/>
      <c r="FC1552" s="166"/>
      <c r="FD1552" s="166"/>
      <c r="FE1552" s="166"/>
      <c r="FF1552" s="166"/>
      <c r="FG1552" s="166"/>
      <c r="FH1552" s="166"/>
      <c r="FI1552" s="166"/>
      <c r="FJ1552" s="166"/>
    </row>
    <row r="1553" spans="13:166" s="19" customFormat="1">
      <c r="M1553" s="166"/>
      <c r="N1553" s="166"/>
      <c r="O1553" s="166"/>
      <c r="P1553" s="166"/>
      <c r="Q1553" s="166"/>
      <c r="R1553" s="166"/>
      <c r="S1553" s="166"/>
      <c r="T1553" s="166"/>
      <c r="U1553" s="166"/>
      <c r="V1553" s="166"/>
      <c r="W1553" s="166"/>
      <c r="X1553" s="166"/>
      <c r="Y1553" s="166"/>
      <c r="Z1553" s="166"/>
      <c r="AA1553" s="166"/>
      <c r="AB1553" s="166"/>
      <c r="AC1553" s="166"/>
      <c r="AD1553" s="166"/>
      <c r="AE1553" s="166"/>
      <c r="AF1553" s="166"/>
      <c r="AG1553" s="166"/>
      <c r="AH1553" s="167"/>
      <c r="AI1553" s="167"/>
      <c r="AJ1553" s="167"/>
      <c r="AK1553" s="167"/>
      <c r="AL1553" s="167"/>
      <c r="AM1553" s="167"/>
      <c r="AN1553" s="167"/>
      <c r="AO1553" s="167"/>
      <c r="AP1553" s="167"/>
      <c r="AQ1553" s="167"/>
      <c r="AR1553" s="167"/>
      <c r="AS1553" s="167"/>
      <c r="AT1553" s="167"/>
      <c r="AU1553" s="167"/>
      <c r="AV1553" s="167"/>
      <c r="AW1553" s="167"/>
      <c r="AX1553" s="167"/>
      <c r="AY1553" s="167"/>
      <c r="AZ1553" s="167"/>
      <c r="BA1553" s="167"/>
      <c r="BB1553" s="167"/>
      <c r="BC1553" s="167"/>
      <c r="BD1553" s="167"/>
      <c r="BE1553" s="167"/>
      <c r="BF1553" s="167"/>
      <c r="BG1553" s="167"/>
      <c r="BH1553" s="167"/>
      <c r="BI1553" s="167"/>
      <c r="BJ1553" s="167"/>
      <c r="BK1553" s="167"/>
      <c r="BL1553" s="166"/>
      <c r="BM1553" s="166"/>
      <c r="BN1553" s="166"/>
      <c r="BO1553" s="166"/>
      <c r="BP1553" s="166"/>
      <c r="BQ1553" s="166"/>
      <c r="BR1553" s="166"/>
      <c r="BS1553" s="166"/>
      <c r="BT1553" s="166"/>
      <c r="BU1553" s="166"/>
      <c r="BV1553" s="166"/>
      <c r="BW1553" s="166"/>
      <c r="BX1553" s="166"/>
      <c r="BY1553" s="166"/>
      <c r="BZ1553" s="166"/>
      <c r="CA1553" s="166"/>
      <c r="CB1553" s="166"/>
      <c r="CC1553" s="166"/>
      <c r="CD1553" s="166"/>
      <c r="CE1553" s="166"/>
      <c r="CF1553" s="166"/>
      <c r="CG1553" s="166"/>
      <c r="CH1553" s="166"/>
      <c r="CI1553" s="166"/>
      <c r="CJ1553" s="166"/>
      <c r="CK1553" s="166"/>
      <c r="CL1553" s="166"/>
      <c r="CM1553" s="166"/>
      <c r="CN1553" s="166"/>
      <c r="CO1553" s="166"/>
      <c r="CP1553" s="166"/>
      <c r="CQ1553" s="166"/>
      <c r="CR1553" s="166"/>
      <c r="CS1553" s="166"/>
      <c r="CT1553" s="166"/>
      <c r="CU1553" s="166"/>
      <c r="CV1553" s="166"/>
      <c r="CW1553" s="166"/>
      <c r="CX1553" s="166"/>
      <c r="CY1553" s="166"/>
      <c r="CZ1553" s="166"/>
      <c r="DA1553" s="166"/>
      <c r="DB1553" s="166"/>
      <c r="DC1553" s="166"/>
      <c r="DD1553" s="166"/>
      <c r="DE1553" s="166"/>
      <c r="DF1553" s="166"/>
      <c r="DG1553" s="166"/>
      <c r="DH1553" s="166"/>
      <c r="DI1553" s="166"/>
      <c r="DJ1553" s="166"/>
      <c r="DK1553" s="166"/>
      <c r="DL1553" s="166"/>
      <c r="DM1553" s="166"/>
      <c r="DN1553" s="166"/>
      <c r="DO1553" s="166"/>
      <c r="DP1553" s="166"/>
      <c r="DQ1553" s="166"/>
      <c r="DR1553" s="166"/>
      <c r="DS1553" s="166"/>
      <c r="DT1553" s="166"/>
      <c r="DU1553" s="166"/>
      <c r="DV1553" s="166"/>
      <c r="DW1553" s="166"/>
      <c r="DX1553" s="166"/>
      <c r="DY1553" s="166"/>
      <c r="DZ1553" s="166"/>
      <c r="EA1553" s="166"/>
      <c r="EB1553" s="166"/>
      <c r="EC1553" s="166"/>
      <c r="ED1553" s="166"/>
      <c r="EE1553" s="166"/>
      <c r="EF1553" s="166"/>
      <c r="EG1553" s="166"/>
      <c r="EH1553" s="166"/>
      <c r="EI1553" s="166"/>
      <c r="EJ1553" s="166"/>
      <c r="EK1553" s="166"/>
      <c r="EL1553" s="166"/>
      <c r="EM1553" s="166"/>
      <c r="EN1553" s="166"/>
      <c r="EO1553" s="166"/>
      <c r="EP1553" s="166"/>
      <c r="EQ1553" s="166"/>
      <c r="ER1553" s="166"/>
      <c r="ES1553" s="166"/>
      <c r="ET1553" s="166"/>
      <c r="EU1553" s="166"/>
      <c r="EV1553" s="166"/>
      <c r="EW1553" s="166"/>
      <c r="EX1553" s="166"/>
      <c r="EY1553" s="166"/>
      <c r="EZ1553" s="166"/>
      <c r="FA1553" s="166"/>
      <c r="FB1553" s="166"/>
      <c r="FC1553" s="166"/>
      <c r="FD1553" s="166"/>
      <c r="FE1553" s="166"/>
      <c r="FF1553" s="166"/>
      <c r="FG1553" s="166"/>
      <c r="FH1553" s="166"/>
      <c r="FI1553" s="166"/>
      <c r="FJ1553" s="166"/>
    </row>
    <row r="1554" spans="13:166" s="19" customFormat="1">
      <c r="M1554" s="166"/>
      <c r="N1554" s="166"/>
      <c r="O1554" s="166"/>
      <c r="P1554" s="166"/>
      <c r="Q1554" s="166"/>
      <c r="R1554" s="166"/>
      <c r="S1554" s="166"/>
      <c r="T1554" s="166"/>
      <c r="U1554" s="166"/>
      <c r="V1554" s="166"/>
      <c r="W1554" s="166"/>
      <c r="X1554" s="166"/>
      <c r="Y1554" s="166"/>
      <c r="Z1554" s="166"/>
      <c r="AA1554" s="166"/>
      <c r="AB1554" s="166"/>
      <c r="AC1554" s="166"/>
      <c r="AD1554" s="166"/>
      <c r="AE1554" s="166"/>
      <c r="AF1554" s="166"/>
      <c r="AG1554" s="166"/>
      <c r="AH1554" s="167"/>
      <c r="AI1554" s="167"/>
      <c r="AJ1554" s="167"/>
      <c r="AK1554" s="167"/>
      <c r="AL1554" s="167"/>
      <c r="AM1554" s="167"/>
      <c r="AN1554" s="167"/>
      <c r="AO1554" s="167"/>
      <c r="AP1554" s="167"/>
      <c r="AQ1554" s="167"/>
      <c r="AR1554" s="167"/>
      <c r="AS1554" s="167"/>
      <c r="AT1554" s="167"/>
      <c r="AU1554" s="167"/>
      <c r="AV1554" s="167"/>
      <c r="AW1554" s="167"/>
      <c r="AX1554" s="167"/>
      <c r="AY1554" s="167"/>
      <c r="AZ1554" s="167"/>
      <c r="BA1554" s="167"/>
      <c r="BB1554" s="167"/>
      <c r="BC1554" s="167"/>
      <c r="BD1554" s="167"/>
      <c r="BE1554" s="167"/>
      <c r="BF1554" s="167"/>
      <c r="BG1554" s="167"/>
      <c r="BH1554" s="167"/>
      <c r="BI1554" s="167"/>
      <c r="BJ1554" s="167"/>
      <c r="BK1554" s="167"/>
      <c r="BL1554" s="166"/>
      <c r="BM1554" s="166"/>
      <c r="BN1554" s="166"/>
      <c r="BO1554" s="166"/>
      <c r="BP1554" s="166"/>
      <c r="BQ1554" s="166"/>
      <c r="BR1554" s="166"/>
      <c r="BS1554" s="166"/>
      <c r="BT1554" s="166"/>
      <c r="BU1554" s="166"/>
      <c r="BV1554" s="166"/>
      <c r="BW1554" s="166"/>
      <c r="BX1554" s="166"/>
      <c r="BY1554" s="166"/>
      <c r="BZ1554" s="166"/>
      <c r="CA1554" s="166"/>
      <c r="CB1554" s="166"/>
      <c r="CC1554" s="166"/>
      <c r="CD1554" s="166"/>
      <c r="CE1554" s="166"/>
      <c r="CF1554" s="166"/>
      <c r="CG1554" s="166"/>
      <c r="CH1554" s="166"/>
      <c r="CI1554" s="166"/>
      <c r="CJ1554" s="166"/>
      <c r="CK1554" s="166"/>
      <c r="CL1554" s="166"/>
      <c r="CM1554" s="166"/>
      <c r="CN1554" s="166"/>
      <c r="CO1554" s="166"/>
      <c r="CP1554" s="166"/>
      <c r="CQ1554" s="166"/>
      <c r="CR1554" s="166"/>
      <c r="CS1554" s="166"/>
      <c r="CT1554" s="166"/>
      <c r="CU1554" s="166"/>
      <c r="CV1554" s="166"/>
      <c r="CW1554" s="166"/>
      <c r="CX1554" s="166"/>
      <c r="CY1554" s="166"/>
      <c r="CZ1554" s="166"/>
      <c r="DA1554" s="166"/>
      <c r="DB1554" s="166"/>
      <c r="DC1554" s="166"/>
      <c r="DD1554" s="166"/>
      <c r="DE1554" s="166"/>
      <c r="DF1554" s="166"/>
      <c r="DG1554" s="166"/>
      <c r="DH1554" s="166"/>
      <c r="DI1554" s="166"/>
      <c r="DJ1554" s="166"/>
      <c r="DK1554" s="166"/>
      <c r="DL1554" s="166"/>
      <c r="DM1554" s="166"/>
      <c r="DN1554" s="166"/>
      <c r="DO1554" s="166"/>
      <c r="DP1554" s="166"/>
      <c r="DQ1554" s="166"/>
      <c r="DR1554" s="166"/>
      <c r="DS1554" s="166"/>
      <c r="DT1554" s="166"/>
      <c r="DU1554" s="166"/>
      <c r="DV1554" s="166"/>
      <c r="DW1554" s="166"/>
      <c r="DX1554" s="166"/>
      <c r="DY1554" s="166"/>
      <c r="DZ1554" s="166"/>
      <c r="EA1554" s="166"/>
      <c r="EB1554" s="166"/>
      <c r="EC1554" s="166"/>
      <c r="ED1554" s="166"/>
      <c r="EE1554" s="166"/>
      <c r="EF1554" s="166"/>
      <c r="EG1554" s="166"/>
      <c r="EH1554" s="166"/>
      <c r="EI1554" s="166"/>
      <c r="EJ1554" s="166"/>
      <c r="EK1554" s="166"/>
      <c r="EL1554" s="166"/>
      <c r="EM1554" s="166"/>
      <c r="EN1554" s="166"/>
      <c r="EO1554" s="166"/>
      <c r="EP1554" s="166"/>
      <c r="EQ1554" s="166"/>
      <c r="ER1554" s="166"/>
      <c r="ES1554" s="166"/>
      <c r="ET1554" s="166"/>
      <c r="EU1554" s="166"/>
      <c r="EV1554" s="166"/>
      <c r="EW1554" s="166"/>
      <c r="EX1554" s="166"/>
      <c r="EY1554" s="166"/>
      <c r="EZ1554" s="166"/>
      <c r="FA1554" s="166"/>
      <c r="FB1554" s="166"/>
      <c r="FC1554" s="166"/>
      <c r="FD1554" s="166"/>
      <c r="FE1554" s="166"/>
      <c r="FF1554" s="166"/>
      <c r="FG1554" s="166"/>
      <c r="FH1554" s="166"/>
      <c r="FI1554" s="166"/>
      <c r="FJ1554" s="166"/>
    </row>
    <row r="1555" spans="13:166" s="19" customFormat="1">
      <c r="M1555" s="166"/>
      <c r="N1555" s="166"/>
      <c r="O1555" s="166"/>
      <c r="P1555" s="166"/>
      <c r="Q1555" s="166"/>
      <c r="R1555" s="166"/>
      <c r="S1555" s="166"/>
      <c r="T1555" s="166"/>
      <c r="U1555" s="166"/>
      <c r="V1555" s="166"/>
      <c r="W1555" s="166"/>
      <c r="X1555" s="166"/>
      <c r="Y1555" s="166"/>
      <c r="Z1555" s="166"/>
      <c r="AA1555" s="166"/>
      <c r="AB1555" s="166"/>
      <c r="AC1555" s="166"/>
      <c r="AD1555" s="166"/>
      <c r="AE1555" s="166"/>
      <c r="AF1555" s="166"/>
      <c r="AG1555" s="166"/>
      <c r="AH1555" s="167"/>
      <c r="AI1555" s="167"/>
      <c r="AJ1555" s="167"/>
      <c r="AK1555" s="167"/>
      <c r="AL1555" s="167"/>
      <c r="AM1555" s="167"/>
      <c r="AN1555" s="167"/>
      <c r="AO1555" s="167"/>
      <c r="AP1555" s="167"/>
      <c r="AQ1555" s="167"/>
      <c r="AR1555" s="167"/>
      <c r="AS1555" s="167"/>
      <c r="AT1555" s="167"/>
      <c r="AU1555" s="167"/>
      <c r="AV1555" s="167"/>
      <c r="AW1555" s="167"/>
      <c r="AX1555" s="167"/>
      <c r="AY1555" s="167"/>
      <c r="AZ1555" s="167"/>
      <c r="BA1555" s="167"/>
      <c r="BB1555" s="167"/>
      <c r="BC1555" s="167"/>
      <c r="BD1555" s="167"/>
      <c r="BE1555" s="167"/>
      <c r="BF1555" s="167"/>
      <c r="BG1555" s="167"/>
      <c r="BH1555" s="167"/>
      <c r="BI1555" s="167"/>
      <c r="BJ1555" s="167"/>
      <c r="BK1555" s="167"/>
      <c r="BL1555" s="166"/>
      <c r="BM1555" s="166"/>
      <c r="BN1555" s="166"/>
      <c r="BO1555" s="166"/>
      <c r="BP1555" s="166"/>
      <c r="BQ1555" s="166"/>
      <c r="BR1555" s="166"/>
      <c r="BS1555" s="166"/>
      <c r="BT1555" s="166"/>
      <c r="BU1555" s="166"/>
      <c r="BV1555" s="166"/>
      <c r="BW1555" s="166"/>
      <c r="BX1555" s="166"/>
      <c r="BY1555" s="166"/>
      <c r="BZ1555" s="166"/>
      <c r="CA1555" s="166"/>
      <c r="CB1555" s="166"/>
      <c r="CC1555" s="166"/>
      <c r="CD1555" s="166"/>
      <c r="CE1555" s="166"/>
      <c r="CF1555" s="166"/>
      <c r="CG1555" s="166"/>
      <c r="CH1555" s="166"/>
      <c r="CI1555" s="166"/>
      <c r="CJ1555" s="166"/>
      <c r="CK1555" s="166"/>
      <c r="CL1555" s="166"/>
      <c r="CM1555" s="166"/>
      <c r="CN1555" s="166"/>
      <c r="CO1555" s="166"/>
      <c r="CP1555" s="166"/>
      <c r="CQ1555" s="166"/>
      <c r="CR1555" s="166"/>
      <c r="CS1555" s="166"/>
      <c r="CT1555" s="166"/>
      <c r="CU1555" s="166"/>
      <c r="CV1555" s="166"/>
      <c r="CW1555" s="166"/>
      <c r="CX1555" s="166"/>
      <c r="CY1555" s="166"/>
      <c r="CZ1555" s="166"/>
      <c r="DA1555" s="166"/>
      <c r="DB1555" s="166"/>
      <c r="DC1555" s="166"/>
      <c r="DD1555" s="166"/>
      <c r="DE1555" s="166"/>
      <c r="DF1555" s="166"/>
      <c r="DG1555" s="166"/>
      <c r="DH1555" s="166"/>
      <c r="DI1555" s="166"/>
      <c r="DJ1555" s="166"/>
      <c r="DK1555" s="166"/>
      <c r="DL1555" s="166"/>
      <c r="DM1555" s="166"/>
      <c r="DN1555" s="166"/>
      <c r="DO1555" s="166"/>
      <c r="DP1555" s="166"/>
      <c r="DQ1555" s="166"/>
      <c r="DR1555" s="166"/>
      <c r="DS1555" s="166"/>
      <c r="DT1555" s="166"/>
      <c r="DU1555" s="166"/>
      <c r="DV1555" s="166"/>
      <c r="DW1555" s="166"/>
      <c r="DX1555" s="166"/>
      <c r="DY1555" s="166"/>
      <c r="DZ1555" s="166"/>
      <c r="EA1555" s="166"/>
      <c r="EB1555" s="166"/>
      <c r="EC1555" s="166"/>
      <c r="ED1555" s="166"/>
      <c r="EE1555" s="166"/>
      <c r="EF1555" s="166"/>
      <c r="EG1555" s="166"/>
      <c r="EH1555" s="166"/>
      <c r="EI1555" s="166"/>
      <c r="EJ1555" s="166"/>
      <c r="EK1555" s="166"/>
      <c r="EL1555" s="166"/>
      <c r="EM1555" s="166"/>
      <c r="EN1555" s="166"/>
      <c r="EO1555" s="166"/>
      <c r="EP1555" s="166"/>
      <c r="EQ1555" s="166"/>
      <c r="ER1555" s="166"/>
      <c r="ES1555" s="166"/>
      <c r="ET1555" s="166"/>
      <c r="EU1555" s="166"/>
      <c r="EV1555" s="166"/>
      <c r="EW1555" s="166"/>
      <c r="EX1555" s="166"/>
      <c r="EY1555" s="166"/>
      <c r="EZ1555" s="166"/>
      <c r="FA1555" s="166"/>
      <c r="FB1555" s="166"/>
      <c r="FC1555" s="166"/>
      <c r="FD1555" s="166"/>
      <c r="FE1555" s="166"/>
      <c r="FF1555" s="166"/>
      <c r="FG1555" s="166"/>
      <c r="FH1555" s="166"/>
      <c r="FI1555" s="166"/>
      <c r="FJ1555" s="166"/>
    </row>
    <row r="1556" spans="13:166" s="19" customFormat="1">
      <c r="M1556" s="166"/>
      <c r="N1556" s="166"/>
      <c r="O1556" s="166"/>
      <c r="P1556" s="166"/>
      <c r="Q1556" s="166"/>
      <c r="R1556" s="166"/>
      <c r="S1556" s="166"/>
      <c r="T1556" s="166"/>
      <c r="U1556" s="166"/>
      <c r="V1556" s="166"/>
      <c r="W1556" s="166"/>
      <c r="X1556" s="166"/>
      <c r="Y1556" s="166"/>
      <c r="Z1556" s="166"/>
      <c r="AA1556" s="166"/>
      <c r="AB1556" s="166"/>
      <c r="AC1556" s="166"/>
      <c r="AD1556" s="166"/>
      <c r="AE1556" s="166"/>
      <c r="AF1556" s="166"/>
      <c r="AG1556" s="166"/>
      <c r="AH1556" s="167"/>
      <c r="AI1556" s="167"/>
      <c r="AJ1556" s="167"/>
      <c r="AK1556" s="167"/>
      <c r="AL1556" s="167"/>
      <c r="AM1556" s="167"/>
      <c r="AN1556" s="167"/>
      <c r="AO1556" s="167"/>
      <c r="AP1556" s="167"/>
      <c r="AQ1556" s="167"/>
      <c r="AR1556" s="167"/>
      <c r="AS1556" s="167"/>
      <c r="AT1556" s="167"/>
      <c r="AU1556" s="167"/>
      <c r="AV1556" s="167"/>
      <c r="AW1556" s="167"/>
      <c r="AX1556" s="167"/>
      <c r="AY1556" s="167"/>
      <c r="AZ1556" s="167"/>
      <c r="BA1556" s="167"/>
      <c r="BB1556" s="167"/>
      <c r="BC1556" s="167"/>
      <c r="BD1556" s="167"/>
      <c r="BE1556" s="167"/>
      <c r="BF1556" s="167"/>
      <c r="BG1556" s="167"/>
      <c r="BH1556" s="167"/>
      <c r="BI1556" s="167"/>
      <c r="BJ1556" s="167"/>
      <c r="BK1556" s="167"/>
      <c r="BL1556" s="166"/>
      <c r="BM1556" s="166"/>
      <c r="BN1556" s="166"/>
      <c r="BO1556" s="166"/>
      <c r="BP1556" s="166"/>
      <c r="BQ1556" s="166"/>
      <c r="BR1556" s="166"/>
      <c r="BS1556" s="166"/>
      <c r="BT1556" s="166"/>
      <c r="BU1556" s="166"/>
      <c r="BV1556" s="166"/>
      <c r="BW1556" s="166"/>
      <c r="BX1556" s="166"/>
      <c r="BY1556" s="166"/>
      <c r="BZ1556" s="166"/>
      <c r="CA1556" s="166"/>
      <c r="CB1556" s="166"/>
      <c r="CC1556" s="166"/>
      <c r="CD1556" s="166"/>
      <c r="CE1556" s="166"/>
      <c r="CF1556" s="166"/>
      <c r="CG1556" s="166"/>
      <c r="CH1556" s="166"/>
      <c r="CI1556" s="166"/>
      <c r="CJ1556" s="166"/>
      <c r="CK1556" s="166"/>
      <c r="CL1556" s="166"/>
      <c r="CM1556" s="166"/>
      <c r="CN1556" s="166"/>
      <c r="CO1556" s="166"/>
      <c r="CP1556" s="166"/>
      <c r="CQ1556" s="166"/>
      <c r="CR1556" s="166"/>
      <c r="CS1556" s="166"/>
      <c r="CT1556" s="166"/>
      <c r="CU1556" s="166"/>
      <c r="CV1556" s="166"/>
      <c r="CW1556" s="166"/>
      <c r="CX1556" s="166"/>
      <c r="CY1556" s="166"/>
      <c r="CZ1556" s="166"/>
      <c r="DA1556" s="166"/>
      <c r="DB1556" s="166"/>
      <c r="DC1556" s="166"/>
      <c r="DD1556" s="166"/>
      <c r="DE1556" s="166"/>
      <c r="DF1556" s="166"/>
      <c r="DG1556" s="166"/>
      <c r="DH1556" s="166"/>
      <c r="DI1556" s="166"/>
      <c r="DJ1556" s="166"/>
      <c r="DK1556" s="166"/>
      <c r="DL1556" s="166"/>
      <c r="DM1556" s="166"/>
      <c r="DN1556" s="166"/>
      <c r="DO1556" s="166"/>
      <c r="DP1556" s="166"/>
      <c r="DQ1556" s="166"/>
      <c r="DR1556" s="166"/>
      <c r="DS1556" s="166"/>
      <c r="DT1556" s="166"/>
      <c r="DU1556" s="166"/>
      <c r="DV1556" s="166"/>
      <c r="DW1556" s="166"/>
      <c r="DX1556" s="166"/>
      <c r="DY1556" s="166"/>
      <c r="DZ1556" s="166"/>
      <c r="EA1556" s="166"/>
      <c r="EB1556" s="166"/>
      <c r="EC1556" s="166"/>
      <c r="ED1556" s="166"/>
      <c r="EE1556" s="166"/>
      <c r="EF1556" s="166"/>
      <c r="EG1556" s="166"/>
      <c r="EH1556" s="166"/>
      <c r="EI1556" s="166"/>
      <c r="EJ1556" s="166"/>
      <c r="EK1556" s="166"/>
      <c r="EL1556" s="166"/>
      <c r="EM1556" s="166"/>
      <c r="EN1556" s="166"/>
      <c r="EO1556" s="166"/>
      <c r="EP1556" s="166"/>
      <c r="EQ1556" s="166"/>
      <c r="ER1556" s="166"/>
      <c r="ES1556" s="166"/>
      <c r="ET1556" s="166"/>
      <c r="EU1556" s="166"/>
      <c r="EV1556" s="166"/>
      <c r="EW1556" s="166"/>
      <c r="EX1556" s="166"/>
      <c r="EY1556" s="166"/>
      <c r="EZ1556" s="166"/>
      <c r="FA1556" s="166"/>
      <c r="FB1556" s="166"/>
      <c r="FC1556" s="166"/>
      <c r="FD1556" s="166"/>
      <c r="FE1556" s="166"/>
      <c r="FF1556" s="166"/>
      <c r="FG1556" s="166"/>
      <c r="FH1556" s="166"/>
      <c r="FI1556" s="166"/>
      <c r="FJ1556" s="166"/>
    </row>
    <row r="1557" spans="13:166" s="19" customFormat="1">
      <c r="M1557" s="166"/>
      <c r="N1557" s="166"/>
      <c r="O1557" s="166"/>
      <c r="P1557" s="166"/>
      <c r="Q1557" s="166"/>
      <c r="R1557" s="166"/>
      <c r="S1557" s="166"/>
      <c r="T1557" s="166"/>
      <c r="U1557" s="166"/>
      <c r="V1557" s="166"/>
      <c r="W1557" s="166"/>
      <c r="X1557" s="166"/>
      <c r="Y1557" s="166"/>
      <c r="Z1557" s="166"/>
      <c r="AA1557" s="166"/>
      <c r="AB1557" s="166"/>
      <c r="AC1557" s="166"/>
      <c r="AD1557" s="166"/>
      <c r="AE1557" s="166"/>
      <c r="AF1557" s="166"/>
      <c r="AG1557" s="166"/>
      <c r="AH1557" s="167"/>
      <c r="AI1557" s="167"/>
      <c r="AJ1557" s="167"/>
      <c r="AK1557" s="167"/>
      <c r="AL1557" s="167"/>
      <c r="AM1557" s="167"/>
      <c r="AN1557" s="167"/>
      <c r="AO1557" s="167"/>
      <c r="AP1557" s="167"/>
      <c r="AQ1557" s="167"/>
      <c r="AR1557" s="167"/>
      <c r="AS1557" s="167"/>
      <c r="AT1557" s="167"/>
      <c r="AU1557" s="167"/>
      <c r="AV1557" s="167"/>
      <c r="AW1557" s="167"/>
      <c r="AX1557" s="167"/>
      <c r="AY1557" s="167"/>
      <c r="AZ1557" s="167"/>
      <c r="BA1557" s="167"/>
      <c r="BB1557" s="167"/>
      <c r="BC1557" s="167"/>
      <c r="BD1557" s="167"/>
      <c r="BE1557" s="167"/>
      <c r="BF1557" s="167"/>
      <c r="BG1557" s="167"/>
      <c r="BH1557" s="167"/>
      <c r="BI1557" s="167"/>
      <c r="BJ1557" s="167"/>
      <c r="BK1557" s="167"/>
      <c r="BL1557" s="166"/>
      <c r="BM1557" s="166"/>
      <c r="BN1557" s="166"/>
      <c r="BO1557" s="166"/>
      <c r="BP1557" s="166"/>
      <c r="BQ1557" s="166"/>
      <c r="BR1557" s="166"/>
      <c r="BS1557" s="166"/>
      <c r="BT1557" s="166"/>
      <c r="BU1557" s="166"/>
      <c r="BV1557" s="166"/>
      <c r="BW1557" s="166"/>
      <c r="BX1557" s="166"/>
      <c r="BY1557" s="166"/>
      <c r="BZ1557" s="166"/>
      <c r="CA1557" s="166"/>
      <c r="CB1557" s="166"/>
      <c r="CC1557" s="166"/>
      <c r="CD1557" s="166"/>
      <c r="CE1557" s="166"/>
      <c r="CF1557" s="166"/>
      <c r="CG1557" s="166"/>
      <c r="CH1557" s="166"/>
      <c r="CI1557" s="166"/>
      <c r="CJ1557" s="166"/>
      <c r="CK1557" s="166"/>
      <c r="CL1557" s="166"/>
      <c r="CM1557" s="166"/>
      <c r="CN1557" s="166"/>
      <c r="CO1557" s="166"/>
      <c r="CP1557" s="166"/>
      <c r="CQ1557" s="166"/>
      <c r="CR1557" s="166"/>
      <c r="CS1557" s="166"/>
      <c r="CT1557" s="166"/>
      <c r="CU1557" s="166"/>
      <c r="CV1557" s="166"/>
      <c r="CW1557" s="166"/>
      <c r="CX1557" s="166"/>
      <c r="CY1557" s="166"/>
      <c r="CZ1557" s="166"/>
      <c r="DA1557" s="166"/>
      <c r="DB1557" s="166"/>
      <c r="DC1557" s="166"/>
      <c r="DD1557" s="166"/>
      <c r="DE1557" s="166"/>
      <c r="DF1557" s="166"/>
      <c r="DG1557" s="166"/>
      <c r="DH1557" s="166"/>
      <c r="DI1557" s="166"/>
      <c r="DJ1557" s="166"/>
      <c r="DK1557" s="166"/>
      <c r="DL1557" s="166"/>
      <c r="DM1557" s="166"/>
      <c r="DN1557" s="166"/>
      <c r="DO1557" s="166"/>
      <c r="DP1557" s="166"/>
      <c r="DQ1557" s="166"/>
      <c r="DR1557" s="166"/>
      <c r="DS1557" s="166"/>
      <c r="DT1557" s="166"/>
      <c r="DU1557" s="166"/>
      <c r="DV1557" s="166"/>
      <c r="DW1557" s="166"/>
      <c r="DX1557" s="166"/>
      <c r="DY1557" s="166"/>
      <c r="DZ1557" s="166"/>
      <c r="EA1557" s="166"/>
      <c r="EB1557" s="166"/>
      <c r="EC1557" s="166"/>
      <c r="ED1557" s="166"/>
      <c r="EE1557" s="166"/>
      <c r="EF1557" s="166"/>
      <c r="EG1557" s="166"/>
      <c r="EH1557" s="166"/>
      <c r="EI1557" s="166"/>
      <c r="EJ1557" s="166"/>
      <c r="EK1557" s="166"/>
      <c r="EL1557" s="166"/>
      <c r="EM1557" s="166"/>
      <c r="EN1557" s="166"/>
      <c r="EO1557" s="166"/>
      <c r="EP1557" s="166"/>
      <c r="EQ1557" s="166"/>
      <c r="ER1557" s="166"/>
      <c r="ES1557" s="166"/>
      <c r="ET1557" s="166"/>
      <c r="EU1557" s="166"/>
      <c r="EV1557" s="166"/>
      <c r="EW1557" s="166"/>
      <c r="EX1557" s="166"/>
      <c r="EY1557" s="166"/>
      <c r="EZ1557" s="166"/>
      <c r="FA1557" s="166"/>
      <c r="FB1557" s="166"/>
      <c r="FC1557" s="166"/>
      <c r="FD1557" s="166"/>
      <c r="FE1557" s="166"/>
      <c r="FF1557" s="166"/>
      <c r="FG1557" s="166"/>
      <c r="FH1557" s="166"/>
      <c r="FI1557" s="166"/>
      <c r="FJ1557" s="166"/>
    </row>
    <row r="1558" spans="13:166" s="19" customFormat="1">
      <c r="M1558" s="166"/>
      <c r="N1558" s="166"/>
      <c r="O1558" s="166"/>
      <c r="P1558" s="166"/>
      <c r="Q1558" s="166"/>
      <c r="R1558" s="166"/>
      <c r="S1558" s="166"/>
      <c r="T1558" s="166"/>
      <c r="U1558" s="166"/>
      <c r="V1558" s="166"/>
      <c r="W1558" s="166"/>
      <c r="X1558" s="166"/>
      <c r="Y1558" s="166"/>
      <c r="Z1558" s="166"/>
      <c r="AA1558" s="166"/>
      <c r="AB1558" s="166"/>
      <c r="AC1558" s="166"/>
      <c r="AD1558" s="166"/>
      <c r="AE1558" s="166"/>
      <c r="AF1558" s="166"/>
      <c r="AG1558" s="166"/>
      <c r="AH1558" s="167"/>
      <c r="AI1558" s="167"/>
      <c r="AJ1558" s="167"/>
      <c r="AK1558" s="167"/>
      <c r="AL1558" s="167"/>
      <c r="AM1558" s="167"/>
      <c r="AN1558" s="167"/>
      <c r="AO1558" s="167"/>
      <c r="AP1558" s="167"/>
      <c r="AQ1558" s="167"/>
      <c r="AR1558" s="167"/>
      <c r="AS1558" s="167"/>
      <c r="AT1558" s="167"/>
      <c r="AU1558" s="167"/>
      <c r="AV1558" s="167"/>
      <c r="AW1558" s="167"/>
      <c r="AX1558" s="167"/>
      <c r="AY1558" s="167"/>
      <c r="AZ1558" s="167"/>
      <c r="BA1558" s="167"/>
      <c r="BB1558" s="167"/>
      <c r="BC1558" s="167"/>
      <c r="BD1558" s="167"/>
      <c r="BE1558" s="167"/>
      <c r="BF1558" s="167"/>
      <c r="BG1558" s="167"/>
      <c r="BH1558" s="167"/>
      <c r="BI1558" s="167"/>
      <c r="BJ1558" s="167"/>
      <c r="BK1558" s="167"/>
      <c r="BL1558" s="166"/>
      <c r="BM1558" s="166"/>
      <c r="BN1558" s="166"/>
      <c r="BO1558" s="166"/>
      <c r="BP1558" s="166"/>
      <c r="BQ1558" s="166"/>
      <c r="BR1558" s="166"/>
      <c r="BS1558" s="166"/>
      <c r="BT1558" s="166"/>
      <c r="BU1558" s="166"/>
      <c r="BV1558" s="166"/>
      <c r="BW1558" s="166"/>
      <c r="BX1558" s="166"/>
      <c r="BY1558" s="166"/>
      <c r="BZ1558" s="166"/>
      <c r="CA1558" s="166"/>
      <c r="CB1558" s="166"/>
      <c r="CC1558" s="166"/>
      <c r="CD1558" s="166"/>
      <c r="CE1558" s="166"/>
      <c r="CF1558" s="166"/>
      <c r="CG1558" s="166"/>
      <c r="CH1558" s="166"/>
      <c r="CI1558" s="166"/>
      <c r="CJ1558" s="166"/>
      <c r="CK1558" s="166"/>
      <c r="CL1558" s="166"/>
      <c r="CM1558" s="166"/>
      <c r="CN1558" s="166"/>
      <c r="CO1558" s="166"/>
      <c r="CP1558" s="166"/>
      <c r="CQ1558" s="166"/>
      <c r="CR1558" s="166"/>
      <c r="CS1558" s="166"/>
      <c r="CT1558" s="166"/>
      <c r="CU1558" s="166"/>
      <c r="CV1558" s="166"/>
      <c r="CW1558" s="166"/>
      <c r="CX1558" s="166"/>
      <c r="CY1558" s="166"/>
      <c r="CZ1558" s="166"/>
      <c r="DA1558" s="166"/>
      <c r="DB1558" s="166"/>
      <c r="DC1558" s="166"/>
      <c r="DD1558" s="166"/>
      <c r="DE1558" s="166"/>
      <c r="DF1558" s="166"/>
      <c r="DG1558" s="166"/>
      <c r="DH1558" s="166"/>
      <c r="DI1558" s="166"/>
      <c r="DJ1558" s="166"/>
      <c r="DK1558" s="166"/>
      <c r="DL1558" s="166"/>
      <c r="DM1558" s="166"/>
      <c r="DN1558" s="166"/>
      <c r="DO1558" s="166"/>
      <c r="DP1558" s="166"/>
      <c r="DQ1558" s="166"/>
      <c r="DR1558" s="166"/>
      <c r="DS1558" s="166"/>
      <c r="DT1558" s="166"/>
      <c r="DU1558" s="166"/>
      <c r="DV1558" s="166"/>
      <c r="DW1558" s="166"/>
      <c r="DX1558" s="166"/>
      <c r="DY1558" s="166"/>
      <c r="DZ1558" s="166"/>
      <c r="EA1558" s="166"/>
      <c r="EB1558" s="166"/>
      <c r="EC1558" s="166"/>
      <c r="ED1558" s="166"/>
      <c r="EE1558" s="166"/>
      <c r="EF1558" s="166"/>
      <c r="EG1558" s="166"/>
      <c r="EH1558" s="166"/>
      <c r="EI1558" s="166"/>
      <c r="EJ1558" s="166"/>
      <c r="EK1558" s="166"/>
      <c r="EL1558" s="166"/>
      <c r="EM1558" s="166"/>
      <c r="EN1558" s="166"/>
      <c r="EO1558" s="166"/>
      <c r="EP1558" s="166"/>
      <c r="EQ1558" s="166"/>
      <c r="ER1558" s="166"/>
      <c r="ES1558" s="166"/>
      <c r="ET1558" s="166"/>
      <c r="EU1558" s="166"/>
      <c r="EV1558" s="166"/>
      <c r="EW1558" s="166"/>
      <c r="EX1558" s="166"/>
      <c r="EY1558" s="166"/>
      <c r="EZ1558" s="166"/>
      <c r="FA1558" s="166"/>
      <c r="FB1558" s="166"/>
      <c r="FC1558" s="166"/>
      <c r="FD1558" s="166"/>
      <c r="FE1558" s="166"/>
      <c r="FF1558" s="166"/>
      <c r="FG1558" s="166"/>
      <c r="FH1558" s="166"/>
      <c r="FI1558" s="166"/>
      <c r="FJ1558" s="166"/>
    </row>
    <row r="1559" spans="13:166" s="19" customFormat="1">
      <c r="M1559" s="166"/>
      <c r="N1559" s="166"/>
      <c r="O1559" s="166"/>
      <c r="P1559" s="166"/>
      <c r="Q1559" s="166"/>
      <c r="R1559" s="166"/>
      <c r="S1559" s="166"/>
      <c r="T1559" s="166"/>
      <c r="U1559" s="166"/>
      <c r="V1559" s="166"/>
      <c r="W1559" s="166"/>
      <c r="X1559" s="166"/>
      <c r="Y1559" s="166"/>
      <c r="Z1559" s="166"/>
      <c r="AA1559" s="166"/>
      <c r="AB1559" s="166"/>
      <c r="AC1559" s="166"/>
      <c r="AD1559" s="166"/>
      <c r="AE1559" s="166"/>
      <c r="AF1559" s="166"/>
      <c r="AG1559" s="166"/>
      <c r="AH1559" s="167"/>
      <c r="AI1559" s="167"/>
      <c r="AJ1559" s="167"/>
      <c r="AK1559" s="167"/>
      <c r="AL1559" s="167"/>
      <c r="AM1559" s="167"/>
      <c r="AN1559" s="167"/>
      <c r="AO1559" s="167"/>
      <c r="AP1559" s="167"/>
      <c r="AQ1559" s="167"/>
      <c r="AR1559" s="167"/>
      <c r="AS1559" s="167"/>
      <c r="AT1559" s="167"/>
      <c r="AU1559" s="167"/>
      <c r="AV1559" s="167"/>
      <c r="AW1559" s="167"/>
      <c r="AX1559" s="167"/>
      <c r="AY1559" s="167"/>
      <c r="AZ1559" s="167"/>
      <c r="BA1559" s="167"/>
      <c r="BB1559" s="167"/>
      <c r="BC1559" s="167"/>
      <c r="BD1559" s="167"/>
      <c r="BE1559" s="167"/>
      <c r="BF1559" s="167"/>
      <c r="BG1559" s="167"/>
      <c r="BH1559" s="167"/>
      <c r="BI1559" s="167"/>
      <c r="BJ1559" s="167"/>
      <c r="BK1559" s="167"/>
      <c r="BL1559" s="166"/>
      <c r="BM1559" s="166"/>
      <c r="BN1559" s="166"/>
      <c r="BO1559" s="166"/>
      <c r="BP1559" s="166"/>
      <c r="BQ1559" s="166"/>
      <c r="BR1559" s="166"/>
      <c r="BS1559" s="166"/>
      <c r="BT1559" s="166"/>
      <c r="BU1559" s="166"/>
      <c r="BV1559" s="166"/>
      <c r="BW1559" s="166"/>
      <c r="BX1559" s="166"/>
      <c r="BY1559" s="166"/>
      <c r="BZ1559" s="166"/>
      <c r="CA1559" s="166"/>
      <c r="CB1559" s="166"/>
      <c r="CC1559" s="166"/>
      <c r="CD1559" s="166"/>
      <c r="CE1559" s="166"/>
      <c r="CF1559" s="166"/>
      <c r="CG1559" s="166"/>
      <c r="CH1559" s="166"/>
      <c r="CI1559" s="166"/>
      <c r="CJ1559" s="166"/>
      <c r="CK1559" s="166"/>
      <c r="CL1559" s="166"/>
      <c r="CM1559" s="166"/>
      <c r="CN1559" s="166"/>
      <c r="CO1559" s="166"/>
      <c r="CP1559" s="166"/>
      <c r="CQ1559" s="166"/>
      <c r="CR1559" s="166"/>
      <c r="CS1559" s="166"/>
      <c r="CT1559" s="166"/>
      <c r="CU1559" s="166"/>
      <c r="CV1559" s="166"/>
      <c r="CW1559" s="166"/>
      <c r="CX1559" s="166"/>
      <c r="CY1559" s="166"/>
      <c r="CZ1559" s="166"/>
      <c r="DA1559" s="166"/>
      <c r="DB1559" s="166"/>
      <c r="DC1559" s="166"/>
      <c r="DD1559" s="166"/>
      <c r="DE1559" s="166"/>
      <c r="DF1559" s="166"/>
      <c r="DG1559" s="166"/>
      <c r="DH1559" s="166"/>
      <c r="DI1559" s="166"/>
      <c r="DJ1559" s="166"/>
      <c r="DK1559" s="166"/>
      <c r="DL1559" s="166"/>
      <c r="DM1559" s="166"/>
      <c r="DN1559" s="166"/>
      <c r="DO1559" s="166"/>
      <c r="DP1559" s="166"/>
      <c r="DQ1559" s="166"/>
      <c r="DR1559" s="166"/>
      <c r="DS1559" s="166"/>
      <c r="DT1559" s="166"/>
      <c r="DU1559" s="166"/>
      <c r="DV1559" s="166"/>
      <c r="DW1559" s="166"/>
      <c r="DX1559" s="166"/>
      <c r="DY1559" s="166"/>
      <c r="DZ1559" s="166"/>
      <c r="EA1559" s="166"/>
      <c r="EB1559" s="166"/>
      <c r="EC1559" s="166"/>
      <c r="ED1559" s="166"/>
      <c r="EE1559" s="166"/>
      <c r="EF1559" s="166"/>
      <c r="EG1559" s="166"/>
      <c r="EH1559" s="166"/>
      <c r="EI1559" s="166"/>
      <c r="EJ1559" s="166"/>
      <c r="EK1559" s="166"/>
      <c r="EL1559" s="166"/>
      <c r="EM1559" s="166"/>
      <c r="EN1559" s="166"/>
      <c r="EO1559" s="166"/>
      <c r="EP1559" s="166"/>
      <c r="EQ1559" s="166"/>
      <c r="ER1559" s="166"/>
      <c r="ES1559" s="166"/>
      <c r="ET1559" s="166"/>
      <c r="EU1559" s="166"/>
      <c r="EV1559" s="166"/>
      <c r="EW1559" s="166"/>
      <c r="EX1559" s="166"/>
      <c r="EY1559" s="166"/>
      <c r="EZ1559" s="166"/>
      <c r="FA1559" s="166"/>
      <c r="FB1559" s="166"/>
      <c r="FC1559" s="166"/>
      <c r="FD1559" s="166"/>
      <c r="FE1559" s="166"/>
      <c r="FF1559" s="166"/>
      <c r="FG1559" s="166"/>
      <c r="FH1559" s="166"/>
      <c r="FI1559" s="166"/>
      <c r="FJ1559" s="166"/>
    </row>
    <row r="1560" spans="13:166" s="19" customFormat="1">
      <c r="M1560" s="166"/>
      <c r="N1560" s="166"/>
      <c r="O1560" s="166"/>
      <c r="P1560" s="166"/>
      <c r="Q1560" s="166"/>
      <c r="R1560" s="166"/>
      <c r="S1560" s="166"/>
      <c r="T1560" s="166"/>
      <c r="U1560" s="166"/>
      <c r="V1560" s="166"/>
      <c r="W1560" s="166"/>
      <c r="X1560" s="166"/>
      <c r="Y1560" s="166"/>
      <c r="Z1560" s="166"/>
      <c r="AA1560" s="166"/>
      <c r="AB1560" s="166"/>
      <c r="AC1560" s="166"/>
      <c r="AD1560" s="166"/>
      <c r="AE1560" s="166"/>
      <c r="AF1560" s="166"/>
      <c r="AG1560" s="166"/>
      <c r="AH1560" s="167"/>
      <c r="AI1560" s="167"/>
      <c r="AJ1560" s="167"/>
      <c r="AK1560" s="167"/>
      <c r="AL1560" s="167"/>
      <c r="AM1560" s="167"/>
      <c r="AN1560" s="167"/>
      <c r="AO1560" s="167"/>
      <c r="AP1560" s="167"/>
      <c r="AQ1560" s="167"/>
      <c r="AR1560" s="167"/>
      <c r="AS1560" s="167"/>
      <c r="AT1560" s="167"/>
      <c r="AU1560" s="167"/>
      <c r="AV1560" s="167"/>
      <c r="AW1560" s="167"/>
      <c r="AX1560" s="167"/>
      <c r="AY1560" s="167"/>
      <c r="AZ1560" s="167"/>
      <c r="BA1560" s="167"/>
      <c r="BB1560" s="167"/>
      <c r="BC1560" s="167"/>
      <c r="BD1560" s="167"/>
      <c r="BE1560" s="167"/>
      <c r="BF1560" s="167"/>
      <c r="BG1560" s="167"/>
      <c r="BH1560" s="167"/>
      <c r="BI1560" s="167"/>
      <c r="BJ1560" s="167"/>
      <c r="BK1560" s="167"/>
      <c r="BL1560" s="166"/>
      <c r="BM1560" s="166"/>
      <c r="BN1560" s="166"/>
      <c r="BO1560" s="166"/>
      <c r="BP1560" s="166"/>
      <c r="BQ1560" s="166"/>
      <c r="BR1560" s="166"/>
      <c r="BS1560" s="166"/>
      <c r="BT1560" s="166"/>
      <c r="BU1560" s="166"/>
      <c r="BV1560" s="166"/>
      <c r="BW1560" s="166"/>
      <c r="BX1560" s="166"/>
      <c r="BY1560" s="166"/>
      <c r="BZ1560" s="166"/>
      <c r="CA1560" s="166"/>
      <c r="CB1560" s="166"/>
      <c r="CC1560" s="166"/>
      <c r="CD1560" s="166"/>
      <c r="CE1560" s="166"/>
      <c r="CF1560" s="166"/>
      <c r="CG1560" s="166"/>
      <c r="CH1560" s="166"/>
      <c r="CI1560" s="166"/>
      <c r="CJ1560" s="166"/>
      <c r="CK1560" s="166"/>
      <c r="CL1560" s="166"/>
      <c r="CM1560" s="166"/>
      <c r="CN1560" s="166"/>
      <c r="CO1560" s="166"/>
      <c r="CP1560" s="166"/>
      <c r="CQ1560" s="166"/>
      <c r="CR1560" s="166"/>
      <c r="CS1560" s="166"/>
      <c r="CT1560" s="166"/>
      <c r="CU1560" s="166"/>
      <c r="CV1560" s="166"/>
      <c r="CW1560" s="166"/>
      <c r="CX1560" s="166"/>
      <c r="CY1560" s="166"/>
      <c r="CZ1560" s="166"/>
      <c r="DA1560" s="166"/>
      <c r="DB1560" s="166"/>
      <c r="DC1560" s="166"/>
      <c r="DD1560" s="166"/>
      <c r="DE1560" s="166"/>
      <c r="DF1560" s="166"/>
      <c r="DG1560" s="166"/>
      <c r="DH1560" s="166"/>
      <c r="DI1560" s="166"/>
      <c r="DJ1560" s="166"/>
      <c r="DK1560" s="166"/>
      <c r="DL1560" s="166"/>
      <c r="DM1560" s="166"/>
      <c r="DN1560" s="166"/>
      <c r="DO1560" s="166"/>
      <c r="DP1560" s="166"/>
      <c r="DQ1560" s="166"/>
      <c r="DR1560" s="166"/>
      <c r="DS1560" s="166"/>
      <c r="DT1560" s="166"/>
      <c r="DU1560" s="166"/>
      <c r="DV1560" s="166"/>
      <c r="DW1560" s="166"/>
      <c r="DX1560" s="166"/>
      <c r="DY1560" s="166"/>
      <c r="DZ1560" s="166"/>
      <c r="EA1560" s="166"/>
      <c r="EB1560" s="166"/>
      <c r="EC1560" s="166"/>
      <c r="ED1560" s="166"/>
      <c r="EE1560" s="166"/>
      <c r="EF1560" s="166"/>
      <c r="EG1560" s="166"/>
      <c r="EH1560" s="166"/>
      <c r="EI1560" s="166"/>
      <c r="EJ1560" s="166"/>
      <c r="EK1560" s="166"/>
      <c r="EL1560" s="166"/>
      <c r="EM1560" s="166"/>
      <c r="EN1560" s="166"/>
      <c r="EO1560" s="166"/>
      <c r="EP1560" s="166"/>
      <c r="EQ1560" s="166"/>
      <c r="ER1560" s="166"/>
      <c r="ES1560" s="166"/>
      <c r="ET1560" s="166"/>
      <c r="EU1560" s="166"/>
      <c r="EV1560" s="166"/>
      <c r="EW1560" s="166"/>
      <c r="EX1560" s="166"/>
      <c r="EY1560" s="166"/>
      <c r="EZ1560" s="166"/>
      <c r="FA1560" s="166"/>
      <c r="FB1560" s="166"/>
      <c r="FC1560" s="166"/>
      <c r="FD1560" s="166"/>
      <c r="FE1560" s="166"/>
      <c r="FF1560" s="166"/>
      <c r="FG1560" s="166"/>
      <c r="FH1560" s="166"/>
      <c r="FI1560" s="166"/>
      <c r="FJ1560" s="166"/>
    </row>
    <row r="1561" spans="13:166" s="19" customFormat="1">
      <c r="M1561" s="166"/>
      <c r="N1561" s="166"/>
      <c r="O1561" s="166"/>
      <c r="P1561" s="166"/>
      <c r="Q1561" s="166"/>
      <c r="R1561" s="166"/>
      <c r="S1561" s="166"/>
      <c r="T1561" s="166"/>
      <c r="U1561" s="166"/>
      <c r="V1561" s="166"/>
      <c r="W1561" s="166"/>
      <c r="X1561" s="166"/>
      <c r="Y1561" s="166"/>
      <c r="Z1561" s="166"/>
      <c r="AA1561" s="166"/>
      <c r="AB1561" s="166"/>
      <c r="AC1561" s="166"/>
      <c r="AD1561" s="166"/>
      <c r="AE1561" s="166"/>
      <c r="AF1561" s="166"/>
      <c r="AG1561" s="166"/>
      <c r="AH1561" s="167"/>
      <c r="AI1561" s="167"/>
      <c r="AJ1561" s="167"/>
      <c r="AK1561" s="167"/>
      <c r="AL1561" s="167"/>
      <c r="AM1561" s="167"/>
      <c r="AN1561" s="167"/>
      <c r="AO1561" s="167"/>
      <c r="AP1561" s="167"/>
      <c r="AQ1561" s="167"/>
      <c r="AR1561" s="167"/>
      <c r="AS1561" s="167"/>
      <c r="AT1561" s="167"/>
      <c r="AU1561" s="167"/>
      <c r="AV1561" s="167"/>
      <c r="AW1561" s="167"/>
      <c r="AX1561" s="167"/>
      <c r="AY1561" s="167"/>
      <c r="AZ1561" s="167"/>
      <c r="BA1561" s="167"/>
      <c r="BB1561" s="167"/>
      <c r="BC1561" s="167"/>
      <c r="BD1561" s="167"/>
      <c r="BE1561" s="167"/>
      <c r="BF1561" s="167"/>
      <c r="BG1561" s="167"/>
      <c r="BH1561" s="167"/>
      <c r="BI1561" s="167"/>
      <c r="BJ1561" s="167"/>
      <c r="BK1561" s="167"/>
      <c r="BL1561" s="166"/>
      <c r="BM1561" s="166"/>
      <c r="BN1561" s="166"/>
      <c r="BO1561" s="166"/>
      <c r="BP1561" s="166"/>
      <c r="BQ1561" s="166"/>
      <c r="BR1561" s="166"/>
      <c r="BS1561" s="166"/>
      <c r="BT1561" s="166"/>
      <c r="BU1561" s="166"/>
      <c r="BV1561" s="166"/>
      <c r="BW1561" s="166"/>
      <c r="BX1561" s="166"/>
      <c r="BY1561" s="166"/>
      <c r="BZ1561" s="166"/>
      <c r="CA1561" s="166"/>
      <c r="CB1561" s="166"/>
      <c r="CC1561" s="166"/>
      <c r="CD1561" s="166"/>
      <c r="CE1561" s="166"/>
      <c r="CF1561" s="166"/>
      <c r="CG1561" s="166"/>
      <c r="CH1561" s="166"/>
      <c r="CI1561" s="166"/>
      <c r="CJ1561" s="166"/>
      <c r="CK1561" s="166"/>
      <c r="CL1561" s="166"/>
      <c r="CM1561" s="166"/>
      <c r="CN1561" s="166"/>
      <c r="CO1561" s="166"/>
      <c r="CP1561" s="166"/>
      <c r="CQ1561" s="166"/>
      <c r="CR1561" s="166"/>
      <c r="CS1561" s="166"/>
      <c r="CT1561" s="166"/>
      <c r="CU1561" s="166"/>
      <c r="CV1561" s="166"/>
      <c r="CW1561" s="166"/>
      <c r="CX1561" s="166"/>
      <c r="CY1561" s="166"/>
      <c r="CZ1561" s="166"/>
      <c r="DA1561" s="166"/>
      <c r="DB1561" s="166"/>
      <c r="DC1561" s="166"/>
      <c r="DD1561" s="166"/>
      <c r="DE1561" s="166"/>
      <c r="DF1561" s="166"/>
      <c r="DG1561" s="166"/>
      <c r="DH1561" s="166"/>
      <c r="DI1561" s="166"/>
      <c r="DJ1561" s="166"/>
      <c r="DK1561" s="166"/>
      <c r="DL1561" s="166"/>
      <c r="DM1561" s="166"/>
      <c r="DN1561" s="166"/>
      <c r="DO1561" s="166"/>
      <c r="DP1561" s="166"/>
      <c r="DQ1561" s="166"/>
      <c r="DR1561" s="166"/>
      <c r="DS1561" s="166"/>
      <c r="DT1561" s="166"/>
      <c r="DU1561" s="166"/>
      <c r="DV1561" s="166"/>
      <c r="DW1561" s="166"/>
      <c r="DX1561" s="166"/>
      <c r="DY1561" s="166"/>
      <c r="DZ1561" s="166"/>
      <c r="EA1561" s="166"/>
      <c r="EB1561" s="166"/>
      <c r="EC1561" s="166"/>
      <c r="ED1561" s="166"/>
      <c r="EE1561" s="166"/>
      <c r="EF1561" s="166"/>
      <c r="EG1561" s="166"/>
      <c r="EH1561" s="166"/>
      <c r="EI1561" s="166"/>
      <c r="EJ1561" s="166"/>
      <c r="EK1561" s="166"/>
      <c r="EL1561" s="166"/>
      <c r="EM1561" s="166"/>
      <c r="EN1561" s="166"/>
      <c r="EO1561" s="166"/>
      <c r="EP1561" s="166"/>
      <c r="EQ1561" s="166"/>
      <c r="ER1561" s="166"/>
      <c r="ES1561" s="166"/>
      <c r="ET1561" s="166"/>
      <c r="EU1561" s="166"/>
      <c r="EV1561" s="166"/>
      <c r="EW1561" s="166"/>
      <c r="EX1561" s="166"/>
      <c r="EY1561" s="166"/>
      <c r="EZ1561" s="166"/>
      <c r="FA1561" s="166"/>
      <c r="FB1561" s="166"/>
      <c r="FC1561" s="166"/>
      <c r="FD1561" s="166"/>
      <c r="FE1561" s="166"/>
      <c r="FF1561" s="166"/>
      <c r="FG1561" s="166"/>
      <c r="FH1561" s="166"/>
      <c r="FI1561" s="166"/>
      <c r="FJ1561" s="166"/>
    </row>
    <row r="1562" spans="13:166" s="19" customFormat="1">
      <c r="M1562" s="166"/>
      <c r="N1562" s="166"/>
      <c r="O1562" s="166"/>
      <c r="P1562" s="166"/>
      <c r="Q1562" s="166"/>
      <c r="R1562" s="166"/>
      <c r="S1562" s="166"/>
      <c r="T1562" s="166"/>
      <c r="U1562" s="166"/>
      <c r="V1562" s="166"/>
      <c r="W1562" s="166"/>
      <c r="X1562" s="166"/>
      <c r="Y1562" s="166"/>
      <c r="Z1562" s="166"/>
      <c r="AA1562" s="166"/>
      <c r="AB1562" s="166"/>
      <c r="AC1562" s="166"/>
      <c r="AD1562" s="166"/>
      <c r="AE1562" s="166"/>
      <c r="AF1562" s="166"/>
      <c r="AG1562" s="166"/>
      <c r="AH1562" s="167"/>
      <c r="AI1562" s="167"/>
      <c r="AJ1562" s="167"/>
      <c r="AK1562" s="167"/>
      <c r="AL1562" s="167"/>
      <c r="AM1562" s="167"/>
      <c r="AN1562" s="167"/>
      <c r="AO1562" s="167"/>
      <c r="AP1562" s="167"/>
      <c r="AQ1562" s="167"/>
      <c r="AR1562" s="167"/>
      <c r="AS1562" s="167"/>
      <c r="AT1562" s="167"/>
      <c r="AU1562" s="167"/>
      <c r="AV1562" s="167"/>
      <c r="AW1562" s="167"/>
      <c r="AX1562" s="167"/>
      <c r="AY1562" s="167"/>
      <c r="AZ1562" s="167"/>
      <c r="BA1562" s="167"/>
      <c r="BB1562" s="167"/>
      <c r="BC1562" s="167"/>
      <c r="BD1562" s="167"/>
      <c r="BE1562" s="167"/>
      <c r="BF1562" s="167"/>
      <c r="BG1562" s="167"/>
      <c r="BH1562" s="167"/>
      <c r="BI1562" s="167"/>
      <c r="BJ1562" s="167"/>
      <c r="BK1562" s="167"/>
      <c r="BL1562" s="166"/>
      <c r="BM1562" s="166"/>
      <c r="BN1562" s="166"/>
      <c r="BO1562" s="166"/>
      <c r="BP1562" s="166"/>
      <c r="BQ1562" s="166"/>
      <c r="BR1562" s="166"/>
      <c r="BS1562" s="166"/>
      <c r="BT1562" s="166"/>
      <c r="BU1562" s="166"/>
      <c r="BV1562" s="166"/>
      <c r="BW1562" s="166"/>
      <c r="BX1562" s="166"/>
      <c r="BY1562" s="166"/>
      <c r="BZ1562" s="166"/>
      <c r="CA1562" s="166"/>
      <c r="CB1562" s="166"/>
      <c r="CC1562" s="166"/>
      <c r="CD1562" s="166"/>
      <c r="CE1562" s="166"/>
      <c r="CF1562" s="166"/>
      <c r="CG1562" s="166"/>
      <c r="CH1562" s="166"/>
      <c r="CI1562" s="166"/>
      <c r="CJ1562" s="166"/>
      <c r="CK1562" s="166"/>
      <c r="CL1562" s="166"/>
      <c r="CM1562" s="166"/>
      <c r="CN1562" s="166"/>
      <c r="CO1562" s="166"/>
      <c r="CP1562" s="166"/>
      <c r="CQ1562" s="166"/>
      <c r="CR1562" s="166"/>
      <c r="CS1562" s="166"/>
      <c r="CT1562" s="166"/>
      <c r="CU1562" s="166"/>
      <c r="CV1562" s="166"/>
      <c r="CW1562" s="166"/>
      <c r="CX1562" s="166"/>
      <c r="CY1562" s="166"/>
      <c r="CZ1562" s="166"/>
      <c r="DA1562" s="166"/>
      <c r="DB1562" s="166"/>
      <c r="DC1562" s="166"/>
      <c r="DD1562" s="166"/>
      <c r="DE1562" s="166"/>
      <c r="DF1562" s="166"/>
      <c r="DG1562" s="166"/>
      <c r="DH1562" s="166"/>
      <c r="DI1562" s="166"/>
      <c r="DJ1562" s="166"/>
      <c r="DK1562" s="166"/>
      <c r="DL1562" s="166"/>
      <c r="DM1562" s="166"/>
      <c r="DN1562" s="166"/>
      <c r="DO1562" s="166"/>
      <c r="DP1562" s="166"/>
      <c r="DQ1562" s="166"/>
      <c r="DR1562" s="166"/>
      <c r="DS1562" s="166"/>
      <c r="DT1562" s="166"/>
      <c r="DU1562" s="166"/>
      <c r="DV1562" s="166"/>
      <c r="DW1562" s="166"/>
      <c r="DX1562" s="166"/>
      <c r="DY1562" s="166"/>
      <c r="DZ1562" s="166"/>
      <c r="EA1562" s="166"/>
      <c r="EB1562" s="166"/>
      <c r="EC1562" s="166"/>
      <c r="ED1562" s="166"/>
      <c r="EE1562" s="166"/>
      <c r="EF1562" s="166"/>
      <c r="EG1562" s="166"/>
      <c r="EH1562" s="166"/>
      <c r="EI1562" s="166"/>
      <c r="EJ1562" s="166"/>
      <c r="EK1562" s="166"/>
      <c r="EL1562" s="166"/>
      <c r="EM1562" s="166"/>
      <c r="EN1562" s="166"/>
      <c r="EO1562" s="166"/>
      <c r="EP1562" s="166"/>
      <c r="EQ1562" s="166"/>
      <c r="ER1562" s="166"/>
      <c r="ES1562" s="166"/>
      <c r="ET1562" s="166"/>
      <c r="EU1562" s="166"/>
      <c r="EV1562" s="166"/>
      <c r="EW1562" s="166"/>
      <c r="EX1562" s="166"/>
      <c r="EY1562" s="166"/>
      <c r="EZ1562" s="166"/>
      <c r="FA1562" s="166"/>
      <c r="FB1562" s="166"/>
      <c r="FC1562" s="166"/>
      <c r="FD1562" s="166"/>
      <c r="FE1562" s="166"/>
      <c r="FF1562" s="166"/>
      <c r="FG1562" s="166"/>
      <c r="FH1562" s="166"/>
      <c r="FI1562" s="166"/>
      <c r="FJ1562" s="166"/>
    </row>
    <row r="1563" spans="13:166" s="19" customFormat="1">
      <c r="M1563" s="166"/>
      <c r="N1563" s="166"/>
      <c r="O1563" s="166"/>
      <c r="P1563" s="166"/>
      <c r="Q1563" s="166"/>
      <c r="R1563" s="166"/>
      <c r="S1563" s="166"/>
      <c r="T1563" s="166"/>
      <c r="U1563" s="166"/>
      <c r="V1563" s="166"/>
      <c r="W1563" s="166"/>
      <c r="X1563" s="166"/>
      <c r="Y1563" s="166"/>
      <c r="Z1563" s="166"/>
      <c r="AA1563" s="166"/>
      <c r="AB1563" s="166"/>
      <c r="AC1563" s="166"/>
      <c r="AD1563" s="166"/>
      <c r="AE1563" s="166"/>
      <c r="AF1563" s="166"/>
      <c r="AG1563" s="166"/>
      <c r="AH1563" s="167"/>
      <c r="AI1563" s="167"/>
      <c r="AJ1563" s="167"/>
      <c r="AK1563" s="167"/>
      <c r="AL1563" s="167"/>
      <c r="AM1563" s="167"/>
      <c r="AN1563" s="167"/>
      <c r="AO1563" s="167"/>
      <c r="AP1563" s="167"/>
      <c r="AQ1563" s="167"/>
      <c r="AR1563" s="167"/>
      <c r="AS1563" s="167"/>
      <c r="AT1563" s="167"/>
      <c r="AU1563" s="167"/>
      <c r="AV1563" s="167"/>
      <c r="AW1563" s="167"/>
      <c r="AX1563" s="167"/>
      <c r="AY1563" s="167"/>
      <c r="AZ1563" s="167"/>
      <c r="BA1563" s="167"/>
      <c r="BB1563" s="167"/>
      <c r="BC1563" s="167"/>
      <c r="BD1563" s="167"/>
      <c r="BE1563" s="167"/>
      <c r="BF1563" s="167"/>
      <c r="BG1563" s="167"/>
      <c r="BH1563" s="167"/>
      <c r="BI1563" s="167"/>
      <c r="BJ1563" s="167"/>
      <c r="BK1563" s="167"/>
      <c r="BL1563" s="166"/>
      <c r="BM1563" s="166"/>
      <c r="BN1563" s="166"/>
      <c r="BO1563" s="166"/>
      <c r="BP1563" s="166"/>
      <c r="BQ1563" s="166"/>
      <c r="BR1563" s="166"/>
      <c r="BS1563" s="166"/>
      <c r="BT1563" s="166"/>
      <c r="BU1563" s="166"/>
      <c r="BV1563" s="166"/>
      <c r="BW1563" s="166"/>
      <c r="BX1563" s="166"/>
      <c r="BY1563" s="166"/>
      <c r="BZ1563" s="166"/>
      <c r="CA1563" s="166"/>
      <c r="CB1563" s="166"/>
      <c r="CC1563" s="166"/>
      <c r="CD1563" s="166"/>
      <c r="CE1563" s="166"/>
      <c r="CF1563" s="166"/>
      <c r="CG1563" s="166"/>
      <c r="CH1563" s="166"/>
      <c r="CI1563" s="166"/>
      <c r="CJ1563" s="166"/>
      <c r="CK1563" s="166"/>
      <c r="CL1563" s="166"/>
      <c r="CM1563" s="166"/>
      <c r="CN1563" s="166"/>
      <c r="CO1563" s="166"/>
      <c r="CP1563" s="166"/>
      <c r="CQ1563" s="166"/>
      <c r="CR1563" s="166"/>
      <c r="CS1563" s="166"/>
      <c r="CT1563" s="166"/>
      <c r="CU1563" s="166"/>
      <c r="CV1563" s="166"/>
      <c r="CW1563" s="166"/>
      <c r="CX1563" s="166"/>
      <c r="CY1563" s="166"/>
      <c r="CZ1563" s="166"/>
      <c r="DA1563" s="166"/>
      <c r="DB1563" s="166"/>
      <c r="DC1563" s="166"/>
      <c r="DD1563" s="166"/>
      <c r="DE1563" s="166"/>
      <c r="DF1563" s="166"/>
      <c r="DG1563" s="166"/>
      <c r="DH1563" s="166"/>
      <c r="DI1563" s="166"/>
      <c r="DJ1563" s="166"/>
      <c r="DK1563" s="166"/>
      <c r="DL1563" s="166"/>
      <c r="DM1563" s="166"/>
      <c r="DN1563" s="166"/>
      <c r="DO1563" s="166"/>
      <c r="DP1563" s="166"/>
      <c r="DQ1563" s="166"/>
      <c r="DR1563" s="166"/>
      <c r="DS1563" s="166"/>
      <c r="DT1563" s="166"/>
      <c r="DU1563" s="166"/>
      <c r="DV1563" s="166"/>
      <c r="DW1563" s="166"/>
      <c r="DX1563" s="166"/>
      <c r="DY1563" s="166"/>
      <c r="DZ1563" s="166"/>
      <c r="EA1563" s="166"/>
      <c r="EB1563" s="166"/>
      <c r="EC1563" s="166"/>
      <c r="ED1563" s="166"/>
      <c r="EE1563" s="166"/>
      <c r="EF1563" s="166"/>
      <c r="EG1563" s="166"/>
      <c r="EH1563" s="166"/>
      <c r="EI1563" s="166"/>
      <c r="EJ1563" s="166"/>
      <c r="EK1563" s="166"/>
      <c r="EL1563" s="166"/>
      <c r="EM1563" s="166"/>
      <c r="EN1563" s="166"/>
      <c r="EO1563" s="166"/>
      <c r="EP1563" s="166"/>
      <c r="EQ1563" s="166"/>
      <c r="ER1563" s="166"/>
      <c r="ES1563" s="166"/>
      <c r="ET1563" s="166"/>
      <c r="EU1563" s="166"/>
      <c r="EV1563" s="166"/>
      <c r="EW1563" s="166"/>
      <c r="EX1563" s="166"/>
      <c r="EY1563" s="166"/>
      <c r="EZ1563" s="166"/>
      <c r="FA1563" s="166"/>
      <c r="FB1563" s="166"/>
      <c r="FC1563" s="166"/>
      <c r="FD1563" s="166"/>
      <c r="FE1563" s="166"/>
      <c r="FF1563" s="166"/>
      <c r="FG1563" s="166"/>
      <c r="FH1563" s="166"/>
      <c r="FI1563" s="166"/>
      <c r="FJ1563" s="166"/>
    </row>
    <row r="1564" spans="13:166" s="19" customFormat="1">
      <c r="M1564" s="166"/>
      <c r="N1564" s="166"/>
      <c r="O1564" s="166"/>
      <c r="P1564" s="166"/>
      <c r="Q1564" s="166"/>
      <c r="R1564" s="166"/>
      <c r="S1564" s="166"/>
      <c r="T1564" s="166"/>
      <c r="U1564" s="166"/>
      <c r="V1564" s="166"/>
      <c r="W1564" s="166"/>
      <c r="X1564" s="166"/>
      <c r="Y1564" s="166"/>
      <c r="Z1564" s="166"/>
      <c r="AA1564" s="166"/>
      <c r="AB1564" s="166"/>
      <c r="AC1564" s="166"/>
      <c r="AD1564" s="166"/>
      <c r="AE1564" s="166"/>
      <c r="AF1564" s="166"/>
      <c r="AG1564" s="166"/>
      <c r="AH1564" s="167"/>
      <c r="AI1564" s="167"/>
      <c r="AJ1564" s="167"/>
      <c r="AK1564" s="167"/>
      <c r="AL1564" s="167"/>
      <c r="AM1564" s="167"/>
      <c r="AN1564" s="167"/>
      <c r="AO1564" s="167"/>
      <c r="AP1564" s="167"/>
      <c r="AQ1564" s="167"/>
      <c r="AR1564" s="167"/>
      <c r="AS1564" s="167"/>
      <c r="AT1564" s="167"/>
      <c r="AU1564" s="167"/>
      <c r="AV1564" s="167"/>
      <c r="AW1564" s="167"/>
      <c r="AX1564" s="167"/>
      <c r="AY1564" s="167"/>
      <c r="AZ1564" s="167"/>
      <c r="BA1564" s="167"/>
      <c r="BB1564" s="167"/>
      <c r="BC1564" s="167"/>
      <c r="BD1564" s="167"/>
      <c r="BE1564" s="167"/>
      <c r="BF1564" s="167"/>
      <c r="BG1564" s="167"/>
      <c r="BH1564" s="167"/>
      <c r="BI1564" s="167"/>
      <c r="BJ1564" s="167"/>
      <c r="BK1564" s="167"/>
      <c r="BL1564" s="166"/>
      <c r="BM1564" s="166"/>
      <c r="BN1564" s="166"/>
      <c r="BO1564" s="166"/>
      <c r="BP1564" s="166"/>
      <c r="BQ1564" s="166"/>
      <c r="BR1564" s="166"/>
      <c r="BS1564" s="166"/>
      <c r="BT1564" s="166"/>
      <c r="BU1564" s="166"/>
      <c r="BV1564" s="166"/>
      <c r="BW1564" s="166"/>
      <c r="BX1564" s="166"/>
      <c r="BY1564" s="166"/>
      <c r="BZ1564" s="166"/>
      <c r="CA1564" s="166"/>
      <c r="CB1564" s="166"/>
      <c r="CC1564" s="166"/>
      <c r="CD1564" s="166"/>
      <c r="CE1564" s="166"/>
      <c r="CF1564" s="166"/>
      <c r="CG1564" s="166"/>
      <c r="CH1564" s="166"/>
      <c r="CI1564" s="166"/>
      <c r="CJ1564" s="166"/>
      <c r="CK1564" s="166"/>
      <c r="CL1564" s="166"/>
      <c r="CM1564" s="166"/>
      <c r="CN1564" s="166"/>
      <c r="CO1564" s="166"/>
      <c r="CP1564" s="166"/>
      <c r="CQ1564" s="166"/>
      <c r="CR1564" s="166"/>
      <c r="CS1564" s="166"/>
      <c r="CT1564" s="166"/>
      <c r="CU1564" s="166"/>
      <c r="CV1564" s="166"/>
      <c r="CW1564" s="166"/>
      <c r="CX1564" s="166"/>
      <c r="CY1564" s="166"/>
      <c r="CZ1564" s="166"/>
      <c r="DA1564" s="166"/>
      <c r="DB1564" s="166"/>
      <c r="DC1564" s="166"/>
      <c r="DD1564" s="166"/>
      <c r="DE1564" s="166"/>
      <c r="DF1564" s="166"/>
      <c r="DG1564" s="166"/>
      <c r="DH1564" s="166"/>
      <c r="DI1564" s="166"/>
      <c r="DJ1564" s="166"/>
      <c r="DK1564" s="166"/>
      <c r="DL1564" s="166"/>
      <c r="DM1564" s="166"/>
      <c r="DN1564" s="166"/>
      <c r="DO1564" s="166"/>
      <c r="DP1564" s="166"/>
      <c r="DQ1564" s="166"/>
      <c r="DR1564" s="166"/>
      <c r="DS1564" s="166"/>
      <c r="DT1564" s="166"/>
      <c r="DU1564" s="166"/>
      <c r="DV1564" s="166"/>
      <c r="DW1564" s="166"/>
      <c r="DX1564" s="166"/>
      <c r="DY1564" s="166"/>
      <c r="DZ1564" s="166"/>
      <c r="EA1564" s="166"/>
      <c r="EB1564" s="166"/>
      <c r="EC1564" s="166"/>
      <c r="ED1564" s="166"/>
      <c r="EE1564" s="166"/>
      <c r="EF1564" s="166"/>
      <c r="EG1564" s="166"/>
      <c r="EH1564" s="166"/>
      <c r="EI1564" s="166"/>
      <c r="EJ1564" s="166"/>
      <c r="EK1564" s="166"/>
      <c r="EL1564" s="166"/>
      <c r="EM1564" s="166"/>
      <c r="EN1564" s="166"/>
      <c r="EO1564" s="166"/>
      <c r="EP1564" s="166"/>
      <c r="EQ1564" s="166"/>
      <c r="ER1564" s="166"/>
      <c r="ES1564" s="166"/>
      <c r="ET1564" s="166"/>
      <c r="EU1564" s="166"/>
      <c r="EV1564" s="166"/>
      <c r="EW1564" s="166"/>
      <c r="EX1564" s="166"/>
      <c r="EY1564" s="166"/>
      <c r="EZ1564" s="166"/>
      <c r="FA1564" s="166"/>
      <c r="FB1564" s="166"/>
      <c r="FC1564" s="166"/>
      <c r="FD1564" s="166"/>
      <c r="FE1564" s="166"/>
      <c r="FF1564" s="166"/>
      <c r="FG1564" s="166"/>
      <c r="FH1564" s="166"/>
      <c r="FI1564" s="166"/>
      <c r="FJ1564" s="166"/>
    </row>
    <row r="1565" spans="13:166" s="19" customFormat="1">
      <c r="M1565" s="166"/>
      <c r="N1565" s="166"/>
      <c r="O1565" s="166"/>
      <c r="P1565" s="166"/>
      <c r="Q1565" s="166"/>
      <c r="R1565" s="166"/>
      <c r="S1565" s="166"/>
      <c r="T1565" s="166"/>
      <c r="U1565" s="166"/>
      <c r="V1565" s="166"/>
      <c r="W1565" s="166"/>
      <c r="X1565" s="166"/>
      <c r="Y1565" s="166"/>
      <c r="Z1565" s="166"/>
      <c r="AA1565" s="166"/>
      <c r="AB1565" s="166"/>
      <c r="AC1565" s="166"/>
      <c r="AD1565" s="166"/>
      <c r="AE1565" s="166"/>
      <c r="AF1565" s="166"/>
      <c r="AG1565" s="166"/>
      <c r="AH1565" s="167"/>
      <c r="AI1565" s="167"/>
      <c r="AJ1565" s="167"/>
      <c r="AK1565" s="167"/>
      <c r="AL1565" s="167"/>
      <c r="AM1565" s="167"/>
      <c r="AN1565" s="167"/>
      <c r="AO1565" s="167"/>
      <c r="AP1565" s="167"/>
      <c r="AQ1565" s="167"/>
      <c r="AR1565" s="167"/>
      <c r="AS1565" s="167"/>
      <c r="AT1565" s="167"/>
      <c r="AU1565" s="167"/>
      <c r="AV1565" s="167"/>
      <c r="AW1565" s="167"/>
      <c r="AX1565" s="167"/>
      <c r="AY1565" s="167"/>
      <c r="AZ1565" s="167"/>
      <c r="BA1565" s="167"/>
      <c r="BB1565" s="167"/>
      <c r="BC1565" s="167"/>
      <c r="BD1565" s="167"/>
      <c r="BE1565" s="167"/>
      <c r="BF1565" s="167"/>
      <c r="BG1565" s="167"/>
      <c r="BH1565" s="167"/>
      <c r="BI1565" s="167"/>
      <c r="BJ1565" s="167"/>
      <c r="BK1565" s="167"/>
      <c r="BL1565" s="166"/>
      <c r="BM1565" s="166"/>
      <c r="BN1565" s="166"/>
      <c r="BO1565" s="166"/>
      <c r="BP1565" s="166"/>
      <c r="BQ1565" s="166"/>
      <c r="BR1565" s="166"/>
      <c r="BS1565" s="166"/>
      <c r="BT1565" s="166"/>
      <c r="BU1565" s="166"/>
      <c r="BV1565" s="166"/>
      <c r="BW1565" s="166"/>
      <c r="BX1565" s="166"/>
      <c r="BY1565" s="166"/>
      <c r="BZ1565" s="166"/>
      <c r="CA1565" s="166"/>
      <c r="CB1565" s="166"/>
      <c r="CC1565" s="166"/>
      <c r="CD1565" s="166"/>
      <c r="CE1565" s="166"/>
      <c r="CF1565" s="166"/>
      <c r="CG1565" s="166"/>
      <c r="CH1565" s="166"/>
      <c r="CI1565" s="166"/>
      <c r="CJ1565" s="166"/>
      <c r="CK1565" s="166"/>
      <c r="CL1565" s="166"/>
      <c r="CM1565" s="166"/>
      <c r="CN1565" s="166"/>
      <c r="CO1565" s="166"/>
      <c r="CP1565" s="166"/>
      <c r="CQ1565" s="166"/>
      <c r="CR1565" s="166"/>
      <c r="CS1565" s="166"/>
      <c r="CT1565" s="166"/>
      <c r="CU1565" s="166"/>
      <c r="CV1565" s="166"/>
      <c r="CW1565" s="166"/>
      <c r="CX1565" s="166"/>
      <c r="CY1565" s="166"/>
      <c r="CZ1565" s="166"/>
      <c r="DA1565" s="166"/>
      <c r="DB1565" s="166"/>
      <c r="DC1565" s="166"/>
      <c r="DD1565" s="166"/>
      <c r="DE1565" s="166"/>
      <c r="DF1565" s="166"/>
      <c r="DG1565" s="166"/>
      <c r="DH1565" s="166"/>
      <c r="DI1565" s="166"/>
      <c r="DJ1565" s="166"/>
      <c r="DK1565" s="166"/>
      <c r="DL1565" s="166"/>
      <c r="DM1565" s="166"/>
      <c r="DN1565" s="166"/>
      <c r="DO1565" s="166"/>
      <c r="DP1565" s="166"/>
      <c r="DQ1565" s="166"/>
      <c r="DR1565" s="166"/>
      <c r="DS1565" s="166"/>
      <c r="DT1565" s="166"/>
      <c r="DU1565" s="166"/>
      <c r="DV1565" s="166"/>
      <c r="DW1565" s="166"/>
      <c r="DX1565" s="166"/>
      <c r="DY1565" s="166"/>
      <c r="DZ1565" s="166"/>
      <c r="EA1565" s="166"/>
      <c r="EB1565" s="166"/>
      <c r="EC1565" s="166"/>
      <c r="ED1565" s="166"/>
      <c r="EE1565" s="166"/>
      <c r="EF1565" s="166"/>
      <c r="EG1565" s="166"/>
      <c r="EH1565" s="166"/>
      <c r="EI1565" s="166"/>
      <c r="EJ1565" s="166"/>
      <c r="EK1565" s="166"/>
      <c r="EL1565" s="166"/>
      <c r="EM1565" s="166"/>
      <c r="EN1565" s="166"/>
      <c r="EO1565" s="166"/>
      <c r="EP1565" s="166"/>
      <c r="EQ1565" s="166"/>
      <c r="ER1565" s="166"/>
      <c r="ES1565" s="166"/>
      <c r="ET1565" s="166"/>
      <c r="EU1565" s="166"/>
      <c r="EV1565" s="166"/>
      <c r="EW1565" s="166"/>
      <c r="EX1565" s="166"/>
      <c r="EY1565" s="166"/>
      <c r="EZ1565" s="166"/>
      <c r="FA1565" s="166"/>
      <c r="FB1565" s="166"/>
      <c r="FC1565" s="166"/>
      <c r="FD1565" s="166"/>
      <c r="FE1565" s="166"/>
      <c r="FF1565" s="166"/>
      <c r="FG1565" s="166"/>
      <c r="FH1565" s="166"/>
      <c r="FI1565" s="166"/>
      <c r="FJ1565" s="166"/>
    </row>
    <row r="1566" spans="13:166" s="19" customFormat="1">
      <c r="M1566" s="166"/>
      <c r="N1566" s="166"/>
      <c r="O1566" s="166"/>
      <c r="P1566" s="166"/>
      <c r="Q1566" s="166"/>
      <c r="R1566" s="166"/>
      <c r="S1566" s="166"/>
      <c r="T1566" s="166"/>
      <c r="U1566" s="166"/>
      <c r="V1566" s="166"/>
      <c r="W1566" s="166"/>
      <c r="X1566" s="166"/>
      <c r="Y1566" s="166"/>
      <c r="Z1566" s="166"/>
      <c r="AA1566" s="166"/>
      <c r="AB1566" s="166"/>
      <c r="AC1566" s="166"/>
      <c r="AD1566" s="166"/>
      <c r="AE1566" s="166"/>
      <c r="AF1566" s="166"/>
      <c r="AG1566" s="166"/>
      <c r="AH1566" s="167"/>
      <c r="AI1566" s="167"/>
      <c r="AJ1566" s="167"/>
      <c r="AK1566" s="167"/>
      <c r="AL1566" s="167"/>
      <c r="AM1566" s="167"/>
      <c r="AN1566" s="167"/>
      <c r="AO1566" s="167"/>
      <c r="AP1566" s="167"/>
      <c r="AQ1566" s="167"/>
      <c r="AR1566" s="167"/>
      <c r="AS1566" s="167"/>
      <c r="AT1566" s="167"/>
      <c r="AU1566" s="167"/>
      <c r="AV1566" s="167"/>
      <c r="AW1566" s="167"/>
      <c r="AX1566" s="167"/>
      <c r="AY1566" s="167"/>
      <c r="AZ1566" s="167"/>
      <c r="BA1566" s="167"/>
      <c r="BB1566" s="167"/>
      <c r="BC1566" s="167"/>
      <c r="BD1566" s="167"/>
      <c r="BE1566" s="167"/>
      <c r="BF1566" s="167"/>
      <c r="BG1566" s="167"/>
      <c r="BH1566" s="167"/>
      <c r="BI1566" s="167"/>
      <c r="BJ1566" s="167"/>
      <c r="BK1566" s="167"/>
      <c r="BL1566" s="166"/>
      <c r="BM1566" s="166"/>
      <c r="BN1566" s="166"/>
      <c r="BO1566" s="166"/>
      <c r="BP1566" s="166"/>
      <c r="BQ1566" s="166"/>
      <c r="BR1566" s="166"/>
      <c r="BS1566" s="166"/>
      <c r="BT1566" s="166"/>
      <c r="BU1566" s="166"/>
      <c r="BV1566" s="166"/>
      <c r="BW1566" s="166"/>
      <c r="BX1566" s="166"/>
      <c r="BY1566" s="166"/>
      <c r="BZ1566" s="166"/>
      <c r="CA1566" s="166"/>
      <c r="CB1566" s="166"/>
      <c r="CC1566" s="166"/>
      <c r="CD1566" s="166"/>
      <c r="CE1566" s="166"/>
      <c r="CF1566" s="166"/>
      <c r="CG1566" s="166"/>
      <c r="CH1566" s="166"/>
      <c r="CI1566" s="166"/>
      <c r="CJ1566" s="166"/>
      <c r="CK1566" s="166"/>
      <c r="CL1566" s="166"/>
      <c r="CM1566" s="166"/>
      <c r="CN1566" s="166"/>
      <c r="CO1566" s="166"/>
      <c r="CP1566" s="166"/>
      <c r="CQ1566" s="166"/>
      <c r="CR1566" s="166"/>
      <c r="CS1566" s="166"/>
      <c r="CT1566" s="166"/>
      <c r="CU1566" s="166"/>
      <c r="CV1566" s="166"/>
      <c r="CW1566" s="166"/>
      <c r="CX1566" s="166"/>
      <c r="CY1566" s="166"/>
      <c r="CZ1566" s="166"/>
      <c r="DA1566" s="166"/>
      <c r="DB1566" s="166"/>
      <c r="DC1566" s="166"/>
      <c r="DD1566" s="166"/>
      <c r="DE1566" s="166"/>
      <c r="DF1566" s="166"/>
      <c r="DG1566" s="166"/>
      <c r="DH1566" s="166"/>
      <c r="DI1566" s="166"/>
      <c r="DJ1566" s="166"/>
      <c r="DK1566" s="166"/>
      <c r="DL1566" s="166"/>
      <c r="DM1566" s="166"/>
      <c r="DN1566" s="166"/>
      <c r="DO1566" s="166"/>
      <c r="DP1566" s="166"/>
      <c r="DQ1566" s="166"/>
      <c r="DR1566" s="166"/>
      <c r="DS1566" s="166"/>
      <c r="DT1566" s="166"/>
      <c r="DU1566" s="166"/>
      <c r="DV1566" s="166"/>
      <c r="DW1566" s="166"/>
      <c r="DX1566" s="166"/>
      <c r="DY1566" s="166"/>
      <c r="DZ1566" s="166"/>
      <c r="EA1566" s="166"/>
      <c r="EB1566" s="166"/>
      <c r="EC1566" s="166"/>
      <c r="ED1566" s="166"/>
      <c r="EE1566" s="166"/>
      <c r="EF1566" s="166"/>
      <c r="EG1566" s="166"/>
      <c r="EH1566" s="166"/>
      <c r="EI1566" s="166"/>
      <c r="EJ1566" s="166"/>
      <c r="EK1566" s="166"/>
      <c r="EL1566" s="166"/>
      <c r="EM1566" s="166"/>
      <c r="EN1566" s="166"/>
      <c r="EO1566" s="166"/>
      <c r="EP1566" s="166"/>
      <c r="EQ1566" s="166"/>
      <c r="ER1566" s="166"/>
      <c r="ES1566" s="166"/>
      <c r="ET1566" s="166"/>
      <c r="EU1566" s="166"/>
      <c r="EV1566" s="166"/>
      <c r="EW1566" s="166"/>
      <c r="EX1566" s="166"/>
      <c r="EY1566" s="166"/>
      <c r="EZ1566" s="166"/>
      <c r="FA1566" s="166"/>
      <c r="FB1566" s="166"/>
      <c r="FC1566" s="166"/>
      <c r="FD1566" s="166"/>
      <c r="FE1566" s="166"/>
      <c r="FF1566" s="166"/>
      <c r="FG1566" s="166"/>
      <c r="FH1566" s="166"/>
      <c r="FI1566" s="166"/>
      <c r="FJ1566" s="166"/>
    </row>
    <row r="1567" spans="13:166" s="19" customFormat="1">
      <c r="M1567" s="166"/>
      <c r="N1567" s="166"/>
      <c r="O1567" s="166"/>
      <c r="P1567" s="166"/>
      <c r="Q1567" s="166"/>
      <c r="R1567" s="166"/>
      <c r="S1567" s="166"/>
      <c r="T1567" s="166"/>
      <c r="U1567" s="166"/>
      <c r="V1567" s="166"/>
      <c r="W1567" s="166"/>
      <c r="X1567" s="166"/>
      <c r="Y1567" s="166"/>
      <c r="Z1567" s="166"/>
      <c r="AA1567" s="166"/>
      <c r="AB1567" s="166"/>
      <c r="AC1567" s="166"/>
      <c r="AD1567" s="166"/>
      <c r="AE1567" s="166"/>
      <c r="AF1567" s="166"/>
      <c r="AG1567" s="166"/>
      <c r="AH1567" s="167"/>
      <c r="AI1567" s="167"/>
      <c r="AJ1567" s="167"/>
      <c r="AK1567" s="167"/>
      <c r="AL1567" s="167"/>
      <c r="AM1567" s="167"/>
      <c r="AN1567" s="167"/>
      <c r="AO1567" s="167"/>
      <c r="AP1567" s="167"/>
      <c r="AQ1567" s="167"/>
      <c r="AR1567" s="167"/>
      <c r="AS1567" s="167"/>
      <c r="AT1567" s="167"/>
      <c r="AU1567" s="167"/>
      <c r="AV1567" s="167"/>
      <c r="AW1567" s="167"/>
      <c r="AX1567" s="167"/>
      <c r="AY1567" s="167"/>
      <c r="AZ1567" s="167"/>
      <c r="BA1567" s="167"/>
      <c r="BB1567" s="167"/>
      <c r="BC1567" s="167"/>
      <c r="BD1567" s="167"/>
      <c r="BE1567" s="167"/>
      <c r="BF1567" s="167"/>
      <c r="BG1567" s="167"/>
      <c r="BH1567" s="167"/>
      <c r="BI1567" s="167"/>
      <c r="BJ1567" s="167"/>
      <c r="BK1567" s="167"/>
      <c r="BL1567" s="166"/>
      <c r="BM1567" s="166"/>
      <c r="BN1567" s="166"/>
      <c r="BO1567" s="166"/>
      <c r="BP1567" s="166"/>
      <c r="BQ1567" s="166"/>
      <c r="BR1567" s="166"/>
      <c r="BS1567" s="166"/>
      <c r="BT1567" s="166"/>
      <c r="BU1567" s="166"/>
      <c r="BV1567" s="166"/>
      <c r="BW1567" s="166"/>
      <c r="BX1567" s="166"/>
      <c r="BY1567" s="166"/>
      <c r="BZ1567" s="166"/>
      <c r="CA1567" s="166"/>
      <c r="CB1567" s="166"/>
      <c r="CC1567" s="166"/>
      <c r="CD1567" s="166"/>
      <c r="CE1567" s="166"/>
      <c r="CF1567" s="166"/>
      <c r="CG1567" s="166"/>
      <c r="CH1567" s="166"/>
      <c r="CI1567" s="166"/>
      <c r="CJ1567" s="166"/>
      <c r="CK1567" s="166"/>
      <c r="CL1567" s="166"/>
      <c r="CM1567" s="166"/>
      <c r="CN1567" s="166"/>
      <c r="CO1567" s="166"/>
      <c r="CP1567" s="166"/>
      <c r="CQ1567" s="166"/>
      <c r="CR1567" s="166"/>
      <c r="CS1567" s="166"/>
      <c r="CT1567" s="166"/>
      <c r="CU1567" s="166"/>
      <c r="CV1567" s="166"/>
      <c r="CW1567" s="166"/>
      <c r="CX1567" s="166"/>
      <c r="CY1567" s="166"/>
      <c r="CZ1567" s="166"/>
      <c r="DA1567" s="166"/>
      <c r="DB1567" s="166"/>
      <c r="DC1567" s="166"/>
      <c r="DD1567" s="166"/>
      <c r="DE1567" s="166"/>
      <c r="DF1567" s="166"/>
      <c r="DG1567" s="166"/>
      <c r="DH1567" s="166"/>
      <c r="DI1567" s="166"/>
      <c r="DJ1567" s="166"/>
      <c r="DK1567" s="166"/>
      <c r="DL1567" s="166"/>
      <c r="DM1567" s="166"/>
      <c r="DN1567" s="166"/>
      <c r="DO1567" s="166"/>
      <c r="DP1567" s="166"/>
      <c r="DQ1567" s="166"/>
      <c r="DR1567" s="166"/>
      <c r="DS1567" s="166"/>
      <c r="DT1567" s="166"/>
      <c r="DU1567" s="166"/>
      <c r="DV1567" s="166"/>
      <c r="DW1567" s="166"/>
      <c r="DX1567" s="166"/>
      <c r="DY1567" s="166"/>
      <c r="DZ1567" s="166"/>
      <c r="EA1567" s="166"/>
      <c r="EB1567" s="166"/>
      <c r="EC1567" s="166"/>
      <c r="ED1567" s="166"/>
      <c r="EE1567" s="166"/>
      <c r="EF1567" s="166"/>
      <c r="EG1567" s="166"/>
      <c r="EH1567" s="166"/>
      <c r="EI1567" s="166"/>
      <c r="EJ1567" s="166"/>
      <c r="EK1567" s="166"/>
      <c r="EL1567" s="166"/>
      <c r="EM1567" s="166"/>
      <c r="EN1567" s="166"/>
      <c r="EO1567" s="166"/>
      <c r="EP1567" s="166"/>
      <c r="EQ1567" s="166"/>
      <c r="ER1567" s="166"/>
      <c r="ES1567" s="166"/>
      <c r="ET1567" s="166"/>
      <c r="EU1567" s="166"/>
      <c r="EV1567" s="166"/>
      <c r="EW1567" s="166"/>
      <c r="EX1567" s="166"/>
      <c r="EY1567" s="166"/>
      <c r="EZ1567" s="166"/>
      <c r="FA1567" s="166"/>
      <c r="FB1567" s="166"/>
      <c r="FC1567" s="166"/>
      <c r="FD1567" s="166"/>
      <c r="FE1567" s="166"/>
      <c r="FF1567" s="166"/>
      <c r="FG1567" s="166"/>
      <c r="FH1567" s="166"/>
      <c r="FI1567" s="166"/>
      <c r="FJ1567" s="166"/>
    </row>
    <row r="1568" spans="13:166" s="19" customFormat="1">
      <c r="M1568" s="166"/>
      <c r="N1568" s="166"/>
      <c r="O1568" s="166"/>
      <c r="P1568" s="166"/>
      <c r="Q1568" s="166"/>
      <c r="R1568" s="166"/>
      <c r="S1568" s="166"/>
      <c r="T1568" s="166"/>
      <c r="U1568" s="166"/>
      <c r="V1568" s="166"/>
      <c r="W1568" s="166"/>
      <c r="X1568" s="166"/>
      <c r="Y1568" s="166"/>
      <c r="Z1568" s="166"/>
      <c r="AA1568" s="166"/>
      <c r="AB1568" s="166"/>
      <c r="AC1568" s="166"/>
      <c r="AD1568" s="166"/>
      <c r="AE1568" s="166"/>
      <c r="AF1568" s="166"/>
      <c r="AG1568" s="166"/>
      <c r="AH1568" s="167"/>
      <c r="AI1568" s="167"/>
      <c r="AJ1568" s="167"/>
      <c r="AK1568" s="167"/>
      <c r="AL1568" s="167"/>
      <c r="AM1568" s="167"/>
      <c r="AN1568" s="167"/>
      <c r="AO1568" s="167"/>
      <c r="AP1568" s="167"/>
      <c r="AQ1568" s="167"/>
      <c r="AR1568" s="167"/>
      <c r="AS1568" s="167"/>
      <c r="AT1568" s="167"/>
      <c r="AU1568" s="167"/>
      <c r="AV1568" s="167"/>
      <c r="AW1568" s="167"/>
      <c r="AX1568" s="167"/>
      <c r="AY1568" s="167"/>
      <c r="AZ1568" s="167"/>
      <c r="BA1568" s="167"/>
      <c r="BB1568" s="167"/>
      <c r="BC1568" s="167"/>
      <c r="BD1568" s="167"/>
      <c r="BE1568" s="167"/>
      <c r="BF1568" s="167"/>
      <c r="BG1568" s="167"/>
      <c r="BH1568" s="167"/>
      <c r="BI1568" s="167"/>
      <c r="BJ1568" s="167"/>
      <c r="BK1568" s="167"/>
      <c r="BL1568" s="166"/>
      <c r="BM1568" s="166"/>
      <c r="BN1568" s="166"/>
      <c r="BO1568" s="166"/>
      <c r="BP1568" s="166"/>
      <c r="BQ1568" s="166"/>
      <c r="BR1568" s="166"/>
      <c r="BS1568" s="166"/>
      <c r="BT1568" s="166"/>
      <c r="BU1568" s="166"/>
      <c r="BV1568" s="166"/>
      <c r="BW1568" s="166"/>
      <c r="BX1568" s="166"/>
      <c r="BY1568" s="166"/>
      <c r="BZ1568" s="166"/>
      <c r="CA1568" s="166"/>
      <c r="CB1568" s="166"/>
      <c r="CC1568" s="166"/>
      <c r="CD1568" s="166"/>
      <c r="CE1568" s="166"/>
      <c r="CF1568" s="166"/>
      <c r="CG1568" s="166"/>
      <c r="CH1568" s="166"/>
      <c r="CI1568" s="166"/>
      <c r="CJ1568" s="166"/>
      <c r="CK1568" s="166"/>
      <c r="CL1568" s="166"/>
      <c r="CM1568" s="166"/>
      <c r="CN1568" s="166"/>
      <c r="CO1568" s="166"/>
      <c r="CP1568" s="166"/>
      <c r="CQ1568" s="166"/>
      <c r="CR1568" s="166"/>
      <c r="CS1568" s="166"/>
      <c r="CT1568" s="166"/>
      <c r="CU1568" s="166"/>
      <c r="CV1568" s="166"/>
      <c r="CW1568" s="166"/>
      <c r="CX1568" s="166"/>
      <c r="CY1568" s="166"/>
      <c r="CZ1568" s="166"/>
      <c r="DA1568" s="166"/>
      <c r="DB1568" s="166"/>
      <c r="DC1568" s="166"/>
      <c r="DD1568" s="166"/>
      <c r="DE1568" s="166"/>
      <c r="DF1568" s="166"/>
      <c r="DG1568" s="166"/>
      <c r="DH1568" s="166"/>
      <c r="DI1568" s="166"/>
      <c r="DJ1568" s="166"/>
      <c r="DK1568" s="166"/>
      <c r="DL1568" s="166"/>
      <c r="DM1568" s="166"/>
      <c r="DN1568" s="166"/>
      <c r="DO1568" s="166"/>
      <c r="DP1568" s="166"/>
      <c r="DQ1568" s="166"/>
      <c r="DR1568" s="166"/>
      <c r="DS1568" s="166"/>
      <c r="DT1568" s="166"/>
      <c r="DU1568" s="166"/>
      <c r="DV1568" s="166"/>
      <c r="DW1568" s="166"/>
      <c r="DX1568" s="166"/>
      <c r="DY1568" s="166"/>
      <c r="DZ1568" s="166"/>
      <c r="EA1568" s="166"/>
      <c r="EB1568" s="166"/>
      <c r="EC1568" s="166"/>
      <c r="ED1568" s="166"/>
      <c r="EE1568" s="166"/>
      <c r="EF1568" s="166"/>
      <c r="EG1568" s="166"/>
      <c r="EH1568" s="166"/>
      <c r="EI1568" s="166"/>
      <c r="EJ1568" s="166"/>
      <c r="EK1568" s="166"/>
      <c r="EL1568" s="166"/>
      <c r="EM1568" s="166"/>
      <c r="EN1568" s="166"/>
      <c r="EO1568" s="166"/>
      <c r="EP1568" s="166"/>
      <c r="EQ1568" s="166"/>
      <c r="ER1568" s="166"/>
      <c r="ES1568" s="166"/>
      <c r="ET1568" s="166"/>
      <c r="EU1568" s="166"/>
      <c r="EV1568" s="166"/>
      <c r="EW1568" s="166"/>
      <c r="EX1568" s="166"/>
      <c r="EY1568" s="166"/>
      <c r="EZ1568" s="166"/>
      <c r="FA1568" s="166"/>
      <c r="FB1568" s="166"/>
      <c r="FC1568" s="166"/>
      <c r="FD1568" s="166"/>
      <c r="FE1568" s="166"/>
      <c r="FF1568" s="166"/>
      <c r="FG1568" s="166"/>
      <c r="FH1568" s="166"/>
      <c r="FI1568" s="166"/>
      <c r="FJ1568" s="166"/>
    </row>
    <row r="1569" spans="13:166" s="19" customFormat="1">
      <c r="M1569" s="166"/>
      <c r="N1569" s="166"/>
      <c r="O1569" s="166"/>
      <c r="P1569" s="166"/>
      <c r="Q1569" s="166"/>
      <c r="R1569" s="166"/>
      <c r="S1569" s="166"/>
      <c r="T1569" s="166"/>
      <c r="U1569" s="166"/>
      <c r="V1569" s="166"/>
      <c r="W1569" s="166"/>
      <c r="X1569" s="166"/>
      <c r="Y1569" s="166"/>
      <c r="Z1569" s="166"/>
      <c r="AA1569" s="166"/>
      <c r="AB1569" s="166"/>
      <c r="AC1569" s="166"/>
      <c r="AD1569" s="166"/>
      <c r="AE1569" s="166"/>
      <c r="AF1569" s="166"/>
      <c r="AG1569" s="166"/>
      <c r="AH1569" s="167"/>
      <c r="AI1569" s="167"/>
      <c r="AJ1569" s="167"/>
      <c r="AK1569" s="167"/>
      <c r="AL1569" s="167"/>
      <c r="AM1569" s="167"/>
      <c r="AN1569" s="167"/>
      <c r="AO1569" s="167"/>
      <c r="AP1569" s="167"/>
      <c r="AQ1569" s="167"/>
      <c r="AR1569" s="167"/>
      <c r="AS1569" s="167"/>
      <c r="AT1569" s="167"/>
      <c r="AU1569" s="167"/>
      <c r="AV1569" s="167"/>
      <c r="AW1569" s="167"/>
      <c r="AX1569" s="167"/>
      <c r="AY1569" s="167"/>
      <c r="AZ1569" s="167"/>
      <c r="BA1569" s="167"/>
      <c r="BB1569" s="167"/>
      <c r="BC1569" s="167"/>
      <c r="BD1569" s="167"/>
      <c r="BE1569" s="167"/>
      <c r="BF1569" s="167"/>
      <c r="BG1569" s="167"/>
      <c r="BH1569" s="167"/>
      <c r="BI1569" s="167"/>
      <c r="BJ1569" s="167"/>
      <c r="BK1569" s="167"/>
      <c r="BL1569" s="166"/>
      <c r="BM1569" s="166"/>
      <c r="BN1569" s="166"/>
      <c r="BO1569" s="166"/>
      <c r="BP1569" s="166"/>
      <c r="BQ1569" s="166"/>
      <c r="BR1569" s="166"/>
      <c r="BS1569" s="166"/>
      <c r="BT1569" s="166"/>
      <c r="BU1569" s="166"/>
      <c r="BV1569" s="166"/>
      <c r="BW1569" s="166"/>
      <c r="BX1569" s="166"/>
      <c r="BY1569" s="166"/>
      <c r="BZ1569" s="166"/>
      <c r="CA1569" s="166"/>
      <c r="CB1569" s="166"/>
      <c r="CC1569" s="166"/>
      <c r="CD1569" s="166"/>
      <c r="CE1569" s="166"/>
      <c r="CF1569" s="166"/>
      <c r="CG1569" s="166"/>
      <c r="CH1569" s="166"/>
      <c r="CI1569" s="166"/>
      <c r="CJ1569" s="166"/>
      <c r="CK1569" s="166"/>
      <c r="CL1569" s="166"/>
      <c r="CM1569" s="166"/>
      <c r="CN1569" s="166"/>
      <c r="CO1569" s="166"/>
      <c r="CP1569" s="166"/>
      <c r="CQ1569" s="166"/>
      <c r="CR1569" s="166"/>
      <c r="CS1569" s="166"/>
      <c r="CT1569" s="166"/>
      <c r="CU1569" s="166"/>
      <c r="CV1569" s="166"/>
      <c r="CW1569" s="166"/>
      <c r="CX1569" s="166"/>
      <c r="CY1569" s="166"/>
      <c r="CZ1569" s="166"/>
      <c r="DA1569" s="166"/>
      <c r="DB1569" s="166"/>
      <c r="DC1569" s="166"/>
      <c r="DD1569" s="166"/>
      <c r="DE1569" s="166"/>
      <c r="DF1569" s="166"/>
      <c r="DG1569" s="166"/>
      <c r="DH1569" s="166"/>
      <c r="DI1569" s="166"/>
      <c r="DJ1569" s="166"/>
      <c r="DK1569" s="166"/>
      <c r="DL1569" s="166"/>
      <c r="DM1569" s="166"/>
      <c r="DN1569" s="166"/>
      <c r="DO1569" s="166"/>
      <c r="DP1569" s="166"/>
      <c r="DQ1569" s="166"/>
      <c r="DR1569" s="166"/>
      <c r="DS1569" s="166"/>
      <c r="DT1569" s="166"/>
      <c r="DU1569" s="166"/>
      <c r="DV1569" s="166"/>
      <c r="DW1569" s="166"/>
      <c r="DX1569" s="166"/>
      <c r="DY1569" s="166"/>
      <c r="DZ1569" s="166"/>
      <c r="EA1569" s="166"/>
      <c r="EB1569" s="166"/>
      <c r="EC1569" s="166"/>
      <c r="ED1569" s="166"/>
      <c r="EE1569" s="166"/>
      <c r="EF1569" s="166"/>
      <c r="EG1569" s="166"/>
      <c r="EH1569" s="166"/>
      <c r="EI1569" s="166"/>
      <c r="EJ1569" s="166"/>
      <c r="EK1569" s="166"/>
      <c r="EL1569" s="166"/>
      <c r="EM1569" s="166"/>
      <c r="EN1569" s="166"/>
      <c r="EO1569" s="166"/>
      <c r="EP1569" s="166"/>
      <c r="EQ1569" s="166"/>
      <c r="ER1569" s="166"/>
      <c r="ES1569" s="166"/>
      <c r="ET1569" s="166"/>
      <c r="EU1569" s="166"/>
      <c r="EV1569" s="166"/>
      <c r="EW1569" s="166"/>
      <c r="EX1569" s="166"/>
      <c r="EY1569" s="166"/>
      <c r="EZ1569" s="166"/>
      <c r="FA1569" s="166"/>
      <c r="FB1569" s="166"/>
      <c r="FC1569" s="166"/>
      <c r="FD1569" s="166"/>
      <c r="FE1569" s="166"/>
      <c r="FF1569" s="166"/>
      <c r="FG1569" s="166"/>
      <c r="FH1569" s="166"/>
      <c r="FI1569" s="166"/>
      <c r="FJ1569" s="166"/>
    </row>
    <row r="1570" spans="13:166" s="19" customFormat="1">
      <c r="M1570" s="166"/>
      <c r="N1570" s="166"/>
      <c r="O1570" s="166"/>
      <c r="P1570" s="166"/>
      <c r="Q1570" s="166"/>
      <c r="R1570" s="166"/>
      <c r="S1570" s="166"/>
      <c r="T1570" s="166"/>
      <c r="U1570" s="166"/>
      <c r="V1570" s="166"/>
      <c r="W1570" s="166"/>
      <c r="X1570" s="166"/>
      <c r="Y1570" s="166"/>
      <c r="Z1570" s="166"/>
      <c r="AA1570" s="166"/>
      <c r="AB1570" s="166"/>
      <c r="AC1570" s="166"/>
      <c r="AD1570" s="166"/>
      <c r="AE1570" s="166"/>
      <c r="AF1570" s="166"/>
      <c r="AG1570" s="166"/>
      <c r="AH1570" s="167"/>
      <c r="AI1570" s="167"/>
      <c r="AJ1570" s="167"/>
      <c r="AK1570" s="167"/>
      <c r="AL1570" s="167"/>
      <c r="AM1570" s="167"/>
      <c r="AN1570" s="167"/>
      <c r="AO1570" s="167"/>
      <c r="AP1570" s="167"/>
      <c r="AQ1570" s="167"/>
      <c r="AR1570" s="167"/>
      <c r="AS1570" s="167"/>
      <c r="AT1570" s="167"/>
      <c r="AU1570" s="167"/>
      <c r="AV1570" s="167"/>
      <c r="AW1570" s="167"/>
      <c r="AX1570" s="167"/>
      <c r="AY1570" s="167"/>
      <c r="AZ1570" s="167"/>
      <c r="BA1570" s="167"/>
      <c r="BB1570" s="167"/>
      <c r="BC1570" s="167"/>
      <c r="BD1570" s="167"/>
      <c r="BE1570" s="167"/>
      <c r="BF1570" s="167"/>
      <c r="BG1570" s="167"/>
      <c r="BH1570" s="167"/>
      <c r="BI1570" s="167"/>
      <c r="BJ1570" s="167"/>
      <c r="BK1570" s="167"/>
      <c r="BL1570" s="166"/>
      <c r="BM1570" s="166"/>
      <c r="BN1570" s="166"/>
      <c r="BO1570" s="166"/>
      <c r="BP1570" s="166"/>
      <c r="BQ1570" s="166"/>
      <c r="BR1570" s="166"/>
      <c r="BS1570" s="166"/>
      <c r="BT1570" s="166"/>
      <c r="BU1570" s="166"/>
      <c r="BV1570" s="166"/>
      <c r="BW1570" s="166"/>
      <c r="BX1570" s="166"/>
      <c r="BY1570" s="166"/>
      <c r="BZ1570" s="166"/>
      <c r="CA1570" s="166"/>
      <c r="CB1570" s="166"/>
      <c r="CC1570" s="166"/>
      <c r="CD1570" s="166"/>
      <c r="CE1570" s="166"/>
      <c r="CF1570" s="166"/>
      <c r="CG1570" s="166"/>
      <c r="CH1570" s="166"/>
      <c r="CI1570" s="166"/>
      <c r="CJ1570" s="166"/>
      <c r="CK1570" s="166"/>
      <c r="CL1570" s="166"/>
      <c r="CM1570" s="166"/>
      <c r="CN1570" s="166"/>
      <c r="CO1570" s="166"/>
      <c r="CP1570" s="166"/>
      <c r="CQ1570" s="166"/>
      <c r="CR1570" s="166"/>
      <c r="CS1570" s="166"/>
      <c r="CT1570" s="166"/>
      <c r="CU1570" s="166"/>
      <c r="CV1570" s="166"/>
      <c r="CW1570" s="166"/>
      <c r="CX1570" s="166"/>
      <c r="CY1570" s="166"/>
      <c r="CZ1570" s="166"/>
      <c r="DA1570" s="166"/>
      <c r="DB1570" s="166"/>
      <c r="DC1570" s="166"/>
      <c r="DD1570" s="166"/>
      <c r="DE1570" s="166"/>
      <c r="DF1570" s="166"/>
      <c r="DG1570" s="166"/>
      <c r="DH1570" s="166"/>
      <c r="DI1570" s="166"/>
      <c r="DJ1570" s="166"/>
      <c r="DK1570" s="166"/>
      <c r="DL1570" s="166"/>
      <c r="DM1570" s="166"/>
      <c r="DN1570" s="166"/>
      <c r="DO1570" s="166"/>
      <c r="DP1570" s="166"/>
      <c r="DQ1570" s="166"/>
      <c r="DR1570" s="166"/>
      <c r="DS1570" s="166"/>
      <c r="DT1570" s="166"/>
      <c r="DU1570" s="166"/>
      <c r="DV1570" s="166"/>
      <c r="DW1570" s="166"/>
      <c r="DX1570" s="166"/>
      <c r="DY1570" s="166"/>
      <c r="DZ1570" s="166"/>
      <c r="EA1570" s="166"/>
      <c r="EB1570" s="166"/>
      <c r="EC1570" s="166"/>
      <c r="ED1570" s="166"/>
      <c r="EE1570" s="166"/>
      <c r="EF1570" s="166"/>
      <c r="EG1570" s="166"/>
      <c r="EH1570" s="166"/>
      <c r="EI1570" s="166"/>
      <c r="EJ1570" s="166"/>
      <c r="EK1570" s="166"/>
      <c r="EL1570" s="166"/>
      <c r="EM1570" s="166"/>
      <c r="EN1570" s="166"/>
      <c r="EO1570" s="166"/>
      <c r="EP1570" s="166"/>
      <c r="EQ1570" s="166"/>
      <c r="ER1570" s="166"/>
      <c r="ES1570" s="166"/>
      <c r="ET1570" s="166"/>
      <c r="EU1570" s="166"/>
      <c r="EV1570" s="166"/>
      <c r="EW1570" s="166"/>
      <c r="EX1570" s="166"/>
      <c r="EY1570" s="166"/>
      <c r="EZ1570" s="166"/>
      <c r="FA1570" s="166"/>
      <c r="FB1570" s="166"/>
      <c r="FC1570" s="166"/>
      <c r="FD1570" s="166"/>
      <c r="FE1570" s="166"/>
      <c r="FF1570" s="166"/>
      <c r="FG1570" s="166"/>
      <c r="FH1570" s="166"/>
      <c r="FI1570" s="166"/>
      <c r="FJ1570" s="166"/>
    </row>
    <row r="1571" spans="13:166" s="19" customFormat="1">
      <c r="M1571" s="166"/>
      <c r="N1571" s="166"/>
      <c r="O1571" s="166"/>
      <c r="P1571" s="166"/>
      <c r="Q1571" s="166"/>
      <c r="R1571" s="166"/>
      <c r="S1571" s="166"/>
      <c r="T1571" s="166"/>
      <c r="U1571" s="166"/>
      <c r="V1571" s="166"/>
      <c r="W1571" s="166"/>
      <c r="X1571" s="166"/>
      <c r="Y1571" s="166"/>
      <c r="Z1571" s="166"/>
      <c r="AA1571" s="166"/>
      <c r="AB1571" s="166"/>
      <c r="AC1571" s="166"/>
      <c r="AD1571" s="166"/>
      <c r="AE1571" s="166"/>
      <c r="AF1571" s="166"/>
      <c r="AG1571" s="166"/>
      <c r="AH1571" s="167"/>
      <c r="AI1571" s="167"/>
      <c r="AJ1571" s="167"/>
      <c r="AK1571" s="167"/>
      <c r="AL1571" s="167"/>
      <c r="AM1571" s="167"/>
      <c r="AN1571" s="167"/>
      <c r="AO1571" s="167"/>
      <c r="AP1571" s="167"/>
      <c r="AQ1571" s="167"/>
      <c r="AR1571" s="167"/>
      <c r="AS1571" s="167"/>
      <c r="AT1571" s="167"/>
      <c r="AU1571" s="167"/>
      <c r="AV1571" s="167"/>
      <c r="AW1571" s="167"/>
      <c r="AX1571" s="167"/>
      <c r="AY1571" s="167"/>
      <c r="AZ1571" s="167"/>
      <c r="BA1571" s="167"/>
      <c r="BB1571" s="167"/>
      <c r="BC1571" s="167"/>
      <c r="BD1571" s="167"/>
      <c r="BE1571" s="167"/>
      <c r="BF1571" s="167"/>
      <c r="BG1571" s="167"/>
      <c r="BH1571" s="167"/>
      <c r="BI1571" s="167"/>
      <c r="BJ1571" s="167"/>
      <c r="BK1571" s="167"/>
      <c r="BL1571" s="166"/>
      <c r="BM1571" s="166"/>
      <c r="BN1571" s="166"/>
      <c r="BO1571" s="166"/>
      <c r="BP1571" s="166"/>
      <c r="BQ1571" s="166"/>
      <c r="BR1571" s="166"/>
      <c r="BS1571" s="166"/>
      <c r="BT1571" s="166"/>
      <c r="BU1571" s="166"/>
      <c r="BV1571" s="166"/>
      <c r="BW1571" s="166"/>
      <c r="BX1571" s="166"/>
      <c r="BY1571" s="166"/>
      <c r="BZ1571" s="166"/>
      <c r="CA1571" s="166"/>
      <c r="CB1571" s="166"/>
      <c r="CC1571" s="166"/>
      <c r="CD1571" s="166"/>
      <c r="CE1571" s="166"/>
      <c r="CF1571" s="166"/>
      <c r="CG1571" s="166"/>
      <c r="CH1571" s="166"/>
      <c r="CI1571" s="166"/>
      <c r="CJ1571" s="166"/>
      <c r="CK1571" s="166"/>
      <c r="CL1571" s="166"/>
      <c r="CM1571" s="166"/>
      <c r="CN1571" s="166"/>
      <c r="CO1571" s="166"/>
      <c r="CP1571" s="166"/>
      <c r="CQ1571" s="166"/>
      <c r="CR1571" s="166"/>
      <c r="CS1571" s="166"/>
      <c r="CT1571" s="166"/>
      <c r="CU1571" s="166"/>
      <c r="CV1571" s="166"/>
      <c r="CW1571" s="166"/>
      <c r="CX1571" s="166"/>
      <c r="CY1571" s="166"/>
      <c r="CZ1571" s="166"/>
      <c r="DA1571" s="166"/>
      <c r="DB1571" s="166"/>
      <c r="DC1571" s="166"/>
      <c r="DD1571" s="166"/>
      <c r="DE1571" s="166"/>
      <c r="DF1571" s="166"/>
      <c r="DG1571" s="166"/>
      <c r="DH1571" s="166"/>
      <c r="DI1571" s="166"/>
      <c r="DJ1571" s="166"/>
      <c r="DK1571" s="166"/>
      <c r="DL1571" s="166"/>
      <c r="DM1571" s="166"/>
      <c r="DN1571" s="166"/>
      <c r="DO1571" s="166"/>
      <c r="DP1571" s="166"/>
      <c r="DQ1571" s="166"/>
      <c r="DR1571" s="166"/>
      <c r="DS1571" s="166"/>
      <c r="DT1571" s="166"/>
      <c r="DU1571" s="166"/>
      <c r="DV1571" s="166"/>
      <c r="DW1571" s="166"/>
      <c r="DX1571" s="166"/>
      <c r="DY1571" s="166"/>
      <c r="DZ1571" s="166"/>
      <c r="EA1571" s="166"/>
      <c r="EB1571" s="166"/>
      <c r="EC1571" s="166"/>
      <c r="ED1571" s="166"/>
      <c r="EE1571" s="166"/>
      <c r="EF1571" s="166"/>
      <c r="EG1571" s="166"/>
      <c r="EH1571" s="166"/>
      <c r="EI1571" s="166"/>
      <c r="EJ1571" s="166"/>
      <c r="EK1571" s="166"/>
      <c r="EL1571" s="166"/>
      <c r="EM1571" s="166"/>
      <c r="EN1571" s="166"/>
      <c r="EO1571" s="166"/>
      <c r="EP1571" s="166"/>
      <c r="EQ1571" s="166"/>
      <c r="ER1571" s="166"/>
      <c r="ES1571" s="166"/>
      <c r="ET1571" s="166"/>
      <c r="EU1571" s="166"/>
      <c r="EV1571" s="166"/>
      <c r="EW1571" s="166"/>
      <c r="EX1571" s="166"/>
      <c r="EY1571" s="166"/>
      <c r="EZ1571" s="166"/>
      <c r="FA1571" s="166"/>
      <c r="FB1571" s="166"/>
      <c r="FC1571" s="166"/>
      <c r="FD1571" s="166"/>
      <c r="FE1571" s="166"/>
      <c r="FF1571" s="166"/>
      <c r="FG1571" s="166"/>
      <c r="FH1571" s="166"/>
      <c r="FI1571" s="166"/>
      <c r="FJ1571" s="166"/>
    </row>
    <row r="1572" spans="13:166" s="19" customFormat="1">
      <c r="M1572" s="166"/>
      <c r="N1572" s="166"/>
      <c r="O1572" s="166"/>
      <c r="P1572" s="166"/>
      <c r="Q1572" s="166"/>
      <c r="R1572" s="166"/>
      <c r="S1572" s="166"/>
      <c r="T1572" s="166"/>
      <c r="U1572" s="166"/>
      <c r="V1572" s="166"/>
      <c r="W1572" s="166"/>
      <c r="X1572" s="166"/>
      <c r="Y1572" s="166"/>
      <c r="Z1572" s="166"/>
      <c r="AA1572" s="166"/>
      <c r="AB1572" s="166"/>
      <c r="AC1572" s="166"/>
      <c r="AD1572" s="166"/>
      <c r="AE1572" s="166"/>
      <c r="AF1572" s="166"/>
      <c r="AG1572" s="166"/>
      <c r="AH1572" s="167"/>
      <c r="AI1572" s="167"/>
      <c r="AJ1572" s="167"/>
      <c r="AK1572" s="167"/>
      <c r="AL1572" s="167"/>
      <c r="AM1572" s="167"/>
      <c r="AN1572" s="167"/>
      <c r="AO1572" s="167"/>
      <c r="AP1572" s="167"/>
      <c r="AQ1572" s="167"/>
      <c r="AR1572" s="167"/>
      <c r="AS1572" s="167"/>
      <c r="AT1572" s="167"/>
      <c r="AU1572" s="167"/>
      <c r="AV1572" s="167"/>
      <c r="AW1572" s="167"/>
      <c r="AX1572" s="167"/>
      <c r="AY1572" s="167"/>
      <c r="AZ1572" s="167"/>
      <c r="BA1572" s="167"/>
      <c r="BB1572" s="167"/>
      <c r="BC1572" s="167"/>
      <c r="BD1572" s="167"/>
      <c r="BE1572" s="167"/>
      <c r="BF1572" s="167"/>
      <c r="BG1572" s="167"/>
      <c r="BH1572" s="167"/>
      <c r="BI1572" s="167"/>
      <c r="BJ1572" s="167"/>
      <c r="BK1572" s="167"/>
      <c r="BL1572" s="166"/>
      <c r="BM1572" s="166"/>
      <c r="BN1572" s="166"/>
      <c r="BO1572" s="166"/>
      <c r="BP1572" s="166"/>
      <c r="BQ1572" s="166"/>
      <c r="BR1572" s="166"/>
      <c r="BS1572" s="166"/>
      <c r="BT1572" s="166"/>
      <c r="BU1572" s="166"/>
      <c r="BV1572" s="166"/>
      <c r="BW1572" s="166"/>
      <c r="BX1572" s="166"/>
      <c r="BY1572" s="166"/>
      <c r="BZ1572" s="166"/>
      <c r="CA1572" s="166"/>
      <c r="CB1572" s="166"/>
      <c r="CC1572" s="166"/>
      <c r="CD1572" s="166"/>
      <c r="CE1572" s="166"/>
      <c r="CF1572" s="166"/>
      <c r="CG1572" s="166"/>
      <c r="CH1572" s="166"/>
      <c r="CI1572" s="166"/>
      <c r="CJ1572" s="166"/>
      <c r="CK1572" s="166"/>
      <c r="CL1572" s="166"/>
      <c r="CM1572" s="166"/>
      <c r="CN1572" s="166"/>
      <c r="CO1572" s="166"/>
      <c r="CP1572" s="166"/>
      <c r="CQ1572" s="166"/>
      <c r="CR1572" s="166"/>
      <c r="CS1572" s="166"/>
      <c r="CT1572" s="166"/>
      <c r="CU1572" s="166"/>
      <c r="CV1572" s="166"/>
      <c r="CW1572" s="166"/>
      <c r="CX1572" s="166"/>
      <c r="CY1572" s="166"/>
      <c r="CZ1572" s="166"/>
      <c r="DA1572" s="166"/>
      <c r="DB1572" s="166"/>
      <c r="DC1572" s="166"/>
      <c r="DD1572" s="166"/>
      <c r="DE1572" s="166"/>
      <c r="DF1572" s="166"/>
      <c r="DG1572" s="166"/>
      <c r="DH1572" s="166"/>
      <c r="DI1572" s="166"/>
      <c r="DJ1572" s="166"/>
      <c r="DK1572" s="166"/>
      <c r="DL1572" s="166"/>
      <c r="DM1572" s="166"/>
      <c r="DN1572" s="166"/>
      <c r="DO1572" s="166"/>
      <c r="DP1572" s="166"/>
      <c r="DQ1572" s="166"/>
      <c r="DR1572" s="166"/>
      <c r="DS1572" s="166"/>
      <c r="DT1572" s="166"/>
      <c r="DU1572" s="166"/>
      <c r="DV1572" s="166"/>
      <c r="DW1572" s="166"/>
      <c r="DX1572" s="166"/>
      <c r="DY1572" s="166"/>
      <c r="DZ1572" s="166"/>
      <c r="EA1572" s="166"/>
      <c r="EB1572" s="166"/>
      <c r="EC1572" s="166"/>
      <c r="ED1572" s="166"/>
      <c r="EE1572" s="166"/>
      <c r="EF1572" s="166"/>
      <c r="EG1572" s="166"/>
      <c r="EH1572" s="166"/>
      <c r="EI1572" s="166"/>
      <c r="EJ1572" s="166"/>
      <c r="EK1572" s="166"/>
      <c r="EL1572" s="166"/>
      <c r="EM1572" s="166"/>
      <c r="EN1572" s="166"/>
      <c r="EO1572" s="166"/>
      <c r="EP1572" s="166"/>
      <c r="EQ1572" s="166"/>
      <c r="ER1572" s="166"/>
      <c r="ES1572" s="166"/>
      <c r="ET1572" s="166"/>
      <c r="EU1572" s="166"/>
      <c r="EV1572" s="166"/>
      <c r="EW1572" s="166"/>
      <c r="EX1572" s="166"/>
      <c r="EY1572" s="166"/>
      <c r="EZ1572" s="166"/>
      <c r="FA1572" s="166"/>
      <c r="FB1572" s="166"/>
      <c r="FC1572" s="166"/>
      <c r="FD1572" s="166"/>
      <c r="FE1572" s="166"/>
      <c r="FF1572" s="166"/>
      <c r="FG1572" s="166"/>
      <c r="FH1572" s="166"/>
      <c r="FI1572" s="166"/>
      <c r="FJ1572" s="166"/>
    </row>
    <row r="1573" spans="13:166" s="19" customFormat="1">
      <c r="M1573" s="166"/>
      <c r="N1573" s="166"/>
      <c r="O1573" s="166"/>
      <c r="P1573" s="166"/>
      <c r="Q1573" s="166"/>
      <c r="R1573" s="166"/>
      <c r="S1573" s="166"/>
      <c r="T1573" s="166"/>
      <c r="U1573" s="166"/>
      <c r="V1573" s="166"/>
      <c r="W1573" s="166"/>
      <c r="X1573" s="166"/>
      <c r="Y1573" s="166"/>
      <c r="Z1573" s="166"/>
      <c r="AA1573" s="166"/>
      <c r="AB1573" s="166"/>
      <c r="AC1573" s="166"/>
      <c r="AD1573" s="166"/>
      <c r="AE1573" s="166"/>
      <c r="AF1573" s="166"/>
      <c r="AG1573" s="166"/>
      <c r="AH1573" s="167"/>
      <c r="AI1573" s="167"/>
      <c r="AJ1573" s="167"/>
      <c r="AK1573" s="167"/>
      <c r="AL1573" s="167"/>
      <c r="AM1573" s="167"/>
      <c r="AN1573" s="167"/>
      <c r="AO1573" s="167"/>
      <c r="AP1573" s="167"/>
      <c r="AQ1573" s="167"/>
      <c r="AR1573" s="167"/>
      <c r="AS1573" s="167"/>
      <c r="AT1573" s="167"/>
      <c r="AU1573" s="167"/>
      <c r="AV1573" s="167"/>
      <c r="AW1573" s="167"/>
      <c r="AX1573" s="167"/>
      <c r="AY1573" s="167"/>
      <c r="AZ1573" s="167"/>
      <c r="BA1573" s="167"/>
      <c r="BB1573" s="167"/>
      <c r="BC1573" s="167"/>
      <c r="BD1573" s="167"/>
      <c r="BE1573" s="167"/>
      <c r="BF1573" s="167"/>
      <c r="BG1573" s="167"/>
      <c r="BH1573" s="167"/>
      <c r="BI1573" s="167"/>
      <c r="BJ1573" s="167"/>
      <c r="BK1573" s="167"/>
      <c r="BL1573" s="166"/>
      <c r="BM1573" s="166"/>
      <c r="BN1573" s="166"/>
      <c r="BO1573" s="166"/>
      <c r="BP1573" s="166"/>
      <c r="BQ1573" s="166"/>
      <c r="BR1573" s="166"/>
      <c r="BS1573" s="166"/>
      <c r="BT1573" s="166"/>
      <c r="BU1573" s="166"/>
      <c r="BV1573" s="166"/>
      <c r="BW1573" s="166"/>
      <c r="BX1573" s="166"/>
      <c r="BY1573" s="166"/>
      <c r="BZ1573" s="166"/>
      <c r="CA1573" s="166"/>
      <c r="CB1573" s="166"/>
      <c r="CC1573" s="166"/>
      <c r="CD1573" s="166"/>
      <c r="CE1573" s="166"/>
      <c r="CF1573" s="166"/>
      <c r="CG1573" s="166"/>
      <c r="CH1573" s="166"/>
      <c r="CI1573" s="166"/>
      <c r="CJ1573" s="166"/>
      <c r="CK1573" s="166"/>
      <c r="CL1573" s="166"/>
      <c r="CM1573" s="166"/>
      <c r="CN1573" s="166"/>
      <c r="CO1573" s="166"/>
      <c r="CP1573" s="166"/>
      <c r="CQ1573" s="166"/>
      <c r="CR1573" s="166"/>
      <c r="CS1573" s="166"/>
      <c r="CT1573" s="166"/>
      <c r="CU1573" s="166"/>
      <c r="CV1573" s="166"/>
      <c r="CW1573" s="166"/>
      <c r="CX1573" s="166"/>
      <c r="CY1573" s="166"/>
      <c r="CZ1573" s="166"/>
      <c r="DA1573" s="166"/>
      <c r="DB1573" s="166"/>
      <c r="DC1573" s="166"/>
      <c r="DD1573" s="166"/>
      <c r="DE1573" s="166"/>
      <c r="DF1573" s="166"/>
      <c r="DG1573" s="166"/>
      <c r="DH1573" s="166"/>
      <c r="DI1573" s="166"/>
      <c r="DJ1573" s="166"/>
      <c r="DK1573" s="166"/>
      <c r="DL1573" s="166"/>
      <c r="DM1573" s="166"/>
      <c r="DN1573" s="166"/>
      <c r="DO1573" s="166"/>
      <c r="DP1573" s="166"/>
      <c r="DQ1573" s="166"/>
      <c r="DR1573" s="166"/>
      <c r="DS1573" s="166"/>
      <c r="DT1573" s="166"/>
      <c r="DU1573" s="166"/>
      <c r="DV1573" s="166"/>
      <c r="DW1573" s="166"/>
      <c r="DX1573" s="166"/>
      <c r="DY1573" s="166"/>
      <c r="DZ1573" s="166"/>
      <c r="EA1573" s="166"/>
      <c r="EB1573" s="166"/>
      <c r="EC1573" s="166"/>
      <c r="ED1573" s="166"/>
      <c r="EE1573" s="166"/>
      <c r="EF1573" s="166"/>
      <c r="EG1573" s="166"/>
      <c r="EH1573" s="166"/>
      <c r="EI1573" s="166"/>
      <c r="EJ1573" s="166"/>
      <c r="EK1573" s="166"/>
      <c r="EL1573" s="166"/>
      <c r="EM1573" s="166"/>
      <c r="EN1573" s="166"/>
      <c r="EO1573" s="166"/>
      <c r="EP1573" s="166"/>
      <c r="EQ1573" s="166"/>
      <c r="ER1573" s="166"/>
      <c r="ES1573" s="166"/>
      <c r="ET1573" s="166"/>
      <c r="EU1573" s="166"/>
      <c r="EV1573" s="166"/>
      <c r="EW1573" s="166"/>
      <c r="EX1573" s="166"/>
      <c r="EY1573" s="166"/>
      <c r="EZ1573" s="166"/>
      <c r="FA1573" s="166"/>
      <c r="FB1573" s="166"/>
      <c r="FC1573" s="166"/>
      <c r="FD1573" s="166"/>
      <c r="FE1573" s="166"/>
      <c r="FF1573" s="166"/>
      <c r="FG1573" s="166"/>
      <c r="FH1573" s="166"/>
      <c r="FI1573" s="166"/>
      <c r="FJ1573" s="166"/>
    </row>
    <row r="1574" spans="13:166" s="19" customFormat="1">
      <c r="M1574" s="166"/>
      <c r="N1574" s="166"/>
      <c r="O1574" s="166"/>
      <c r="P1574" s="166"/>
      <c r="Q1574" s="166"/>
      <c r="R1574" s="166"/>
      <c r="S1574" s="166"/>
      <c r="T1574" s="166"/>
      <c r="U1574" s="166"/>
      <c r="V1574" s="166"/>
      <c r="W1574" s="166"/>
      <c r="X1574" s="166"/>
      <c r="Y1574" s="166"/>
      <c r="Z1574" s="166"/>
      <c r="AA1574" s="166"/>
      <c r="AB1574" s="166"/>
      <c r="AC1574" s="166"/>
      <c r="AD1574" s="166"/>
      <c r="AE1574" s="166"/>
      <c r="AF1574" s="166"/>
      <c r="AG1574" s="166"/>
      <c r="AH1574" s="167"/>
      <c r="AI1574" s="167"/>
      <c r="AJ1574" s="167"/>
      <c r="AK1574" s="167"/>
      <c r="AL1574" s="167"/>
      <c r="AM1574" s="167"/>
      <c r="AN1574" s="167"/>
      <c r="AO1574" s="167"/>
      <c r="AP1574" s="167"/>
      <c r="AQ1574" s="167"/>
      <c r="AR1574" s="167"/>
      <c r="AS1574" s="167"/>
      <c r="AT1574" s="167"/>
      <c r="AU1574" s="167"/>
      <c r="AV1574" s="167"/>
      <c r="AW1574" s="167"/>
      <c r="AX1574" s="167"/>
      <c r="AY1574" s="167"/>
      <c r="AZ1574" s="167"/>
      <c r="BA1574" s="167"/>
      <c r="BB1574" s="167"/>
      <c r="BC1574" s="167"/>
      <c r="BD1574" s="167"/>
      <c r="BE1574" s="167"/>
      <c r="BF1574" s="167"/>
      <c r="BG1574" s="167"/>
      <c r="BH1574" s="167"/>
      <c r="BI1574" s="167"/>
      <c r="BJ1574" s="167"/>
      <c r="BK1574" s="167"/>
      <c r="BL1574" s="166"/>
      <c r="BM1574" s="166"/>
      <c r="BN1574" s="166"/>
      <c r="BO1574" s="166"/>
      <c r="BP1574" s="166"/>
      <c r="BQ1574" s="166"/>
      <c r="BR1574" s="166"/>
      <c r="BS1574" s="166"/>
      <c r="BT1574" s="166"/>
      <c r="BU1574" s="166"/>
      <c r="BV1574" s="166"/>
      <c r="BW1574" s="166"/>
      <c r="BX1574" s="166"/>
      <c r="BY1574" s="166"/>
      <c r="BZ1574" s="166"/>
      <c r="CA1574" s="166"/>
      <c r="CB1574" s="166"/>
      <c r="CC1574" s="166"/>
      <c r="CD1574" s="166"/>
      <c r="CE1574" s="166"/>
      <c r="CF1574" s="166"/>
      <c r="CG1574" s="166"/>
      <c r="CH1574" s="166"/>
      <c r="CI1574" s="166"/>
      <c r="CJ1574" s="166"/>
      <c r="CK1574" s="166"/>
      <c r="CL1574" s="166"/>
      <c r="CM1574" s="166"/>
      <c r="CN1574" s="166"/>
      <c r="CO1574" s="166"/>
      <c r="CP1574" s="166"/>
      <c r="CQ1574" s="166"/>
      <c r="CR1574" s="166"/>
      <c r="CS1574" s="166"/>
      <c r="CT1574" s="166"/>
      <c r="CU1574" s="166"/>
      <c r="CV1574" s="166"/>
      <c r="CW1574" s="166"/>
      <c r="CX1574" s="166"/>
      <c r="CY1574" s="166"/>
      <c r="CZ1574" s="166"/>
      <c r="DA1574" s="166"/>
      <c r="DB1574" s="166"/>
      <c r="DC1574" s="166"/>
      <c r="DD1574" s="166"/>
      <c r="DE1574" s="166"/>
      <c r="DF1574" s="166"/>
      <c r="DG1574" s="166"/>
      <c r="DH1574" s="166"/>
      <c r="DI1574" s="166"/>
      <c r="DJ1574" s="166"/>
      <c r="DK1574" s="166"/>
      <c r="DL1574" s="166"/>
      <c r="DM1574" s="166"/>
      <c r="DN1574" s="166"/>
      <c r="DO1574" s="166"/>
      <c r="DP1574" s="166"/>
      <c r="DQ1574" s="166"/>
      <c r="DR1574" s="166"/>
      <c r="DS1574" s="166"/>
      <c r="DT1574" s="166"/>
      <c r="DU1574" s="166"/>
      <c r="DV1574" s="166"/>
      <c r="DW1574" s="166"/>
      <c r="DX1574" s="166"/>
      <c r="DY1574" s="166"/>
      <c r="DZ1574" s="166"/>
      <c r="EA1574" s="166"/>
      <c r="EB1574" s="166"/>
      <c r="EC1574" s="166"/>
      <c r="ED1574" s="166"/>
      <c r="EE1574" s="166"/>
      <c r="EF1574" s="166"/>
      <c r="EG1574" s="166"/>
      <c r="EH1574" s="166"/>
      <c r="EI1574" s="166"/>
      <c r="EJ1574" s="166"/>
      <c r="EK1574" s="166"/>
      <c r="EL1574" s="166"/>
      <c r="EM1574" s="166"/>
      <c r="EN1574" s="166"/>
      <c r="EO1574" s="166"/>
      <c r="EP1574" s="166"/>
      <c r="EQ1574" s="166"/>
      <c r="ER1574" s="166"/>
      <c r="ES1574" s="166"/>
      <c r="ET1574" s="166"/>
      <c r="EU1574" s="166"/>
      <c r="EV1574" s="166"/>
      <c r="EW1574" s="166"/>
      <c r="EX1574" s="166"/>
      <c r="EY1574" s="166"/>
      <c r="EZ1574" s="166"/>
      <c r="FA1574" s="166"/>
      <c r="FB1574" s="166"/>
      <c r="FC1574" s="166"/>
      <c r="FD1574" s="166"/>
      <c r="FE1574" s="166"/>
      <c r="FF1574" s="166"/>
      <c r="FG1574" s="166"/>
      <c r="FH1574" s="166"/>
      <c r="FI1574" s="166"/>
      <c r="FJ1574" s="166"/>
    </row>
    <row r="1575" spans="13:166" s="19" customFormat="1">
      <c r="M1575" s="166"/>
      <c r="N1575" s="166"/>
      <c r="O1575" s="166"/>
      <c r="P1575" s="166"/>
      <c r="Q1575" s="166"/>
      <c r="R1575" s="166"/>
      <c r="S1575" s="166"/>
      <c r="T1575" s="166"/>
      <c r="U1575" s="166"/>
      <c r="V1575" s="166"/>
      <c r="W1575" s="166"/>
      <c r="X1575" s="166"/>
      <c r="Y1575" s="166"/>
      <c r="Z1575" s="166"/>
      <c r="AA1575" s="166"/>
      <c r="AB1575" s="166"/>
      <c r="AC1575" s="166"/>
      <c r="AD1575" s="166"/>
      <c r="AE1575" s="166"/>
      <c r="AF1575" s="166"/>
      <c r="AG1575" s="166"/>
      <c r="AH1575" s="167"/>
      <c r="AI1575" s="167"/>
      <c r="AJ1575" s="167"/>
      <c r="AK1575" s="167"/>
      <c r="AL1575" s="167"/>
      <c r="AM1575" s="167"/>
      <c r="AN1575" s="167"/>
      <c r="AO1575" s="167"/>
      <c r="AP1575" s="167"/>
      <c r="AQ1575" s="167"/>
      <c r="AR1575" s="167"/>
      <c r="AS1575" s="167"/>
      <c r="AT1575" s="167"/>
      <c r="AU1575" s="167"/>
      <c r="AV1575" s="167"/>
      <c r="AW1575" s="167"/>
      <c r="AX1575" s="167"/>
      <c r="AY1575" s="167"/>
      <c r="AZ1575" s="167"/>
      <c r="BA1575" s="167"/>
      <c r="BB1575" s="167"/>
      <c r="BC1575" s="167"/>
      <c r="BD1575" s="167"/>
      <c r="BE1575" s="167"/>
      <c r="BF1575" s="167"/>
      <c r="BG1575" s="167"/>
      <c r="BH1575" s="167"/>
      <c r="BI1575" s="167"/>
      <c r="BJ1575" s="167"/>
      <c r="BK1575" s="167"/>
      <c r="BL1575" s="166"/>
      <c r="BM1575" s="166"/>
      <c r="BN1575" s="166"/>
      <c r="BO1575" s="166"/>
      <c r="BP1575" s="166"/>
      <c r="BQ1575" s="166"/>
      <c r="BR1575" s="166"/>
      <c r="BS1575" s="166"/>
      <c r="BT1575" s="166"/>
      <c r="BU1575" s="166"/>
      <c r="BV1575" s="166"/>
      <c r="BW1575" s="166"/>
      <c r="BX1575" s="166"/>
      <c r="BY1575" s="166"/>
      <c r="BZ1575" s="166"/>
      <c r="CA1575" s="166"/>
      <c r="CB1575" s="166"/>
      <c r="CC1575" s="166"/>
      <c r="CD1575" s="166"/>
      <c r="CE1575" s="166"/>
      <c r="CF1575" s="166"/>
      <c r="CG1575" s="166"/>
      <c r="CH1575" s="166"/>
      <c r="CI1575" s="166"/>
      <c r="CJ1575" s="166"/>
      <c r="CK1575" s="166"/>
      <c r="CL1575" s="166"/>
      <c r="CM1575" s="166"/>
      <c r="CN1575" s="166"/>
      <c r="CO1575" s="166"/>
      <c r="CP1575" s="166"/>
      <c r="CQ1575" s="166"/>
      <c r="CR1575" s="166"/>
      <c r="CS1575" s="166"/>
      <c r="CT1575" s="166"/>
      <c r="CU1575" s="166"/>
      <c r="CV1575" s="166"/>
      <c r="CW1575" s="166"/>
      <c r="CX1575" s="166"/>
      <c r="CY1575" s="166"/>
      <c r="CZ1575" s="166"/>
      <c r="DA1575" s="166"/>
      <c r="DB1575" s="166"/>
      <c r="DC1575" s="166"/>
      <c r="DD1575" s="166"/>
      <c r="DE1575" s="166"/>
      <c r="DF1575" s="166"/>
      <c r="DG1575" s="166"/>
      <c r="DH1575" s="166"/>
      <c r="DI1575" s="166"/>
      <c r="DJ1575" s="166"/>
      <c r="DK1575" s="166"/>
      <c r="DL1575" s="166"/>
      <c r="DM1575" s="166"/>
      <c r="DN1575" s="166"/>
      <c r="DO1575" s="166"/>
      <c r="DP1575" s="166"/>
      <c r="DQ1575" s="166"/>
      <c r="DR1575" s="166"/>
      <c r="DS1575" s="166"/>
      <c r="DT1575" s="166"/>
      <c r="DU1575" s="166"/>
      <c r="DV1575" s="166"/>
      <c r="DW1575" s="166"/>
      <c r="DX1575" s="166"/>
      <c r="DY1575" s="166"/>
      <c r="DZ1575" s="166"/>
      <c r="EA1575" s="166"/>
      <c r="EB1575" s="166"/>
      <c r="EC1575" s="166"/>
      <c r="ED1575" s="166"/>
      <c r="EE1575" s="166"/>
      <c r="EF1575" s="166"/>
      <c r="EG1575" s="166"/>
      <c r="EH1575" s="166"/>
      <c r="EI1575" s="166"/>
      <c r="EJ1575" s="166"/>
      <c r="EK1575" s="166"/>
      <c r="EL1575" s="166"/>
      <c r="EM1575" s="166"/>
      <c r="EN1575" s="166"/>
      <c r="EO1575" s="166"/>
      <c r="EP1575" s="166"/>
      <c r="EQ1575" s="166"/>
      <c r="ER1575" s="166"/>
      <c r="ES1575" s="166"/>
      <c r="ET1575" s="166"/>
      <c r="EU1575" s="166"/>
      <c r="EV1575" s="166"/>
      <c r="EW1575" s="166"/>
      <c r="EX1575" s="166"/>
      <c r="EY1575" s="166"/>
      <c r="EZ1575" s="166"/>
      <c r="FA1575" s="166"/>
      <c r="FB1575" s="166"/>
      <c r="FC1575" s="166"/>
      <c r="FD1575" s="166"/>
      <c r="FE1575" s="166"/>
      <c r="FF1575" s="166"/>
      <c r="FG1575" s="166"/>
      <c r="FH1575" s="166"/>
      <c r="FI1575" s="166"/>
      <c r="FJ1575" s="166"/>
    </row>
    <row r="1576" spans="13:166" s="19" customFormat="1">
      <c r="M1576" s="166"/>
      <c r="N1576" s="166"/>
      <c r="O1576" s="166"/>
      <c r="P1576" s="166"/>
      <c r="Q1576" s="166"/>
      <c r="R1576" s="166"/>
      <c r="S1576" s="166"/>
      <c r="T1576" s="166"/>
      <c r="U1576" s="166"/>
      <c r="V1576" s="166"/>
      <c r="W1576" s="166"/>
      <c r="X1576" s="166"/>
      <c r="Y1576" s="166"/>
      <c r="Z1576" s="166"/>
      <c r="AA1576" s="166"/>
      <c r="AB1576" s="166"/>
      <c r="AC1576" s="166"/>
      <c r="AD1576" s="166"/>
      <c r="AE1576" s="166"/>
      <c r="AF1576" s="166"/>
      <c r="AG1576" s="166"/>
      <c r="AH1576" s="167"/>
      <c r="AI1576" s="167"/>
      <c r="AJ1576" s="167"/>
      <c r="AK1576" s="167"/>
      <c r="AL1576" s="167"/>
      <c r="AM1576" s="167"/>
      <c r="AN1576" s="167"/>
      <c r="AO1576" s="167"/>
      <c r="AP1576" s="167"/>
      <c r="AQ1576" s="167"/>
      <c r="AR1576" s="167"/>
      <c r="AS1576" s="167"/>
      <c r="AT1576" s="167"/>
      <c r="AU1576" s="167"/>
      <c r="AV1576" s="167"/>
      <c r="AW1576" s="167"/>
      <c r="AX1576" s="167"/>
      <c r="AY1576" s="167"/>
      <c r="AZ1576" s="167"/>
      <c r="BA1576" s="167"/>
      <c r="BB1576" s="167"/>
      <c r="BC1576" s="167"/>
      <c r="BD1576" s="167"/>
      <c r="BE1576" s="167"/>
      <c r="BF1576" s="167"/>
      <c r="BG1576" s="167"/>
      <c r="BH1576" s="167"/>
      <c r="BI1576" s="167"/>
      <c r="BJ1576" s="167"/>
      <c r="BK1576" s="167"/>
      <c r="BL1576" s="166"/>
      <c r="BM1576" s="166"/>
      <c r="BN1576" s="166"/>
      <c r="BO1576" s="166"/>
      <c r="BP1576" s="166"/>
      <c r="BQ1576" s="166"/>
      <c r="BR1576" s="166"/>
      <c r="BS1576" s="166"/>
      <c r="BT1576" s="166"/>
      <c r="BU1576" s="166"/>
      <c r="BV1576" s="166"/>
      <c r="BW1576" s="166"/>
      <c r="BX1576" s="166"/>
      <c r="BY1576" s="166"/>
      <c r="BZ1576" s="166"/>
      <c r="CA1576" s="166"/>
      <c r="CB1576" s="166"/>
      <c r="CC1576" s="166"/>
      <c r="CD1576" s="166"/>
      <c r="CE1576" s="166"/>
      <c r="CF1576" s="166"/>
      <c r="CG1576" s="166"/>
      <c r="CH1576" s="166"/>
      <c r="CI1576" s="166"/>
      <c r="CJ1576" s="166"/>
      <c r="CK1576" s="166"/>
      <c r="CL1576" s="166"/>
      <c r="CM1576" s="166"/>
      <c r="CN1576" s="166"/>
      <c r="CO1576" s="166"/>
      <c r="CP1576" s="166"/>
      <c r="CQ1576" s="166"/>
      <c r="CR1576" s="166"/>
      <c r="CS1576" s="166"/>
      <c r="CT1576" s="166"/>
      <c r="CU1576" s="166"/>
      <c r="CV1576" s="166"/>
      <c r="CW1576" s="166"/>
      <c r="CX1576" s="166"/>
      <c r="CY1576" s="166"/>
      <c r="CZ1576" s="166"/>
      <c r="DA1576" s="166"/>
      <c r="DB1576" s="166"/>
      <c r="DC1576" s="166"/>
      <c r="DD1576" s="166"/>
      <c r="DE1576" s="166"/>
      <c r="DF1576" s="166"/>
      <c r="DG1576" s="166"/>
      <c r="DH1576" s="166"/>
      <c r="DI1576" s="166"/>
      <c r="DJ1576" s="166"/>
      <c r="DK1576" s="166"/>
      <c r="DL1576" s="166"/>
      <c r="DM1576" s="166"/>
      <c r="DN1576" s="166"/>
      <c r="DO1576" s="166"/>
      <c r="DP1576" s="166"/>
      <c r="DQ1576" s="166"/>
      <c r="DR1576" s="166"/>
      <c r="DS1576" s="166"/>
      <c r="DT1576" s="166"/>
      <c r="DU1576" s="166"/>
      <c r="DV1576" s="166"/>
      <c r="DW1576" s="166"/>
      <c r="DX1576" s="166"/>
      <c r="DY1576" s="166"/>
      <c r="DZ1576" s="166"/>
      <c r="EA1576" s="166"/>
      <c r="EB1576" s="166"/>
      <c r="EC1576" s="166"/>
      <c r="ED1576" s="166"/>
      <c r="EE1576" s="166"/>
      <c r="EF1576" s="166"/>
      <c r="EG1576" s="166"/>
      <c r="EH1576" s="166"/>
      <c r="EI1576" s="166"/>
      <c r="EJ1576" s="166"/>
      <c r="EK1576" s="166"/>
      <c r="EL1576" s="166"/>
      <c r="EM1576" s="166"/>
      <c r="EN1576" s="166"/>
      <c r="EO1576" s="166"/>
      <c r="EP1576" s="166"/>
      <c r="EQ1576" s="166"/>
      <c r="ER1576" s="166"/>
      <c r="ES1576" s="166"/>
      <c r="ET1576" s="166"/>
      <c r="EU1576" s="166"/>
      <c r="EV1576" s="166"/>
      <c r="EW1576" s="166"/>
      <c r="EX1576" s="166"/>
      <c r="EY1576" s="166"/>
      <c r="EZ1576" s="166"/>
      <c r="FA1576" s="166"/>
      <c r="FB1576" s="166"/>
      <c r="FC1576" s="166"/>
      <c r="FD1576" s="166"/>
      <c r="FE1576" s="166"/>
      <c r="FF1576" s="166"/>
      <c r="FG1576" s="166"/>
      <c r="FH1576" s="166"/>
      <c r="FI1576" s="166"/>
      <c r="FJ1576" s="166"/>
    </row>
    <row r="1577" spans="13:166" s="19" customFormat="1">
      <c r="M1577" s="166"/>
      <c r="N1577" s="166"/>
      <c r="O1577" s="166"/>
      <c r="P1577" s="166"/>
      <c r="Q1577" s="166"/>
      <c r="R1577" s="166"/>
      <c r="S1577" s="166"/>
      <c r="T1577" s="166"/>
      <c r="U1577" s="166"/>
      <c r="V1577" s="166"/>
      <c r="W1577" s="166"/>
      <c r="X1577" s="166"/>
      <c r="Y1577" s="166"/>
      <c r="Z1577" s="166"/>
      <c r="AA1577" s="166"/>
      <c r="AB1577" s="166"/>
      <c r="AC1577" s="166"/>
      <c r="AD1577" s="166"/>
      <c r="AE1577" s="166"/>
      <c r="AF1577" s="166"/>
      <c r="AG1577" s="166"/>
      <c r="AH1577" s="167"/>
      <c r="AI1577" s="167"/>
      <c r="AJ1577" s="167"/>
      <c r="AK1577" s="167"/>
      <c r="AL1577" s="167"/>
      <c r="AM1577" s="167"/>
      <c r="AN1577" s="167"/>
      <c r="AO1577" s="167"/>
      <c r="AP1577" s="167"/>
      <c r="AQ1577" s="167"/>
      <c r="AR1577" s="167"/>
      <c r="AS1577" s="167"/>
      <c r="AT1577" s="167"/>
      <c r="AU1577" s="167"/>
      <c r="AV1577" s="167"/>
      <c r="AW1577" s="167"/>
      <c r="AX1577" s="167"/>
      <c r="AY1577" s="167"/>
      <c r="AZ1577" s="167"/>
      <c r="BA1577" s="167"/>
      <c r="BB1577" s="167"/>
      <c r="BC1577" s="167"/>
      <c r="BD1577" s="167"/>
      <c r="BE1577" s="167"/>
      <c r="BF1577" s="167"/>
      <c r="BG1577" s="167"/>
      <c r="BH1577" s="167"/>
      <c r="BI1577" s="167"/>
      <c r="BJ1577" s="167"/>
      <c r="BK1577" s="167"/>
      <c r="BL1577" s="166"/>
      <c r="BM1577" s="166"/>
      <c r="BN1577" s="166"/>
      <c r="BO1577" s="166"/>
      <c r="BP1577" s="166"/>
      <c r="BQ1577" s="166"/>
      <c r="BR1577" s="166"/>
      <c r="BS1577" s="166"/>
      <c r="BT1577" s="166"/>
      <c r="BU1577" s="166"/>
      <c r="BV1577" s="166"/>
      <c r="BW1577" s="166"/>
      <c r="BX1577" s="166"/>
      <c r="BY1577" s="166"/>
      <c r="BZ1577" s="166"/>
      <c r="CA1577" s="166"/>
      <c r="CB1577" s="166"/>
      <c r="CC1577" s="166"/>
      <c r="CD1577" s="166"/>
      <c r="CE1577" s="166"/>
      <c r="CF1577" s="166"/>
      <c r="CG1577" s="166"/>
      <c r="CH1577" s="166"/>
      <c r="CI1577" s="166"/>
      <c r="CJ1577" s="166"/>
      <c r="CK1577" s="166"/>
      <c r="CL1577" s="166"/>
      <c r="CM1577" s="166"/>
      <c r="CN1577" s="166"/>
      <c r="CO1577" s="166"/>
      <c r="CP1577" s="166"/>
      <c r="CQ1577" s="166"/>
      <c r="CR1577" s="166"/>
      <c r="CS1577" s="166"/>
      <c r="CT1577" s="166"/>
      <c r="CU1577" s="166"/>
      <c r="CV1577" s="166"/>
      <c r="CW1577" s="166"/>
      <c r="CX1577" s="166"/>
      <c r="CY1577" s="166"/>
      <c r="CZ1577" s="166"/>
      <c r="DA1577" s="166"/>
      <c r="DB1577" s="166"/>
      <c r="DC1577" s="166"/>
      <c r="DD1577" s="166"/>
      <c r="DE1577" s="166"/>
      <c r="DF1577" s="166"/>
      <c r="DG1577" s="166"/>
      <c r="DH1577" s="166"/>
      <c r="DI1577" s="166"/>
      <c r="DJ1577" s="166"/>
      <c r="DK1577" s="166"/>
      <c r="DL1577" s="166"/>
      <c r="DM1577" s="166"/>
      <c r="DN1577" s="166"/>
      <c r="DO1577" s="166"/>
      <c r="DP1577" s="166"/>
      <c r="DQ1577" s="166"/>
      <c r="DR1577" s="166"/>
      <c r="DS1577" s="166"/>
      <c r="DT1577" s="166"/>
      <c r="DU1577" s="166"/>
      <c r="DV1577" s="166"/>
      <c r="DW1577" s="166"/>
      <c r="DX1577" s="166"/>
      <c r="DY1577" s="166"/>
      <c r="DZ1577" s="166"/>
      <c r="EA1577" s="166"/>
      <c r="EB1577" s="166"/>
      <c r="EC1577" s="166"/>
      <c r="ED1577" s="166"/>
      <c r="EE1577" s="166"/>
      <c r="EF1577" s="166"/>
      <c r="EG1577" s="166"/>
      <c r="EH1577" s="166"/>
      <c r="EI1577" s="166"/>
      <c r="EJ1577" s="166"/>
      <c r="EK1577" s="166"/>
      <c r="EL1577" s="166"/>
      <c r="EM1577" s="166"/>
      <c r="EN1577" s="166"/>
      <c r="EO1577" s="166"/>
      <c r="EP1577" s="166"/>
      <c r="EQ1577" s="166"/>
      <c r="ER1577" s="166"/>
      <c r="ES1577" s="166"/>
      <c r="ET1577" s="166"/>
      <c r="EU1577" s="166"/>
      <c r="EV1577" s="166"/>
      <c r="EW1577" s="166"/>
      <c r="EX1577" s="166"/>
      <c r="EY1577" s="166"/>
      <c r="EZ1577" s="166"/>
      <c r="FA1577" s="166"/>
      <c r="FB1577" s="166"/>
      <c r="FC1577" s="166"/>
      <c r="FD1577" s="166"/>
      <c r="FE1577" s="166"/>
      <c r="FF1577" s="166"/>
      <c r="FG1577" s="166"/>
      <c r="FH1577" s="166"/>
      <c r="FI1577" s="166"/>
      <c r="FJ1577" s="166"/>
    </row>
    <row r="1578" spans="13:166" s="19" customFormat="1">
      <c r="M1578" s="166"/>
      <c r="N1578" s="166"/>
      <c r="O1578" s="166"/>
      <c r="P1578" s="166"/>
      <c r="Q1578" s="166"/>
      <c r="R1578" s="166"/>
      <c r="S1578" s="166"/>
      <c r="T1578" s="166"/>
      <c r="U1578" s="166"/>
      <c r="V1578" s="166"/>
      <c r="W1578" s="166"/>
      <c r="X1578" s="166"/>
      <c r="Y1578" s="166"/>
      <c r="Z1578" s="166"/>
      <c r="AA1578" s="166"/>
      <c r="AB1578" s="166"/>
      <c r="AC1578" s="166"/>
      <c r="AD1578" s="166"/>
      <c r="AE1578" s="166"/>
      <c r="AF1578" s="166"/>
      <c r="AG1578" s="166"/>
      <c r="AH1578" s="167"/>
      <c r="AI1578" s="167"/>
      <c r="AJ1578" s="167"/>
      <c r="AK1578" s="167"/>
      <c r="AL1578" s="167"/>
      <c r="AM1578" s="167"/>
      <c r="AN1578" s="167"/>
      <c r="AO1578" s="167"/>
      <c r="AP1578" s="167"/>
      <c r="AQ1578" s="167"/>
      <c r="AR1578" s="167"/>
      <c r="AS1578" s="167"/>
      <c r="AT1578" s="167"/>
      <c r="AU1578" s="167"/>
      <c r="AV1578" s="167"/>
      <c r="AW1578" s="167"/>
      <c r="AX1578" s="167"/>
      <c r="AY1578" s="167"/>
      <c r="AZ1578" s="167"/>
      <c r="BA1578" s="167"/>
      <c r="BB1578" s="167"/>
      <c r="BC1578" s="167"/>
      <c r="BD1578" s="167"/>
      <c r="BE1578" s="167"/>
      <c r="BF1578" s="167"/>
      <c r="BG1578" s="167"/>
      <c r="BH1578" s="167"/>
      <c r="BI1578" s="167"/>
      <c r="BJ1578" s="167"/>
      <c r="BK1578" s="167"/>
      <c r="BL1578" s="166"/>
      <c r="BM1578" s="166"/>
      <c r="BN1578" s="166"/>
      <c r="BO1578" s="166"/>
      <c r="BP1578" s="166"/>
      <c r="BQ1578" s="166"/>
      <c r="BR1578" s="166"/>
      <c r="BS1578" s="166"/>
      <c r="BT1578" s="166"/>
      <c r="BU1578" s="166"/>
      <c r="BV1578" s="166"/>
      <c r="BW1578" s="166"/>
      <c r="BX1578" s="166"/>
      <c r="BY1578" s="166"/>
      <c r="BZ1578" s="166"/>
      <c r="CA1578" s="166"/>
      <c r="CB1578" s="166"/>
      <c r="CC1578" s="166"/>
      <c r="CD1578" s="166"/>
      <c r="CE1578" s="166"/>
      <c r="CF1578" s="166"/>
      <c r="CG1578" s="166"/>
      <c r="CH1578" s="166"/>
      <c r="CI1578" s="166"/>
      <c r="CJ1578" s="166"/>
      <c r="CK1578" s="166"/>
      <c r="CL1578" s="166"/>
      <c r="CM1578" s="166"/>
      <c r="CN1578" s="166"/>
      <c r="CO1578" s="166"/>
      <c r="CP1578" s="166"/>
      <c r="CQ1578" s="166"/>
      <c r="CR1578" s="166"/>
      <c r="CS1578" s="166"/>
      <c r="CT1578" s="166"/>
      <c r="CU1578" s="166"/>
      <c r="CV1578" s="166"/>
      <c r="CW1578" s="166"/>
      <c r="CX1578" s="166"/>
      <c r="CY1578" s="166"/>
      <c r="CZ1578" s="166"/>
      <c r="DA1578" s="166"/>
      <c r="DB1578" s="166"/>
      <c r="DC1578" s="166"/>
      <c r="DD1578" s="166"/>
      <c r="DE1578" s="166"/>
      <c r="DF1578" s="166"/>
      <c r="DG1578" s="166"/>
      <c r="DH1578" s="166"/>
      <c r="DI1578" s="166"/>
      <c r="DJ1578" s="166"/>
      <c r="DK1578" s="166"/>
      <c r="DL1578" s="166"/>
      <c r="DM1578" s="166"/>
      <c r="DN1578" s="166"/>
      <c r="DO1578" s="166"/>
      <c r="DP1578" s="166"/>
      <c r="DQ1578" s="166"/>
      <c r="DR1578" s="166"/>
      <c r="DS1578" s="166"/>
      <c r="DT1578" s="166"/>
      <c r="DU1578" s="166"/>
      <c r="DV1578" s="166"/>
      <c r="DW1578" s="166"/>
      <c r="DX1578" s="166"/>
      <c r="DY1578" s="166"/>
      <c r="DZ1578" s="166"/>
      <c r="EA1578" s="166"/>
      <c r="EB1578" s="166"/>
      <c r="EC1578" s="166"/>
      <c r="ED1578" s="166"/>
      <c r="EE1578" s="166"/>
      <c r="EF1578" s="166"/>
      <c r="EG1578" s="166"/>
      <c r="EH1578" s="166"/>
      <c r="EI1578" s="166"/>
      <c r="EJ1578" s="166"/>
      <c r="EK1578" s="166"/>
      <c r="EL1578" s="166"/>
      <c r="EM1578" s="166"/>
      <c r="EN1578" s="166"/>
      <c r="EO1578" s="166"/>
      <c r="EP1578" s="166"/>
      <c r="EQ1578" s="166"/>
      <c r="ER1578" s="166"/>
      <c r="ES1578" s="166"/>
      <c r="ET1578" s="166"/>
      <c r="EU1578" s="166"/>
      <c r="EV1578" s="166"/>
      <c r="EW1578" s="166"/>
      <c r="EX1578" s="166"/>
      <c r="EY1578" s="166"/>
      <c r="EZ1578" s="166"/>
      <c r="FA1578" s="166"/>
      <c r="FB1578" s="166"/>
      <c r="FC1578" s="166"/>
      <c r="FD1578" s="166"/>
      <c r="FE1578" s="166"/>
      <c r="FF1578" s="166"/>
      <c r="FG1578" s="166"/>
      <c r="FH1578" s="166"/>
      <c r="FI1578" s="166"/>
      <c r="FJ1578" s="166"/>
    </row>
    <row r="1579" spans="13:166" s="19" customFormat="1">
      <c r="M1579" s="166"/>
      <c r="N1579" s="166"/>
      <c r="O1579" s="166"/>
      <c r="P1579" s="166"/>
      <c r="Q1579" s="166"/>
      <c r="R1579" s="166"/>
      <c r="S1579" s="166"/>
      <c r="T1579" s="166"/>
      <c r="U1579" s="166"/>
      <c r="V1579" s="166"/>
      <c r="W1579" s="166"/>
      <c r="X1579" s="166"/>
      <c r="Y1579" s="166"/>
      <c r="Z1579" s="166"/>
      <c r="AA1579" s="166"/>
      <c r="AB1579" s="166"/>
      <c r="AC1579" s="166"/>
      <c r="AD1579" s="166"/>
      <c r="AE1579" s="166"/>
      <c r="AF1579" s="166"/>
      <c r="AG1579" s="166"/>
      <c r="AH1579" s="167"/>
      <c r="AI1579" s="167"/>
      <c r="AJ1579" s="167"/>
      <c r="AK1579" s="167"/>
      <c r="AL1579" s="167"/>
      <c r="AM1579" s="167"/>
      <c r="AN1579" s="167"/>
      <c r="AO1579" s="167"/>
      <c r="AP1579" s="167"/>
      <c r="AQ1579" s="167"/>
      <c r="AR1579" s="167"/>
      <c r="AS1579" s="167"/>
      <c r="AT1579" s="167"/>
      <c r="AU1579" s="167"/>
      <c r="AV1579" s="167"/>
      <c r="AW1579" s="167"/>
      <c r="AX1579" s="167"/>
      <c r="AY1579" s="167"/>
      <c r="AZ1579" s="167"/>
      <c r="BA1579" s="167"/>
      <c r="BB1579" s="167"/>
      <c r="BC1579" s="167"/>
      <c r="BD1579" s="167"/>
      <c r="BE1579" s="167"/>
      <c r="BF1579" s="167"/>
      <c r="BG1579" s="167"/>
      <c r="BH1579" s="167"/>
      <c r="BI1579" s="167"/>
      <c r="BJ1579" s="167"/>
      <c r="BK1579" s="167"/>
      <c r="BL1579" s="166"/>
      <c r="BM1579" s="166"/>
      <c r="BN1579" s="166"/>
      <c r="BO1579" s="166"/>
      <c r="BP1579" s="166"/>
      <c r="BQ1579" s="166"/>
      <c r="BR1579" s="166"/>
      <c r="BS1579" s="166"/>
      <c r="BT1579" s="166"/>
      <c r="BU1579" s="166"/>
      <c r="BV1579" s="166"/>
      <c r="BW1579" s="166"/>
      <c r="BX1579" s="166"/>
      <c r="BY1579" s="166"/>
      <c r="BZ1579" s="166"/>
      <c r="CA1579" s="166"/>
      <c r="CB1579" s="166"/>
      <c r="CC1579" s="166"/>
      <c r="CD1579" s="166"/>
      <c r="CE1579" s="166"/>
      <c r="CF1579" s="166"/>
      <c r="CG1579" s="166"/>
      <c r="CH1579" s="166"/>
      <c r="CI1579" s="166"/>
      <c r="CJ1579" s="166"/>
      <c r="CK1579" s="166"/>
      <c r="CL1579" s="166"/>
      <c r="CM1579" s="166"/>
      <c r="CN1579" s="166"/>
      <c r="CO1579" s="166"/>
      <c r="CP1579" s="166"/>
      <c r="CQ1579" s="166"/>
      <c r="CR1579" s="166"/>
      <c r="CS1579" s="166"/>
      <c r="CT1579" s="166"/>
      <c r="CU1579" s="166"/>
      <c r="CV1579" s="166"/>
      <c r="CW1579" s="166"/>
      <c r="CX1579" s="166"/>
      <c r="CY1579" s="166"/>
      <c r="CZ1579" s="166"/>
      <c r="DA1579" s="166"/>
      <c r="DB1579" s="166"/>
      <c r="DC1579" s="166"/>
      <c r="DD1579" s="166"/>
      <c r="DE1579" s="166"/>
      <c r="DF1579" s="166"/>
      <c r="DG1579" s="166"/>
      <c r="DH1579" s="166"/>
      <c r="DI1579" s="166"/>
      <c r="DJ1579" s="166"/>
      <c r="DK1579" s="166"/>
      <c r="DL1579" s="166"/>
      <c r="DM1579" s="166"/>
      <c r="DN1579" s="166"/>
      <c r="DO1579" s="166"/>
      <c r="DP1579" s="166"/>
      <c r="DQ1579" s="166"/>
      <c r="DR1579" s="166"/>
      <c r="DS1579" s="166"/>
      <c r="DT1579" s="166"/>
      <c r="DU1579" s="166"/>
      <c r="DV1579" s="166"/>
      <c r="DW1579" s="166"/>
      <c r="DX1579" s="166"/>
      <c r="DY1579" s="166"/>
      <c r="DZ1579" s="166"/>
      <c r="EA1579" s="166"/>
      <c r="EB1579" s="166"/>
      <c r="EC1579" s="166"/>
      <c r="ED1579" s="166"/>
      <c r="EE1579" s="166"/>
      <c r="EF1579" s="166"/>
      <c r="EG1579" s="166"/>
      <c r="EH1579" s="166"/>
      <c r="EI1579" s="166"/>
      <c r="EJ1579" s="166"/>
      <c r="EK1579" s="166"/>
      <c r="EL1579" s="166"/>
      <c r="EM1579" s="166"/>
      <c r="EN1579" s="166"/>
      <c r="EO1579" s="166"/>
      <c r="EP1579" s="166"/>
      <c r="EQ1579" s="166"/>
      <c r="ER1579" s="166"/>
      <c r="ES1579" s="166"/>
      <c r="ET1579" s="166"/>
      <c r="EU1579" s="166"/>
      <c r="EV1579" s="166"/>
      <c r="EW1579" s="166"/>
      <c r="EX1579" s="166"/>
      <c r="EY1579" s="166"/>
      <c r="EZ1579" s="166"/>
      <c r="FA1579" s="166"/>
      <c r="FB1579" s="166"/>
      <c r="FC1579" s="166"/>
      <c r="FD1579" s="166"/>
      <c r="FE1579" s="166"/>
      <c r="FF1579" s="166"/>
      <c r="FG1579" s="166"/>
      <c r="FH1579" s="166"/>
      <c r="FI1579" s="166"/>
      <c r="FJ1579" s="166"/>
    </row>
    <row r="1580" spans="13:166" s="19" customFormat="1">
      <c r="M1580" s="166"/>
      <c r="N1580" s="166"/>
      <c r="O1580" s="166"/>
      <c r="P1580" s="166"/>
      <c r="Q1580" s="166"/>
      <c r="R1580" s="166"/>
      <c r="S1580" s="166"/>
      <c r="T1580" s="166"/>
      <c r="U1580" s="166"/>
      <c r="V1580" s="166"/>
      <c r="W1580" s="166"/>
      <c r="X1580" s="166"/>
      <c r="Y1580" s="166"/>
      <c r="Z1580" s="166"/>
      <c r="AA1580" s="166"/>
      <c r="AB1580" s="166"/>
      <c r="AC1580" s="166"/>
      <c r="AD1580" s="166"/>
      <c r="AE1580" s="166"/>
      <c r="AF1580" s="166"/>
      <c r="AG1580" s="166"/>
      <c r="AH1580" s="167"/>
      <c r="AI1580" s="167"/>
      <c r="AJ1580" s="167"/>
      <c r="AK1580" s="167"/>
      <c r="AL1580" s="167"/>
      <c r="AM1580" s="167"/>
      <c r="AN1580" s="167"/>
      <c r="AO1580" s="167"/>
      <c r="AP1580" s="167"/>
      <c r="AQ1580" s="167"/>
      <c r="AR1580" s="167"/>
      <c r="AS1580" s="167"/>
      <c r="AT1580" s="167"/>
      <c r="AU1580" s="167"/>
      <c r="AV1580" s="167"/>
      <c r="AW1580" s="167"/>
      <c r="AX1580" s="167"/>
      <c r="AY1580" s="167"/>
      <c r="AZ1580" s="167"/>
      <c r="BA1580" s="167"/>
      <c r="BB1580" s="167"/>
      <c r="BC1580" s="167"/>
      <c r="BD1580" s="167"/>
      <c r="BE1580" s="167"/>
      <c r="BF1580" s="167"/>
      <c r="BG1580" s="167"/>
      <c r="BH1580" s="167"/>
      <c r="BI1580" s="167"/>
      <c r="BJ1580" s="167"/>
      <c r="BK1580" s="167"/>
      <c r="BL1580" s="166"/>
      <c r="BM1580" s="166"/>
      <c r="BN1580" s="166"/>
      <c r="BO1580" s="166"/>
      <c r="BP1580" s="166"/>
      <c r="BQ1580" s="166"/>
      <c r="BR1580" s="166"/>
      <c r="BS1580" s="166"/>
      <c r="BT1580" s="166"/>
      <c r="BU1580" s="166"/>
      <c r="BV1580" s="166"/>
      <c r="BW1580" s="166"/>
      <c r="BX1580" s="166"/>
      <c r="BY1580" s="166"/>
      <c r="BZ1580" s="166"/>
      <c r="CA1580" s="166"/>
      <c r="CB1580" s="166"/>
      <c r="CC1580" s="166"/>
      <c r="CD1580" s="166"/>
      <c r="CE1580" s="166"/>
      <c r="CF1580" s="166"/>
      <c r="CG1580" s="166"/>
      <c r="CH1580" s="166"/>
      <c r="CI1580" s="166"/>
      <c r="CJ1580" s="166"/>
      <c r="CK1580" s="166"/>
      <c r="CL1580" s="166"/>
      <c r="CM1580" s="166"/>
      <c r="CN1580" s="166"/>
      <c r="CO1580" s="166"/>
      <c r="CP1580" s="166"/>
      <c r="CQ1580" s="166"/>
      <c r="CR1580" s="166"/>
      <c r="CS1580" s="166"/>
      <c r="CT1580" s="166"/>
      <c r="CU1580" s="166"/>
      <c r="CV1580" s="166"/>
      <c r="CW1580" s="166"/>
      <c r="CX1580" s="166"/>
      <c r="CY1580" s="166"/>
      <c r="CZ1580" s="166"/>
      <c r="DA1580" s="166"/>
      <c r="DB1580" s="166"/>
      <c r="DC1580" s="166"/>
      <c r="DD1580" s="166"/>
      <c r="DE1580" s="166"/>
      <c r="DF1580" s="166"/>
      <c r="DG1580" s="166"/>
      <c r="DH1580" s="166"/>
      <c r="DI1580" s="166"/>
      <c r="DJ1580" s="166"/>
      <c r="DK1580" s="166"/>
      <c r="DL1580" s="166"/>
      <c r="DM1580" s="166"/>
      <c r="DN1580" s="166"/>
      <c r="DO1580" s="166"/>
      <c r="DP1580" s="166"/>
      <c r="DQ1580" s="166"/>
      <c r="DR1580" s="166"/>
      <c r="DS1580" s="166"/>
      <c r="DT1580" s="166"/>
      <c r="DU1580" s="166"/>
      <c r="DV1580" s="166"/>
      <c r="DW1580" s="166"/>
      <c r="DX1580" s="166"/>
      <c r="DY1580" s="166"/>
      <c r="DZ1580" s="166"/>
      <c r="EA1580" s="166"/>
      <c r="EB1580" s="166"/>
      <c r="EC1580" s="166"/>
      <c r="ED1580" s="166"/>
      <c r="EE1580" s="166"/>
      <c r="EF1580" s="166"/>
      <c r="EG1580" s="166"/>
      <c r="EH1580" s="166"/>
      <c r="EI1580" s="166"/>
      <c r="EJ1580" s="166"/>
      <c r="EK1580" s="166"/>
      <c r="EL1580" s="166"/>
      <c r="EM1580" s="166"/>
      <c r="EN1580" s="166"/>
      <c r="EO1580" s="166"/>
      <c r="EP1580" s="166"/>
      <c r="EQ1580" s="166"/>
      <c r="ER1580" s="166"/>
      <c r="ES1580" s="166"/>
      <c r="ET1580" s="166"/>
      <c r="EU1580" s="166"/>
      <c r="EV1580" s="166"/>
      <c r="EW1580" s="166"/>
      <c r="EX1580" s="166"/>
      <c r="EY1580" s="166"/>
      <c r="EZ1580" s="166"/>
      <c r="FA1580" s="166"/>
      <c r="FB1580" s="166"/>
      <c r="FC1580" s="166"/>
      <c r="FD1580" s="166"/>
      <c r="FE1580" s="166"/>
      <c r="FF1580" s="166"/>
      <c r="FG1580" s="166"/>
      <c r="FH1580" s="166"/>
      <c r="FI1580" s="166"/>
      <c r="FJ1580" s="166"/>
    </row>
    <row r="1581" spans="13:166" s="19" customFormat="1">
      <c r="M1581" s="166"/>
      <c r="N1581" s="166"/>
      <c r="O1581" s="166"/>
      <c r="P1581" s="166"/>
      <c r="Q1581" s="166"/>
      <c r="R1581" s="166"/>
      <c r="S1581" s="166"/>
      <c r="T1581" s="166"/>
      <c r="U1581" s="166"/>
      <c r="V1581" s="166"/>
      <c r="W1581" s="166"/>
      <c r="X1581" s="166"/>
      <c r="Y1581" s="166"/>
      <c r="Z1581" s="166"/>
      <c r="AA1581" s="166"/>
      <c r="AB1581" s="166"/>
      <c r="AC1581" s="166"/>
      <c r="AD1581" s="166"/>
      <c r="AE1581" s="166"/>
      <c r="AF1581" s="166"/>
      <c r="AG1581" s="166"/>
      <c r="AH1581" s="167"/>
      <c r="AI1581" s="167"/>
      <c r="AJ1581" s="167"/>
      <c r="AK1581" s="167"/>
      <c r="AL1581" s="167"/>
      <c r="AM1581" s="167"/>
      <c r="AN1581" s="167"/>
      <c r="AO1581" s="167"/>
      <c r="AP1581" s="167"/>
      <c r="AQ1581" s="167"/>
      <c r="AR1581" s="167"/>
      <c r="AS1581" s="167"/>
      <c r="AT1581" s="167"/>
      <c r="AU1581" s="167"/>
      <c r="AV1581" s="167"/>
      <c r="AW1581" s="167"/>
      <c r="AX1581" s="167"/>
      <c r="AY1581" s="167"/>
      <c r="AZ1581" s="167"/>
      <c r="BA1581" s="167"/>
      <c r="BB1581" s="167"/>
      <c r="BC1581" s="167"/>
      <c r="BD1581" s="167"/>
      <c r="BE1581" s="167"/>
      <c r="BF1581" s="167"/>
      <c r="BG1581" s="167"/>
      <c r="BH1581" s="167"/>
      <c r="BI1581" s="167"/>
      <c r="BJ1581" s="167"/>
      <c r="BK1581" s="167"/>
      <c r="BL1581" s="166"/>
      <c r="BM1581" s="166"/>
      <c r="BN1581" s="166"/>
      <c r="BO1581" s="166"/>
      <c r="BP1581" s="166"/>
      <c r="BQ1581" s="166"/>
      <c r="BR1581" s="166"/>
      <c r="BS1581" s="166"/>
      <c r="BT1581" s="166"/>
      <c r="BU1581" s="166"/>
      <c r="BV1581" s="166"/>
      <c r="BW1581" s="166"/>
      <c r="BX1581" s="166"/>
      <c r="BY1581" s="166"/>
      <c r="BZ1581" s="166"/>
      <c r="CA1581" s="166"/>
      <c r="CB1581" s="166"/>
      <c r="CC1581" s="166"/>
      <c r="CD1581" s="166"/>
      <c r="CE1581" s="166"/>
      <c r="CF1581" s="166"/>
      <c r="CG1581" s="166"/>
      <c r="CH1581" s="166"/>
      <c r="CI1581" s="166"/>
      <c r="CJ1581" s="166"/>
      <c r="CK1581" s="166"/>
      <c r="CL1581" s="166"/>
      <c r="CM1581" s="166"/>
      <c r="CN1581" s="166"/>
      <c r="CO1581" s="166"/>
      <c r="CP1581" s="166"/>
      <c r="CQ1581" s="166"/>
      <c r="CR1581" s="166"/>
      <c r="CS1581" s="166"/>
      <c r="CT1581" s="166"/>
      <c r="CU1581" s="166"/>
      <c r="CV1581" s="166"/>
      <c r="CW1581" s="166"/>
      <c r="CX1581" s="166"/>
      <c r="CY1581" s="166"/>
      <c r="CZ1581" s="166"/>
      <c r="DA1581" s="166"/>
      <c r="DB1581" s="166"/>
      <c r="DC1581" s="166"/>
      <c r="DD1581" s="166"/>
      <c r="DE1581" s="166"/>
      <c r="DF1581" s="166"/>
      <c r="DG1581" s="166"/>
      <c r="DH1581" s="166"/>
      <c r="DI1581" s="166"/>
      <c r="DJ1581" s="166"/>
      <c r="DK1581" s="166"/>
      <c r="DL1581" s="166"/>
      <c r="DM1581" s="166"/>
      <c r="DN1581" s="166"/>
      <c r="DO1581" s="166"/>
      <c r="DP1581" s="166"/>
      <c r="DQ1581" s="166"/>
      <c r="DR1581" s="166"/>
      <c r="DS1581" s="166"/>
      <c r="DT1581" s="166"/>
      <c r="DU1581" s="166"/>
      <c r="DV1581" s="166"/>
      <c r="DW1581" s="166"/>
      <c r="DX1581" s="166"/>
      <c r="DY1581" s="166"/>
      <c r="DZ1581" s="166"/>
      <c r="EA1581" s="166"/>
      <c r="EB1581" s="166"/>
      <c r="EC1581" s="166"/>
      <c r="ED1581" s="166"/>
      <c r="EE1581" s="166"/>
      <c r="EF1581" s="166"/>
      <c r="EG1581" s="166"/>
      <c r="EH1581" s="166"/>
      <c r="EI1581" s="166"/>
      <c r="EJ1581" s="166"/>
      <c r="EK1581" s="166"/>
      <c r="EL1581" s="166"/>
      <c r="EM1581" s="166"/>
      <c r="EN1581" s="166"/>
      <c r="EO1581" s="166"/>
      <c r="EP1581" s="166"/>
      <c r="EQ1581" s="166"/>
      <c r="ER1581" s="166"/>
      <c r="ES1581" s="166"/>
      <c r="ET1581" s="166"/>
      <c r="EU1581" s="166"/>
      <c r="EV1581" s="166"/>
      <c r="EW1581" s="166"/>
      <c r="EX1581" s="166"/>
      <c r="EY1581" s="166"/>
      <c r="EZ1581" s="166"/>
      <c r="FA1581" s="166"/>
      <c r="FB1581" s="166"/>
      <c r="FC1581" s="166"/>
      <c r="FD1581" s="166"/>
      <c r="FE1581" s="166"/>
      <c r="FF1581" s="166"/>
      <c r="FG1581" s="166"/>
      <c r="FH1581" s="166"/>
      <c r="FI1581" s="166"/>
      <c r="FJ1581" s="166"/>
    </row>
    <row r="1582" spans="13:166" s="19" customFormat="1">
      <c r="M1582" s="166"/>
      <c r="N1582" s="166"/>
      <c r="O1582" s="166"/>
      <c r="P1582" s="166"/>
      <c r="Q1582" s="166"/>
      <c r="R1582" s="166"/>
      <c r="S1582" s="166"/>
      <c r="T1582" s="166"/>
      <c r="U1582" s="166"/>
      <c r="V1582" s="166"/>
      <c r="W1582" s="166"/>
      <c r="X1582" s="166"/>
      <c r="Y1582" s="166"/>
      <c r="Z1582" s="166"/>
      <c r="AA1582" s="166"/>
      <c r="AB1582" s="166"/>
      <c r="AC1582" s="166"/>
      <c r="AD1582" s="166"/>
      <c r="AE1582" s="166"/>
      <c r="AF1582" s="166"/>
      <c r="AG1582" s="166"/>
      <c r="AH1582" s="167"/>
      <c r="AI1582" s="167"/>
      <c r="AJ1582" s="167"/>
      <c r="AK1582" s="167"/>
      <c r="AL1582" s="167"/>
      <c r="AM1582" s="167"/>
      <c r="AN1582" s="167"/>
      <c r="AO1582" s="167"/>
      <c r="AP1582" s="167"/>
      <c r="AQ1582" s="167"/>
      <c r="AR1582" s="167"/>
      <c r="AS1582" s="167"/>
      <c r="AT1582" s="167"/>
      <c r="AU1582" s="167"/>
      <c r="AV1582" s="167"/>
      <c r="AW1582" s="167"/>
      <c r="AX1582" s="167"/>
      <c r="AY1582" s="167"/>
      <c r="AZ1582" s="167"/>
      <c r="BA1582" s="167"/>
      <c r="BB1582" s="167"/>
      <c r="BC1582" s="167"/>
      <c r="BD1582" s="167"/>
      <c r="BE1582" s="167"/>
      <c r="BF1582" s="167"/>
      <c r="BG1582" s="167"/>
      <c r="BH1582" s="167"/>
      <c r="BI1582" s="167"/>
      <c r="BJ1582" s="167"/>
      <c r="BK1582" s="167"/>
      <c r="BL1582" s="166"/>
      <c r="BM1582" s="166"/>
      <c r="BN1582" s="166"/>
      <c r="BO1582" s="166"/>
      <c r="BP1582" s="166"/>
      <c r="BQ1582" s="166"/>
      <c r="BR1582" s="166"/>
      <c r="BS1582" s="166"/>
      <c r="BT1582" s="166"/>
      <c r="BU1582" s="166"/>
      <c r="BV1582" s="166"/>
      <c r="BW1582" s="166"/>
      <c r="BX1582" s="166"/>
      <c r="BY1582" s="166"/>
      <c r="BZ1582" s="166"/>
      <c r="CA1582" s="166"/>
      <c r="CB1582" s="166"/>
      <c r="CC1582" s="166"/>
      <c r="CD1582" s="166"/>
      <c r="CE1582" s="166"/>
      <c r="CF1582" s="166"/>
      <c r="CG1582" s="166"/>
      <c r="CH1582" s="166"/>
      <c r="CI1582" s="166"/>
      <c r="CJ1582" s="166"/>
      <c r="CK1582" s="166"/>
      <c r="CL1582" s="166"/>
      <c r="CM1582" s="166"/>
      <c r="CN1582" s="166"/>
      <c r="CO1582" s="166"/>
      <c r="CP1582" s="166"/>
      <c r="CQ1582" s="166"/>
      <c r="CR1582" s="166"/>
      <c r="CS1582" s="166"/>
      <c r="CT1582" s="166"/>
      <c r="CU1582" s="166"/>
      <c r="CV1582" s="166"/>
      <c r="CW1582" s="166"/>
      <c r="CX1582" s="166"/>
      <c r="CY1582" s="166"/>
      <c r="CZ1582" s="166"/>
      <c r="DA1582" s="166"/>
      <c r="DB1582" s="166"/>
      <c r="DC1582" s="166"/>
      <c r="DD1582" s="166"/>
      <c r="DE1582" s="166"/>
      <c r="DF1582" s="166"/>
      <c r="DG1582" s="166"/>
      <c r="DH1582" s="166"/>
      <c r="DI1582" s="166"/>
      <c r="DJ1582" s="166"/>
      <c r="DK1582" s="166"/>
      <c r="DL1582" s="166"/>
      <c r="DM1582" s="166"/>
      <c r="DN1582" s="166"/>
      <c r="DO1582" s="166"/>
      <c r="DP1582" s="166"/>
      <c r="DQ1582" s="166"/>
      <c r="DR1582" s="166"/>
      <c r="DS1582" s="166"/>
      <c r="DT1582" s="166"/>
      <c r="DU1582" s="166"/>
      <c r="DV1582" s="166"/>
      <c r="DW1582" s="166"/>
      <c r="DX1582" s="166"/>
      <c r="DY1582" s="166"/>
      <c r="DZ1582" s="166"/>
      <c r="EA1582" s="166"/>
      <c r="EB1582" s="166"/>
      <c r="EC1582" s="166"/>
      <c r="ED1582" s="166"/>
      <c r="EE1582" s="166"/>
      <c r="EF1582" s="166"/>
      <c r="EG1582" s="166"/>
      <c r="EH1582" s="166"/>
      <c r="EI1582" s="166"/>
      <c r="EJ1582" s="166"/>
      <c r="EK1582" s="166"/>
      <c r="EL1582" s="166"/>
      <c r="EM1582" s="166"/>
      <c r="EN1582" s="166"/>
      <c r="EO1582" s="166"/>
      <c r="EP1582" s="166"/>
      <c r="EQ1582" s="166"/>
      <c r="ER1582" s="166"/>
      <c r="ES1582" s="166"/>
      <c r="ET1582" s="166"/>
      <c r="EU1582" s="166"/>
      <c r="EV1582" s="166"/>
      <c r="EW1582" s="166"/>
      <c r="EX1582" s="166"/>
      <c r="EY1582" s="166"/>
      <c r="EZ1582" s="166"/>
      <c r="FA1582" s="166"/>
      <c r="FB1582" s="166"/>
      <c r="FC1582" s="166"/>
      <c r="FD1582" s="166"/>
      <c r="FE1582" s="166"/>
      <c r="FF1582" s="166"/>
      <c r="FG1582" s="166"/>
      <c r="FH1582" s="166"/>
      <c r="FI1582" s="166"/>
      <c r="FJ1582" s="166"/>
    </row>
    <row r="1583" spans="13:166" s="19" customFormat="1">
      <c r="M1583" s="166"/>
      <c r="N1583" s="166"/>
      <c r="O1583" s="166"/>
      <c r="P1583" s="166"/>
      <c r="Q1583" s="166"/>
      <c r="R1583" s="166"/>
      <c r="S1583" s="166"/>
      <c r="T1583" s="166"/>
      <c r="U1583" s="166"/>
      <c r="V1583" s="166"/>
      <c r="W1583" s="166"/>
      <c r="X1583" s="166"/>
      <c r="Y1583" s="166"/>
      <c r="Z1583" s="166"/>
      <c r="AA1583" s="166"/>
      <c r="AB1583" s="166"/>
      <c r="AC1583" s="166"/>
      <c r="AD1583" s="166"/>
      <c r="AE1583" s="166"/>
      <c r="AF1583" s="166"/>
      <c r="AG1583" s="166"/>
      <c r="AH1583" s="167"/>
      <c r="AI1583" s="167"/>
      <c r="AJ1583" s="167"/>
      <c r="AK1583" s="167"/>
      <c r="AL1583" s="167"/>
      <c r="AM1583" s="167"/>
      <c r="AN1583" s="167"/>
      <c r="AO1583" s="167"/>
      <c r="AP1583" s="167"/>
      <c r="AQ1583" s="167"/>
      <c r="AR1583" s="167"/>
      <c r="AS1583" s="167"/>
      <c r="AT1583" s="167"/>
      <c r="AU1583" s="167"/>
      <c r="AV1583" s="167"/>
      <c r="AW1583" s="167"/>
      <c r="AX1583" s="167"/>
      <c r="AY1583" s="167"/>
      <c r="AZ1583" s="167"/>
      <c r="BA1583" s="167"/>
      <c r="BB1583" s="167"/>
      <c r="BC1583" s="167"/>
      <c r="BD1583" s="167"/>
      <c r="BE1583" s="167"/>
      <c r="BF1583" s="167"/>
      <c r="BG1583" s="167"/>
      <c r="BH1583" s="167"/>
      <c r="BI1583" s="167"/>
      <c r="BJ1583" s="167"/>
      <c r="BK1583" s="167"/>
      <c r="BL1583" s="166"/>
      <c r="BM1583" s="166"/>
      <c r="BN1583" s="166"/>
      <c r="BO1583" s="166"/>
      <c r="BP1583" s="166"/>
      <c r="BQ1583" s="166"/>
      <c r="BR1583" s="166"/>
      <c r="BS1583" s="166"/>
      <c r="BT1583" s="166"/>
      <c r="BU1583" s="166"/>
      <c r="BV1583" s="166"/>
      <c r="BW1583" s="166"/>
      <c r="BX1583" s="166"/>
      <c r="BY1583" s="166"/>
      <c r="BZ1583" s="166"/>
      <c r="CA1583" s="166"/>
      <c r="CB1583" s="166"/>
      <c r="CC1583" s="166"/>
      <c r="CD1583" s="166"/>
      <c r="CE1583" s="166"/>
      <c r="CF1583" s="166"/>
      <c r="CG1583" s="166"/>
      <c r="CH1583" s="166"/>
      <c r="CI1583" s="166"/>
      <c r="CJ1583" s="166"/>
      <c r="CK1583" s="166"/>
      <c r="CL1583" s="166"/>
      <c r="CM1583" s="166"/>
      <c r="CN1583" s="166"/>
      <c r="CO1583" s="166"/>
      <c r="CP1583" s="166"/>
      <c r="CQ1583" s="166"/>
      <c r="CR1583" s="166"/>
      <c r="CS1583" s="166"/>
      <c r="CT1583" s="166"/>
      <c r="CU1583" s="166"/>
      <c r="CV1583" s="166"/>
      <c r="CW1583" s="166"/>
      <c r="CX1583" s="166"/>
      <c r="CY1583" s="166"/>
      <c r="CZ1583" s="166"/>
      <c r="DA1583" s="166"/>
      <c r="DB1583" s="166"/>
      <c r="DC1583" s="166"/>
      <c r="DD1583" s="166"/>
      <c r="DE1583" s="166"/>
      <c r="DF1583" s="166"/>
      <c r="DG1583" s="166"/>
      <c r="DH1583" s="166"/>
      <c r="DI1583" s="166"/>
      <c r="DJ1583" s="166"/>
      <c r="DK1583" s="166"/>
      <c r="DL1583" s="166"/>
      <c r="DM1583" s="166"/>
      <c r="DN1583" s="166"/>
      <c r="DO1583" s="166"/>
      <c r="DP1583" s="166"/>
      <c r="DQ1583" s="166"/>
      <c r="DR1583" s="166"/>
      <c r="DS1583" s="166"/>
      <c r="DT1583" s="166"/>
      <c r="DU1583" s="166"/>
      <c r="DV1583" s="166"/>
      <c r="DW1583" s="166"/>
      <c r="DX1583" s="166"/>
      <c r="DY1583" s="166"/>
      <c r="DZ1583" s="166"/>
      <c r="EA1583" s="166"/>
      <c r="EB1583" s="166"/>
      <c r="EC1583" s="166"/>
      <c r="ED1583" s="166"/>
      <c r="EE1583" s="166"/>
      <c r="EF1583" s="166"/>
      <c r="EG1583" s="166"/>
      <c r="EH1583" s="166"/>
      <c r="EI1583" s="166"/>
      <c r="EJ1583" s="166"/>
      <c r="EK1583" s="166"/>
      <c r="EL1583" s="166"/>
      <c r="EM1583" s="166"/>
      <c r="EN1583" s="166"/>
      <c r="EO1583" s="166"/>
      <c r="EP1583" s="166"/>
      <c r="EQ1583" s="166"/>
      <c r="ER1583" s="166"/>
      <c r="ES1583" s="166"/>
      <c r="ET1583" s="166"/>
      <c r="EU1583" s="166"/>
      <c r="EV1583" s="166"/>
      <c r="EW1583" s="166"/>
      <c r="EX1583" s="166"/>
      <c r="EY1583" s="166"/>
      <c r="EZ1583" s="166"/>
      <c r="FA1583" s="166"/>
      <c r="FB1583" s="166"/>
      <c r="FC1583" s="166"/>
      <c r="FD1583" s="166"/>
      <c r="FE1583" s="166"/>
      <c r="FF1583" s="166"/>
      <c r="FG1583" s="166"/>
      <c r="FH1583" s="166"/>
      <c r="FI1583" s="166"/>
      <c r="FJ1583" s="166"/>
    </row>
    <row r="1584" spans="13:166" s="19" customFormat="1">
      <c r="M1584" s="166"/>
      <c r="N1584" s="166"/>
      <c r="O1584" s="166"/>
      <c r="P1584" s="166"/>
      <c r="Q1584" s="166"/>
      <c r="R1584" s="166"/>
      <c r="S1584" s="166"/>
      <c r="T1584" s="166"/>
      <c r="U1584" s="166"/>
      <c r="V1584" s="166"/>
      <c r="W1584" s="166"/>
      <c r="X1584" s="166"/>
      <c r="Y1584" s="166"/>
      <c r="Z1584" s="166"/>
      <c r="AA1584" s="166"/>
      <c r="AB1584" s="166"/>
      <c r="AC1584" s="166"/>
      <c r="AD1584" s="166"/>
      <c r="AE1584" s="166"/>
      <c r="AF1584" s="166"/>
      <c r="AG1584" s="166"/>
      <c r="AH1584" s="167"/>
      <c r="AI1584" s="167"/>
      <c r="AJ1584" s="167"/>
      <c r="AK1584" s="167"/>
      <c r="AL1584" s="167"/>
      <c r="AM1584" s="167"/>
      <c r="AN1584" s="167"/>
      <c r="AO1584" s="167"/>
      <c r="AP1584" s="167"/>
      <c r="AQ1584" s="167"/>
      <c r="AR1584" s="167"/>
      <c r="AS1584" s="167"/>
      <c r="AT1584" s="167"/>
      <c r="AU1584" s="167"/>
      <c r="AV1584" s="167"/>
      <c r="AW1584" s="167"/>
      <c r="AX1584" s="167"/>
      <c r="AY1584" s="167"/>
      <c r="AZ1584" s="167"/>
      <c r="BA1584" s="167"/>
      <c r="BB1584" s="167"/>
      <c r="BC1584" s="167"/>
      <c r="BD1584" s="167"/>
      <c r="BE1584" s="167"/>
      <c r="BF1584" s="167"/>
      <c r="BG1584" s="167"/>
      <c r="BH1584" s="167"/>
      <c r="BI1584" s="167"/>
      <c r="BJ1584" s="167"/>
      <c r="BK1584" s="167"/>
      <c r="BL1584" s="166"/>
      <c r="BM1584" s="166"/>
      <c r="BN1584" s="166"/>
      <c r="BO1584" s="166"/>
      <c r="BP1584" s="166"/>
      <c r="BQ1584" s="166"/>
      <c r="BR1584" s="166"/>
      <c r="BS1584" s="166"/>
      <c r="BT1584" s="166"/>
      <c r="BU1584" s="166"/>
      <c r="BV1584" s="166"/>
      <c r="BW1584" s="166"/>
      <c r="BX1584" s="166"/>
      <c r="BY1584" s="166"/>
      <c r="BZ1584" s="166"/>
      <c r="CA1584" s="166"/>
      <c r="CB1584" s="166"/>
      <c r="CC1584" s="166"/>
      <c r="CD1584" s="166"/>
      <c r="CE1584" s="166"/>
      <c r="CF1584" s="166"/>
      <c r="CG1584" s="166"/>
      <c r="CH1584" s="166"/>
      <c r="CI1584" s="166"/>
      <c r="CJ1584" s="166"/>
      <c r="CK1584" s="166"/>
      <c r="CL1584" s="166"/>
      <c r="CM1584" s="166"/>
      <c r="CN1584" s="166"/>
      <c r="CO1584" s="166"/>
      <c r="CP1584" s="166"/>
      <c r="CQ1584" s="166"/>
      <c r="CR1584" s="166"/>
      <c r="CS1584" s="166"/>
      <c r="CT1584" s="166"/>
      <c r="CU1584" s="166"/>
      <c r="CV1584" s="166"/>
      <c r="CW1584" s="166"/>
      <c r="CX1584" s="166"/>
      <c r="CY1584" s="166"/>
      <c r="CZ1584" s="166"/>
      <c r="DA1584" s="166"/>
      <c r="DB1584" s="166"/>
      <c r="DC1584" s="166"/>
      <c r="DD1584" s="166"/>
      <c r="DE1584" s="166"/>
      <c r="DF1584" s="166"/>
      <c r="DG1584" s="166"/>
      <c r="DH1584" s="166"/>
      <c r="DI1584" s="166"/>
      <c r="DJ1584" s="166"/>
      <c r="DK1584" s="166"/>
      <c r="DL1584" s="166"/>
      <c r="DM1584" s="166"/>
      <c r="DN1584" s="166"/>
      <c r="DO1584" s="166"/>
      <c r="DP1584" s="166"/>
      <c r="DQ1584" s="166"/>
      <c r="DR1584" s="166"/>
      <c r="DS1584" s="166"/>
      <c r="DT1584" s="166"/>
      <c r="DU1584" s="166"/>
      <c r="DV1584" s="166"/>
      <c r="DW1584" s="166"/>
      <c r="DX1584" s="166"/>
      <c r="DY1584" s="166"/>
      <c r="DZ1584" s="166"/>
      <c r="EA1584" s="166"/>
      <c r="EB1584" s="166"/>
      <c r="EC1584" s="166"/>
      <c r="ED1584" s="166"/>
      <c r="EE1584" s="166"/>
      <c r="EF1584" s="166"/>
      <c r="EG1584" s="166"/>
      <c r="EH1584" s="166"/>
      <c r="EI1584" s="166"/>
      <c r="EJ1584" s="166"/>
      <c r="EK1584" s="166"/>
      <c r="EL1584" s="166"/>
      <c r="EM1584" s="166"/>
      <c r="EN1584" s="166"/>
      <c r="EO1584" s="166"/>
      <c r="EP1584" s="166"/>
      <c r="EQ1584" s="166"/>
      <c r="ER1584" s="166"/>
      <c r="ES1584" s="166"/>
      <c r="ET1584" s="166"/>
      <c r="EU1584" s="166"/>
      <c r="EV1584" s="166"/>
      <c r="EW1584" s="166"/>
      <c r="EX1584" s="166"/>
      <c r="EY1584" s="166"/>
      <c r="EZ1584" s="166"/>
      <c r="FA1584" s="166"/>
      <c r="FB1584" s="166"/>
      <c r="FC1584" s="166"/>
      <c r="FD1584" s="166"/>
      <c r="FE1584" s="166"/>
      <c r="FF1584" s="166"/>
      <c r="FG1584" s="166"/>
      <c r="FH1584" s="166"/>
      <c r="FI1584" s="166"/>
      <c r="FJ1584" s="166"/>
    </row>
    <row r="1585" spans="13:166" s="19" customFormat="1">
      <c r="M1585" s="166"/>
      <c r="N1585" s="166"/>
      <c r="O1585" s="166"/>
      <c r="P1585" s="166"/>
      <c r="Q1585" s="166"/>
      <c r="R1585" s="166"/>
      <c r="S1585" s="166"/>
      <c r="T1585" s="166"/>
      <c r="U1585" s="166"/>
      <c r="V1585" s="166"/>
      <c r="W1585" s="166"/>
      <c r="X1585" s="166"/>
      <c r="Y1585" s="166"/>
      <c r="Z1585" s="166"/>
      <c r="AA1585" s="166"/>
      <c r="AB1585" s="166"/>
      <c r="AC1585" s="166"/>
      <c r="AD1585" s="166"/>
      <c r="AE1585" s="166"/>
      <c r="AF1585" s="166"/>
      <c r="AG1585" s="166"/>
      <c r="AH1585" s="167"/>
      <c r="AI1585" s="167"/>
      <c r="AJ1585" s="167"/>
      <c r="AK1585" s="167"/>
      <c r="AL1585" s="167"/>
      <c r="AM1585" s="167"/>
      <c r="AN1585" s="167"/>
      <c r="AO1585" s="167"/>
      <c r="AP1585" s="167"/>
      <c r="AQ1585" s="167"/>
      <c r="AR1585" s="167"/>
      <c r="AS1585" s="167"/>
      <c r="AT1585" s="167"/>
      <c r="AU1585" s="167"/>
      <c r="AV1585" s="167"/>
      <c r="AW1585" s="167"/>
      <c r="AX1585" s="167"/>
      <c r="AY1585" s="167"/>
      <c r="AZ1585" s="167"/>
      <c r="BA1585" s="167"/>
      <c r="BB1585" s="167"/>
      <c r="BC1585" s="167"/>
      <c r="BD1585" s="167"/>
      <c r="BE1585" s="167"/>
      <c r="BF1585" s="167"/>
      <c r="BG1585" s="167"/>
      <c r="BH1585" s="167"/>
      <c r="BI1585" s="167"/>
      <c r="BJ1585" s="167"/>
      <c r="BK1585" s="167"/>
      <c r="BL1585" s="166"/>
      <c r="BM1585" s="166"/>
      <c r="BN1585" s="166"/>
      <c r="BO1585" s="166"/>
      <c r="BP1585" s="166"/>
      <c r="BQ1585" s="166"/>
      <c r="BR1585" s="166"/>
      <c r="BS1585" s="166"/>
      <c r="BT1585" s="166"/>
      <c r="BU1585" s="166"/>
      <c r="BV1585" s="166"/>
      <c r="BW1585" s="166"/>
      <c r="BX1585" s="166"/>
      <c r="BY1585" s="166"/>
      <c r="BZ1585" s="166"/>
      <c r="CA1585" s="166"/>
      <c r="CB1585" s="166"/>
      <c r="CC1585" s="166"/>
      <c r="CD1585" s="166"/>
      <c r="CE1585" s="166"/>
      <c r="CF1585" s="166"/>
      <c r="CG1585" s="166"/>
      <c r="CH1585" s="166"/>
      <c r="CI1585" s="166"/>
      <c r="CJ1585" s="166"/>
      <c r="CK1585" s="166"/>
      <c r="CL1585" s="166"/>
      <c r="CM1585" s="166"/>
      <c r="CN1585" s="166"/>
      <c r="CO1585" s="166"/>
      <c r="CP1585" s="166"/>
      <c r="CQ1585" s="166"/>
      <c r="CR1585" s="166"/>
      <c r="CS1585" s="166"/>
      <c r="CT1585" s="166"/>
      <c r="CU1585" s="166"/>
      <c r="CV1585" s="166"/>
      <c r="CW1585" s="166"/>
      <c r="CX1585" s="166"/>
      <c r="CY1585" s="166"/>
      <c r="CZ1585" s="166"/>
      <c r="DA1585" s="166"/>
      <c r="DB1585" s="166"/>
      <c r="DC1585" s="166"/>
      <c r="DD1585" s="166"/>
      <c r="DE1585" s="166"/>
      <c r="DF1585" s="166"/>
      <c r="DG1585" s="166"/>
      <c r="DH1585" s="166"/>
      <c r="DI1585" s="166"/>
      <c r="DJ1585" s="166"/>
      <c r="DK1585" s="166"/>
      <c r="DL1585" s="166"/>
      <c r="DM1585" s="166"/>
      <c r="DN1585" s="166"/>
      <c r="DO1585" s="166"/>
      <c r="DP1585" s="166"/>
      <c r="DQ1585" s="166"/>
      <c r="DR1585" s="166"/>
      <c r="DS1585" s="166"/>
      <c r="DT1585" s="166"/>
      <c r="DU1585" s="166"/>
      <c r="DV1585" s="166"/>
      <c r="DW1585" s="166"/>
      <c r="DX1585" s="166"/>
      <c r="DY1585" s="166"/>
      <c r="DZ1585" s="166"/>
      <c r="EA1585" s="166"/>
      <c r="EB1585" s="166"/>
      <c r="EC1585" s="166"/>
      <c r="ED1585" s="166"/>
      <c r="EE1585" s="166"/>
      <c r="EF1585" s="166"/>
      <c r="EG1585" s="166"/>
      <c r="EH1585" s="166"/>
      <c r="EI1585" s="166"/>
      <c r="EJ1585" s="166"/>
      <c r="EK1585" s="166"/>
      <c r="EL1585" s="166"/>
      <c r="EM1585" s="166"/>
      <c r="EN1585" s="166"/>
      <c r="EO1585" s="166"/>
      <c r="EP1585" s="166"/>
      <c r="EQ1585" s="166"/>
      <c r="ER1585" s="166"/>
      <c r="ES1585" s="166"/>
      <c r="ET1585" s="166"/>
      <c r="EU1585" s="166"/>
      <c r="EV1585" s="166"/>
      <c r="EW1585" s="166"/>
      <c r="EX1585" s="166"/>
      <c r="EY1585" s="166"/>
      <c r="EZ1585" s="166"/>
      <c r="FA1585" s="166"/>
      <c r="FB1585" s="166"/>
      <c r="FC1585" s="166"/>
      <c r="FD1585" s="166"/>
      <c r="FE1585" s="166"/>
      <c r="FF1585" s="166"/>
      <c r="FG1585" s="166"/>
      <c r="FH1585" s="166"/>
      <c r="FI1585" s="166"/>
      <c r="FJ1585" s="166"/>
    </row>
    <row r="1586" spans="13:166" s="19" customFormat="1">
      <c r="M1586" s="166"/>
      <c r="N1586" s="166"/>
      <c r="O1586" s="166"/>
      <c r="P1586" s="166"/>
      <c r="Q1586" s="166"/>
      <c r="R1586" s="166"/>
      <c r="S1586" s="166"/>
      <c r="T1586" s="166"/>
      <c r="U1586" s="166"/>
      <c r="V1586" s="166"/>
      <c r="W1586" s="166"/>
      <c r="X1586" s="166"/>
      <c r="Y1586" s="166"/>
      <c r="Z1586" s="166"/>
      <c r="AA1586" s="166"/>
      <c r="AB1586" s="166"/>
      <c r="AC1586" s="166"/>
      <c r="AD1586" s="166"/>
      <c r="AE1586" s="166"/>
      <c r="AF1586" s="166"/>
      <c r="AG1586" s="166"/>
      <c r="AH1586" s="167"/>
      <c r="AI1586" s="167"/>
      <c r="AJ1586" s="167"/>
      <c r="AK1586" s="167"/>
      <c r="AL1586" s="167"/>
      <c r="AM1586" s="167"/>
      <c r="AN1586" s="167"/>
      <c r="AO1586" s="167"/>
      <c r="AP1586" s="167"/>
      <c r="AQ1586" s="167"/>
      <c r="AR1586" s="167"/>
      <c r="AS1586" s="167"/>
      <c r="AT1586" s="167"/>
      <c r="AU1586" s="167"/>
      <c r="AV1586" s="167"/>
      <c r="AW1586" s="167"/>
      <c r="AX1586" s="167"/>
      <c r="AY1586" s="167"/>
      <c r="AZ1586" s="167"/>
      <c r="BA1586" s="167"/>
      <c r="BB1586" s="167"/>
      <c r="BC1586" s="167"/>
      <c r="BD1586" s="167"/>
      <c r="BE1586" s="167"/>
      <c r="BF1586" s="167"/>
      <c r="BG1586" s="167"/>
      <c r="BH1586" s="167"/>
      <c r="BI1586" s="167"/>
      <c r="BJ1586" s="167"/>
      <c r="BK1586" s="167"/>
      <c r="BL1586" s="166"/>
      <c r="BM1586" s="166"/>
      <c r="BN1586" s="166"/>
      <c r="BO1586" s="166"/>
      <c r="BP1586" s="166"/>
      <c r="BQ1586" s="166"/>
      <c r="BR1586" s="166"/>
      <c r="BS1586" s="166"/>
      <c r="BT1586" s="166"/>
      <c r="BU1586" s="166"/>
      <c r="BV1586" s="166"/>
      <c r="BW1586" s="166"/>
      <c r="BX1586" s="166"/>
      <c r="BY1586" s="166"/>
      <c r="BZ1586" s="166"/>
      <c r="CA1586" s="166"/>
      <c r="CB1586" s="166"/>
      <c r="CC1586" s="166"/>
      <c r="CD1586" s="166"/>
      <c r="CE1586" s="166"/>
      <c r="CF1586" s="166"/>
      <c r="CG1586" s="166"/>
      <c r="CH1586" s="166"/>
      <c r="CI1586" s="166"/>
      <c r="CJ1586" s="166"/>
      <c r="CK1586" s="166"/>
      <c r="CL1586" s="166"/>
      <c r="CM1586" s="166"/>
      <c r="CN1586" s="166"/>
      <c r="CO1586" s="166"/>
      <c r="CP1586" s="166"/>
      <c r="CQ1586" s="166"/>
      <c r="CR1586" s="166"/>
      <c r="CS1586" s="166"/>
      <c r="CT1586" s="166"/>
      <c r="CU1586" s="166"/>
      <c r="CV1586" s="166"/>
      <c r="CW1586" s="166"/>
      <c r="CX1586" s="166"/>
      <c r="CY1586" s="166"/>
      <c r="CZ1586" s="166"/>
      <c r="DA1586" s="166"/>
      <c r="DB1586" s="166"/>
      <c r="DC1586" s="166"/>
      <c r="DD1586" s="166"/>
      <c r="DE1586" s="166"/>
      <c r="DF1586" s="166"/>
      <c r="DG1586" s="166"/>
      <c r="DH1586" s="166"/>
      <c r="DI1586" s="166"/>
      <c r="DJ1586" s="166"/>
      <c r="DK1586" s="166"/>
      <c r="DL1586" s="166"/>
      <c r="DM1586" s="166"/>
      <c r="DN1586" s="166"/>
      <c r="DO1586" s="166"/>
      <c r="DP1586" s="166"/>
      <c r="DQ1586" s="166"/>
      <c r="DR1586" s="166"/>
      <c r="DS1586" s="166"/>
      <c r="DT1586" s="166"/>
      <c r="DU1586" s="166"/>
      <c r="DV1586" s="166"/>
      <c r="DW1586" s="166"/>
      <c r="DX1586" s="166"/>
      <c r="DY1586" s="166"/>
      <c r="DZ1586" s="166"/>
      <c r="EA1586" s="166"/>
      <c r="EB1586" s="166"/>
      <c r="EC1586" s="166"/>
      <c r="ED1586" s="166"/>
      <c r="EE1586" s="166"/>
      <c r="EF1586" s="166"/>
      <c r="EG1586" s="166"/>
      <c r="EH1586" s="166"/>
      <c r="EI1586" s="166"/>
      <c r="EJ1586" s="166"/>
      <c r="EK1586" s="166"/>
      <c r="EL1586" s="166"/>
      <c r="EM1586" s="166"/>
      <c r="EN1586" s="166"/>
      <c r="EO1586" s="166"/>
      <c r="EP1586" s="166"/>
      <c r="EQ1586" s="166"/>
      <c r="ER1586" s="166"/>
      <c r="ES1586" s="166"/>
      <c r="ET1586" s="166"/>
      <c r="EU1586" s="166"/>
      <c r="EV1586" s="166"/>
      <c r="EW1586" s="166"/>
      <c r="EX1586" s="166"/>
      <c r="EY1586" s="166"/>
      <c r="EZ1586" s="166"/>
      <c r="FA1586" s="166"/>
      <c r="FB1586" s="166"/>
      <c r="FC1586" s="166"/>
      <c r="FD1586" s="166"/>
      <c r="FE1586" s="166"/>
      <c r="FF1586" s="166"/>
      <c r="FG1586" s="166"/>
      <c r="FH1586" s="166"/>
      <c r="FI1586" s="166"/>
      <c r="FJ1586" s="166"/>
    </row>
    <row r="1587" spans="13:166" s="19" customFormat="1">
      <c r="M1587" s="166"/>
      <c r="N1587" s="166"/>
      <c r="O1587" s="166"/>
      <c r="P1587" s="166"/>
      <c r="Q1587" s="166"/>
      <c r="R1587" s="166"/>
      <c r="S1587" s="166"/>
      <c r="T1587" s="166"/>
      <c r="U1587" s="166"/>
      <c r="V1587" s="166"/>
      <c r="W1587" s="166"/>
      <c r="X1587" s="166"/>
      <c r="Y1587" s="166"/>
      <c r="Z1587" s="166"/>
      <c r="AA1587" s="166"/>
      <c r="AB1587" s="166"/>
      <c r="AC1587" s="166"/>
      <c r="AD1587" s="166"/>
      <c r="AE1587" s="166"/>
      <c r="AF1587" s="166"/>
      <c r="AG1587" s="166"/>
      <c r="AH1587" s="167"/>
      <c r="AI1587" s="167"/>
      <c r="AJ1587" s="167"/>
      <c r="AK1587" s="167"/>
      <c r="AL1587" s="167"/>
      <c r="AM1587" s="167"/>
      <c r="AN1587" s="167"/>
      <c r="AO1587" s="167"/>
      <c r="AP1587" s="167"/>
      <c r="AQ1587" s="167"/>
      <c r="AR1587" s="167"/>
      <c r="AS1587" s="167"/>
      <c r="AT1587" s="167"/>
      <c r="AU1587" s="167"/>
      <c r="AV1587" s="167"/>
      <c r="AW1587" s="167"/>
      <c r="AX1587" s="167"/>
      <c r="AY1587" s="167"/>
      <c r="AZ1587" s="167"/>
      <c r="BA1587" s="167"/>
      <c r="BB1587" s="167"/>
      <c r="BC1587" s="167"/>
      <c r="BD1587" s="167"/>
      <c r="BE1587" s="167"/>
      <c r="BF1587" s="167"/>
      <c r="BG1587" s="167"/>
      <c r="BH1587" s="167"/>
      <c r="BI1587" s="167"/>
      <c r="BJ1587" s="167"/>
      <c r="BK1587" s="167"/>
      <c r="BL1587" s="166"/>
      <c r="BM1587" s="166"/>
      <c r="BN1587" s="166"/>
      <c r="BO1587" s="166"/>
      <c r="BP1587" s="166"/>
      <c r="BQ1587" s="166"/>
      <c r="BR1587" s="166"/>
      <c r="BS1587" s="166"/>
      <c r="BT1587" s="166"/>
      <c r="BU1587" s="166"/>
      <c r="BV1587" s="166"/>
      <c r="BW1587" s="166"/>
      <c r="BX1587" s="166"/>
      <c r="BY1587" s="166"/>
      <c r="BZ1587" s="166"/>
      <c r="CA1587" s="166"/>
      <c r="CB1587" s="166"/>
      <c r="CC1587" s="166"/>
      <c r="CD1587" s="166"/>
      <c r="CE1587" s="166"/>
      <c r="CF1587" s="166"/>
      <c r="CG1587" s="166"/>
      <c r="CH1587" s="166"/>
      <c r="CI1587" s="166"/>
      <c r="CJ1587" s="166"/>
      <c r="CK1587" s="166"/>
      <c r="CL1587" s="166"/>
      <c r="CM1587" s="166"/>
      <c r="CN1587" s="166"/>
      <c r="CO1587" s="166"/>
      <c r="CP1587" s="166"/>
      <c r="CQ1587" s="166"/>
      <c r="CR1587" s="166"/>
      <c r="CS1587" s="166"/>
      <c r="CT1587" s="166"/>
      <c r="CU1587" s="166"/>
      <c r="CV1587" s="166"/>
      <c r="CW1587" s="166"/>
      <c r="CX1587" s="166"/>
      <c r="CY1587" s="166"/>
      <c r="CZ1587" s="166"/>
      <c r="DA1587" s="166"/>
      <c r="DB1587" s="166"/>
      <c r="DC1587" s="166"/>
      <c r="DD1587" s="166"/>
      <c r="DE1587" s="166"/>
      <c r="DF1587" s="166"/>
      <c r="DG1587" s="166"/>
      <c r="DH1587" s="166"/>
      <c r="DI1587" s="166"/>
      <c r="DJ1587" s="166"/>
      <c r="DK1587" s="166"/>
      <c r="DL1587" s="166"/>
      <c r="DM1587" s="166"/>
      <c r="DN1587" s="166"/>
      <c r="DO1587" s="166"/>
      <c r="DP1587" s="166"/>
      <c r="DQ1587" s="166"/>
      <c r="DR1587" s="166"/>
      <c r="DS1587" s="166"/>
      <c r="DT1587" s="166"/>
      <c r="DU1587" s="166"/>
      <c r="DV1587" s="166"/>
      <c r="DW1587" s="166"/>
      <c r="DX1587" s="166"/>
      <c r="DY1587" s="166"/>
      <c r="DZ1587" s="166"/>
      <c r="EA1587" s="166"/>
      <c r="EB1587" s="166"/>
      <c r="EC1587" s="166"/>
      <c r="ED1587" s="166"/>
      <c r="EE1587" s="166"/>
      <c r="EF1587" s="166"/>
      <c r="EG1587" s="166"/>
      <c r="EH1587" s="166"/>
      <c r="EI1587" s="166"/>
      <c r="EJ1587" s="166"/>
      <c r="EK1587" s="166"/>
      <c r="EL1587" s="166"/>
      <c r="EM1587" s="166"/>
      <c r="EN1587" s="166"/>
      <c r="EO1587" s="166"/>
      <c r="EP1587" s="166"/>
      <c r="EQ1587" s="166"/>
      <c r="ER1587" s="166"/>
      <c r="ES1587" s="166"/>
      <c r="ET1587" s="166"/>
      <c r="EU1587" s="166"/>
      <c r="EV1587" s="166"/>
      <c r="EW1587" s="166"/>
      <c r="EX1587" s="166"/>
      <c r="EY1587" s="166"/>
      <c r="EZ1587" s="166"/>
      <c r="FA1587" s="166"/>
      <c r="FB1587" s="166"/>
      <c r="FC1587" s="166"/>
      <c r="FD1587" s="166"/>
      <c r="FE1587" s="166"/>
      <c r="FF1587" s="166"/>
      <c r="FG1587" s="166"/>
      <c r="FH1587" s="166"/>
      <c r="FI1587" s="166"/>
      <c r="FJ1587" s="166"/>
    </row>
    <row r="1588" spans="13:166" s="19" customFormat="1">
      <c r="M1588" s="166"/>
      <c r="N1588" s="166"/>
      <c r="O1588" s="166"/>
      <c r="P1588" s="166"/>
      <c r="Q1588" s="166"/>
      <c r="R1588" s="166"/>
      <c r="S1588" s="166"/>
      <c r="T1588" s="166"/>
      <c r="U1588" s="166"/>
      <c r="V1588" s="166"/>
      <c r="W1588" s="166"/>
      <c r="X1588" s="166"/>
      <c r="Y1588" s="166"/>
      <c r="Z1588" s="166"/>
      <c r="AA1588" s="166"/>
      <c r="AB1588" s="166"/>
      <c r="AC1588" s="166"/>
      <c r="AD1588" s="166"/>
      <c r="AE1588" s="166"/>
      <c r="AF1588" s="166"/>
      <c r="AG1588" s="166"/>
      <c r="AH1588" s="167"/>
      <c r="AI1588" s="167"/>
      <c r="AJ1588" s="167"/>
      <c r="AK1588" s="167"/>
      <c r="AL1588" s="167"/>
      <c r="AM1588" s="167"/>
      <c r="AN1588" s="167"/>
      <c r="AO1588" s="167"/>
      <c r="AP1588" s="167"/>
      <c r="AQ1588" s="167"/>
      <c r="AR1588" s="167"/>
      <c r="AS1588" s="167"/>
      <c r="AT1588" s="167"/>
      <c r="AU1588" s="167"/>
      <c r="AV1588" s="167"/>
      <c r="AW1588" s="167"/>
      <c r="AX1588" s="167"/>
      <c r="AY1588" s="167"/>
      <c r="AZ1588" s="167"/>
      <c r="BA1588" s="167"/>
      <c r="BB1588" s="167"/>
      <c r="BC1588" s="167"/>
      <c r="BD1588" s="167"/>
      <c r="BE1588" s="167"/>
      <c r="BF1588" s="167"/>
      <c r="BG1588" s="167"/>
      <c r="BH1588" s="167"/>
      <c r="BI1588" s="167"/>
      <c r="BJ1588" s="167"/>
      <c r="BK1588" s="167"/>
      <c r="BL1588" s="166"/>
      <c r="BM1588" s="166"/>
      <c r="BN1588" s="166"/>
      <c r="BO1588" s="166"/>
      <c r="BP1588" s="166"/>
      <c r="BQ1588" s="166"/>
      <c r="BR1588" s="166"/>
      <c r="BS1588" s="166"/>
      <c r="BT1588" s="166"/>
      <c r="BU1588" s="166"/>
      <c r="BV1588" s="166"/>
      <c r="BW1588" s="166"/>
      <c r="BX1588" s="166"/>
      <c r="BY1588" s="166"/>
      <c r="BZ1588" s="166"/>
      <c r="CA1588" s="166"/>
      <c r="CB1588" s="166"/>
      <c r="CC1588" s="166"/>
      <c r="CD1588" s="166"/>
      <c r="CE1588" s="166"/>
      <c r="CF1588" s="166"/>
      <c r="CG1588" s="166"/>
      <c r="CH1588" s="166"/>
      <c r="CI1588" s="166"/>
      <c r="CJ1588" s="166"/>
      <c r="CK1588" s="166"/>
      <c r="CL1588" s="166"/>
      <c r="CM1588" s="166"/>
      <c r="CN1588" s="166"/>
      <c r="CO1588" s="166"/>
      <c r="CP1588" s="166"/>
      <c r="CQ1588" s="166"/>
      <c r="CR1588" s="166"/>
      <c r="CS1588" s="166"/>
      <c r="CT1588" s="166"/>
      <c r="CU1588" s="166"/>
      <c r="CV1588" s="166"/>
      <c r="CW1588" s="166"/>
      <c r="CX1588" s="166"/>
      <c r="CY1588" s="166"/>
      <c r="CZ1588" s="166"/>
      <c r="DA1588" s="166"/>
      <c r="DB1588" s="166"/>
      <c r="DC1588" s="166"/>
      <c r="DD1588" s="166"/>
      <c r="DE1588" s="166"/>
      <c r="DF1588" s="166"/>
      <c r="DG1588" s="166"/>
      <c r="DH1588" s="166"/>
      <c r="DI1588" s="166"/>
      <c r="DJ1588" s="166"/>
      <c r="DK1588" s="166"/>
      <c r="DL1588" s="166"/>
      <c r="DM1588" s="166"/>
      <c r="DN1588" s="166"/>
      <c r="DO1588" s="166"/>
      <c r="DP1588" s="166"/>
      <c r="DQ1588" s="166"/>
      <c r="DR1588" s="166"/>
      <c r="DS1588" s="166"/>
      <c r="DT1588" s="166"/>
      <c r="DU1588" s="166"/>
      <c r="DV1588" s="166"/>
      <c r="DW1588" s="166"/>
      <c r="DX1588" s="166"/>
      <c r="DY1588" s="166"/>
      <c r="DZ1588" s="166"/>
      <c r="EA1588" s="166"/>
      <c r="EB1588" s="166"/>
      <c r="EC1588" s="166"/>
      <c r="ED1588" s="166"/>
      <c r="EE1588" s="166"/>
      <c r="EF1588" s="166"/>
      <c r="EG1588" s="166"/>
      <c r="EH1588" s="166"/>
      <c r="EI1588" s="166"/>
      <c r="EJ1588" s="166"/>
      <c r="EK1588" s="166"/>
      <c r="EL1588" s="166"/>
      <c r="EM1588" s="166"/>
      <c r="EN1588" s="166"/>
      <c r="EO1588" s="166"/>
      <c r="EP1588" s="166"/>
      <c r="EQ1588" s="166"/>
      <c r="ER1588" s="166"/>
      <c r="ES1588" s="166"/>
      <c r="ET1588" s="166"/>
      <c r="EU1588" s="166"/>
      <c r="EV1588" s="166"/>
      <c r="EW1588" s="166"/>
      <c r="EX1588" s="166"/>
      <c r="EY1588" s="166"/>
      <c r="EZ1588" s="166"/>
      <c r="FA1588" s="166"/>
      <c r="FB1588" s="166"/>
      <c r="FC1588" s="166"/>
      <c r="FD1588" s="166"/>
      <c r="FE1588" s="166"/>
      <c r="FF1588" s="166"/>
      <c r="FG1588" s="166"/>
      <c r="FH1588" s="166"/>
      <c r="FI1588" s="166"/>
      <c r="FJ1588" s="166"/>
    </row>
    <row r="1589" spans="13:166" s="19" customFormat="1">
      <c r="M1589" s="166"/>
      <c r="N1589" s="166"/>
      <c r="O1589" s="166"/>
      <c r="P1589" s="166"/>
      <c r="Q1589" s="166"/>
      <c r="R1589" s="166"/>
      <c r="S1589" s="166"/>
      <c r="T1589" s="166"/>
      <c r="U1589" s="166"/>
      <c r="V1589" s="166"/>
      <c r="W1589" s="166"/>
      <c r="X1589" s="166"/>
      <c r="Y1589" s="166"/>
      <c r="Z1589" s="166"/>
      <c r="AA1589" s="166"/>
      <c r="AB1589" s="166"/>
      <c r="AC1589" s="166"/>
      <c r="AD1589" s="166"/>
      <c r="AE1589" s="166"/>
      <c r="AF1589" s="166"/>
      <c r="AG1589" s="166"/>
      <c r="AH1589" s="167"/>
      <c r="AI1589" s="167"/>
      <c r="AJ1589" s="167"/>
      <c r="AK1589" s="167"/>
      <c r="AL1589" s="167"/>
      <c r="AM1589" s="167"/>
      <c r="AN1589" s="167"/>
      <c r="AO1589" s="167"/>
      <c r="AP1589" s="167"/>
      <c r="AQ1589" s="167"/>
      <c r="AR1589" s="167"/>
      <c r="AS1589" s="167"/>
      <c r="AT1589" s="167"/>
      <c r="AU1589" s="167"/>
      <c r="AV1589" s="167"/>
      <c r="AW1589" s="167"/>
      <c r="AX1589" s="167"/>
      <c r="AY1589" s="167"/>
      <c r="AZ1589" s="167"/>
      <c r="BA1589" s="167"/>
      <c r="BB1589" s="167"/>
      <c r="BC1589" s="167"/>
      <c r="BD1589" s="167"/>
      <c r="BE1589" s="167"/>
      <c r="BF1589" s="167"/>
      <c r="BG1589" s="167"/>
      <c r="BH1589" s="167"/>
      <c r="BI1589" s="167"/>
      <c r="BJ1589" s="167"/>
      <c r="BK1589" s="167"/>
      <c r="BL1589" s="166"/>
      <c r="BM1589" s="166"/>
      <c r="BN1589" s="166"/>
      <c r="BO1589" s="166"/>
      <c r="BP1589" s="166"/>
      <c r="BQ1589" s="166"/>
      <c r="BR1589" s="166"/>
      <c r="BS1589" s="166"/>
      <c r="BT1589" s="166"/>
      <c r="BU1589" s="166"/>
      <c r="BV1589" s="166"/>
      <c r="BW1589" s="166"/>
      <c r="BX1589" s="166"/>
      <c r="BY1589" s="166"/>
      <c r="BZ1589" s="166"/>
      <c r="CA1589" s="166"/>
      <c r="CB1589" s="166"/>
      <c r="CC1589" s="166"/>
      <c r="CD1589" s="166"/>
      <c r="CE1589" s="166"/>
      <c r="CF1589" s="166"/>
      <c r="CG1589" s="166"/>
      <c r="CH1589" s="166"/>
      <c r="CI1589" s="166"/>
      <c r="CJ1589" s="166"/>
      <c r="CK1589" s="166"/>
      <c r="CL1589" s="166"/>
      <c r="CM1589" s="166"/>
      <c r="CN1589" s="166"/>
      <c r="CO1589" s="166"/>
      <c r="CP1589" s="166"/>
      <c r="CQ1589" s="166"/>
      <c r="CR1589" s="166"/>
      <c r="CS1589" s="166"/>
      <c r="CT1589" s="166"/>
      <c r="CU1589" s="166"/>
      <c r="CV1589" s="166"/>
      <c r="CW1589" s="166"/>
      <c r="CX1589" s="166"/>
      <c r="CY1589" s="166"/>
      <c r="CZ1589" s="166"/>
      <c r="DA1589" s="166"/>
      <c r="DB1589" s="166"/>
      <c r="DC1589" s="166"/>
      <c r="DD1589" s="166"/>
      <c r="DE1589" s="166"/>
      <c r="DF1589" s="166"/>
      <c r="DG1589" s="166"/>
      <c r="DH1589" s="166"/>
      <c r="DI1589" s="166"/>
      <c r="DJ1589" s="166"/>
      <c r="DK1589" s="166"/>
      <c r="DL1589" s="166"/>
      <c r="DM1589" s="166"/>
      <c r="DN1589" s="166"/>
      <c r="DO1589" s="166"/>
      <c r="DP1589" s="166"/>
      <c r="DQ1589" s="166"/>
      <c r="DR1589" s="166"/>
      <c r="DS1589" s="166"/>
      <c r="DT1589" s="166"/>
      <c r="DU1589" s="166"/>
      <c r="DV1589" s="166"/>
      <c r="DW1589" s="166"/>
      <c r="DX1589" s="166"/>
      <c r="DY1589" s="166"/>
      <c r="DZ1589" s="166"/>
      <c r="EA1589" s="166"/>
      <c r="EB1589" s="166"/>
      <c r="EC1589" s="166"/>
      <c r="ED1589" s="166"/>
      <c r="EE1589" s="166"/>
      <c r="EF1589" s="166"/>
      <c r="EG1589" s="166"/>
      <c r="EH1589" s="166"/>
      <c r="EI1589" s="166"/>
      <c r="EJ1589" s="166"/>
      <c r="EK1589" s="166"/>
      <c r="EL1589" s="166"/>
      <c r="EM1589" s="166"/>
      <c r="EN1589" s="166"/>
      <c r="EO1589" s="166"/>
      <c r="EP1589" s="166"/>
      <c r="EQ1589" s="166"/>
      <c r="ER1589" s="166"/>
      <c r="ES1589" s="166"/>
      <c r="ET1589" s="166"/>
      <c r="EU1589" s="166"/>
      <c r="EV1589" s="166"/>
      <c r="EW1589" s="166"/>
      <c r="EX1589" s="166"/>
      <c r="EY1589" s="166"/>
      <c r="EZ1589" s="166"/>
      <c r="FA1589" s="166"/>
      <c r="FB1589" s="166"/>
      <c r="FC1589" s="166"/>
      <c r="FD1589" s="166"/>
      <c r="FE1589" s="166"/>
      <c r="FF1589" s="166"/>
      <c r="FG1589" s="166"/>
      <c r="FH1589" s="166"/>
      <c r="FI1589" s="166"/>
      <c r="FJ1589" s="166"/>
    </row>
    <row r="1590" spans="13:166" s="19" customFormat="1">
      <c r="M1590" s="166"/>
      <c r="N1590" s="166"/>
      <c r="O1590" s="166"/>
      <c r="P1590" s="166"/>
      <c r="Q1590" s="166"/>
      <c r="R1590" s="166"/>
      <c r="S1590" s="166"/>
      <c r="T1590" s="166"/>
      <c r="U1590" s="166"/>
      <c r="V1590" s="166"/>
      <c r="W1590" s="166"/>
      <c r="X1590" s="166"/>
      <c r="Y1590" s="166"/>
      <c r="Z1590" s="166"/>
      <c r="AA1590" s="166"/>
      <c r="AB1590" s="166"/>
      <c r="AC1590" s="166"/>
      <c r="AD1590" s="166"/>
      <c r="AE1590" s="166"/>
      <c r="AF1590" s="166"/>
      <c r="AG1590" s="166"/>
      <c r="AH1590" s="167"/>
      <c r="AI1590" s="167"/>
      <c r="AJ1590" s="167"/>
      <c r="AK1590" s="167"/>
      <c r="AL1590" s="167"/>
      <c r="AM1590" s="167"/>
      <c r="AN1590" s="167"/>
      <c r="AO1590" s="167"/>
      <c r="AP1590" s="167"/>
      <c r="AQ1590" s="167"/>
      <c r="AR1590" s="167"/>
      <c r="AS1590" s="167"/>
      <c r="AT1590" s="167"/>
      <c r="AU1590" s="167"/>
      <c r="AV1590" s="167"/>
      <c r="AW1590" s="167"/>
      <c r="AX1590" s="167"/>
      <c r="AY1590" s="167"/>
      <c r="AZ1590" s="167"/>
      <c r="BA1590" s="167"/>
      <c r="BB1590" s="167"/>
      <c r="BC1590" s="167"/>
      <c r="BD1590" s="167"/>
      <c r="BE1590" s="167"/>
      <c r="BF1590" s="167"/>
      <c r="BG1590" s="167"/>
      <c r="BH1590" s="167"/>
      <c r="BI1590" s="167"/>
      <c r="BJ1590" s="167"/>
      <c r="BK1590" s="167"/>
      <c r="BL1590" s="166"/>
      <c r="BM1590" s="166"/>
      <c r="BN1590" s="166"/>
      <c r="BO1590" s="166"/>
      <c r="BP1590" s="166"/>
      <c r="BQ1590" s="166"/>
      <c r="BR1590" s="166"/>
      <c r="BS1590" s="166"/>
      <c r="BT1590" s="166"/>
      <c r="BU1590" s="166"/>
      <c r="BV1590" s="166"/>
      <c r="BW1590" s="166"/>
      <c r="BX1590" s="166"/>
      <c r="BY1590" s="166"/>
      <c r="BZ1590" s="166"/>
      <c r="CA1590" s="166"/>
      <c r="CB1590" s="166"/>
      <c r="CC1590" s="166"/>
      <c r="CD1590" s="166"/>
      <c r="CE1590" s="166"/>
      <c r="CF1590" s="166"/>
      <c r="CG1590" s="166"/>
      <c r="CH1590" s="166"/>
      <c r="CI1590" s="166"/>
      <c r="CJ1590" s="166"/>
      <c r="CK1590" s="166"/>
      <c r="CL1590" s="166"/>
      <c r="CM1590" s="166"/>
      <c r="CN1590" s="166"/>
      <c r="CO1590" s="166"/>
      <c r="CP1590" s="166"/>
      <c r="CQ1590" s="166"/>
      <c r="CR1590" s="166"/>
      <c r="CS1590" s="166"/>
      <c r="CT1590" s="166"/>
      <c r="CU1590" s="166"/>
      <c r="CV1590" s="166"/>
      <c r="CW1590" s="166"/>
      <c r="CX1590" s="166"/>
      <c r="CY1590" s="166"/>
      <c r="CZ1590" s="166"/>
      <c r="DA1590" s="166"/>
      <c r="DB1590" s="166"/>
      <c r="DC1590" s="166"/>
      <c r="DD1590" s="166"/>
      <c r="DE1590" s="166"/>
      <c r="DF1590" s="166"/>
      <c r="DG1590" s="166"/>
      <c r="DH1590" s="166"/>
      <c r="DI1590" s="166"/>
      <c r="DJ1590" s="166"/>
      <c r="DK1590" s="166"/>
      <c r="DL1590" s="166"/>
      <c r="DM1590" s="166"/>
      <c r="DN1590" s="166"/>
      <c r="DO1590" s="166"/>
      <c r="DP1590" s="166"/>
      <c r="DQ1590" s="166"/>
      <c r="DR1590" s="166"/>
      <c r="DS1590" s="166"/>
      <c r="DT1590" s="166"/>
      <c r="DU1590" s="166"/>
      <c r="DV1590" s="166"/>
      <c r="DW1590" s="166"/>
      <c r="DX1590" s="166"/>
      <c r="DY1590" s="166"/>
      <c r="DZ1590" s="166"/>
      <c r="EA1590" s="166"/>
      <c r="EB1590" s="166"/>
      <c r="EC1590" s="166"/>
      <c r="ED1590" s="166"/>
      <c r="EE1590" s="166"/>
      <c r="EF1590" s="166"/>
      <c r="EG1590" s="166"/>
      <c r="EH1590" s="166"/>
      <c r="EI1590" s="166"/>
      <c r="EJ1590" s="166"/>
      <c r="EK1590" s="166"/>
      <c r="EL1590" s="166"/>
      <c r="EM1590" s="166"/>
      <c r="EN1590" s="166"/>
      <c r="EO1590" s="166"/>
      <c r="EP1590" s="166"/>
      <c r="EQ1590" s="166"/>
      <c r="ER1590" s="166"/>
      <c r="ES1590" s="166"/>
      <c r="ET1590" s="166"/>
      <c r="EU1590" s="166"/>
      <c r="EV1590" s="166"/>
      <c r="EW1590" s="166"/>
      <c r="EX1590" s="166"/>
      <c r="EY1590" s="166"/>
      <c r="EZ1590" s="166"/>
      <c r="FA1590" s="166"/>
      <c r="FB1590" s="166"/>
      <c r="FC1590" s="166"/>
      <c r="FD1590" s="166"/>
      <c r="FE1590" s="166"/>
      <c r="FF1590" s="166"/>
      <c r="FG1590" s="166"/>
      <c r="FH1590" s="166"/>
      <c r="FI1590" s="166"/>
      <c r="FJ1590" s="166"/>
    </row>
    <row r="1591" spans="13:166" s="19" customFormat="1">
      <c r="M1591" s="166"/>
      <c r="N1591" s="166"/>
      <c r="O1591" s="166"/>
      <c r="P1591" s="166"/>
      <c r="Q1591" s="166"/>
      <c r="R1591" s="166"/>
      <c r="S1591" s="166"/>
      <c r="T1591" s="166"/>
      <c r="U1591" s="166"/>
      <c r="V1591" s="166"/>
      <c r="W1591" s="166"/>
      <c r="X1591" s="166"/>
      <c r="Y1591" s="166"/>
      <c r="Z1591" s="166"/>
      <c r="AA1591" s="166"/>
      <c r="AB1591" s="166"/>
      <c r="AC1591" s="166"/>
      <c r="AD1591" s="166"/>
      <c r="AE1591" s="166"/>
      <c r="AF1591" s="166"/>
      <c r="AG1591" s="166"/>
      <c r="AH1591" s="167"/>
      <c r="AI1591" s="167"/>
      <c r="AJ1591" s="167"/>
      <c r="AK1591" s="167"/>
      <c r="AL1591" s="167"/>
      <c r="AM1591" s="167"/>
      <c r="AN1591" s="167"/>
      <c r="AO1591" s="167"/>
      <c r="AP1591" s="167"/>
      <c r="AQ1591" s="167"/>
      <c r="AR1591" s="167"/>
      <c r="AS1591" s="167"/>
      <c r="AT1591" s="167"/>
      <c r="AU1591" s="167"/>
      <c r="AV1591" s="167"/>
      <c r="AW1591" s="167"/>
      <c r="AX1591" s="167"/>
      <c r="AY1591" s="167"/>
      <c r="AZ1591" s="167"/>
      <c r="BA1591" s="167"/>
      <c r="BB1591" s="167"/>
      <c r="BC1591" s="167"/>
      <c r="BD1591" s="167"/>
      <c r="BE1591" s="167"/>
      <c r="BF1591" s="167"/>
      <c r="BG1591" s="167"/>
      <c r="BH1591" s="167"/>
      <c r="BI1591" s="167"/>
      <c r="BJ1591" s="167"/>
      <c r="BK1591" s="167"/>
      <c r="BL1591" s="166"/>
      <c r="BM1591" s="166"/>
      <c r="BN1591" s="166"/>
      <c r="BO1591" s="166"/>
      <c r="BP1591" s="166"/>
      <c r="BQ1591" s="166"/>
      <c r="BR1591" s="166"/>
      <c r="BS1591" s="166"/>
      <c r="BT1591" s="166"/>
      <c r="BU1591" s="166"/>
      <c r="BV1591" s="166"/>
      <c r="BW1591" s="166"/>
      <c r="BX1591" s="166"/>
      <c r="BY1591" s="166"/>
      <c r="BZ1591" s="166"/>
      <c r="CA1591" s="166"/>
      <c r="CB1591" s="166"/>
      <c r="CC1591" s="166"/>
      <c r="CD1591" s="166"/>
      <c r="CE1591" s="166"/>
      <c r="CF1591" s="166"/>
      <c r="CG1591" s="166"/>
      <c r="CH1591" s="166"/>
      <c r="CI1591" s="166"/>
      <c r="CJ1591" s="166"/>
      <c r="CK1591" s="166"/>
      <c r="CL1591" s="166"/>
      <c r="CM1591" s="166"/>
      <c r="CN1591" s="166"/>
      <c r="CO1591" s="166"/>
      <c r="CP1591" s="166"/>
      <c r="CQ1591" s="166"/>
      <c r="CR1591" s="166"/>
      <c r="CS1591" s="166"/>
      <c r="CT1591" s="166"/>
      <c r="CU1591" s="166"/>
      <c r="CV1591" s="166"/>
      <c r="CW1591" s="166"/>
      <c r="CX1591" s="166"/>
      <c r="CY1591" s="166"/>
      <c r="CZ1591" s="166"/>
      <c r="DA1591" s="166"/>
      <c r="DB1591" s="166"/>
      <c r="DC1591" s="166"/>
      <c r="DD1591" s="166"/>
      <c r="DE1591" s="166"/>
      <c r="DF1591" s="166"/>
      <c r="DG1591" s="166"/>
      <c r="DH1591" s="166"/>
      <c r="DI1591" s="166"/>
      <c r="DJ1591" s="166"/>
      <c r="DK1591" s="166"/>
      <c r="DL1591" s="166"/>
      <c r="DM1591" s="166"/>
      <c r="DN1591" s="166"/>
      <c r="DO1591" s="166"/>
      <c r="DP1591" s="166"/>
      <c r="DQ1591" s="166"/>
      <c r="DR1591" s="166"/>
      <c r="DS1591" s="166"/>
      <c r="DT1591" s="166"/>
      <c r="DU1591" s="166"/>
      <c r="DV1591" s="166"/>
      <c r="DW1591" s="166"/>
      <c r="DX1591" s="166"/>
      <c r="DY1591" s="166"/>
      <c r="DZ1591" s="166"/>
      <c r="EA1591" s="166"/>
      <c r="EB1591" s="166"/>
      <c r="EC1591" s="166"/>
      <c r="ED1591" s="166"/>
      <c r="EE1591" s="166"/>
      <c r="EF1591" s="166"/>
      <c r="EG1591" s="166"/>
      <c r="EH1591" s="166"/>
      <c r="EI1591" s="166"/>
      <c r="EJ1591" s="166"/>
      <c r="EK1591" s="166"/>
      <c r="EL1591" s="166"/>
      <c r="EM1591" s="166"/>
      <c r="EN1591" s="166"/>
      <c r="EO1591" s="166"/>
      <c r="EP1591" s="166"/>
      <c r="EQ1591" s="166"/>
      <c r="ER1591" s="166"/>
      <c r="ES1591" s="166"/>
      <c r="ET1591" s="166"/>
      <c r="EU1591" s="166"/>
      <c r="EV1591" s="166"/>
      <c r="EW1591" s="166"/>
      <c r="EX1591" s="166"/>
      <c r="EY1591" s="166"/>
      <c r="EZ1591" s="166"/>
      <c r="FA1591" s="166"/>
      <c r="FB1591" s="166"/>
      <c r="FC1591" s="166"/>
      <c r="FD1591" s="166"/>
      <c r="FE1591" s="166"/>
      <c r="FF1591" s="166"/>
      <c r="FG1591" s="166"/>
      <c r="FH1591" s="166"/>
      <c r="FI1591" s="166"/>
      <c r="FJ1591" s="166"/>
    </row>
    <row r="1592" spans="13:166" s="19" customFormat="1">
      <c r="M1592" s="166"/>
      <c r="N1592" s="166"/>
      <c r="O1592" s="166"/>
      <c r="P1592" s="166"/>
      <c r="Q1592" s="166"/>
      <c r="R1592" s="166"/>
      <c r="S1592" s="166"/>
      <c r="T1592" s="166"/>
      <c r="U1592" s="166"/>
      <c r="V1592" s="166"/>
      <c r="W1592" s="166"/>
      <c r="X1592" s="166"/>
      <c r="Y1592" s="166"/>
      <c r="Z1592" s="166"/>
      <c r="AA1592" s="166"/>
      <c r="AB1592" s="166"/>
      <c r="AC1592" s="166"/>
      <c r="AD1592" s="166"/>
      <c r="AE1592" s="166"/>
      <c r="AF1592" s="166"/>
      <c r="AG1592" s="166"/>
      <c r="AH1592" s="167"/>
      <c r="AI1592" s="167"/>
      <c r="AJ1592" s="167"/>
      <c r="AK1592" s="167"/>
      <c r="AL1592" s="167"/>
      <c r="AM1592" s="167"/>
      <c r="AN1592" s="167"/>
      <c r="AO1592" s="167"/>
      <c r="AP1592" s="167"/>
      <c r="AQ1592" s="167"/>
      <c r="AR1592" s="167"/>
      <c r="AS1592" s="167"/>
      <c r="AT1592" s="167"/>
      <c r="AU1592" s="167"/>
      <c r="AV1592" s="167"/>
      <c r="AW1592" s="167"/>
      <c r="AX1592" s="167"/>
      <c r="AY1592" s="167"/>
      <c r="AZ1592" s="167"/>
      <c r="BA1592" s="167"/>
      <c r="BB1592" s="167"/>
      <c r="BC1592" s="167"/>
      <c r="BD1592" s="167"/>
      <c r="BE1592" s="167"/>
      <c r="BF1592" s="167"/>
      <c r="BG1592" s="167"/>
      <c r="BH1592" s="167"/>
      <c r="BI1592" s="167"/>
      <c r="BJ1592" s="167"/>
      <c r="BK1592" s="167"/>
      <c r="BL1592" s="166"/>
      <c r="BM1592" s="166"/>
      <c r="BN1592" s="166"/>
      <c r="BO1592" s="166"/>
      <c r="BP1592" s="166"/>
      <c r="BQ1592" s="166"/>
      <c r="BR1592" s="166"/>
      <c r="BS1592" s="166"/>
      <c r="BT1592" s="166"/>
      <c r="BU1592" s="166"/>
      <c r="BV1592" s="166"/>
      <c r="BW1592" s="166"/>
      <c r="BX1592" s="166"/>
      <c r="BY1592" s="166"/>
      <c r="BZ1592" s="166"/>
      <c r="CA1592" s="166"/>
      <c r="CB1592" s="166"/>
      <c r="CC1592" s="166"/>
      <c r="CD1592" s="166"/>
      <c r="CE1592" s="166"/>
      <c r="CF1592" s="166"/>
      <c r="CG1592" s="166"/>
      <c r="CH1592" s="166"/>
      <c r="CI1592" s="166"/>
      <c r="CJ1592" s="166"/>
      <c r="CK1592" s="166"/>
      <c r="CL1592" s="166"/>
      <c r="CM1592" s="166"/>
      <c r="CN1592" s="166"/>
      <c r="CO1592" s="166"/>
      <c r="CP1592" s="166"/>
      <c r="CQ1592" s="166"/>
      <c r="CR1592" s="166"/>
      <c r="CS1592" s="166"/>
      <c r="CT1592" s="166"/>
      <c r="CU1592" s="166"/>
      <c r="CV1592" s="166"/>
      <c r="CW1592" s="166"/>
      <c r="CX1592" s="166"/>
      <c r="CY1592" s="166"/>
      <c r="CZ1592" s="166"/>
      <c r="DA1592" s="166"/>
      <c r="DB1592" s="166"/>
      <c r="DC1592" s="166"/>
      <c r="DD1592" s="166"/>
      <c r="DE1592" s="166"/>
      <c r="DF1592" s="166"/>
      <c r="DG1592" s="166"/>
      <c r="DH1592" s="166"/>
      <c r="DI1592" s="166"/>
      <c r="DJ1592" s="166"/>
      <c r="DK1592" s="166"/>
      <c r="DL1592" s="166"/>
      <c r="DM1592" s="166"/>
      <c r="DN1592" s="166"/>
      <c r="DO1592" s="166"/>
      <c r="DP1592" s="166"/>
      <c r="DQ1592" s="166"/>
      <c r="DR1592" s="166"/>
      <c r="DS1592" s="166"/>
      <c r="DT1592" s="166"/>
      <c r="DU1592" s="166"/>
      <c r="DV1592" s="166"/>
      <c r="DW1592" s="166"/>
      <c r="DX1592" s="166"/>
      <c r="DY1592" s="166"/>
      <c r="DZ1592" s="166"/>
      <c r="EA1592" s="166"/>
      <c r="EB1592" s="166"/>
      <c r="EC1592" s="166"/>
      <c r="ED1592" s="166"/>
      <c r="EE1592" s="166"/>
      <c r="EF1592" s="166"/>
      <c r="EG1592" s="166"/>
      <c r="EH1592" s="166"/>
      <c r="EI1592" s="166"/>
      <c r="EJ1592" s="166"/>
      <c r="EK1592" s="166"/>
      <c r="EL1592" s="166"/>
      <c r="EM1592" s="166"/>
      <c r="EN1592" s="166"/>
      <c r="EO1592" s="166"/>
      <c r="EP1592" s="166"/>
      <c r="EQ1592" s="166"/>
      <c r="ER1592" s="166"/>
      <c r="ES1592" s="166"/>
      <c r="ET1592" s="166"/>
      <c r="EU1592" s="166"/>
      <c r="EV1592" s="166"/>
      <c r="EW1592" s="166"/>
      <c r="EX1592" s="166"/>
      <c r="EY1592" s="166"/>
      <c r="EZ1592" s="166"/>
      <c r="FA1592" s="166"/>
      <c r="FB1592" s="166"/>
      <c r="FC1592" s="166"/>
      <c r="FD1592" s="166"/>
      <c r="FE1592" s="166"/>
      <c r="FF1592" s="166"/>
      <c r="FG1592" s="166"/>
      <c r="FH1592" s="166"/>
      <c r="FI1592" s="166"/>
      <c r="FJ1592" s="166"/>
    </row>
    <row r="1593" spans="13:166" s="19" customFormat="1">
      <c r="M1593" s="166"/>
      <c r="N1593" s="166"/>
      <c r="O1593" s="166"/>
      <c r="P1593" s="166"/>
      <c r="Q1593" s="166"/>
      <c r="R1593" s="166"/>
      <c r="S1593" s="166"/>
      <c r="T1593" s="166"/>
      <c r="U1593" s="166"/>
      <c r="V1593" s="166"/>
      <c r="W1593" s="166"/>
      <c r="X1593" s="166"/>
      <c r="Y1593" s="166"/>
      <c r="Z1593" s="166"/>
      <c r="AA1593" s="166"/>
      <c r="AB1593" s="166"/>
      <c r="AC1593" s="166"/>
      <c r="AD1593" s="166"/>
      <c r="AE1593" s="166"/>
      <c r="AF1593" s="166"/>
      <c r="AG1593" s="166"/>
      <c r="AH1593" s="167"/>
      <c r="AI1593" s="167"/>
      <c r="AJ1593" s="167"/>
      <c r="AK1593" s="167"/>
      <c r="AL1593" s="167"/>
      <c r="AM1593" s="167"/>
      <c r="AN1593" s="167"/>
      <c r="AO1593" s="167"/>
      <c r="AP1593" s="167"/>
      <c r="AQ1593" s="167"/>
      <c r="AR1593" s="167"/>
      <c r="AS1593" s="167"/>
      <c r="AT1593" s="167"/>
      <c r="AU1593" s="167"/>
      <c r="AV1593" s="167"/>
      <c r="AW1593" s="167"/>
      <c r="AX1593" s="167"/>
      <c r="AY1593" s="167"/>
      <c r="AZ1593" s="167"/>
      <c r="BA1593" s="167"/>
      <c r="BB1593" s="167"/>
      <c r="BC1593" s="167"/>
      <c r="BD1593" s="167"/>
      <c r="BE1593" s="167"/>
      <c r="BF1593" s="167"/>
      <c r="BG1593" s="167"/>
      <c r="BH1593" s="167"/>
      <c r="BI1593" s="167"/>
      <c r="BJ1593" s="167"/>
      <c r="BK1593" s="167"/>
      <c r="BL1593" s="166"/>
      <c r="BM1593" s="166"/>
      <c r="BN1593" s="166"/>
      <c r="BO1593" s="166"/>
      <c r="BP1593" s="166"/>
      <c r="BQ1593" s="166"/>
      <c r="BR1593" s="166"/>
      <c r="BS1593" s="166"/>
      <c r="BT1593" s="166"/>
      <c r="BU1593" s="166"/>
      <c r="BV1593" s="166"/>
      <c r="BW1593" s="166"/>
      <c r="BX1593" s="166"/>
      <c r="BY1593" s="166"/>
      <c r="BZ1593" s="166"/>
      <c r="CA1593" s="166"/>
      <c r="CB1593" s="166"/>
      <c r="CC1593" s="166"/>
      <c r="CD1593" s="166"/>
      <c r="CE1593" s="166"/>
      <c r="CF1593" s="166"/>
      <c r="CG1593" s="166"/>
      <c r="CH1593" s="166"/>
      <c r="CI1593" s="166"/>
      <c r="CJ1593" s="166"/>
      <c r="CK1593" s="166"/>
      <c r="CL1593" s="166"/>
      <c r="CM1593" s="166"/>
      <c r="CN1593" s="166"/>
      <c r="CO1593" s="166"/>
      <c r="CP1593" s="166"/>
      <c r="CQ1593" s="166"/>
      <c r="CR1593" s="166"/>
      <c r="CS1593" s="166"/>
      <c r="CT1593" s="166"/>
      <c r="CU1593" s="166"/>
      <c r="CV1593" s="166"/>
      <c r="CW1593" s="166"/>
      <c r="CX1593" s="166"/>
      <c r="CY1593" s="166"/>
      <c r="CZ1593" s="166"/>
      <c r="DA1593" s="166"/>
      <c r="DB1593" s="166"/>
      <c r="DC1593" s="166"/>
      <c r="DD1593" s="166"/>
      <c r="DE1593" s="166"/>
      <c r="DF1593" s="166"/>
      <c r="DG1593" s="166"/>
      <c r="DH1593" s="166"/>
      <c r="DI1593" s="166"/>
      <c r="DJ1593" s="166"/>
      <c r="DK1593" s="166"/>
      <c r="DL1593" s="166"/>
      <c r="DM1593" s="166"/>
      <c r="DN1593" s="166"/>
      <c r="DO1593" s="166"/>
      <c r="DP1593" s="166"/>
      <c r="DQ1593" s="166"/>
      <c r="DR1593" s="166"/>
      <c r="DS1593" s="166"/>
      <c r="DT1593" s="166"/>
      <c r="DU1593" s="166"/>
      <c r="DV1593" s="166"/>
      <c r="DW1593" s="166"/>
      <c r="DX1593" s="166"/>
      <c r="DY1593" s="166"/>
      <c r="DZ1593" s="166"/>
      <c r="EA1593" s="166"/>
      <c r="EB1593" s="166"/>
      <c r="EC1593" s="166"/>
      <c r="ED1593" s="166"/>
      <c r="EE1593" s="166"/>
      <c r="EF1593" s="166"/>
      <c r="EG1593" s="166"/>
      <c r="EH1593" s="166"/>
      <c r="EI1593" s="166"/>
      <c r="EJ1593" s="166"/>
      <c r="EK1593" s="166"/>
      <c r="EL1593" s="166"/>
      <c r="EM1593" s="166"/>
      <c r="EN1593" s="166"/>
      <c r="EO1593" s="166"/>
      <c r="EP1593" s="166"/>
      <c r="EQ1593" s="166"/>
      <c r="ER1593" s="166"/>
      <c r="ES1593" s="166"/>
      <c r="ET1593" s="166"/>
      <c r="EU1593" s="166"/>
      <c r="EV1593" s="166"/>
      <c r="EW1593" s="166"/>
      <c r="EX1593" s="166"/>
      <c r="EY1593" s="166"/>
      <c r="EZ1593" s="166"/>
      <c r="FA1593" s="166"/>
      <c r="FB1593" s="166"/>
      <c r="FC1593" s="166"/>
      <c r="FD1593" s="166"/>
      <c r="FE1593" s="166"/>
      <c r="FF1593" s="166"/>
      <c r="FG1593" s="166"/>
      <c r="FH1593" s="166"/>
      <c r="FI1593" s="166"/>
      <c r="FJ1593" s="166"/>
    </row>
    <row r="1594" spans="13:166" s="19" customFormat="1">
      <c r="M1594" s="166"/>
      <c r="N1594" s="166"/>
      <c r="O1594" s="166"/>
      <c r="P1594" s="166"/>
      <c r="Q1594" s="166"/>
      <c r="R1594" s="166"/>
      <c r="S1594" s="166"/>
      <c r="T1594" s="166"/>
      <c r="U1594" s="166"/>
      <c r="V1594" s="166"/>
      <c r="W1594" s="166"/>
      <c r="X1594" s="166"/>
      <c r="Y1594" s="166"/>
      <c r="Z1594" s="166"/>
      <c r="AA1594" s="166"/>
      <c r="AB1594" s="166"/>
      <c r="AC1594" s="166"/>
      <c r="AD1594" s="166"/>
      <c r="AE1594" s="166"/>
      <c r="AF1594" s="166"/>
      <c r="AG1594" s="166"/>
      <c r="AH1594" s="167"/>
      <c r="AI1594" s="167"/>
      <c r="AJ1594" s="167"/>
      <c r="AK1594" s="167"/>
      <c r="AL1594" s="167"/>
      <c r="AM1594" s="167"/>
      <c r="AN1594" s="167"/>
      <c r="AO1594" s="167"/>
      <c r="AP1594" s="167"/>
      <c r="AQ1594" s="167"/>
      <c r="AR1594" s="167"/>
      <c r="AS1594" s="167"/>
      <c r="AT1594" s="167"/>
      <c r="AU1594" s="167"/>
      <c r="AV1594" s="167"/>
      <c r="AW1594" s="167"/>
      <c r="AX1594" s="167"/>
      <c r="AY1594" s="167"/>
      <c r="AZ1594" s="167"/>
      <c r="BA1594" s="167"/>
      <c r="BB1594" s="167"/>
      <c r="BC1594" s="167"/>
      <c r="BD1594" s="167"/>
      <c r="BE1594" s="167"/>
      <c r="BF1594" s="167"/>
      <c r="BG1594" s="167"/>
      <c r="BH1594" s="167"/>
      <c r="BI1594" s="167"/>
      <c r="BJ1594" s="167"/>
      <c r="BK1594" s="167"/>
      <c r="BL1594" s="166"/>
      <c r="BM1594" s="166"/>
      <c r="BN1594" s="166"/>
      <c r="BO1594" s="166"/>
      <c r="BP1594" s="166"/>
      <c r="BQ1594" s="166"/>
      <c r="BR1594" s="166"/>
      <c r="BS1594" s="166"/>
      <c r="BT1594" s="166"/>
      <c r="BU1594" s="166"/>
      <c r="BV1594" s="166"/>
      <c r="BW1594" s="166"/>
      <c r="BX1594" s="166"/>
      <c r="BY1594" s="166"/>
      <c r="BZ1594" s="166"/>
      <c r="CA1594" s="166"/>
      <c r="CB1594" s="166"/>
      <c r="CC1594" s="166"/>
      <c r="CD1594" s="166"/>
      <c r="CE1594" s="166"/>
      <c r="CF1594" s="166"/>
      <c r="CG1594" s="166"/>
      <c r="CH1594" s="166"/>
      <c r="CI1594" s="166"/>
      <c r="CJ1594" s="166"/>
      <c r="CK1594" s="166"/>
      <c r="CL1594" s="166"/>
      <c r="CM1594" s="166"/>
      <c r="CN1594" s="166"/>
      <c r="CO1594" s="166"/>
      <c r="CP1594" s="166"/>
      <c r="CQ1594" s="166"/>
      <c r="CR1594" s="166"/>
      <c r="CS1594" s="166"/>
      <c r="CT1594" s="166"/>
      <c r="CU1594" s="166"/>
      <c r="CV1594" s="166"/>
      <c r="CW1594" s="166"/>
      <c r="CX1594" s="166"/>
      <c r="CY1594" s="166"/>
      <c r="CZ1594" s="166"/>
      <c r="DA1594" s="166"/>
      <c r="DB1594" s="166"/>
      <c r="DC1594" s="166"/>
      <c r="DD1594" s="166"/>
      <c r="DE1594" s="166"/>
      <c r="DF1594" s="166"/>
      <c r="DG1594" s="166"/>
      <c r="DH1594" s="166"/>
      <c r="DI1594" s="166"/>
      <c r="DJ1594" s="166"/>
      <c r="DK1594" s="166"/>
      <c r="DL1594" s="166"/>
      <c r="DM1594" s="166"/>
      <c r="DN1594" s="166"/>
      <c r="DO1594" s="166"/>
      <c r="DP1594" s="166"/>
      <c r="DQ1594" s="166"/>
      <c r="DR1594" s="166"/>
      <c r="DS1594" s="166"/>
      <c r="DT1594" s="166"/>
      <c r="DU1594" s="166"/>
      <c r="DV1594" s="166"/>
      <c r="DW1594" s="166"/>
      <c r="DX1594" s="166"/>
      <c r="DY1594" s="166"/>
      <c r="DZ1594" s="166"/>
      <c r="EA1594" s="166"/>
      <c r="EB1594" s="166"/>
      <c r="EC1594" s="166"/>
      <c r="ED1594" s="166"/>
      <c r="EE1594" s="166"/>
      <c r="EF1594" s="166"/>
      <c r="EG1594" s="166"/>
      <c r="EH1594" s="166"/>
      <c r="EI1594" s="166"/>
      <c r="EJ1594" s="166"/>
      <c r="EK1594" s="166"/>
      <c r="EL1594" s="166"/>
      <c r="EM1594" s="166"/>
      <c r="EN1594" s="166"/>
      <c r="EO1594" s="166"/>
      <c r="EP1594" s="166"/>
      <c r="EQ1594" s="166"/>
      <c r="ER1594" s="166"/>
      <c r="ES1594" s="166"/>
      <c r="ET1594" s="166"/>
      <c r="EU1594" s="166"/>
      <c r="EV1594" s="166"/>
      <c r="EW1594" s="166"/>
      <c r="EX1594" s="166"/>
      <c r="EY1594" s="166"/>
      <c r="EZ1594" s="166"/>
      <c r="FA1594" s="166"/>
      <c r="FB1594" s="166"/>
      <c r="FC1594" s="166"/>
      <c r="FD1594" s="166"/>
      <c r="FE1594" s="166"/>
      <c r="FF1594" s="166"/>
      <c r="FG1594" s="166"/>
      <c r="FH1594" s="166"/>
      <c r="FI1594" s="166"/>
      <c r="FJ1594" s="166"/>
    </row>
    <row r="1595" spans="13:166" s="19" customFormat="1">
      <c r="M1595" s="166"/>
      <c r="N1595" s="166"/>
      <c r="O1595" s="166"/>
      <c r="P1595" s="166"/>
      <c r="Q1595" s="166"/>
      <c r="R1595" s="166"/>
      <c r="S1595" s="166"/>
      <c r="T1595" s="166"/>
      <c r="U1595" s="166"/>
      <c r="V1595" s="166"/>
      <c r="W1595" s="166"/>
      <c r="X1595" s="166"/>
      <c r="Y1595" s="166"/>
      <c r="Z1595" s="166"/>
      <c r="AA1595" s="166"/>
      <c r="AB1595" s="166"/>
      <c r="AC1595" s="166"/>
      <c r="AD1595" s="166"/>
      <c r="AE1595" s="166"/>
      <c r="AF1595" s="166"/>
      <c r="AG1595" s="166"/>
      <c r="AH1595" s="167"/>
      <c r="AI1595" s="167"/>
      <c r="AJ1595" s="167"/>
      <c r="AK1595" s="167"/>
      <c r="AL1595" s="167"/>
      <c r="AM1595" s="167"/>
      <c r="AN1595" s="167"/>
      <c r="AO1595" s="167"/>
      <c r="AP1595" s="167"/>
      <c r="AQ1595" s="167"/>
      <c r="AR1595" s="167"/>
      <c r="AS1595" s="167"/>
      <c r="AT1595" s="167"/>
      <c r="AU1595" s="167"/>
      <c r="AV1595" s="167"/>
      <c r="AW1595" s="167"/>
      <c r="AX1595" s="167"/>
      <c r="AY1595" s="167"/>
      <c r="AZ1595" s="167"/>
      <c r="BA1595" s="167"/>
      <c r="BB1595" s="167"/>
      <c r="BC1595" s="167"/>
      <c r="BD1595" s="167"/>
      <c r="BE1595" s="167"/>
      <c r="BF1595" s="167"/>
      <c r="BG1595" s="167"/>
      <c r="BH1595" s="167"/>
      <c r="BI1595" s="167"/>
      <c r="BJ1595" s="167"/>
      <c r="BK1595" s="167"/>
      <c r="BL1595" s="166"/>
      <c r="BM1595" s="166"/>
      <c r="BN1595" s="166"/>
      <c r="BO1595" s="166"/>
      <c r="BP1595" s="166"/>
      <c r="BQ1595" s="166"/>
      <c r="BR1595" s="166"/>
      <c r="BS1595" s="166"/>
      <c r="BT1595" s="166"/>
      <c r="BU1595" s="166"/>
      <c r="BV1595" s="166"/>
      <c r="BW1595" s="166"/>
      <c r="BX1595" s="166"/>
      <c r="BY1595" s="166"/>
      <c r="BZ1595" s="166"/>
      <c r="CA1595" s="166"/>
      <c r="CB1595" s="166"/>
      <c r="CC1595" s="166"/>
      <c r="CD1595" s="166"/>
      <c r="CE1595" s="166"/>
      <c r="CF1595" s="166"/>
      <c r="CG1595" s="166"/>
      <c r="CH1595" s="166"/>
      <c r="CI1595" s="166"/>
      <c r="CJ1595" s="166"/>
      <c r="CK1595" s="166"/>
      <c r="CL1595" s="166"/>
      <c r="CM1595" s="166"/>
      <c r="CN1595" s="166"/>
      <c r="CO1595" s="166"/>
      <c r="CP1595" s="166"/>
      <c r="CQ1595" s="166"/>
      <c r="CR1595" s="166"/>
      <c r="CS1595" s="166"/>
      <c r="CT1595" s="166"/>
      <c r="CU1595" s="166"/>
      <c r="CV1595" s="166"/>
      <c r="CW1595" s="166"/>
      <c r="CX1595" s="166"/>
      <c r="CY1595" s="166"/>
      <c r="CZ1595" s="166"/>
      <c r="DA1595" s="166"/>
      <c r="DB1595" s="166"/>
      <c r="DC1595" s="166"/>
      <c r="DD1595" s="166"/>
      <c r="DE1595" s="166"/>
      <c r="DF1595" s="166"/>
      <c r="DG1595" s="166"/>
      <c r="DH1595" s="166"/>
      <c r="DI1595" s="166"/>
      <c r="DJ1595" s="166"/>
      <c r="DK1595" s="166"/>
      <c r="DL1595" s="166"/>
      <c r="DM1595" s="166"/>
      <c r="DN1595" s="166"/>
      <c r="DO1595" s="166"/>
      <c r="DP1595" s="166"/>
      <c r="DQ1595" s="166"/>
      <c r="DR1595" s="166"/>
      <c r="DS1595" s="166"/>
      <c r="DT1595" s="166"/>
      <c r="DU1595" s="166"/>
      <c r="DV1595" s="166"/>
      <c r="DW1595" s="166"/>
      <c r="DX1595" s="166"/>
      <c r="DY1595" s="166"/>
      <c r="DZ1595" s="166"/>
      <c r="EA1595" s="166"/>
      <c r="EB1595" s="166"/>
      <c r="EC1595" s="166"/>
      <c r="ED1595" s="166"/>
      <c r="EE1595" s="166"/>
      <c r="EF1595" s="166"/>
      <c r="EG1595" s="166"/>
      <c r="EH1595" s="166"/>
      <c r="EI1595" s="166"/>
      <c r="EJ1595" s="166"/>
      <c r="EK1595" s="166"/>
      <c r="EL1595" s="166"/>
      <c r="EM1595" s="166"/>
      <c r="EN1595" s="166"/>
      <c r="EO1595" s="166"/>
      <c r="EP1595" s="166"/>
      <c r="EQ1595" s="166"/>
      <c r="ER1595" s="166"/>
      <c r="ES1595" s="166"/>
      <c r="ET1595" s="166"/>
      <c r="EU1595" s="166"/>
      <c r="EV1595" s="166"/>
      <c r="EW1595" s="166"/>
      <c r="EX1595" s="166"/>
      <c r="EY1595" s="166"/>
      <c r="EZ1595" s="166"/>
      <c r="FA1595" s="166"/>
      <c r="FB1595" s="166"/>
      <c r="FC1595" s="166"/>
      <c r="FD1595" s="166"/>
      <c r="FE1595" s="166"/>
      <c r="FF1595" s="166"/>
      <c r="FG1595" s="166"/>
      <c r="FH1595" s="166"/>
      <c r="FI1595" s="166"/>
      <c r="FJ1595" s="166"/>
    </row>
    <row r="1596" spans="13:166" s="19" customFormat="1">
      <c r="M1596" s="166"/>
      <c r="N1596" s="166"/>
      <c r="O1596" s="166"/>
      <c r="P1596" s="166"/>
      <c r="Q1596" s="166"/>
      <c r="R1596" s="166"/>
      <c r="S1596" s="166"/>
      <c r="T1596" s="166"/>
      <c r="U1596" s="166"/>
      <c r="V1596" s="166"/>
      <c r="W1596" s="166"/>
      <c r="X1596" s="166"/>
      <c r="Y1596" s="166"/>
      <c r="Z1596" s="166"/>
      <c r="AA1596" s="166"/>
      <c r="AB1596" s="166"/>
      <c r="AC1596" s="166"/>
      <c r="AD1596" s="166"/>
      <c r="AE1596" s="166"/>
      <c r="AF1596" s="166"/>
      <c r="AG1596" s="166"/>
      <c r="AH1596" s="167"/>
      <c r="AI1596" s="167"/>
      <c r="AJ1596" s="167"/>
      <c r="AK1596" s="167"/>
      <c r="AL1596" s="167"/>
      <c r="AM1596" s="167"/>
      <c r="AN1596" s="167"/>
      <c r="AO1596" s="167"/>
      <c r="AP1596" s="167"/>
      <c r="AQ1596" s="167"/>
      <c r="AR1596" s="167"/>
      <c r="AS1596" s="167"/>
      <c r="AT1596" s="167"/>
      <c r="AU1596" s="167"/>
      <c r="AV1596" s="167"/>
      <c r="AW1596" s="167"/>
      <c r="AX1596" s="167"/>
      <c r="AY1596" s="167"/>
      <c r="AZ1596" s="167"/>
      <c r="BA1596" s="167"/>
      <c r="BB1596" s="167"/>
      <c r="BC1596" s="167"/>
      <c r="BD1596" s="167"/>
      <c r="BE1596" s="167"/>
      <c r="BF1596" s="167"/>
      <c r="BG1596" s="167"/>
      <c r="BH1596" s="167"/>
      <c r="BI1596" s="167"/>
      <c r="BJ1596" s="167"/>
      <c r="BK1596" s="167"/>
      <c r="BL1596" s="166"/>
      <c r="BM1596" s="166"/>
      <c r="BN1596" s="166"/>
      <c r="BO1596" s="166"/>
      <c r="BP1596" s="166"/>
      <c r="BQ1596" s="166"/>
      <c r="BR1596" s="166"/>
      <c r="BS1596" s="166"/>
      <c r="BT1596" s="166"/>
      <c r="BU1596" s="166"/>
      <c r="BV1596" s="166"/>
      <c r="BW1596" s="166"/>
      <c r="BX1596" s="166"/>
      <c r="BY1596" s="166"/>
      <c r="BZ1596" s="166"/>
      <c r="CA1596" s="166"/>
      <c r="CB1596" s="166"/>
      <c r="CC1596" s="166"/>
      <c r="CD1596" s="166"/>
      <c r="CE1596" s="166"/>
      <c r="CF1596" s="166"/>
      <c r="CG1596" s="166"/>
      <c r="CH1596" s="166"/>
      <c r="CI1596" s="166"/>
      <c r="CJ1596" s="166"/>
      <c r="CK1596" s="166"/>
      <c r="CL1596" s="166"/>
      <c r="CM1596" s="166"/>
      <c r="CN1596" s="166"/>
      <c r="CO1596" s="166"/>
      <c r="CP1596" s="166"/>
      <c r="CQ1596" s="166"/>
      <c r="CR1596" s="166"/>
      <c r="CS1596" s="166"/>
      <c r="CT1596" s="166"/>
      <c r="CU1596" s="166"/>
      <c r="CV1596" s="166"/>
      <c r="CW1596" s="166"/>
      <c r="CX1596" s="166"/>
      <c r="CY1596" s="166"/>
      <c r="CZ1596" s="166"/>
      <c r="DA1596" s="166"/>
      <c r="DB1596" s="166"/>
      <c r="DC1596" s="166"/>
      <c r="DD1596" s="166"/>
      <c r="DE1596" s="166"/>
      <c r="DF1596" s="166"/>
      <c r="DG1596" s="166"/>
      <c r="DH1596" s="166"/>
      <c r="DI1596" s="166"/>
      <c r="DJ1596" s="166"/>
      <c r="DK1596" s="166"/>
      <c r="DL1596" s="166"/>
      <c r="DM1596" s="166"/>
      <c r="DN1596" s="166"/>
      <c r="DO1596" s="166"/>
      <c r="DP1596" s="166"/>
      <c r="DQ1596" s="166"/>
      <c r="DR1596" s="166"/>
      <c r="DS1596" s="166"/>
      <c r="DT1596" s="166"/>
      <c r="DU1596" s="166"/>
      <c r="DV1596" s="166"/>
      <c r="DW1596" s="166"/>
      <c r="DX1596" s="166"/>
      <c r="DY1596" s="166"/>
      <c r="DZ1596" s="166"/>
      <c r="EA1596" s="166"/>
      <c r="EB1596" s="166"/>
      <c r="EC1596" s="166"/>
      <c r="ED1596" s="166"/>
      <c r="EE1596" s="166"/>
      <c r="EF1596" s="166"/>
      <c r="EG1596" s="166"/>
      <c r="EH1596" s="166"/>
      <c r="EI1596" s="166"/>
      <c r="EJ1596" s="166"/>
      <c r="EK1596" s="166"/>
      <c r="EL1596" s="166"/>
      <c r="EM1596" s="166"/>
      <c r="EN1596" s="166"/>
      <c r="EO1596" s="166"/>
      <c r="EP1596" s="166"/>
      <c r="EQ1596" s="166"/>
      <c r="ER1596" s="166"/>
      <c r="ES1596" s="166"/>
      <c r="ET1596" s="166"/>
      <c r="EU1596" s="166"/>
      <c r="EV1596" s="166"/>
      <c r="EW1596" s="166"/>
      <c r="EX1596" s="166"/>
      <c r="EY1596" s="166"/>
      <c r="EZ1596" s="166"/>
      <c r="FA1596" s="166"/>
      <c r="FB1596" s="166"/>
      <c r="FC1596" s="166"/>
      <c r="FD1596" s="166"/>
      <c r="FE1596" s="166"/>
      <c r="FF1596" s="166"/>
      <c r="FG1596" s="166"/>
      <c r="FH1596" s="166"/>
      <c r="FI1596" s="166"/>
      <c r="FJ1596" s="166"/>
    </row>
    <row r="1597" spans="13:166" s="19" customFormat="1">
      <c r="M1597" s="166"/>
      <c r="N1597" s="166"/>
      <c r="O1597" s="166"/>
      <c r="P1597" s="166"/>
      <c r="Q1597" s="166"/>
      <c r="R1597" s="166"/>
      <c r="S1597" s="166"/>
      <c r="T1597" s="166"/>
      <c r="U1597" s="166"/>
      <c r="V1597" s="166"/>
      <c r="W1597" s="166"/>
      <c r="X1597" s="166"/>
      <c r="Y1597" s="166"/>
      <c r="Z1597" s="166"/>
      <c r="AA1597" s="166"/>
      <c r="AB1597" s="166"/>
      <c r="AC1597" s="166"/>
      <c r="AD1597" s="166"/>
      <c r="AE1597" s="166"/>
      <c r="AF1597" s="166"/>
      <c r="AG1597" s="166"/>
      <c r="AH1597" s="167"/>
      <c r="AI1597" s="167"/>
      <c r="AJ1597" s="167"/>
      <c r="AK1597" s="167"/>
      <c r="AL1597" s="167"/>
      <c r="AM1597" s="167"/>
      <c r="AN1597" s="167"/>
      <c r="AO1597" s="167"/>
      <c r="AP1597" s="167"/>
      <c r="AQ1597" s="167"/>
      <c r="AR1597" s="167"/>
      <c r="AS1597" s="167"/>
      <c r="AT1597" s="167"/>
      <c r="AU1597" s="167"/>
      <c r="AV1597" s="167"/>
      <c r="AW1597" s="167"/>
      <c r="AX1597" s="167"/>
      <c r="AY1597" s="167"/>
      <c r="AZ1597" s="167"/>
      <c r="BA1597" s="167"/>
      <c r="BB1597" s="167"/>
      <c r="BC1597" s="167"/>
      <c r="BD1597" s="167"/>
      <c r="BE1597" s="167"/>
      <c r="BF1597" s="167"/>
      <c r="BG1597" s="167"/>
      <c r="BH1597" s="167"/>
      <c r="BI1597" s="167"/>
      <c r="BJ1597" s="167"/>
      <c r="BK1597" s="167"/>
      <c r="BL1597" s="166"/>
      <c r="BM1597" s="166"/>
      <c r="BN1597" s="166"/>
      <c r="BO1597" s="166"/>
      <c r="BP1597" s="166"/>
      <c r="BQ1597" s="166"/>
      <c r="BR1597" s="166"/>
      <c r="BS1597" s="166"/>
      <c r="BT1597" s="166"/>
      <c r="BU1597" s="166"/>
      <c r="BV1597" s="166"/>
      <c r="BW1597" s="166"/>
      <c r="BX1597" s="166"/>
      <c r="BY1597" s="166"/>
      <c r="BZ1597" s="166"/>
      <c r="CA1597" s="166"/>
      <c r="CB1597" s="166"/>
      <c r="CC1597" s="166"/>
      <c r="CD1597" s="166"/>
      <c r="CE1597" s="166"/>
      <c r="CF1597" s="166"/>
      <c r="CG1597" s="166"/>
      <c r="CH1597" s="166"/>
      <c r="CI1597" s="166"/>
      <c r="CJ1597" s="166"/>
      <c r="CK1597" s="166"/>
      <c r="CL1597" s="166"/>
      <c r="CM1597" s="166"/>
      <c r="CN1597" s="166"/>
      <c r="CO1597" s="166"/>
      <c r="CP1597" s="166"/>
      <c r="CQ1597" s="166"/>
      <c r="CR1597" s="166"/>
      <c r="CS1597" s="166"/>
      <c r="CT1597" s="166"/>
      <c r="CU1597" s="166"/>
      <c r="CV1597" s="166"/>
      <c r="CW1597" s="166"/>
      <c r="CX1597" s="166"/>
      <c r="CY1597" s="166"/>
      <c r="CZ1597" s="166"/>
      <c r="DA1597" s="166"/>
      <c r="DB1597" s="166"/>
      <c r="DC1597" s="166"/>
      <c r="DD1597" s="166"/>
      <c r="DE1597" s="166"/>
      <c r="DF1597" s="166"/>
      <c r="DG1597" s="166"/>
      <c r="DH1597" s="166"/>
      <c r="DI1597" s="166"/>
      <c r="DJ1597" s="166"/>
      <c r="DK1597" s="166"/>
      <c r="DL1597" s="166"/>
      <c r="DM1597" s="166"/>
      <c r="DN1597" s="166"/>
      <c r="DO1597" s="166"/>
      <c r="DP1597" s="166"/>
      <c r="DQ1597" s="166"/>
      <c r="DR1597" s="166"/>
      <c r="DS1597" s="166"/>
      <c r="DT1597" s="166"/>
      <c r="DU1597" s="166"/>
      <c r="DV1597" s="166"/>
      <c r="DW1597" s="166"/>
      <c r="DX1597" s="166"/>
      <c r="DY1597" s="166"/>
      <c r="DZ1597" s="166"/>
      <c r="EA1597" s="166"/>
      <c r="EB1597" s="166"/>
      <c r="EC1597" s="166"/>
      <c r="ED1597" s="166"/>
      <c r="EE1597" s="166"/>
      <c r="EF1597" s="166"/>
      <c r="EG1597" s="166"/>
      <c r="EH1597" s="166"/>
      <c r="EI1597" s="166"/>
      <c r="EJ1597" s="166"/>
      <c r="EK1597" s="166"/>
      <c r="EL1597" s="166"/>
      <c r="EM1597" s="166"/>
      <c r="EN1597" s="166"/>
      <c r="EO1597" s="166"/>
      <c r="EP1597" s="166"/>
      <c r="EQ1597" s="166"/>
      <c r="ER1597" s="166"/>
      <c r="ES1597" s="166"/>
      <c r="ET1597" s="166"/>
      <c r="EU1597" s="166"/>
      <c r="EV1597" s="166"/>
      <c r="EW1597" s="166"/>
      <c r="EX1597" s="166"/>
      <c r="EY1597" s="166"/>
      <c r="EZ1597" s="166"/>
      <c r="FA1597" s="166"/>
      <c r="FB1597" s="166"/>
      <c r="FC1597" s="166"/>
      <c r="FD1597" s="166"/>
      <c r="FE1597" s="166"/>
      <c r="FF1597" s="166"/>
      <c r="FG1597" s="166"/>
      <c r="FH1597" s="166"/>
      <c r="FI1597" s="166"/>
      <c r="FJ1597" s="166"/>
    </row>
    <row r="1598" spans="13:166" s="19" customFormat="1">
      <c r="M1598" s="166"/>
      <c r="N1598" s="166"/>
      <c r="O1598" s="166"/>
      <c r="P1598" s="166"/>
      <c r="Q1598" s="166"/>
      <c r="R1598" s="166"/>
      <c r="S1598" s="166"/>
      <c r="T1598" s="166"/>
      <c r="U1598" s="166"/>
      <c r="V1598" s="166"/>
      <c r="W1598" s="166"/>
      <c r="X1598" s="166"/>
      <c r="Y1598" s="166"/>
      <c r="Z1598" s="166"/>
      <c r="AA1598" s="166"/>
      <c r="AB1598" s="166"/>
      <c r="AC1598" s="166"/>
      <c r="AD1598" s="166"/>
      <c r="AE1598" s="166"/>
      <c r="AF1598" s="166"/>
      <c r="AG1598" s="166"/>
      <c r="AH1598" s="167"/>
      <c r="AI1598" s="167"/>
      <c r="AJ1598" s="167"/>
      <c r="AK1598" s="167"/>
      <c r="AL1598" s="167"/>
      <c r="AM1598" s="167"/>
      <c r="AN1598" s="167"/>
      <c r="AO1598" s="167"/>
      <c r="AP1598" s="167"/>
      <c r="AQ1598" s="167"/>
      <c r="AR1598" s="167"/>
      <c r="AS1598" s="167"/>
      <c r="AT1598" s="167"/>
      <c r="AU1598" s="167"/>
      <c r="AV1598" s="167"/>
      <c r="AW1598" s="167"/>
      <c r="AX1598" s="167"/>
      <c r="AY1598" s="167"/>
      <c r="AZ1598" s="167"/>
      <c r="BA1598" s="167"/>
      <c r="BB1598" s="167"/>
      <c r="BC1598" s="167"/>
      <c r="BD1598" s="167"/>
      <c r="BE1598" s="167"/>
      <c r="BF1598" s="167"/>
      <c r="BG1598" s="167"/>
      <c r="BH1598" s="167"/>
      <c r="BI1598" s="167"/>
      <c r="BJ1598" s="167"/>
      <c r="BK1598" s="167"/>
      <c r="BL1598" s="166"/>
      <c r="BM1598" s="166"/>
      <c r="BN1598" s="166"/>
      <c r="BO1598" s="166"/>
      <c r="BP1598" s="166"/>
      <c r="BQ1598" s="166"/>
      <c r="BR1598" s="166"/>
      <c r="BS1598" s="166"/>
      <c r="BT1598" s="166"/>
      <c r="BU1598" s="166"/>
      <c r="BV1598" s="166"/>
      <c r="BW1598" s="166"/>
      <c r="BX1598" s="166"/>
      <c r="BY1598" s="166"/>
      <c r="BZ1598" s="166"/>
      <c r="CA1598" s="166"/>
      <c r="CB1598" s="166"/>
      <c r="CC1598" s="166"/>
      <c r="CD1598" s="166"/>
      <c r="CE1598" s="166"/>
      <c r="CF1598" s="166"/>
      <c r="CG1598" s="166"/>
      <c r="CH1598" s="166"/>
      <c r="CI1598" s="166"/>
      <c r="CJ1598" s="166"/>
      <c r="CK1598" s="166"/>
      <c r="CL1598" s="166"/>
      <c r="CM1598" s="166"/>
      <c r="CN1598" s="166"/>
      <c r="CO1598" s="166"/>
      <c r="CP1598" s="166"/>
      <c r="CQ1598" s="166"/>
      <c r="CR1598" s="166"/>
      <c r="CS1598" s="166"/>
      <c r="CT1598" s="166"/>
      <c r="CU1598" s="166"/>
      <c r="CV1598" s="166"/>
      <c r="CW1598" s="166"/>
      <c r="CX1598" s="166"/>
      <c r="CY1598" s="166"/>
      <c r="CZ1598" s="166"/>
      <c r="DA1598" s="166"/>
      <c r="DB1598" s="166"/>
      <c r="DC1598" s="166"/>
      <c r="DD1598" s="166"/>
      <c r="DE1598" s="166"/>
      <c r="DF1598" s="166"/>
      <c r="DG1598" s="166"/>
      <c r="DH1598" s="166"/>
      <c r="DI1598" s="166"/>
      <c r="DJ1598" s="166"/>
      <c r="DK1598" s="166"/>
      <c r="DL1598" s="166"/>
      <c r="DM1598" s="166"/>
      <c r="DN1598" s="166"/>
      <c r="DO1598" s="166"/>
      <c r="DP1598" s="166"/>
      <c r="DQ1598" s="166"/>
      <c r="DR1598" s="166"/>
      <c r="DS1598" s="166"/>
      <c r="DT1598" s="166"/>
      <c r="DU1598" s="166"/>
      <c r="DV1598" s="166"/>
      <c r="DW1598" s="166"/>
      <c r="DX1598" s="166"/>
      <c r="DY1598" s="166"/>
      <c r="DZ1598" s="166"/>
      <c r="EA1598" s="166"/>
      <c r="EB1598" s="166"/>
      <c r="EC1598" s="166"/>
      <c r="ED1598" s="166"/>
      <c r="EE1598" s="166"/>
      <c r="EF1598" s="166"/>
      <c r="EG1598" s="166"/>
      <c r="EH1598" s="166"/>
      <c r="EI1598" s="166"/>
      <c r="EJ1598" s="166"/>
      <c r="EK1598" s="166"/>
      <c r="EL1598" s="166"/>
      <c r="EM1598" s="166"/>
      <c r="EN1598" s="166"/>
      <c r="EO1598" s="166"/>
      <c r="EP1598" s="166"/>
      <c r="EQ1598" s="166"/>
      <c r="ER1598" s="166"/>
      <c r="ES1598" s="166"/>
      <c r="ET1598" s="166"/>
      <c r="EU1598" s="166"/>
      <c r="EV1598" s="166"/>
      <c r="EW1598" s="166"/>
      <c r="EX1598" s="166"/>
      <c r="EY1598" s="166"/>
      <c r="EZ1598" s="166"/>
      <c r="FA1598" s="166"/>
      <c r="FB1598" s="166"/>
      <c r="FC1598" s="166"/>
      <c r="FD1598" s="166"/>
      <c r="FE1598" s="166"/>
      <c r="FF1598" s="166"/>
      <c r="FG1598" s="166"/>
      <c r="FH1598" s="166"/>
      <c r="FI1598" s="166"/>
      <c r="FJ1598" s="166"/>
    </row>
    <row r="1599" spans="13:166" s="19" customFormat="1">
      <c r="M1599" s="166"/>
      <c r="N1599" s="166"/>
      <c r="O1599" s="166"/>
      <c r="P1599" s="166"/>
      <c r="Q1599" s="166"/>
      <c r="R1599" s="166"/>
      <c r="S1599" s="166"/>
      <c r="T1599" s="166"/>
      <c r="U1599" s="166"/>
      <c r="V1599" s="166"/>
      <c r="W1599" s="166"/>
      <c r="X1599" s="166"/>
      <c r="Y1599" s="166"/>
      <c r="Z1599" s="166"/>
      <c r="AA1599" s="166"/>
      <c r="AB1599" s="166"/>
      <c r="AC1599" s="166"/>
      <c r="AD1599" s="166"/>
      <c r="AE1599" s="166"/>
      <c r="AF1599" s="166"/>
      <c r="AG1599" s="166"/>
      <c r="AH1599" s="167"/>
      <c r="AI1599" s="167"/>
      <c r="AJ1599" s="167"/>
      <c r="AK1599" s="167"/>
      <c r="AL1599" s="167"/>
      <c r="AM1599" s="167"/>
      <c r="AN1599" s="167"/>
      <c r="AO1599" s="167"/>
      <c r="AP1599" s="167"/>
      <c r="AQ1599" s="167"/>
      <c r="AR1599" s="167"/>
      <c r="AS1599" s="167"/>
      <c r="AT1599" s="167"/>
      <c r="AU1599" s="167"/>
      <c r="AV1599" s="167"/>
      <c r="AW1599" s="167"/>
      <c r="AX1599" s="167"/>
      <c r="AY1599" s="167"/>
      <c r="AZ1599" s="167"/>
      <c r="BA1599" s="167"/>
      <c r="BB1599" s="167"/>
      <c r="BC1599" s="167"/>
      <c r="BD1599" s="167"/>
      <c r="BE1599" s="167"/>
      <c r="BF1599" s="167"/>
      <c r="BG1599" s="167"/>
      <c r="BH1599" s="167"/>
      <c r="BI1599" s="167"/>
      <c r="BJ1599" s="167"/>
      <c r="BK1599" s="167"/>
      <c r="BL1599" s="166"/>
      <c r="BM1599" s="166"/>
      <c r="BN1599" s="166"/>
      <c r="BO1599" s="166"/>
      <c r="BP1599" s="166"/>
      <c r="BQ1599" s="166"/>
      <c r="BR1599" s="166"/>
      <c r="BS1599" s="166"/>
      <c r="BT1599" s="166"/>
      <c r="BU1599" s="166"/>
      <c r="BV1599" s="166"/>
      <c r="BW1599" s="166"/>
      <c r="BX1599" s="166"/>
      <c r="BY1599" s="166"/>
      <c r="BZ1599" s="166"/>
      <c r="CA1599" s="166"/>
      <c r="CB1599" s="166"/>
      <c r="CC1599" s="166"/>
      <c r="CD1599" s="166"/>
      <c r="CE1599" s="166"/>
      <c r="CF1599" s="166"/>
      <c r="CG1599" s="166"/>
      <c r="CH1599" s="166"/>
      <c r="CI1599" s="166"/>
      <c r="CJ1599" s="166"/>
      <c r="CK1599" s="166"/>
      <c r="CL1599" s="166"/>
      <c r="CM1599" s="166"/>
      <c r="CN1599" s="166"/>
      <c r="CO1599" s="166"/>
      <c r="CP1599" s="166"/>
      <c r="CQ1599" s="166"/>
      <c r="CR1599" s="166"/>
      <c r="CS1599" s="166"/>
      <c r="CT1599" s="166"/>
      <c r="CU1599" s="166"/>
      <c r="CV1599" s="166"/>
      <c r="CW1599" s="166"/>
      <c r="CX1599" s="166"/>
      <c r="CY1599" s="166"/>
      <c r="CZ1599" s="166"/>
      <c r="DA1599" s="166"/>
      <c r="DB1599" s="166"/>
      <c r="DC1599" s="166"/>
      <c r="DD1599" s="166"/>
      <c r="DE1599" s="166"/>
      <c r="DF1599" s="166"/>
      <c r="DG1599" s="166"/>
      <c r="DH1599" s="166"/>
      <c r="DI1599" s="166"/>
      <c r="DJ1599" s="166"/>
      <c r="DK1599" s="166"/>
      <c r="DL1599" s="166"/>
      <c r="DM1599" s="166"/>
      <c r="DN1599" s="166"/>
      <c r="DO1599" s="166"/>
      <c r="DP1599" s="166"/>
      <c r="DQ1599" s="166"/>
      <c r="DR1599" s="166"/>
      <c r="DS1599" s="166"/>
      <c r="DT1599" s="166"/>
      <c r="DU1599" s="166"/>
      <c r="DV1599" s="166"/>
      <c r="DW1599" s="166"/>
      <c r="DX1599" s="166"/>
      <c r="DY1599" s="166"/>
      <c r="DZ1599" s="166"/>
      <c r="EA1599" s="166"/>
      <c r="EB1599" s="166"/>
      <c r="EC1599" s="166"/>
      <c r="ED1599" s="166"/>
      <c r="EE1599" s="166"/>
      <c r="EF1599" s="166"/>
      <c r="EG1599" s="166"/>
      <c r="EH1599" s="166"/>
      <c r="EI1599" s="166"/>
      <c r="EJ1599" s="166"/>
      <c r="EK1599" s="166"/>
      <c r="EL1599" s="166"/>
      <c r="EM1599" s="166"/>
      <c r="EN1599" s="166"/>
      <c r="EO1599" s="166"/>
      <c r="EP1599" s="166"/>
      <c r="EQ1599" s="166"/>
      <c r="ER1599" s="166"/>
      <c r="ES1599" s="166"/>
      <c r="ET1599" s="166"/>
      <c r="EU1599" s="166"/>
      <c r="EV1599" s="166"/>
      <c r="EW1599" s="166"/>
      <c r="EX1599" s="166"/>
      <c r="EY1599" s="166"/>
      <c r="EZ1599" s="166"/>
      <c r="FA1599" s="166"/>
      <c r="FB1599" s="166"/>
      <c r="FC1599" s="166"/>
      <c r="FD1599" s="166"/>
      <c r="FE1599" s="166"/>
      <c r="FF1599" s="166"/>
      <c r="FG1599" s="166"/>
      <c r="FH1599" s="166"/>
      <c r="FI1599" s="166"/>
      <c r="FJ1599" s="166"/>
    </row>
    <row r="1600" spans="13:166" s="19" customFormat="1">
      <c r="M1600" s="166"/>
      <c r="N1600" s="166"/>
      <c r="O1600" s="166"/>
      <c r="P1600" s="166"/>
      <c r="Q1600" s="166"/>
      <c r="R1600" s="166"/>
      <c r="S1600" s="166"/>
      <c r="T1600" s="166"/>
      <c r="U1600" s="166"/>
      <c r="V1600" s="166"/>
      <c r="W1600" s="166"/>
      <c r="X1600" s="166"/>
      <c r="Y1600" s="166"/>
      <c r="Z1600" s="166"/>
      <c r="AA1600" s="166"/>
      <c r="AB1600" s="166"/>
      <c r="AC1600" s="166"/>
      <c r="AD1600" s="166"/>
      <c r="AE1600" s="166"/>
      <c r="AF1600" s="166"/>
      <c r="AG1600" s="166"/>
      <c r="AH1600" s="167"/>
      <c r="AI1600" s="167"/>
      <c r="AJ1600" s="167"/>
      <c r="AK1600" s="167"/>
      <c r="AL1600" s="167"/>
      <c r="AM1600" s="167"/>
      <c r="AN1600" s="167"/>
      <c r="AO1600" s="167"/>
      <c r="AP1600" s="167"/>
      <c r="AQ1600" s="167"/>
      <c r="AR1600" s="167"/>
      <c r="AS1600" s="167"/>
      <c r="AT1600" s="167"/>
      <c r="AU1600" s="167"/>
      <c r="AV1600" s="167"/>
      <c r="AW1600" s="167"/>
      <c r="AX1600" s="167"/>
      <c r="AY1600" s="167"/>
      <c r="AZ1600" s="167"/>
      <c r="BA1600" s="167"/>
      <c r="BB1600" s="167"/>
      <c r="BC1600" s="167"/>
      <c r="BD1600" s="167"/>
      <c r="BE1600" s="167"/>
      <c r="BF1600" s="167"/>
      <c r="BG1600" s="167"/>
      <c r="BH1600" s="167"/>
      <c r="BI1600" s="167"/>
      <c r="BJ1600" s="167"/>
      <c r="BK1600" s="167"/>
      <c r="BL1600" s="166"/>
      <c r="BM1600" s="166"/>
      <c r="BN1600" s="166"/>
      <c r="BO1600" s="166"/>
      <c r="BP1600" s="166"/>
      <c r="BQ1600" s="166"/>
      <c r="BR1600" s="166"/>
      <c r="BS1600" s="166"/>
      <c r="BT1600" s="166"/>
      <c r="BU1600" s="166"/>
      <c r="BV1600" s="166"/>
      <c r="BW1600" s="166"/>
      <c r="BX1600" s="166"/>
      <c r="BY1600" s="166"/>
      <c r="BZ1600" s="166"/>
      <c r="CA1600" s="166"/>
      <c r="CB1600" s="166"/>
      <c r="CC1600" s="166"/>
      <c r="CD1600" s="166"/>
      <c r="CE1600" s="166"/>
      <c r="CF1600" s="166"/>
      <c r="CG1600" s="166"/>
      <c r="CH1600" s="166"/>
      <c r="CI1600" s="166"/>
      <c r="CJ1600" s="166"/>
      <c r="CK1600" s="166"/>
      <c r="CL1600" s="166"/>
      <c r="CM1600" s="166"/>
      <c r="CN1600" s="166"/>
      <c r="CO1600" s="166"/>
      <c r="CP1600" s="166"/>
      <c r="CQ1600" s="166"/>
      <c r="CR1600" s="166"/>
      <c r="CS1600" s="166"/>
      <c r="CT1600" s="166"/>
      <c r="CU1600" s="166"/>
      <c r="CV1600" s="166"/>
      <c r="CW1600" s="166"/>
      <c r="CX1600" s="166"/>
      <c r="CY1600" s="166"/>
      <c r="CZ1600" s="166"/>
      <c r="DA1600" s="166"/>
      <c r="DB1600" s="166"/>
      <c r="DC1600" s="166"/>
      <c r="DD1600" s="166"/>
      <c r="DE1600" s="166"/>
      <c r="DF1600" s="166"/>
      <c r="DG1600" s="166"/>
      <c r="DH1600" s="166"/>
      <c r="DI1600" s="166"/>
      <c r="DJ1600" s="166"/>
      <c r="DK1600" s="166"/>
      <c r="DL1600" s="166"/>
      <c r="DM1600" s="166"/>
      <c r="DN1600" s="166"/>
      <c r="DO1600" s="166"/>
      <c r="DP1600" s="166"/>
      <c r="DQ1600" s="166"/>
      <c r="DR1600" s="166"/>
      <c r="DS1600" s="166"/>
      <c r="DT1600" s="166"/>
      <c r="DU1600" s="166"/>
      <c r="DV1600" s="166"/>
      <c r="DW1600" s="166"/>
      <c r="DX1600" s="166"/>
      <c r="DY1600" s="166"/>
      <c r="DZ1600" s="166"/>
      <c r="EA1600" s="166"/>
      <c r="EB1600" s="166"/>
      <c r="EC1600" s="166"/>
      <c r="ED1600" s="166"/>
      <c r="EE1600" s="166"/>
      <c r="EF1600" s="166"/>
      <c r="EG1600" s="166"/>
      <c r="EH1600" s="166"/>
      <c r="EI1600" s="166"/>
      <c r="EJ1600" s="166"/>
      <c r="EK1600" s="166"/>
      <c r="EL1600" s="166"/>
      <c r="EM1600" s="166"/>
      <c r="EN1600" s="166"/>
      <c r="EO1600" s="166"/>
      <c r="EP1600" s="166"/>
      <c r="EQ1600" s="166"/>
      <c r="ER1600" s="166"/>
      <c r="ES1600" s="166"/>
      <c r="ET1600" s="166"/>
      <c r="EU1600" s="166"/>
      <c r="EV1600" s="166"/>
      <c r="EW1600" s="166"/>
      <c r="EX1600" s="166"/>
      <c r="EY1600" s="166"/>
      <c r="EZ1600" s="166"/>
      <c r="FA1600" s="166"/>
      <c r="FB1600" s="166"/>
      <c r="FC1600" s="166"/>
      <c r="FD1600" s="166"/>
      <c r="FE1600" s="166"/>
      <c r="FF1600" s="166"/>
      <c r="FG1600" s="166"/>
      <c r="FH1600" s="166"/>
      <c r="FI1600" s="166"/>
      <c r="FJ1600" s="166"/>
    </row>
    <row r="1601" spans="13:166" s="19" customFormat="1">
      <c r="M1601" s="166"/>
      <c r="N1601" s="166"/>
      <c r="O1601" s="166"/>
      <c r="P1601" s="166"/>
      <c r="Q1601" s="166"/>
      <c r="R1601" s="166"/>
      <c r="S1601" s="166"/>
      <c r="T1601" s="166"/>
      <c r="U1601" s="166"/>
      <c r="V1601" s="166"/>
      <c r="W1601" s="166"/>
      <c r="X1601" s="166"/>
      <c r="Y1601" s="166"/>
      <c r="Z1601" s="166"/>
      <c r="AA1601" s="166"/>
      <c r="AB1601" s="166"/>
      <c r="AC1601" s="166"/>
      <c r="AD1601" s="166"/>
      <c r="AE1601" s="166"/>
      <c r="AF1601" s="166"/>
      <c r="AG1601" s="166"/>
      <c r="AH1601" s="167"/>
      <c r="AI1601" s="167"/>
      <c r="AJ1601" s="167"/>
      <c r="AK1601" s="167"/>
      <c r="AL1601" s="167"/>
      <c r="AM1601" s="167"/>
      <c r="AN1601" s="167"/>
      <c r="AO1601" s="167"/>
      <c r="AP1601" s="167"/>
      <c r="AQ1601" s="167"/>
      <c r="AR1601" s="167"/>
      <c r="AS1601" s="167"/>
      <c r="AT1601" s="167"/>
      <c r="AU1601" s="167"/>
      <c r="AV1601" s="167"/>
      <c r="AW1601" s="167"/>
      <c r="AX1601" s="167"/>
      <c r="AY1601" s="167"/>
      <c r="AZ1601" s="167"/>
      <c r="BA1601" s="167"/>
      <c r="BB1601" s="167"/>
      <c r="BC1601" s="167"/>
      <c r="BD1601" s="167"/>
      <c r="BE1601" s="167"/>
      <c r="BF1601" s="167"/>
      <c r="BG1601" s="167"/>
      <c r="BH1601" s="167"/>
      <c r="BI1601" s="167"/>
      <c r="BJ1601" s="167"/>
      <c r="BK1601" s="167"/>
      <c r="BL1601" s="166"/>
      <c r="BM1601" s="166"/>
      <c r="BN1601" s="166"/>
      <c r="BO1601" s="166"/>
      <c r="BP1601" s="166"/>
      <c r="BQ1601" s="166"/>
      <c r="BR1601" s="166"/>
      <c r="BS1601" s="166"/>
      <c r="BT1601" s="166"/>
      <c r="BU1601" s="166"/>
      <c r="BV1601" s="166"/>
      <c r="BW1601" s="166"/>
      <c r="BX1601" s="166"/>
      <c r="BY1601" s="166"/>
      <c r="BZ1601" s="166"/>
      <c r="CA1601" s="166"/>
      <c r="CB1601" s="166"/>
      <c r="CC1601" s="166"/>
      <c r="CD1601" s="166"/>
      <c r="CE1601" s="166"/>
      <c r="CF1601" s="166"/>
      <c r="CG1601" s="166"/>
      <c r="CH1601" s="166"/>
      <c r="CI1601" s="166"/>
      <c r="CJ1601" s="166"/>
      <c r="CK1601" s="166"/>
      <c r="CL1601" s="166"/>
      <c r="CM1601" s="166"/>
      <c r="CN1601" s="166"/>
      <c r="CO1601" s="166"/>
      <c r="CP1601" s="166"/>
      <c r="CQ1601" s="166"/>
      <c r="CR1601" s="166"/>
      <c r="CS1601" s="166"/>
      <c r="CT1601" s="166"/>
      <c r="CU1601" s="166"/>
      <c r="CV1601" s="166"/>
      <c r="CW1601" s="166"/>
      <c r="CX1601" s="166"/>
      <c r="CY1601" s="166"/>
      <c r="CZ1601" s="166"/>
      <c r="DA1601" s="166"/>
      <c r="DB1601" s="166"/>
      <c r="DC1601" s="166"/>
      <c r="DD1601" s="166"/>
      <c r="DE1601" s="166"/>
      <c r="DF1601" s="166"/>
      <c r="DG1601" s="166"/>
      <c r="DH1601" s="166"/>
      <c r="DI1601" s="166"/>
      <c r="DJ1601" s="166"/>
      <c r="DK1601" s="166"/>
      <c r="DL1601" s="166"/>
      <c r="DM1601" s="166"/>
      <c r="DN1601" s="166"/>
      <c r="DO1601" s="166"/>
      <c r="DP1601" s="166"/>
      <c r="DQ1601" s="166"/>
      <c r="DR1601" s="166"/>
      <c r="DS1601" s="166"/>
      <c r="DT1601" s="166"/>
      <c r="DU1601" s="166"/>
      <c r="DV1601" s="166"/>
      <c r="DW1601" s="166"/>
      <c r="DX1601" s="166"/>
      <c r="DY1601" s="166"/>
      <c r="DZ1601" s="166"/>
      <c r="EA1601" s="166"/>
      <c r="EB1601" s="166"/>
      <c r="EC1601" s="166"/>
      <c r="ED1601" s="166"/>
      <c r="EE1601" s="166"/>
      <c r="EF1601" s="166"/>
      <c r="EG1601" s="166"/>
      <c r="EH1601" s="166"/>
      <c r="EI1601" s="166"/>
      <c r="EJ1601" s="166"/>
      <c r="EK1601" s="166"/>
      <c r="EL1601" s="166"/>
      <c r="EM1601" s="166"/>
      <c r="EN1601" s="166"/>
      <c r="EO1601" s="166"/>
      <c r="EP1601" s="166"/>
      <c r="EQ1601" s="166"/>
      <c r="ER1601" s="166"/>
      <c r="ES1601" s="166"/>
      <c r="ET1601" s="166"/>
      <c r="EU1601" s="166"/>
      <c r="EV1601" s="166"/>
      <c r="EW1601" s="166"/>
      <c r="EX1601" s="166"/>
      <c r="EY1601" s="166"/>
      <c r="EZ1601" s="166"/>
      <c r="FA1601" s="166"/>
      <c r="FB1601" s="166"/>
      <c r="FC1601" s="166"/>
      <c r="FD1601" s="166"/>
      <c r="FE1601" s="166"/>
      <c r="FF1601" s="166"/>
      <c r="FG1601" s="166"/>
      <c r="FH1601" s="166"/>
      <c r="FI1601" s="166"/>
      <c r="FJ1601" s="166"/>
    </row>
    <row r="1602" spans="13:166" s="19" customFormat="1">
      <c r="M1602" s="166"/>
      <c r="N1602" s="166"/>
      <c r="O1602" s="166"/>
      <c r="P1602" s="166"/>
      <c r="Q1602" s="166"/>
      <c r="R1602" s="166"/>
      <c r="S1602" s="166"/>
      <c r="T1602" s="166"/>
      <c r="U1602" s="166"/>
      <c r="V1602" s="166"/>
      <c r="W1602" s="166"/>
      <c r="X1602" s="166"/>
      <c r="Y1602" s="166"/>
      <c r="Z1602" s="166"/>
      <c r="AA1602" s="166"/>
      <c r="AB1602" s="166"/>
      <c r="AC1602" s="166"/>
      <c r="AD1602" s="166"/>
      <c r="AE1602" s="166"/>
      <c r="AF1602" s="166"/>
      <c r="AG1602" s="166"/>
      <c r="AH1602" s="167"/>
      <c r="AI1602" s="167"/>
      <c r="AJ1602" s="167"/>
      <c r="AK1602" s="167"/>
      <c r="AL1602" s="167"/>
      <c r="AM1602" s="167"/>
      <c r="AN1602" s="167"/>
      <c r="AO1602" s="167"/>
      <c r="AP1602" s="167"/>
      <c r="AQ1602" s="167"/>
      <c r="AR1602" s="167"/>
      <c r="AS1602" s="167"/>
      <c r="AT1602" s="167"/>
      <c r="AU1602" s="167"/>
      <c r="AV1602" s="167"/>
      <c r="AW1602" s="167"/>
      <c r="AX1602" s="167"/>
      <c r="AY1602" s="167"/>
      <c r="AZ1602" s="167"/>
      <c r="BA1602" s="167"/>
      <c r="BB1602" s="167"/>
      <c r="BC1602" s="167"/>
      <c r="BD1602" s="167"/>
      <c r="BE1602" s="167"/>
      <c r="BF1602" s="167"/>
      <c r="BG1602" s="167"/>
      <c r="BH1602" s="167"/>
      <c r="BI1602" s="167"/>
      <c r="BJ1602" s="167"/>
      <c r="BK1602" s="167"/>
      <c r="BL1602" s="166"/>
      <c r="BM1602" s="166"/>
      <c r="BN1602" s="166"/>
      <c r="BO1602" s="166"/>
      <c r="BP1602" s="166"/>
      <c r="BQ1602" s="166"/>
      <c r="BR1602" s="166"/>
      <c r="BS1602" s="166"/>
      <c r="BT1602" s="166"/>
      <c r="BU1602" s="166"/>
      <c r="BV1602" s="166"/>
      <c r="BW1602" s="166"/>
      <c r="BX1602" s="166"/>
      <c r="BY1602" s="166"/>
      <c r="BZ1602" s="166"/>
      <c r="CA1602" s="166"/>
      <c r="CB1602" s="166"/>
      <c r="CC1602" s="166"/>
      <c r="CD1602" s="166"/>
      <c r="CE1602" s="166"/>
      <c r="CF1602" s="166"/>
      <c r="CG1602" s="166"/>
      <c r="CH1602" s="166"/>
      <c r="CI1602" s="166"/>
      <c r="CJ1602" s="166"/>
      <c r="CK1602" s="166"/>
      <c r="CL1602" s="166"/>
      <c r="CM1602" s="166"/>
      <c r="CN1602" s="166"/>
      <c r="CO1602" s="166"/>
      <c r="CP1602" s="166"/>
      <c r="CQ1602" s="166"/>
      <c r="CR1602" s="166"/>
      <c r="CS1602" s="166"/>
      <c r="CT1602" s="166"/>
      <c r="CU1602" s="166"/>
      <c r="CV1602" s="166"/>
      <c r="CW1602" s="166"/>
      <c r="CX1602" s="166"/>
      <c r="CY1602" s="166"/>
      <c r="CZ1602" s="166"/>
      <c r="DA1602" s="166"/>
      <c r="DB1602" s="166"/>
      <c r="DC1602" s="166"/>
      <c r="DD1602" s="166"/>
      <c r="DE1602" s="166"/>
      <c r="DF1602" s="166"/>
      <c r="DG1602" s="166"/>
      <c r="DH1602" s="166"/>
      <c r="DI1602" s="166"/>
      <c r="DJ1602" s="166"/>
      <c r="DK1602" s="166"/>
      <c r="DL1602" s="166"/>
      <c r="DM1602" s="166"/>
      <c r="DN1602" s="166"/>
      <c r="DO1602" s="166"/>
      <c r="DP1602" s="166"/>
      <c r="DQ1602" s="166"/>
      <c r="DR1602" s="166"/>
      <c r="DS1602" s="166"/>
      <c r="DT1602" s="166"/>
      <c r="DU1602" s="166"/>
      <c r="DV1602" s="166"/>
      <c r="DW1602" s="166"/>
      <c r="DX1602" s="166"/>
      <c r="DY1602" s="166"/>
      <c r="DZ1602" s="166"/>
      <c r="EA1602" s="166"/>
      <c r="EB1602" s="166"/>
      <c r="EC1602" s="166"/>
      <c r="ED1602" s="166"/>
      <c r="EE1602" s="166"/>
      <c r="EF1602" s="166"/>
      <c r="EG1602" s="166"/>
      <c r="EH1602" s="166"/>
      <c r="EI1602" s="166"/>
      <c r="EJ1602" s="166"/>
      <c r="EK1602" s="166"/>
      <c r="EL1602" s="166"/>
      <c r="EM1602" s="166"/>
      <c r="EN1602" s="166"/>
      <c r="EO1602" s="166"/>
      <c r="EP1602" s="166"/>
      <c r="EQ1602" s="166"/>
      <c r="ER1602" s="166"/>
      <c r="ES1602" s="166"/>
      <c r="ET1602" s="166"/>
      <c r="EU1602" s="166"/>
      <c r="EV1602" s="166"/>
      <c r="EW1602" s="166"/>
      <c r="EX1602" s="166"/>
      <c r="EY1602" s="166"/>
      <c r="EZ1602" s="166"/>
      <c r="FA1602" s="166"/>
      <c r="FB1602" s="166"/>
      <c r="FC1602" s="166"/>
      <c r="FD1602" s="166"/>
      <c r="FE1602" s="166"/>
      <c r="FF1602" s="166"/>
      <c r="FG1602" s="166"/>
      <c r="FH1602" s="166"/>
      <c r="FI1602" s="166"/>
      <c r="FJ1602" s="166"/>
    </row>
    <row r="1603" spans="13:166" s="19" customFormat="1">
      <c r="M1603" s="166"/>
      <c r="N1603" s="166"/>
      <c r="O1603" s="166"/>
      <c r="P1603" s="166"/>
      <c r="Q1603" s="166"/>
      <c r="R1603" s="166"/>
      <c r="S1603" s="166"/>
      <c r="T1603" s="166"/>
      <c r="U1603" s="166"/>
      <c r="V1603" s="166"/>
      <c r="W1603" s="166"/>
      <c r="X1603" s="166"/>
      <c r="Y1603" s="166"/>
      <c r="Z1603" s="166"/>
      <c r="AA1603" s="166"/>
      <c r="AB1603" s="166"/>
      <c r="AC1603" s="166"/>
      <c r="AD1603" s="166"/>
      <c r="AE1603" s="166"/>
      <c r="AF1603" s="166"/>
      <c r="AG1603" s="166"/>
      <c r="AH1603" s="167"/>
      <c r="AI1603" s="167"/>
      <c r="AJ1603" s="167"/>
      <c r="AK1603" s="167"/>
      <c r="AL1603" s="167"/>
      <c r="AM1603" s="167"/>
      <c r="AN1603" s="167"/>
      <c r="AO1603" s="167"/>
      <c r="AP1603" s="167"/>
      <c r="AQ1603" s="167"/>
      <c r="AR1603" s="167"/>
      <c r="AS1603" s="167"/>
      <c r="AT1603" s="167"/>
      <c r="AU1603" s="167"/>
      <c r="AV1603" s="167"/>
      <c r="AW1603" s="167"/>
      <c r="AX1603" s="167"/>
      <c r="AY1603" s="167"/>
      <c r="AZ1603" s="167"/>
      <c r="BA1603" s="167"/>
      <c r="BB1603" s="167"/>
      <c r="BC1603" s="167"/>
      <c r="BD1603" s="167"/>
      <c r="BE1603" s="167"/>
      <c r="BF1603" s="167"/>
      <c r="BG1603" s="167"/>
      <c r="BH1603" s="167"/>
      <c r="BI1603" s="167"/>
      <c r="BJ1603" s="167"/>
      <c r="BK1603" s="167"/>
      <c r="BL1603" s="166"/>
      <c r="BM1603" s="166"/>
      <c r="BN1603" s="166"/>
      <c r="BO1603" s="166"/>
      <c r="BP1603" s="166"/>
      <c r="BQ1603" s="166"/>
      <c r="BR1603" s="166"/>
      <c r="BS1603" s="166"/>
      <c r="BT1603" s="166"/>
      <c r="BU1603" s="166"/>
      <c r="BV1603" s="166"/>
      <c r="BW1603" s="166"/>
      <c r="BX1603" s="166"/>
      <c r="BY1603" s="166"/>
      <c r="BZ1603" s="166"/>
      <c r="CA1603" s="166"/>
      <c r="CB1603" s="166"/>
      <c r="CC1603" s="166"/>
      <c r="CD1603" s="166"/>
      <c r="CE1603" s="166"/>
      <c r="CF1603" s="166"/>
      <c r="CG1603" s="166"/>
      <c r="CH1603" s="166"/>
      <c r="CI1603" s="166"/>
      <c r="CJ1603" s="166"/>
      <c r="CK1603" s="166"/>
      <c r="CL1603" s="166"/>
      <c r="CM1603" s="166"/>
      <c r="CN1603" s="166"/>
      <c r="CO1603" s="166"/>
      <c r="CP1603" s="166"/>
      <c r="CQ1603" s="166"/>
      <c r="CR1603" s="166"/>
      <c r="CS1603" s="166"/>
      <c r="CT1603" s="166"/>
      <c r="CU1603" s="166"/>
      <c r="CV1603" s="166"/>
      <c r="CW1603" s="166"/>
      <c r="CX1603" s="166"/>
      <c r="CY1603" s="166"/>
      <c r="CZ1603" s="166"/>
      <c r="DA1603" s="166"/>
      <c r="DB1603" s="166"/>
      <c r="DC1603" s="166"/>
      <c r="DD1603" s="166"/>
      <c r="DE1603" s="166"/>
      <c r="DF1603" s="166"/>
      <c r="DG1603" s="166"/>
      <c r="DH1603" s="166"/>
      <c r="DI1603" s="166"/>
      <c r="DJ1603" s="166"/>
      <c r="DK1603" s="166"/>
      <c r="DL1603" s="166"/>
      <c r="DM1603" s="166"/>
      <c r="DN1603" s="166"/>
      <c r="DO1603" s="166"/>
      <c r="DP1603" s="166"/>
      <c r="DQ1603" s="166"/>
      <c r="DR1603" s="166"/>
      <c r="DS1603" s="166"/>
      <c r="DT1603" s="166"/>
      <c r="DU1603" s="166"/>
      <c r="DV1603" s="166"/>
      <c r="DW1603" s="166"/>
      <c r="DX1603" s="166"/>
      <c r="DY1603" s="166"/>
      <c r="DZ1603" s="166"/>
      <c r="EA1603" s="166"/>
      <c r="EB1603" s="166"/>
      <c r="EC1603" s="166"/>
      <c r="ED1603" s="166"/>
      <c r="EE1603" s="166"/>
      <c r="EF1603" s="166"/>
      <c r="EG1603" s="166"/>
      <c r="EH1603" s="166"/>
      <c r="EI1603" s="166"/>
      <c r="EJ1603" s="166"/>
      <c r="EK1603" s="166"/>
      <c r="EL1603" s="166"/>
      <c r="EM1603" s="166"/>
      <c r="EN1603" s="166"/>
      <c r="EO1603" s="166"/>
      <c r="EP1603" s="166"/>
      <c r="EQ1603" s="166"/>
      <c r="ER1603" s="166"/>
      <c r="ES1603" s="166"/>
      <c r="ET1603" s="166"/>
      <c r="EU1603" s="166"/>
      <c r="EV1603" s="166"/>
      <c r="EW1603" s="166"/>
      <c r="EX1603" s="166"/>
      <c r="EY1603" s="166"/>
      <c r="EZ1603" s="166"/>
      <c r="FA1603" s="166"/>
      <c r="FB1603" s="166"/>
      <c r="FC1603" s="166"/>
      <c r="FD1603" s="166"/>
      <c r="FE1603" s="166"/>
      <c r="FF1603" s="166"/>
      <c r="FG1603" s="166"/>
      <c r="FH1603" s="166"/>
      <c r="FI1603" s="166"/>
      <c r="FJ1603" s="166"/>
    </row>
    <row r="1604" spans="13:166" s="19" customFormat="1">
      <c r="M1604" s="166"/>
      <c r="N1604" s="166"/>
      <c r="O1604" s="166"/>
      <c r="P1604" s="166"/>
      <c r="Q1604" s="166"/>
      <c r="R1604" s="166"/>
      <c r="S1604" s="166"/>
      <c r="T1604" s="166"/>
      <c r="U1604" s="166"/>
      <c r="V1604" s="166"/>
      <c r="W1604" s="166"/>
      <c r="X1604" s="166"/>
      <c r="Y1604" s="166"/>
      <c r="Z1604" s="166"/>
      <c r="AA1604" s="166"/>
      <c r="AB1604" s="166"/>
      <c r="AC1604" s="166"/>
      <c r="AD1604" s="166"/>
      <c r="AE1604" s="166"/>
      <c r="AF1604" s="166"/>
      <c r="AG1604" s="166"/>
      <c r="AH1604" s="167"/>
      <c r="AI1604" s="167"/>
      <c r="AJ1604" s="167"/>
      <c r="AK1604" s="167"/>
      <c r="AL1604" s="167"/>
      <c r="AM1604" s="167"/>
      <c r="AN1604" s="167"/>
      <c r="AO1604" s="167"/>
      <c r="AP1604" s="167"/>
      <c r="AQ1604" s="167"/>
      <c r="AR1604" s="167"/>
      <c r="AS1604" s="167"/>
      <c r="AT1604" s="167"/>
      <c r="AU1604" s="167"/>
      <c r="AV1604" s="167"/>
      <c r="AW1604" s="167"/>
      <c r="AX1604" s="167"/>
      <c r="AY1604" s="167"/>
      <c r="AZ1604" s="167"/>
      <c r="BA1604" s="167"/>
      <c r="BB1604" s="167"/>
      <c r="BC1604" s="167"/>
      <c r="BD1604" s="167"/>
      <c r="BE1604" s="167"/>
      <c r="BF1604" s="167"/>
      <c r="BG1604" s="167"/>
      <c r="BH1604" s="167"/>
      <c r="BI1604" s="167"/>
      <c r="BJ1604" s="167"/>
      <c r="BK1604" s="167"/>
      <c r="BL1604" s="166"/>
      <c r="BM1604" s="166"/>
      <c r="BN1604" s="166"/>
      <c r="BO1604" s="166"/>
      <c r="BP1604" s="166"/>
      <c r="BQ1604" s="166"/>
      <c r="BR1604" s="166"/>
      <c r="BS1604" s="166"/>
      <c r="BT1604" s="166"/>
      <c r="BU1604" s="166"/>
      <c r="BV1604" s="166"/>
      <c r="BW1604" s="166"/>
      <c r="BX1604" s="166"/>
      <c r="BY1604" s="166"/>
      <c r="BZ1604" s="166"/>
      <c r="CA1604" s="166"/>
      <c r="CB1604" s="166"/>
      <c r="CC1604" s="166"/>
      <c r="CD1604" s="166"/>
      <c r="CE1604" s="166"/>
      <c r="CF1604" s="166"/>
      <c r="CG1604" s="166"/>
      <c r="CH1604" s="166"/>
      <c r="CI1604" s="166"/>
      <c r="CJ1604" s="166"/>
      <c r="CK1604" s="166"/>
      <c r="CL1604" s="166"/>
      <c r="CM1604" s="166"/>
      <c r="CN1604" s="166"/>
      <c r="CO1604" s="166"/>
      <c r="CP1604" s="166"/>
      <c r="CQ1604" s="166"/>
      <c r="CR1604" s="166"/>
      <c r="CS1604" s="166"/>
      <c r="CT1604" s="166"/>
      <c r="CU1604" s="166"/>
      <c r="CV1604" s="166"/>
      <c r="CW1604" s="166"/>
      <c r="CX1604" s="166"/>
      <c r="CY1604" s="166"/>
      <c r="CZ1604" s="166"/>
      <c r="DA1604" s="166"/>
      <c r="DB1604" s="166"/>
      <c r="DC1604" s="166"/>
      <c r="DD1604" s="166"/>
      <c r="DE1604" s="166"/>
      <c r="DF1604" s="166"/>
      <c r="DG1604" s="166"/>
      <c r="DH1604" s="166"/>
      <c r="DI1604" s="166"/>
      <c r="DJ1604" s="166"/>
      <c r="DK1604" s="166"/>
      <c r="DL1604" s="166"/>
      <c r="DM1604" s="166"/>
      <c r="DN1604" s="166"/>
      <c r="DO1604" s="166"/>
      <c r="DP1604" s="166"/>
      <c r="DQ1604" s="166"/>
      <c r="DR1604" s="166"/>
      <c r="DS1604" s="166"/>
      <c r="DT1604" s="166"/>
      <c r="DU1604" s="166"/>
      <c r="DV1604" s="166"/>
      <c r="DW1604" s="166"/>
      <c r="DX1604" s="166"/>
      <c r="DY1604" s="166"/>
      <c r="DZ1604" s="166"/>
      <c r="EA1604" s="166"/>
      <c r="EB1604" s="166"/>
      <c r="EC1604" s="166"/>
      <c r="ED1604" s="166"/>
      <c r="EE1604" s="166"/>
      <c r="EF1604" s="166"/>
      <c r="EG1604" s="166"/>
      <c r="EH1604" s="166"/>
      <c r="EI1604" s="166"/>
      <c r="EJ1604" s="166"/>
      <c r="EK1604" s="166"/>
      <c r="EL1604" s="166"/>
      <c r="EM1604" s="166"/>
      <c r="EN1604" s="166"/>
      <c r="EO1604" s="166"/>
      <c r="EP1604" s="166"/>
      <c r="EQ1604" s="166"/>
      <c r="ER1604" s="166"/>
      <c r="ES1604" s="166"/>
      <c r="ET1604" s="166"/>
      <c r="EU1604" s="166"/>
      <c r="EV1604" s="166"/>
      <c r="EW1604" s="166"/>
      <c r="EX1604" s="166"/>
      <c r="EY1604" s="166"/>
      <c r="EZ1604" s="166"/>
      <c r="FA1604" s="166"/>
      <c r="FB1604" s="166"/>
      <c r="FC1604" s="166"/>
      <c r="FD1604" s="166"/>
      <c r="FE1604" s="166"/>
      <c r="FF1604" s="166"/>
      <c r="FG1604" s="166"/>
      <c r="FH1604" s="166"/>
      <c r="FI1604" s="166"/>
      <c r="FJ1604" s="166"/>
    </row>
    <row r="1605" spans="13:166" s="19" customFormat="1">
      <c r="M1605" s="166"/>
      <c r="N1605" s="166"/>
      <c r="O1605" s="166"/>
      <c r="P1605" s="166"/>
      <c r="Q1605" s="166"/>
      <c r="R1605" s="166"/>
      <c r="S1605" s="166"/>
      <c r="T1605" s="166"/>
      <c r="U1605" s="166"/>
      <c r="V1605" s="166"/>
      <c r="W1605" s="166"/>
      <c r="X1605" s="166"/>
      <c r="Y1605" s="166"/>
      <c r="Z1605" s="166"/>
      <c r="AA1605" s="166"/>
      <c r="AB1605" s="166"/>
      <c r="AC1605" s="166"/>
      <c r="AD1605" s="166"/>
      <c r="AE1605" s="166"/>
      <c r="AF1605" s="166"/>
      <c r="AG1605" s="166"/>
      <c r="AH1605" s="167"/>
      <c r="AI1605" s="167"/>
      <c r="AJ1605" s="167"/>
      <c r="AK1605" s="167"/>
      <c r="AL1605" s="167"/>
      <c r="AM1605" s="167"/>
      <c r="AN1605" s="167"/>
      <c r="AO1605" s="167"/>
      <c r="AP1605" s="167"/>
      <c r="AQ1605" s="167"/>
      <c r="AR1605" s="167"/>
      <c r="AS1605" s="167"/>
      <c r="AT1605" s="167"/>
      <c r="AU1605" s="167"/>
      <c r="AV1605" s="167"/>
      <c r="AW1605" s="167"/>
      <c r="AX1605" s="167"/>
      <c r="AY1605" s="167"/>
      <c r="AZ1605" s="167"/>
      <c r="BA1605" s="167"/>
      <c r="BB1605" s="167"/>
      <c r="BC1605" s="167"/>
      <c r="BD1605" s="167"/>
      <c r="BE1605" s="167"/>
      <c r="BF1605" s="167"/>
      <c r="BG1605" s="167"/>
      <c r="BH1605" s="167"/>
      <c r="BI1605" s="167"/>
      <c r="BJ1605" s="167"/>
      <c r="BK1605" s="167"/>
      <c r="BL1605" s="166"/>
      <c r="BM1605" s="166"/>
      <c r="BN1605" s="166"/>
      <c r="BO1605" s="166"/>
      <c r="BP1605" s="166"/>
      <c r="BQ1605" s="166"/>
      <c r="BR1605" s="166"/>
      <c r="BS1605" s="166"/>
      <c r="BT1605" s="166"/>
      <c r="BU1605" s="166"/>
      <c r="BV1605" s="166"/>
      <c r="BW1605" s="166"/>
      <c r="BX1605" s="166"/>
      <c r="BY1605" s="166"/>
      <c r="BZ1605" s="166"/>
      <c r="CA1605" s="166"/>
      <c r="CB1605" s="166"/>
      <c r="CC1605" s="166"/>
      <c r="CD1605" s="166"/>
      <c r="CE1605" s="166"/>
      <c r="CF1605" s="166"/>
      <c r="CG1605" s="166"/>
      <c r="CH1605" s="166"/>
      <c r="CI1605" s="166"/>
      <c r="CJ1605" s="166"/>
      <c r="CK1605" s="166"/>
      <c r="CL1605" s="166"/>
      <c r="CM1605" s="166"/>
      <c r="CN1605" s="166"/>
      <c r="CO1605" s="166"/>
      <c r="CP1605" s="166"/>
      <c r="CQ1605" s="166"/>
      <c r="CR1605" s="166"/>
      <c r="CS1605" s="166"/>
      <c r="CT1605" s="166"/>
      <c r="CU1605" s="166"/>
      <c r="CV1605" s="166"/>
      <c r="CW1605" s="166"/>
      <c r="CX1605" s="166"/>
      <c r="CY1605" s="166"/>
      <c r="CZ1605" s="166"/>
      <c r="DA1605" s="166"/>
      <c r="DB1605" s="166"/>
      <c r="DC1605" s="166"/>
      <c r="DD1605" s="166"/>
      <c r="DE1605" s="166"/>
      <c r="DF1605" s="166"/>
      <c r="DG1605" s="166"/>
      <c r="DH1605" s="166"/>
      <c r="DI1605" s="166"/>
      <c r="DJ1605" s="166"/>
      <c r="DK1605" s="166"/>
      <c r="DL1605" s="166"/>
      <c r="DM1605" s="166"/>
      <c r="DN1605" s="166"/>
      <c r="DO1605" s="166"/>
      <c r="DP1605" s="166"/>
      <c r="DQ1605" s="166"/>
      <c r="DR1605" s="166"/>
      <c r="DS1605" s="166"/>
      <c r="DT1605" s="166"/>
      <c r="DU1605" s="166"/>
      <c r="DV1605" s="166"/>
      <c r="DW1605" s="166"/>
      <c r="DX1605" s="166"/>
      <c r="DY1605" s="166"/>
      <c r="DZ1605" s="166"/>
      <c r="EA1605" s="166"/>
      <c r="EB1605" s="166"/>
      <c r="EC1605" s="166"/>
      <c r="ED1605" s="166"/>
      <c r="EE1605" s="166"/>
      <c r="EF1605" s="166"/>
      <c r="EG1605" s="166"/>
      <c r="EH1605" s="166"/>
      <c r="EI1605" s="166"/>
      <c r="EJ1605" s="166"/>
      <c r="EK1605" s="166"/>
      <c r="EL1605" s="166"/>
      <c r="EM1605" s="166"/>
      <c r="EN1605" s="166"/>
      <c r="EO1605" s="166"/>
      <c r="EP1605" s="166"/>
      <c r="EQ1605" s="166"/>
      <c r="ER1605" s="166"/>
      <c r="ES1605" s="166"/>
      <c r="ET1605" s="166"/>
      <c r="EU1605" s="166"/>
      <c r="EV1605" s="166"/>
      <c r="EW1605" s="166"/>
      <c r="EX1605" s="166"/>
      <c r="EY1605" s="166"/>
      <c r="EZ1605" s="166"/>
      <c r="FA1605" s="166"/>
      <c r="FB1605" s="166"/>
      <c r="FC1605" s="166"/>
      <c r="FD1605" s="166"/>
      <c r="FE1605" s="166"/>
      <c r="FF1605" s="166"/>
      <c r="FG1605" s="166"/>
      <c r="FH1605" s="166"/>
      <c r="FI1605" s="166"/>
      <c r="FJ1605" s="166"/>
    </row>
    <row r="1606" spans="13:166" s="19" customFormat="1">
      <c r="M1606" s="166"/>
      <c r="N1606" s="166"/>
      <c r="O1606" s="166"/>
      <c r="P1606" s="166"/>
      <c r="Q1606" s="166"/>
      <c r="R1606" s="166"/>
      <c r="S1606" s="166"/>
      <c r="T1606" s="166"/>
      <c r="U1606" s="166"/>
      <c r="V1606" s="166"/>
      <c r="W1606" s="166"/>
      <c r="X1606" s="166"/>
      <c r="Y1606" s="166"/>
      <c r="Z1606" s="166"/>
      <c r="AA1606" s="166"/>
      <c r="AB1606" s="166"/>
      <c r="AC1606" s="166"/>
      <c r="AD1606" s="166"/>
      <c r="AE1606" s="166"/>
      <c r="AF1606" s="166"/>
      <c r="AG1606" s="166"/>
      <c r="AH1606" s="167"/>
      <c r="AI1606" s="167"/>
      <c r="AJ1606" s="167"/>
      <c r="AK1606" s="167"/>
      <c r="AL1606" s="167"/>
      <c r="AM1606" s="167"/>
      <c r="AN1606" s="167"/>
      <c r="AO1606" s="167"/>
      <c r="AP1606" s="167"/>
      <c r="AQ1606" s="167"/>
      <c r="AR1606" s="167"/>
      <c r="AS1606" s="167"/>
      <c r="AT1606" s="167"/>
      <c r="AU1606" s="167"/>
      <c r="AV1606" s="167"/>
      <c r="AW1606" s="167"/>
      <c r="AX1606" s="167"/>
      <c r="AY1606" s="167"/>
      <c r="AZ1606" s="167"/>
      <c r="BA1606" s="167"/>
      <c r="BB1606" s="167"/>
      <c r="BC1606" s="167"/>
      <c r="BD1606" s="167"/>
      <c r="BE1606" s="167"/>
      <c r="BF1606" s="167"/>
      <c r="BG1606" s="167"/>
      <c r="BH1606" s="167"/>
      <c r="BI1606" s="167"/>
      <c r="BJ1606" s="167"/>
      <c r="BK1606" s="167"/>
      <c r="BL1606" s="166"/>
      <c r="BM1606" s="166"/>
      <c r="BN1606" s="166"/>
      <c r="BO1606" s="166"/>
      <c r="BP1606" s="166"/>
      <c r="BQ1606" s="166"/>
      <c r="BR1606" s="166"/>
      <c r="BS1606" s="166"/>
      <c r="BT1606" s="166"/>
      <c r="BU1606" s="166"/>
      <c r="BV1606" s="166"/>
      <c r="BW1606" s="166"/>
      <c r="BX1606" s="166"/>
      <c r="BY1606" s="166"/>
      <c r="BZ1606" s="166"/>
      <c r="CA1606" s="166"/>
      <c r="CB1606" s="166"/>
      <c r="CC1606" s="166"/>
      <c r="CD1606" s="166"/>
      <c r="CE1606" s="166"/>
      <c r="CF1606" s="166"/>
      <c r="CG1606" s="166"/>
      <c r="CH1606" s="166"/>
      <c r="CI1606" s="166"/>
      <c r="CJ1606" s="166"/>
      <c r="CK1606" s="166"/>
      <c r="CL1606" s="166"/>
      <c r="CM1606" s="166"/>
      <c r="CN1606" s="166"/>
      <c r="CO1606" s="166"/>
      <c r="CP1606" s="166"/>
      <c r="CQ1606" s="166"/>
      <c r="CR1606" s="166"/>
      <c r="CS1606" s="166"/>
      <c r="CT1606" s="166"/>
      <c r="CU1606" s="166"/>
      <c r="CV1606" s="166"/>
      <c r="CW1606" s="166"/>
      <c r="CX1606" s="166"/>
      <c r="CY1606" s="166"/>
      <c r="CZ1606" s="166"/>
      <c r="DA1606" s="166"/>
      <c r="DB1606" s="166"/>
      <c r="DC1606" s="166"/>
      <c r="DD1606" s="166"/>
      <c r="DE1606" s="166"/>
      <c r="DF1606" s="166"/>
      <c r="DG1606" s="166"/>
      <c r="DH1606" s="166"/>
      <c r="DI1606" s="166"/>
      <c r="DJ1606" s="166"/>
      <c r="DK1606" s="166"/>
      <c r="DL1606" s="166"/>
      <c r="DM1606" s="166"/>
      <c r="DN1606" s="166"/>
      <c r="DO1606" s="166"/>
      <c r="DP1606" s="166"/>
      <c r="DQ1606" s="166"/>
      <c r="DR1606" s="166"/>
      <c r="DS1606" s="166"/>
      <c r="DT1606" s="166"/>
      <c r="DU1606" s="166"/>
      <c r="DV1606" s="166"/>
      <c r="DW1606" s="166"/>
      <c r="DX1606" s="166"/>
      <c r="DY1606" s="166"/>
      <c r="DZ1606" s="166"/>
      <c r="EA1606" s="166"/>
      <c r="EB1606" s="166"/>
      <c r="EC1606" s="166"/>
      <c r="ED1606" s="166"/>
      <c r="EE1606" s="166"/>
      <c r="EF1606" s="166"/>
      <c r="EG1606" s="166"/>
      <c r="EH1606" s="166"/>
      <c r="EI1606" s="166"/>
      <c r="EJ1606" s="166"/>
      <c r="EK1606" s="166"/>
      <c r="EL1606" s="166"/>
      <c r="EM1606" s="166"/>
      <c r="EN1606" s="166"/>
      <c r="EO1606" s="166"/>
      <c r="EP1606" s="166"/>
      <c r="EQ1606" s="166"/>
      <c r="ER1606" s="166"/>
      <c r="ES1606" s="166"/>
      <c r="ET1606" s="166"/>
      <c r="EU1606" s="166"/>
      <c r="EV1606" s="166"/>
      <c r="EW1606" s="166"/>
      <c r="EX1606" s="166"/>
      <c r="EY1606" s="166"/>
      <c r="EZ1606" s="166"/>
      <c r="FA1606" s="166"/>
      <c r="FB1606" s="166"/>
      <c r="FC1606" s="166"/>
      <c r="FD1606" s="166"/>
      <c r="FE1606" s="166"/>
      <c r="FF1606" s="166"/>
      <c r="FG1606" s="166"/>
      <c r="FH1606" s="166"/>
      <c r="FI1606" s="166"/>
      <c r="FJ1606" s="166"/>
    </row>
    <row r="1607" spans="13:166" s="19" customFormat="1">
      <c r="M1607" s="166"/>
      <c r="N1607" s="166"/>
      <c r="O1607" s="166"/>
      <c r="P1607" s="166"/>
      <c r="Q1607" s="166"/>
      <c r="R1607" s="166"/>
      <c r="S1607" s="166"/>
      <c r="T1607" s="166"/>
      <c r="U1607" s="166"/>
      <c r="V1607" s="166"/>
      <c r="W1607" s="166"/>
      <c r="X1607" s="166"/>
      <c r="Y1607" s="166"/>
      <c r="Z1607" s="166"/>
      <c r="AA1607" s="166"/>
      <c r="AB1607" s="166"/>
      <c r="AC1607" s="166"/>
      <c r="AD1607" s="166"/>
      <c r="AE1607" s="166"/>
      <c r="AF1607" s="166"/>
      <c r="AG1607" s="166"/>
      <c r="AH1607" s="167"/>
      <c r="AI1607" s="167"/>
      <c r="AJ1607" s="167"/>
      <c r="AK1607" s="167"/>
      <c r="AL1607" s="167"/>
      <c r="AM1607" s="167"/>
      <c r="AN1607" s="167"/>
      <c r="AO1607" s="167"/>
      <c r="AP1607" s="167"/>
      <c r="AQ1607" s="167"/>
      <c r="AR1607" s="167"/>
      <c r="AS1607" s="167"/>
      <c r="AT1607" s="167"/>
      <c r="AU1607" s="167"/>
      <c r="AV1607" s="167"/>
      <c r="AW1607" s="167"/>
      <c r="AX1607" s="167"/>
      <c r="AY1607" s="167"/>
      <c r="AZ1607" s="167"/>
      <c r="BA1607" s="167"/>
      <c r="BB1607" s="167"/>
      <c r="BC1607" s="167"/>
      <c r="BD1607" s="167"/>
      <c r="BE1607" s="167"/>
      <c r="BF1607" s="167"/>
      <c r="BG1607" s="167"/>
      <c r="BH1607" s="167"/>
      <c r="BI1607" s="167"/>
      <c r="BJ1607" s="167"/>
      <c r="BK1607" s="167"/>
      <c r="BL1607" s="166"/>
      <c r="BM1607" s="166"/>
      <c r="BN1607" s="166"/>
      <c r="BO1607" s="166"/>
      <c r="BP1607" s="166"/>
      <c r="BQ1607" s="166"/>
      <c r="BR1607" s="166"/>
      <c r="BS1607" s="166"/>
      <c r="BT1607" s="166"/>
      <c r="BU1607" s="166"/>
      <c r="BV1607" s="166"/>
      <c r="BW1607" s="166"/>
      <c r="BX1607" s="166"/>
      <c r="BY1607" s="166"/>
      <c r="BZ1607" s="166"/>
      <c r="CA1607" s="166"/>
      <c r="CB1607" s="166"/>
      <c r="CC1607" s="166"/>
      <c r="CD1607" s="166"/>
      <c r="CE1607" s="166"/>
      <c r="CF1607" s="166"/>
      <c r="CG1607" s="166"/>
      <c r="CH1607" s="166"/>
      <c r="CI1607" s="166"/>
      <c r="CJ1607" s="166"/>
      <c r="CK1607" s="166"/>
      <c r="CL1607" s="166"/>
      <c r="CM1607" s="166"/>
      <c r="CN1607" s="166"/>
      <c r="CO1607" s="166"/>
      <c r="CP1607" s="166"/>
      <c r="CQ1607" s="166"/>
      <c r="CR1607" s="166"/>
      <c r="CS1607" s="166"/>
      <c r="CT1607" s="166"/>
      <c r="CU1607" s="166"/>
      <c r="CV1607" s="166"/>
      <c r="CW1607" s="166"/>
      <c r="CX1607" s="166"/>
      <c r="CY1607" s="166"/>
      <c r="CZ1607" s="166"/>
      <c r="DA1607" s="166"/>
      <c r="DB1607" s="166"/>
      <c r="DC1607" s="166"/>
      <c r="DD1607" s="166"/>
      <c r="DE1607" s="166"/>
      <c r="DF1607" s="166"/>
      <c r="DG1607" s="166"/>
      <c r="DH1607" s="166"/>
      <c r="DI1607" s="166"/>
      <c r="DJ1607" s="166"/>
      <c r="DK1607" s="166"/>
      <c r="DL1607" s="166"/>
      <c r="DM1607" s="166"/>
      <c r="DN1607" s="166"/>
      <c r="DO1607" s="166"/>
      <c r="DP1607" s="166"/>
      <c r="DQ1607" s="166"/>
      <c r="DR1607" s="166"/>
      <c r="DS1607" s="166"/>
      <c r="DT1607" s="166"/>
      <c r="DU1607" s="166"/>
      <c r="DV1607" s="166"/>
      <c r="DW1607" s="166"/>
      <c r="DX1607" s="166"/>
      <c r="DY1607" s="166"/>
      <c r="DZ1607" s="166"/>
      <c r="EA1607" s="166"/>
      <c r="EB1607" s="166"/>
      <c r="EC1607" s="166"/>
      <c r="ED1607" s="166"/>
      <c r="EE1607" s="166"/>
      <c r="EF1607" s="166"/>
      <c r="EG1607" s="166"/>
      <c r="EH1607" s="166"/>
      <c r="EI1607" s="166"/>
      <c r="EJ1607" s="166"/>
      <c r="EK1607" s="166"/>
      <c r="EL1607" s="166"/>
      <c r="EM1607" s="166"/>
      <c r="EN1607" s="166"/>
      <c r="EO1607" s="166"/>
      <c r="EP1607" s="166"/>
      <c r="EQ1607" s="166"/>
      <c r="ER1607" s="166"/>
      <c r="ES1607" s="166"/>
      <c r="ET1607" s="166"/>
      <c r="EU1607" s="166"/>
      <c r="EV1607" s="166"/>
      <c r="EW1607" s="166"/>
      <c r="EX1607" s="166"/>
      <c r="EY1607" s="166"/>
      <c r="EZ1607" s="166"/>
      <c r="FA1607" s="166"/>
      <c r="FB1607" s="166"/>
      <c r="FC1607" s="166"/>
      <c r="FD1607" s="166"/>
      <c r="FE1607" s="166"/>
      <c r="FF1607" s="166"/>
      <c r="FG1607" s="166"/>
      <c r="FH1607" s="166"/>
      <c r="FI1607" s="166"/>
      <c r="FJ1607" s="166"/>
    </row>
    <row r="1608" spans="13:166" s="19" customFormat="1">
      <c r="M1608" s="166"/>
      <c r="N1608" s="166"/>
      <c r="O1608" s="166"/>
      <c r="P1608" s="166"/>
      <c r="Q1608" s="166"/>
      <c r="R1608" s="166"/>
      <c r="S1608" s="166"/>
      <c r="T1608" s="166"/>
      <c r="U1608" s="166"/>
      <c r="V1608" s="166"/>
      <c r="W1608" s="166"/>
      <c r="X1608" s="166"/>
      <c r="Y1608" s="166"/>
      <c r="Z1608" s="166"/>
      <c r="AA1608" s="166"/>
      <c r="AB1608" s="166"/>
      <c r="AC1608" s="166"/>
      <c r="AD1608" s="166"/>
      <c r="AE1608" s="166"/>
      <c r="AF1608" s="166"/>
      <c r="AG1608" s="166"/>
      <c r="AH1608" s="167"/>
      <c r="AI1608" s="167"/>
      <c r="AJ1608" s="167"/>
      <c r="AK1608" s="167"/>
      <c r="AL1608" s="167"/>
      <c r="AM1608" s="167"/>
      <c r="AN1608" s="167"/>
      <c r="AO1608" s="167"/>
      <c r="AP1608" s="167"/>
      <c r="AQ1608" s="167"/>
      <c r="AR1608" s="167"/>
      <c r="AS1608" s="167"/>
      <c r="AT1608" s="167"/>
      <c r="AU1608" s="167"/>
      <c r="AV1608" s="167"/>
      <c r="AW1608" s="167"/>
      <c r="AX1608" s="167"/>
      <c r="AY1608" s="167"/>
      <c r="AZ1608" s="167"/>
      <c r="BA1608" s="167"/>
      <c r="BB1608" s="167"/>
      <c r="BC1608" s="167"/>
      <c r="BD1608" s="167"/>
      <c r="BE1608" s="167"/>
      <c r="BF1608" s="167"/>
      <c r="BG1608" s="167"/>
      <c r="BH1608" s="167"/>
      <c r="BI1608" s="167"/>
      <c r="BJ1608" s="167"/>
      <c r="BK1608" s="167"/>
      <c r="BL1608" s="166"/>
      <c r="BM1608" s="166"/>
      <c r="BN1608" s="166"/>
      <c r="BO1608" s="166"/>
      <c r="BP1608" s="166"/>
      <c r="BQ1608" s="166"/>
      <c r="BR1608" s="166"/>
      <c r="BS1608" s="166"/>
      <c r="BT1608" s="166"/>
      <c r="BU1608" s="166"/>
      <c r="BV1608" s="166"/>
      <c r="BW1608" s="166"/>
      <c r="BX1608" s="166"/>
      <c r="BY1608" s="166"/>
      <c r="BZ1608" s="166"/>
      <c r="CA1608" s="166"/>
      <c r="CB1608" s="166"/>
      <c r="CC1608" s="166"/>
      <c r="CD1608" s="166"/>
      <c r="CE1608" s="166"/>
      <c r="CF1608" s="166"/>
      <c r="CG1608" s="166"/>
      <c r="CH1608" s="166"/>
      <c r="CI1608" s="166"/>
      <c r="CJ1608" s="166"/>
      <c r="CK1608" s="166"/>
      <c r="CL1608" s="166"/>
      <c r="CM1608" s="166"/>
      <c r="CN1608" s="166"/>
      <c r="CO1608" s="166"/>
      <c r="CP1608" s="166"/>
      <c r="CQ1608" s="166"/>
      <c r="CR1608" s="166"/>
      <c r="CS1608" s="166"/>
      <c r="CT1608" s="166"/>
      <c r="CU1608" s="166"/>
      <c r="CV1608" s="166"/>
      <c r="CW1608" s="166"/>
      <c r="CX1608" s="166"/>
      <c r="CY1608" s="166"/>
      <c r="CZ1608" s="166"/>
      <c r="DA1608" s="166"/>
      <c r="DB1608" s="166"/>
      <c r="DC1608" s="166"/>
      <c r="DD1608" s="166"/>
      <c r="DE1608" s="166"/>
      <c r="DF1608" s="166"/>
      <c r="DG1608" s="166"/>
      <c r="DH1608" s="166"/>
      <c r="DI1608" s="166"/>
      <c r="DJ1608" s="166"/>
      <c r="DK1608" s="166"/>
      <c r="DL1608" s="166"/>
      <c r="DM1608" s="166"/>
      <c r="DN1608" s="166"/>
      <c r="DO1608" s="166"/>
      <c r="DP1608" s="166"/>
      <c r="DQ1608" s="166"/>
      <c r="DR1608" s="166"/>
      <c r="DS1608" s="166"/>
      <c r="DT1608" s="166"/>
      <c r="DU1608" s="166"/>
      <c r="DV1608" s="166"/>
      <c r="DW1608" s="166"/>
      <c r="DX1608" s="166"/>
      <c r="DY1608" s="166"/>
      <c r="DZ1608" s="166"/>
      <c r="EA1608" s="166"/>
      <c r="EB1608" s="166"/>
      <c r="EC1608" s="166"/>
      <c r="ED1608" s="166"/>
      <c r="EE1608" s="166"/>
      <c r="EF1608" s="166"/>
      <c r="EG1608" s="166"/>
      <c r="EH1608" s="166"/>
      <c r="EI1608" s="166"/>
      <c r="EJ1608" s="166"/>
      <c r="EK1608" s="166"/>
      <c r="EL1608" s="166"/>
      <c r="EM1608" s="166"/>
      <c r="EN1608" s="166"/>
      <c r="EO1608" s="166"/>
      <c r="EP1608" s="166"/>
      <c r="EQ1608" s="166"/>
      <c r="ER1608" s="166"/>
      <c r="ES1608" s="166"/>
      <c r="ET1608" s="166"/>
      <c r="EU1608" s="166"/>
      <c r="EV1608" s="166"/>
      <c r="EW1608" s="166"/>
      <c r="EX1608" s="166"/>
      <c r="EY1608" s="166"/>
      <c r="EZ1608" s="166"/>
      <c r="FA1608" s="166"/>
      <c r="FB1608" s="166"/>
      <c r="FC1608" s="166"/>
      <c r="FD1608" s="166"/>
      <c r="FE1608" s="166"/>
      <c r="FF1608" s="166"/>
      <c r="FG1608" s="166"/>
      <c r="FH1608" s="166"/>
      <c r="FI1608" s="166"/>
      <c r="FJ1608" s="166"/>
    </row>
    <row r="1609" spans="13:166" s="19" customFormat="1">
      <c r="M1609" s="166"/>
      <c r="N1609" s="166"/>
      <c r="O1609" s="166"/>
      <c r="P1609" s="166"/>
      <c r="Q1609" s="166"/>
      <c r="R1609" s="166"/>
      <c r="S1609" s="166"/>
      <c r="T1609" s="166"/>
      <c r="U1609" s="166"/>
      <c r="V1609" s="166"/>
      <c r="W1609" s="166"/>
      <c r="X1609" s="166"/>
      <c r="Y1609" s="166"/>
      <c r="Z1609" s="166"/>
      <c r="AA1609" s="166"/>
      <c r="AB1609" s="166"/>
      <c r="AC1609" s="166"/>
      <c r="AD1609" s="166"/>
      <c r="AE1609" s="166"/>
      <c r="AF1609" s="166"/>
      <c r="AG1609" s="166"/>
      <c r="AH1609" s="167"/>
      <c r="AI1609" s="167"/>
      <c r="AJ1609" s="167"/>
      <c r="AK1609" s="167"/>
      <c r="AL1609" s="167"/>
      <c r="AM1609" s="167"/>
      <c r="AN1609" s="167"/>
      <c r="AO1609" s="167"/>
      <c r="AP1609" s="167"/>
      <c r="AQ1609" s="167"/>
      <c r="AR1609" s="167"/>
      <c r="AS1609" s="167"/>
      <c r="AT1609" s="167"/>
      <c r="AU1609" s="167"/>
      <c r="AV1609" s="167"/>
      <c r="AW1609" s="167"/>
      <c r="AX1609" s="167"/>
      <c r="AY1609" s="167"/>
      <c r="AZ1609" s="167"/>
      <c r="BA1609" s="167"/>
      <c r="BB1609" s="167"/>
      <c r="BC1609" s="167"/>
      <c r="BD1609" s="167"/>
      <c r="BE1609" s="167"/>
      <c r="BF1609" s="167"/>
      <c r="BG1609" s="167"/>
      <c r="BH1609" s="167"/>
      <c r="BI1609" s="167"/>
      <c r="BJ1609" s="167"/>
      <c r="BK1609" s="167"/>
      <c r="BL1609" s="166"/>
      <c r="BM1609" s="166"/>
      <c r="BN1609" s="166"/>
      <c r="BO1609" s="166"/>
      <c r="BP1609" s="166"/>
      <c r="BQ1609" s="166"/>
      <c r="BR1609" s="166"/>
      <c r="BS1609" s="166"/>
      <c r="BT1609" s="166"/>
      <c r="BU1609" s="166"/>
      <c r="BV1609" s="166"/>
      <c r="BW1609" s="166"/>
      <c r="BX1609" s="166"/>
      <c r="BY1609" s="166"/>
      <c r="BZ1609" s="166"/>
      <c r="CA1609" s="166"/>
      <c r="CB1609" s="166"/>
      <c r="CC1609" s="166"/>
      <c r="CD1609" s="166"/>
      <c r="CE1609" s="166"/>
      <c r="CF1609" s="166"/>
      <c r="CG1609" s="166"/>
      <c r="CH1609" s="166"/>
      <c r="CI1609" s="166"/>
      <c r="CJ1609" s="166"/>
      <c r="CK1609" s="166"/>
      <c r="CL1609" s="166"/>
      <c r="CM1609" s="166"/>
      <c r="CN1609" s="166"/>
      <c r="CO1609" s="166"/>
      <c r="CP1609" s="166"/>
      <c r="CQ1609" s="166"/>
      <c r="CR1609" s="166"/>
      <c r="CS1609" s="166"/>
      <c r="CT1609" s="166"/>
      <c r="CU1609" s="166"/>
      <c r="CV1609" s="166"/>
      <c r="CW1609" s="166"/>
      <c r="CX1609" s="166"/>
      <c r="CY1609" s="166"/>
      <c r="CZ1609" s="166"/>
      <c r="DA1609" s="166"/>
      <c r="DB1609" s="166"/>
      <c r="DC1609" s="166"/>
      <c r="DD1609" s="166"/>
      <c r="DE1609" s="166"/>
      <c r="DF1609" s="166"/>
      <c r="DG1609" s="166"/>
      <c r="DH1609" s="166"/>
      <c r="DI1609" s="166"/>
      <c r="DJ1609" s="166"/>
      <c r="DK1609" s="166"/>
      <c r="DL1609" s="166"/>
      <c r="DM1609" s="166"/>
      <c r="DN1609" s="166"/>
      <c r="DO1609" s="166"/>
      <c r="DP1609" s="166"/>
      <c r="DQ1609" s="166"/>
      <c r="DR1609" s="166"/>
      <c r="DS1609" s="166"/>
      <c r="DT1609" s="166"/>
      <c r="DU1609" s="166"/>
      <c r="DV1609" s="166"/>
      <c r="DW1609" s="166"/>
      <c r="DX1609" s="166"/>
      <c r="DY1609" s="166"/>
      <c r="DZ1609" s="166"/>
      <c r="EA1609" s="166"/>
      <c r="EB1609" s="166"/>
      <c r="EC1609" s="166"/>
      <c r="ED1609" s="166"/>
      <c r="EE1609" s="166"/>
      <c r="EF1609" s="166"/>
      <c r="EG1609" s="166"/>
      <c r="EH1609" s="166"/>
      <c r="EI1609" s="166"/>
      <c r="EJ1609" s="166"/>
      <c r="EK1609" s="166"/>
      <c r="EL1609" s="166"/>
      <c r="EM1609" s="166"/>
      <c r="EN1609" s="166"/>
      <c r="EO1609" s="166"/>
      <c r="EP1609" s="166"/>
      <c r="EQ1609" s="166"/>
      <c r="ER1609" s="166"/>
      <c r="ES1609" s="166"/>
      <c r="ET1609" s="166"/>
      <c r="EU1609" s="166"/>
      <c r="EV1609" s="166"/>
      <c r="EW1609" s="166"/>
      <c r="EX1609" s="166"/>
      <c r="EY1609" s="166"/>
      <c r="EZ1609" s="166"/>
      <c r="FA1609" s="166"/>
      <c r="FB1609" s="166"/>
      <c r="FC1609" s="166"/>
      <c r="FD1609" s="166"/>
      <c r="FE1609" s="166"/>
      <c r="FF1609" s="166"/>
      <c r="FG1609" s="166"/>
      <c r="FH1609" s="166"/>
      <c r="FI1609" s="166"/>
      <c r="FJ1609" s="166"/>
    </row>
    <row r="1610" spans="13:166" s="19" customFormat="1">
      <c r="M1610" s="166"/>
      <c r="N1610" s="166"/>
      <c r="O1610" s="166"/>
      <c r="P1610" s="166"/>
      <c r="Q1610" s="166"/>
      <c r="R1610" s="166"/>
      <c r="S1610" s="166"/>
      <c r="T1610" s="166"/>
      <c r="U1610" s="166"/>
      <c r="V1610" s="166"/>
      <c r="W1610" s="166"/>
      <c r="X1610" s="166"/>
      <c r="Y1610" s="166"/>
      <c r="Z1610" s="166"/>
      <c r="AA1610" s="166"/>
      <c r="AB1610" s="166"/>
      <c r="AC1610" s="166"/>
      <c r="AD1610" s="166"/>
      <c r="AE1610" s="166"/>
      <c r="AF1610" s="166"/>
      <c r="AG1610" s="166"/>
      <c r="AH1610" s="167"/>
      <c r="AI1610" s="167"/>
      <c r="AJ1610" s="167"/>
      <c r="AK1610" s="167"/>
      <c r="AL1610" s="167"/>
      <c r="AM1610" s="167"/>
      <c r="AN1610" s="167"/>
      <c r="AO1610" s="167"/>
      <c r="AP1610" s="167"/>
      <c r="AQ1610" s="167"/>
      <c r="AR1610" s="167"/>
      <c r="AS1610" s="167"/>
      <c r="AT1610" s="167"/>
      <c r="AU1610" s="167"/>
      <c r="AV1610" s="167"/>
      <c r="AW1610" s="167"/>
      <c r="AX1610" s="167"/>
      <c r="AY1610" s="167"/>
      <c r="AZ1610" s="167"/>
      <c r="BA1610" s="167"/>
      <c r="BB1610" s="167"/>
      <c r="BC1610" s="167"/>
      <c r="BD1610" s="167"/>
      <c r="BE1610" s="167"/>
      <c r="BF1610" s="167"/>
      <c r="BG1610" s="167"/>
      <c r="BH1610" s="167"/>
      <c r="BI1610" s="167"/>
      <c r="BJ1610" s="167"/>
      <c r="BK1610" s="167"/>
      <c r="BL1610" s="166"/>
      <c r="BM1610" s="166"/>
      <c r="BN1610" s="166"/>
      <c r="BO1610" s="166"/>
      <c r="BP1610" s="166"/>
      <c r="BQ1610" s="166"/>
      <c r="BR1610" s="166"/>
      <c r="BS1610" s="166"/>
      <c r="BT1610" s="166"/>
      <c r="BU1610" s="166"/>
      <c r="BV1610" s="166"/>
      <c r="BW1610" s="166"/>
      <c r="BX1610" s="166"/>
      <c r="BY1610" s="166"/>
      <c r="BZ1610" s="166"/>
      <c r="CA1610" s="166"/>
      <c r="CB1610" s="166"/>
      <c r="CC1610" s="166"/>
      <c r="CD1610" s="166"/>
      <c r="CE1610" s="166"/>
      <c r="CF1610" s="166"/>
      <c r="CG1610" s="166"/>
      <c r="CH1610" s="166"/>
      <c r="CI1610" s="166"/>
      <c r="CJ1610" s="166"/>
      <c r="CK1610" s="166"/>
      <c r="CL1610" s="166"/>
      <c r="CM1610" s="166"/>
      <c r="CN1610" s="166"/>
      <c r="CO1610" s="166"/>
      <c r="CP1610" s="166"/>
      <c r="CQ1610" s="166"/>
      <c r="CR1610" s="166"/>
      <c r="CS1610" s="166"/>
      <c r="CT1610" s="166"/>
      <c r="CU1610" s="166"/>
      <c r="CV1610" s="166"/>
      <c r="CW1610" s="166"/>
      <c r="CX1610" s="166"/>
      <c r="CY1610" s="166"/>
      <c r="CZ1610" s="166"/>
      <c r="DA1610" s="166"/>
      <c r="DB1610" s="166"/>
      <c r="DC1610" s="166"/>
      <c r="DD1610" s="166"/>
      <c r="DE1610" s="166"/>
      <c r="DF1610" s="166"/>
      <c r="DG1610" s="166"/>
      <c r="DH1610" s="166"/>
      <c r="DI1610" s="166"/>
      <c r="DJ1610" s="166"/>
      <c r="DK1610" s="166"/>
      <c r="DL1610" s="166"/>
      <c r="DM1610" s="166"/>
      <c r="DN1610" s="166"/>
      <c r="DO1610" s="166"/>
      <c r="DP1610" s="166"/>
      <c r="DQ1610" s="166"/>
      <c r="DR1610" s="166"/>
      <c r="DS1610" s="166"/>
      <c r="DT1610" s="166"/>
      <c r="DU1610" s="166"/>
      <c r="DV1610" s="166"/>
      <c r="DW1610" s="166"/>
      <c r="DX1610" s="166"/>
      <c r="DY1610" s="166"/>
      <c r="DZ1610" s="166"/>
      <c r="EA1610" s="166"/>
      <c r="EB1610" s="166"/>
      <c r="EC1610" s="166"/>
      <c r="ED1610" s="166"/>
      <c r="EE1610" s="166"/>
      <c r="EF1610" s="166"/>
      <c r="EG1610" s="166"/>
      <c r="EH1610" s="166"/>
      <c r="EI1610" s="166"/>
      <c r="EJ1610" s="166"/>
      <c r="EK1610" s="166"/>
      <c r="EL1610" s="166"/>
      <c r="EM1610" s="166"/>
      <c r="EN1610" s="166"/>
      <c r="EO1610" s="166"/>
      <c r="EP1610" s="166"/>
      <c r="EQ1610" s="166"/>
      <c r="ER1610" s="166"/>
      <c r="ES1610" s="166"/>
      <c r="ET1610" s="166"/>
      <c r="EU1610" s="166"/>
      <c r="EV1610" s="166"/>
      <c r="EW1610" s="166"/>
      <c r="EX1610" s="166"/>
      <c r="EY1610" s="166"/>
      <c r="EZ1610" s="166"/>
      <c r="FA1610" s="166"/>
      <c r="FB1610" s="166"/>
      <c r="FC1610" s="166"/>
      <c r="FD1610" s="166"/>
      <c r="FE1610" s="166"/>
      <c r="FF1610" s="166"/>
      <c r="FG1610" s="166"/>
      <c r="FH1610" s="166"/>
      <c r="FI1610" s="166"/>
      <c r="FJ1610" s="166"/>
    </row>
    <row r="1611" spans="13:166" s="19" customFormat="1">
      <c r="M1611" s="166"/>
      <c r="N1611" s="166"/>
      <c r="O1611" s="166"/>
      <c r="P1611" s="166"/>
      <c r="Q1611" s="166"/>
      <c r="R1611" s="166"/>
      <c r="S1611" s="166"/>
      <c r="T1611" s="166"/>
      <c r="U1611" s="166"/>
      <c r="V1611" s="166"/>
      <c r="W1611" s="166"/>
      <c r="X1611" s="166"/>
      <c r="Y1611" s="166"/>
      <c r="Z1611" s="166"/>
      <c r="AA1611" s="166"/>
      <c r="AB1611" s="166"/>
      <c r="AC1611" s="166"/>
      <c r="AD1611" s="166"/>
      <c r="AE1611" s="166"/>
      <c r="AF1611" s="166"/>
      <c r="AG1611" s="166"/>
      <c r="AH1611" s="167"/>
      <c r="AI1611" s="167"/>
      <c r="AJ1611" s="167"/>
      <c r="AK1611" s="167"/>
      <c r="AL1611" s="167"/>
      <c r="AM1611" s="167"/>
      <c r="AN1611" s="167"/>
      <c r="AO1611" s="167"/>
      <c r="AP1611" s="167"/>
      <c r="AQ1611" s="167"/>
      <c r="AR1611" s="167"/>
      <c r="AS1611" s="167"/>
      <c r="AT1611" s="167"/>
      <c r="AU1611" s="167"/>
      <c r="AV1611" s="167"/>
      <c r="AW1611" s="167"/>
      <c r="AX1611" s="167"/>
      <c r="AY1611" s="167"/>
      <c r="AZ1611" s="167"/>
      <c r="BA1611" s="167"/>
      <c r="BB1611" s="167"/>
      <c r="BC1611" s="167"/>
      <c r="BD1611" s="167"/>
      <c r="BE1611" s="167"/>
      <c r="BF1611" s="167"/>
      <c r="BG1611" s="167"/>
      <c r="BH1611" s="167"/>
      <c r="BI1611" s="167"/>
      <c r="BJ1611" s="167"/>
      <c r="BK1611" s="167"/>
      <c r="BL1611" s="166"/>
      <c r="BM1611" s="166"/>
      <c r="BN1611" s="166"/>
      <c r="BO1611" s="166"/>
      <c r="BP1611" s="166"/>
      <c r="BQ1611" s="166"/>
      <c r="BR1611" s="166"/>
      <c r="BS1611" s="166"/>
      <c r="BT1611" s="166"/>
      <c r="BU1611" s="166"/>
      <c r="BV1611" s="166"/>
      <c r="BW1611" s="166"/>
      <c r="BX1611" s="166"/>
      <c r="BY1611" s="166"/>
      <c r="BZ1611" s="166"/>
      <c r="CA1611" s="166"/>
      <c r="CB1611" s="166"/>
      <c r="CC1611" s="166"/>
      <c r="CD1611" s="166"/>
      <c r="CE1611" s="166"/>
      <c r="CF1611" s="166"/>
      <c r="CG1611" s="166"/>
      <c r="CH1611" s="166"/>
      <c r="CI1611" s="166"/>
      <c r="CJ1611" s="166"/>
      <c r="CK1611" s="166"/>
      <c r="CL1611" s="166"/>
      <c r="CM1611" s="166"/>
      <c r="CN1611" s="166"/>
      <c r="CO1611" s="166"/>
      <c r="CP1611" s="166"/>
      <c r="CQ1611" s="166"/>
      <c r="CR1611" s="166"/>
      <c r="CS1611" s="166"/>
      <c r="CT1611" s="166"/>
      <c r="CU1611" s="166"/>
      <c r="CV1611" s="166"/>
      <c r="CW1611" s="166"/>
      <c r="CX1611" s="166"/>
      <c r="CY1611" s="166"/>
      <c r="CZ1611" s="166"/>
      <c r="DA1611" s="166"/>
      <c r="DB1611" s="166"/>
      <c r="DC1611" s="166"/>
      <c r="DD1611" s="166"/>
      <c r="DE1611" s="166"/>
      <c r="DF1611" s="166"/>
      <c r="DG1611" s="166"/>
      <c r="DH1611" s="166"/>
      <c r="DI1611" s="166"/>
      <c r="DJ1611" s="166"/>
      <c r="DK1611" s="166"/>
      <c r="DL1611" s="166"/>
      <c r="DM1611" s="166"/>
      <c r="DN1611" s="166"/>
      <c r="DO1611" s="166"/>
      <c r="DP1611" s="166"/>
      <c r="DQ1611" s="166"/>
      <c r="DR1611" s="166"/>
      <c r="DS1611" s="166"/>
      <c r="DT1611" s="166"/>
      <c r="DU1611" s="166"/>
      <c r="DV1611" s="166"/>
      <c r="DW1611" s="166"/>
      <c r="DX1611" s="166"/>
      <c r="DY1611" s="166"/>
      <c r="DZ1611" s="166"/>
      <c r="EA1611" s="166"/>
      <c r="EB1611" s="166"/>
      <c r="EC1611" s="166"/>
      <c r="ED1611" s="166"/>
      <c r="EE1611" s="166"/>
      <c r="EF1611" s="166"/>
      <c r="EG1611" s="166"/>
      <c r="EH1611" s="166"/>
      <c r="EI1611" s="166"/>
      <c r="EJ1611" s="166"/>
      <c r="EK1611" s="166"/>
      <c r="EL1611" s="166"/>
      <c r="EM1611" s="166"/>
      <c r="EN1611" s="166"/>
      <c r="EO1611" s="166"/>
      <c r="EP1611" s="166"/>
      <c r="EQ1611" s="166"/>
      <c r="ER1611" s="166"/>
      <c r="ES1611" s="166"/>
      <c r="ET1611" s="166"/>
      <c r="EU1611" s="166"/>
      <c r="EV1611" s="166"/>
      <c r="EW1611" s="166"/>
      <c r="EX1611" s="166"/>
      <c r="EY1611" s="166"/>
      <c r="EZ1611" s="166"/>
      <c r="FA1611" s="166"/>
      <c r="FB1611" s="166"/>
      <c r="FC1611" s="166"/>
      <c r="FD1611" s="166"/>
      <c r="FE1611" s="166"/>
      <c r="FF1611" s="166"/>
      <c r="FG1611" s="166"/>
      <c r="FH1611" s="166"/>
      <c r="FI1611" s="166"/>
      <c r="FJ1611" s="166"/>
    </row>
    <row r="1612" spans="13:166" s="19" customFormat="1">
      <c r="M1612" s="166"/>
      <c r="N1612" s="166"/>
      <c r="O1612" s="166"/>
      <c r="P1612" s="166"/>
      <c r="Q1612" s="166"/>
      <c r="R1612" s="166"/>
      <c r="S1612" s="166"/>
      <c r="T1612" s="166"/>
      <c r="U1612" s="166"/>
      <c r="V1612" s="166"/>
      <c r="W1612" s="166"/>
      <c r="X1612" s="166"/>
      <c r="Y1612" s="166"/>
      <c r="Z1612" s="166"/>
      <c r="AA1612" s="166"/>
      <c r="AB1612" s="166"/>
      <c r="AC1612" s="166"/>
      <c r="AD1612" s="166"/>
      <c r="AE1612" s="166"/>
      <c r="AF1612" s="166"/>
      <c r="AG1612" s="166"/>
      <c r="AH1612" s="167"/>
      <c r="AI1612" s="167"/>
      <c r="AJ1612" s="167"/>
      <c r="AK1612" s="167"/>
      <c r="AL1612" s="167"/>
      <c r="AM1612" s="167"/>
      <c r="AN1612" s="167"/>
      <c r="AO1612" s="167"/>
      <c r="AP1612" s="167"/>
      <c r="AQ1612" s="167"/>
      <c r="AR1612" s="167"/>
      <c r="AS1612" s="167"/>
      <c r="AT1612" s="167"/>
      <c r="AU1612" s="167"/>
      <c r="AV1612" s="167"/>
      <c r="AW1612" s="167"/>
      <c r="AX1612" s="167"/>
      <c r="AY1612" s="167"/>
      <c r="AZ1612" s="167"/>
      <c r="BA1612" s="167"/>
      <c r="BB1612" s="167"/>
      <c r="BC1612" s="167"/>
      <c r="BD1612" s="167"/>
      <c r="BE1612" s="167"/>
      <c r="BF1612" s="167"/>
      <c r="BG1612" s="167"/>
      <c r="BH1612" s="167"/>
      <c r="BI1612" s="167"/>
      <c r="BJ1612" s="167"/>
      <c r="BK1612" s="167"/>
      <c r="BL1612" s="166"/>
      <c r="BM1612" s="166"/>
      <c r="BN1612" s="166"/>
      <c r="BO1612" s="166"/>
      <c r="BP1612" s="166"/>
      <c r="BQ1612" s="166"/>
      <c r="BR1612" s="166"/>
      <c r="BS1612" s="166"/>
      <c r="BT1612" s="166"/>
      <c r="BU1612" s="166"/>
      <c r="BV1612" s="166"/>
      <c r="BW1612" s="166"/>
      <c r="BX1612" s="166"/>
      <c r="BY1612" s="166"/>
      <c r="BZ1612" s="166"/>
      <c r="CA1612" s="166"/>
      <c r="CB1612" s="166"/>
      <c r="CC1612" s="166"/>
      <c r="CD1612" s="166"/>
      <c r="CE1612" s="166"/>
      <c r="CF1612" s="166"/>
      <c r="CG1612" s="166"/>
      <c r="CH1612" s="166"/>
      <c r="CI1612" s="166"/>
      <c r="CJ1612" s="166"/>
      <c r="CK1612" s="166"/>
      <c r="CL1612" s="166"/>
      <c r="CM1612" s="166"/>
      <c r="CN1612" s="166"/>
      <c r="CO1612" s="166"/>
      <c r="CP1612" s="166"/>
      <c r="CQ1612" s="166"/>
      <c r="CR1612" s="166"/>
      <c r="CS1612" s="166"/>
      <c r="CT1612" s="166"/>
      <c r="CU1612" s="166"/>
      <c r="CV1612" s="166"/>
      <c r="CW1612" s="166"/>
      <c r="CX1612" s="166"/>
      <c r="CY1612" s="166"/>
      <c r="CZ1612" s="166"/>
      <c r="DA1612" s="166"/>
      <c r="DB1612" s="166"/>
      <c r="DC1612" s="166"/>
      <c r="DD1612" s="166"/>
      <c r="DE1612" s="166"/>
      <c r="DF1612" s="166"/>
      <c r="DG1612" s="166"/>
      <c r="DH1612" s="166"/>
      <c r="DI1612" s="166"/>
      <c r="DJ1612" s="166"/>
      <c r="DK1612" s="166"/>
      <c r="DL1612" s="166"/>
      <c r="DM1612" s="166"/>
      <c r="DN1612" s="166"/>
      <c r="DO1612" s="166"/>
      <c r="DP1612" s="166"/>
      <c r="DQ1612" s="166"/>
      <c r="DR1612" s="166"/>
      <c r="DS1612" s="166"/>
      <c r="DT1612" s="166"/>
      <c r="DU1612" s="166"/>
      <c r="DV1612" s="166"/>
      <c r="DW1612" s="166"/>
      <c r="DX1612" s="166"/>
      <c r="DY1612" s="166"/>
      <c r="DZ1612" s="166"/>
      <c r="EA1612" s="166"/>
      <c r="EB1612" s="166"/>
      <c r="EC1612" s="166"/>
      <c r="ED1612" s="166"/>
      <c r="EE1612" s="166"/>
      <c r="EF1612" s="166"/>
      <c r="EG1612" s="166"/>
      <c r="EH1612" s="166"/>
      <c r="EI1612" s="166"/>
      <c r="EJ1612" s="166"/>
      <c r="EK1612" s="166"/>
      <c r="EL1612" s="166"/>
      <c r="EM1612" s="166"/>
      <c r="EN1612" s="166"/>
      <c r="EO1612" s="166"/>
      <c r="EP1612" s="166"/>
      <c r="EQ1612" s="166"/>
      <c r="ER1612" s="166"/>
      <c r="ES1612" s="166"/>
      <c r="ET1612" s="166"/>
      <c r="EU1612" s="166"/>
      <c r="EV1612" s="166"/>
      <c r="EW1612" s="166"/>
      <c r="EX1612" s="166"/>
      <c r="EY1612" s="166"/>
      <c r="EZ1612" s="166"/>
      <c r="FA1612" s="166"/>
      <c r="FB1612" s="166"/>
      <c r="FC1612" s="166"/>
      <c r="FD1612" s="166"/>
      <c r="FE1612" s="166"/>
      <c r="FF1612" s="166"/>
      <c r="FG1612" s="166"/>
      <c r="FH1612" s="166"/>
      <c r="FI1612" s="166"/>
      <c r="FJ1612" s="166"/>
    </row>
    <row r="1613" spans="13:166" s="19" customFormat="1">
      <c r="M1613" s="166"/>
      <c r="N1613" s="166"/>
      <c r="O1613" s="166"/>
      <c r="P1613" s="166"/>
      <c r="Q1613" s="166"/>
      <c r="R1613" s="166"/>
      <c r="S1613" s="166"/>
      <c r="T1613" s="166"/>
      <c r="U1613" s="166"/>
      <c r="V1613" s="166"/>
      <c r="W1613" s="166"/>
      <c r="X1613" s="166"/>
      <c r="Y1613" s="166"/>
      <c r="Z1613" s="166"/>
      <c r="AA1613" s="166"/>
      <c r="AB1613" s="166"/>
      <c r="AC1613" s="166"/>
      <c r="AD1613" s="166"/>
      <c r="AE1613" s="166"/>
      <c r="AF1613" s="166"/>
      <c r="AG1613" s="166"/>
      <c r="AH1613" s="167"/>
      <c r="AI1613" s="167"/>
      <c r="AJ1613" s="167"/>
      <c r="AK1613" s="167"/>
      <c r="AL1613" s="167"/>
      <c r="AM1613" s="167"/>
      <c r="AN1613" s="167"/>
      <c r="AO1613" s="167"/>
      <c r="AP1613" s="167"/>
      <c r="AQ1613" s="167"/>
      <c r="AR1613" s="167"/>
      <c r="AS1613" s="167"/>
      <c r="AT1613" s="167"/>
      <c r="AU1613" s="167"/>
      <c r="AV1613" s="167"/>
      <c r="AW1613" s="167"/>
      <c r="AX1613" s="167"/>
      <c r="AY1613" s="167"/>
      <c r="AZ1613" s="167"/>
      <c r="BA1613" s="167"/>
      <c r="BB1613" s="167"/>
      <c r="BC1613" s="167"/>
      <c r="BD1613" s="167"/>
      <c r="BE1613" s="167"/>
      <c r="BF1613" s="167"/>
      <c r="BG1613" s="167"/>
      <c r="BH1613" s="167"/>
      <c r="BI1613" s="167"/>
      <c r="BJ1613" s="167"/>
      <c r="BK1613" s="167"/>
      <c r="BL1613" s="166"/>
      <c r="BM1613" s="166"/>
      <c r="BN1613" s="166"/>
      <c r="BO1613" s="166"/>
      <c r="BP1613" s="166"/>
      <c r="BQ1613" s="166"/>
      <c r="BR1613" s="166"/>
      <c r="BS1613" s="166"/>
      <c r="BT1613" s="166"/>
      <c r="BU1613" s="166"/>
      <c r="BV1613" s="166"/>
      <c r="BW1613" s="166"/>
      <c r="BX1613" s="166"/>
      <c r="BY1613" s="166"/>
      <c r="BZ1613" s="166"/>
      <c r="CA1613" s="166"/>
      <c r="CB1613" s="166"/>
      <c r="CC1613" s="166"/>
      <c r="CD1613" s="166"/>
      <c r="CE1613" s="166"/>
      <c r="CF1613" s="166"/>
      <c r="CG1613" s="166"/>
      <c r="CH1613" s="166"/>
      <c r="CI1613" s="166"/>
      <c r="CJ1613" s="166"/>
      <c r="CK1613" s="166"/>
      <c r="CL1613" s="166"/>
      <c r="CM1613" s="166"/>
      <c r="CN1613" s="166"/>
      <c r="CO1613" s="166"/>
      <c r="CP1613" s="166"/>
      <c r="CQ1613" s="166"/>
      <c r="CR1613" s="166"/>
      <c r="CS1613" s="166"/>
      <c r="CT1613" s="166"/>
      <c r="CU1613" s="166"/>
      <c r="CV1613" s="166"/>
      <c r="CW1613" s="166"/>
      <c r="CX1613" s="166"/>
      <c r="CY1613" s="166"/>
      <c r="CZ1613" s="166"/>
      <c r="DA1613" s="166"/>
      <c r="DB1613" s="166"/>
      <c r="DC1613" s="166"/>
      <c r="DD1613" s="166"/>
      <c r="DE1613" s="166"/>
      <c r="DF1613" s="166"/>
      <c r="DG1613" s="166"/>
      <c r="DH1613" s="166"/>
      <c r="DI1613" s="166"/>
      <c r="DJ1613" s="166"/>
      <c r="DK1613" s="166"/>
      <c r="DL1613" s="166"/>
      <c r="DM1613" s="166"/>
      <c r="DN1613" s="166"/>
      <c r="DO1613" s="166"/>
      <c r="DP1613" s="166"/>
      <c r="DQ1613" s="166"/>
      <c r="DR1613" s="166"/>
      <c r="DS1613" s="166"/>
      <c r="DT1613" s="166"/>
      <c r="DU1613" s="166"/>
      <c r="DV1613" s="166"/>
      <c r="DW1613" s="166"/>
      <c r="DX1613" s="166"/>
      <c r="DY1613" s="166"/>
      <c r="DZ1613" s="166"/>
      <c r="EA1613" s="166"/>
      <c r="EB1613" s="166"/>
      <c r="EC1613" s="166"/>
      <c r="ED1613" s="166"/>
      <c r="EE1613" s="166"/>
      <c r="EF1613" s="166"/>
      <c r="EG1613" s="166"/>
      <c r="EH1613" s="166"/>
      <c r="EI1613" s="166"/>
      <c r="EJ1613" s="166"/>
      <c r="EK1613" s="166"/>
      <c r="EL1613" s="166"/>
      <c r="EM1613" s="166"/>
      <c r="EN1613" s="166"/>
      <c r="EO1613" s="166"/>
      <c r="EP1613" s="166"/>
      <c r="EQ1613" s="166"/>
      <c r="ER1613" s="166"/>
      <c r="ES1613" s="166"/>
      <c r="ET1613" s="166"/>
      <c r="EU1613" s="166"/>
      <c r="EV1613" s="166"/>
      <c r="EW1613" s="166"/>
      <c r="EX1613" s="166"/>
      <c r="EY1613" s="166"/>
      <c r="EZ1613" s="166"/>
      <c r="FA1613" s="166"/>
      <c r="FB1613" s="166"/>
      <c r="FC1613" s="166"/>
      <c r="FD1613" s="166"/>
      <c r="FE1613" s="166"/>
      <c r="FF1613" s="166"/>
      <c r="FG1613" s="166"/>
      <c r="FH1613" s="166"/>
      <c r="FI1613" s="166"/>
      <c r="FJ1613" s="166"/>
    </row>
    <row r="1614" spans="13:166" s="19" customFormat="1">
      <c r="M1614" s="166"/>
      <c r="N1614" s="166"/>
      <c r="O1614" s="166"/>
      <c r="P1614" s="166"/>
      <c r="Q1614" s="166"/>
      <c r="R1614" s="166"/>
      <c r="S1614" s="166"/>
      <c r="T1614" s="166"/>
      <c r="U1614" s="166"/>
      <c r="V1614" s="166"/>
      <c r="W1614" s="166"/>
      <c r="X1614" s="166"/>
      <c r="Y1614" s="166"/>
      <c r="Z1614" s="166"/>
      <c r="AA1614" s="166"/>
      <c r="AB1614" s="166"/>
      <c r="AC1614" s="166"/>
      <c r="AD1614" s="166"/>
      <c r="AE1614" s="166"/>
      <c r="AF1614" s="166"/>
      <c r="AG1614" s="166"/>
      <c r="AH1614" s="167"/>
      <c r="AI1614" s="167"/>
      <c r="AJ1614" s="167"/>
      <c r="AK1614" s="167"/>
      <c r="AL1614" s="167"/>
      <c r="AM1614" s="167"/>
      <c r="AN1614" s="167"/>
      <c r="AO1614" s="167"/>
      <c r="AP1614" s="167"/>
      <c r="AQ1614" s="167"/>
      <c r="AR1614" s="167"/>
      <c r="AS1614" s="167"/>
      <c r="AT1614" s="167"/>
      <c r="AU1614" s="167"/>
      <c r="AV1614" s="167"/>
      <c r="AW1614" s="167"/>
      <c r="AX1614" s="167"/>
      <c r="AY1614" s="167"/>
      <c r="AZ1614" s="167"/>
      <c r="BA1614" s="167"/>
      <c r="BB1614" s="167"/>
      <c r="BC1614" s="167"/>
      <c r="BD1614" s="167"/>
      <c r="BE1614" s="167"/>
      <c r="BF1614" s="167"/>
      <c r="BG1614" s="167"/>
      <c r="BH1614" s="167"/>
      <c r="BI1614" s="167"/>
      <c r="BJ1614" s="167"/>
      <c r="BK1614" s="167"/>
      <c r="BL1614" s="166"/>
      <c r="BM1614" s="166"/>
      <c r="BN1614" s="166"/>
      <c r="BO1614" s="166"/>
      <c r="BP1614" s="166"/>
      <c r="BQ1614" s="166"/>
      <c r="BR1614" s="166"/>
      <c r="BS1614" s="166"/>
      <c r="BT1614" s="166"/>
      <c r="BU1614" s="166"/>
      <c r="BV1614" s="166"/>
      <c r="BW1614" s="166"/>
      <c r="BX1614" s="166"/>
      <c r="BY1614" s="166"/>
      <c r="BZ1614" s="166"/>
      <c r="CA1614" s="166"/>
      <c r="CB1614" s="166"/>
      <c r="CC1614" s="166"/>
      <c r="CD1614" s="166"/>
      <c r="CE1614" s="166"/>
      <c r="CF1614" s="166"/>
      <c r="CG1614" s="166"/>
      <c r="CH1614" s="166"/>
      <c r="CI1614" s="166"/>
      <c r="CJ1614" s="166"/>
      <c r="CK1614" s="166"/>
      <c r="CL1614" s="166"/>
      <c r="CM1614" s="166"/>
      <c r="CN1614" s="166"/>
      <c r="CO1614" s="166"/>
      <c r="CP1614" s="166"/>
      <c r="CQ1614" s="166"/>
      <c r="CR1614" s="166"/>
      <c r="CS1614" s="166"/>
      <c r="CT1614" s="166"/>
      <c r="CU1614" s="166"/>
      <c r="CV1614" s="166"/>
      <c r="CW1614" s="166"/>
      <c r="CX1614" s="166"/>
      <c r="CY1614" s="166"/>
      <c r="CZ1614" s="166"/>
      <c r="DA1614" s="166"/>
      <c r="DB1614" s="166"/>
      <c r="DC1614" s="166"/>
      <c r="DD1614" s="166"/>
      <c r="DE1614" s="166"/>
      <c r="DF1614" s="166"/>
      <c r="DG1614" s="166"/>
      <c r="DH1614" s="166"/>
      <c r="DI1614" s="166"/>
      <c r="DJ1614" s="166"/>
      <c r="DK1614" s="166"/>
      <c r="DL1614" s="166"/>
      <c r="DM1614" s="166"/>
      <c r="DN1614" s="166"/>
      <c r="DO1614" s="166"/>
      <c r="DP1614" s="166"/>
      <c r="DQ1614" s="166"/>
      <c r="DR1614" s="166"/>
      <c r="DS1614" s="166"/>
      <c r="DT1614" s="166"/>
      <c r="DU1614" s="166"/>
      <c r="DV1614" s="166"/>
      <c r="DW1614" s="166"/>
      <c r="DX1614" s="166"/>
      <c r="DY1614" s="166"/>
      <c r="DZ1614" s="166"/>
      <c r="EA1614" s="166"/>
      <c r="EB1614" s="166"/>
      <c r="EC1614" s="166"/>
      <c r="ED1614" s="166"/>
      <c r="EE1614" s="166"/>
      <c r="EF1614" s="166"/>
      <c r="EG1614" s="166"/>
      <c r="EH1614" s="166"/>
      <c r="EI1614" s="166"/>
      <c r="EJ1614" s="166"/>
      <c r="EK1614" s="166"/>
      <c r="EL1614" s="166"/>
      <c r="EM1614" s="166"/>
      <c r="EN1614" s="166"/>
      <c r="EO1614" s="166"/>
      <c r="EP1614" s="166"/>
      <c r="EQ1614" s="166"/>
      <c r="ER1614" s="166"/>
      <c r="ES1614" s="166"/>
      <c r="ET1614" s="166"/>
      <c r="EU1614" s="166"/>
      <c r="EV1614" s="166"/>
      <c r="EW1614" s="166"/>
      <c r="EX1614" s="166"/>
      <c r="EY1614" s="166"/>
      <c r="EZ1614" s="166"/>
      <c r="FA1614" s="166"/>
      <c r="FB1614" s="166"/>
      <c r="FC1614" s="166"/>
      <c r="FD1614" s="166"/>
      <c r="FE1614" s="166"/>
      <c r="FF1614" s="166"/>
      <c r="FG1614" s="166"/>
      <c r="FH1614" s="166"/>
      <c r="FI1614" s="166"/>
      <c r="FJ1614" s="166"/>
    </row>
    <row r="1615" spans="13:166" s="19" customFormat="1">
      <c r="M1615" s="166"/>
      <c r="N1615" s="166"/>
      <c r="O1615" s="166"/>
      <c r="P1615" s="166"/>
      <c r="Q1615" s="166"/>
      <c r="R1615" s="166"/>
      <c r="S1615" s="166"/>
      <c r="T1615" s="166"/>
      <c r="U1615" s="166"/>
      <c r="V1615" s="166"/>
      <c r="W1615" s="166"/>
      <c r="X1615" s="166"/>
      <c r="Y1615" s="166"/>
      <c r="Z1615" s="166"/>
      <c r="AA1615" s="166"/>
      <c r="AB1615" s="166"/>
      <c r="AC1615" s="166"/>
      <c r="AD1615" s="166"/>
      <c r="AE1615" s="166"/>
      <c r="AF1615" s="166"/>
      <c r="AG1615" s="166"/>
      <c r="AH1615" s="167"/>
      <c r="AI1615" s="167"/>
      <c r="AJ1615" s="167"/>
      <c r="AK1615" s="167"/>
      <c r="AL1615" s="167"/>
      <c r="AM1615" s="167"/>
      <c r="AN1615" s="167"/>
      <c r="AO1615" s="167"/>
      <c r="AP1615" s="167"/>
      <c r="AQ1615" s="167"/>
      <c r="AR1615" s="167"/>
      <c r="AS1615" s="167"/>
      <c r="AT1615" s="167"/>
      <c r="AU1615" s="167"/>
      <c r="AV1615" s="167"/>
      <c r="AW1615" s="167"/>
      <c r="AX1615" s="167"/>
      <c r="AY1615" s="167"/>
      <c r="AZ1615" s="167"/>
      <c r="BA1615" s="167"/>
      <c r="BB1615" s="167"/>
      <c r="BC1615" s="167"/>
      <c r="BD1615" s="167"/>
      <c r="BE1615" s="167"/>
      <c r="BF1615" s="167"/>
      <c r="BG1615" s="167"/>
      <c r="BH1615" s="167"/>
      <c r="BI1615" s="167"/>
      <c r="BJ1615" s="167"/>
      <c r="BK1615" s="167"/>
      <c r="BL1615" s="166"/>
      <c r="BM1615" s="166"/>
      <c r="BN1615" s="166"/>
      <c r="BO1615" s="166"/>
      <c r="BP1615" s="166"/>
      <c r="BQ1615" s="166"/>
      <c r="BR1615" s="166"/>
      <c r="BS1615" s="166"/>
      <c r="BT1615" s="166"/>
      <c r="BU1615" s="166"/>
      <c r="BV1615" s="166"/>
      <c r="BW1615" s="166"/>
      <c r="BX1615" s="166"/>
      <c r="BY1615" s="166"/>
      <c r="BZ1615" s="166"/>
      <c r="CA1615" s="166"/>
      <c r="CB1615" s="166"/>
      <c r="CC1615" s="166"/>
      <c r="CD1615" s="166"/>
      <c r="CE1615" s="166"/>
      <c r="CF1615" s="166"/>
      <c r="CG1615" s="166"/>
      <c r="CH1615" s="166"/>
      <c r="CI1615" s="166"/>
      <c r="CJ1615" s="166"/>
      <c r="CK1615" s="166"/>
      <c r="CL1615" s="166"/>
      <c r="CM1615" s="166"/>
      <c r="CN1615" s="166"/>
      <c r="CO1615" s="166"/>
      <c r="CP1615" s="166"/>
      <c r="CQ1615" s="166"/>
      <c r="CR1615" s="166"/>
      <c r="CS1615" s="166"/>
      <c r="CT1615" s="166"/>
      <c r="CU1615" s="166"/>
      <c r="CV1615" s="166"/>
      <c r="CW1615" s="166"/>
      <c r="CX1615" s="166"/>
      <c r="CY1615" s="166"/>
      <c r="CZ1615" s="166"/>
      <c r="DA1615" s="166"/>
      <c r="DB1615" s="166"/>
      <c r="DC1615" s="166"/>
      <c r="DD1615" s="166"/>
      <c r="DE1615" s="166"/>
      <c r="DF1615" s="166"/>
      <c r="DG1615" s="166"/>
      <c r="DH1615" s="166"/>
      <c r="DI1615" s="166"/>
      <c r="DJ1615" s="166"/>
      <c r="DK1615" s="166"/>
      <c r="DL1615" s="166"/>
      <c r="DM1615" s="166"/>
      <c r="DN1615" s="166"/>
      <c r="DO1615" s="166"/>
      <c r="DP1615" s="166"/>
      <c r="DQ1615" s="166"/>
      <c r="DR1615" s="166"/>
      <c r="DS1615" s="166"/>
      <c r="DT1615" s="166"/>
      <c r="DU1615" s="166"/>
      <c r="DV1615" s="166"/>
      <c r="DW1615" s="166"/>
      <c r="DX1615" s="166"/>
      <c r="DY1615" s="166"/>
      <c r="DZ1615" s="166"/>
      <c r="EA1615" s="166"/>
      <c r="EB1615" s="166"/>
      <c r="EC1615" s="166"/>
      <c r="ED1615" s="166"/>
      <c r="EE1615" s="166"/>
      <c r="EF1615" s="166"/>
      <c r="EG1615" s="166"/>
      <c r="EH1615" s="166"/>
      <c r="EI1615" s="166"/>
      <c r="EJ1615" s="166"/>
      <c r="EK1615" s="166"/>
      <c r="EL1615" s="166"/>
      <c r="EM1615" s="166"/>
      <c r="EN1615" s="166"/>
      <c r="EO1615" s="166"/>
      <c r="EP1615" s="166"/>
      <c r="EQ1615" s="166"/>
      <c r="ER1615" s="166"/>
      <c r="ES1615" s="166"/>
      <c r="ET1615" s="166"/>
      <c r="EU1615" s="166"/>
      <c r="EV1615" s="166"/>
      <c r="EW1615" s="166"/>
      <c r="EX1615" s="166"/>
      <c r="EY1615" s="166"/>
      <c r="EZ1615" s="166"/>
      <c r="FA1615" s="166"/>
      <c r="FB1615" s="166"/>
      <c r="FC1615" s="166"/>
      <c r="FD1615" s="166"/>
      <c r="FE1615" s="166"/>
      <c r="FF1615" s="166"/>
      <c r="FG1615" s="166"/>
      <c r="FH1615" s="166"/>
      <c r="FI1615" s="166"/>
      <c r="FJ1615" s="166"/>
    </row>
    <row r="1616" spans="13:166" s="19" customFormat="1">
      <c r="M1616" s="166"/>
      <c r="N1616" s="166"/>
      <c r="O1616" s="166"/>
      <c r="P1616" s="166"/>
      <c r="Q1616" s="166"/>
      <c r="R1616" s="166"/>
      <c r="S1616" s="166"/>
      <c r="T1616" s="166"/>
      <c r="U1616" s="166"/>
      <c r="V1616" s="166"/>
      <c r="W1616" s="166"/>
      <c r="X1616" s="166"/>
      <c r="Y1616" s="166"/>
      <c r="Z1616" s="166"/>
      <c r="AA1616" s="166"/>
      <c r="AB1616" s="166"/>
      <c r="AC1616" s="166"/>
      <c r="AD1616" s="166"/>
      <c r="AE1616" s="166"/>
      <c r="AF1616" s="166"/>
      <c r="AG1616" s="166"/>
      <c r="AH1616" s="167"/>
      <c r="AI1616" s="167"/>
      <c r="AJ1616" s="167"/>
      <c r="AK1616" s="167"/>
      <c r="AL1616" s="167"/>
      <c r="AM1616" s="167"/>
      <c r="AN1616" s="167"/>
      <c r="AO1616" s="167"/>
      <c r="AP1616" s="167"/>
      <c r="AQ1616" s="167"/>
      <c r="AR1616" s="167"/>
      <c r="AS1616" s="167"/>
      <c r="AT1616" s="167"/>
      <c r="AU1616" s="167"/>
      <c r="AV1616" s="167"/>
      <c r="AW1616" s="167"/>
      <c r="AX1616" s="167"/>
      <c r="AY1616" s="167"/>
      <c r="AZ1616" s="167"/>
      <c r="BA1616" s="167"/>
      <c r="BB1616" s="167"/>
      <c r="BC1616" s="167"/>
      <c r="BD1616" s="167"/>
      <c r="BE1616" s="167"/>
      <c r="BF1616" s="167"/>
      <c r="BG1616" s="167"/>
      <c r="BH1616" s="167"/>
      <c r="BI1616" s="167"/>
      <c r="BJ1616" s="167"/>
      <c r="BK1616" s="167"/>
      <c r="BL1616" s="166"/>
      <c r="BM1616" s="166"/>
      <c r="BN1616" s="166"/>
      <c r="BO1616" s="166"/>
      <c r="BP1616" s="166"/>
      <c r="BQ1616" s="166"/>
      <c r="BR1616" s="166"/>
      <c r="BS1616" s="166"/>
      <c r="BT1616" s="166"/>
      <c r="BU1616" s="166"/>
      <c r="BV1616" s="166"/>
      <c r="BW1616" s="166"/>
      <c r="BX1616" s="166"/>
      <c r="BY1616" s="166"/>
      <c r="BZ1616" s="166"/>
      <c r="CA1616" s="166"/>
      <c r="CB1616" s="166"/>
      <c r="CC1616" s="166"/>
      <c r="CD1616" s="166"/>
      <c r="CE1616" s="166"/>
      <c r="CF1616" s="166"/>
      <c r="CG1616" s="166"/>
      <c r="CH1616" s="166"/>
      <c r="CI1616" s="166"/>
      <c r="CJ1616" s="166"/>
      <c r="CK1616" s="166"/>
      <c r="CL1616" s="166"/>
      <c r="CM1616" s="166"/>
      <c r="CN1616" s="166"/>
      <c r="CO1616" s="166"/>
      <c r="CP1616" s="166"/>
      <c r="CQ1616" s="166"/>
      <c r="CR1616" s="166"/>
      <c r="CS1616" s="166"/>
      <c r="CT1616" s="166"/>
      <c r="CU1616" s="166"/>
      <c r="CV1616" s="166"/>
      <c r="CW1616" s="166"/>
      <c r="CX1616" s="166"/>
      <c r="CY1616" s="166"/>
      <c r="CZ1616" s="166"/>
      <c r="DA1616" s="166"/>
      <c r="DB1616" s="166"/>
      <c r="DC1616" s="166"/>
      <c r="DD1616" s="166"/>
      <c r="DE1616" s="166"/>
      <c r="DF1616" s="166"/>
      <c r="DG1616" s="166"/>
      <c r="DH1616" s="166"/>
      <c r="DI1616" s="166"/>
      <c r="DJ1616" s="166"/>
      <c r="DK1616" s="166"/>
      <c r="DL1616" s="166"/>
      <c r="DM1616" s="166"/>
      <c r="DN1616" s="166"/>
      <c r="DO1616" s="166"/>
      <c r="DP1616" s="166"/>
      <c r="DQ1616" s="166"/>
      <c r="DR1616" s="166"/>
      <c r="DS1616" s="166"/>
      <c r="DT1616" s="166"/>
      <c r="DU1616" s="166"/>
      <c r="DV1616" s="166"/>
      <c r="DW1616" s="166"/>
      <c r="DX1616" s="166"/>
      <c r="DY1616" s="166"/>
      <c r="DZ1616" s="166"/>
      <c r="EA1616" s="166"/>
      <c r="EB1616" s="166"/>
      <c r="EC1616" s="166"/>
      <c r="ED1616" s="166"/>
      <c r="EE1616" s="166"/>
      <c r="EF1616" s="166"/>
      <c r="EG1616" s="166"/>
      <c r="EH1616" s="166"/>
      <c r="EI1616" s="166"/>
      <c r="EJ1616" s="166"/>
      <c r="EK1616" s="166"/>
      <c r="EL1616" s="166"/>
      <c r="EM1616" s="166"/>
      <c r="EN1616" s="166"/>
      <c r="EO1616" s="166"/>
      <c r="EP1616" s="166"/>
      <c r="EQ1616" s="166"/>
      <c r="ER1616" s="166"/>
      <c r="ES1616" s="166"/>
      <c r="ET1616" s="166"/>
      <c r="EU1616" s="166"/>
      <c r="EV1616" s="166"/>
      <c r="EW1616" s="166"/>
      <c r="EX1616" s="166"/>
      <c r="EY1616" s="166"/>
      <c r="EZ1616" s="166"/>
      <c r="FA1616" s="166"/>
      <c r="FB1616" s="166"/>
      <c r="FC1616" s="166"/>
      <c r="FD1616" s="166"/>
      <c r="FE1616" s="166"/>
      <c r="FF1616" s="166"/>
      <c r="FG1616" s="166"/>
      <c r="FH1616" s="166"/>
      <c r="FI1616" s="166"/>
      <c r="FJ1616" s="166"/>
    </row>
    <row r="1617" spans="13:166" s="19" customFormat="1">
      <c r="M1617" s="166"/>
      <c r="N1617" s="166"/>
      <c r="O1617" s="166"/>
      <c r="P1617" s="166"/>
      <c r="Q1617" s="166"/>
      <c r="R1617" s="166"/>
      <c r="S1617" s="166"/>
      <c r="T1617" s="166"/>
      <c r="U1617" s="166"/>
      <c r="V1617" s="166"/>
      <c r="W1617" s="166"/>
      <c r="X1617" s="166"/>
      <c r="Y1617" s="166"/>
      <c r="Z1617" s="166"/>
      <c r="AA1617" s="166"/>
      <c r="AB1617" s="166"/>
      <c r="AC1617" s="166"/>
      <c r="AD1617" s="166"/>
      <c r="AE1617" s="166"/>
      <c r="AF1617" s="166"/>
      <c r="AG1617" s="166"/>
      <c r="AH1617" s="167"/>
      <c r="AI1617" s="167"/>
      <c r="AJ1617" s="167"/>
      <c r="AK1617" s="167"/>
      <c r="AL1617" s="167"/>
      <c r="AM1617" s="167"/>
      <c r="AN1617" s="167"/>
      <c r="AO1617" s="167"/>
      <c r="AP1617" s="167"/>
      <c r="AQ1617" s="167"/>
      <c r="AR1617" s="167"/>
      <c r="AS1617" s="167"/>
      <c r="AT1617" s="167"/>
      <c r="AU1617" s="167"/>
      <c r="AV1617" s="167"/>
      <c r="AW1617" s="167"/>
      <c r="AX1617" s="167"/>
      <c r="AY1617" s="167"/>
      <c r="AZ1617" s="167"/>
      <c r="BA1617" s="167"/>
      <c r="BB1617" s="167"/>
      <c r="BC1617" s="167"/>
      <c r="BD1617" s="167"/>
      <c r="BE1617" s="167"/>
      <c r="BF1617" s="167"/>
      <c r="BG1617" s="167"/>
      <c r="BH1617" s="167"/>
      <c r="BI1617" s="167"/>
      <c r="BJ1617" s="167"/>
      <c r="BK1617" s="167"/>
      <c r="BL1617" s="166"/>
      <c r="BM1617" s="166"/>
      <c r="BN1617" s="166"/>
      <c r="BO1617" s="166"/>
      <c r="BP1617" s="166"/>
      <c r="BQ1617" s="166"/>
      <c r="BR1617" s="166"/>
      <c r="BS1617" s="166"/>
      <c r="BT1617" s="166"/>
      <c r="BU1617" s="166"/>
      <c r="BV1617" s="166"/>
      <c r="BW1617" s="166"/>
      <c r="BX1617" s="166"/>
      <c r="BY1617" s="166"/>
      <c r="BZ1617" s="166"/>
      <c r="CA1617" s="166"/>
      <c r="CB1617" s="166"/>
      <c r="CC1617" s="166"/>
      <c r="CD1617" s="166"/>
      <c r="CE1617" s="166"/>
      <c r="CF1617" s="166"/>
      <c r="CG1617" s="166"/>
      <c r="CH1617" s="166"/>
      <c r="CI1617" s="166"/>
      <c r="CJ1617" s="166"/>
      <c r="CK1617" s="166"/>
      <c r="CL1617" s="166"/>
      <c r="CM1617" s="166"/>
      <c r="CN1617" s="166"/>
      <c r="CO1617" s="166"/>
      <c r="CP1617" s="166"/>
      <c r="CQ1617" s="166"/>
      <c r="CR1617" s="166"/>
      <c r="CS1617" s="166"/>
      <c r="CT1617" s="166"/>
      <c r="CU1617" s="166"/>
      <c r="CV1617" s="166"/>
      <c r="CW1617" s="166"/>
      <c r="CX1617" s="166"/>
      <c r="CY1617" s="166"/>
      <c r="CZ1617" s="166"/>
      <c r="DA1617" s="166"/>
      <c r="DB1617" s="166"/>
      <c r="DC1617" s="166"/>
      <c r="DD1617" s="166"/>
      <c r="DE1617" s="166"/>
      <c r="DF1617" s="166"/>
      <c r="DG1617" s="166"/>
      <c r="DH1617" s="166"/>
      <c r="DI1617" s="166"/>
      <c r="DJ1617" s="166"/>
      <c r="DK1617" s="166"/>
      <c r="DL1617" s="166"/>
      <c r="DM1617" s="166"/>
      <c r="DN1617" s="166"/>
      <c r="DO1617" s="166"/>
      <c r="DP1617" s="166"/>
      <c r="DQ1617" s="166"/>
      <c r="DR1617" s="166"/>
      <c r="DS1617" s="166"/>
      <c r="DT1617" s="166"/>
      <c r="DU1617" s="166"/>
      <c r="DV1617" s="166"/>
      <c r="DW1617" s="166"/>
      <c r="DX1617" s="166"/>
      <c r="DY1617" s="166"/>
      <c r="DZ1617" s="166"/>
      <c r="EA1617" s="166"/>
      <c r="EB1617" s="166"/>
      <c r="EC1617" s="166"/>
      <c r="ED1617" s="166"/>
      <c r="EE1617" s="166"/>
      <c r="EF1617" s="166"/>
      <c r="EG1617" s="166"/>
      <c r="EH1617" s="166"/>
      <c r="EI1617" s="166"/>
      <c r="EJ1617" s="166"/>
      <c r="EK1617" s="166"/>
      <c r="EL1617" s="166"/>
      <c r="EM1617" s="166"/>
      <c r="EN1617" s="166"/>
      <c r="EO1617" s="166"/>
      <c r="EP1617" s="166"/>
      <c r="EQ1617" s="166"/>
      <c r="ER1617" s="166"/>
      <c r="ES1617" s="166"/>
      <c r="ET1617" s="166"/>
      <c r="EU1617" s="166"/>
      <c r="EV1617" s="166"/>
      <c r="EW1617" s="166"/>
      <c r="EX1617" s="166"/>
      <c r="EY1617" s="166"/>
      <c r="EZ1617" s="166"/>
      <c r="FA1617" s="166"/>
      <c r="FB1617" s="166"/>
      <c r="FC1617" s="166"/>
      <c r="FD1617" s="166"/>
      <c r="FE1617" s="166"/>
      <c r="FF1617" s="166"/>
      <c r="FG1617" s="166"/>
      <c r="FH1617" s="166"/>
      <c r="FI1617" s="166"/>
      <c r="FJ1617" s="166"/>
    </row>
    <row r="1618" spans="13:166" s="19" customFormat="1">
      <c r="M1618" s="166"/>
      <c r="N1618" s="166"/>
      <c r="O1618" s="166"/>
      <c r="P1618" s="166"/>
      <c r="Q1618" s="166"/>
      <c r="R1618" s="166"/>
      <c r="S1618" s="166"/>
      <c r="T1618" s="166"/>
      <c r="U1618" s="166"/>
      <c r="V1618" s="166"/>
      <c r="W1618" s="166"/>
      <c r="X1618" s="166"/>
      <c r="Y1618" s="166"/>
      <c r="Z1618" s="166"/>
      <c r="AA1618" s="166"/>
      <c r="AB1618" s="166"/>
      <c r="AC1618" s="166"/>
      <c r="AD1618" s="166"/>
      <c r="AE1618" s="166"/>
      <c r="AF1618" s="166"/>
      <c r="AG1618" s="166"/>
      <c r="AH1618" s="167"/>
      <c r="AI1618" s="167"/>
      <c r="AJ1618" s="167"/>
      <c r="AK1618" s="167"/>
      <c r="AL1618" s="167"/>
      <c r="AM1618" s="167"/>
      <c r="AN1618" s="167"/>
      <c r="AO1618" s="167"/>
      <c r="AP1618" s="167"/>
      <c r="AQ1618" s="167"/>
      <c r="AR1618" s="167"/>
      <c r="AS1618" s="167"/>
      <c r="AT1618" s="167"/>
      <c r="AU1618" s="167"/>
      <c r="AV1618" s="167"/>
      <c r="AW1618" s="167"/>
      <c r="AX1618" s="167"/>
      <c r="AY1618" s="167"/>
      <c r="AZ1618" s="167"/>
      <c r="BA1618" s="167"/>
      <c r="BB1618" s="167"/>
      <c r="BC1618" s="167"/>
      <c r="BD1618" s="167"/>
      <c r="BE1618" s="167"/>
      <c r="BF1618" s="167"/>
      <c r="BG1618" s="167"/>
      <c r="BH1618" s="167"/>
      <c r="BI1618" s="167"/>
      <c r="BJ1618" s="167"/>
      <c r="BK1618" s="167"/>
      <c r="BL1618" s="166"/>
      <c r="BM1618" s="166"/>
      <c r="BN1618" s="166"/>
      <c r="BO1618" s="166"/>
      <c r="BP1618" s="166"/>
      <c r="BQ1618" s="166"/>
      <c r="BR1618" s="166"/>
      <c r="BS1618" s="166"/>
      <c r="BT1618" s="166"/>
      <c r="BU1618" s="166"/>
      <c r="BV1618" s="166"/>
      <c r="BW1618" s="166"/>
      <c r="BX1618" s="166"/>
      <c r="BY1618" s="166"/>
      <c r="BZ1618" s="166"/>
      <c r="CA1618" s="166"/>
      <c r="CB1618" s="166"/>
      <c r="CC1618" s="166"/>
      <c r="CD1618" s="166"/>
      <c r="CE1618" s="166"/>
      <c r="CF1618" s="166"/>
      <c r="CG1618" s="166"/>
      <c r="CH1618" s="166"/>
      <c r="CI1618" s="166"/>
      <c r="CJ1618" s="166"/>
      <c r="CK1618" s="166"/>
      <c r="CL1618" s="166"/>
      <c r="CM1618" s="166"/>
      <c r="CN1618" s="166"/>
      <c r="CO1618" s="166"/>
      <c r="CP1618" s="166"/>
      <c r="CQ1618" s="166"/>
      <c r="CR1618" s="166"/>
      <c r="CS1618" s="166"/>
      <c r="CT1618" s="166"/>
      <c r="CU1618" s="166"/>
      <c r="CV1618" s="166"/>
      <c r="CW1618" s="166"/>
      <c r="CX1618" s="166"/>
      <c r="CY1618" s="166"/>
      <c r="CZ1618" s="166"/>
      <c r="DA1618" s="166"/>
      <c r="DB1618" s="166"/>
      <c r="DC1618" s="166"/>
      <c r="DD1618" s="166"/>
      <c r="DE1618" s="166"/>
      <c r="DF1618" s="166"/>
      <c r="DG1618" s="166"/>
      <c r="DH1618" s="166"/>
      <c r="DI1618" s="166"/>
      <c r="DJ1618" s="166"/>
      <c r="DK1618" s="166"/>
      <c r="DL1618" s="166"/>
      <c r="DM1618" s="166"/>
      <c r="DN1618" s="166"/>
      <c r="DO1618" s="166"/>
      <c r="DP1618" s="166"/>
      <c r="DQ1618" s="166"/>
      <c r="DR1618" s="166"/>
      <c r="DS1618" s="166"/>
      <c r="DT1618" s="166"/>
      <c r="DU1618" s="166"/>
      <c r="DV1618" s="166"/>
      <c r="DW1618" s="166"/>
      <c r="DX1618" s="166"/>
      <c r="DY1618" s="166"/>
      <c r="DZ1618" s="166"/>
      <c r="EA1618" s="166"/>
      <c r="EB1618" s="166"/>
      <c r="EC1618" s="166"/>
      <c r="ED1618" s="166"/>
      <c r="EE1618" s="166"/>
      <c r="EF1618" s="166"/>
      <c r="EG1618" s="166"/>
      <c r="EH1618" s="166"/>
      <c r="EI1618" s="166"/>
      <c r="EJ1618" s="166"/>
      <c r="EK1618" s="166"/>
      <c r="EL1618" s="166"/>
      <c r="EM1618" s="166"/>
      <c r="EN1618" s="166"/>
      <c r="EO1618" s="166"/>
      <c r="EP1618" s="166"/>
      <c r="EQ1618" s="166"/>
      <c r="ER1618" s="166"/>
      <c r="ES1618" s="166"/>
      <c r="ET1618" s="166"/>
      <c r="EU1618" s="166"/>
      <c r="EV1618" s="166"/>
      <c r="EW1618" s="166"/>
      <c r="EX1618" s="166"/>
      <c r="EY1618" s="166"/>
      <c r="EZ1618" s="166"/>
      <c r="FA1618" s="166"/>
      <c r="FB1618" s="166"/>
      <c r="FC1618" s="166"/>
      <c r="FD1618" s="166"/>
      <c r="FE1618" s="166"/>
      <c r="FF1618" s="166"/>
      <c r="FG1618" s="166"/>
      <c r="FH1618" s="166"/>
      <c r="FI1618" s="166"/>
      <c r="FJ1618" s="166"/>
    </row>
    <row r="1619" spans="13:166" s="19" customFormat="1">
      <c r="M1619" s="166"/>
      <c r="N1619" s="166"/>
      <c r="O1619" s="166"/>
      <c r="P1619" s="166"/>
      <c r="Q1619" s="166"/>
      <c r="R1619" s="166"/>
      <c r="S1619" s="166"/>
      <c r="T1619" s="166"/>
      <c r="U1619" s="166"/>
      <c r="V1619" s="166"/>
      <c r="W1619" s="166"/>
      <c r="X1619" s="166"/>
      <c r="Y1619" s="166"/>
      <c r="Z1619" s="166"/>
      <c r="AA1619" s="166"/>
      <c r="AB1619" s="166"/>
      <c r="AC1619" s="166"/>
      <c r="AD1619" s="166"/>
      <c r="AE1619" s="166"/>
      <c r="AF1619" s="166"/>
      <c r="AG1619" s="166"/>
      <c r="AH1619" s="167"/>
      <c r="AI1619" s="167"/>
      <c r="AJ1619" s="167"/>
      <c r="AK1619" s="167"/>
      <c r="AL1619" s="167"/>
      <c r="AM1619" s="167"/>
      <c r="AN1619" s="167"/>
      <c r="AO1619" s="167"/>
      <c r="AP1619" s="167"/>
      <c r="AQ1619" s="167"/>
      <c r="AR1619" s="167"/>
      <c r="AS1619" s="167"/>
      <c r="AT1619" s="167"/>
      <c r="AU1619" s="167"/>
      <c r="AV1619" s="167"/>
      <c r="AW1619" s="167"/>
      <c r="AX1619" s="167"/>
      <c r="AY1619" s="167"/>
      <c r="AZ1619" s="167"/>
      <c r="BA1619" s="167"/>
      <c r="BB1619" s="167"/>
      <c r="BC1619" s="167"/>
      <c r="BD1619" s="167"/>
      <c r="BE1619" s="167"/>
      <c r="BF1619" s="167"/>
      <c r="BG1619" s="167"/>
      <c r="BH1619" s="167"/>
      <c r="BI1619" s="167"/>
      <c r="BJ1619" s="167"/>
      <c r="BK1619" s="167"/>
      <c r="BL1619" s="166"/>
      <c r="BM1619" s="166"/>
      <c r="BN1619" s="166"/>
      <c r="BO1619" s="166"/>
      <c r="BP1619" s="166"/>
      <c r="BQ1619" s="166"/>
      <c r="BR1619" s="166"/>
      <c r="BS1619" s="166"/>
      <c r="BT1619" s="166"/>
      <c r="BU1619" s="166"/>
      <c r="BV1619" s="166"/>
      <c r="BW1619" s="166"/>
      <c r="BX1619" s="166"/>
      <c r="BY1619" s="166"/>
      <c r="BZ1619" s="166"/>
      <c r="CA1619" s="166"/>
      <c r="CB1619" s="166"/>
      <c r="CC1619" s="166"/>
      <c r="CD1619" s="166"/>
      <c r="CE1619" s="166"/>
      <c r="CF1619" s="166"/>
      <c r="CG1619" s="166"/>
      <c r="CH1619" s="166"/>
      <c r="CI1619" s="166"/>
      <c r="CJ1619" s="166"/>
      <c r="CK1619" s="166"/>
      <c r="CL1619" s="166"/>
      <c r="CM1619" s="166"/>
      <c r="CN1619" s="166"/>
      <c r="CO1619" s="166"/>
      <c r="CP1619" s="166"/>
      <c r="CQ1619" s="166"/>
      <c r="CR1619" s="166"/>
      <c r="CS1619" s="166"/>
      <c r="CT1619" s="166"/>
      <c r="CU1619" s="166"/>
      <c r="CV1619" s="166"/>
      <c r="CW1619" s="166"/>
      <c r="CX1619" s="166"/>
      <c r="CY1619" s="166"/>
      <c r="CZ1619" s="166"/>
      <c r="DA1619" s="166"/>
      <c r="DB1619" s="166"/>
      <c r="DC1619" s="166"/>
      <c r="DD1619" s="166"/>
      <c r="DE1619" s="166"/>
      <c r="DF1619" s="166"/>
      <c r="DG1619" s="166"/>
      <c r="DH1619" s="166"/>
      <c r="DI1619" s="166"/>
      <c r="DJ1619" s="166"/>
      <c r="DK1619" s="166"/>
      <c r="DL1619" s="166"/>
      <c r="DM1619" s="166"/>
      <c r="DN1619" s="166"/>
      <c r="DO1619" s="166"/>
      <c r="DP1619" s="166"/>
      <c r="DQ1619" s="166"/>
      <c r="DR1619" s="166"/>
      <c r="DS1619" s="166"/>
      <c r="DT1619" s="166"/>
      <c r="DU1619" s="166"/>
      <c r="DV1619" s="166"/>
      <c r="DW1619" s="166"/>
      <c r="DX1619" s="166"/>
      <c r="DY1619" s="166"/>
      <c r="DZ1619" s="166"/>
      <c r="EA1619" s="166"/>
      <c r="EB1619" s="166"/>
      <c r="EC1619" s="166"/>
      <c r="ED1619" s="166"/>
      <c r="EE1619" s="166"/>
      <c r="EF1619" s="166"/>
      <c r="EG1619" s="166"/>
      <c r="EH1619" s="166"/>
      <c r="EI1619" s="166"/>
      <c r="EJ1619" s="166"/>
      <c r="EK1619" s="166"/>
      <c r="EL1619" s="166"/>
      <c r="EM1619" s="166"/>
      <c r="EN1619" s="166"/>
      <c r="EO1619" s="166"/>
      <c r="EP1619" s="166"/>
      <c r="EQ1619" s="166"/>
      <c r="ER1619" s="166"/>
      <c r="ES1619" s="166"/>
      <c r="ET1619" s="166"/>
      <c r="EU1619" s="166"/>
      <c r="EV1619" s="166"/>
      <c r="EW1619" s="166"/>
      <c r="EX1619" s="166"/>
      <c r="EY1619" s="166"/>
      <c r="EZ1619" s="166"/>
      <c r="FA1619" s="166"/>
      <c r="FB1619" s="166"/>
      <c r="FC1619" s="166"/>
      <c r="FD1619" s="166"/>
      <c r="FE1619" s="166"/>
      <c r="FF1619" s="166"/>
      <c r="FG1619" s="166"/>
      <c r="FH1619" s="166"/>
      <c r="FI1619" s="166"/>
      <c r="FJ1619" s="166"/>
    </row>
    <row r="1620" spans="13:166" s="19" customFormat="1">
      <c r="M1620" s="166"/>
      <c r="N1620" s="166"/>
      <c r="O1620" s="166"/>
      <c r="P1620" s="166"/>
      <c r="Q1620" s="166"/>
      <c r="R1620" s="166"/>
      <c r="S1620" s="166"/>
      <c r="T1620" s="166"/>
      <c r="U1620" s="166"/>
      <c r="V1620" s="166"/>
      <c r="W1620" s="166"/>
      <c r="X1620" s="166"/>
      <c r="Y1620" s="166"/>
      <c r="Z1620" s="166"/>
      <c r="AA1620" s="166"/>
      <c r="AB1620" s="166"/>
      <c r="AC1620" s="166"/>
      <c r="AD1620" s="166"/>
      <c r="AE1620" s="166"/>
      <c r="AF1620" s="166"/>
      <c r="AG1620" s="166"/>
      <c r="AH1620" s="167"/>
      <c r="AI1620" s="167"/>
      <c r="AJ1620" s="167"/>
      <c r="AK1620" s="167"/>
      <c r="AL1620" s="167"/>
      <c r="AM1620" s="167"/>
      <c r="AN1620" s="167"/>
      <c r="AO1620" s="167"/>
      <c r="AP1620" s="167"/>
      <c r="AQ1620" s="167"/>
      <c r="AR1620" s="167"/>
      <c r="AS1620" s="167"/>
      <c r="AT1620" s="167"/>
      <c r="AU1620" s="167"/>
      <c r="AV1620" s="167"/>
      <c r="AW1620" s="167"/>
      <c r="AX1620" s="167"/>
      <c r="AY1620" s="167"/>
      <c r="AZ1620" s="167"/>
      <c r="BA1620" s="167"/>
      <c r="BB1620" s="167"/>
      <c r="BC1620" s="167"/>
      <c r="BD1620" s="167"/>
      <c r="BE1620" s="167"/>
      <c r="BF1620" s="167"/>
      <c r="BG1620" s="167"/>
      <c r="BH1620" s="167"/>
      <c r="BI1620" s="167"/>
      <c r="BJ1620" s="167"/>
      <c r="BK1620" s="167"/>
      <c r="BL1620" s="166"/>
      <c r="BM1620" s="166"/>
      <c r="BN1620" s="166"/>
      <c r="BO1620" s="166"/>
      <c r="BP1620" s="166"/>
      <c r="BQ1620" s="166"/>
      <c r="BR1620" s="166"/>
      <c r="BS1620" s="166"/>
      <c r="BT1620" s="166"/>
      <c r="BU1620" s="166"/>
      <c r="BV1620" s="166"/>
      <c r="BW1620" s="166"/>
      <c r="BX1620" s="166"/>
      <c r="BY1620" s="166"/>
      <c r="BZ1620" s="166"/>
      <c r="CA1620" s="166"/>
      <c r="CB1620" s="166"/>
      <c r="CC1620" s="166"/>
      <c r="CD1620" s="166"/>
      <c r="CE1620" s="166"/>
      <c r="CF1620" s="166"/>
      <c r="CG1620" s="166"/>
      <c r="CH1620" s="166"/>
      <c r="CI1620" s="166"/>
      <c r="CJ1620" s="166"/>
      <c r="CK1620" s="166"/>
      <c r="CL1620" s="166"/>
      <c r="CM1620" s="166"/>
      <c r="CN1620" s="166"/>
      <c r="CO1620" s="166"/>
      <c r="CP1620" s="166"/>
      <c r="CQ1620" s="166"/>
      <c r="CR1620" s="166"/>
      <c r="CS1620" s="166"/>
      <c r="CT1620" s="166"/>
      <c r="CU1620" s="166"/>
      <c r="CV1620" s="166"/>
      <c r="CW1620" s="166"/>
      <c r="CX1620" s="166"/>
      <c r="CY1620" s="166"/>
      <c r="CZ1620" s="166"/>
      <c r="DA1620" s="166"/>
      <c r="DB1620" s="166"/>
      <c r="DC1620" s="166"/>
      <c r="DD1620" s="166"/>
      <c r="DE1620" s="166"/>
      <c r="DF1620" s="166"/>
      <c r="DG1620" s="166"/>
      <c r="DH1620" s="166"/>
      <c r="DI1620" s="166"/>
      <c r="DJ1620" s="166"/>
      <c r="DK1620" s="166"/>
      <c r="DL1620" s="166"/>
      <c r="DM1620" s="166"/>
      <c r="DN1620" s="166"/>
      <c r="DO1620" s="166"/>
      <c r="DP1620" s="166"/>
      <c r="DQ1620" s="166"/>
      <c r="DR1620" s="166"/>
      <c r="DS1620" s="166"/>
      <c r="DT1620" s="166"/>
      <c r="DU1620" s="166"/>
      <c r="DV1620" s="166"/>
      <c r="DW1620" s="166"/>
      <c r="DX1620" s="166"/>
      <c r="DY1620" s="166"/>
      <c r="DZ1620" s="166"/>
      <c r="EA1620" s="166"/>
      <c r="EB1620" s="166"/>
      <c r="EC1620" s="166"/>
      <c r="ED1620" s="166"/>
      <c r="EE1620" s="166"/>
      <c r="EF1620" s="166"/>
      <c r="EG1620" s="166"/>
      <c r="EH1620" s="166"/>
      <c r="EI1620" s="166"/>
      <c r="EJ1620" s="166"/>
      <c r="EK1620" s="166"/>
      <c r="EL1620" s="166"/>
      <c r="EM1620" s="166"/>
      <c r="EN1620" s="166"/>
      <c r="EO1620" s="166"/>
      <c r="EP1620" s="166"/>
      <c r="EQ1620" s="166"/>
      <c r="ER1620" s="166"/>
      <c r="ES1620" s="166"/>
      <c r="ET1620" s="166"/>
      <c r="EU1620" s="166"/>
      <c r="EV1620" s="166"/>
      <c r="EW1620" s="166"/>
      <c r="EX1620" s="166"/>
      <c r="EY1620" s="166"/>
      <c r="EZ1620" s="166"/>
      <c r="FA1620" s="166"/>
      <c r="FB1620" s="166"/>
      <c r="FC1620" s="166"/>
      <c r="FD1620" s="166"/>
      <c r="FE1620" s="166"/>
      <c r="FF1620" s="166"/>
      <c r="FG1620" s="166"/>
      <c r="FH1620" s="166"/>
      <c r="FI1620" s="166"/>
      <c r="FJ1620" s="166"/>
    </row>
    <row r="1621" spans="13:166" s="19" customFormat="1">
      <c r="M1621" s="166"/>
      <c r="N1621" s="166"/>
      <c r="O1621" s="166"/>
      <c r="P1621" s="166"/>
      <c r="Q1621" s="166"/>
      <c r="R1621" s="166"/>
      <c r="S1621" s="166"/>
      <c r="T1621" s="166"/>
      <c r="U1621" s="166"/>
      <c r="V1621" s="166"/>
      <c r="W1621" s="166"/>
      <c r="X1621" s="166"/>
      <c r="Y1621" s="166"/>
      <c r="Z1621" s="166"/>
      <c r="AA1621" s="166"/>
      <c r="AB1621" s="166"/>
      <c r="AC1621" s="166"/>
      <c r="AD1621" s="166"/>
      <c r="AE1621" s="166"/>
      <c r="AF1621" s="166"/>
      <c r="AG1621" s="166"/>
      <c r="AH1621" s="167"/>
      <c r="AI1621" s="167"/>
      <c r="AJ1621" s="167"/>
      <c r="AK1621" s="167"/>
      <c r="AL1621" s="167"/>
      <c r="AM1621" s="167"/>
      <c r="AN1621" s="167"/>
      <c r="AO1621" s="167"/>
      <c r="AP1621" s="167"/>
      <c r="AQ1621" s="167"/>
      <c r="AR1621" s="167"/>
      <c r="AS1621" s="167"/>
      <c r="AT1621" s="167"/>
      <c r="AU1621" s="167"/>
      <c r="AV1621" s="167"/>
      <c r="AW1621" s="167"/>
      <c r="AX1621" s="167"/>
      <c r="AY1621" s="167"/>
      <c r="AZ1621" s="167"/>
      <c r="BA1621" s="167"/>
      <c r="BB1621" s="167"/>
      <c r="BC1621" s="167"/>
      <c r="BD1621" s="167"/>
      <c r="BE1621" s="167"/>
      <c r="BF1621" s="167"/>
      <c r="BG1621" s="167"/>
      <c r="BH1621" s="167"/>
      <c r="BI1621" s="167"/>
      <c r="BJ1621" s="167"/>
      <c r="BK1621" s="167"/>
      <c r="BL1621" s="166"/>
      <c r="BM1621" s="166"/>
      <c r="BN1621" s="166"/>
      <c r="BO1621" s="166"/>
      <c r="BP1621" s="166"/>
      <c r="BQ1621" s="166"/>
      <c r="BR1621" s="166"/>
      <c r="BS1621" s="166"/>
      <c r="BT1621" s="166"/>
      <c r="BU1621" s="166"/>
      <c r="BV1621" s="166"/>
      <c r="BW1621" s="166"/>
      <c r="BX1621" s="166"/>
      <c r="BY1621" s="166"/>
      <c r="BZ1621" s="166"/>
      <c r="CA1621" s="166"/>
      <c r="CB1621" s="166"/>
      <c r="CC1621" s="166"/>
      <c r="CD1621" s="166"/>
      <c r="CE1621" s="166"/>
      <c r="CF1621" s="166"/>
      <c r="CG1621" s="166"/>
      <c r="CH1621" s="166"/>
      <c r="CI1621" s="166"/>
      <c r="CJ1621" s="166"/>
      <c r="CK1621" s="166"/>
      <c r="CL1621" s="166"/>
      <c r="CM1621" s="166"/>
      <c r="CN1621" s="166"/>
      <c r="CO1621" s="166"/>
      <c r="CP1621" s="166"/>
      <c r="CQ1621" s="166"/>
      <c r="CR1621" s="166"/>
      <c r="CS1621" s="166"/>
      <c r="CT1621" s="166"/>
      <c r="CU1621" s="166"/>
      <c r="CV1621" s="166"/>
      <c r="CW1621" s="166"/>
      <c r="CX1621" s="166"/>
      <c r="CY1621" s="166"/>
      <c r="CZ1621" s="166"/>
      <c r="DA1621" s="166"/>
      <c r="DB1621" s="166"/>
      <c r="DC1621" s="166"/>
      <c r="DD1621" s="166"/>
      <c r="DE1621" s="166"/>
      <c r="DF1621" s="166"/>
      <c r="DG1621" s="166"/>
      <c r="DH1621" s="166"/>
      <c r="DI1621" s="166"/>
      <c r="DJ1621" s="166"/>
      <c r="DK1621" s="166"/>
      <c r="DL1621" s="166"/>
      <c r="DM1621" s="166"/>
      <c r="DN1621" s="166"/>
      <c r="DO1621" s="166"/>
      <c r="DP1621" s="166"/>
      <c r="DQ1621" s="166"/>
      <c r="DR1621" s="166"/>
      <c r="DS1621" s="166"/>
      <c r="DT1621" s="166"/>
      <c r="DU1621" s="166"/>
      <c r="DV1621" s="166"/>
      <c r="DW1621" s="166"/>
      <c r="DX1621" s="166"/>
      <c r="DY1621" s="166"/>
      <c r="DZ1621" s="166"/>
      <c r="EA1621" s="166"/>
      <c r="EB1621" s="166"/>
      <c r="EC1621" s="166"/>
      <c r="ED1621" s="166"/>
      <c r="EE1621" s="166"/>
      <c r="EF1621" s="166"/>
      <c r="EG1621" s="166"/>
      <c r="EH1621" s="166"/>
      <c r="EI1621" s="166"/>
      <c r="EJ1621" s="166"/>
      <c r="EK1621" s="166"/>
      <c r="EL1621" s="166"/>
      <c r="EM1621" s="166"/>
      <c r="EN1621" s="166"/>
      <c r="EO1621" s="166"/>
      <c r="EP1621" s="166"/>
      <c r="EQ1621" s="166"/>
      <c r="ER1621" s="166"/>
      <c r="ES1621" s="166"/>
      <c r="ET1621" s="166"/>
      <c r="EU1621" s="166"/>
      <c r="EV1621" s="166"/>
      <c r="EW1621" s="166"/>
      <c r="EX1621" s="166"/>
      <c r="EY1621" s="166"/>
      <c r="EZ1621" s="166"/>
      <c r="FA1621" s="166"/>
      <c r="FB1621" s="166"/>
      <c r="FC1621" s="166"/>
      <c r="FD1621" s="166"/>
      <c r="FE1621" s="166"/>
      <c r="FF1621" s="166"/>
      <c r="FG1621" s="166"/>
      <c r="FH1621" s="166"/>
      <c r="FI1621" s="166"/>
      <c r="FJ1621" s="166"/>
    </row>
    <row r="1622" spans="13:166" s="19" customFormat="1">
      <c r="M1622" s="166"/>
      <c r="N1622" s="166"/>
      <c r="O1622" s="166"/>
      <c r="P1622" s="166"/>
      <c r="Q1622" s="166"/>
      <c r="R1622" s="166"/>
      <c r="S1622" s="166"/>
      <c r="T1622" s="166"/>
      <c r="U1622" s="166"/>
      <c r="V1622" s="166"/>
      <c r="W1622" s="166"/>
      <c r="X1622" s="166"/>
      <c r="Y1622" s="166"/>
      <c r="Z1622" s="166"/>
      <c r="AA1622" s="166"/>
      <c r="AB1622" s="166"/>
      <c r="AC1622" s="166"/>
      <c r="AD1622" s="166"/>
      <c r="AE1622" s="166"/>
      <c r="AF1622" s="166"/>
      <c r="AG1622" s="166"/>
      <c r="AH1622" s="167"/>
      <c r="AI1622" s="167"/>
      <c r="AJ1622" s="167"/>
      <c r="AK1622" s="167"/>
      <c r="AL1622" s="167"/>
      <c r="AM1622" s="167"/>
      <c r="AN1622" s="167"/>
      <c r="AO1622" s="167"/>
      <c r="AP1622" s="167"/>
      <c r="AQ1622" s="167"/>
      <c r="AR1622" s="167"/>
      <c r="AS1622" s="167"/>
      <c r="AT1622" s="167"/>
      <c r="AU1622" s="167"/>
      <c r="AV1622" s="167"/>
      <c r="AW1622" s="167"/>
      <c r="AX1622" s="167"/>
      <c r="AY1622" s="167"/>
      <c r="AZ1622" s="167"/>
      <c r="BA1622" s="167"/>
      <c r="BB1622" s="167"/>
      <c r="BC1622" s="167"/>
      <c r="BD1622" s="167"/>
      <c r="BE1622" s="167"/>
      <c r="BF1622" s="167"/>
      <c r="BG1622" s="167"/>
      <c r="BH1622" s="167"/>
      <c r="BI1622" s="167"/>
      <c r="BJ1622" s="167"/>
      <c r="BK1622" s="167"/>
      <c r="BL1622" s="166"/>
      <c r="BM1622" s="166"/>
      <c r="BN1622" s="166"/>
      <c r="BO1622" s="166"/>
      <c r="BP1622" s="166"/>
      <c r="BQ1622" s="166"/>
      <c r="BR1622" s="166"/>
      <c r="BS1622" s="166"/>
      <c r="BT1622" s="166"/>
      <c r="BU1622" s="166"/>
      <c r="BV1622" s="166"/>
      <c r="BW1622" s="166"/>
      <c r="BX1622" s="166"/>
      <c r="BY1622" s="166"/>
      <c r="BZ1622" s="166"/>
      <c r="CA1622" s="166"/>
      <c r="CB1622" s="166"/>
      <c r="CC1622" s="166"/>
      <c r="CD1622" s="166"/>
      <c r="CE1622" s="166"/>
      <c r="CF1622" s="166"/>
      <c r="CG1622" s="166"/>
      <c r="CH1622" s="166"/>
      <c r="CI1622" s="166"/>
      <c r="CJ1622" s="166"/>
      <c r="CK1622" s="166"/>
      <c r="CL1622" s="166"/>
      <c r="CM1622" s="166"/>
      <c r="CN1622" s="166"/>
      <c r="CO1622" s="166"/>
      <c r="CP1622" s="166"/>
      <c r="CQ1622" s="166"/>
      <c r="CR1622" s="166"/>
      <c r="CS1622" s="166"/>
      <c r="CT1622" s="166"/>
      <c r="CU1622" s="166"/>
      <c r="CV1622" s="166"/>
      <c r="CW1622" s="166"/>
      <c r="CX1622" s="166"/>
      <c r="CY1622" s="166"/>
      <c r="CZ1622" s="166"/>
      <c r="DA1622" s="166"/>
      <c r="DB1622" s="166"/>
      <c r="DC1622" s="166"/>
      <c r="DD1622" s="166"/>
      <c r="DE1622" s="166"/>
      <c r="DF1622" s="166"/>
      <c r="DG1622" s="166"/>
      <c r="DH1622" s="166"/>
      <c r="DI1622" s="166"/>
      <c r="DJ1622" s="166"/>
      <c r="DK1622" s="166"/>
      <c r="DL1622" s="166"/>
      <c r="DM1622" s="166"/>
      <c r="DN1622" s="166"/>
      <c r="DO1622" s="166"/>
      <c r="DP1622" s="166"/>
      <c r="DQ1622" s="166"/>
      <c r="DR1622" s="166"/>
      <c r="DS1622" s="166"/>
      <c r="DT1622" s="166"/>
      <c r="DU1622" s="166"/>
      <c r="DV1622" s="166"/>
      <c r="DW1622" s="166"/>
      <c r="DX1622" s="166"/>
      <c r="DY1622" s="166"/>
      <c r="DZ1622" s="166"/>
      <c r="EA1622" s="166"/>
      <c r="EB1622" s="166"/>
      <c r="EC1622" s="166"/>
      <c r="ED1622" s="166"/>
      <c r="EE1622" s="166"/>
      <c r="EF1622" s="166"/>
      <c r="EG1622" s="166"/>
      <c r="EH1622" s="166"/>
      <c r="EI1622" s="166"/>
      <c r="EJ1622" s="166"/>
      <c r="EK1622" s="166"/>
      <c r="EL1622" s="166"/>
      <c r="EM1622" s="166"/>
      <c r="EN1622" s="166"/>
      <c r="EO1622" s="166"/>
      <c r="EP1622" s="166"/>
      <c r="EQ1622" s="166"/>
      <c r="ER1622" s="166"/>
      <c r="ES1622" s="166"/>
      <c r="ET1622" s="166"/>
      <c r="EU1622" s="166"/>
      <c r="EV1622" s="166"/>
      <c r="EW1622" s="166"/>
      <c r="EX1622" s="166"/>
      <c r="EY1622" s="166"/>
      <c r="EZ1622" s="166"/>
      <c r="FA1622" s="166"/>
      <c r="FB1622" s="166"/>
      <c r="FC1622" s="166"/>
      <c r="FD1622" s="166"/>
      <c r="FE1622" s="166"/>
      <c r="FF1622" s="166"/>
      <c r="FG1622" s="166"/>
      <c r="FH1622" s="166"/>
      <c r="FI1622" s="166"/>
      <c r="FJ1622" s="166"/>
    </row>
    <row r="1623" spans="13:166" s="19" customFormat="1">
      <c r="M1623" s="166"/>
      <c r="N1623" s="166"/>
      <c r="O1623" s="166"/>
      <c r="P1623" s="166"/>
      <c r="Q1623" s="166"/>
      <c r="R1623" s="166"/>
      <c r="S1623" s="166"/>
      <c r="T1623" s="166"/>
      <c r="U1623" s="166"/>
      <c r="V1623" s="166"/>
      <c r="W1623" s="166"/>
      <c r="X1623" s="166"/>
      <c r="Y1623" s="166"/>
      <c r="Z1623" s="166"/>
      <c r="AA1623" s="166"/>
      <c r="AB1623" s="166"/>
      <c r="AC1623" s="166"/>
      <c r="AD1623" s="166"/>
      <c r="AE1623" s="166"/>
      <c r="AF1623" s="166"/>
      <c r="AG1623" s="166"/>
      <c r="AH1623" s="167"/>
      <c r="AI1623" s="167"/>
      <c r="AJ1623" s="167"/>
      <c r="AK1623" s="167"/>
      <c r="AL1623" s="167"/>
      <c r="AM1623" s="167"/>
      <c r="AN1623" s="167"/>
      <c r="AO1623" s="167"/>
      <c r="AP1623" s="167"/>
      <c r="AQ1623" s="167"/>
      <c r="AR1623" s="167"/>
      <c r="AS1623" s="167"/>
      <c r="AT1623" s="167"/>
      <c r="AU1623" s="167"/>
      <c r="AV1623" s="167"/>
      <c r="AW1623" s="167"/>
      <c r="AX1623" s="167"/>
      <c r="AY1623" s="167"/>
      <c r="AZ1623" s="167"/>
      <c r="BA1623" s="167"/>
      <c r="BB1623" s="167"/>
      <c r="BC1623" s="167"/>
      <c r="BD1623" s="167"/>
      <c r="BE1623" s="167"/>
      <c r="BF1623" s="167"/>
      <c r="BG1623" s="167"/>
      <c r="BH1623" s="167"/>
      <c r="BI1623" s="167"/>
      <c r="BJ1623" s="167"/>
      <c r="BK1623" s="167"/>
      <c r="BL1623" s="166"/>
      <c r="BM1623" s="166"/>
      <c r="BN1623" s="166"/>
      <c r="BO1623" s="166"/>
      <c r="BP1623" s="166"/>
      <c r="BQ1623" s="166"/>
      <c r="BR1623" s="166"/>
      <c r="BS1623" s="166"/>
      <c r="BT1623" s="166"/>
      <c r="BU1623" s="166"/>
      <c r="BV1623" s="166"/>
      <c r="BW1623" s="166"/>
      <c r="BX1623" s="166"/>
      <c r="BY1623" s="166"/>
      <c r="BZ1623" s="166"/>
      <c r="CA1623" s="166"/>
      <c r="CB1623" s="166"/>
      <c r="CC1623" s="166"/>
      <c r="CD1623" s="166"/>
      <c r="CE1623" s="166"/>
      <c r="CF1623" s="166"/>
      <c r="CG1623" s="166"/>
      <c r="CH1623" s="166"/>
      <c r="CI1623" s="166"/>
      <c r="CJ1623" s="166"/>
      <c r="CK1623" s="166"/>
      <c r="CL1623" s="166"/>
      <c r="CM1623" s="166"/>
      <c r="CN1623" s="166"/>
      <c r="CO1623" s="166"/>
      <c r="CP1623" s="166"/>
      <c r="CQ1623" s="166"/>
      <c r="CR1623" s="166"/>
      <c r="CS1623" s="166"/>
      <c r="CT1623" s="166"/>
      <c r="CU1623" s="166"/>
      <c r="CV1623" s="166"/>
      <c r="CW1623" s="166"/>
      <c r="CX1623" s="166"/>
      <c r="CY1623" s="166"/>
      <c r="CZ1623" s="166"/>
      <c r="DA1623" s="166"/>
      <c r="DB1623" s="166"/>
      <c r="DC1623" s="166"/>
      <c r="DD1623" s="166"/>
      <c r="DE1623" s="166"/>
      <c r="DF1623" s="166"/>
      <c r="DG1623" s="166"/>
      <c r="DH1623" s="166"/>
      <c r="DI1623" s="166"/>
      <c r="DJ1623" s="166"/>
      <c r="DK1623" s="166"/>
      <c r="DL1623" s="166"/>
      <c r="DM1623" s="166"/>
      <c r="DN1623" s="166"/>
      <c r="DO1623" s="166"/>
      <c r="DP1623" s="166"/>
      <c r="DQ1623" s="166"/>
      <c r="DR1623" s="166"/>
      <c r="DS1623" s="166"/>
      <c r="DT1623" s="166"/>
      <c r="DU1623" s="166"/>
      <c r="DV1623" s="166"/>
      <c r="DW1623" s="166"/>
      <c r="DX1623" s="166"/>
      <c r="DY1623" s="166"/>
      <c r="DZ1623" s="166"/>
      <c r="EA1623" s="166"/>
      <c r="EB1623" s="166"/>
      <c r="EC1623" s="166"/>
      <c r="ED1623" s="166"/>
      <c r="EE1623" s="166"/>
      <c r="EF1623" s="166"/>
      <c r="EG1623" s="166"/>
      <c r="EH1623" s="166"/>
      <c r="EI1623" s="166"/>
      <c r="EJ1623" s="166"/>
      <c r="EK1623" s="166"/>
      <c r="EL1623" s="166"/>
      <c r="EM1623" s="166"/>
      <c r="EN1623" s="166"/>
      <c r="EO1623" s="166"/>
      <c r="EP1623" s="166"/>
      <c r="EQ1623" s="166"/>
      <c r="ER1623" s="166"/>
      <c r="ES1623" s="166"/>
      <c r="ET1623" s="166"/>
      <c r="EU1623" s="166"/>
      <c r="EV1623" s="166"/>
      <c r="EW1623" s="166"/>
      <c r="EX1623" s="166"/>
      <c r="EY1623" s="166"/>
      <c r="EZ1623" s="166"/>
      <c r="FA1623" s="166"/>
      <c r="FB1623" s="166"/>
      <c r="FC1623" s="166"/>
      <c r="FD1623" s="166"/>
      <c r="FE1623" s="166"/>
      <c r="FF1623" s="166"/>
      <c r="FG1623" s="166"/>
      <c r="FH1623" s="166"/>
      <c r="FI1623" s="166"/>
      <c r="FJ1623" s="166"/>
    </row>
    <row r="1624" spans="13:166" s="19" customFormat="1">
      <c r="M1624" s="166"/>
      <c r="N1624" s="166"/>
      <c r="O1624" s="166"/>
      <c r="P1624" s="166"/>
      <c r="Q1624" s="166"/>
      <c r="R1624" s="166"/>
      <c r="S1624" s="166"/>
      <c r="T1624" s="166"/>
      <c r="U1624" s="166"/>
      <c r="V1624" s="166"/>
      <c r="W1624" s="166"/>
      <c r="X1624" s="166"/>
      <c r="Y1624" s="166"/>
      <c r="Z1624" s="166"/>
      <c r="AA1624" s="166"/>
      <c r="AB1624" s="166"/>
      <c r="AC1624" s="166"/>
      <c r="AD1624" s="166"/>
      <c r="AE1624" s="166"/>
      <c r="AF1624" s="166"/>
      <c r="AG1624" s="166"/>
      <c r="AH1624" s="167"/>
      <c r="AI1624" s="167"/>
      <c r="AJ1624" s="167"/>
      <c r="AK1624" s="167"/>
      <c r="AL1624" s="167"/>
      <c r="AM1624" s="167"/>
      <c r="AN1624" s="167"/>
      <c r="AO1624" s="167"/>
      <c r="AP1624" s="167"/>
      <c r="AQ1624" s="167"/>
      <c r="AR1624" s="167"/>
      <c r="AS1624" s="167"/>
      <c r="AT1624" s="167"/>
      <c r="AU1624" s="167"/>
      <c r="AV1624" s="167"/>
      <c r="AW1624" s="167"/>
      <c r="AX1624" s="167"/>
      <c r="AY1624" s="167"/>
      <c r="AZ1624" s="167"/>
      <c r="BA1624" s="167"/>
      <c r="BB1624" s="167"/>
      <c r="BC1624" s="167"/>
      <c r="BD1624" s="167"/>
      <c r="BE1624" s="167"/>
      <c r="BF1624" s="167"/>
      <c r="BG1624" s="167"/>
      <c r="BH1624" s="167"/>
      <c r="BI1624" s="167"/>
      <c r="BJ1624" s="167"/>
      <c r="BK1624" s="167"/>
      <c r="BL1624" s="166"/>
      <c r="BM1624" s="166"/>
      <c r="BN1624" s="166"/>
      <c r="BO1624" s="166"/>
      <c r="BP1624" s="166"/>
      <c r="BQ1624" s="166"/>
      <c r="BR1624" s="166"/>
      <c r="BS1624" s="166"/>
      <c r="BT1624" s="166"/>
      <c r="BU1624" s="166"/>
      <c r="BV1624" s="166"/>
      <c r="BW1624" s="166"/>
      <c r="BX1624" s="166"/>
      <c r="BY1624" s="166"/>
      <c r="BZ1624" s="166"/>
      <c r="CA1624" s="166"/>
      <c r="CB1624" s="166"/>
      <c r="CC1624" s="166"/>
      <c r="CD1624" s="166"/>
      <c r="CE1624" s="166"/>
      <c r="CF1624" s="166"/>
      <c r="CG1624" s="166"/>
      <c r="CH1624" s="166"/>
      <c r="CI1624" s="166"/>
      <c r="CJ1624" s="166"/>
      <c r="CK1624" s="166"/>
      <c r="CL1624" s="166"/>
      <c r="CM1624" s="166"/>
      <c r="CN1624" s="166"/>
      <c r="CO1624" s="166"/>
      <c r="CP1624" s="166"/>
      <c r="CQ1624" s="166"/>
      <c r="CR1624" s="166"/>
      <c r="CS1624" s="166"/>
      <c r="CT1624" s="166"/>
      <c r="CU1624" s="166"/>
      <c r="CV1624" s="166"/>
      <c r="CW1624" s="166"/>
      <c r="CX1624" s="166"/>
      <c r="CY1624" s="166"/>
      <c r="CZ1624" s="166"/>
      <c r="DA1624" s="166"/>
      <c r="DB1624" s="166"/>
      <c r="DC1624" s="166"/>
      <c r="DD1624" s="166"/>
      <c r="DE1624" s="166"/>
      <c r="DF1624" s="166"/>
      <c r="DG1624" s="166"/>
      <c r="DH1624" s="166"/>
      <c r="DI1624" s="166"/>
      <c r="DJ1624" s="166"/>
      <c r="DK1624" s="166"/>
      <c r="DL1624" s="166"/>
      <c r="DM1624" s="166"/>
      <c r="DN1624" s="166"/>
      <c r="DO1624" s="166"/>
      <c r="DP1624" s="166"/>
      <c r="DQ1624" s="166"/>
      <c r="DR1624" s="166"/>
      <c r="DS1624" s="166"/>
      <c r="DT1624" s="166"/>
      <c r="DU1624" s="166"/>
      <c r="DV1624" s="166"/>
      <c r="DW1624" s="166"/>
      <c r="DX1624" s="166"/>
      <c r="DY1624" s="166"/>
      <c r="DZ1624" s="166"/>
      <c r="EA1624" s="166"/>
      <c r="EB1624" s="166"/>
      <c r="EC1624" s="166"/>
      <c r="ED1624" s="166"/>
      <c r="EE1624" s="166"/>
      <c r="EF1624" s="166"/>
      <c r="EG1624" s="166"/>
      <c r="EH1624" s="166"/>
      <c r="EI1624" s="166"/>
      <c r="EJ1624" s="166"/>
      <c r="EK1624" s="166"/>
      <c r="EL1624" s="166"/>
      <c r="EM1624" s="166"/>
      <c r="EN1624" s="166"/>
      <c r="EO1624" s="166"/>
      <c r="EP1624" s="166"/>
      <c r="EQ1624" s="166"/>
      <c r="ER1624" s="166"/>
      <c r="ES1624" s="166"/>
      <c r="ET1624" s="166"/>
      <c r="EU1624" s="166"/>
      <c r="EV1624" s="166"/>
      <c r="EW1624" s="166"/>
      <c r="EX1624" s="166"/>
      <c r="EY1624" s="166"/>
      <c r="EZ1624" s="166"/>
      <c r="FA1624" s="166"/>
      <c r="FB1624" s="166"/>
      <c r="FC1624" s="166"/>
      <c r="FD1624" s="166"/>
      <c r="FE1624" s="166"/>
      <c r="FF1624" s="166"/>
      <c r="FG1624" s="166"/>
      <c r="FH1624" s="166"/>
      <c r="FI1624" s="166"/>
      <c r="FJ1624" s="166"/>
    </row>
    <row r="1625" spans="13:166" s="19" customFormat="1">
      <c r="M1625" s="166"/>
      <c r="N1625" s="166"/>
      <c r="O1625" s="166"/>
      <c r="P1625" s="166"/>
      <c r="Q1625" s="166"/>
      <c r="R1625" s="166"/>
      <c r="S1625" s="166"/>
      <c r="T1625" s="166"/>
      <c r="U1625" s="166"/>
      <c r="V1625" s="166"/>
      <c r="W1625" s="166"/>
      <c r="X1625" s="166"/>
      <c r="Y1625" s="166"/>
      <c r="Z1625" s="166"/>
      <c r="AA1625" s="166"/>
      <c r="AB1625" s="166"/>
      <c r="AC1625" s="166"/>
      <c r="AD1625" s="166"/>
      <c r="AE1625" s="166"/>
      <c r="AF1625" s="166"/>
      <c r="AG1625" s="166"/>
      <c r="AH1625" s="167"/>
      <c r="AI1625" s="167"/>
      <c r="AJ1625" s="167"/>
      <c r="AK1625" s="167"/>
      <c r="AL1625" s="167"/>
      <c r="AM1625" s="167"/>
      <c r="AN1625" s="167"/>
      <c r="AO1625" s="167"/>
      <c r="AP1625" s="167"/>
      <c r="AQ1625" s="167"/>
      <c r="AR1625" s="167"/>
      <c r="AS1625" s="167"/>
      <c r="AT1625" s="167"/>
      <c r="AU1625" s="167"/>
      <c r="AV1625" s="167"/>
      <c r="AW1625" s="167"/>
      <c r="AX1625" s="167"/>
      <c r="AY1625" s="167"/>
      <c r="AZ1625" s="167"/>
      <c r="BA1625" s="167"/>
      <c r="BB1625" s="167"/>
      <c r="BC1625" s="167"/>
      <c r="BD1625" s="167"/>
      <c r="BE1625" s="167"/>
      <c r="BF1625" s="167"/>
      <c r="BG1625" s="167"/>
      <c r="BH1625" s="167"/>
      <c r="BI1625" s="167"/>
      <c r="BJ1625" s="167"/>
      <c r="BK1625" s="167"/>
      <c r="BL1625" s="166"/>
      <c r="BM1625" s="166"/>
      <c r="BN1625" s="166"/>
      <c r="BO1625" s="166"/>
      <c r="BP1625" s="166"/>
      <c r="BQ1625" s="166"/>
      <c r="BR1625" s="166"/>
      <c r="BS1625" s="166"/>
      <c r="BT1625" s="166"/>
      <c r="BU1625" s="166"/>
      <c r="BV1625" s="166"/>
      <c r="BW1625" s="166"/>
      <c r="BX1625" s="166"/>
      <c r="BY1625" s="166"/>
      <c r="BZ1625" s="166"/>
      <c r="CA1625" s="166"/>
      <c r="CB1625" s="166"/>
      <c r="CC1625" s="166"/>
      <c r="CD1625" s="166"/>
      <c r="CE1625" s="166"/>
      <c r="CF1625" s="166"/>
      <c r="CG1625" s="166"/>
      <c r="CH1625" s="166"/>
      <c r="CI1625" s="166"/>
      <c r="CJ1625" s="166"/>
      <c r="CK1625" s="166"/>
      <c r="CL1625" s="166"/>
      <c r="CM1625" s="166"/>
      <c r="CN1625" s="166"/>
      <c r="CO1625" s="166"/>
      <c r="CP1625" s="166"/>
      <c r="CQ1625" s="166"/>
      <c r="CR1625" s="166"/>
      <c r="CS1625" s="166"/>
      <c r="CT1625" s="166"/>
      <c r="CU1625" s="166"/>
      <c r="CV1625" s="166"/>
      <c r="CW1625" s="166"/>
      <c r="CX1625" s="166"/>
      <c r="CY1625" s="166"/>
      <c r="CZ1625" s="166"/>
      <c r="DA1625" s="166"/>
      <c r="DB1625" s="166"/>
      <c r="DC1625" s="166"/>
      <c r="DD1625" s="166"/>
      <c r="DE1625" s="166"/>
      <c r="DF1625" s="166"/>
      <c r="DG1625" s="166"/>
      <c r="DH1625" s="166"/>
      <c r="DI1625" s="166"/>
      <c r="DJ1625" s="166"/>
      <c r="DK1625" s="166"/>
      <c r="DL1625" s="166"/>
      <c r="DM1625" s="166"/>
      <c r="DN1625" s="166"/>
      <c r="DO1625" s="166"/>
      <c r="DP1625" s="166"/>
      <c r="DQ1625" s="166"/>
      <c r="DR1625" s="166"/>
      <c r="DS1625" s="166"/>
      <c r="DT1625" s="166"/>
      <c r="DU1625" s="166"/>
      <c r="DV1625" s="166"/>
      <c r="DW1625" s="166"/>
      <c r="DX1625" s="166"/>
      <c r="DY1625" s="166"/>
      <c r="DZ1625" s="166"/>
      <c r="EA1625" s="166"/>
      <c r="EB1625" s="166"/>
      <c r="EC1625" s="166"/>
      <c r="ED1625" s="166"/>
      <c r="EE1625" s="166"/>
      <c r="EF1625" s="166"/>
      <c r="EG1625" s="166"/>
      <c r="EH1625" s="166"/>
      <c r="EI1625" s="166"/>
      <c r="EJ1625" s="166"/>
      <c r="EK1625" s="166"/>
      <c r="EL1625" s="166"/>
      <c r="EM1625" s="166"/>
      <c r="EN1625" s="166"/>
      <c r="EO1625" s="166"/>
      <c r="EP1625" s="166"/>
      <c r="EQ1625" s="166"/>
      <c r="ER1625" s="166"/>
      <c r="ES1625" s="166"/>
      <c r="ET1625" s="166"/>
      <c r="EU1625" s="166"/>
      <c r="EV1625" s="166"/>
      <c r="EW1625" s="166"/>
      <c r="EX1625" s="166"/>
      <c r="EY1625" s="166"/>
      <c r="EZ1625" s="166"/>
      <c r="FA1625" s="166"/>
      <c r="FB1625" s="166"/>
      <c r="FC1625" s="166"/>
      <c r="FD1625" s="166"/>
      <c r="FE1625" s="166"/>
      <c r="FF1625" s="166"/>
      <c r="FG1625" s="166"/>
      <c r="FH1625" s="166"/>
      <c r="FI1625" s="166"/>
      <c r="FJ1625" s="166"/>
    </row>
    <row r="1626" spans="13:166" s="19" customFormat="1">
      <c r="M1626" s="166"/>
      <c r="N1626" s="166"/>
      <c r="O1626" s="166"/>
      <c r="P1626" s="166"/>
      <c r="Q1626" s="166"/>
      <c r="R1626" s="166"/>
      <c r="S1626" s="166"/>
      <c r="T1626" s="166"/>
      <c r="U1626" s="166"/>
      <c r="V1626" s="166"/>
      <c r="W1626" s="166"/>
      <c r="X1626" s="166"/>
      <c r="Y1626" s="166"/>
      <c r="Z1626" s="166"/>
      <c r="AA1626" s="166"/>
      <c r="AB1626" s="166"/>
      <c r="AC1626" s="166"/>
      <c r="AD1626" s="166"/>
      <c r="AE1626" s="166"/>
      <c r="AF1626" s="166"/>
      <c r="AG1626" s="166"/>
      <c r="AH1626" s="167"/>
      <c r="AI1626" s="167"/>
      <c r="AJ1626" s="167"/>
      <c r="AK1626" s="167"/>
      <c r="AL1626" s="167"/>
      <c r="AM1626" s="167"/>
      <c r="AN1626" s="167"/>
      <c r="AO1626" s="167"/>
      <c r="AP1626" s="167"/>
      <c r="AQ1626" s="167"/>
      <c r="AR1626" s="167"/>
      <c r="AS1626" s="167"/>
      <c r="AT1626" s="167"/>
      <c r="AU1626" s="167"/>
      <c r="AV1626" s="167"/>
      <c r="AW1626" s="167"/>
      <c r="AX1626" s="167"/>
      <c r="AY1626" s="167"/>
      <c r="AZ1626" s="167"/>
      <c r="BA1626" s="167"/>
      <c r="BB1626" s="167"/>
      <c r="BC1626" s="167"/>
      <c r="BD1626" s="167"/>
      <c r="BE1626" s="167"/>
      <c r="BF1626" s="167"/>
      <c r="BG1626" s="167"/>
      <c r="BH1626" s="167"/>
      <c r="BI1626" s="167"/>
      <c r="BJ1626" s="167"/>
      <c r="BK1626" s="167"/>
      <c r="BL1626" s="166"/>
      <c r="BM1626" s="166"/>
      <c r="BN1626" s="166"/>
      <c r="BO1626" s="166"/>
      <c r="BP1626" s="166"/>
      <c r="BQ1626" s="166"/>
      <c r="BR1626" s="166"/>
      <c r="BS1626" s="166"/>
      <c r="BT1626" s="166"/>
      <c r="BU1626" s="166"/>
      <c r="BV1626" s="166"/>
      <c r="BW1626" s="166"/>
      <c r="BX1626" s="166"/>
      <c r="BY1626" s="166"/>
      <c r="BZ1626" s="166"/>
      <c r="CA1626" s="166"/>
      <c r="CB1626" s="166"/>
      <c r="CC1626" s="166"/>
      <c r="CD1626" s="166"/>
      <c r="CE1626" s="166"/>
      <c r="CF1626" s="166"/>
      <c r="CG1626" s="166"/>
      <c r="CH1626" s="166"/>
      <c r="CI1626" s="166"/>
      <c r="CJ1626" s="166"/>
      <c r="CK1626" s="166"/>
      <c r="CL1626" s="166"/>
      <c r="CM1626" s="166"/>
      <c r="CN1626" s="166"/>
      <c r="CO1626" s="166"/>
      <c r="CP1626" s="166"/>
      <c r="CQ1626" s="166"/>
      <c r="CR1626" s="166"/>
      <c r="CS1626" s="166"/>
      <c r="CT1626" s="166"/>
      <c r="CU1626" s="166"/>
      <c r="CV1626" s="166"/>
      <c r="CW1626" s="166"/>
      <c r="CX1626" s="166"/>
      <c r="CY1626" s="166"/>
      <c r="CZ1626" s="166"/>
      <c r="DA1626" s="166"/>
      <c r="DB1626" s="166"/>
      <c r="DC1626" s="166"/>
      <c r="DD1626" s="166"/>
      <c r="DE1626" s="166"/>
      <c r="DF1626" s="166"/>
      <c r="DG1626" s="166"/>
      <c r="DH1626" s="166"/>
      <c r="DI1626" s="166"/>
      <c r="DJ1626" s="166"/>
      <c r="DK1626" s="166"/>
      <c r="DL1626" s="166"/>
      <c r="DM1626" s="166"/>
      <c r="DN1626" s="166"/>
      <c r="DO1626" s="166"/>
      <c r="DP1626" s="166"/>
      <c r="DQ1626" s="166"/>
      <c r="DR1626" s="166"/>
      <c r="DS1626" s="166"/>
      <c r="DT1626" s="166"/>
      <c r="DU1626" s="166"/>
      <c r="DV1626" s="166"/>
      <c r="DW1626" s="166"/>
      <c r="DX1626" s="166"/>
      <c r="DY1626" s="166"/>
      <c r="DZ1626" s="166"/>
      <c r="EA1626" s="166"/>
      <c r="EB1626" s="166"/>
      <c r="EC1626" s="166"/>
      <c r="ED1626" s="166"/>
      <c r="EE1626" s="166"/>
      <c r="EF1626" s="166"/>
      <c r="EG1626" s="166"/>
      <c r="EH1626" s="166"/>
      <c r="EI1626" s="166"/>
      <c r="EJ1626" s="166"/>
      <c r="EK1626" s="166"/>
      <c r="EL1626" s="166"/>
      <c r="EM1626" s="166"/>
      <c r="EN1626" s="166"/>
      <c r="EO1626" s="166"/>
      <c r="EP1626" s="166"/>
      <c r="EQ1626" s="166"/>
      <c r="ER1626" s="166"/>
      <c r="ES1626" s="166"/>
      <c r="ET1626" s="166"/>
      <c r="EU1626" s="166"/>
      <c r="EV1626" s="166"/>
      <c r="EW1626" s="166"/>
      <c r="EX1626" s="166"/>
      <c r="EY1626" s="166"/>
      <c r="EZ1626" s="166"/>
      <c r="FA1626" s="166"/>
      <c r="FB1626" s="166"/>
      <c r="FC1626" s="166"/>
      <c r="FD1626" s="166"/>
      <c r="FE1626" s="166"/>
      <c r="FF1626" s="166"/>
      <c r="FG1626" s="166"/>
      <c r="FH1626" s="166"/>
      <c r="FI1626" s="166"/>
      <c r="FJ1626" s="166"/>
    </row>
    <row r="1627" spans="13:166" s="19" customFormat="1">
      <c r="M1627" s="166"/>
      <c r="N1627" s="166"/>
      <c r="O1627" s="166"/>
      <c r="P1627" s="166"/>
      <c r="Q1627" s="166"/>
      <c r="R1627" s="166"/>
      <c r="S1627" s="166"/>
      <c r="T1627" s="166"/>
      <c r="U1627" s="166"/>
      <c r="V1627" s="166"/>
      <c r="W1627" s="166"/>
      <c r="X1627" s="166"/>
      <c r="Y1627" s="166"/>
      <c r="Z1627" s="166"/>
      <c r="AA1627" s="166"/>
      <c r="AB1627" s="166"/>
      <c r="AC1627" s="166"/>
      <c r="AD1627" s="166"/>
      <c r="AE1627" s="166"/>
      <c r="AF1627" s="166"/>
      <c r="AG1627" s="166"/>
      <c r="AH1627" s="167"/>
      <c r="AI1627" s="167"/>
      <c r="AJ1627" s="167"/>
      <c r="AK1627" s="167"/>
      <c r="AL1627" s="167"/>
      <c r="AM1627" s="167"/>
      <c r="AN1627" s="167"/>
      <c r="AO1627" s="167"/>
      <c r="AP1627" s="167"/>
      <c r="AQ1627" s="167"/>
      <c r="AR1627" s="167"/>
      <c r="AS1627" s="167"/>
      <c r="AT1627" s="167"/>
      <c r="AU1627" s="167"/>
      <c r="AV1627" s="167"/>
      <c r="AW1627" s="167"/>
      <c r="AX1627" s="167"/>
      <c r="AY1627" s="167"/>
      <c r="AZ1627" s="167"/>
      <c r="BA1627" s="167"/>
      <c r="BB1627" s="167"/>
      <c r="BC1627" s="167"/>
      <c r="BD1627" s="167"/>
      <c r="BE1627" s="167"/>
      <c r="BF1627" s="167"/>
      <c r="BG1627" s="167"/>
      <c r="BH1627" s="167"/>
      <c r="BI1627" s="167"/>
      <c r="BJ1627" s="167"/>
      <c r="BK1627" s="167"/>
      <c r="BL1627" s="166"/>
      <c r="BM1627" s="166"/>
      <c r="BN1627" s="166"/>
      <c r="BO1627" s="166"/>
      <c r="BP1627" s="166"/>
      <c r="BQ1627" s="166"/>
      <c r="BR1627" s="166"/>
      <c r="BS1627" s="166"/>
      <c r="BT1627" s="166"/>
      <c r="BU1627" s="166"/>
      <c r="BV1627" s="166"/>
      <c r="BW1627" s="166"/>
      <c r="BX1627" s="166"/>
      <c r="BY1627" s="166"/>
      <c r="BZ1627" s="166"/>
      <c r="CA1627" s="166"/>
      <c r="CB1627" s="166"/>
      <c r="CC1627" s="166"/>
      <c r="CD1627" s="166"/>
      <c r="CE1627" s="166"/>
      <c r="CF1627" s="166"/>
      <c r="CG1627" s="166"/>
      <c r="CH1627" s="166"/>
      <c r="CI1627" s="166"/>
      <c r="CJ1627" s="166"/>
      <c r="CK1627" s="166"/>
      <c r="CL1627" s="166"/>
      <c r="CM1627" s="166"/>
      <c r="CN1627" s="166"/>
      <c r="CO1627" s="166"/>
      <c r="CP1627" s="166"/>
      <c r="CQ1627" s="166"/>
      <c r="CR1627" s="166"/>
      <c r="CS1627" s="166"/>
      <c r="CT1627" s="166"/>
      <c r="CU1627" s="166"/>
      <c r="CV1627" s="166"/>
      <c r="CW1627" s="166"/>
      <c r="CX1627" s="166"/>
      <c r="CY1627" s="166"/>
      <c r="CZ1627" s="166"/>
      <c r="DA1627" s="166"/>
      <c r="DB1627" s="166"/>
      <c r="DC1627" s="166"/>
      <c r="DD1627" s="166"/>
      <c r="DE1627" s="166"/>
      <c r="DF1627" s="166"/>
      <c r="DG1627" s="166"/>
      <c r="DH1627" s="166"/>
      <c r="DI1627" s="166"/>
      <c r="DJ1627" s="166"/>
      <c r="DK1627" s="166"/>
      <c r="DL1627" s="166"/>
      <c r="DM1627" s="166"/>
      <c r="DN1627" s="166"/>
      <c r="DO1627" s="166"/>
      <c r="DP1627" s="166"/>
      <c r="DQ1627" s="166"/>
      <c r="DR1627" s="166"/>
      <c r="DS1627" s="166"/>
      <c r="DT1627" s="166"/>
      <c r="DU1627" s="166"/>
      <c r="DV1627" s="166"/>
      <c r="DW1627" s="166"/>
      <c r="DX1627" s="166"/>
      <c r="DY1627" s="166"/>
      <c r="DZ1627" s="166"/>
      <c r="EA1627" s="166"/>
      <c r="EB1627" s="166"/>
      <c r="EC1627" s="166"/>
      <c r="ED1627" s="166"/>
      <c r="EE1627" s="166"/>
      <c r="EF1627" s="166"/>
      <c r="EG1627" s="166"/>
      <c r="EH1627" s="166"/>
      <c r="EI1627" s="166"/>
      <c r="EJ1627" s="166"/>
      <c r="EK1627" s="166"/>
      <c r="EL1627" s="166"/>
      <c r="EM1627" s="166"/>
      <c r="EN1627" s="166"/>
      <c r="EO1627" s="166"/>
      <c r="EP1627" s="166"/>
      <c r="EQ1627" s="166"/>
      <c r="ER1627" s="166"/>
      <c r="ES1627" s="166"/>
      <c r="ET1627" s="166"/>
      <c r="EU1627" s="166"/>
      <c r="EV1627" s="166"/>
      <c r="EW1627" s="166"/>
      <c r="EX1627" s="166"/>
      <c r="EY1627" s="166"/>
      <c r="EZ1627" s="166"/>
      <c r="FA1627" s="166"/>
      <c r="FB1627" s="166"/>
      <c r="FC1627" s="166"/>
      <c r="FD1627" s="166"/>
      <c r="FE1627" s="166"/>
      <c r="FF1627" s="166"/>
      <c r="FG1627" s="166"/>
      <c r="FH1627" s="166"/>
      <c r="FI1627" s="166"/>
      <c r="FJ1627" s="166"/>
    </row>
    <row r="1628" spans="13:166" s="19" customFormat="1">
      <c r="M1628" s="166"/>
      <c r="N1628" s="166"/>
      <c r="O1628" s="166"/>
      <c r="P1628" s="166"/>
      <c r="Q1628" s="166"/>
      <c r="R1628" s="166"/>
      <c r="S1628" s="166"/>
      <c r="T1628" s="166"/>
      <c r="U1628" s="166"/>
      <c r="V1628" s="166"/>
      <c r="W1628" s="166"/>
      <c r="X1628" s="166"/>
      <c r="Y1628" s="166"/>
      <c r="Z1628" s="166"/>
      <c r="AA1628" s="166"/>
      <c r="AB1628" s="166"/>
      <c r="AC1628" s="166"/>
      <c r="AD1628" s="166"/>
      <c r="AE1628" s="166"/>
      <c r="AF1628" s="166"/>
      <c r="AG1628" s="166"/>
      <c r="AH1628" s="167"/>
      <c r="AI1628" s="167"/>
      <c r="AJ1628" s="167"/>
      <c r="AK1628" s="167"/>
      <c r="AL1628" s="167"/>
      <c r="AM1628" s="167"/>
      <c r="AN1628" s="167"/>
      <c r="AO1628" s="167"/>
      <c r="AP1628" s="167"/>
      <c r="AQ1628" s="167"/>
      <c r="AR1628" s="167"/>
      <c r="AS1628" s="167"/>
      <c r="AT1628" s="167"/>
      <c r="AU1628" s="167"/>
      <c r="AV1628" s="167"/>
      <c r="AW1628" s="167"/>
      <c r="AX1628" s="167"/>
      <c r="AY1628" s="167"/>
      <c r="AZ1628" s="167"/>
      <c r="BA1628" s="167"/>
      <c r="BB1628" s="167"/>
      <c r="BC1628" s="167"/>
      <c r="BD1628" s="167"/>
      <c r="BE1628" s="167"/>
      <c r="BF1628" s="167"/>
      <c r="BG1628" s="167"/>
      <c r="BH1628" s="167"/>
      <c r="BI1628" s="167"/>
      <c r="BJ1628" s="167"/>
      <c r="BK1628" s="167"/>
      <c r="BL1628" s="166"/>
      <c r="BM1628" s="166"/>
      <c r="BN1628" s="166"/>
      <c r="BO1628" s="166"/>
      <c r="BP1628" s="166"/>
      <c r="BQ1628" s="166"/>
      <c r="BR1628" s="166"/>
      <c r="BS1628" s="166"/>
      <c r="BT1628" s="166"/>
      <c r="BU1628" s="166"/>
      <c r="BV1628" s="166"/>
      <c r="BW1628" s="166"/>
      <c r="BX1628" s="166"/>
      <c r="BY1628" s="166"/>
      <c r="BZ1628" s="166"/>
      <c r="CA1628" s="166"/>
      <c r="CB1628" s="166"/>
      <c r="CC1628" s="166"/>
      <c r="CD1628" s="166"/>
      <c r="CE1628" s="166"/>
      <c r="CF1628" s="166"/>
      <c r="CG1628" s="166"/>
      <c r="CH1628" s="166"/>
      <c r="CI1628" s="166"/>
      <c r="CJ1628" s="166"/>
      <c r="CK1628" s="166"/>
      <c r="CL1628" s="166"/>
      <c r="CM1628" s="166"/>
      <c r="CN1628" s="166"/>
      <c r="CO1628" s="166"/>
      <c r="CP1628" s="166"/>
      <c r="CQ1628" s="166"/>
      <c r="CR1628" s="166"/>
      <c r="CS1628" s="166"/>
      <c r="CT1628" s="166"/>
      <c r="CU1628" s="166"/>
      <c r="CV1628" s="166"/>
      <c r="CW1628" s="166"/>
      <c r="CX1628" s="166"/>
      <c r="CY1628" s="166"/>
      <c r="CZ1628" s="166"/>
      <c r="DA1628" s="166"/>
      <c r="DB1628" s="166"/>
      <c r="DC1628" s="166"/>
      <c r="DD1628" s="166"/>
      <c r="DE1628" s="166"/>
      <c r="DF1628" s="166"/>
      <c r="DG1628" s="166"/>
      <c r="DH1628" s="166"/>
      <c r="DI1628" s="166"/>
      <c r="DJ1628" s="166"/>
      <c r="DK1628" s="166"/>
      <c r="DL1628" s="166"/>
      <c r="DM1628" s="166"/>
      <c r="DN1628" s="166"/>
      <c r="DO1628" s="166"/>
      <c r="DP1628" s="166"/>
      <c r="DQ1628" s="166"/>
      <c r="DR1628" s="166"/>
      <c r="DS1628" s="166"/>
      <c r="DT1628" s="166"/>
      <c r="DU1628" s="166"/>
      <c r="DV1628" s="166"/>
      <c r="DW1628" s="166"/>
      <c r="DX1628" s="166"/>
      <c r="DY1628" s="166"/>
      <c r="DZ1628" s="166"/>
      <c r="EA1628" s="166"/>
      <c r="EB1628" s="166"/>
      <c r="EC1628" s="166"/>
      <c r="ED1628" s="166"/>
      <c r="EE1628" s="166"/>
      <c r="EF1628" s="166"/>
      <c r="EG1628" s="166"/>
      <c r="EH1628" s="166"/>
      <c r="EI1628" s="166"/>
      <c r="EJ1628" s="166"/>
      <c r="EK1628" s="166"/>
      <c r="EL1628" s="166"/>
      <c r="EM1628" s="166"/>
      <c r="EN1628" s="166"/>
      <c r="EO1628" s="166"/>
      <c r="EP1628" s="166"/>
      <c r="EQ1628" s="166"/>
      <c r="ER1628" s="166"/>
      <c r="ES1628" s="166"/>
      <c r="ET1628" s="166"/>
      <c r="EU1628" s="166"/>
      <c r="EV1628" s="166"/>
      <c r="EW1628" s="166"/>
      <c r="EX1628" s="166"/>
      <c r="EY1628" s="166"/>
      <c r="EZ1628" s="166"/>
      <c r="FA1628" s="166"/>
      <c r="FB1628" s="166"/>
      <c r="FC1628" s="166"/>
      <c r="FD1628" s="166"/>
      <c r="FE1628" s="166"/>
      <c r="FF1628" s="166"/>
      <c r="FG1628" s="166"/>
      <c r="FH1628" s="166"/>
      <c r="FI1628" s="166"/>
      <c r="FJ1628" s="166"/>
    </row>
    <row r="1629" spans="13:166" s="19" customFormat="1">
      <c r="M1629" s="166"/>
      <c r="N1629" s="166"/>
      <c r="O1629" s="166"/>
      <c r="P1629" s="166"/>
      <c r="Q1629" s="166"/>
      <c r="R1629" s="166"/>
      <c r="S1629" s="166"/>
      <c r="T1629" s="166"/>
      <c r="U1629" s="166"/>
      <c r="V1629" s="166"/>
      <c r="W1629" s="166"/>
      <c r="X1629" s="166"/>
      <c r="Y1629" s="166"/>
      <c r="Z1629" s="166"/>
      <c r="AA1629" s="166"/>
      <c r="AB1629" s="166"/>
      <c r="AC1629" s="166"/>
      <c r="AD1629" s="166"/>
      <c r="AE1629" s="166"/>
      <c r="AF1629" s="166"/>
      <c r="AG1629" s="166"/>
      <c r="AH1629" s="167"/>
      <c r="AI1629" s="167"/>
      <c r="AJ1629" s="167"/>
      <c r="AK1629" s="167"/>
      <c r="AL1629" s="167"/>
      <c r="AM1629" s="167"/>
      <c r="AN1629" s="167"/>
      <c r="AO1629" s="167"/>
      <c r="AP1629" s="167"/>
      <c r="AQ1629" s="167"/>
      <c r="AR1629" s="167"/>
      <c r="AS1629" s="167"/>
      <c r="AT1629" s="167"/>
      <c r="AU1629" s="167"/>
      <c r="AV1629" s="167"/>
      <c r="AW1629" s="167"/>
      <c r="AX1629" s="167"/>
      <c r="AY1629" s="167"/>
      <c r="AZ1629" s="167"/>
      <c r="BA1629" s="167"/>
      <c r="BB1629" s="167"/>
      <c r="BC1629" s="167"/>
      <c r="BD1629" s="167"/>
      <c r="BE1629" s="167"/>
      <c r="BF1629" s="167"/>
      <c r="BG1629" s="167"/>
      <c r="BH1629" s="167"/>
      <c r="BI1629" s="167"/>
      <c r="BJ1629" s="167"/>
      <c r="BK1629" s="167"/>
      <c r="BL1629" s="166"/>
      <c r="BM1629" s="166"/>
      <c r="BN1629" s="166"/>
      <c r="BO1629" s="166"/>
      <c r="BP1629" s="166"/>
      <c r="BQ1629" s="166"/>
      <c r="BR1629" s="166"/>
      <c r="BS1629" s="166"/>
      <c r="BT1629" s="166"/>
      <c r="BU1629" s="166"/>
      <c r="BV1629" s="166"/>
      <c r="BW1629" s="166"/>
      <c r="BX1629" s="166"/>
      <c r="BY1629" s="166"/>
      <c r="BZ1629" s="166"/>
      <c r="CA1629" s="166"/>
      <c r="CB1629" s="166"/>
      <c r="CC1629" s="166"/>
      <c r="CD1629" s="166"/>
      <c r="CE1629" s="166"/>
      <c r="CF1629" s="166"/>
      <c r="CG1629" s="166"/>
      <c r="CH1629" s="166"/>
      <c r="CI1629" s="166"/>
      <c r="CJ1629" s="166"/>
      <c r="CK1629" s="166"/>
      <c r="CL1629" s="166"/>
      <c r="CM1629" s="166"/>
      <c r="CN1629" s="166"/>
      <c r="CO1629" s="166"/>
      <c r="CP1629" s="166"/>
      <c r="CQ1629" s="166"/>
      <c r="CR1629" s="166"/>
      <c r="CS1629" s="166"/>
      <c r="CT1629" s="166"/>
      <c r="CU1629" s="166"/>
      <c r="CV1629" s="166"/>
      <c r="CW1629" s="166"/>
      <c r="CX1629" s="166"/>
      <c r="CY1629" s="166"/>
      <c r="CZ1629" s="166"/>
      <c r="DA1629" s="166"/>
      <c r="DB1629" s="166"/>
      <c r="DC1629" s="166"/>
      <c r="DD1629" s="166"/>
      <c r="DE1629" s="166"/>
      <c r="DF1629" s="166"/>
      <c r="DG1629" s="166"/>
      <c r="DH1629" s="166"/>
      <c r="DI1629" s="166"/>
      <c r="DJ1629" s="166"/>
      <c r="DK1629" s="166"/>
      <c r="DL1629" s="166"/>
      <c r="DM1629" s="166"/>
      <c r="DN1629" s="166"/>
      <c r="DO1629" s="166"/>
      <c r="DP1629" s="166"/>
      <c r="DQ1629" s="166"/>
      <c r="DR1629" s="166"/>
      <c r="DS1629" s="166"/>
      <c r="DT1629" s="166"/>
      <c r="DU1629" s="166"/>
      <c r="DV1629" s="166"/>
      <c r="DW1629" s="166"/>
      <c r="DX1629" s="166"/>
      <c r="DY1629" s="166"/>
      <c r="DZ1629" s="166"/>
      <c r="EA1629" s="166"/>
      <c r="EB1629" s="166"/>
      <c r="EC1629" s="166"/>
      <c r="ED1629" s="166"/>
      <c r="EE1629" s="166"/>
      <c r="EF1629" s="166"/>
      <c r="EG1629" s="166"/>
      <c r="EH1629" s="166"/>
      <c r="EI1629" s="166"/>
      <c r="EJ1629" s="166"/>
      <c r="EK1629" s="166"/>
      <c r="EL1629" s="166"/>
      <c r="EM1629" s="166"/>
      <c r="EN1629" s="166"/>
      <c r="EO1629" s="166"/>
      <c r="EP1629" s="166"/>
      <c r="EQ1629" s="166"/>
      <c r="ER1629" s="166"/>
      <c r="ES1629" s="166"/>
      <c r="ET1629" s="166"/>
      <c r="EU1629" s="166"/>
      <c r="EV1629" s="166"/>
      <c r="EW1629" s="166"/>
      <c r="EX1629" s="166"/>
      <c r="EY1629" s="166"/>
      <c r="EZ1629" s="166"/>
      <c r="FA1629" s="166"/>
      <c r="FB1629" s="166"/>
      <c r="FC1629" s="166"/>
      <c r="FD1629" s="166"/>
      <c r="FE1629" s="166"/>
      <c r="FF1629" s="166"/>
      <c r="FG1629" s="166"/>
      <c r="FH1629" s="166"/>
      <c r="FI1629" s="166"/>
      <c r="FJ1629" s="166"/>
    </row>
    <row r="1630" spans="13:166" s="19" customFormat="1">
      <c r="M1630" s="166"/>
      <c r="N1630" s="166"/>
      <c r="O1630" s="166"/>
      <c r="P1630" s="166"/>
      <c r="Q1630" s="166"/>
      <c r="R1630" s="166"/>
      <c r="S1630" s="166"/>
      <c r="T1630" s="166"/>
      <c r="U1630" s="166"/>
      <c r="V1630" s="166"/>
      <c r="W1630" s="166"/>
      <c r="X1630" s="166"/>
      <c r="Y1630" s="166"/>
      <c r="Z1630" s="166"/>
      <c r="AA1630" s="166"/>
      <c r="AB1630" s="166"/>
      <c r="AC1630" s="166"/>
      <c r="AD1630" s="166"/>
      <c r="AE1630" s="166"/>
      <c r="AF1630" s="166"/>
      <c r="AG1630" s="166"/>
      <c r="AH1630" s="167"/>
      <c r="AI1630" s="167"/>
      <c r="AJ1630" s="167"/>
      <c r="AK1630" s="167"/>
      <c r="AL1630" s="167"/>
      <c r="AM1630" s="167"/>
      <c r="AN1630" s="167"/>
      <c r="AO1630" s="167"/>
      <c r="AP1630" s="167"/>
      <c r="AQ1630" s="167"/>
      <c r="AR1630" s="167"/>
      <c r="AS1630" s="167"/>
      <c r="AT1630" s="167"/>
      <c r="AU1630" s="167"/>
      <c r="AV1630" s="167"/>
      <c r="AW1630" s="167"/>
      <c r="AX1630" s="167"/>
      <c r="AY1630" s="167"/>
      <c r="AZ1630" s="167"/>
      <c r="BA1630" s="167"/>
      <c r="BB1630" s="167"/>
      <c r="BC1630" s="167"/>
      <c r="BD1630" s="167"/>
      <c r="BE1630" s="167"/>
      <c r="BF1630" s="167"/>
      <c r="BG1630" s="167"/>
      <c r="BH1630" s="167"/>
      <c r="BI1630" s="167"/>
      <c r="BJ1630" s="167"/>
      <c r="BK1630" s="167"/>
      <c r="BL1630" s="166"/>
      <c r="BM1630" s="166"/>
      <c r="BN1630" s="166"/>
      <c r="BO1630" s="166"/>
      <c r="BP1630" s="166"/>
      <c r="BQ1630" s="166"/>
      <c r="BR1630" s="166"/>
      <c r="BS1630" s="166"/>
      <c r="BT1630" s="166"/>
      <c r="BU1630" s="166"/>
      <c r="BV1630" s="166"/>
      <c r="BW1630" s="166"/>
      <c r="BX1630" s="166"/>
      <c r="BY1630" s="166"/>
      <c r="BZ1630" s="166"/>
      <c r="CA1630" s="166"/>
      <c r="CB1630" s="166"/>
      <c r="CC1630" s="166"/>
      <c r="CD1630" s="166"/>
      <c r="CE1630" s="166"/>
      <c r="CF1630" s="166"/>
      <c r="CG1630" s="166"/>
      <c r="CH1630" s="166"/>
      <c r="CI1630" s="166"/>
      <c r="CJ1630" s="166"/>
      <c r="CK1630" s="166"/>
      <c r="CL1630" s="166"/>
      <c r="CM1630" s="166"/>
      <c r="CN1630" s="166"/>
      <c r="CO1630" s="166"/>
      <c r="CP1630" s="166"/>
      <c r="CQ1630" s="166"/>
      <c r="CR1630" s="166"/>
      <c r="CS1630" s="166"/>
      <c r="CT1630" s="166"/>
      <c r="CU1630" s="166"/>
      <c r="CV1630" s="166"/>
      <c r="CW1630" s="166"/>
      <c r="CX1630" s="166"/>
      <c r="CY1630" s="166"/>
      <c r="CZ1630" s="166"/>
      <c r="DA1630" s="166"/>
      <c r="DB1630" s="166"/>
      <c r="DC1630" s="166"/>
      <c r="DD1630" s="166"/>
      <c r="DE1630" s="166"/>
      <c r="DF1630" s="166"/>
      <c r="DG1630" s="166"/>
      <c r="DH1630" s="166"/>
      <c r="DI1630" s="166"/>
      <c r="DJ1630" s="166"/>
      <c r="DK1630" s="166"/>
      <c r="DL1630" s="166"/>
      <c r="DM1630" s="166"/>
      <c r="DN1630" s="166"/>
      <c r="DO1630" s="166"/>
      <c r="DP1630" s="166"/>
      <c r="DQ1630" s="166"/>
      <c r="DR1630" s="166"/>
      <c r="DS1630" s="166"/>
      <c r="DT1630" s="166"/>
      <c r="DU1630" s="166"/>
      <c r="DV1630" s="166"/>
      <c r="DW1630" s="166"/>
      <c r="DX1630" s="166"/>
      <c r="DY1630" s="166"/>
      <c r="DZ1630" s="166"/>
      <c r="EA1630" s="166"/>
      <c r="EB1630" s="166"/>
      <c r="EC1630" s="166"/>
      <c r="ED1630" s="166"/>
      <c r="EE1630" s="166"/>
      <c r="EF1630" s="166"/>
      <c r="EG1630" s="166"/>
      <c r="EH1630" s="166"/>
      <c r="EI1630" s="166"/>
      <c r="EJ1630" s="166"/>
      <c r="EK1630" s="166"/>
      <c r="EL1630" s="166"/>
      <c r="EM1630" s="166"/>
      <c r="EN1630" s="166"/>
      <c r="EO1630" s="166"/>
      <c r="EP1630" s="166"/>
      <c r="EQ1630" s="166"/>
      <c r="ER1630" s="166"/>
      <c r="ES1630" s="166"/>
      <c r="ET1630" s="166"/>
      <c r="EU1630" s="166"/>
      <c r="EV1630" s="166"/>
      <c r="EW1630" s="166"/>
      <c r="EX1630" s="166"/>
      <c r="EY1630" s="166"/>
      <c r="EZ1630" s="166"/>
      <c r="FA1630" s="166"/>
      <c r="FB1630" s="166"/>
      <c r="FC1630" s="166"/>
      <c r="FD1630" s="166"/>
      <c r="FE1630" s="166"/>
      <c r="FF1630" s="166"/>
      <c r="FG1630" s="166"/>
      <c r="FH1630" s="166"/>
      <c r="FI1630" s="166"/>
      <c r="FJ1630" s="166"/>
    </row>
    <row r="1631" spans="13:166" s="19" customFormat="1">
      <c r="M1631" s="166"/>
      <c r="N1631" s="166"/>
      <c r="O1631" s="166"/>
      <c r="P1631" s="166"/>
      <c r="Q1631" s="166"/>
      <c r="R1631" s="166"/>
      <c r="S1631" s="166"/>
      <c r="T1631" s="166"/>
      <c r="U1631" s="166"/>
      <c r="V1631" s="166"/>
      <c r="W1631" s="166"/>
      <c r="X1631" s="166"/>
      <c r="Y1631" s="166"/>
      <c r="Z1631" s="166"/>
      <c r="AA1631" s="166"/>
      <c r="AB1631" s="166"/>
      <c r="AC1631" s="166"/>
      <c r="AD1631" s="166"/>
      <c r="AE1631" s="166"/>
      <c r="AF1631" s="166"/>
      <c r="AG1631" s="166"/>
      <c r="AH1631" s="167"/>
      <c r="AI1631" s="167"/>
      <c r="AJ1631" s="167"/>
      <c r="AK1631" s="167"/>
      <c r="AL1631" s="167"/>
      <c r="AM1631" s="167"/>
      <c r="AN1631" s="167"/>
      <c r="AO1631" s="167"/>
      <c r="AP1631" s="167"/>
      <c r="AQ1631" s="167"/>
      <c r="AR1631" s="167"/>
      <c r="AS1631" s="167"/>
      <c r="AT1631" s="167"/>
      <c r="AU1631" s="167"/>
      <c r="AV1631" s="167"/>
      <c r="AW1631" s="167"/>
      <c r="AX1631" s="167"/>
      <c r="AY1631" s="167"/>
      <c r="AZ1631" s="167"/>
      <c r="BA1631" s="167"/>
      <c r="BB1631" s="167"/>
      <c r="BC1631" s="167"/>
      <c r="BD1631" s="167"/>
      <c r="BE1631" s="167"/>
      <c r="BF1631" s="167"/>
      <c r="BG1631" s="167"/>
      <c r="BH1631" s="167"/>
      <c r="BI1631" s="167"/>
      <c r="BJ1631" s="167"/>
      <c r="BK1631" s="167"/>
      <c r="BL1631" s="166"/>
      <c r="BM1631" s="166"/>
      <c r="BN1631" s="166"/>
      <c r="BO1631" s="166"/>
      <c r="BP1631" s="166"/>
      <c r="BQ1631" s="166"/>
      <c r="BR1631" s="166"/>
      <c r="BS1631" s="166"/>
      <c r="BT1631" s="166"/>
      <c r="BU1631" s="166"/>
      <c r="BV1631" s="166"/>
      <c r="BW1631" s="166"/>
      <c r="BX1631" s="166"/>
      <c r="BY1631" s="166"/>
      <c r="BZ1631" s="166"/>
      <c r="CA1631" s="166"/>
      <c r="CB1631" s="166"/>
      <c r="CC1631" s="166"/>
      <c r="CD1631" s="166"/>
      <c r="CE1631" s="166"/>
      <c r="CF1631" s="166"/>
      <c r="CG1631" s="166"/>
      <c r="CH1631" s="166"/>
      <c r="CI1631" s="166"/>
      <c r="CJ1631" s="166"/>
      <c r="CK1631" s="166"/>
      <c r="CL1631" s="166"/>
      <c r="CM1631" s="166"/>
      <c r="CN1631" s="166"/>
      <c r="CO1631" s="166"/>
      <c r="CP1631" s="166"/>
      <c r="CQ1631" s="166"/>
      <c r="CR1631" s="166"/>
      <c r="CS1631" s="166"/>
      <c r="CT1631" s="166"/>
      <c r="CU1631" s="166"/>
      <c r="CV1631" s="166"/>
      <c r="CW1631" s="166"/>
      <c r="CX1631" s="166"/>
      <c r="CY1631" s="166"/>
      <c r="CZ1631" s="166"/>
      <c r="DA1631" s="166"/>
      <c r="DB1631" s="166"/>
      <c r="DC1631" s="166"/>
      <c r="DD1631" s="166"/>
      <c r="DE1631" s="166"/>
      <c r="DF1631" s="166"/>
      <c r="DG1631" s="166"/>
      <c r="DH1631" s="166"/>
      <c r="DI1631" s="166"/>
      <c r="DJ1631" s="166"/>
      <c r="DK1631" s="166"/>
      <c r="DL1631" s="166"/>
      <c r="DM1631" s="166"/>
      <c r="DN1631" s="166"/>
      <c r="DO1631" s="166"/>
      <c r="DP1631" s="166"/>
      <c r="DQ1631" s="166"/>
      <c r="DR1631" s="166"/>
      <c r="DS1631" s="166"/>
      <c r="DT1631" s="166"/>
      <c r="DU1631" s="166"/>
      <c r="DV1631" s="166"/>
      <c r="DW1631" s="166"/>
      <c r="DX1631" s="166"/>
      <c r="DY1631" s="166"/>
      <c r="DZ1631" s="166"/>
      <c r="EA1631" s="166"/>
      <c r="EB1631" s="166"/>
      <c r="EC1631" s="166"/>
      <c r="ED1631" s="166"/>
      <c r="EE1631" s="166"/>
      <c r="EF1631" s="166"/>
      <c r="EG1631" s="166"/>
      <c r="EH1631" s="166"/>
      <c r="EI1631" s="166"/>
      <c r="EJ1631" s="166"/>
      <c r="EK1631" s="166"/>
      <c r="EL1631" s="166"/>
      <c r="EM1631" s="166"/>
      <c r="EN1631" s="166"/>
      <c r="EO1631" s="166"/>
      <c r="EP1631" s="166"/>
      <c r="EQ1631" s="166"/>
      <c r="ER1631" s="166"/>
      <c r="ES1631" s="166"/>
      <c r="ET1631" s="166"/>
      <c r="EU1631" s="166"/>
      <c r="EV1631" s="166"/>
      <c r="EW1631" s="166"/>
      <c r="EX1631" s="166"/>
      <c r="EY1631" s="166"/>
      <c r="EZ1631" s="166"/>
      <c r="FA1631" s="166"/>
      <c r="FB1631" s="166"/>
      <c r="FC1631" s="166"/>
      <c r="FD1631" s="166"/>
      <c r="FE1631" s="166"/>
      <c r="FF1631" s="166"/>
      <c r="FG1631" s="166"/>
      <c r="FH1631" s="166"/>
      <c r="FI1631" s="166"/>
      <c r="FJ1631" s="166"/>
    </row>
    <row r="1632" spans="13:166" s="19" customFormat="1">
      <c r="M1632" s="166"/>
      <c r="N1632" s="166"/>
      <c r="O1632" s="166"/>
      <c r="P1632" s="166"/>
      <c r="Q1632" s="166"/>
      <c r="R1632" s="166"/>
      <c r="S1632" s="166"/>
      <c r="T1632" s="166"/>
      <c r="U1632" s="166"/>
      <c r="V1632" s="166"/>
      <c r="W1632" s="166"/>
      <c r="X1632" s="166"/>
      <c r="Y1632" s="166"/>
      <c r="Z1632" s="166"/>
      <c r="AA1632" s="166"/>
      <c r="AB1632" s="166"/>
      <c r="AC1632" s="166"/>
      <c r="AD1632" s="166"/>
      <c r="AE1632" s="166"/>
      <c r="AF1632" s="166"/>
      <c r="AG1632" s="166"/>
      <c r="AH1632" s="167"/>
      <c r="AI1632" s="167"/>
      <c r="AJ1632" s="167"/>
      <c r="AK1632" s="167"/>
      <c r="AL1632" s="167"/>
      <c r="AM1632" s="167"/>
      <c r="AN1632" s="167"/>
      <c r="AO1632" s="167"/>
      <c r="AP1632" s="167"/>
      <c r="AQ1632" s="167"/>
      <c r="AR1632" s="167"/>
      <c r="AS1632" s="167"/>
      <c r="AT1632" s="167"/>
      <c r="AU1632" s="167"/>
      <c r="AV1632" s="167"/>
      <c r="AW1632" s="167"/>
      <c r="AX1632" s="167"/>
      <c r="AY1632" s="167"/>
      <c r="AZ1632" s="167"/>
      <c r="BA1632" s="167"/>
      <c r="BB1632" s="167"/>
      <c r="BC1632" s="167"/>
      <c r="BD1632" s="167"/>
      <c r="BE1632" s="167"/>
      <c r="BF1632" s="167"/>
      <c r="BG1632" s="167"/>
      <c r="BH1632" s="167"/>
      <c r="BI1632" s="167"/>
      <c r="BJ1632" s="167"/>
      <c r="BK1632" s="167"/>
      <c r="BL1632" s="166"/>
      <c r="BM1632" s="166"/>
      <c r="BN1632" s="166"/>
      <c r="BO1632" s="166"/>
      <c r="BP1632" s="166"/>
      <c r="BQ1632" s="166"/>
      <c r="BR1632" s="166"/>
      <c r="BS1632" s="166"/>
      <c r="BT1632" s="166"/>
      <c r="BU1632" s="166"/>
      <c r="BV1632" s="166"/>
      <c r="BW1632" s="166"/>
      <c r="BX1632" s="166"/>
      <c r="BY1632" s="166"/>
      <c r="BZ1632" s="166"/>
      <c r="CA1632" s="166"/>
      <c r="CB1632" s="166"/>
      <c r="CC1632" s="166"/>
      <c r="CD1632" s="166"/>
      <c r="CE1632" s="166"/>
      <c r="CF1632" s="166"/>
      <c r="CG1632" s="166"/>
      <c r="CH1632" s="166"/>
      <c r="CI1632" s="166"/>
      <c r="CJ1632" s="166"/>
      <c r="CK1632" s="166"/>
      <c r="CL1632" s="166"/>
      <c r="CM1632" s="166"/>
      <c r="CN1632" s="166"/>
      <c r="CO1632" s="166"/>
      <c r="CP1632" s="166"/>
      <c r="CQ1632" s="166"/>
      <c r="CR1632" s="166"/>
      <c r="CS1632" s="166"/>
      <c r="CT1632" s="166"/>
      <c r="CU1632" s="166"/>
      <c r="CV1632" s="166"/>
      <c r="CW1632" s="166"/>
      <c r="CX1632" s="166"/>
      <c r="CY1632" s="166"/>
      <c r="CZ1632" s="166"/>
      <c r="DA1632" s="166"/>
      <c r="DB1632" s="166"/>
      <c r="DC1632" s="166"/>
      <c r="DD1632" s="166"/>
      <c r="DE1632" s="166"/>
      <c r="DF1632" s="166"/>
      <c r="DG1632" s="166"/>
      <c r="DH1632" s="166"/>
      <c r="DI1632" s="166"/>
      <c r="DJ1632" s="166"/>
      <c r="DK1632" s="166"/>
      <c r="DL1632" s="166"/>
      <c r="DM1632" s="166"/>
      <c r="DN1632" s="166"/>
      <c r="DO1632" s="166"/>
      <c r="DP1632" s="166"/>
      <c r="DQ1632" s="166"/>
      <c r="DR1632" s="166"/>
      <c r="DS1632" s="166"/>
      <c r="DT1632" s="166"/>
      <c r="DU1632" s="166"/>
      <c r="DV1632" s="166"/>
      <c r="DW1632" s="166"/>
      <c r="DX1632" s="166"/>
      <c r="DY1632" s="166"/>
      <c r="DZ1632" s="166"/>
      <c r="EA1632" s="166"/>
      <c r="EB1632" s="166"/>
      <c r="EC1632" s="166"/>
      <c r="ED1632" s="166"/>
      <c r="EE1632" s="166"/>
      <c r="EF1632" s="166"/>
      <c r="EG1632" s="166"/>
      <c r="EH1632" s="166"/>
      <c r="EI1632" s="166"/>
      <c r="EJ1632" s="166"/>
      <c r="EK1632" s="166"/>
      <c r="EL1632" s="166"/>
      <c r="EM1632" s="166"/>
      <c r="EN1632" s="166"/>
      <c r="EO1632" s="166"/>
      <c r="EP1632" s="166"/>
      <c r="EQ1632" s="166"/>
      <c r="ER1632" s="166"/>
      <c r="ES1632" s="166"/>
      <c r="ET1632" s="166"/>
      <c r="EU1632" s="166"/>
      <c r="EV1632" s="166"/>
      <c r="EW1632" s="166"/>
      <c r="EX1632" s="166"/>
      <c r="EY1632" s="166"/>
      <c r="EZ1632" s="166"/>
      <c r="FA1632" s="166"/>
      <c r="FB1632" s="166"/>
      <c r="FC1632" s="166"/>
      <c r="FD1632" s="166"/>
      <c r="FE1632" s="166"/>
      <c r="FF1632" s="166"/>
      <c r="FG1632" s="166"/>
      <c r="FH1632" s="166"/>
      <c r="FI1632" s="166"/>
      <c r="FJ1632" s="166"/>
    </row>
    <row r="1633" spans="13:166" s="19" customFormat="1">
      <c r="M1633" s="166"/>
      <c r="N1633" s="166"/>
      <c r="O1633" s="166"/>
      <c r="P1633" s="166"/>
      <c r="Q1633" s="166"/>
      <c r="R1633" s="166"/>
      <c r="S1633" s="166"/>
      <c r="T1633" s="166"/>
      <c r="U1633" s="166"/>
      <c r="V1633" s="166"/>
      <c r="W1633" s="166"/>
      <c r="X1633" s="166"/>
      <c r="Y1633" s="166"/>
      <c r="Z1633" s="166"/>
      <c r="AA1633" s="166"/>
      <c r="AB1633" s="166"/>
      <c r="AC1633" s="166"/>
      <c r="AD1633" s="166"/>
      <c r="AE1633" s="166"/>
      <c r="AF1633" s="166"/>
      <c r="AG1633" s="166"/>
      <c r="AH1633" s="167"/>
      <c r="AI1633" s="167"/>
      <c r="AJ1633" s="167"/>
      <c r="AK1633" s="167"/>
      <c r="AL1633" s="167"/>
      <c r="AM1633" s="167"/>
      <c r="AN1633" s="167"/>
      <c r="AO1633" s="167"/>
      <c r="AP1633" s="167"/>
      <c r="AQ1633" s="167"/>
      <c r="AR1633" s="167"/>
      <c r="AS1633" s="167"/>
      <c r="AT1633" s="167"/>
      <c r="AU1633" s="167"/>
      <c r="AV1633" s="167"/>
      <c r="AW1633" s="167"/>
      <c r="AX1633" s="167"/>
      <c r="AY1633" s="167"/>
      <c r="AZ1633" s="167"/>
      <c r="BA1633" s="167"/>
      <c r="BB1633" s="167"/>
      <c r="BC1633" s="167"/>
      <c r="BD1633" s="167"/>
      <c r="BE1633" s="167"/>
      <c r="BF1633" s="167"/>
      <c r="BG1633" s="167"/>
      <c r="BH1633" s="167"/>
      <c r="BI1633" s="167"/>
      <c r="BJ1633" s="167"/>
      <c r="BK1633" s="167"/>
      <c r="BL1633" s="166"/>
      <c r="BM1633" s="166"/>
      <c r="BN1633" s="166"/>
      <c r="BO1633" s="166"/>
      <c r="BP1633" s="166"/>
      <c r="BQ1633" s="166"/>
      <c r="BR1633" s="166"/>
      <c r="BS1633" s="166"/>
      <c r="BT1633" s="166"/>
      <c r="BU1633" s="166"/>
      <c r="BV1633" s="166"/>
      <c r="BW1633" s="166"/>
      <c r="BX1633" s="166"/>
      <c r="BY1633" s="166"/>
      <c r="BZ1633" s="166"/>
      <c r="CA1633" s="166"/>
      <c r="CB1633" s="166"/>
      <c r="CC1633" s="166"/>
      <c r="CD1633" s="166"/>
      <c r="CE1633" s="166"/>
      <c r="CF1633" s="166"/>
      <c r="CG1633" s="166"/>
      <c r="CH1633" s="166"/>
      <c r="CI1633" s="166"/>
      <c r="CJ1633" s="166"/>
      <c r="CK1633" s="166"/>
      <c r="CL1633" s="166"/>
      <c r="CM1633" s="166"/>
      <c r="CN1633" s="166"/>
      <c r="CO1633" s="166"/>
      <c r="CP1633" s="166"/>
      <c r="CQ1633" s="166"/>
      <c r="CR1633" s="166"/>
      <c r="CS1633" s="166"/>
      <c r="CT1633" s="166"/>
      <c r="CU1633" s="166"/>
      <c r="CV1633" s="166"/>
      <c r="CW1633" s="166"/>
      <c r="CX1633" s="166"/>
      <c r="CY1633" s="166"/>
      <c r="CZ1633" s="166"/>
      <c r="DA1633" s="166"/>
      <c r="DB1633" s="166"/>
      <c r="DC1633" s="166"/>
      <c r="DD1633" s="166"/>
      <c r="DE1633" s="166"/>
      <c r="DF1633" s="166"/>
      <c r="DG1633" s="166"/>
      <c r="DH1633" s="166"/>
      <c r="DI1633" s="166"/>
      <c r="DJ1633" s="166"/>
      <c r="DK1633" s="166"/>
      <c r="DL1633" s="166"/>
      <c r="DM1633" s="166"/>
      <c r="DN1633" s="166"/>
      <c r="DO1633" s="166"/>
      <c r="DP1633" s="166"/>
      <c r="DQ1633" s="166"/>
      <c r="DR1633" s="166"/>
      <c r="DS1633" s="166"/>
      <c r="DT1633" s="166"/>
      <c r="DU1633" s="166"/>
      <c r="DV1633" s="166"/>
      <c r="DW1633" s="166"/>
      <c r="DX1633" s="166"/>
      <c r="DY1633" s="166"/>
      <c r="DZ1633" s="166"/>
      <c r="EA1633" s="166"/>
      <c r="EB1633" s="166"/>
      <c r="EC1633" s="166"/>
      <c r="ED1633" s="166"/>
      <c r="EE1633" s="166"/>
      <c r="EF1633" s="166"/>
      <c r="EG1633" s="166"/>
      <c r="EH1633" s="166"/>
      <c r="EI1633" s="166"/>
      <c r="EJ1633" s="166"/>
      <c r="EK1633" s="166"/>
      <c r="EL1633" s="166"/>
      <c r="EM1633" s="166"/>
      <c r="EN1633" s="166"/>
      <c r="EO1633" s="166"/>
      <c r="EP1633" s="166"/>
      <c r="EQ1633" s="166"/>
      <c r="ER1633" s="166"/>
      <c r="ES1633" s="166"/>
      <c r="ET1633" s="166"/>
      <c r="EU1633" s="166"/>
      <c r="EV1633" s="166"/>
      <c r="EW1633" s="166"/>
      <c r="EX1633" s="166"/>
      <c r="EY1633" s="166"/>
      <c r="EZ1633" s="166"/>
      <c r="FA1633" s="166"/>
      <c r="FB1633" s="166"/>
      <c r="FC1633" s="166"/>
      <c r="FD1633" s="166"/>
      <c r="FE1633" s="166"/>
      <c r="FF1633" s="166"/>
      <c r="FG1633" s="166"/>
      <c r="FH1633" s="166"/>
      <c r="FI1633" s="166"/>
      <c r="FJ1633" s="166"/>
    </row>
    <row r="1634" spans="13:166" s="19" customFormat="1">
      <c r="M1634" s="166"/>
      <c r="N1634" s="166"/>
      <c r="O1634" s="166"/>
      <c r="P1634" s="166"/>
      <c r="Q1634" s="166"/>
      <c r="R1634" s="166"/>
      <c r="S1634" s="166"/>
      <c r="T1634" s="166"/>
      <c r="U1634" s="166"/>
      <c r="V1634" s="166"/>
      <c r="W1634" s="166"/>
      <c r="X1634" s="166"/>
      <c r="Y1634" s="166"/>
      <c r="Z1634" s="166"/>
      <c r="AA1634" s="166"/>
      <c r="AB1634" s="166"/>
      <c r="AC1634" s="166"/>
      <c r="AD1634" s="166"/>
      <c r="AE1634" s="166"/>
      <c r="AF1634" s="166"/>
      <c r="AG1634" s="166"/>
      <c r="AH1634" s="167"/>
      <c r="AI1634" s="167"/>
      <c r="AJ1634" s="167"/>
      <c r="AK1634" s="167"/>
      <c r="AL1634" s="167"/>
      <c r="AM1634" s="167"/>
      <c r="AN1634" s="167"/>
      <c r="AO1634" s="167"/>
      <c r="AP1634" s="167"/>
      <c r="AQ1634" s="167"/>
      <c r="AR1634" s="167"/>
      <c r="AS1634" s="167"/>
      <c r="AT1634" s="167"/>
      <c r="AU1634" s="167"/>
      <c r="AV1634" s="167"/>
      <c r="AW1634" s="167"/>
      <c r="AX1634" s="167"/>
      <c r="AY1634" s="167"/>
      <c r="AZ1634" s="167"/>
      <c r="BA1634" s="167"/>
      <c r="BB1634" s="167"/>
      <c r="BC1634" s="167"/>
      <c r="BD1634" s="167"/>
      <c r="BE1634" s="167"/>
      <c r="BF1634" s="167"/>
      <c r="BG1634" s="167"/>
      <c r="BH1634" s="167"/>
      <c r="BI1634" s="167"/>
      <c r="BJ1634" s="167"/>
      <c r="BK1634" s="167"/>
      <c r="BL1634" s="166"/>
      <c r="BM1634" s="166"/>
      <c r="BN1634" s="166"/>
      <c r="BO1634" s="166"/>
      <c r="BP1634" s="166"/>
      <c r="BQ1634" s="166"/>
      <c r="BR1634" s="166"/>
      <c r="BS1634" s="166"/>
      <c r="BT1634" s="166"/>
      <c r="BU1634" s="166"/>
      <c r="BV1634" s="166"/>
      <c r="BW1634" s="166"/>
      <c r="BX1634" s="166"/>
      <c r="BY1634" s="166"/>
      <c r="BZ1634" s="166"/>
      <c r="CA1634" s="166"/>
      <c r="CB1634" s="166"/>
      <c r="CC1634" s="166"/>
      <c r="CD1634" s="166"/>
      <c r="CE1634" s="166"/>
      <c r="CF1634" s="166"/>
      <c r="CG1634" s="166"/>
      <c r="CH1634" s="166"/>
      <c r="CI1634" s="166"/>
      <c r="CJ1634" s="166"/>
      <c r="CK1634" s="166"/>
      <c r="CL1634" s="166"/>
      <c r="CM1634" s="166"/>
      <c r="CN1634" s="166"/>
      <c r="CO1634" s="166"/>
      <c r="CP1634" s="166"/>
      <c r="CQ1634" s="166"/>
      <c r="CR1634" s="166"/>
      <c r="CS1634" s="166"/>
      <c r="CT1634" s="166"/>
      <c r="CU1634" s="166"/>
      <c r="CV1634" s="166"/>
      <c r="CW1634" s="166"/>
      <c r="CX1634" s="166"/>
      <c r="CY1634" s="166"/>
      <c r="CZ1634" s="166"/>
      <c r="DA1634" s="166"/>
      <c r="DB1634" s="166"/>
      <c r="DC1634" s="166"/>
      <c r="DD1634" s="166"/>
      <c r="DE1634" s="166"/>
      <c r="DF1634" s="166"/>
      <c r="DG1634" s="166"/>
      <c r="DH1634" s="166"/>
      <c r="DI1634" s="166"/>
      <c r="DJ1634" s="166"/>
      <c r="DK1634" s="166"/>
      <c r="DL1634" s="166"/>
      <c r="DM1634" s="166"/>
      <c r="DN1634" s="166"/>
      <c r="DO1634" s="166"/>
      <c r="DP1634" s="166"/>
      <c r="DQ1634" s="166"/>
      <c r="DR1634" s="166"/>
      <c r="DS1634" s="166"/>
      <c r="DT1634" s="166"/>
      <c r="DU1634" s="166"/>
      <c r="DV1634" s="166"/>
      <c r="DW1634" s="166"/>
      <c r="DX1634" s="166"/>
      <c r="DY1634" s="166"/>
      <c r="DZ1634" s="166"/>
      <c r="EA1634" s="166"/>
      <c r="EB1634" s="166"/>
      <c r="EC1634" s="166"/>
      <c r="ED1634" s="166"/>
      <c r="EE1634" s="166"/>
      <c r="EF1634" s="166"/>
      <c r="EG1634" s="166"/>
      <c r="EH1634" s="166"/>
      <c r="EI1634" s="166"/>
      <c r="EJ1634" s="166"/>
      <c r="EK1634" s="166"/>
      <c r="EL1634" s="166"/>
      <c r="EM1634" s="166"/>
      <c r="EN1634" s="166"/>
      <c r="EO1634" s="166"/>
      <c r="EP1634" s="166"/>
      <c r="EQ1634" s="166"/>
      <c r="ER1634" s="166"/>
      <c r="ES1634" s="166"/>
      <c r="ET1634" s="166"/>
      <c r="EU1634" s="166"/>
      <c r="EV1634" s="166"/>
      <c r="EW1634" s="166"/>
      <c r="EX1634" s="166"/>
      <c r="EY1634" s="166"/>
      <c r="EZ1634" s="166"/>
      <c r="FA1634" s="166"/>
      <c r="FB1634" s="166"/>
      <c r="FC1634" s="166"/>
      <c r="FD1634" s="166"/>
      <c r="FE1634" s="166"/>
      <c r="FF1634" s="166"/>
      <c r="FG1634" s="166"/>
      <c r="FH1634" s="166"/>
      <c r="FI1634" s="166"/>
      <c r="FJ1634" s="166"/>
    </row>
    <row r="1635" spans="13:166" s="19" customFormat="1">
      <c r="M1635" s="166"/>
      <c r="N1635" s="166"/>
      <c r="O1635" s="166"/>
      <c r="P1635" s="166"/>
      <c r="Q1635" s="166"/>
      <c r="R1635" s="166"/>
      <c r="S1635" s="166"/>
      <c r="T1635" s="166"/>
      <c r="U1635" s="166"/>
      <c r="V1635" s="166"/>
      <c r="W1635" s="166"/>
      <c r="X1635" s="166"/>
      <c r="Y1635" s="166"/>
      <c r="Z1635" s="166"/>
      <c r="AA1635" s="166"/>
      <c r="AB1635" s="166"/>
      <c r="AC1635" s="166"/>
      <c r="AD1635" s="166"/>
      <c r="AE1635" s="166"/>
      <c r="AF1635" s="166"/>
      <c r="AG1635" s="166"/>
      <c r="AH1635" s="167"/>
      <c r="AI1635" s="167"/>
      <c r="AJ1635" s="167"/>
      <c r="AK1635" s="167"/>
      <c r="AL1635" s="167"/>
      <c r="AM1635" s="167"/>
      <c r="AN1635" s="167"/>
      <c r="AO1635" s="167"/>
      <c r="AP1635" s="167"/>
      <c r="AQ1635" s="167"/>
      <c r="AR1635" s="167"/>
      <c r="AS1635" s="167"/>
      <c r="AT1635" s="167"/>
      <c r="AU1635" s="167"/>
      <c r="AV1635" s="167"/>
      <c r="AW1635" s="167"/>
      <c r="AX1635" s="167"/>
      <c r="AY1635" s="167"/>
      <c r="AZ1635" s="167"/>
      <c r="BA1635" s="167"/>
      <c r="BB1635" s="167"/>
      <c r="BC1635" s="167"/>
      <c r="BD1635" s="167"/>
      <c r="BE1635" s="167"/>
      <c r="BF1635" s="167"/>
      <c r="BG1635" s="167"/>
      <c r="BH1635" s="167"/>
      <c r="BI1635" s="167"/>
      <c r="BJ1635" s="167"/>
      <c r="BK1635" s="167"/>
      <c r="BL1635" s="166"/>
      <c r="BM1635" s="166"/>
      <c r="BN1635" s="166"/>
      <c r="BO1635" s="166"/>
      <c r="BP1635" s="166"/>
      <c r="BQ1635" s="166"/>
      <c r="BR1635" s="166"/>
      <c r="BS1635" s="166"/>
      <c r="BT1635" s="166"/>
      <c r="BU1635" s="166"/>
      <c r="BV1635" s="166"/>
      <c r="BW1635" s="166"/>
      <c r="BX1635" s="166"/>
      <c r="BY1635" s="166"/>
      <c r="BZ1635" s="166"/>
      <c r="CA1635" s="166"/>
      <c r="CB1635" s="166"/>
      <c r="CC1635" s="166"/>
      <c r="CD1635" s="166"/>
      <c r="CE1635" s="166"/>
      <c r="CF1635" s="166"/>
      <c r="CG1635" s="166"/>
      <c r="CH1635" s="166"/>
      <c r="CI1635" s="166"/>
      <c r="CJ1635" s="166"/>
      <c r="CK1635" s="166"/>
      <c r="CL1635" s="166"/>
      <c r="CM1635" s="166"/>
      <c r="CN1635" s="166"/>
      <c r="CO1635" s="166"/>
      <c r="CP1635" s="166"/>
      <c r="CQ1635" s="166"/>
      <c r="CR1635" s="166"/>
      <c r="CS1635" s="166"/>
      <c r="CT1635" s="166"/>
      <c r="CU1635" s="166"/>
      <c r="CV1635" s="166"/>
      <c r="CW1635" s="166"/>
      <c r="CX1635" s="166"/>
      <c r="CY1635" s="166"/>
      <c r="CZ1635" s="166"/>
      <c r="DA1635" s="166"/>
      <c r="DB1635" s="166"/>
      <c r="DC1635" s="166"/>
      <c r="DD1635" s="166"/>
      <c r="DE1635" s="166"/>
      <c r="DF1635" s="166"/>
      <c r="DG1635" s="166"/>
      <c r="DH1635" s="166"/>
      <c r="DI1635" s="166"/>
      <c r="DJ1635" s="166"/>
      <c r="DK1635" s="166"/>
      <c r="DL1635" s="166"/>
      <c r="DM1635" s="166"/>
      <c r="DN1635" s="166"/>
      <c r="DO1635" s="166"/>
      <c r="DP1635" s="166"/>
      <c r="DQ1635" s="166"/>
      <c r="DR1635" s="166"/>
      <c r="DS1635" s="166"/>
      <c r="DT1635" s="166"/>
      <c r="DU1635" s="166"/>
      <c r="DV1635" s="166"/>
      <c r="DW1635" s="166"/>
      <c r="DX1635" s="166"/>
      <c r="DY1635" s="166"/>
      <c r="DZ1635" s="166"/>
      <c r="EA1635" s="166"/>
      <c r="EB1635" s="166"/>
      <c r="EC1635" s="166"/>
      <c r="ED1635" s="166"/>
      <c r="EE1635" s="166"/>
      <c r="EF1635" s="166"/>
      <c r="EG1635" s="166"/>
      <c r="EH1635" s="166"/>
      <c r="EI1635" s="166"/>
      <c r="EJ1635" s="166"/>
      <c r="EK1635" s="166"/>
      <c r="EL1635" s="166"/>
      <c r="EM1635" s="166"/>
      <c r="EN1635" s="166"/>
      <c r="EO1635" s="166"/>
      <c r="EP1635" s="166"/>
      <c r="EQ1635" s="166"/>
      <c r="ER1635" s="166"/>
      <c r="ES1635" s="166"/>
      <c r="ET1635" s="166"/>
      <c r="EU1635" s="166"/>
      <c r="EV1635" s="166"/>
      <c r="EW1635" s="166"/>
      <c r="EX1635" s="166"/>
      <c r="EY1635" s="166"/>
      <c r="EZ1635" s="166"/>
      <c r="FA1635" s="166"/>
      <c r="FB1635" s="166"/>
      <c r="FC1635" s="166"/>
      <c r="FD1635" s="166"/>
      <c r="FE1635" s="166"/>
      <c r="FF1635" s="166"/>
      <c r="FG1635" s="166"/>
      <c r="FH1635" s="166"/>
      <c r="FI1635" s="166"/>
      <c r="FJ1635" s="166"/>
    </row>
    <row r="1636" spans="13:166" s="19" customFormat="1">
      <c r="M1636" s="166"/>
      <c r="N1636" s="166"/>
      <c r="O1636" s="166"/>
      <c r="P1636" s="166"/>
      <c r="Q1636" s="166"/>
      <c r="R1636" s="166"/>
      <c r="S1636" s="166"/>
      <c r="T1636" s="166"/>
      <c r="U1636" s="166"/>
      <c r="V1636" s="166"/>
      <c r="W1636" s="166"/>
      <c r="X1636" s="166"/>
      <c r="Y1636" s="166"/>
      <c r="Z1636" s="166"/>
      <c r="AA1636" s="166"/>
      <c r="AB1636" s="166"/>
      <c r="AC1636" s="166"/>
      <c r="AD1636" s="166"/>
      <c r="AE1636" s="166"/>
      <c r="AF1636" s="166"/>
      <c r="AG1636" s="166"/>
      <c r="AH1636" s="167"/>
      <c r="AI1636" s="167"/>
      <c r="AJ1636" s="167"/>
      <c r="AK1636" s="167"/>
      <c r="AL1636" s="167"/>
      <c r="AM1636" s="167"/>
      <c r="AN1636" s="167"/>
      <c r="AO1636" s="167"/>
      <c r="AP1636" s="167"/>
      <c r="AQ1636" s="167"/>
      <c r="AR1636" s="167"/>
      <c r="AS1636" s="167"/>
      <c r="AT1636" s="167"/>
      <c r="AU1636" s="167"/>
      <c r="AV1636" s="167"/>
      <c r="AW1636" s="167"/>
      <c r="AX1636" s="167"/>
      <c r="AY1636" s="167"/>
      <c r="AZ1636" s="167"/>
      <c r="BA1636" s="167"/>
      <c r="BB1636" s="167"/>
      <c r="BC1636" s="167"/>
      <c r="BD1636" s="167"/>
      <c r="BE1636" s="167"/>
      <c r="BF1636" s="167"/>
      <c r="BG1636" s="167"/>
      <c r="BH1636" s="167"/>
      <c r="BI1636" s="167"/>
      <c r="BJ1636" s="167"/>
      <c r="BK1636" s="167"/>
      <c r="BL1636" s="166"/>
      <c r="BM1636" s="166"/>
      <c r="BN1636" s="166"/>
      <c r="BO1636" s="166"/>
      <c r="BP1636" s="166"/>
      <c r="BQ1636" s="166"/>
      <c r="BR1636" s="166"/>
      <c r="BS1636" s="166"/>
      <c r="BT1636" s="166"/>
      <c r="BU1636" s="166"/>
      <c r="BV1636" s="166"/>
      <c r="BW1636" s="166"/>
      <c r="BX1636" s="166"/>
      <c r="BY1636" s="166"/>
      <c r="BZ1636" s="166"/>
      <c r="CA1636" s="166"/>
      <c r="CB1636" s="166"/>
      <c r="CC1636" s="166"/>
      <c r="CD1636" s="166"/>
      <c r="CE1636" s="166"/>
      <c r="CF1636" s="166"/>
      <c r="CG1636" s="166"/>
      <c r="CH1636" s="166"/>
      <c r="CI1636" s="166"/>
      <c r="CJ1636" s="166"/>
      <c r="CK1636" s="166"/>
      <c r="CL1636" s="166"/>
      <c r="CM1636" s="166"/>
      <c r="CN1636" s="166"/>
      <c r="CO1636" s="166"/>
      <c r="CP1636" s="166"/>
      <c r="CQ1636" s="166"/>
      <c r="CR1636" s="166"/>
      <c r="CS1636" s="166"/>
      <c r="CT1636" s="166"/>
      <c r="CU1636" s="166"/>
      <c r="CV1636" s="166"/>
      <c r="CW1636" s="166"/>
      <c r="CX1636" s="166"/>
      <c r="CY1636" s="166"/>
      <c r="CZ1636" s="166"/>
      <c r="DA1636" s="166"/>
      <c r="DB1636" s="166"/>
      <c r="DC1636" s="166"/>
      <c r="DD1636" s="166"/>
      <c r="DE1636" s="166"/>
      <c r="DF1636" s="166"/>
      <c r="DG1636" s="166"/>
      <c r="DH1636" s="166"/>
      <c r="DI1636" s="166"/>
      <c r="DJ1636" s="166"/>
      <c r="DK1636" s="166"/>
      <c r="DL1636" s="166"/>
      <c r="DM1636" s="166"/>
      <c r="DN1636" s="166"/>
      <c r="DO1636" s="166"/>
      <c r="DP1636" s="166"/>
      <c r="DQ1636" s="166"/>
      <c r="DR1636" s="166"/>
      <c r="DS1636" s="166"/>
      <c r="DT1636" s="166"/>
      <c r="DU1636" s="166"/>
      <c r="DV1636" s="166"/>
      <c r="DW1636" s="166"/>
      <c r="DX1636" s="166"/>
      <c r="DY1636" s="166"/>
      <c r="DZ1636" s="166"/>
      <c r="EA1636" s="166"/>
      <c r="EB1636" s="166"/>
      <c r="EC1636" s="166"/>
      <c r="ED1636" s="166"/>
      <c r="EE1636" s="166"/>
      <c r="EF1636" s="166"/>
      <c r="EG1636" s="166"/>
      <c r="EH1636" s="166"/>
      <c r="EI1636" s="166"/>
      <c r="EJ1636" s="166"/>
      <c r="EK1636" s="166"/>
      <c r="EL1636" s="166"/>
      <c r="EM1636" s="166"/>
      <c r="EN1636" s="166"/>
      <c r="EO1636" s="166"/>
      <c r="EP1636" s="166"/>
      <c r="EQ1636" s="166"/>
      <c r="ER1636" s="166"/>
      <c r="ES1636" s="166"/>
      <c r="ET1636" s="166"/>
      <c r="EU1636" s="166"/>
      <c r="EV1636" s="166"/>
      <c r="EW1636" s="166"/>
      <c r="EX1636" s="166"/>
      <c r="EY1636" s="166"/>
      <c r="EZ1636" s="166"/>
      <c r="FA1636" s="166"/>
      <c r="FB1636" s="166"/>
      <c r="FC1636" s="166"/>
      <c r="FD1636" s="166"/>
      <c r="FE1636" s="166"/>
      <c r="FF1636" s="166"/>
      <c r="FG1636" s="166"/>
      <c r="FH1636" s="166"/>
      <c r="FI1636" s="166"/>
      <c r="FJ1636" s="166"/>
    </row>
    <row r="1637" spans="13:166" s="19" customFormat="1">
      <c r="M1637" s="166"/>
      <c r="N1637" s="166"/>
      <c r="O1637" s="166"/>
      <c r="P1637" s="166"/>
      <c r="Q1637" s="166"/>
      <c r="R1637" s="166"/>
      <c r="S1637" s="166"/>
      <c r="T1637" s="166"/>
      <c r="U1637" s="166"/>
      <c r="V1637" s="166"/>
      <c r="W1637" s="166"/>
      <c r="X1637" s="166"/>
      <c r="Y1637" s="166"/>
      <c r="Z1637" s="166"/>
      <c r="AA1637" s="166"/>
      <c r="AB1637" s="166"/>
      <c r="AC1637" s="166"/>
      <c r="AD1637" s="166"/>
      <c r="AE1637" s="166"/>
      <c r="AF1637" s="166"/>
      <c r="AG1637" s="166"/>
      <c r="AH1637" s="167"/>
      <c r="AI1637" s="167"/>
      <c r="AJ1637" s="167"/>
      <c r="AK1637" s="167"/>
      <c r="AL1637" s="167"/>
      <c r="AM1637" s="167"/>
      <c r="AN1637" s="167"/>
      <c r="AO1637" s="167"/>
      <c r="AP1637" s="167"/>
      <c r="AQ1637" s="167"/>
      <c r="AR1637" s="167"/>
      <c r="AS1637" s="167"/>
      <c r="AT1637" s="167"/>
      <c r="AU1637" s="167"/>
      <c r="AV1637" s="167"/>
      <c r="AW1637" s="167"/>
      <c r="AX1637" s="167"/>
      <c r="AY1637" s="167"/>
      <c r="AZ1637" s="167"/>
      <c r="BA1637" s="167"/>
      <c r="BB1637" s="167"/>
      <c r="BC1637" s="167"/>
      <c r="BD1637" s="167"/>
      <c r="BE1637" s="167"/>
      <c r="BF1637" s="167"/>
      <c r="BG1637" s="167"/>
      <c r="BH1637" s="167"/>
      <c r="BI1637" s="167"/>
      <c r="BJ1637" s="167"/>
      <c r="BK1637" s="167"/>
      <c r="BL1637" s="166"/>
      <c r="BM1637" s="166"/>
      <c r="BN1637" s="166"/>
      <c r="BO1637" s="166"/>
      <c r="BP1637" s="166"/>
      <c r="BQ1637" s="166"/>
      <c r="BR1637" s="166"/>
      <c r="BS1637" s="166"/>
      <c r="BT1637" s="166"/>
      <c r="BU1637" s="166"/>
      <c r="BV1637" s="166"/>
      <c r="BW1637" s="166"/>
      <c r="BX1637" s="166"/>
      <c r="BY1637" s="166"/>
      <c r="BZ1637" s="166"/>
      <c r="CA1637" s="166"/>
      <c r="CB1637" s="166"/>
      <c r="CC1637" s="166"/>
      <c r="CD1637" s="166"/>
      <c r="CE1637" s="166"/>
      <c r="CF1637" s="166"/>
      <c r="CG1637" s="166"/>
      <c r="CH1637" s="166"/>
      <c r="CI1637" s="166"/>
      <c r="CJ1637" s="166"/>
      <c r="CK1637" s="166"/>
      <c r="CL1637" s="166"/>
      <c r="CM1637" s="166"/>
      <c r="CN1637" s="166"/>
      <c r="CO1637" s="166"/>
      <c r="CP1637" s="166"/>
      <c r="CQ1637" s="166"/>
      <c r="CR1637" s="166"/>
      <c r="CS1637" s="166"/>
      <c r="CT1637" s="166"/>
      <c r="CU1637" s="166"/>
      <c r="CV1637" s="166"/>
      <c r="CW1637" s="166"/>
      <c r="CX1637" s="166"/>
      <c r="CY1637" s="166"/>
      <c r="CZ1637" s="166"/>
      <c r="DA1637" s="166"/>
      <c r="DB1637" s="166"/>
      <c r="DC1637" s="166"/>
      <c r="DD1637" s="166"/>
      <c r="DE1637" s="166"/>
      <c r="DF1637" s="166"/>
      <c r="DG1637" s="166"/>
      <c r="DH1637" s="166"/>
      <c r="DI1637" s="166"/>
      <c r="DJ1637" s="166"/>
      <c r="DK1637" s="166"/>
      <c r="DL1637" s="166"/>
      <c r="DM1637" s="166"/>
      <c r="DN1637" s="166"/>
      <c r="DO1637" s="166"/>
      <c r="DP1637" s="166"/>
      <c r="DQ1637" s="166"/>
      <c r="DR1637" s="166"/>
      <c r="DS1637" s="166"/>
      <c r="DT1637" s="166"/>
      <c r="DU1637" s="166"/>
      <c r="DV1637" s="166"/>
      <c r="DW1637" s="166"/>
      <c r="DX1637" s="166"/>
      <c r="DY1637" s="166"/>
      <c r="DZ1637" s="166"/>
      <c r="EA1637" s="166"/>
      <c r="EB1637" s="166"/>
      <c r="EC1637" s="166"/>
      <c r="ED1637" s="166"/>
      <c r="EE1637" s="166"/>
      <c r="EF1637" s="166"/>
      <c r="EG1637" s="166"/>
      <c r="EH1637" s="166"/>
      <c r="EI1637" s="166"/>
      <c r="EJ1637" s="166"/>
      <c r="EK1637" s="166"/>
      <c r="EL1637" s="166"/>
      <c r="EM1637" s="166"/>
      <c r="EN1637" s="166"/>
      <c r="EO1637" s="166"/>
      <c r="EP1637" s="166"/>
      <c r="EQ1637" s="166"/>
      <c r="ER1637" s="166"/>
      <c r="ES1637" s="166"/>
      <c r="ET1637" s="166"/>
      <c r="EU1637" s="166"/>
      <c r="EV1637" s="166"/>
      <c r="EW1637" s="166"/>
      <c r="EX1637" s="166"/>
      <c r="EY1637" s="166"/>
      <c r="EZ1637" s="166"/>
      <c r="FA1637" s="166"/>
      <c r="FB1637" s="166"/>
      <c r="FC1637" s="166"/>
      <c r="FD1637" s="166"/>
      <c r="FE1637" s="166"/>
      <c r="FF1637" s="166"/>
      <c r="FG1637" s="166"/>
      <c r="FH1637" s="166"/>
      <c r="FI1637" s="166"/>
      <c r="FJ1637" s="166"/>
    </row>
    <row r="1638" spans="13:166" s="19" customFormat="1">
      <c r="M1638" s="166"/>
      <c r="N1638" s="166"/>
      <c r="O1638" s="166"/>
      <c r="P1638" s="166"/>
      <c r="Q1638" s="166"/>
      <c r="R1638" s="166"/>
      <c r="S1638" s="166"/>
      <c r="T1638" s="166"/>
      <c r="U1638" s="166"/>
      <c r="V1638" s="166"/>
      <c r="W1638" s="166"/>
      <c r="X1638" s="166"/>
      <c r="Y1638" s="166"/>
      <c r="Z1638" s="166"/>
      <c r="AA1638" s="166"/>
      <c r="AB1638" s="166"/>
      <c r="AC1638" s="166"/>
      <c r="AD1638" s="166"/>
      <c r="AE1638" s="166"/>
      <c r="AF1638" s="166"/>
      <c r="AG1638" s="166"/>
      <c r="AH1638" s="167"/>
      <c r="AI1638" s="167"/>
      <c r="AJ1638" s="167"/>
      <c r="AK1638" s="167"/>
      <c r="AL1638" s="167"/>
      <c r="AM1638" s="167"/>
      <c r="AN1638" s="167"/>
      <c r="AO1638" s="167"/>
      <c r="AP1638" s="167"/>
      <c r="AQ1638" s="167"/>
      <c r="AR1638" s="167"/>
      <c r="AS1638" s="167"/>
      <c r="AT1638" s="167"/>
      <c r="AU1638" s="167"/>
      <c r="AV1638" s="167"/>
      <c r="AW1638" s="167"/>
      <c r="AX1638" s="167"/>
      <c r="AY1638" s="167"/>
      <c r="AZ1638" s="167"/>
      <c r="BA1638" s="167"/>
      <c r="BB1638" s="167"/>
      <c r="BC1638" s="167"/>
      <c r="BD1638" s="167"/>
      <c r="BE1638" s="167"/>
      <c r="BF1638" s="167"/>
      <c r="BG1638" s="167"/>
      <c r="BH1638" s="167"/>
      <c r="BI1638" s="167"/>
      <c r="BJ1638" s="167"/>
      <c r="BK1638" s="167"/>
      <c r="BL1638" s="166"/>
      <c r="BM1638" s="166"/>
      <c r="BN1638" s="166"/>
      <c r="BO1638" s="166"/>
      <c r="BP1638" s="166"/>
      <c r="BQ1638" s="166"/>
      <c r="BR1638" s="166"/>
      <c r="BS1638" s="166"/>
      <c r="BT1638" s="166"/>
      <c r="BU1638" s="166"/>
      <c r="BV1638" s="166"/>
      <c r="BW1638" s="166"/>
      <c r="BX1638" s="166"/>
      <c r="BY1638" s="166"/>
      <c r="BZ1638" s="166"/>
      <c r="CA1638" s="166"/>
      <c r="CB1638" s="166"/>
      <c r="CC1638" s="166"/>
      <c r="CD1638" s="166"/>
      <c r="CE1638" s="166"/>
      <c r="CF1638" s="166"/>
      <c r="CG1638" s="166"/>
      <c r="CH1638" s="166"/>
      <c r="CI1638" s="166"/>
      <c r="CJ1638" s="166"/>
      <c r="CK1638" s="166"/>
      <c r="CL1638" s="166"/>
      <c r="CM1638" s="166"/>
      <c r="CN1638" s="166"/>
      <c r="CO1638" s="166"/>
      <c r="CP1638" s="166"/>
      <c r="CQ1638" s="166"/>
      <c r="CR1638" s="166"/>
      <c r="CS1638" s="166"/>
      <c r="CT1638" s="166"/>
      <c r="CU1638" s="166"/>
      <c r="CV1638" s="166"/>
      <c r="CW1638" s="166"/>
      <c r="CX1638" s="166"/>
      <c r="CY1638" s="166"/>
      <c r="CZ1638" s="166"/>
      <c r="DA1638" s="166"/>
      <c r="DB1638" s="166"/>
      <c r="DC1638" s="166"/>
      <c r="DD1638" s="166"/>
      <c r="DE1638" s="166"/>
      <c r="DF1638" s="166"/>
      <c r="DG1638" s="166"/>
      <c r="DH1638" s="166"/>
      <c r="DI1638" s="166"/>
      <c r="DJ1638" s="166"/>
      <c r="DK1638" s="166"/>
      <c r="DL1638" s="166"/>
      <c r="DM1638" s="166"/>
      <c r="DN1638" s="166"/>
      <c r="DO1638" s="166"/>
      <c r="DP1638" s="166"/>
      <c r="DQ1638" s="166"/>
      <c r="DR1638" s="166"/>
      <c r="DS1638" s="166"/>
      <c r="DT1638" s="166"/>
      <c r="DU1638" s="166"/>
      <c r="DV1638" s="166"/>
      <c r="DW1638" s="166"/>
      <c r="DX1638" s="166"/>
      <c r="DY1638" s="166"/>
      <c r="DZ1638" s="166"/>
      <c r="EA1638" s="166"/>
      <c r="EB1638" s="166"/>
      <c r="EC1638" s="166"/>
      <c r="ED1638" s="166"/>
      <c r="EE1638" s="166"/>
      <c r="EF1638" s="166"/>
      <c r="EG1638" s="166"/>
      <c r="EH1638" s="166"/>
      <c r="EI1638" s="166"/>
      <c r="EJ1638" s="166"/>
      <c r="EK1638" s="166"/>
      <c r="EL1638" s="166"/>
      <c r="EM1638" s="166"/>
      <c r="EN1638" s="166"/>
      <c r="EO1638" s="166"/>
      <c r="EP1638" s="166"/>
      <c r="EQ1638" s="166"/>
      <c r="ER1638" s="166"/>
      <c r="ES1638" s="166"/>
      <c r="ET1638" s="166"/>
      <c r="EU1638" s="166"/>
      <c r="EV1638" s="166"/>
      <c r="EW1638" s="166"/>
      <c r="EX1638" s="166"/>
      <c r="EY1638" s="166"/>
      <c r="EZ1638" s="166"/>
      <c r="FA1638" s="166"/>
      <c r="FB1638" s="166"/>
      <c r="FC1638" s="166"/>
      <c r="FD1638" s="166"/>
      <c r="FE1638" s="166"/>
      <c r="FF1638" s="166"/>
      <c r="FG1638" s="166"/>
      <c r="FH1638" s="166"/>
      <c r="FI1638" s="166"/>
      <c r="FJ1638" s="166"/>
    </row>
    <row r="1639" spans="13:166" s="19" customFormat="1">
      <c r="M1639" s="166"/>
      <c r="N1639" s="166"/>
      <c r="O1639" s="166"/>
      <c r="P1639" s="166"/>
      <c r="Q1639" s="166"/>
      <c r="R1639" s="166"/>
      <c r="S1639" s="166"/>
      <c r="T1639" s="166"/>
      <c r="U1639" s="166"/>
      <c r="V1639" s="166"/>
      <c r="W1639" s="166"/>
      <c r="X1639" s="166"/>
      <c r="Y1639" s="166"/>
      <c r="Z1639" s="166"/>
      <c r="AA1639" s="166"/>
      <c r="AB1639" s="166"/>
      <c r="AC1639" s="166"/>
      <c r="AD1639" s="166"/>
      <c r="AE1639" s="166"/>
      <c r="AF1639" s="166"/>
      <c r="AG1639" s="166"/>
      <c r="AH1639" s="167"/>
      <c r="AI1639" s="167"/>
      <c r="AJ1639" s="167"/>
      <c r="AK1639" s="167"/>
      <c r="AL1639" s="167"/>
      <c r="AM1639" s="167"/>
      <c r="AN1639" s="167"/>
      <c r="AO1639" s="167"/>
      <c r="AP1639" s="167"/>
      <c r="AQ1639" s="167"/>
      <c r="AR1639" s="167"/>
      <c r="AS1639" s="167"/>
      <c r="AT1639" s="167"/>
      <c r="AU1639" s="167"/>
      <c r="AV1639" s="167"/>
      <c r="AW1639" s="167"/>
      <c r="AX1639" s="167"/>
      <c r="AY1639" s="167"/>
      <c r="AZ1639" s="167"/>
      <c r="BA1639" s="167"/>
      <c r="BB1639" s="167"/>
      <c r="BC1639" s="167"/>
      <c r="BD1639" s="167"/>
      <c r="BE1639" s="167"/>
      <c r="BF1639" s="167"/>
      <c r="BG1639" s="167"/>
      <c r="BH1639" s="167"/>
      <c r="BI1639" s="167"/>
      <c r="BJ1639" s="167"/>
      <c r="BK1639" s="167"/>
      <c r="BL1639" s="166"/>
      <c r="BM1639" s="166"/>
      <c r="BN1639" s="166"/>
      <c r="BO1639" s="166"/>
      <c r="BP1639" s="166"/>
      <c r="BQ1639" s="166"/>
      <c r="BR1639" s="166"/>
      <c r="BS1639" s="166"/>
      <c r="BT1639" s="166"/>
      <c r="BU1639" s="166"/>
      <c r="BV1639" s="166"/>
      <c r="BW1639" s="166"/>
      <c r="BX1639" s="166"/>
      <c r="BY1639" s="166"/>
      <c r="BZ1639" s="166"/>
      <c r="CA1639" s="166"/>
      <c r="CB1639" s="166"/>
      <c r="CC1639" s="166"/>
      <c r="CD1639" s="166"/>
      <c r="CE1639" s="166"/>
      <c r="CF1639" s="166"/>
      <c r="CG1639" s="166"/>
      <c r="CH1639" s="166"/>
      <c r="CI1639" s="166"/>
      <c r="CJ1639" s="166"/>
      <c r="CK1639" s="166"/>
      <c r="CL1639" s="166"/>
      <c r="CM1639" s="166"/>
      <c r="CN1639" s="166"/>
      <c r="CO1639" s="166"/>
      <c r="CP1639" s="166"/>
      <c r="CQ1639" s="166"/>
      <c r="CR1639" s="166"/>
      <c r="CS1639" s="166"/>
      <c r="CT1639" s="166"/>
      <c r="CU1639" s="166"/>
      <c r="CV1639" s="166"/>
      <c r="CW1639" s="166"/>
      <c r="CX1639" s="166"/>
      <c r="CY1639" s="166"/>
      <c r="CZ1639" s="166"/>
      <c r="DA1639" s="166"/>
      <c r="DB1639" s="166"/>
      <c r="DC1639" s="166"/>
      <c r="DD1639" s="166"/>
      <c r="DE1639" s="166"/>
      <c r="DF1639" s="166"/>
      <c r="DG1639" s="166"/>
      <c r="DH1639" s="166"/>
      <c r="DI1639" s="166"/>
      <c r="DJ1639" s="166"/>
      <c r="DK1639" s="166"/>
      <c r="DL1639" s="166"/>
      <c r="DM1639" s="166"/>
      <c r="DN1639" s="166"/>
      <c r="DO1639" s="166"/>
      <c r="DP1639" s="166"/>
      <c r="DQ1639" s="166"/>
      <c r="DR1639" s="166"/>
      <c r="DS1639" s="166"/>
      <c r="DT1639" s="166"/>
      <c r="DU1639" s="166"/>
      <c r="DV1639" s="166"/>
      <c r="DW1639" s="166"/>
      <c r="DX1639" s="166"/>
      <c r="DY1639" s="166"/>
      <c r="DZ1639" s="166"/>
      <c r="EA1639" s="166"/>
      <c r="EB1639" s="166"/>
      <c r="EC1639" s="166"/>
      <c r="ED1639" s="166"/>
      <c r="EE1639" s="166"/>
      <c r="EF1639" s="166"/>
      <c r="EG1639" s="166"/>
      <c r="EH1639" s="166"/>
      <c r="EI1639" s="166"/>
      <c r="EJ1639" s="166"/>
      <c r="EK1639" s="166"/>
      <c r="EL1639" s="166"/>
      <c r="EM1639" s="166"/>
      <c r="EN1639" s="166"/>
      <c r="EO1639" s="166"/>
      <c r="EP1639" s="166"/>
      <c r="EQ1639" s="166"/>
      <c r="ER1639" s="166"/>
      <c r="ES1639" s="166"/>
      <c r="ET1639" s="166"/>
      <c r="EU1639" s="166"/>
      <c r="EV1639" s="166"/>
      <c r="EW1639" s="166"/>
      <c r="EX1639" s="166"/>
      <c r="EY1639" s="166"/>
      <c r="EZ1639" s="166"/>
      <c r="FA1639" s="166"/>
      <c r="FB1639" s="166"/>
      <c r="FC1639" s="166"/>
      <c r="FD1639" s="166"/>
      <c r="FE1639" s="166"/>
      <c r="FF1639" s="166"/>
      <c r="FG1639" s="166"/>
      <c r="FH1639" s="166"/>
      <c r="FI1639" s="166"/>
      <c r="FJ1639" s="166"/>
    </row>
    <row r="1640" spans="13:166" s="19" customFormat="1">
      <c r="M1640" s="166"/>
      <c r="N1640" s="166"/>
      <c r="O1640" s="166"/>
      <c r="P1640" s="166"/>
      <c r="Q1640" s="166"/>
      <c r="R1640" s="166"/>
      <c r="S1640" s="166"/>
      <c r="T1640" s="166"/>
      <c r="U1640" s="166"/>
      <c r="V1640" s="166"/>
      <c r="W1640" s="166"/>
      <c r="X1640" s="166"/>
      <c r="Y1640" s="166"/>
      <c r="Z1640" s="166"/>
      <c r="AA1640" s="166"/>
      <c r="AB1640" s="166"/>
      <c r="AC1640" s="166"/>
      <c r="AD1640" s="166"/>
      <c r="AE1640" s="166"/>
      <c r="AF1640" s="166"/>
      <c r="AG1640" s="166"/>
      <c r="AH1640" s="167"/>
      <c r="AI1640" s="167"/>
      <c r="AJ1640" s="167"/>
      <c r="AK1640" s="167"/>
      <c r="AL1640" s="167"/>
      <c r="AM1640" s="167"/>
      <c r="AN1640" s="167"/>
      <c r="AO1640" s="167"/>
      <c r="AP1640" s="167"/>
      <c r="AQ1640" s="167"/>
      <c r="AR1640" s="167"/>
      <c r="AS1640" s="167"/>
      <c r="AT1640" s="167"/>
      <c r="AU1640" s="167"/>
      <c r="AV1640" s="167"/>
      <c r="AW1640" s="167"/>
      <c r="AX1640" s="167"/>
      <c r="AY1640" s="167"/>
      <c r="AZ1640" s="167"/>
      <c r="BA1640" s="167"/>
      <c r="BB1640" s="167"/>
      <c r="BC1640" s="167"/>
      <c r="BD1640" s="167"/>
      <c r="BE1640" s="167"/>
      <c r="BF1640" s="167"/>
      <c r="BG1640" s="167"/>
      <c r="BH1640" s="167"/>
      <c r="BI1640" s="167"/>
      <c r="BJ1640" s="167"/>
      <c r="BK1640" s="167"/>
      <c r="BL1640" s="166"/>
      <c r="BM1640" s="166"/>
      <c r="BN1640" s="166"/>
      <c r="BO1640" s="166"/>
      <c r="BP1640" s="166"/>
      <c r="BQ1640" s="166"/>
      <c r="BR1640" s="166"/>
      <c r="BS1640" s="166"/>
      <c r="BT1640" s="166"/>
      <c r="BU1640" s="166"/>
      <c r="BV1640" s="166"/>
      <c r="BW1640" s="166"/>
      <c r="BX1640" s="166"/>
      <c r="BY1640" s="166"/>
      <c r="BZ1640" s="166"/>
      <c r="CA1640" s="166"/>
      <c r="CB1640" s="166"/>
      <c r="CC1640" s="166"/>
      <c r="CD1640" s="166"/>
      <c r="CE1640" s="166"/>
      <c r="CF1640" s="166"/>
      <c r="CG1640" s="166"/>
      <c r="CH1640" s="166"/>
      <c r="CI1640" s="166"/>
      <c r="CJ1640" s="166"/>
      <c r="CK1640" s="166"/>
      <c r="CL1640" s="166"/>
      <c r="CM1640" s="166"/>
      <c r="CN1640" s="166"/>
      <c r="CO1640" s="166"/>
      <c r="CP1640" s="166"/>
      <c r="CQ1640" s="166"/>
      <c r="CR1640" s="166"/>
      <c r="CS1640" s="166"/>
      <c r="CT1640" s="166"/>
      <c r="CU1640" s="166"/>
      <c r="CV1640" s="166"/>
      <c r="CW1640" s="166"/>
      <c r="CX1640" s="166"/>
      <c r="CY1640" s="166"/>
      <c r="CZ1640" s="166"/>
      <c r="DA1640" s="166"/>
      <c r="DB1640" s="166"/>
      <c r="DC1640" s="166"/>
      <c r="DD1640" s="166"/>
      <c r="DE1640" s="166"/>
      <c r="DF1640" s="166"/>
      <c r="DG1640" s="166"/>
      <c r="DH1640" s="166"/>
      <c r="DI1640" s="166"/>
      <c r="DJ1640" s="166"/>
      <c r="DK1640" s="166"/>
      <c r="DL1640" s="166"/>
      <c r="DM1640" s="166"/>
      <c r="DN1640" s="166"/>
      <c r="DO1640" s="166"/>
      <c r="DP1640" s="166"/>
      <c r="DQ1640" s="166"/>
      <c r="DR1640" s="166"/>
      <c r="DS1640" s="166"/>
      <c r="DT1640" s="166"/>
      <c r="DU1640" s="166"/>
      <c r="DV1640" s="166"/>
      <c r="DW1640" s="166"/>
      <c r="DX1640" s="166"/>
      <c r="DY1640" s="166"/>
      <c r="DZ1640" s="166"/>
      <c r="EA1640" s="166"/>
      <c r="EB1640" s="166"/>
      <c r="EC1640" s="166"/>
      <c r="ED1640" s="166"/>
      <c r="EE1640" s="166"/>
      <c r="EF1640" s="166"/>
      <c r="EG1640" s="166"/>
      <c r="EH1640" s="166"/>
      <c r="EI1640" s="166"/>
      <c r="EJ1640" s="166"/>
      <c r="EK1640" s="166"/>
      <c r="EL1640" s="166"/>
      <c r="EM1640" s="166"/>
      <c r="EN1640" s="166"/>
      <c r="EO1640" s="166"/>
      <c r="EP1640" s="166"/>
      <c r="EQ1640" s="166"/>
      <c r="ER1640" s="166"/>
      <c r="ES1640" s="166"/>
      <c r="ET1640" s="166"/>
      <c r="EU1640" s="166"/>
      <c r="EV1640" s="166"/>
      <c r="EW1640" s="166"/>
      <c r="EX1640" s="166"/>
      <c r="EY1640" s="166"/>
      <c r="EZ1640" s="166"/>
      <c r="FA1640" s="166"/>
      <c r="FB1640" s="166"/>
      <c r="FC1640" s="166"/>
      <c r="FD1640" s="166"/>
      <c r="FE1640" s="166"/>
      <c r="FF1640" s="166"/>
      <c r="FG1640" s="166"/>
      <c r="FH1640" s="166"/>
      <c r="FI1640" s="166"/>
      <c r="FJ1640" s="166"/>
    </row>
    <row r="1641" spans="13:166" s="19" customFormat="1">
      <c r="M1641" s="166"/>
      <c r="N1641" s="166"/>
      <c r="O1641" s="166"/>
      <c r="P1641" s="166"/>
      <c r="Q1641" s="166"/>
      <c r="R1641" s="166"/>
      <c r="S1641" s="166"/>
      <c r="T1641" s="166"/>
      <c r="U1641" s="166"/>
      <c r="V1641" s="166"/>
      <c r="W1641" s="166"/>
      <c r="X1641" s="166"/>
      <c r="Y1641" s="166"/>
      <c r="Z1641" s="166"/>
      <c r="AA1641" s="166"/>
      <c r="AB1641" s="166"/>
      <c r="AC1641" s="166"/>
      <c r="AD1641" s="166"/>
      <c r="AE1641" s="166"/>
      <c r="AF1641" s="166"/>
      <c r="AG1641" s="166"/>
      <c r="AH1641" s="167"/>
      <c r="AI1641" s="167"/>
      <c r="AJ1641" s="167"/>
      <c r="AK1641" s="167"/>
      <c r="AL1641" s="167"/>
      <c r="AM1641" s="167"/>
      <c r="AN1641" s="167"/>
      <c r="AO1641" s="167"/>
      <c r="AP1641" s="167"/>
      <c r="AQ1641" s="167"/>
      <c r="AR1641" s="167"/>
      <c r="AS1641" s="167"/>
      <c r="AT1641" s="167"/>
      <c r="AU1641" s="167"/>
      <c r="AV1641" s="167"/>
      <c r="AW1641" s="167"/>
      <c r="AX1641" s="167"/>
      <c r="AY1641" s="167"/>
      <c r="AZ1641" s="167"/>
      <c r="BA1641" s="167"/>
      <c r="BB1641" s="167"/>
      <c r="BC1641" s="167"/>
      <c r="BD1641" s="167"/>
      <c r="BE1641" s="167"/>
      <c r="BF1641" s="167"/>
      <c r="BG1641" s="167"/>
      <c r="BH1641" s="167"/>
      <c r="BI1641" s="167"/>
      <c r="BJ1641" s="167"/>
      <c r="BK1641" s="167"/>
      <c r="BL1641" s="166"/>
      <c r="BM1641" s="166"/>
      <c r="BN1641" s="166"/>
      <c r="BO1641" s="166"/>
      <c r="BP1641" s="166"/>
      <c r="BQ1641" s="166"/>
      <c r="BR1641" s="166"/>
      <c r="BS1641" s="166"/>
      <c r="BT1641" s="166"/>
      <c r="BU1641" s="166"/>
      <c r="BV1641" s="166"/>
      <c r="BW1641" s="166"/>
      <c r="BX1641" s="166"/>
      <c r="BY1641" s="166"/>
      <c r="BZ1641" s="166"/>
      <c r="CA1641" s="166"/>
      <c r="CB1641" s="166"/>
      <c r="CC1641" s="166"/>
      <c r="CD1641" s="166"/>
      <c r="CE1641" s="166"/>
      <c r="CF1641" s="166"/>
      <c r="CG1641" s="166"/>
      <c r="CH1641" s="166"/>
      <c r="CI1641" s="166"/>
      <c r="CJ1641" s="166"/>
      <c r="CK1641" s="166"/>
      <c r="CL1641" s="166"/>
      <c r="CM1641" s="166"/>
      <c r="CN1641" s="166"/>
      <c r="CO1641" s="166"/>
      <c r="CP1641" s="166"/>
      <c r="CQ1641" s="166"/>
      <c r="CR1641" s="166"/>
      <c r="CS1641" s="166"/>
      <c r="CT1641" s="166"/>
      <c r="CU1641" s="166"/>
      <c r="CV1641" s="166"/>
      <c r="CW1641" s="166"/>
      <c r="CX1641" s="166"/>
      <c r="CY1641" s="166"/>
      <c r="CZ1641" s="166"/>
      <c r="DA1641" s="166"/>
      <c r="DB1641" s="166"/>
      <c r="DC1641" s="166"/>
      <c r="DD1641" s="166"/>
      <c r="DE1641" s="166"/>
      <c r="DF1641" s="166"/>
      <c r="DG1641" s="166"/>
      <c r="DH1641" s="166"/>
      <c r="DI1641" s="166"/>
      <c r="DJ1641" s="166"/>
      <c r="DK1641" s="166"/>
      <c r="DL1641" s="166"/>
      <c r="DM1641" s="166"/>
      <c r="DN1641" s="166"/>
      <c r="DO1641" s="166"/>
      <c r="DP1641" s="166"/>
      <c r="DQ1641" s="166"/>
      <c r="DR1641" s="166"/>
      <c r="DS1641" s="166"/>
      <c r="DT1641" s="166"/>
      <c r="DU1641" s="166"/>
      <c r="DV1641" s="166"/>
      <c r="DW1641" s="166"/>
      <c r="DX1641" s="166"/>
      <c r="DY1641" s="166"/>
      <c r="DZ1641" s="166"/>
      <c r="EA1641" s="166"/>
      <c r="EB1641" s="166"/>
      <c r="EC1641" s="166"/>
      <c r="ED1641" s="166"/>
      <c r="EE1641" s="166"/>
      <c r="EF1641" s="166"/>
      <c r="EG1641" s="166"/>
      <c r="EH1641" s="166"/>
      <c r="EI1641" s="166"/>
      <c r="EJ1641" s="166"/>
      <c r="EK1641" s="166"/>
      <c r="EL1641" s="166"/>
      <c r="EM1641" s="166"/>
      <c r="EN1641" s="166"/>
      <c r="EO1641" s="166"/>
      <c r="EP1641" s="166"/>
      <c r="EQ1641" s="166"/>
      <c r="ER1641" s="166"/>
      <c r="ES1641" s="166"/>
      <c r="ET1641" s="166"/>
      <c r="EU1641" s="166"/>
      <c r="EV1641" s="166"/>
      <c r="EW1641" s="166"/>
      <c r="EX1641" s="166"/>
      <c r="EY1641" s="166"/>
      <c r="EZ1641" s="166"/>
      <c r="FA1641" s="166"/>
      <c r="FB1641" s="166"/>
      <c r="FC1641" s="166"/>
      <c r="FD1641" s="166"/>
      <c r="FE1641" s="166"/>
      <c r="FF1641" s="166"/>
      <c r="FG1641" s="166"/>
      <c r="FH1641" s="166"/>
      <c r="FI1641" s="166"/>
      <c r="FJ1641" s="166"/>
    </row>
    <row r="1642" spans="13:166" s="19" customFormat="1">
      <c r="M1642" s="166"/>
      <c r="N1642" s="166"/>
      <c r="O1642" s="166"/>
      <c r="P1642" s="166"/>
      <c r="Q1642" s="166"/>
      <c r="R1642" s="166"/>
      <c r="S1642" s="166"/>
      <c r="T1642" s="166"/>
      <c r="U1642" s="166"/>
      <c r="V1642" s="166"/>
      <c r="W1642" s="166"/>
      <c r="X1642" s="166"/>
      <c r="Y1642" s="166"/>
      <c r="Z1642" s="166"/>
      <c r="AA1642" s="166"/>
      <c r="AB1642" s="166"/>
      <c r="AC1642" s="166"/>
      <c r="AD1642" s="166"/>
      <c r="AE1642" s="166"/>
      <c r="AF1642" s="166"/>
      <c r="AG1642" s="166"/>
      <c r="AH1642" s="167"/>
      <c r="AI1642" s="167"/>
      <c r="AJ1642" s="167"/>
      <c r="AK1642" s="167"/>
      <c r="AL1642" s="167"/>
      <c r="AM1642" s="167"/>
      <c r="AN1642" s="167"/>
      <c r="AO1642" s="167"/>
      <c r="AP1642" s="167"/>
      <c r="AQ1642" s="167"/>
      <c r="AR1642" s="167"/>
      <c r="AS1642" s="167"/>
      <c r="AT1642" s="167"/>
      <c r="AU1642" s="167"/>
      <c r="AV1642" s="167"/>
      <c r="AW1642" s="167"/>
      <c r="AX1642" s="167"/>
      <c r="AY1642" s="167"/>
      <c r="AZ1642" s="167"/>
      <c r="BA1642" s="167"/>
      <c r="BB1642" s="167"/>
      <c r="BC1642" s="167"/>
      <c r="BD1642" s="167"/>
      <c r="BE1642" s="167"/>
      <c r="BF1642" s="167"/>
      <c r="BG1642" s="167"/>
      <c r="BH1642" s="167"/>
      <c r="BI1642" s="167"/>
      <c r="BJ1642" s="167"/>
      <c r="BK1642" s="167"/>
      <c r="BL1642" s="166"/>
      <c r="BM1642" s="166"/>
      <c r="BN1642" s="166"/>
      <c r="BO1642" s="166"/>
      <c r="BP1642" s="166"/>
      <c r="BQ1642" s="166"/>
      <c r="BR1642" s="166"/>
      <c r="BS1642" s="166"/>
      <c r="BT1642" s="166"/>
      <c r="BU1642" s="166"/>
      <c r="BV1642" s="166"/>
      <c r="BW1642" s="166"/>
      <c r="BX1642" s="166"/>
      <c r="BY1642" s="166"/>
      <c r="BZ1642" s="166"/>
      <c r="CA1642" s="166"/>
      <c r="CB1642" s="166"/>
      <c r="CC1642" s="166"/>
      <c r="CD1642" s="166"/>
      <c r="CE1642" s="166"/>
      <c r="CF1642" s="166"/>
      <c r="CG1642" s="166"/>
      <c r="CH1642" s="166"/>
      <c r="CI1642" s="166"/>
      <c r="CJ1642" s="166"/>
      <c r="CK1642" s="166"/>
      <c r="CL1642" s="166"/>
      <c r="CM1642" s="166"/>
      <c r="CN1642" s="166"/>
      <c r="CO1642" s="166"/>
      <c r="CP1642" s="166"/>
      <c r="CQ1642" s="166"/>
      <c r="CR1642" s="166"/>
      <c r="CS1642" s="166"/>
      <c r="CT1642" s="166"/>
      <c r="CU1642" s="166"/>
      <c r="CV1642" s="166"/>
      <c r="CW1642" s="166"/>
      <c r="CX1642" s="166"/>
      <c r="CY1642" s="166"/>
      <c r="CZ1642" s="166"/>
      <c r="DA1642" s="166"/>
      <c r="DB1642" s="166"/>
      <c r="DC1642" s="166"/>
      <c r="DD1642" s="166"/>
      <c r="DE1642" s="166"/>
      <c r="DF1642" s="166"/>
      <c r="DG1642" s="166"/>
      <c r="DH1642" s="166"/>
      <c r="DI1642" s="166"/>
      <c r="DJ1642" s="166"/>
      <c r="DK1642" s="166"/>
      <c r="DL1642" s="166"/>
      <c r="DM1642" s="166"/>
      <c r="DN1642" s="166"/>
      <c r="DO1642" s="166"/>
      <c r="DP1642" s="166"/>
      <c r="DQ1642" s="166"/>
      <c r="DR1642" s="166"/>
      <c r="DS1642" s="166"/>
      <c r="DT1642" s="166"/>
      <c r="DU1642" s="166"/>
      <c r="DV1642" s="166"/>
      <c r="DW1642" s="166"/>
      <c r="DX1642" s="166"/>
      <c r="DY1642" s="166"/>
      <c r="DZ1642" s="166"/>
      <c r="EA1642" s="166"/>
      <c r="EB1642" s="166"/>
      <c r="EC1642" s="166"/>
      <c r="ED1642" s="166"/>
      <c r="EE1642" s="166"/>
      <c r="EF1642" s="166"/>
      <c r="EG1642" s="166"/>
      <c r="EH1642" s="166"/>
      <c r="EI1642" s="166"/>
      <c r="EJ1642" s="166"/>
      <c r="EK1642" s="166"/>
      <c r="EL1642" s="166"/>
      <c r="EM1642" s="166"/>
      <c r="EN1642" s="166"/>
      <c r="EO1642" s="166"/>
      <c r="EP1642" s="166"/>
      <c r="EQ1642" s="166"/>
      <c r="ER1642" s="166"/>
      <c r="ES1642" s="166"/>
      <c r="ET1642" s="166"/>
      <c r="EU1642" s="166"/>
      <c r="EV1642" s="166"/>
      <c r="EW1642" s="166"/>
      <c r="EX1642" s="166"/>
      <c r="EY1642" s="166"/>
      <c r="EZ1642" s="166"/>
      <c r="FA1642" s="166"/>
      <c r="FB1642" s="166"/>
      <c r="FC1642" s="166"/>
      <c r="FD1642" s="166"/>
      <c r="FE1642" s="166"/>
      <c r="FF1642" s="166"/>
      <c r="FG1642" s="166"/>
      <c r="FH1642" s="166"/>
      <c r="FI1642" s="166"/>
      <c r="FJ1642" s="166"/>
    </row>
    <row r="1643" spans="13:166" s="19" customFormat="1">
      <c r="M1643" s="166"/>
      <c r="N1643" s="166"/>
      <c r="O1643" s="166"/>
      <c r="P1643" s="166"/>
      <c r="Q1643" s="166"/>
      <c r="R1643" s="166"/>
      <c r="S1643" s="166"/>
      <c r="T1643" s="166"/>
      <c r="U1643" s="166"/>
      <c r="V1643" s="166"/>
      <c r="W1643" s="166"/>
      <c r="X1643" s="166"/>
      <c r="Y1643" s="166"/>
      <c r="Z1643" s="166"/>
      <c r="AA1643" s="166"/>
      <c r="AB1643" s="166"/>
      <c r="AC1643" s="166"/>
      <c r="AD1643" s="166"/>
      <c r="AE1643" s="166"/>
      <c r="AF1643" s="166"/>
      <c r="AG1643" s="166"/>
      <c r="AH1643" s="167"/>
      <c r="AI1643" s="167"/>
      <c r="AJ1643" s="167"/>
      <c r="AK1643" s="167"/>
      <c r="AL1643" s="167"/>
      <c r="AM1643" s="167"/>
      <c r="AN1643" s="167"/>
      <c r="AO1643" s="167"/>
      <c r="AP1643" s="167"/>
      <c r="AQ1643" s="167"/>
      <c r="AR1643" s="167"/>
      <c r="AS1643" s="167"/>
      <c r="AT1643" s="167"/>
      <c r="AU1643" s="167"/>
      <c r="AV1643" s="167"/>
      <c r="AW1643" s="167"/>
      <c r="AX1643" s="167"/>
      <c r="AY1643" s="167"/>
      <c r="AZ1643" s="167"/>
      <c r="BA1643" s="167"/>
      <c r="BB1643" s="167"/>
      <c r="BC1643" s="167"/>
      <c r="BD1643" s="167"/>
      <c r="BE1643" s="167"/>
      <c r="BF1643" s="167"/>
      <c r="BG1643" s="167"/>
      <c r="BH1643" s="167"/>
      <c r="BI1643" s="167"/>
      <c r="BJ1643" s="167"/>
      <c r="BK1643" s="167"/>
      <c r="BL1643" s="166"/>
      <c r="BM1643" s="166"/>
      <c r="BN1643" s="166"/>
      <c r="BO1643" s="166"/>
      <c r="BP1643" s="166"/>
      <c r="BQ1643" s="166"/>
      <c r="BR1643" s="166"/>
      <c r="BS1643" s="166"/>
      <c r="BT1643" s="166"/>
      <c r="BU1643" s="166"/>
      <c r="BV1643" s="166"/>
      <c r="BW1643" s="166"/>
      <c r="BX1643" s="166"/>
      <c r="BY1643" s="166"/>
      <c r="BZ1643" s="166"/>
      <c r="CA1643" s="166"/>
      <c r="CB1643" s="166"/>
      <c r="CC1643" s="166"/>
      <c r="CD1643" s="166"/>
      <c r="CE1643" s="166"/>
      <c r="CF1643" s="166"/>
      <c r="CG1643" s="166"/>
      <c r="CH1643" s="166"/>
      <c r="CI1643" s="166"/>
      <c r="CJ1643" s="166"/>
      <c r="CK1643" s="166"/>
      <c r="CL1643" s="166"/>
      <c r="CM1643" s="166"/>
      <c r="CN1643" s="166"/>
      <c r="CO1643" s="166"/>
      <c r="CP1643" s="166"/>
      <c r="CQ1643" s="166"/>
      <c r="CR1643" s="166"/>
      <c r="CS1643" s="166"/>
      <c r="CT1643" s="166"/>
      <c r="CU1643" s="166"/>
      <c r="CV1643" s="166"/>
      <c r="CW1643" s="166"/>
      <c r="CX1643" s="166"/>
      <c r="CY1643" s="166"/>
      <c r="CZ1643" s="166"/>
      <c r="DA1643" s="166"/>
      <c r="DB1643" s="166"/>
      <c r="DC1643" s="166"/>
      <c r="DD1643" s="166"/>
      <c r="DE1643" s="166"/>
      <c r="DF1643" s="166"/>
      <c r="DG1643" s="166"/>
      <c r="DH1643" s="166"/>
      <c r="DI1643" s="166"/>
      <c r="DJ1643" s="166"/>
      <c r="DK1643" s="166"/>
      <c r="DL1643" s="166"/>
      <c r="DM1643" s="166"/>
      <c r="DN1643" s="166"/>
      <c r="DO1643" s="166"/>
      <c r="DP1643" s="166"/>
      <c r="DQ1643" s="166"/>
      <c r="DR1643" s="166"/>
      <c r="DS1643" s="166"/>
      <c r="DT1643" s="166"/>
      <c r="DU1643" s="166"/>
      <c r="DV1643" s="166"/>
      <c r="DW1643" s="166"/>
      <c r="DX1643" s="166"/>
      <c r="DY1643" s="166"/>
      <c r="DZ1643" s="166"/>
      <c r="EA1643" s="166"/>
      <c r="EB1643" s="166"/>
      <c r="EC1643" s="166"/>
      <c r="ED1643" s="166"/>
      <c r="EE1643" s="166"/>
      <c r="EF1643" s="166"/>
      <c r="EG1643" s="166"/>
      <c r="EH1643" s="166"/>
      <c r="EI1643" s="166"/>
      <c r="EJ1643" s="166"/>
      <c r="EK1643" s="166"/>
      <c r="EL1643" s="166"/>
      <c r="EM1643" s="166"/>
      <c r="EN1643" s="166"/>
      <c r="EO1643" s="166"/>
      <c r="EP1643" s="166"/>
      <c r="EQ1643" s="166"/>
      <c r="ER1643" s="166"/>
      <c r="ES1643" s="166"/>
      <c r="ET1643" s="166"/>
      <c r="EU1643" s="166"/>
      <c r="EV1643" s="166"/>
      <c r="EW1643" s="166"/>
      <c r="EX1643" s="166"/>
      <c r="EY1643" s="166"/>
      <c r="EZ1643" s="166"/>
      <c r="FA1643" s="166"/>
      <c r="FB1643" s="166"/>
      <c r="FC1643" s="166"/>
      <c r="FD1643" s="166"/>
      <c r="FE1643" s="166"/>
      <c r="FF1643" s="166"/>
      <c r="FG1643" s="166"/>
      <c r="FH1643" s="166"/>
      <c r="FI1643" s="166"/>
      <c r="FJ1643" s="166"/>
    </row>
    <row r="1644" spans="13:166" s="19" customFormat="1">
      <c r="M1644" s="166"/>
      <c r="N1644" s="166"/>
      <c r="O1644" s="166"/>
      <c r="P1644" s="166"/>
      <c r="Q1644" s="166"/>
      <c r="R1644" s="166"/>
      <c r="S1644" s="166"/>
      <c r="T1644" s="166"/>
      <c r="U1644" s="166"/>
      <c r="V1644" s="166"/>
      <c r="W1644" s="166"/>
      <c r="X1644" s="166"/>
      <c r="Y1644" s="166"/>
      <c r="Z1644" s="166"/>
      <c r="AA1644" s="166"/>
      <c r="AB1644" s="166"/>
      <c r="AC1644" s="166"/>
      <c r="AD1644" s="166"/>
      <c r="AE1644" s="166"/>
      <c r="AF1644" s="166"/>
      <c r="AG1644" s="166"/>
      <c r="AH1644" s="167"/>
      <c r="AI1644" s="167"/>
      <c r="AJ1644" s="167"/>
      <c r="AK1644" s="167"/>
      <c r="AL1644" s="167"/>
      <c r="AM1644" s="167"/>
      <c r="AN1644" s="167"/>
      <c r="AO1644" s="167"/>
      <c r="AP1644" s="167"/>
      <c r="AQ1644" s="167"/>
      <c r="AR1644" s="167"/>
      <c r="AS1644" s="167"/>
      <c r="AT1644" s="167"/>
      <c r="AU1644" s="167"/>
      <c r="AV1644" s="167"/>
      <c r="AW1644" s="167"/>
      <c r="AX1644" s="167"/>
      <c r="AY1644" s="167"/>
      <c r="AZ1644" s="167"/>
      <c r="BA1644" s="167"/>
      <c r="BB1644" s="167"/>
      <c r="BC1644" s="167"/>
      <c r="BD1644" s="167"/>
      <c r="BE1644" s="167"/>
      <c r="BF1644" s="167"/>
      <c r="BG1644" s="167"/>
      <c r="BH1644" s="167"/>
      <c r="BI1644" s="167"/>
      <c r="BJ1644" s="167"/>
      <c r="BK1644" s="167"/>
      <c r="BL1644" s="166"/>
      <c r="BM1644" s="166"/>
      <c r="BN1644" s="166"/>
      <c r="BO1644" s="166"/>
      <c r="BP1644" s="166"/>
      <c r="BQ1644" s="166"/>
      <c r="BR1644" s="166"/>
      <c r="BS1644" s="166"/>
      <c r="BT1644" s="166"/>
      <c r="BU1644" s="166"/>
      <c r="BV1644" s="166"/>
      <c r="BW1644" s="166"/>
      <c r="BX1644" s="166"/>
      <c r="BY1644" s="166"/>
      <c r="BZ1644" s="166"/>
      <c r="CA1644" s="166"/>
      <c r="CB1644" s="166"/>
      <c r="CC1644" s="166"/>
      <c r="CD1644" s="166"/>
      <c r="CE1644" s="166"/>
      <c r="CF1644" s="166"/>
      <c r="CG1644" s="166"/>
      <c r="CH1644" s="166"/>
      <c r="CI1644" s="166"/>
      <c r="CJ1644" s="166"/>
      <c r="CK1644" s="166"/>
      <c r="CL1644" s="166"/>
      <c r="CM1644" s="166"/>
      <c r="CN1644" s="166"/>
      <c r="CO1644" s="166"/>
      <c r="CP1644" s="166"/>
      <c r="CQ1644" s="166"/>
      <c r="CR1644" s="166"/>
      <c r="CS1644" s="166"/>
      <c r="CT1644" s="166"/>
      <c r="CU1644" s="166"/>
      <c r="CV1644" s="166"/>
      <c r="CW1644" s="166"/>
      <c r="CX1644" s="166"/>
      <c r="CY1644" s="166"/>
      <c r="CZ1644" s="166"/>
      <c r="DA1644" s="166"/>
      <c r="DB1644" s="166"/>
      <c r="DC1644" s="166"/>
      <c r="DD1644" s="166"/>
      <c r="DE1644" s="166"/>
      <c r="DF1644" s="166"/>
      <c r="DG1644" s="166"/>
      <c r="DH1644" s="166"/>
      <c r="DI1644" s="166"/>
      <c r="DJ1644" s="166"/>
      <c r="DK1644" s="166"/>
      <c r="DL1644" s="166"/>
      <c r="DM1644" s="166"/>
      <c r="DN1644" s="166"/>
      <c r="DO1644" s="166"/>
      <c r="DP1644" s="166"/>
      <c r="DQ1644" s="166"/>
      <c r="DR1644" s="166"/>
      <c r="DS1644" s="166"/>
      <c r="DT1644" s="166"/>
      <c r="DU1644" s="166"/>
      <c r="DV1644" s="166"/>
      <c r="DW1644" s="166"/>
      <c r="DX1644" s="166"/>
      <c r="DY1644" s="166"/>
      <c r="DZ1644" s="166"/>
      <c r="EA1644" s="166"/>
      <c r="EB1644" s="166"/>
      <c r="EC1644" s="166"/>
      <c r="ED1644" s="166"/>
      <c r="EE1644" s="166"/>
      <c r="EF1644" s="166"/>
      <c r="EG1644" s="166"/>
      <c r="EH1644" s="166"/>
      <c r="EI1644" s="166"/>
      <c r="EJ1644" s="166"/>
      <c r="EK1644" s="166"/>
      <c r="EL1644" s="166"/>
      <c r="EM1644" s="166"/>
      <c r="EN1644" s="166"/>
      <c r="EO1644" s="166"/>
      <c r="EP1644" s="166"/>
      <c r="EQ1644" s="166"/>
      <c r="ER1644" s="166"/>
      <c r="ES1644" s="166"/>
      <c r="ET1644" s="166"/>
      <c r="EU1644" s="166"/>
      <c r="EV1644" s="166"/>
      <c r="EW1644" s="166"/>
      <c r="EX1644" s="166"/>
      <c r="EY1644" s="166"/>
      <c r="EZ1644" s="166"/>
      <c r="FA1644" s="166"/>
      <c r="FB1644" s="166"/>
      <c r="FC1644" s="166"/>
      <c r="FD1644" s="166"/>
      <c r="FE1644" s="166"/>
      <c r="FF1644" s="166"/>
      <c r="FG1644" s="166"/>
      <c r="FH1644" s="166"/>
      <c r="FI1644" s="166"/>
      <c r="FJ1644" s="166"/>
    </row>
    <row r="1645" spans="13:166" s="19" customFormat="1">
      <c r="M1645" s="166"/>
      <c r="N1645" s="166"/>
      <c r="O1645" s="166"/>
      <c r="P1645" s="166"/>
      <c r="Q1645" s="166"/>
      <c r="R1645" s="166"/>
      <c r="S1645" s="166"/>
      <c r="T1645" s="166"/>
      <c r="U1645" s="166"/>
      <c r="V1645" s="166"/>
      <c r="W1645" s="166"/>
      <c r="X1645" s="166"/>
      <c r="Y1645" s="166"/>
      <c r="Z1645" s="166"/>
      <c r="AA1645" s="166"/>
      <c r="AB1645" s="166"/>
      <c r="AC1645" s="166"/>
      <c r="AD1645" s="166"/>
      <c r="AE1645" s="166"/>
      <c r="AF1645" s="166"/>
      <c r="AG1645" s="166"/>
      <c r="AH1645" s="167"/>
      <c r="AI1645" s="167"/>
      <c r="AJ1645" s="167"/>
      <c r="AK1645" s="167"/>
      <c r="AL1645" s="167"/>
      <c r="AM1645" s="167"/>
      <c r="AN1645" s="167"/>
      <c r="AO1645" s="167"/>
      <c r="AP1645" s="167"/>
      <c r="AQ1645" s="167"/>
      <c r="AR1645" s="167"/>
      <c r="AS1645" s="167"/>
      <c r="AT1645" s="167"/>
      <c r="AU1645" s="167"/>
      <c r="AV1645" s="167"/>
      <c r="AW1645" s="167"/>
      <c r="AX1645" s="167"/>
      <c r="AY1645" s="167"/>
      <c r="AZ1645" s="167"/>
      <c r="BA1645" s="167"/>
      <c r="BB1645" s="167"/>
      <c r="BC1645" s="167"/>
      <c r="BD1645" s="167"/>
      <c r="BE1645" s="167"/>
      <c r="BF1645" s="167"/>
      <c r="BG1645" s="167"/>
      <c r="BH1645" s="167"/>
      <c r="BI1645" s="167"/>
      <c r="BJ1645" s="167"/>
      <c r="BK1645" s="167"/>
      <c r="BL1645" s="166"/>
      <c r="BM1645" s="166"/>
      <c r="BN1645" s="166"/>
      <c r="BO1645" s="166"/>
      <c r="BP1645" s="166"/>
      <c r="BQ1645" s="166"/>
      <c r="BR1645" s="166"/>
      <c r="BS1645" s="166"/>
      <c r="BT1645" s="166"/>
      <c r="BU1645" s="166"/>
      <c r="BV1645" s="166"/>
      <c r="BW1645" s="166"/>
      <c r="BX1645" s="166"/>
      <c r="BY1645" s="166"/>
      <c r="BZ1645" s="166"/>
      <c r="CA1645" s="166"/>
      <c r="CB1645" s="166"/>
      <c r="CC1645" s="166"/>
      <c r="CD1645" s="166"/>
      <c r="CE1645" s="166"/>
      <c r="CF1645" s="166"/>
      <c r="CG1645" s="166"/>
      <c r="CH1645" s="166"/>
      <c r="CI1645" s="166"/>
      <c r="CJ1645" s="166"/>
      <c r="CK1645" s="166"/>
      <c r="CL1645" s="166"/>
      <c r="CM1645" s="166"/>
      <c r="CN1645" s="166"/>
      <c r="CO1645" s="166"/>
      <c r="CP1645" s="166"/>
      <c r="CQ1645" s="166"/>
      <c r="CR1645" s="166"/>
      <c r="CS1645" s="166"/>
      <c r="CT1645" s="166"/>
      <c r="CU1645" s="166"/>
      <c r="CV1645" s="166"/>
      <c r="CW1645" s="166"/>
      <c r="CX1645" s="166"/>
      <c r="CY1645" s="166"/>
      <c r="CZ1645" s="166"/>
      <c r="DA1645" s="166"/>
      <c r="DB1645" s="166"/>
      <c r="DC1645" s="166"/>
      <c r="DD1645" s="166"/>
      <c r="DE1645" s="166"/>
      <c r="DF1645" s="166"/>
      <c r="DG1645" s="166"/>
      <c r="DH1645" s="166"/>
      <c r="DI1645" s="166"/>
      <c r="DJ1645" s="166"/>
      <c r="DK1645" s="166"/>
      <c r="DL1645" s="166"/>
      <c r="DM1645" s="166"/>
      <c r="DN1645" s="166"/>
      <c r="DO1645" s="166"/>
      <c r="DP1645" s="166"/>
      <c r="DQ1645" s="166"/>
      <c r="DR1645" s="166"/>
      <c r="DS1645" s="166"/>
      <c r="DT1645" s="166"/>
      <c r="DU1645" s="166"/>
      <c r="DV1645" s="166"/>
      <c r="DW1645" s="166"/>
      <c r="DX1645" s="166"/>
      <c r="DY1645" s="166"/>
      <c r="DZ1645" s="166"/>
      <c r="EA1645" s="166"/>
      <c r="EB1645" s="166"/>
      <c r="EC1645" s="166"/>
      <c r="ED1645" s="166"/>
      <c r="EE1645" s="166"/>
      <c r="EF1645" s="166"/>
      <c r="EG1645" s="166"/>
      <c r="EH1645" s="166"/>
      <c r="EI1645" s="166"/>
      <c r="EJ1645" s="166"/>
      <c r="EK1645" s="166"/>
      <c r="EL1645" s="166"/>
      <c r="EM1645" s="166"/>
      <c r="EN1645" s="166"/>
      <c r="EO1645" s="166"/>
      <c r="EP1645" s="166"/>
      <c r="EQ1645" s="166"/>
      <c r="ER1645" s="166"/>
      <c r="ES1645" s="166"/>
      <c r="ET1645" s="166"/>
      <c r="EU1645" s="166"/>
      <c r="EV1645" s="166"/>
      <c r="EW1645" s="166"/>
      <c r="EX1645" s="166"/>
      <c r="EY1645" s="166"/>
      <c r="EZ1645" s="166"/>
      <c r="FA1645" s="166"/>
      <c r="FB1645" s="166"/>
      <c r="FC1645" s="166"/>
      <c r="FD1645" s="166"/>
      <c r="FE1645" s="166"/>
      <c r="FF1645" s="166"/>
      <c r="FG1645" s="166"/>
      <c r="FH1645" s="166"/>
      <c r="FI1645" s="166"/>
      <c r="FJ1645" s="166"/>
    </row>
    <row r="1646" spans="13:166" s="19" customFormat="1">
      <c r="M1646" s="166"/>
      <c r="N1646" s="166"/>
      <c r="O1646" s="166"/>
      <c r="P1646" s="166"/>
      <c r="Q1646" s="166"/>
      <c r="R1646" s="166"/>
      <c r="S1646" s="166"/>
      <c r="T1646" s="166"/>
      <c r="U1646" s="166"/>
      <c r="V1646" s="166"/>
      <c r="W1646" s="166"/>
      <c r="X1646" s="166"/>
      <c r="Y1646" s="166"/>
      <c r="Z1646" s="166"/>
      <c r="AA1646" s="166"/>
      <c r="AB1646" s="166"/>
      <c r="AC1646" s="166"/>
      <c r="AD1646" s="166"/>
      <c r="AE1646" s="166"/>
      <c r="AF1646" s="166"/>
      <c r="AG1646" s="166"/>
      <c r="AH1646" s="167"/>
      <c r="AI1646" s="167"/>
      <c r="AJ1646" s="167"/>
      <c r="AK1646" s="167"/>
      <c r="AL1646" s="167"/>
      <c r="AM1646" s="167"/>
      <c r="AN1646" s="167"/>
      <c r="AO1646" s="167"/>
      <c r="AP1646" s="167"/>
      <c r="AQ1646" s="167"/>
      <c r="AR1646" s="167"/>
      <c r="AS1646" s="167"/>
      <c r="AT1646" s="167"/>
      <c r="AU1646" s="167"/>
      <c r="AV1646" s="167"/>
      <c r="AW1646" s="167"/>
      <c r="AX1646" s="167"/>
      <c r="AY1646" s="167"/>
      <c r="AZ1646" s="167"/>
      <c r="BA1646" s="167"/>
      <c r="BB1646" s="167"/>
      <c r="BC1646" s="167"/>
      <c r="BD1646" s="167"/>
      <c r="BE1646" s="167"/>
      <c r="BF1646" s="167"/>
      <c r="BG1646" s="167"/>
      <c r="BH1646" s="167"/>
      <c r="BI1646" s="167"/>
      <c r="BJ1646" s="167"/>
      <c r="BK1646" s="167"/>
      <c r="BL1646" s="166"/>
      <c r="BM1646" s="166"/>
      <c r="BN1646" s="166"/>
      <c r="BO1646" s="166"/>
      <c r="BP1646" s="166"/>
      <c r="BQ1646" s="166"/>
      <c r="BR1646" s="166"/>
      <c r="BS1646" s="166"/>
      <c r="BT1646" s="166"/>
      <c r="BU1646" s="166"/>
      <c r="BV1646" s="166"/>
      <c r="BW1646" s="166"/>
      <c r="BX1646" s="166"/>
      <c r="BY1646" s="166"/>
      <c r="BZ1646" s="166"/>
      <c r="CA1646" s="166"/>
      <c r="CB1646" s="166"/>
      <c r="CC1646" s="166"/>
      <c r="CD1646" s="166"/>
      <c r="CE1646" s="166"/>
      <c r="CF1646" s="166"/>
      <c r="CG1646" s="166"/>
      <c r="CH1646" s="166"/>
      <c r="CI1646" s="166"/>
      <c r="CJ1646" s="166"/>
      <c r="CK1646" s="166"/>
      <c r="CL1646" s="166"/>
      <c r="CM1646" s="166"/>
      <c r="CN1646" s="166"/>
      <c r="CO1646" s="166"/>
      <c r="CP1646" s="166"/>
      <c r="CQ1646" s="166"/>
      <c r="CR1646" s="166"/>
      <c r="CS1646" s="166"/>
      <c r="CT1646" s="166"/>
      <c r="CU1646" s="166"/>
      <c r="CV1646" s="166"/>
      <c r="CW1646" s="166"/>
      <c r="CX1646" s="166"/>
      <c r="CY1646" s="166"/>
      <c r="CZ1646" s="166"/>
      <c r="DA1646" s="166"/>
      <c r="DB1646" s="166"/>
      <c r="DC1646" s="166"/>
      <c r="DD1646" s="166"/>
      <c r="DE1646" s="166"/>
      <c r="DF1646" s="166"/>
      <c r="DG1646" s="166"/>
      <c r="DH1646" s="166"/>
      <c r="DI1646" s="166"/>
      <c r="DJ1646" s="166"/>
      <c r="DK1646" s="166"/>
      <c r="DL1646" s="166"/>
      <c r="DM1646" s="166"/>
      <c r="DN1646" s="166"/>
      <c r="DO1646" s="166"/>
      <c r="DP1646" s="166"/>
      <c r="DQ1646" s="166"/>
      <c r="DR1646" s="166"/>
      <c r="DS1646" s="166"/>
      <c r="DT1646" s="166"/>
      <c r="DU1646" s="166"/>
      <c r="DV1646" s="166"/>
      <c r="DW1646" s="166"/>
      <c r="DX1646" s="166"/>
      <c r="DY1646" s="166"/>
      <c r="DZ1646" s="166"/>
      <c r="EA1646" s="166"/>
      <c r="EB1646" s="166"/>
      <c r="EC1646" s="166"/>
      <c r="ED1646" s="166"/>
      <c r="EE1646" s="166"/>
      <c r="EF1646" s="166"/>
      <c r="EG1646" s="166"/>
      <c r="EH1646" s="166"/>
      <c r="EI1646" s="166"/>
      <c r="EJ1646" s="166"/>
      <c r="EK1646" s="166"/>
      <c r="EL1646" s="166"/>
      <c r="EM1646" s="166"/>
      <c r="EN1646" s="166"/>
      <c r="EO1646" s="166"/>
      <c r="EP1646" s="166"/>
      <c r="EQ1646" s="166"/>
      <c r="ER1646" s="166"/>
      <c r="ES1646" s="166"/>
      <c r="ET1646" s="166"/>
      <c r="EU1646" s="166"/>
      <c r="EV1646" s="166"/>
      <c r="EW1646" s="166"/>
      <c r="EX1646" s="166"/>
      <c r="EY1646" s="166"/>
      <c r="EZ1646" s="166"/>
      <c r="FA1646" s="166"/>
      <c r="FB1646" s="166"/>
      <c r="FC1646" s="166"/>
      <c r="FD1646" s="166"/>
      <c r="FE1646" s="166"/>
      <c r="FF1646" s="166"/>
      <c r="FG1646" s="166"/>
      <c r="FH1646" s="166"/>
      <c r="FI1646" s="166"/>
      <c r="FJ1646" s="166"/>
    </row>
    <row r="1647" spans="13:166" s="19" customFormat="1">
      <c r="M1647" s="166"/>
      <c r="N1647" s="166"/>
      <c r="O1647" s="166"/>
      <c r="P1647" s="166"/>
      <c r="Q1647" s="166"/>
      <c r="R1647" s="166"/>
      <c r="S1647" s="166"/>
      <c r="T1647" s="166"/>
      <c r="U1647" s="166"/>
      <c r="V1647" s="166"/>
      <c r="W1647" s="166"/>
      <c r="X1647" s="166"/>
      <c r="Y1647" s="166"/>
      <c r="Z1647" s="166"/>
      <c r="AA1647" s="166"/>
      <c r="AB1647" s="166"/>
      <c r="AC1647" s="166"/>
      <c r="AD1647" s="166"/>
      <c r="AE1647" s="166"/>
      <c r="AF1647" s="166"/>
      <c r="AG1647" s="166"/>
      <c r="AH1647" s="167"/>
      <c r="AI1647" s="167"/>
      <c r="AJ1647" s="167"/>
      <c r="AK1647" s="167"/>
      <c r="AL1647" s="167"/>
      <c r="AM1647" s="167"/>
      <c r="AN1647" s="167"/>
      <c r="AO1647" s="167"/>
      <c r="AP1647" s="167"/>
      <c r="AQ1647" s="167"/>
      <c r="AR1647" s="167"/>
      <c r="AS1647" s="167"/>
      <c r="AT1647" s="167"/>
      <c r="AU1647" s="167"/>
      <c r="AV1647" s="167"/>
      <c r="AW1647" s="167"/>
      <c r="AX1647" s="167"/>
      <c r="AY1647" s="167"/>
      <c r="AZ1647" s="167"/>
      <c r="BA1647" s="167"/>
      <c r="BB1647" s="167"/>
      <c r="BC1647" s="167"/>
      <c r="BD1647" s="167"/>
      <c r="BE1647" s="167"/>
      <c r="BF1647" s="167"/>
      <c r="BG1647" s="167"/>
      <c r="BH1647" s="167"/>
      <c r="BI1647" s="167"/>
      <c r="BJ1647" s="167"/>
      <c r="BK1647" s="167"/>
      <c r="BL1647" s="166"/>
      <c r="BM1647" s="166"/>
      <c r="BN1647" s="166"/>
      <c r="BO1647" s="166"/>
      <c r="BP1647" s="166"/>
      <c r="BQ1647" s="166"/>
      <c r="BR1647" s="166"/>
      <c r="BS1647" s="166"/>
      <c r="BT1647" s="166"/>
      <c r="BU1647" s="166"/>
      <c r="BV1647" s="166"/>
      <c r="BW1647" s="166"/>
      <c r="BX1647" s="166"/>
      <c r="BY1647" s="166"/>
      <c r="BZ1647" s="166"/>
      <c r="CA1647" s="166"/>
      <c r="CB1647" s="166"/>
      <c r="CC1647" s="166"/>
      <c r="CD1647" s="166"/>
      <c r="CE1647" s="166"/>
      <c r="CF1647" s="166"/>
      <c r="CG1647" s="166"/>
      <c r="CH1647" s="166"/>
      <c r="CI1647" s="166"/>
      <c r="CJ1647" s="166"/>
      <c r="CK1647" s="166"/>
      <c r="CL1647" s="166"/>
      <c r="CM1647" s="166"/>
      <c r="CN1647" s="166"/>
      <c r="CO1647" s="166"/>
      <c r="CP1647" s="166"/>
      <c r="CQ1647" s="166"/>
      <c r="CR1647" s="166"/>
      <c r="CS1647" s="166"/>
      <c r="CT1647" s="166"/>
      <c r="CU1647" s="166"/>
      <c r="CV1647" s="166"/>
      <c r="CW1647" s="166"/>
      <c r="CX1647" s="166"/>
      <c r="CY1647" s="166"/>
      <c r="CZ1647" s="166"/>
      <c r="DA1647" s="166"/>
      <c r="DB1647" s="166"/>
      <c r="DC1647" s="166"/>
      <c r="DD1647" s="166"/>
      <c r="DE1647" s="166"/>
      <c r="DF1647" s="166"/>
      <c r="DG1647" s="166"/>
      <c r="DH1647" s="166"/>
      <c r="DI1647" s="166"/>
      <c r="DJ1647" s="166"/>
      <c r="DK1647" s="166"/>
      <c r="DL1647" s="166"/>
      <c r="DM1647" s="166"/>
      <c r="DN1647" s="166"/>
      <c r="DO1647" s="166"/>
      <c r="DP1647" s="166"/>
      <c r="DQ1647" s="166"/>
      <c r="DR1647" s="166"/>
      <c r="DS1647" s="166"/>
      <c r="DT1647" s="166"/>
      <c r="DU1647" s="166"/>
      <c r="DV1647" s="166"/>
      <c r="DW1647" s="166"/>
      <c r="DX1647" s="166"/>
      <c r="DY1647" s="166"/>
      <c r="DZ1647" s="166"/>
      <c r="EA1647" s="166"/>
      <c r="EB1647" s="166"/>
      <c r="EC1647" s="166"/>
      <c r="ED1647" s="166"/>
      <c r="EE1647" s="166"/>
      <c r="EF1647" s="166"/>
      <c r="EG1647" s="166"/>
      <c r="EH1647" s="166"/>
      <c r="EI1647" s="166"/>
      <c r="EJ1647" s="166"/>
      <c r="EK1647" s="166"/>
      <c r="EL1647" s="166"/>
      <c r="EM1647" s="166"/>
      <c r="EN1647" s="166"/>
      <c r="EO1647" s="166"/>
      <c r="EP1647" s="166"/>
      <c r="EQ1647" s="166"/>
      <c r="ER1647" s="166"/>
      <c r="ES1647" s="166"/>
      <c r="ET1647" s="166"/>
      <c r="EU1647" s="166"/>
      <c r="EV1647" s="166"/>
      <c r="EW1647" s="166"/>
      <c r="EX1647" s="166"/>
      <c r="EY1647" s="166"/>
      <c r="EZ1647" s="166"/>
      <c r="FA1647" s="166"/>
      <c r="FB1647" s="166"/>
      <c r="FC1647" s="166"/>
      <c r="FD1647" s="166"/>
      <c r="FE1647" s="166"/>
      <c r="FF1647" s="166"/>
      <c r="FG1647" s="166"/>
      <c r="FH1647" s="166"/>
      <c r="FI1647" s="166"/>
      <c r="FJ1647" s="166"/>
    </row>
    <row r="1648" spans="13:166" s="19" customFormat="1">
      <c r="M1648" s="166"/>
      <c r="N1648" s="166"/>
      <c r="O1648" s="166"/>
      <c r="P1648" s="166"/>
      <c r="Q1648" s="166"/>
      <c r="R1648" s="166"/>
      <c r="S1648" s="166"/>
      <c r="T1648" s="166"/>
      <c r="U1648" s="166"/>
      <c r="V1648" s="166"/>
      <c r="W1648" s="166"/>
      <c r="X1648" s="166"/>
      <c r="Y1648" s="166"/>
      <c r="Z1648" s="166"/>
      <c r="AA1648" s="166"/>
      <c r="AB1648" s="166"/>
      <c r="AC1648" s="166"/>
      <c r="AD1648" s="166"/>
      <c r="AE1648" s="166"/>
      <c r="AF1648" s="166"/>
      <c r="AG1648" s="166"/>
      <c r="AH1648" s="167"/>
      <c r="AI1648" s="167"/>
      <c r="AJ1648" s="167"/>
      <c r="AK1648" s="167"/>
      <c r="AL1648" s="167"/>
      <c r="AM1648" s="167"/>
      <c r="AN1648" s="167"/>
      <c r="AO1648" s="167"/>
      <c r="AP1648" s="167"/>
      <c r="AQ1648" s="167"/>
      <c r="AR1648" s="167"/>
      <c r="AS1648" s="167"/>
      <c r="AT1648" s="167"/>
      <c r="AU1648" s="167"/>
      <c r="AV1648" s="167"/>
      <c r="AW1648" s="167"/>
      <c r="AX1648" s="167"/>
      <c r="AY1648" s="167"/>
      <c r="AZ1648" s="167"/>
      <c r="BA1648" s="167"/>
      <c r="BB1648" s="167"/>
      <c r="BC1648" s="167"/>
      <c r="BD1648" s="167"/>
      <c r="BE1648" s="167"/>
      <c r="BF1648" s="167"/>
      <c r="BG1648" s="167"/>
      <c r="BH1648" s="167"/>
      <c r="BI1648" s="167"/>
      <c r="BJ1648" s="167"/>
      <c r="BK1648" s="167"/>
      <c r="BL1648" s="166"/>
      <c r="BM1648" s="166"/>
      <c r="BN1648" s="166"/>
      <c r="BO1648" s="166"/>
      <c r="BP1648" s="166"/>
      <c r="BQ1648" s="166"/>
      <c r="BR1648" s="166"/>
      <c r="BS1648" s="166"/>
      <c r="BT1648" s="166"/>
      <c r="BU1648" s="166"/>
      <c r="BV1648" s="166"/>
      <c r="BW1648" s="166"/>
      <c r="BX1648" s="166"/>
      <c r="BY1648" s="166"/>
      <c r="BZ1648" s="166"/>
      <c r="CA1648" s="166"/>
      <c r="CB1648" s="166"/>
      <c r="CC1648" s="166"/>
      <c r="CD1648" s="166"/>
      <c r="CE1648" s="166"/>
      <c r="CF1648" s="166"/>
      <c r="CG1648" s="166"/>
      <c r="CH1648" s="166"/>
      <c r="CI1648" s="166"/>
      <c r="CJ1648" s="166"/>
      <c r="CK1648" s="166"/>
      <c r="CL1648" s="166"/>
      <c r="CM1648" s="166"/>
      <c r="CN1648" s="166"/>
      <c r="CO1648" s="166"/>
      <c r="CP1648" s="166"/>
      <c r="CQ1648" s="166"/>
      <c r="CR1648" s="166"/>
      <c r="CS1648" s="166"/>
      <c r="CT1648" s="166"/>
      <c r="CU1648" s="166"/>
      <c r="CV1648" s="166"/>
      <c r="CW1648" s="166"/>
      <c r="CX1648" s="166"/>
      <c r="CY1648" s="166"/>
      <c r="CZ1648" s="166"/>
      <c r="DA1648" s="166"/>
      <c r="DB1648" s="166"/>
      <c r="DC1648" s="166"/>
      <c r="DD1648" s="166"/>
      <c r="DE1648" s="166"/>
      <c r="DF1648" s="166"/>
      <c r="DG1648" s="166"/>
      <c r="DH1648" s="166"/>
      <c r="DI1648" s="166"/>
      <c r="DJ1648" s="166"/>
      <c r="DK1648" s="166"/>
      <c r="DL1648" s="166"/>
      <c r="DM1648" s="166"/>
      <c r="DN1648" s="166"/>
      <c r="DO1648" s="166"/>
      <c r="DP1648" s="166"/>
      <c r="DQ1648" s="166"/>
      <c r="DR1648" s="166"/>
      <c r="DS1648" s="166"/>
      <c r="DT1648" s="166"/>
      <c r="DU1648" s="166"/>
      <c r="DV1648" s="166"/>
      <c r="DW1648" s="166"/>
      <c r="DX1648" s="166"/>
      <c r="DY1648" s="166"/>
      <c r="DZ1648" s="166"/>
      <c r="EA1648" s="166"/>
      <c r="EB1648" s="166"/>
      <c r="EC1648" s="166"/>
      <c r="ED1648" s="166"/>
      <c r="EE1648" s="166"/>
      <c r="EF1648" s="166"/>
      <c r="EG1648" s="166"/>
      <c r="EH1648" s="166"/>
      <c r="EI1648" s="166"/>
      <c r="EJ1648" s="166"/>
      <c r="EK1648" s="166"/>
      <c r="EL1648" s="166"/>
      <c r="EM1648" s="166"/>
      <c r="EN1648" s="166"/>
      <c r="EO1648" s="166"/>
      <c r="EP1648" s="166"/>
      <c r="EQ1648" s="166"/>
      <c r="ER1648" s="166"/>
      <c r="ES1648" s="166"/>
      <c r="ET1648" s="166"/>
      <c r="EU1648" s="166"/>
      <c r="EV1648" s="166"/>
      <c r="EW1648" s="166"/>
      <c r="EX1648" s="166"/>
      <c r="EY1648" s="166"/>
      <c r="EZ1648" s="166"/>
      <c r="FA1648" s="166"/>
      <c r="FB1648" s="166"/>
      <c r="FC1648" s="166"/>
      <c r="FD1648" s="166"/>
      <c r="FE1648" s="166"/>
      <c r="FF1648" s="166"/>
      <c r="FG1648" s="166"/>
      <c r="FH1648" s="166"/>
      <c r="FI1648" s="166"/>
      <c r="FJ1648" s="166"/>
    </row>
    <row r="1649" spans="13:166" s="19" customFormat="1">
      <c r="M1649" s="166"/>
      <c r="N1649" s="166"/>
      <c r="O1649" s="166"/>
      <c r="P1649" s="166"/>
      <c r="Q1649" s="166"/>
      <c r="R1649" s="166"/>
      <c r="S1649" s="166"/>
      <c r="T1649" s="166"/>
      <c r="U1649" s="166"/>
      <c r="V1649" s="166"/>
      <c r="W1649" s="166"/>
      <c r="X1649" s="166"/>
      <c r="Y1649" s="166"/>
      <c r="Z1649" s="166"/>
      <c r="AA1649" s="166"/>
      <c r="AB1649" s="166"/>
      <c r="AC1649" s="166"/>
      <c r="AD1649" s="166"/>
      <c r="AE1649" s="166"/>
      <c r="AF1649" s="166"/>
      <c r="AG1649" s="166"/>
      <c r="AH1649" s="167"/>
      <c r="AI1649" s="167"/>
      <c r="AJ1649" s="167"/>
      <c r="AK1649" s="167"/>
      <c r="AL1649" s="167"/>
      <c r="AM1649" s="167"/>
      <c r="AN1649" s="167"/>
      <c r="AO1649" s="167"/>
      <c r="AP1649" s="167"/>
      <c r="AQ1649" s="167"/>
      <c r="AR1649" s="167"/>
      <c r="AS1649" s="167"/>
      <c r="AT1649" s="167"/>
      <c r="AU1649" s="167"/>
      <c r="AV1649" s="167"/>
      <c r="AW1649" s="167"/>
      <c r="AX1649" s="167"/>
      <c r="AY1649" s="167"/>
      <c r="AZ1649" s="167"/>
      <c r="BA1649" s="167"/>
      <c r="BB1649" s="167"/>
      <c r="BC1649" s="167"/>
      <c r="BD1649" s="167"/>
      <c r="BE1649" s="167"/>
      <c r="BF1649" s="167"/>
      <c r="BG1649" s="167"/>
      <c r="BH1649" s="167"/>
      <c r="BI1649" s="167"/>
      <c r="BJ1649" s="167"/>
      <c r="BK1649" s="167"/>
      <c r="BL1649" s="166"/>
      <c r="BM1649" s="166"/>
      <c r="BN1649" s="166"/>
      <c r="BO1649" s="166"/>
      <c r="BP1649" s="166"/>
      <c r="BQ1649" s="166"/>
      <c r="BR1649" s="166"/>
      <c r="BS1649" s="166"/>
      <c r="BT1649" s="166"/>
      <c r="BU1649" s="166"/>
      <c r="BV1649" s="166"/>
      <c r="BW1649" s="166"/>
      <c r="BX1649" s="166"/>
      <c r="BY1649" s="166"/>
      <c r="BZ1649" s="166"/>
      <c r="CA1649" s="166"/>
      <c r="CB1649" s="166"/>
      <c r="CC1649" s="166"/>
      <c r="CD1649" s="166"/>
      <c r="CE1649" s="166"/>
      <c r="CF1649" s="166"/>
      <c r="CG1649" s="166"/>
      <c r="CH1649" s="166"/>
      <c r="CI1649" s="166"/>
      <c r="CJ1649" s="166"/>
      <c r="CK1649" s="166"/>
      <c r="CL1649" s="166"/>
      <c r="CM1649" s="166"/>
      <c r="CN1649" s="166"/>
      <c r="CO1649" s="166"/>
      <c r="CP1649" s="166"/>
      <c r="CQ1649" s="166"/>
      <c r="CR1649" s="166"/>
      <c r="CS1649" s="166"/>
      <c r="CT1649" s="166"/>
      <c r="CU1649" s="166"/>
      <c r="CV1649" s="166"/>
      <c r="CW1649" s="166"/>
      <c r="CX1649" s="166"/>
      <c r="CY1649" s="166"/>
      <c r="CZ1649" s="166"/>
      <c r="DA1649" s="166"/>
      <c r="DB1649" s="166"/>
      <c r="DC1649" s="166"/>
      <c r="DD1649" s="166"/>
      <c r="DE1649" s="166"/>
      <c r="DF1649" s="166"/>
      <c r="DG1649" s="166"/>
      <c r="DH1649" s="166"/>
      <c r="DI1649" s="166"/>
      <c r="DJ1649" s="166"/>
      <c r="DK1649" s="166"/>
      <c r="DL1649" s="166"/>
      <c r="DM1649" s="166"/>
      <c r="DN1649" s="166"/>
      <c r="DO1649" s="166"/>
      <c r="DP1649" s="166"/>
      <c r="DQ1649" s="166"/>
      <c r="DR1649" s="166"/>
      <c r="DS1649" s="166"/>
      <c r="DT1649" s="166"/>
      <c r="DU1649" s="166"/>
      <c r="DV1649" s="166"/>
      <c r="DW1649" s="166"/>
      <c r="DX1649" s="166"/>
      <c r="DY1649" s="166"/>
      <c r="DZ1649" s="166"/>
      <c r="EA1649" s="166"/>
      <c r="EB1649" s="166"/>
      <c r="EC1649" s="166"/>
      <c r="ED1649" s="166"/>
      <c r="EE1649" s="166"/>
      <c r="EF1649" s="166"/>
      <c r="EG1649" s="166"/>
      <c r="EH1649" s="166"/>
      <c r="EI1649" s="166"/>
      <c r="EJ1649" s="166"/>
      <c r="EK1649" s="166"/>
      <c r="EL1649" s="166"/>
      <c r="EM1649" s="166"/>
      <c r="EN1649" s="166"/>
      <c r="EO1649" s="166"/>
      <c r="EP1649" s="166"/>
      <c r="EQ1649" s="166"/>
      <c r="ER1649" s="166"/>
      <c r="ES1649" s="166"/>
      <c r="ET1649" s="166"/>
      <c r="EU1649" s="166"/>
      <c r="EV1649" s="166"/>
      <c r="EW1649" s="166"/>
      <c r="EX1649" s="166"/>
      <c r="EY1649" s="166"/>
      <c r="EZ1649" s="166"/>
      <c r="FA1649" s="166"/>
      <c r="FB1649" s="166"/>
      <c r="FC1649" s="166"/>
      <c r="FD1649" s="166"/>
      <c r="FE1649" s="166"/>
      <c r="FF1649" s="166"/>
      <c r="FG1649" s="166"/>
      <c r="FH1649" s="166"/>
      <c r="FI1649" s="166"/>
      <c r="FJ1649" s="166"/>
    </row>
    <row r="1650" spans="13:166" s="19" customFormat="1">
      <c r="M1650" s="166"/>
      <c r="N1650" s="166"/>
      <c r="O1650" s="166"/>
      <c r="P1650" s="166"/>
      <c r="Q1650" s="166"/>
      <c r="R1650" s="166"/>
      <c r="S1650" s="166"/>
      <c r="T1650" s="166"/>
      <c r="U1650" s="166"/>
      <c r="V1650" s="166"/>
      <c r="W1650" s="166"/>
      <c r="X1650" s="166"/>
      <c r="Y1650" s="166"/>
      <c r="Z1650" s="166"/>
      <c r="AA1650" s="166"/>
      <c r="AB1650" s="166"/>
      <c r="AC1650" s="166"/>
      <c r="AD1650" s="166"/>
      <c r="AE1650" s="166"/>
      <c r="AF1650" s="166"/>
      <c r="AG1650" s="166"/>
      <c r="AH1650" s="167"/>
      <c r="AI1650" s="167"/>
      <c r="AJ1650" s="167"/>
      <c r="AK1650" s="167"/>
      <c r="AL1650" s="167"/>
      <c r="AM1650" s="167"/>
      <c r="AN1650" s="167"/>
      <c r="AO1650" s="167"/>
      <c r="AP1650" s="167"/>
      <c r="AQ1650" s="167"/>
      <c r="AR1650" s="167"/>
      <c r="AS1650" s="167"/>
      <c r="AT1650" s="167"/>
      <c r="AU1650" s="167"/>
      <c r="AV1650" s="167"/>
      <c r="AW1650" s="167"/>
      <c r="AX1650" s="167"/>
      <c r="AY1650" s="167"/>
      <c r="AZ1650" s="167"/>
      <c r="BA1650" s="167"/>
      <c r="BB1650" s="167"/>
      <c r="BC1650" s="167"/>
      <c r="BD1650" s="167"/>
      <c r="BE1650" s="167"/>
      <c r="BF1650" s="167"/>
      <c r="BG1650" s="167"/>
      <c r="BH1650" s="167"/>
      <c r="BI1650" s="167"/>
      <c r="BJ1650" s="167"/>
      <c r="BK1650" s="167"/>
      <c r="BL1650" s="166"/>
      <c r="BM1650" s="166"/>
      <c r="BN1650" s="166"/>
      <c r="BO1650" s="166"/>
      <c r="BP1650" s="166"/>
      <c r="BQ1650" s="166"/>
      <c r="BR1650" s="166"/>
      <c r="BS1650" s="166"/>
      <c r="BT1650" s="166"/>
      <c r="BU1650" s="166"/>
      <c r="BV1650" s="166"/>
      <c r="BW1650" s="166"/>
      <c r="BX1650" s="166"/>
      <c r="BY1650" s="166"/>
      <c r="BZ1650" s="166"/>
      <c r="CA1650" s="166"/>
      <c r="CB1650" s="166"/>
      <c r="CC1650" s="166"/>
      <c r="CD1650" s="166"/>
      <c r="CE1650" s="166"/>
      <c r="CF1650" s="166"/>
      <c r="CG1650" s="166"/>
      <c r="CH1650" s="166"/>
      <c r="CI1650" s="166"/>
      <c r="CJ1650" s="166"/>
      <c r="CK1650" s="166"/>
      <c r="CL1650" s="166"/>
      <c r="CM1650" s="166"/>
      <c r="CN1650" s="166"/>
      <c r="CO1650" s="166"/>
      <c r="CP1650" s="166"/>
      <c r="CQ1650" s="166"/>
      <c r="CR1650" s="166"/>
      <c r="CS1650" s="166"/>
      <c r="CT1650" s="166"/>
      <c r="CU1650" s="166"/>
      <c r="CV1650" s="166"/>
      <c r="CW1650" s="166"/>
      <c r="CX1650" s="166"/>
      <c r="CY1650" s="166"/>
      <c r="CZ1650" s="166"/>
      <c r="DA1650" s="166"/>
      <c r="DB1650" s="166"/>
      <c r="DC1650" s="166"/>
      <c r="DD1650" s="166"/>
      <c r="DE1650" s="166"/>
      <c r="DF1650" s="166"/>
      <c r="DG1650" s="166"/>
      <c r="DH1650" s="166"/>
      <c r="DI1650" s="166"/>
      <c r="DJ1650" s="166"/>
      <c r="DK1650" s="166"/>
      <c r="DL1650" s="166"/>
      <c r="DM1650" s="166"/>
      <c r="DN1650" s="166"/>
      <c r="DO1650" s="166"/>
      <c r="DP1650" s="166"/>
      <c r="DQ1650" s="166"/>
      <c r="DR1650" s="166"/>
      <c r="DS1650" s="166"/>
      <c r="DT1650" s="166"/>
      <c r="DU1650" s="166"/>
      <c r="DV1650" s="166"/>
      <c r="DW1650" s="166"/>
      <c r="DX1650" s="166"/>
      <c r="DY1650" s="166"/>
      <c r="DZ1650" s="166"/>
      <c r="EA1650" s="166"/>
      <c r="EB1650" s="166"/>
      <c r="EC1650" s="166"/>
      <c r="ED1650" s="166"/>
      <c r="EE1650" s="166"/>
      <c r="EF1650" s="166"/>
      <c r="EG1650" s="166"/>
      <c r="EH1650" s="166"/>
      <c r="EI1650" s="166"/>
      <c r="EJ1650" s="166"/>
      <c r="EK1650" s="166"/>
      <c r="EL1650" s="166"/>
      <c r="EM1650" s="166"/>
      <c r="EN1650" s="166"/>
      <c r="EO1650" s="166"/>
      <c r="EP1650" s="166"/>
      <c r="EQ1650" s="166"/>
      <c r="ER1650" s="166"/>
      <c r="ES1650" s="166"/>
      <c r="ET1650" s="166"/>
      <c r="EU1650" s="166"/>
      <c r="EV1650" s="166"/>
      <c r="EW1650" s="166"/>
      <c r="EX1650" s="166"/>
      <c r="EY1650" s="166"/>
      <c r="EZ1650" s="166"/>
      <c r="FA1650" s="166"/>
      <c r="FB1650" s="166"/>
      <c r="FC1650" s="166"/>
      <c r="FD1650" s="166"/>
      <c r="FE1650" s="166"/>
      <c r="FF1650" s="166"/>
      <c r="FG1650" s="166"/>
      <c r="FH1650" s="166"/>
      <c r="FI1650" s="166"/>
      <c r="FJ1650" s="166"/>
    </row>
    <row r="1651" spans="13:166" s="19" customFormat="1">
      <c r="M1651" s="166"/>
      <c r="N1651" s="166"/>
      <c r="O1651" s="166"/>
      <c r="P1651" s="166"/>
      <c r="Q1651" s="166"/>
      <c r="R1651" s="166"/>
      <c r="S1651" s="166"/>
      <c r="T1651" s="166"/>
      <c r="U1651" s="166"/>
      <c r="V1651" s="166"/>
      <c r="W1651" s="166"/>
      <c r="X1651" s="166"/>
      <c r="Y1651" s="166"/>
      <c r="Z1651" s="166"/>
      <c r="AA1651" s="166"/>
      <c r="AB1651" s="166"/>
      <c r="AC1651" s="166"/>
      <c r="AD1651" s="166"/>
      <c r="AE1651" s="166"/>
      <c r="AF1651" s="166"/>
      <c r="AG1651" s="166"/>
      <c r="AH1651" s="167"/>
      <c r="AI1651" s="167"/>
      <c r="AJ1651" s="167"/>
      <c r="AK1651" s="167"/>
      <c r="AL1651" s="167"/>
      <c r="AM1651" s="167"/>
      <c r="AN1651" s="167"/>
      <c r="AO1651" s="167"/>
      <c r="AP1651" s="167"/>
      <c r="AQ1651" s="167"/>
      <c r="AR1651" s="167"/>
      <c r="AS1651" s="167"/>
      <c r="AT1651" s="167"/>
      <c r="AU1651" s="167"/>
      <c r="AV1651" s="167"/>
      <c r="AW1651" s="167"/>
      <c r="AX1651" s="167"/>
      <c r="AY1651" s="167"/>
      <c r="AZ1651" s="167"/>
      <c r="BA1651" s="167"/>
      <c r="BB1651" s="167"/>
      <c r="BC1651" s="167"/>
      <c r="BD1651" s="167"/>
      <c r="BE1651" s="167"/>
      <c r="BF1651" s="167"/>
      <c r="BG1651" s="167"/>
      <c r="BH1651" s="167"/>
      <c r="BI1651" s="167"/>
      <c r="BJ1651" s="167"/>
      <c r="BK1651" s="167"/>
      <c r="BL1651" s="166"/>
      <c r="BM1651" s="166"/>
      <c r="BN1651" s="166"/>
      <c r="BO1651" s="166"/>
      <c r="BP1651" s="166"/>
      <c r="BQ1651" s="166"/>
      <c r="BR1651" s="166"/>
      <c r="BS1651" s="166"/>
      <c r="BT1651" s="166"/>
      <c r="BU1651" s="166"/>
      <c r="BV1651" s="166"/>
      <c r="BW1651" s="166"/>
      <c r="BX1651" s="166"/>
      <c r="BY1651" s="166"/>
      <c r="BZ1651" s="166"/>
      <c r="CA1651" s="166"/>
      <c r="CB1651" s="166"/>
      <c r="CC1651" s="166"/>
      <c r="CD1651" s="166"/>
      <c r="CE1651" s="166"/>
      <c r="CF1651" s="166"/>
      <c r="CG1651" s="166"/>
      <c r="CH1651" s="166"/>
      <c r="CI1651" s="166"/>
      <c r="CJ1651" s="166"/>
      <c r="CK1651" s="166"/>
      <c r="CL1651" s="166"/>
      <c r="CM1651" s="166"/>
      <c r="CN1651" s="166"/>
      <c r="CO1651" s="166"/>
      <c r="CP1651" s="166"/>
      <c r="CQ1651" s="166"/>
      <c r="CR1651" s="166"/>
      <c r="CS1651" s="166"/>
      <c r="CT1651" s="166"/>
      <c r="CU1651" s="166"/>
      <c r="CV1651" s="166"/>
      <c r="CW1651" s="166"/>
      <c r="CX1651" s="166"/>
      <c r="CY1651" s="166"/>
      <c r="CZ1651" s="166"/>
      <c r="DA1651" s="166"/>
      <c r="DB1651" s="166"/>
      <c r="DC1651" s="166"/>
      <c r="DD1651" s="166"/>
      <c r="DE1651" s="166"/>
      <c r="DF1651" s="166"/>
      <c r="DG1651" s="166"/>
      <c r="DH1651" s="166"/>
      <c r="DI1651" s="166"/>
      <c r="DJ1651" s="166"/>
      <c r="DK1651" s="166"/>
      <c r="DL1651" s="166"/>
      <c r="DM1651" s="166"/>
      <c r="DN1651" s="166"/>
      <c r="DO1651" s="166"/>
      <c r="DP1651" s="166"/>
      <c r="DQ1651" s="166"/>
      <c r="DR1651" s="166"/>
      <c r="DS1651" s="166"/>
      <c r="DT1651" s="166"/>
      <c r="DU1651" s="166"/>
      <c r="DV1651" s="166"/>
      <c r="DW1651" s="166"/>
      <c r="DX1651" s="166"/>
      <c r="DY1651" s="166"/>
      <c r="DZ1651" s="166"/>
      <c r="EA1651" s="166"/>
      <c r="EB1651" s="166"/>
      <c r="EC1651" s="166"/>
      <c r="ED1651" s="166"/>
      <c r="EE1651" s="166"/>
      <c r="EF1651" s="166"/>
      <c r="EG1651" s="166"/>
      <c r="EH1651" s="166"/>
      <c r="EI1651" s="166"/>
      <c r="EJ1651" s="166"/>
      <c r="EK1651" s="166"/>
      <c r="EL1651" s="166"/>
      <c r="EM1651" s="166"/>
      <c r="EN1651" s="166"/>
      <c r="EO1651" s="166"/>
      <c r="EP1651" s="166"/>
      <c r="EQ1651" s="166"/>
      <c r="ER1651" s="166"/>
      <c r="ES1651" s="166"/>
      <c r="ET1651" s="166"/>
      <c r="EU1651" s="166"/>
      <c r="EV1651" s="166"/>
      <c r="EW1651" s="166"/>
      <c r="EX1651" s="166"/>
      <c r="EY1651" s="166"/>
      <c r="EZ1651" s="166"/>
      <c r="FA1651" s="166"/>
      <c r="FB1651" s="166"/>
      <c r="FC1651" s="166"/>
      <c r="FD1651" s="166"/>
      <c r="FE1651" s="166"/>
      <c r="FF1651" s="166"/>
      <c r="FG1651" s="166"/>
      <c r="FH1651" s="166"/>
      <c r="FI1651" s="166"/>
      <c r="FJ1651" s="166"/>
    </row>
    <row r="1652" spans="13:166" s="19" customFormat="1">
      <c r="M1652" s="166"/>
      <c r="N1652" s="166"/>
      <c r="O1652" s="166"/>
      <c r="P1652" s="166"/>
      <c r="Q1652" s="166"/>
      <c r="R1652" s="166"/>
      <c r="S1652" s="166"/>
      <c r="T1652" s="166"/>
      <c r="U1652" s="166"/>
      <c r="V1652" s="166"/>
      <c r="W1652" s="166"/>
      <c r="X1652" s="166"/>
      <c r="Y1652" s="166"/>
      <c r="Z1652" s="166"/>
      <c r="AA1652" s="166"/>
      <c r="AB1652" s="166"/>
      <c r="AC1652" s="166"/>
      <c r="AD1652" s="166"/>
      <c r="AE1652" s="166"/>
      <c r="AF1652" s="166"/>
      <c r="AG1652" s="166"/>
      <c r="AH1652" s="167"/>
      <c r="AI1652" s="167"/>
      <c r="AJ1652" s="167"/>
      <c r="AK1652" s="167"/>
      <c r="AL1652" s="167"/>
      <c r="AM1652" s="167"/>
      <c r="AN1652" s="167"/>
      <c r="AO1652" s="167"/>
      <c r="AP1652" s="167"/>
      <c r="AQ1652" s="167"/>
      <c r="AR1652" s="167"/>
      <c r="AS1652" s="167"/>
      <c r="AT1652" s="167"/>
      <c r="AU1652" s="167"/>
      <c r="AV1652" s="167"/>
      <c r="AW1652" s="167"/>
      <c r="AX1652" s="167"/>
      <c r="AY1652" s="167"/>
      <c r="AZ1652" s="167"/>
      <c r="BA1652" s="167"/>
      <c r="BB1652" s="167"/>
      <c r="BC1652" s="167"/>
      <c r="BD1652" s="167"/>
      <c r="BE1652" s="167"/>
      <c r="BF1652" s="167"/>
      <c r="BG1652" s="167"/>
      <c r="BH1652" s="167"/>
      <c r="BI1652" s="167"/>
      <c r="BJ1652" s="167"/>
      <c r="BK1652" s="167"/>
      <c r="BL1652" s="166"/>
      <c r="BM1652" s="166"/>
      <c r="BN1652" s="166"/>
      <c r="BO1652" s="166"/>
      <c r="BP1652" s="166"/>
      <c r="BQ1652" s="166"/>
      <c r="BR1652" s="166"/>
      <c r="BS1652" s="166"/>
      <c r="BT1652" s="166"/>
      <c r="BU1652" s="166"/>
      <c r="BV1652" s="166"/>
      <c r="BW1652" s="166"/>
      <c r="BX1652" s="166"/>
      <c r="BY1652" s="166"/>
      <c r="BZ1652" s="166"/>
      <c r="CA1652" s="166"/>
      <c r="CB1652" s="166"/>
      <c r="CC1652" s="166"/>
      <c r="CD1652" s="166"/>
      <c r="CE1652" s="166"/>
      <c r="CF1652" s="166"/>
      <c r="CG1652" s="166"/>
      <c r="CH1652" s="166"/>
      <c r="CI1652" s="166"/>
      <c r="CJ1652" s="166"/>
      <c r="CK1652" s="166"/>
      <c r="CL1652" s="166"/>
      <c r="CM1652" s="166"/>
      <c r="CN1652" s="166"/>
      <c r="CO1652" s="166"/>
      <c r="CP1652" s="166"/>
      <c r="CQ1652" s="166"/>
      <c r="CR1652" s="166"/>
      <c r="CS1652" s="166"/>
      <c r="CT1652" s="166"/>
      <c r="CU1652" s="166"/>
      <c r="CV1652" s="166"/>
      <c r="CW1652" s="166"/>
      <c r="CX1652" s="166"/>
      <c r="CY1652" s="166"/>
      <c r="CZ1652" s="166"/>
      <c r="DA1652" s="166"/>
      <c r="DB1652" s="166"/>
      <c r="DC1652" s="166"/>
      <c r="DD1652" s="166"/>
      <c r="DE1652" s="166"/>
      <c r="DF1652" s="166"/>
      <c r="DG1652" s="166"/>
      <c r="DH1652" s="166"/>
      <c r="DI1652" s="166"/>
      <c r="DJ1652" s="166"/>
      <c r="DK1652" s="166"/>
      <c r="DL1652" s="166"/>
      <c r="DM1652" s="166"/>
      <c r="DN1652" s="166"/>
      <c r="DO1652" s="166"/>
      <c r="DP1652" s="166"/>
      <c r="DQ1652" s="166"/>
      <c r="DR1652" s="166"/>
      <c r="DS1652" s="166"/>
      <c r="DT1652" s="166"/>
      <c r="DU1652" s="166"/>
      <c r="DV1652" s="166"/>
      <c r="DW1652" s="166"/>
      <c r="DX1652" s="166"/>
      <c r="DY1652" s="166"/>
      <c r="DZ1652" s="166"/>
      <c r="EA1652" s="166"/>
      <c r="EB1652" s="166"/>
      <c r="EC1652" s="166"/>
      <c r="ED1652" s="166"/>
      <c r="EE1652" s="166"/>
      <c r="EF1652" s="166"/>
      <c r="EG1652" s="166"/>
      <c r="EH1652" s="166"/>
      <c r="EI1652" s="166"/>
      <c r="EJ1652" s="166"/>
      <c r="EK1652" s="166"/>
      <c r="EL1652" s="166"/>
      <c r="EM1652" s="166"/>
      <c r="EN1652" s="166"/>
      <c r="EO1652" s="166"/>
      <c r="EP1652" s="166"/>
      <c r="EQ1652" s="166"/>
      <c r="ER1652" s="166"/>
      <c r="ES1652" s="166"/>
      <c r="ET1652" s="166"/>
      <c r="EU1652" s="166"/>
      <c r="EV1652" s="166"/>
      <c r="EW1652" s="166"/>
      <c r="EX1652" s="166"/>
      <c r="EY1652" s="166"/>
      <c r="EZ1652" s="166"/>
      <c r="FA1652" s="166"/>
      <c r="FB1652" s="166"/>
      <c r="FC1652" s="166"/>
      <c r="FD1652" s="166"/>
      <c r="FE1652" s="166"/>
      <c r="FF1652" s="166"/>
      <c r="FG1652" s="166"/>
      <c r="FH1652" s="166"/>
      <c r="FI1652" s="166"/>
      <c r="FJ1652" s="166"/>
    </row>
    <row r="1653" spans="13:166" s="19" customFormat="1">
      <c r="M1653" s="166"/>
      <c r="N1653" s="166"/>
      <c r="O1653" s="166"/>
      <c r="P1653" s="166"/>
      <c r="Q1653" s="166"/>
      <c r="R1653" s="166"/>
      <c r="S1653" s="166"/>
      <c r="T1653" s="166"/>
      <c r="U1653" s="166"/>
      <c r="V1653" s="166"/>
      <c r="W1653" s="166"/>
      <c r="X1653" s="166"/>
      <c r="Y1653" s="166"/>
      <c r="Z1653" s="166"/>
      <c r="AA1653" s="166"/>
      <c r="AB1653" s="166"/>
      <c r="AC1653" s="166"/>
      <c r="AD1653" s="166"/>
      <c r="AE1653" s="166"/>
      <c r="AF1653" s="166"/>
      <c r="AG1653" s="166"/>
      <c r="AH1653" s="167"/>
      <c r="AI1653" s="167"/>
      <c r="AJ1653" s="167"/>
      <c r="AK1653" s="167"/>
      <c r="AL1653" s="167"/>
      <c r="AM1653" s="167"/>
      <c r="AN1653" s="167"/>
      <c r="AO1653" s="167"/>
      <c r="AP1653" s="167"/>
      <c r="AQ1653" s="167"/>
      <c r="AR1653" s="167"/>
      <c r="AS1653" s="167"/>
      <c r="AT1653" s="167"/>
      <c r="AU1653" s="167"/>
      <c r="AV1653" s="167"/>
      <c r="AW1653" s="167"/>
      <c r="AX1653" s="167"/>
      <c r="AY1653" s="167"/>
      <c r="AZ1653" s="167"/>
      <c r="BA1653" s="167"/>
      <c r="BB1653" s="167"/>
      <c r="BC1653" s="167"/>
      <c r="BD1653" s="167"/>
      <c r="BE1653" s="167"/>
      <c r="BF1653" s="167"/>
      <c r="BG1653" s="167"/>
      <c r="BH1653" s="167"/>
      <c r="BI1653" s="167"/>
      <c r="BJ1653" s="167"/>
      <c r="BK1653" s="167"/>
      <c r="BL1653" s="166"/>
      <c r="BM1653" s="166"/>
      <c r="BN1653" s="166"/>
      <c r="BO1653" s="166"/>
      <c r="BP1653" s="166"/>
      <c r="BQ1653" s="166"/>
      <c r="BR1653" s="166"/>
      <c r="BS1653" s="166"/>
      <c r="BT1653" s="166"/>
      <c r="BU1653" s="166"/>
      <c r="BV1653" s="166"/>
      <c r="BW1653" s="166"/>
      <c r="BX1653" s="166"/>
      <c r="BY1653" s="166"/>
      <c r="BZ1653" s="166"/>
      <c r="CA1653" s="166"/>
      <c r="CB1653" s="166"/>
      <c r="CC1653" s="166"/>
      <c r="CD1653" s="166"/>
      <c r="CE1653" s="166"/>
      <c r="CF1653" s="166"/>
      <c r="CG1653" s="166"/>
      <c r="CH1653" s="166"/>
      <c r="CI1653" s="166"/>
      <c r="CJ1653" s="166"/>
      <c r="CK1653" s="166"/>
      <c r="CL1653" s="166"/>
      <c r="CM1653" s="166"/>
      <c r="CN1653" s="166"/>
      <c r="CO1653" s="166"/>
      <c r="CP1653" s="166"/>
      <c r="CQ1653" s="166"/>
      <c r="CR1653" s="166"/>
      <c r="CS1653" s="166"/>
      <c r="CT1653" s="166"/>
      <c r="CU1653" s="166"/>
      <c r="CV1653" s="166"/>
      <c r="CW1653" s="166"/>
      <c r="CX1653" s="166"/>
      <c r="CY1653" s="166"/>
      <c r="CZ1653" s="166"/>
      <c r="DA1653" s="166"/>
      <c r="DB1653" s="166"/>
      <c r="DC1653" s="166"/>
      <c r="DD1653" s="166"/>
      <c r="DE1653" s="166"/>
      <c r="DF1653" s="166"/>
      <c r="DG1653" s="166"/>
      <c r="DH1653" s="166"/>
      <c r="DI1653" s="166"/>
      <c r="DJ1653" s="166"/>
      <c r="DK1653" s="166"/>
      <c r="DL1653" s="166"/>
      <c r="DM1653" s="166"/>
      <c r="DN1653" s="166"/>
      <c r="DO1653" s="166"/>
      <c r="DP1653" s="166"/>
      <c r="DQ1653" s="166"/>
      <c r="DR1653" s="166"/>
      <c r="DS1653" s="166"/>
      <c r="DT1653" s="166"/>
      <c r="DU1653" s="166"/>
      <c r="DV1653" s="166"/>
      <c r="DW1653" s="166"/>
      <c r="DX1653" s="166"/>
      <c r="DY1653" s="166"/>
      <c r="DZ1653" s="166"/>
      <c r="EA1653" s="166"/>
      <c r="EB1653" s="166"/>
      <c r="EC1653" s="166"/>
      <c r="ED1653" s="166"/>
      <c r="EE1653" s="166"/>
      <c r="EF1653" s="166"/>
      <c r="EG1653" s="166"/>
      <c r="EH1653" s="166"/>
      <c r="EI1653" s="166"/>
      <c r="EJ1653" s="166"/>
      <c r="EK1653" s="166"/>
      <c r="EL1653" s="166"/>
      <c r="EM1653" s="166"/>
      <c r="EN1653" s="166"/>
      <c r="EO1653" s="166"/>
      <c r="EP1653" s="166"/>
      <c r="EQ1653" s="166"/>
      <c r="ER1653" s="166"/>
      <c r="ES1653" s="166"/>
      <c r="ET1653" s="166"/>
      <c r="EU1653" s="166"/>
      <c r="EV1653" s="166"/>
      <c r="EW1653" s="166"/>
      <c r="EX1653" s="166"/>
      <c r="EY1653" s="166"/>
      <c r="EZ1653" s="166"/>
      <c r="FA1653" s="166"/>
      <c r="FB1653" s="166"/>
      <c r="FC1653" s="166"/>
      <c r="FD1653" s="166"/>
      <c r="FE1653" s="166"/>
      <c r="FF1653" s="166"/>
      <c r="FG1653" s="166"/>
      <c r="FH1653" s="166"/>
      <c r="FI1653" s="166"/>
      <c r="FJ1653" s="166"/>
    </row>
    <row r="1654" spans="13:166" s="19" customFormat="1">
      <c r="M1654" s="166"/>
      <c r="N1654" s="166"/>
      <c r="O1654" s="166"/>
      <c r="P1654" s="166"/>
      <c r="Q1654" s="166"/>
      <c r="R1654" s="166"/>
      <c r="S1654" s="166"/>
      <c r="T1654" s="166"/>
      <c r="U1654" s="166"/>
      <c r="V1654" s="166"/>
      <c r="W1654" s="166"/>
      <c r="X1654" s="166"/>
      <c r="Y1654" s="166"/>
      <c r="Z1654" s="166"/>
      <c r="AA1654" s="166"/>
      <c r="AB1654" s="166"/>
      <c r="AC1654" s="166"/>
      <c r="AD1654" s="166"/>
      <c r="AE1654" s="166"/>
      <c r="AF1654" s="166"/>
      <c r="AG1654" s="166"/>
      <c r="AH1654" s="167"/>
      <c r="AI1654" s="167"/>
      <c r="AJ1654" s="167"/>
      <c r="AK1654" s="167"/>
      <c r="AL1654" s="167"/>
      <c r="AM1654" s="167"/>
      <c r="AN1654" s="167"/>
      <c r="AO1654" s="167"/>
      <c r="AP1654" s="167"/>
      <c r="AQ1654" s="167"/>
      <c r="AR1654" s="167"/>
      <c r="AS1654" s="167"/>
      <c r="AT1654" s="167"/>
      <c r="AU1654" s="167"/>
      <c r="AV1654" s="167"/>
      <c r="AW1654" s="167"/>
      <c r="AX1654" s="167"/>
      <c r="AY1654" s="167"/>
      <c r="AZ1654" s="167"/>
      <c r="BA1654" s="167"/>
      <c r="BB1654" s="167"/>
      <c r="BC1654" s="167"/>
      <c r="BD1654" s="167"/>
      <c r="BE1654" s="167"/>
      <c r="BF1654" s="167"/>
      <c r="BG1654" s="167"/>
      <c r="BH1654" s="167"/>
      <c r="BI1654" s="167"/>
      <c r="BJ1654" s="167"/>
      <c r="BK1654" s="167"/>
      <c r="BL1654" s="166"/>
      <c r="BM1654" s="166"/>
      <c r="BN1654" s="166"/>
      <c r="BO1654" s="166"/>
      <c r="BP1654" s="166"/>
      <c r="BQ1654" s="166"/>
      <c r="BR1654" s="166"/>
      <c r="BS1654" s="166"/>
      <c r="BT1654" s="166"/>
      <c r="BU1654" s="166"/>
      <c r="BV1654" s="166"/>
      <c r="BW1654" s="166"/>
      <c r="BX1654" s="166"/>
      <c r="BY1654" s="166"/>
      <c r="BZ1654" s="166"/>
      <c r="CA1654" s="166"/>
      <c r="CB1654" s="166"/>
      <c r="CC1654" s="166"/>
      <c r="CD1654" s="166"/>
      <c r="CE1654" s="166"/>
      <c r="CF1654" s="166"/>
      <c r="CG1654" s="166"/>
      <c r="CH1654" s="166"/>
      <c r="CI1654" s="166"/>
      <c r="CJ1654" s="166"/>
      <c r="CK1654" s="166"/>
      <c r="CL1654" s="166"/>
      <c r="CM1654" s="166"/>
      <c r="CN1654" s="166"/>
      <c r="CO1654" s="166"/>
      <c r="CP1654" s="166"/>
      <c r="CQ1654" s="166"/>
      <c r="CR1654" s="166"/>
      <c r="CS1654" s="166"/>
      <c r="CT1654" s="166"/>
      <c r="CU1654" s="166"/>
      <c r="CV1654" s="166"/>
      <c r="CW1654" s="166"/>
      <c r="CX1654" s="166"/>
      <c r="CY1654" s="166"/>
      <c r="CZ1654" s="166"/>
      <c r="DA1654" s="166"/>
      <c r="DB1654" s="166"/>
      <c r="DC1654" s="166"/>
      <c r="DD1654" s="166"/>
      <c r="DE1654" s="166"/>
      <c r="DF1654" s="166"/>
      <c r="DG1654" s="166"/>
      <c r="DH1654" s="166"/>
      <c r="DI1654" s="166"/>
      <c r="DJ1654" s="166"/>
      <c r="DK1654" s="166"/>
      <c r="DL1654" s="166"/>
      <c r="DM1654" s="166"/>
      <c r="DN1654" s="166"/>
      <c r="DO1654" s="166"/>
      <c r="DP1654" s="166"/>
      <c r="DQ1654" s="166"/>
      <c r="DR1654" s="166"/>
      <c r="DS1654" s="166"/>
      <c r="DT1654" s="166"/>
      <c r="DU1654" s="166"/>
      <c r="DV1654" s="166"/>
      <c r="DW1654" s="166"/>
      <c r="DX1654" s="166"/>
      <c r="DY1654" s="166"/>
      <c r="DZ1654" s="166"/>
      <c r="EA1654" s="166"/>
      <c r="EB1654" s="166"/>
      <c r="EC1654" s="166"/>
      <c r="ED1654" s="166"/>
      <c r="EE1654" s="166"/>
      <c r="EF1654" s="166"/>
      <c r="EG1654" s="166"/>
      <c r="EH1654" s="166"/>
      <c r="EI1654" s="166"/>
      <c r="EJ1654" s="166"/>
      <c r="EK1654" s="166"/>
      <c r="EL1654" s="166"/>
      <c r="EM1654" s="166"/>
      <c r="EN1654" s="166"/>
      <c r="EO1654" s="166"/>
      <c r="EP1654" s="166"/>
      <c r="EQ1654" s="166"/>
      <c r="ER1654" s="166"/>
      <c r="ES1654" s="166"/>
      <c r="ET1654" s="166"/>
      <c r="EU1654" s="166"/>
      <c r="EV1654" s="166"/>
      <c r="EW1654" s="166"/>
      <c r="EX1654" s="166"/>
      <c r="EY1654" s="166"/>
      <c r="EZ1654" s="166"/>
      <c r="FA1654" s="166"/>
      <c r="FB1654" s="166"/>
      <c r="FC1654" s="166"/>
      <c r="FD1654" s="166"/>
      <c r="FE1654" s="166"/>
      <c r="FF1654" s="166"/>
      <c r="FG1654" s="166"/>
      <c r="FH1654" s="166"/>
      <c r="FI1654" s="166"/>
      <c r="FJ1654" s="166"/>
    </row>
    <row r="1655" spans="13:166" s="19" customFormat="1">
      <c r="M1655" s="166"/>
      <c r="N1655" s="166"/>
      <c r="O1655" s="166"/>
      <c r="P1655" s="166"/>
      <c r="Q1655" s="166"/>
      <c r="R1655" s="166"/>
      <c r="S1655" s="166"/>
      <c r="T1655" s="166"/>
      <c r="U1655" s="166"/>
      <c r="V1655" s="166"/>
      <c r="W1655" s="166"/>
      <c r="X1655" s="166"/>
      <c r="Y1655" s="166"/>
      <c r="Z1655" s="166"/>
      <c r="AA1655" s="166"/>
      <c r="AB1655" s="166"/>
      <c r="AC1655" s="166"/>
      <c r="AD1655" s="166"/>
      <c r="AE1655" s="166"/>
      <c r="AF1655" s="166"/>
      <c r="AG1655" s="166"/>
      <c r="AH1655" s="167"/>
      <c r="AI1655" s="167"/>
      <c r="AJ1655" s="167"/>
      <c r="AK1655" s="167"/>
      <c r="AL1655" s="167"/>
      <c r="AM1655" s="167"/>
      <c r="AN1655" s="167"/>
      <c r="AO1655" s="167"/>
      <c r="AP1655" s="167"/>
      <c r="AQ1655" s="167"/>
      <c r="AR1655" s="167"/>
      <c r="AS1655" s="167"/>
      <c r="AT1655" s="167"/>
      <c r="AU1655" s="167"/>
      <c r="AV1655" s="167"/>
      <c r="AW1655" s="167"/>
      <c r="AX1655" s="167"/>
      <c r="AY1655" s="167"/>
      <c r="AZ1655" s="167"/>
      <c r="BA1655" s="167"/>
      <c r="BB1655" s="167"/>
      <c r="BC1655" s="167"/>
      <c r="BD1655" s="167"/>
      <c r="BE1655" s="167"/>
      <c r="BF1655" s="167"/>
      <c r="BG1655" s="167"/>
      <c r="BH1655" s="167"/>
      <c r="BI1655" s="167"/>
      <c r="BJ1655" s="167"/>
      <c r="BK1655" s="167"/>
      <c r="BL1655" s="166"/>
      <c r="BM1655" s="166"/>
      <c r="BN1655" s="166"/>
      <c r="BO1655" s="166"/>
      <c r="BP1655" s="166"/>
      <c r="BQ1655" s="166"/>
      <c r="BR1655" s="166"/>
      <c r="BS1655" s="166"/>
      <c r="BT1655" s="166"/>
      <c r="BU1655" s="166"/>
      <c r="BV1655" s="166"/>
      <c r="BW1655" s="166"/>
      <c r="BX1655" s="166"/>
      <c r="BY1655" s="166"/>
      <c r="BZ1655" s="166"/>
      <c r="CA1655" s="166"/>
      <c r="CB1655" s="166"/>
      <c r="CC1655" s="166"/>
      <c r="CD1655" s="166"/>
      <c r="CE1655" s="166"/>
      <c r="CF1655" s="166"/>
      <c r="CG1655" s="166"/>
      <c r="CH1655" s="166"/>
      <c r="CI1655" s="166"/>
      <c r="CJ1655" s="166"/>
      <c r="CK1655" s="166"/>
      <c r="CL1655" s="166"/>
      <c r="CM1655" s="166"/>
      <c r="CN1655" s="166"/>
      <c r="CO1655" s="166"/>
      <c r="CP1655" s="166"/>
      <c r="CQ1655" s="166"/>
      <c r="CR1655" s="166"/>
      <c r="CS1655" s="166"/>
      <c r="CT1655" s="166"/>
      <c r="CU1655" s="166"/>
      <c r="CV1655" s="166"/>
      <c r="CW1655" s="166"/>
      <c r="CX1655" s="166"/>
      <c r="CY1655" s="166"/>
      <c r="CZ1655" s="166"/>
      <c r="DA1655" s="166"/>
      <c r="DB1655" s="166"/>
      <c r="DC1655" s="166"/>
      <c r="DD1655" s="166"/>
      <c r="DE1655" s="166"/>
      <c r="DF1655" s="166"/>
      <c r="DG1655" s="166"/>
      <c r="DH1655" s="166"/>
      <c r="DI1655" s="166"/>
      <c r="DJ1655" s="166"/>
      <c r="DK1655" s="166"/>
      <c r="DL1655" s="166"/>
      <c r="DM1655" s="166"/>
      <c r="DN1655" s="166"/>
      <c r="DO1655" s="166"/>
      <c r="DP1655" s="166"/>
      <c r="DQ1655" s="166"/>
      <c r="DR1655" s="166"/>
      <c r="DS1655" s="166"/>
      <c r="DT1655" s="166"/>
      <c r="DU1655" s="166"/>
      <c r="DV1655" s="166"/>
      <c r="DW1655" s="166"/>
      <c r="DX1655" s="166"/>
      <c r="DY1655" s="166"/>
      <c r="DZ1655" s="166"/>
      <c r="EA1655" s="166"/>
      <c r="EB1655" s="166"/>
      <c r="EC1655" s="166"/>
      <c r="ED1655" s="166"/>
      <c r="EE1655" s="166"/>
      <c r="EF1655" s="166"/>
      <c r="EG1655" s="166"/>
      <c r="EH1655" s="166"/>
      <c r="EI1655" s="166"/>
      <c r="EJ1655" s="166"/>
      <c r="EK1655" s="166"/>
      <c r="EL1655" s="166"/>
      <c r="EM1655" s="166"/>
      <c r="EN1655" s="166"/>
      <c r="EO1655" s="166"/>
      <c r="EP1655" s="166"/>
      <c r="EQ1655" s="166"/>
      <c r="ER1655" s="166"/>
      <c r="ES1655" s="166"/>
      <c r="ET1655" s="166"/>
      <c r="EU1655" s="166"/>
      <c r="EV1655" s="166"/>
      <c r="EW1655" s="166"/>
      <c r="EX1655" s="166"/>
      <c r="EY1655" s="166"/>
      <c r="EZ1655" s="166"/>
      <c r="FA1655" s="166"/>
      <c r="FB1655" s="166"/>
      <c r="FC1655" s="166"/>
      <c r="FD1655" s="166"/>
      <c r="FE1655" s="166"/>
      <c r="FF1655" s="166"/>
      <c r="FG1655" s="166"/>
      <c r="FH1655" s="166"/>
      <c r="FI1655" s="166"/>
      <c r="FJ1655" s="166"/>
    </row>
    <row r="1656" spans="13:166" s="19" customFormat="1">
      <c r="M1656" s="166"/>
      <c r="N1656" s="166"/>
      <c r="O1656" s="166"/>
      <c r="P1656" s="166"/>
      <c r="Q1656" s="166"/>
      <c r="R1656" s="166"/>
      <c r="S1656" s="166"/>
      <c r="T1656" s="166"/>
      <c r="U1656" s="166"/>
      <c r="V1656" s="166"/>
      <c r="W1656" s="166"/>
      <c r="X1656" s="166"/>
      <c r="Y1656" s="166"/>
      <c r="Z1656" s="166"/>
      <c r="AA1656" s="166"/>
      <c r="AB1656" s="166"/>
      <c r="AC1656" s="166"/>
      <c r="AD1656" s="166"/>
      <c r="AE1656" s="166"/>
      <c r="AF1656" s="166"/>
      <c r="AG1656" s="166"/>
      <c r="AH1656" s="167"/>
      <c r="AI1656" s="167"/>
      <c r="AJ1656" s="167"/>
      <c r="AK1656" s="167"/>
      <c r="AL1656" s="167"/>
      <c r="AM1656" s="167"/>
      <c r="AN1656" s="167"/>
      <c r="AO1656" s="167"/>
      <c r="AP1656" s="167"/>
      <c r="AQ1656" s="167"/>
      <c r="AR1656" s="167"/>
      <c r="AS1656" s="167"/>
      <c r="AT1656" s="167"/>
      <c r="AU1656" s="167"/>
      <c r="AV1656" s="167"/>
      <c r="AW1656" s="167"/>
      <c r="AX1656" s="167"/>
      <c r="AY1656" s="167"/>
      <c r="AZ1656" s="167"/>
      <c r="BA1656" s="167"/>
      <c r="BB1656" s="167"/>
      <c r="BC1656" s="167"/>
      <c r="BD1656" s="167"/>
      <c r="BE1656" s="167"/>
      <c r="BF1656" s="167"/>
      <c r="BG1656" s="167"/>
      <c r="BH1656" s="167"/>
      <c r="BI1656" s="167"/>
      <c r="BJ1656" s="167"/>
      <c r="BK1656" s="167"/>
      <c r="BL1656" s="166"/>
      <c r="BM1656" s="166"/>
      <c r="BN1656" s="166"/>
      <c r="BO1656" s="166"/>
      <c r="BP1656" s="166"/>
      <c r="BQ1656" s="166"/>
      <c r="BR1656" s="166"/>
      <c r="BS1656" s="166"/>
      <c r="BT1656" s="166"/>
      <c r="BU1656" s="166"/>
      <c r="BV1656" s="166"/>
      <c r="BW1656" s="166"/>
      <c r="BX1656" s="166"/>
      <c r="BY1656" s="166"/>
      <c r="BZ1656" s="166"/>
      <c r="CA1656" s="166"/>
      <c r="CB1656" s="166"/>
      <c r="CC1656" s="166"/>
      <c r="CD1656" s="166"/>
      <c r="CE1656" s="166"/>
      <c r="CF1656" s="166"/>
      <c r="CG1656" s="166"/>
      <c r="CH1656" s="166"/>
      <c r="CI1656" s="166"/>
      <c r="CJ1656" s="166"/>
      <c r="CK1656" s="166"/>
      <c r="CL1656" s="166"/>
      <c r="CM1656" s="166"/>
      <c r="CN1656" s="166"/>
      <c r="CO1656" s="166"/>
      <c r="CP1656" s="166"/>
      <c r="CQ1656" s="166"/>
      <c r="CR1656" s="166"/>
      <c r="CS1656" s="166"/>
      <c r="CT1656" s="166"/>
      <c r="CU1656" s="166"/>
      <c r="CV1656" s="166"/>
      <c r="CW1656" s="166"/>
      <c r="CX1656" s="166"/>
      <c r="CY1656" s="166"/>
      <c r="CZ1656" s="166"/>
      <c r="DA1656" s="166"/>
      <c r="DB1656" s="166"/>
      <c r="DC1656" s="166"/>
      <c r="DD1656" s="166"/>
      <c r="DE1656" s="166"/>
      <c r="DF1656" s="166"/>
      <c r="DG1656" s="166"/>
      <c r="DH1656" s="166"/>
      <c r="DI1656" s="166"/>
      <c r="DJ1656" s="166"/>
      <c r="DK1656" s="166"/>
      <c r="DL1656" s="166"/>
      <c r="DM1656" s="166"/>
      <c r="DN1656" s="166"/>
      <c r="DO1656" s="166"/>
      <c r="DP1656" s="166"/>
      <c r="DQ1656" s="166"/>
      <c r="DR1656" s="166"/>
      <c r="DS1656" s="166"/>
      <c r="DT1656" s="166"/>
      <c r="DU1656" s="166"/>
      <c r="DV1656" s="166"/>
      <c r="DW1656" s="166"/>
      <c r="DX1656" s="166"/>
      <c r="DY1656" s="166"/>
      <c r="DZ1656" s="166"/>
      <c r="EA1656" s="166"/>
      <c r="EB1656" s="166"/>
      <c r="EC1656" s="166"/>
      <c r="ED1656" s="166"/>
      <c r="EE1656" s="166"/>
      <c r="EF1656" s="166"/>
      <c r="EG1656" s="166"/>
      <c r="EH1656" s="166"/>
      <c r="EI1656" s="166"/>
      <c r="EJ1656" s="166"/>
      <c r="EK1656" s="166"/>
      <c r="EL1656" s="166"/>
      <c r="EM1656" s="166"/>
      <c r="EN1656" s="166"/>
      <c r="EO1656" s="166"/>
      <c r="EP1656" s="166"/>
      <c r="EQ1656" s="166"/>
      <c r="ER1656" s="166"/>
      <c r="ES1656" s="166"/>
      <c r="ET1656" s="166"/>
      <c r="EU1656" s="166"/>
      <c r="EV1656" s="166"/>
      <c r="EW1656" s="166"/>
      <c r="EX1656" s="166"/>
      <c r="EY1656" s="166"/>
      <c r="EZ1656" s="166"/>
      <c r="FA1656" s="166"/>
      <c r="FB1656" s="166"/>
      <c r="FC1656" s="166"/>
      <c r="FD1656" s="166"/>
      <c r="FE1656" s="166"/>
      <c r="FF1656" s="166"/>
      <c r="FG1656" s="166"/>
      <c r="FH1656" s="166"/>
      <c r="FI1656" s="166"/>
      <c r="FJ1656" s="166"/>
    </row>
    <row r="1657" spans="13:166" s="19" customFormat="1">
      <c r="M1657" s="166"/>
      <c r="N1657" s="166"/>
      <c r="O1657" s="166"/>
      <c r="P1657" s="166"/>
      <c r="Q1657" s="166"/>
      <c r="R1657" s="166"/>
      <c r="S1657" s="166"/>
      <c r="T1657" s="166"/>
      <c r="U1657" s="166"/>
      <c r="V1657" s="166"/>
      <c r="W1657" s="166"/>
      <c r="X1657" s="166"/>
      <c r="Y1657" s="166"/>
      <c r="Z1657" s="166"/>
      <c r="AA1657" s="166"/>
      <c r="AB1657" s="166"/>
      <c r="AC1657" s="166"/>
      <c r="AD1657" s="166"/>
      <c r="AE1657" s="166"/>
      <c r="AF1657" s="166"/>
      <c r="AG1657" s="166"/>
      <c r="AH1657" s="167"/>
      <c r="AI1657" s="167"/>
      <c r="AJ1657" s="167"/>
      <c r="AK1657" s="167"/>
      <c r="AL1657" s="167"/>
      <c r="AM1657" s="167"/>
      <c r="AN1657" s="167"/>
      <c r="AO1657" s="167"/>
      <c r="AP1657" s="167"/>
      <c r="AQ1657" s="167"/>
      <c r="AR1657" s="167"/>
      <c r="AS1657" s="167"/>
      <c r="AT1657" s="167"/>
      <c r="AU1657" s="167"/>
      <c r="AV1657" s="167"/>
      <c r="AW1657" s="167"/>
      <c r="AX1657" s="167"/>
      <c r="AY1657" s="167"/>
      <c r="AZ1657" s="167"/>
      <c r="BA1657" s="167"/>
      <c r="BB1657" s="167"/>
      <c r="BC1657" s="167"/>
      <c r="BD1657" s="167"/>
      <c r="BE1657" s="167"/>
      <c r="BF1657" s="167"/>
      <c r="BG1657" s="167"/>
      <c r="BH1657" s="167"/>
      <c r="BI1657" s="167"/>
      <c r="BJ1657" s="167"/>
      <c r="BK1657" s="167"/>
      <c r="BL1657" s="166"/>
      <c r="BM1657" s="166"/>
      <c r="BN1657" s="166"/>
      <c r="BO1657" s="166"/>
      <c r="BP1657" s="166"/>
      <c r="BQ1657" s="166"/>
      <c r="BR1657" s="166"/>
      <c r="BS1657" s="166"/>
      <c r="BT1657" s="166"/>
      <c r="BU1657" s="166"/>
      <c r="BV1657" s="166"/>
      <c r="BW1657" s="166"/>
      <c r="BX1657" s="166"/>
      <c r="BY1657" s="166"/>
      <c r="BZ1657" s="166"/>
      <c r="CA1657" s="166"/>
      <c r="CB1657" s="166"/>
      <c r="CC1657" s="166"/>
      <c r="CD1657" s="166"/>
      <c r="CE1657" s="166"/>
      <c r="CF1657" s="166"/>
      <c r="CG1657" s="166"/>
      <c r="CH1657" s="166"/>
      <c r="CI1657" s="166"/>
      <c r="CJ1657" s="166"/>
      <c r="CK1657" s="166"/>
      <c r="CL1657" s="166"/>
      <c r="CM1657" s="166"/>
      <c r="CN1657" s="166"/>
      <c r="CO1657" s="166"/>
      <c r="CP1657" s="166"/>
      <c r="CQ1657" s="166"/>
      <c r="CR1657" s="166"/>
      <c r="CS1657" s="166"/>
      <c r="CT1657" s="166"/>
      <c r="CU1657" s="166"/>
      <c r="CV1657" s="166"/>
      <c r="CW1657" s="166"/>
      <c r="CX1657" s="166"/>
      <c r="CY1657" s="166"/>
      <c r="CZ1657" s="166"/>
      <c r="DA1657" s="166"/>
      <c r="DB1657" s="166"/>
      <c r="DC1657" s="166"/>
      <c r="DD1657" s="166"/>
      <c r="DE1657" s="166"/>
      <c r="DF1657" s="166"/>
      <c r="DG1657" s="166"/>
      <c r="DH1657" s="166"/>
      <c r="DI1657" s="166"/>
      <c r="DJ1657" s="166"/>
      <c r="DK1657" s="166"/>
      <c r="DL1657" s="166"/>
      <c r="DM1657" s="166"/>
      <c r="DN1657" s="166"/>
      <c r="DO1657" s="166"/>
      <c r="DP1657" s="166"/>
      <c r="DQ1657" s="166"/>
      <c r="DR1657" s="166"/>
      <c r="DS1657" s="166"/>
      <c r="DT1657" s="166"/>
      <c r="DU1657" s="166"/>
      <c r="DV1657" s="166"/>
      <c r="DW1657" s="166"/>
      <c r="DX1657" s="166"/>
      <c r="DY1657" s="166"/>
      <c r="DZ1657" s="166"/>
      <c r="EA1657" s="166"/>
      <c r="EB1657" s="166"/>
      <c r="EC1657" s="166"/>
      <c r="ED1657" s="166"/>
      <c r="EE1657" s="166"/>
      <c r="EF1657" s="166"/>
      <c r="EG1657" s="166"/>
      <c r="EH1657" s="166"/>
      <c r="EI1657" s="166"/>
      <c r="EJ1657" s="166"/>
      <c r="EK1657" s="166"/>
      <c r="EL1657" s="166"/>
      <c r="EM1657" s="166"/>
      <c r="EN1657" s="166"/>
      <c r="EO1657" s="166"/>
      <c r="EP1657" s="166"/>
      <c r="EQ1657" s="166"/>
      <c r="ER1657" s="166"/>
      <c r="ES1657" s="166"/>
      <c r="ET1657" s="166"/>
      <c r="EU1657" s="166"/>
      <c r="EV1657" s="166"/>
      <c r="EW1657" s="166"/>
      <c r="EX1657" s="166"/>
      <c r="EY1657" s="166"/>
      <c r="EZ1657" s="166"/>
      <c r="FA1657" s="166"/>
      <c r="FB1657" s="166"/>
      <c r="FC1657" s="166"/>
      <c r="FD1657" s="166"/>
      <c r="FE1657" s="166"/>
      <c r="FF1657" s="166"/>
      <c r="FG1657" s="166"/>
      <c r="FH1657" s="166"/>
      <c r="FI1657" s="166"/>
      <c r="FJ1657" s="166"/>
    </row>
    <row r="1658" spans="13:166" s="19" customFormat="1">
      <c r="M1658" s="166"/>
      <c r="N1658" s="166"/>
      <c r="O1658" s="166"/>
      <c r="P1658" s="166"/>
      <c r="Q1658" s="166"/>
      <c r="R1658" s="166"/>
      <c r="S1658" s="166"/>
      <c r="T1658" s="166"/>
      <c r="U1658" s="166"/>
      <c r="V1658" s="166"/>
      <c r="W1658" s="166"/>
      <c r="X1658" s="166"/>
      <c r="Y1658" s="166"/>
      <c r="Z1658" s="166"/>
      <c r="AA1658" s="166"/>
      <c r="AB1658" s="166"/>
      <c r="AC1658" s="166"/>
      <c r="AD1658" s="166"/>
      <c r="AE1658" s="166"/>
      <c r="AF1658" s="166"/>
      <c r="AG1658" s="166"/>
      <c r="AH1658" s="167"/>
      <c r="AI1658" s="167"/>
      <c r="AJ1658" s="167"/>
      <c r="AK1658" s="167"/>
      <c r="AL1658" s="167"/>
      <c r="AM1658" s="167"/>
      <c r="AN1658" s="167"/>
      <c r="AO1658" s="167"/>
      <c r="AP1658" s="167"/>
      <c r="AQ1658" s="167"/>
      <c r="AR1658" s="167"/>
      <c r="AS1658" s="167"/>
      <c r="AT1658" s="167"/>
      <c r="AU1658" s="167"/>
      <c r="AV1658" s="167"/>
      <c r="AW1658" s="167"/>
      <c r="AX1658" s="167"/>
      <c r="AY1658" s="167"/>
      <c r="AZ1658" s="167"/>
      <c r="BA1658" s="167"/>
      <c r="BB1658" s="167"/>
      <c r="BC1658" s="167"/>
      <c r="BD1658" s="167"/>
      <c r="BE1658" s="167"/>
      <c r="BF1658" s="167"/>
      <c r="BG1658" s="167"/>
      <c r="BH1658" s="167"/>
      <c r="BI1658" s="167"/>
      <c r="BJ1658" s="167"/>
      <c r="BK1658" s="167"/>
      <c r="BL1658" s="166"/>
      <c r="BM1658" s="166"/>
      <c r="BN1658" s="166"/>
      <c r="BO1658" s="166"/>
      <c r="BP1658" s="166"/>
      <c r="BQ1658" s="166"/>
      <c r="BR1658" s="166"/>
      <c r="BS1658" s="166"/>
      <c r="BT1658" s="166"/>
      <c r="BU1658" s="166"/>
      <c r="BV1658" s="166"/>
      <c r="BW1658" s="166"/>
      <c r="BX1658" s="166"/>
      <c r="BY1658" s="166"/>
      <c r="BZ1658" s="166"/>
      <c r="CA1658" s="166"/>
      <c r="CB1658" s="166"/>
      <c r="CC1658" s="166"/>
      <c r="CD1658" s="166"/>
      <c r="CE1658" s="166"/>
      <c r="CF1658" s="166"/>
      <c r="CG1658" s="166"/>
      <c r="CH1658" s="166"/>
      <c r="CI1658" s="166"/>
      <c r="CJ1658" s="166"/>
      <c r="CK1658" s="166"/>
      <c r="CL1658" s="166"/>
      <c r="CM1658" s="166"/>
      <c r="CN1658" s="166"/>
      <c r="CO1658" s="166"/>
      <c r="CP1658" s="166"/>
      <c r="CQ1658" s="166"/>
      <c r="CR1658" s="166"/>
      <c r="CS1658" s="166"/>
      <c r="CT1658" s="166"/>
      <c r="CU1658" s="166"/>
      <c r="CV1658" s="166"/>
      <c r="CW1658" s="166"/>
      <c r="CX1658" s="166"/>
      <c r="CY1658" s="166"/>
      <c r="CZ1658" s="166"/>
      <c r="DA1658" s="166"/>
      <c r="DB1658" s="166"/>
      <c r="DC1658" s="166"/>
      <c r="DD1658" s="166"/>
      <c r="DE1658" s="166"/>
      <c r="DF1658" s="166"/>
      <c r="DG1658" s="166"/>
      <c r="DH1658" s="166"/>
      <c r="DI1658" s="166"/>
      <c r="DJ1658" s="166"/>
      <c r="DK1658" s="166"/>
      <c r="DL1658" s="166"/>
      <c r="DM1658" s="166"/>
      <c r="DN1658" s="166"/>
      <c r="DO1658" s="166"/>
      <c r="DP1658" s="166"/>
      <c r="DQ1658" s="166"/>
      <c r="DR1658" s="166"/>
      <c r="DS1658" s="166"/>
      <c r="DT1658" s="166"/>
      <c r="DU1658" s="166"/>
      <c r="DV1658" s="166"/>
      <c r="DW1658" s="166"/>
      <c r="DX1658" s="166"/>
      <c r="DY1658" s="166"/>
      <c r="DZ1658" s="166"/>
      <c r="EA1658" s="166"/>
      <c r="EB1658" s="166"/>
      <c r="EC1658" s="166"/>
      <c r="ED1658" s="166"/>
      <c r="EE1658" s="166"/>
      <c r="EF1658" s="166"/>
      <c r="EG1658" s="166"/>
      <c r="EH1658" s="166"/>
      <c r="EI1658" s="166"/>
      <c r="EJ1658" s="166"/>
      <c r="EK1658" s="166"/>
      <c r="EL1658" s="166"/>
      <c r="EM1658" s="166"/>
      <c r="EN1658" s="166"/>
      <c r="EO1658" s="166"/>
      <c r="EP1658" s="166"/>
      <c r="EQ1658" s="166"/>
      <c r="ER1658" s="166"/>
      <c r="ES1658" s="166"/>
      <c r="ET1658" s="166"/>
      <c r="EU1658" s="166"/>
      <c r="EV1658" s="166"/>
      <c r="EW1658" s="166"/>
      <c r="EX1658" s="166"/>
      <c r="EY1658" s="166"/>
      <c r="EZ1658" s="166"/>
      <c r="FA1658" s="166"/>
      <c r="FB1658" s="166"/>
      <c r="FC1658" s="166"/>
      <c r="FD1658" s="166"/>
      <c r="FE1658" s="166"/>
      <c r="FF1658" s="166"/>
      <c r="FG1658" s="166"/>
      <c r="FH1658" s="166"/>
      <c r="FI1658" s="166"/>
      <c r="FJ1658" s="166"/>
    </row>
    <row r="1659" spans="13:166" s="19" customFormat="1">
      <c r="M1659" s="166"/>
      <c r="N1659" s="166"/>
      <c r="O1659" s="166"/>
      <c r="P1659" s="166"/>
      <c r="Q1659" s="166"/>
      <c r="R1659" s="166"/>
      <c r="S1659" s="166"/>
      <c r="T1659" s="166"/>
      <c r="U1659" s="166"/>
      <c r="V1659" s="166"/>
      <c r="W1659" s="166"/>
      <c r="X1659" s="166"/>
      <c r="Y1659" s="166"/>
      <c r="Z1659" s="166"/>
      <c r="AA1659" s="166"/>
      <c r="AB1659" s="166"/>
      <c r="AC1659" s="166"/>
      <c r="AD1659" s="166"/>
      <c r="AE1659" s="166"/>
      <c r="AF1659" s="166"/>
      <c r="AG1659" s="166"/>
      <c r="AH1659" s="167"/>
      <c r="AI1659" s="167"/>
      <c r="AJ1659" s="167"/>
      <c r="AK1659" s="167"/>
      <c r="AL1659" s="167"/>
      <c r="AM1659" s="167"/>
      <c r="AN1659" s="167"/>
      <c r="AO1659" s="167"/>
      <c r="AP1659" s="167"/>
      <c r="AQ1659" s="167"/>
      <c r="AR1659" s="167"/>
      <c r="AS1659" s="167"/>
      <c r="AT1659" s="167"/>
      <c r="AU1659" s="167"/>
      <c r="AV1659" s="167"/>
      <c r="AW1659" s="167"/>
      <c r="AX1659" s="167"/>
      <c r="AY1659" s="167"/>
      <c r="AZ1659" s="167"/>
      <c r="BA1659" s="167"/>
      <c r="BB1659" s="167"/>
      <c r="BC1659" s="167"/>
      <c r="BD1659" s="167"/>
      <c r="BE1659" s="167"/>
      <c r="BF1659" s="167"/>
      <c r="BG1659" s="167"/>
      <c r="BH1659" s="167"/>
      <c r="BI1659" s="167"/>
      <c r="BJ1659" s="167"/>
      <c r="BK1659" s="167"/>
      <c r="BL1659" s="166"/>
      <c r="BM1659" s="166"/>
      <c r="BN1659" s="166"/>
      <c r="BO1659" s="166"/>
      <c r="BP1659" s="166"/>
      <c r="BQ1659" s="166"/>
      <c r="BR1659" s="166"/>
      <c r="BS1659" s="166"/>
      <c r="BT1659" s="166"/>
      <c r="BU1659" s="166"/>
      <c r="BV1659" s="166"/>
      <c r="BW1659" s="166"/>
      <c r="BX1659" s="166"/>
      <c r="BY1659" s="166"/>
      <c r="BZ1659" s="166"/>
      <c r="CA1659" s="166"/>
      <c r="CB1659" s="166"/>
      <c r="CC1659" s="166"/>
      <c r="CD1659" s="166"/>
      <c r="CE1659" s="166"/>
      <c r="CF1659" s="166"/>
      <c r="CG1659" s="166"/>
      <c r="CH1659" s="166"/>
      <c r="CI1659" s="166"/>
      <c r="CJ1659" s="166"/>
      <c r="CK1659" s="166"/>
      <c r="CL1659" s="166"/>
      <c r="CM1659" s="166"/>
      <c r="CN1659" s="166"/>
      <c r="CO1659" s="166"/>
      <c r="CP1659" s="166"/>
      <c r="CQ1659" s="166"/>
      <c r="CR1659" s="166"/>
      <c r="CS1659" s="166"/>
      <c r="CT1659" s="166"/>
      <c r="CU1659" s="166"/>
      <c r="CV1659" s="166"/>
      <c r="CW1659" s="166"/>
      <c r="CX1659" s="166"/>
      <c r="CY1659" s="166"/>
      <c r="CZ1659" s="166"/>
      <c r="DA1659" s="166"/>
      <c r="DB1659" s="166"/>
      <c r="DC1659" s="166"/>
      <c r="DD1659" s="166"/>
      <c r="DE1659" s="166"/>
      <c r="DF1659" s="166"/>
      <c r="DG1659" s="166"/>
      <c r="DH1659" s="166"/>
      <c r="DI1659" s="166"/>
      <c r="DJ1659" s="166"/>
      <c r="DK1659" s="166"/>
      <c r="DL1659" s="166"/>
      <c r="DM1659" s="166"/>
      <c r="DN1659" s="166"/>
      <c r="DO1659" s="166"/>
      <c r="DP1659" s="166"/>
      <c r="DQ1659" s="166"/>
      <c r="DR1659" s="166"/>
      <c r="DS1659" s="166"/>
      <c r="DT1659" s="166"/>
      <c r="DU1659" s="166"/>
      <c r="DV1659" s="166"/>
      <c r="DW1659" s="166"/>
      <c r="DX1659" s="166"/>
      <c r="DY1659" s="166"/>
      <c r="DZ1659" s="166"/>
      <c r="EA1659" s="166"/>
      <c r="EB1659" s="166"/>
      <c r="EC1659" s="166"/>
      <c r="ED1659" s="166"/>
      <c r="EE1659" s="166"/>
      <c r="EF1659" s="166"/>
      <c r="EG1659" s="166"/>
      <c r="EH1659" s="166"/>
      <c r="EI1659" s="166"/>
      <c r="EJ1659" s="166"/>
      <c r="EK1659" s="166"/>
      <c r="EL1659" s="166"/>
      <c r="EM1659" s="166"/>
      <c r="EN1659" s="166"/>
      <c r="EO1659" s="166"/>
      <c r="EP1659" s="166"/>
      <c r="EQ1659" s="166"/>
      <c r="ER1659" s="166"/>
      <c r="ES1659" s="166"/>
      <c r="ET1659" s="166"/>
      <c r="EU1659" s="166"/>
      <c r="EV1659" s="166"/>
      <c r="EW1659" s="166"/>
      <c r="EX1659" s="166"/>
      <c r="EY1659" s="166"/>
      <c r="EZ1659" s="166"/>
      <c r="FA1659" s="166"/>
      <c r="FB1659" s="166"/>
      <c r="FC1659" s="166"/>
      <c r="FD1659" s="166"/>
      <c r="FE1659" s="166"/>
      <c r="FF1659" s="166"/>
      <c r="FG1659" s="166"/>
      <c r="FH1659" s="166"/>
      <c r="FI1659" s="166"/>
      <c r="FJ1659" s="166"/>
    </row>
    <row r="1660" spans="13:166" s="19" customFormat="1">
      <c r="M1660" s="166"/>
      <c r="N1660" s="166"/>
      <c r="O1660" s="166"/>
      <c r="P1660" s="166"/>
      <c r="Q1660" s="166"/>
      <c r="R1660" s="166"/>
      <c r="S1660" s="166"/>
      <c r="T1660" s="166"/>
      <c r="U1660" s="166"/>
      <c r="V1660" s="166"/>
      <c r="W1660" s="166"/>
      <c r="X1660" s="166"/>
      <c r="Y1660" s="166"/>
      <c r="Z1660" s="166"/>
      <c r="AA1660" s="166"/>
      <c r="AB1660" s="166"/>
      <c r="AC1660" s="166"/>
      <c r="AD1660" s="166"/>
      <c r="AE1660" s="166"/>
      <c r="AF1660" s="166"/>
      <c r="AG1660" s="166"/>
      <c r="AH1660" s="167"/>
      <c r="AI1660" s="167"/>
      <c r="AJ1660" s="167"/>
      <c r="AK1660" s="167"/>
      <c r="AL1660" s="167"/>
      <c r="AM1660" s="167"/>
      <c r="AN1660" s="167"/>
      <c r="AO1660" s="167"/>
      <c r="AP1660" s="167"/>
      <c r="AQ1660" s="167"/>
      <c r="AR1660" s="167"/>
      <c r="AS1660" s="167"/>
      <c r="AT1660" s="167"/>
      <c r="AU1660" s="167"/>
      <c r="AV1660" s="167"/>
      <c r="AW1660" s="167"/>
      <c r="AX1660" s="167"/>
      <c r="AY1660" s="167"/>
      <c r="AZ1660" s="167"/>
      <c r="BA1660" s="167"/>
      <c r="BB1660" s="167"/>
      <c r="BC1660" s="167"/>
      <c r="BD1660" s="167"/>
      <c r="BE1660" s="167"/>
      <c r="BF1660" s="167"/>
      <c r="BG1660" s="167"/>
      <c r="BH1660" s="167"/>
      <c r="BI1660" s="167"/>
      <c r="BJ1660" s="167"/>
      <c r="BK1660" s="167"/>
      <c r="BL1660" s="166"/>
      <c r="BM1660" s="166"/>
      <c r="BN1660" s="166"/>
      <c r="BO1660" s="166"/>
      <c r="BP1660" s="166"/>
      <c r="BQ1660" s="166"/>
      <c r="BR1660" s="166"/>
      <c r="BS1660" s="166"/>
      <c r="BT1660" s="166"/>
      <c r="BU1660" s="166"/>
      <c r="BV1660" s="166"/>
      <c r="BW1660" s="166"/>
      <c r="BX1660" s="166"/>
      <c r="BY1660" s="166"/>
      <c r="BZ1660" s="166"/>
      <c r="CA1660" s="166"/>
      <c r="CB1660" s="166"/>
      <c r="CC1660" s="166"/>
      <c r="CD1660" s="166"/>
      <c r="CE1660" s="166"/>
      <c r="CF1660" s="166"/>
      <c r="CG1660" s="166"/>
      <c r="CH1660" s="166"/>
      <c r="CI1660" s="166"/>
      <c r="CJ1660" s="166"/>
      <c r="CK1660" s="166"/>
      <c r="CL1660" s="166"/>
      <c r="CM1660" s="166"/>
      <c r="CN1660" s="166"/>
      <c r="CO1660" s="166"/>
      <c r="CP1660" s="166"/>
      <c r="CQ1660" s="166"/>
      <c r="CR1660" s="166"/>
      <c r="CS1660" s="166"/>
      <c r="CT1660" s="166"/>
      <c r="CU1660" s="166"/>
      <c r="CV1660" s="166"/>
      <c r="CW1660" s="166"/>
      <c r="CX1660" s="166"/>
      <c r="CY1660" s="166"/>
      <c r="CZ1660" s="166"/>
      <c r="DA1660" s="166"/>
      <c r="DB1660" s="166"/>
      <c r="DC1660" s="166"/>
      <c r="DD1660" s="166"/>
      <c r="DE1660" s="166"/>
      <c r="DF1660" s="166"/>
      <c r="DG1660" s="166"/>
      <c r="DH1660" s="166"/>
      <c r="DI1660" s="166"/>
      <c r="DJ1660" s="166"/>
      <c r="DK1660" s="166"/>
      <c r="DL1660" s="166"/>
      <c r="DM1660" s="166"/>
      <c r="DN1660" s="166"/>
      <c r="DO1660" s="166"/>
      <c r="DP1660" s="166"/>
      <c r="DQ1660" s="166"/>
      <c r="DR1660" s="166"/>
      <c r="DS1660" s="166"/>
      <c r="DT1660" s="166"/>
      <c r="DU1660" s="166"/>
      <c r="DV1660" s="166"/>
      <c r="DW1660" s="166"/>
      <c r="DX1660" s="166"/>
      <c r="DY1660" s="166"/>
      <c r="DZ1660" s="166"/>
      <c r="EA1660" s="166"/>
      <c r="EB1660" s="166"/>
      <c r="EC1660" s="166"/>
      <c r="ED1660" s="166"/>
      <c r="EE1660" s="166"/>
      <c r="EF1660" s="166"/>
      <c r="EG1660" s="166"/>
      <c r="EH1660" s="166"/>
      <c r="EI1660" s="166"/>
      <c r="EJ1660" s="166"/>
      <c r="EK1660" s="166"/>
      <c r="EL1660" s="166"/>
      <c r="EM1660" s="166"/>
      <c r="EN1660" s="166"/>
      <c r="EO1660" s="166"/>
      <c r="EP1660" s="166"/>
      <c r="EQ1660" s="166"/>
      <c r="ER1660" s="166"/>
      <c r="ES1660" s="166"/>
      <c r="ET1660" s="166"/>
      <c r="EU1660" s="166"/>
      <c r="EV1660" s="166"/>
      <c r="EW1660" s="166"/>
      <c r="EX1660" s="166"/>
      <c r="EY1660" s="166"/>
      <c r="EZ1660" s="166"/>
      <c r="FA1660" s="166"/>
      <c r="FB1660" s="166"/>
      <c r="FC1660" s="166"/>
      <c r="FD1660" s="166"/>
      <c r="FE1660" s="166"/>
      <c r="FF1660" s="166"/>
      <c r="FG1660" s="166"/>
      <c r="FH1660" s="166"/>
      <c r="FI1660" s="166"/>
      <c r="FJ1660" s="166"/>
    </row>
    <row r="1661" spans="13:166" s="19" customFormat="1">
      <c r="M1661" s="166"/>
      <c r="N1661" s="166"/>
      <c r="O1661" s="166"/>
      <c r="P1661" s="166"/>
      <c r="Q1661" s="166"/>
      <c r="R1661" s="166"/>
      <c r="S1661" s="166"/>
      <c r="T1661" s="166"/>
      <c r="U1661" s="166"/>
      <c r="V1661" s="166"/>
      <c r="W1661" s="166"/>
      <c r="X1661" s="166"/>
      <c r="Y1661" s="166"/>
      <c r="Z1661" s="166"/>
      <c r="AA1661" s="166"/>
      <c r="AB1661" s="166"/>
      <c r="AC1661" s="166"/>
      <c r="AD1661" s="166"/>
      <c r="AE1661" s="166"/>
      <c r="AF1661" s="166"/>
      <c r="AG1661" s="166"/>
      <c r="AH1661" s="167"/>
      <c r="AI1661" s="167"/>
      <c r="AJ1661" s="167"/>
      <c r="AK1661" s="167"/>
      <c r="AL1661" s="167"/>
      <c r="AM1661" s="167"/>
      <c r="AN1661" s="167"/>
      <c r="AO1661" s="167"/>
      <c r="AP1661" s="167"/>
      <c r="AQ1661" s="167"/>
      <c r="AR1661" s="167"/>
      <c r="AS1661" s="167"/>
      <c r="AT1661" s="167"/>
      <c r="AU1661" s="167"/>
      <c r="AV1661" s="167"/>
      <c r="AW1661" s="167"/>
      <c r="AX1661" s="167"/>
      <c r="AY1661" s="167"/>
      <c r="AZ1661" s="167"/>
      <c r="BA1661" s="167"/>
      <c r="BB1661" s="167"/>
      <c r="BC1661" s="167"/>
      <c r="BD1661" s="167"/>
      <c r="BE1661" s="167"/>
      <c r="BF1661" s="167"/>
      <c r="BG1661" s="167"/>
      <c r="BH1661" s="167"/>
      <c r="BI1661" s="167"/>
      <c r="BJ1661" s="167"/>
      <c r="BK1661" s="167"/>
      <c r="BL1661" s="166"/>
      <c r="BM1661" s="166"/>
      <c r="BN1661" s="166"/>
      <c r="BO1661" s="166"/>
      <c r="BP1661" s="166"/>
      <c r="BQ1661" s="166"/>
      <c r="BR1661" s="166"/>
      <c r="BS1661" s="166"/>
      <c r="BT1661" s="166"/>
      <c r="BU1661" s="166"/>
      <c r="BV1661" s="166"/>
      <c r="BW1661" s="166"/>
      <c r="BX1661" s="166"/>
      <c r="BY1661" s="166"/>
      <c r="BZ1661" s="166"/>
      <c r="CA1661" s="166"/>
      <c r="CB1661" s="166"/>
      <c r="CC1661" s="166"/>
      <c r="CD1661" s="166"/>
      <c r="CE1661" s="166"/>
      <c r="CF1661" s="166"/>
      <c r="CG1661" s="166"/>
      <c r="CH1661" s="166"/>
      <c r="CI1661" s="166"/>
      <c r="CJ1661" s="166"/>
      <c r="CK1661" s="166"/>
      <c r="CL1661" s="166"/>
      <c r="CM1661" s="166"/>
      <c r="CN1661" s="166"/>
      <c r="CO1661" s="166"/>
      <c r="CP1661" s="166"/>
      <c r="CQ1661" s="166"/>
      <c r="CR1661" s="166"/>
      <c r="CS1661" s="166"/>
      <c r="CT1661" s="166"/>
      <c r="CU1661" s="166"/>
      <c r="CV1661" s="166"/>
      <c r="CW1661" s="166"/>
      <c r="CX1661" s="166"/>
      <c r="CY1661" s="166"/>
      <c r="CZ1661" s="166"/>
      <c r="DA1661" s="166"/>
      <c r="DB1661" s="166"/>
      <c r="DC1661" s="166"/>
      <c r="DD1661" s="166"/>
      <c r="DE1661" s="166"/>
      <c r="DF1661" s="166"/>
      <c r="DG1661" s="166"/>
      <c r="DH1661" s="166"/>
      <c r="DI1661" s="166"/>
      <c r="DJ1661" s="166"/>
      <c r="DK1661" s="166"/>
      <c r="DL1661" s="166"/>
      <c r="DM1661" s="166"/>
      <c r="DN1661" s="166"/>
      <c r="DO1661" s="166"/>
      <c r="DP1661" s="166"/>
      <c r="DQ1661" s="166"/>
      <c r="DR1661" s="166"/>
      <c r="DS1661" s="166"/>
      <c r="DT1661" s="166"/>
      <c r="DU1661" s="166"/>
      <c r="DV1661" s="166"/>
      <c r="DW1661" s="166"/>
      <c r="DX1661" s="166"/>
      <c r="DY1661" s="166"/>
      <c r="DZ1661" s="166"/>
      <c r="EA1661" s="166"/>
      <c r="EB1661" s="166"/>
      <c r="EC1661" s="166"/>
      <c r="ED1661" s="166"/>
      <c r="EE1661" s="166"/>
      <c r="EF1661" s="166"/>
      <c r="EG1661" s="166"/>
      <c r="EH1661" s="166"/>
      <c r="EI1661" s="166"/>
      <c r="EJ1661" s="166"/>
      <c r="EK1661" s="166"/>
      <c r="EL1661" s="166"/>
      <c r="EM1661" s="166"/>
      <c r="EN1661" s="166"/>
      <c r="EO1661" s="166"/>
      <c r="EP1661" s="166"/>
      <c r="EQ1661" s="166"/>
      <c r="ER1661" s="166"/>
      <c r="ES1661" s="166"/>
      <c r="ET1661" s="166"/>
      <c r="EU1661" s="166"/>
      <c r="EV1661" s="166"/>
      <c r="EW1661" s="166"/>
      <c r="EX1661" s="166"/>
      <c r="EY1661" s="166"/>
      <c r="EZ1661" s="166"/>
      <c r="FA1661" s="166"/>
      <c r="FB1661" s="166"/>
      <c r="FC1661" s="166"/>
      <c r="FD1661" s="166"/>
      <c r="FE1661" s="166"/>
      <c r="FF1661" s="166"/>
      <c r="FG1661" s="166"/>
      <c r="FH1661" s="166"/>
      <c r="FI1661" s="166"/>
      <c r="FJ1661" s="166"/>
    </row>
    <row r="1662" spans="13:166" s="19" customFormat="1">
      <c r="M1662" s="166"/>
      <c r="N1662" s="166"/>
      <c r="O1662" s="166"/>
      <c r="P1662" s="166"/>
      <c r="Q1662" s="166"/>
      <c r="R1662" s="166"/>
      <c r="S1662" s="166"/>
      <c r="T1662" s="166"/>
      <c r="U1662" s="166"/>
      <c r="V1662" s="166"/>
      <c r="W1662" s="166"/>
      <c r="X1662" s="166"/>
      <c r="Y1662" s="166"/>
      <c r="Z1662" s="166"/>
      <c r="AA1662" s="166"/>
      <c r="AB1662" s="166"/>
      <c r="AC1662" s="166"/>
      <c r="AD1662" s="166"/>
      <c r="AE1662" s="166"/>
      <c r="AF1662" s="166"/>
      <c r="AG1662" s="166"/>
      <c r="AH1662" s="167"/>
      <c r="AI1662" s="167"/>
      <c r="AJ1662" s="167"/>
      <c r="AK1662" s="167"/>
      <c r="AL1662" s="167"/>
      <c r="AM1662" s="167"/>
      <c r="AN1662" s="167"/>
      <c r="AO1662" s="167"/>
      <c r="AP1662" s="167"/>
      <c r="AQ1662" s="167"/>
      <c r="AR1662" s="167"/>
      <c r="AS1662" s="167"/>
      <c r="AT1662" s="167"/>
      <c r="AU1662" s="167"/>
      <c r="AV1662" s="167"/>
      <c r="AW1662" s="167"/>
      <c r="AX1662" s="167"/>
      <c r="AY1662" s="167"/>
      <c r="AZ1662" s="167"/>
      <c r="BA1662" s="167"/>
      <c r="BB1662" s="167"/>
      <c r="BC1662" s="167"/>
      <c r="BD1662" s="167"/>
      <c r="BE1662" s="167"/>
      <c r="BF1662" s="167"/>
      <c r="BG1662" s="167"/>
      <c r="BH1662" s="167"/>
      <c r="BI1662" s="167"/>
      <c r="BJ1662" s="167"/>
      <c r="BK1662" s="167"/>
      <c r="BL1662" s="166"/>
      <c r="BM1662" s="166"/>
      <c r="BN1662" s="166"/>
      <c r="BO1662" s="166"/>
      <c r="BP1662" s="166"/>
      <c r="BQ1662" s="166"/>
      <c r="BR1662" s="166"/>
      <c r="BS1662" s="166"/>
      <c r="BT1662" s="166"/>
      <c r="BU1662" s="166"/>
      <c r="BV1662" s="166"/>
      <c r="BW1662" s="166"/>
      <c r="BX1662" s="166"/>
      <c r="BY1662" s="166"/>
      <c r="BZ1662" s="166"/>
      <c r="CA1662" s="166"/>
      <c r="CB1662" s="166"/>
      <c r="CC1662" s="166"/>
      <c r="CD1662" s="166"/>
      <c r="CE1662" s="166"/>
      <c r="CF1662" s="166"/>
      <c r="CG1662" s="166"/>
      <c r="CH1662" s="166"/>
      <c r="CI1662" s="166"/>
      <c r="CJ1662" s="166"/>
      <c r="CK1662" s="166"/>
      <c r="CL1662" s="166"/>
      <c r="CM1662" s="166"/>
      <c r="CN1662" s="166"/>
      <c r="CO1662" s="166"/>
      <c r="CP1662" s="166"/>
      <c r="CQ1662" s="166"/>
      <c r="CR1662" s="166"/>
      <c r="CS1662" s="166"/>
      <c r="CT1662" s="166"/>
      <c r="CU1662" s="166"/>
      <c r="CV1662" s="166"/>
      <c r="CW1662" s="166"/>
      <c r="CX1662" s="166"/>
      <c r="CY1662" s="166"/>
      <c r="CZ1662" s="166"/>
      <c r="DA1662" s="166"/>
      <c r="DB1662" s="166"/>
      <c r="DC1662" s="166"/>
      <c r="DD1662" s="166"/>
      <c r="DE1662" s="166"/>
      <c r="DF1662" s="166"/>
      <c r="DG1662" s="166"/>
      <c r="DH1662" s="166"/>
      <c r="DI1662" s="166"/>
      <c r="DJ1662" s="166"/>
      <c r="DK1662" s="166"/>
      <c r="DL1662" s="166"/>
      <c r="DM1662" s="166"/>
      <c r="DN1662" s="166"/>
      <c r="DO1662" s="166"/>
      <c r="DP1662" s="166"/>
      <c r="DQ1662" s="166"/>
      <c r="DR1662" s="166"/>
      <c r="DS1662" s="166"/>
      <c r="DT1662" s="166"/>
      <c r="DU1662" s="166"/>
      <c r="DV1662" s="166"/>
      <c r="DW1662" s="166"/>
      <c r="DX1662" s="166"/>
      <c r="DY1662" s="166"/>
      <c r="DZ1662" s="166"/>
      <c r="EA1662" s="166"/>
      <c r="EB1662" s="166"/>
      <c r="EC1662" s="166"/>
      <c r="ED1662" s="166"/>
      <c r="EE1662" s="166"/>
      <c r="EF1662" s="166"/>
      <c r="EG1662" s="166"/>
      <c r="EH1662" s="166"/>
      <c r="EI1662" s="166"/>
      <c r="EJ1662" s="166"/>
      <c r="EK1662" s="166"/>
      <c r="EL1662" s="166"/>
      <c r="EM1662" s="166"/>
      <c r="EN1662" s="166"/>
      <c r="EO1662" s="166"/>
      <c r="EP1662" s="166"/>
      <c r="EQ1662" s="166"/>
      <c r="ER1662" s="166"/>
      <c r="ES1662" s="166"/>
      <c r="ET1662" s="166"/>
      <c r="EU1662" s="166"/>
      <c r="EV1662" s="166"/>
      <c r="EW1662" s="166"/>
      <c r="EX1662" s="166"/>
      <c r="EY1662" s="166"/>
      <c r="EZ1662" s="166"/>
      <c r="FA1662" s="166"/>
      <c r="FB1662" s="166"/>
      <c r="FC1662" s="166"/>
      <c r="FD1662" s="166"/>
      <c r="FE1662" s="166"/>
      <c r="FF1662" s="166"/>
      <c r="FG1662" s="166"/>
      <c r="FH1662" s="166"/>
      <c r="FI1662" s="166"/>
      <c r="FJ1662" s="166"/>
    </row>
    <row r="1663" spans="13:166" s="19" customFormat="1">
      <c r="M1663" s="166"/>
      <c r="N1663" s="166"/>
      <c r="O1663" s="166"/>
      <c r="P1663" s="166"/>
      <c r="Q1663" s="166"/>
      <c r="R1663" s="166"/>
      <c r="S1663" s="166"/>
      <c r="T1663" s="166"/>
      <c r="U1663" s="166"/>
      <c r="V1663" s="166"/>
      <c r="W1663" s="166"/>
      <c r="X1663" s="166"/>
      <c r="Y1663" s="166"/>
      <c r="Z1663" s="166"/>
      <c r="AA1663" s="166"/>
      <c r="AB1663" s="166"/>
      <c r="AC1663" s="166"/>
      <c r="AD1663" s="166"/>
      <c r="AE1663" s="166"/>
      <c r="AF1663" s="166"/>
      <c r="AG1663" s="166"/>
      <c r="AH1663" s="167"/>
      <c r="AI1663" s="167"/>
      <c r="AJ1663" s="167"/>
      <c r="AK1663" s="167"/>
      <c r="AL1663" s="167"/>
      <c r="AM1663" s="167"/>
      <c r="AN1663" s="167"/>
      <c r="AO1663" s="167"/>
      <c r="AP1663" s="167"/>
      <c r="AQ1663" s="167"/>
      <c r="AR1663" s="167"/>
      <c r="AS1663" s="167"/>
      <c r="AT1663" s="167"/>
      <c r="AU1663" s="167"/>
      <c r="AV1663" s="167"/>
      <c r="AW1663" s="167"/>
      <c r="AX1663" s="167"/>
      <c r="AY1663" s="167"/>
      <c r="AZ1663" s="167"/>
      <c r="BA1663" s="167"/>
      <c r="BB1663" s="167"/>
      <c r="BC1663" s="167"/>
      <c r="BD1663" s="167"/>
      <c r="BE1663" s="167"/>
      <c r="BF1663" s="167"/>
      <c r="BG1663" s="167"/>
      <c r="BH1663" s="167"/>
      <c r="BI1663" s="167"/>
      <c r="BJ1663" s="167"/>
      <c r="BK1663" s="167"/>
      <c r="BL1663" s="166"/>
      <c r="BM1663" s="166"/>
      <c r="BN1663" s="166"/>
      <c r="BO1663" s="166"/>
      <c r="BP1663" s="166"/>
      <c r="BQ1663" s="166"/>
      <c r="BR1663" s="166"/>
      <c r="BS1663" s="166"/>
      <c r="BT1663" s="166"/>
      <c r="BU1663" s="166"/>
      <c r="BV1663" s="166"/>
      <c r="BW1663" s="166"/>
      <c r="BX1663" s="166"/>
      <c r="BY1663" s="166"/>
      <c r="BZ1663" s="166"/>
      <c r="CA1663" s="166"/>
      <c r="CB1663" s="166"/>
      <c r="CC1663" s="166"/>
      <c r="CD1663" s="166"/>
      <c r="CE1663" s="166"/>
      <c r="CF1663" s="166"/>
      <c r="CG1663" s="166"/>
      <c r="CH1663" s="166"/>
      <c r="CI1663" s="166"/>
      <c r="CJ1663" s="166"/>
      <c r="CK1663" s="166"/>
      <c r="CL1663" s="166"/>
      <c r="CM1663" s="166"/>
      <c r="CN1663" s="166"/>
      <c r="CO1663" s="166"/>
      <c r="CP1663" s="166"/>
      <c r="CQ1663" s="166"/>
      <c r="CR1663" s="166"/>
      <c r="CS1663" s="166"/>
      <c r="CT1663" s="166"/>
      <c r="CU1663" s="166"/>
      <c r="CV1663" s="166"/>
      <c r="CW1663" s="166"/>
      <c r="CX1663" s="166"/>
      <c r="CY1663" s="166"/>
      <c r="CZ1663" s="166"/>
      <c r="DA1663" s="166"/>
      <c r="DB1663" s="166"/>
      <c r="DC1663" s="166"/>
      <c r="DD1663" s="166"/>
      <c r="DE1663" s="166"/>
      <c r="DF1663" s="166"/>
      <c r="DG1663" s="166"/>
      <c r="DH1663" s="166"/>
      <c r="DI1663" s="166"/>
      <c r="DJ1663" s="166"/>
      <c r="DK1663" s="166"/>
      <c r="DL1663" s="166"/>
      <c r="DM1663" s="166"/>
      <c r="DN1663" s="166"/>
      <c r="DO1663" s="166"/>
      <c r="DP1663" s="166"/>
      <c r="DQ1663" s="166"/>
      <c r="DR1663" s="166"/>
      <c r="DS1663" s="166"/>
      <c r="DT1663" s="166"/>
      <c r="DU1663" s="166"/>
      <c r="DV1663" s="166"/>
      <c r="DW1663" s="166"/>
      <c r="DX1663" s="166"/>
      <c r="DY1663" s="166"/>
      <c r="DZ1663" s="166"/>
      <c r="EA1663" s="166"/>
      <c r="EB1663" s="166"/>
      <c r="EC1663" s="166"/>
      <c r="ED1663" s="166"/>
      <c r="EE1663" s="166"/>
      <c r="EF1663" s="166"/>
      <c r="EG1663" s="166"/>
      <c r="EH1663" s="166"/>
      <c r="EI1663" s="166"/>
      <c r="EJ1663" s="166"/>
      <c r="EK1663" s="166"/>
      <c r="EL1663" s="166"/>
      <c r="EM1663" s="166"/>
      <c r="EN1663" s="166"/>
      <c r="EO1663" s="166"/>
      <c r="EP1663" s="166"/>
      <c r="EQ1663" s="166"/>
      <c r="ER1663" s="166"/>
      <c r="ES1663" s="166"/>
      <c r="ET1663" s="166"/>
      <c r="EU1663" s="166"/>
      <c r="EV1663" s="166"/>
      <c r="EW1663" s="166"/>
      <c r="EX1663" s="166"/>
      <c r="EY1663" s="166"/>
      <c r="EZ1663" s="166"/>
      <c r="FA1663" s="166"/>
      <c r="FB1663" s="166"/>
      <c r="FC1663" s="166"/>
      <c r="FD1663" s="166"/>
      <c r="FE1663" s="166"/>
      <c r="FF1663" s="166"/>
      <c r="FG1663" s="166"/>
      <c r="FH1663" s="166"/>
      <c r="FI1663" s="166"/>
      <c r="FJ1663" s="166"/>
    </row>
    <row r="1664" spans="13:166" s="19" customFormat="1">
      <c r="M1664" s="166"/>
      <c r="N1664" s="166"/>
      <c r="O1664" s="166"/>
      <c r="P1664" s="166"/>
      <c r="Q1664" s="166"/>
      <c r="R1664" s="166"/>
      <c r="S1664" s="166"/>
      <c r="T1664" s="166"/>
      <c r="U1664" s="166"/>
      <c r="V1664" s="166"/>
      <c r="W1664" s="166"/>
      <c r="X1664" s="166"/>
      <c r="Y1664" s="166"/>
      <c r="Z1664" s="166"/>
      <c r="AA1664" s="166"/>
      <c r="AB1664" s="166"/>
      <c r="AC1664" s="166"/>
      <c r="AD1664" s="166"/>
      <c r="AE1664" s="166"/>
      <c r="AF1664" s="166"/>
      <c r="AG1664" s="166"/>
      <c r="AH1664" s="167"/>
      <c r="AI1664" s="167"/>
      <c r="AJ1664" s="167"/>
      <c r="AK1664" s="167"/>
      <c r="AL1664" s="167"/>
      <c r="AM1664" s="167"/>
      <c r="AN1664" s="167"/>
      <c r="AO1664" s="167"/>
      <c r="AP1664" s="167"/>
      <c r="AQ1664" s="167"/>
      <c r="AR1664" s="167"/>
      <c r="AS1664" s="167"/>
      <c r="AT1664" s="167"/>
      <c r="AU1664" s="167"/>
      <c r="AV1664" s="167"/>
      <c r="AW1664" s="167"/>
      <c r="AX1664" s="167"/>
      <c r="AY1664" s="167"/>
      <c r="AZ1664" s="167"/>
      <c r="BA1664" s="167"/>
      <c r="BB1664" s="167"/>
      <c r="BC1664" s="167"/>
      <c r="BD1664" s="167"/>
      <c r="BE1664" s="167"/>
      <c r="BF1664" s="167"/>
      <c r="BG1664" s="167"/>
      <c r="BH1664" s="167"/>
      <c r="BI1664" s="167"/>
      <c r="BJ1664" s="167"/>
      <c r="BK1664" s="167"/>
      <c r="BL1664" s="166"/>
      <c r="BM1664" s="166"/>
      <c r="BN1664" s="166"/>
      <c r="BO1664" s="166"/>
      <c r="BP1664" s="166"/>
      <c r="BQ1664" s="166"/>
      <c r="BR1664" s="166"/>
      <c r="BS1664" s="166"/>
      <c r="BT1664" s="166"/>
      <c r="BU1664" s="166"/>
      <c r="BV1664" s="166"/>
      <c r="BW1664" s="166"/>
      <c r="BX1664" s="166"/>
      <c r="BY1664" s="166"/>
      <c r="BZ1664" s="166"/>
      <c r="CA1664" s="166"/>
      <c r="CB1664" s="166"/>
      <c r="CC1664" s="166"/>
      <c r="CD1664" s="166"/>
      <c r="CE1664" s="166"/>
      <c r="CF1664" s="166"/>
      <c r="CG1664" s="166"/>
      <c r="CH1664" s="166"/>
      <c r="CI1664" s="166"/>
      <c r="CJ1664" s="166"/>
      <c r="CK1664" s="166"/>
      <c r="CL1664" s="166"/>
      <c r="CM1664" s="166"/>
      <c r="CN1664" s="166"/>
      <c r="CO1664" s="166"/>
      <c r="CP1664" s="166"/>
      <c r="CQ1664" s="166"/>
      <c r="CR1664" s="166"/>
      <c r="CS1664" s="166"/>
      <c r="CT1664" s="166"/>
      <c r="CU1664" s="166"/>
      <c r="CV1664" s="166"/>
      <c r="CW1664" s="166"/>
      <c r="CX1664" s="166"/>
      <c r="CY1664" s="166"/>
      <c r="CZ1664" s="166"/>
      <c r="DA1664" s="166"/>
      <c r="DB1664" s="166"/>
      <c r="DC1664" s="166"/>
      <c r="DD1664" s="166"/>
      <c r="DE1664" s="166"/>
      <c r="DF1664" s="166"/>
      <c r="DG1664" s="166"/>
      <c r="DH1664" s="166"/>
      <c r="DI1664" s="166"/>
      <c r="DJ1664" s="166"/>
      <c r="DK1664" s="166"/>
      <c r="DL1664" s="166"/>
      <c r="DM1664" s="166"/>
      <c r="DN1664" s="166"/>
      <c r="DO1664" s="166"/>
      <c r="DP1664" s="166"/>
      <c r="DQ1664" s="166"/>
      <c r="DR1664" s="166"/>
      <c r="DS1664" s="166"/>
      <c r="DT1664" s="166"/>
      <c r="DU1664" s="166"/>
      <c r="DV1664" s="166"/>
      <c r="DW1664" s="166"/>
      <c r="DX1664" s="166"/>
      <c r="DY1664" s="166"/>
      <c r="DZ1664" s="166"/>
      <c r="EA1664" s="166"/>
      <c r="EB1664" s="166"/>
      <c r="EC1664" s="166"/>
      <c r="ED1664" s="166"/>
      <c r="EE1664" s="166"/>
      <c r="EF1664" s="166"/>
      <c r="EG1664" s="166"/>
      <c r="EH1664" s="166"/>
      <c r="EI1664" s="166"/>
      <c r="EJ1664" s="166"/>
      <c r="EK1664" s="166"/>
      <c r="EL1664" s="166"/>
      <c r="EM1664" s="166"/>
      <c r="EN1664" s="166"/>
      <c r="EO1664" s="166"/>
      <c r="EP1664" s="166"/>
      <c r="EQ1664" s="166"/>
      <c r="ER1664" s="166"/>
      <c r="ES1664" s="166"/>
      <c r="ET1664" s="166"/>
      <c r="EU1664" s="166"/>
      <c r="EV1664" s="166"/>
      <c r="EW1664" s="166"/>
      <c r="EX1664" s="166"/>
      <c r="EY1664" s="166"/>
      <c r="EZ1664" s="166"/>
      <c r="FA1664" s="166"/>
      <c r="FB1664" s="166"/>
      <c r="FC1664" s="166"/>
      <c r="FD1664" s="166"/>
      <c r="FE1664" s="166"/>
      <c r="FF1664" s="166"/>
      <c r="FG1664" s="166"/>
      <c r="FH1664" s="166"/>
      <c r="FI1664" s="166"/>
      <c r="FJ1664" s="166"/>
    </row>
    <row r="1665" spans="13:166" s="19" customFormat="1">
      <c r="M1665" s="166"/>
      <c r="N1665" s="166"/>
      <c r="O1665" s="166"/>
      <c r="P1665" s="166"/>
      <c r="Q1665" s="166"/>
      <c r="R1665" s="166"/>
      <c r="S1665" s="166"/>
      <c r="T1665" s="166"/>
      <c r="U1665" s="166"/>
      <c r="V1665" s="166"/>
      <c r="W1665" s="166"/>
      <c r="X1665" s="166"/>
      <c r="Y1665" s="166"/>
      <c r="Z1665" s="166"/>
      <c r="AA1665" s="166"/>
      <c r="AB1665" s="166"/>
      <c r="AC1665" s="166"/>
      <c r="AD1665" s="166"/>
      <c r="AE1665" s="166"/>
      <c r="AF1665" s="166"/>
      <c r="AG1665" s="166"/>
      <c r="AH1665" s="167"/>
      <c r="AI1665" s="167"/>
      <c r="AJ1665" s="167"/>
      <c r="AK1665" s="167"/>
      <c r="AL1665" s="167"/>
      <c r="AM1665" s="167"/>
      <c r="AN1665" s="167"/>
      <c r="AO1665" s="167"/>
      <c r="AP1665" s="167"/>
      <c r="AQ1665" s="167"/>
      <c r="AR1665" s="167"/>
      <c r="AS1665" s="167"/>
      <c r="AT1665" s="167"/>
      <c r="AU1665" s="167"/>
      <c r="AV1665" s="167"/>
      <c r="AW1665" s="167"/>
      <c r="AX1665" s="167"/>
      <c r="AY1665" s="167"/>
      <c r="AZ1665" s="167"/>
      <c r="BA1665" s="167"/>
      <c r="BB1665" s="167"/>
      <c r="BC1665" s="167"/>
      <c r="BD1665" s="167"/>
      <c r="BE1665" s="167"/>
      <c r="BF1665" s="167"/>
      <c r="BG1665" s="167"/>
      <c r="BH1665" s="167"/>
      <c r="BI1665" s="167"/>
      <c r="BJ1665" s="167"/>
      <c r="BK1665" s="167"/>
      <c r="BL1665" s="166"/>
      <c r="BM1665" s="166"/>
      <c r="BN1665" s="166"/>
      <c r="BO1665" s="166"/>
      <c r="BP1665" s="166"/>
      <c r="BQ1665" s="166"/>
      <c r="BR1665" s="166"/>
      <c r="BS1665" s="166"/>
      <c r="BT1665" s="166"/>
      <c r="BU1665" s="166"/>
      <c r="BV1665" s="166"/>
      <c r="BW1665" s="166"/>
      <c r="BX1665" s="166"/>
      <c r="BY1665" s="166"/>
      <c r="BZ1665" s="166"/>
      <c r="CA1665" s="166"/>
      <c r="CB1665" s="166"/>
      <c r="CC1665" s="166"/>
      <c r="CD1665" s="166"/>
      <c r="CE1665" s="166"/>
      <c r="CF1665" s="166"/>
      <c r="CG1665" s="166"/>
      <c r="CH1665" s="166"/>
      <c r="CI1665" s="166"/>
      <c r="CJ1665" s="166"/>
      <c r="CK1665" s="166"/>
      <c r="CL1665" s="166"/>
      <c r="CM1665" s="166"/>
      <c r="CN1665" s="166"/>
      <c r="CO1665" s="166"/>
      <c r="CP1665" s="166"/>
      <c r="CQ1665" s="166"/>
      <c r="CR1665" s="166"/>
      <c r="CS1665" s="166"/>
      <c r="CT1665" s="166"/>
      <c r="CU1665" s="166"/>
      <c r="CV1665" s="166"/>
      <c r="CW1665" s="166"/>
      <c r="CX1665" s="166"/>
      <c r="CY1665" s="166"/>
      <c r="CZ1665" s="166"/>
      <c r="DA1665" s="166"/>
      <c r="DB1665" s="166"/>
      <c r="DC1665" s="166"/>
      <c r="DD1665" s="166"/>
      <c r="DE1665" s="166"/>
      <c r="DF1665" s="166"/>
      <c r="DG1665" s="166"/>
      <c r="DH1665" s="166"/>
      <c r="DI1665" s="166"/>
      <c r="DJ1665" s="166"/>
      <c r="DK1665" s="166"/>
      <c r="DL1665" s="166"/>
      <c r="DM1665" s="166"/>
      <c r="DN1665" s="166"/>
      <c r="DO1665" s="166"/>
      <c r="DP1665" s="166"/>
      <c r="DQ1665" s="166"/>
      <c r="DR1665" s="166"/>
      <c r="DS1665" s="166"/>
      <c r="DT1665" s="166"/>
      <c r="DU1665" s="166"/>
      <c r="DV1665" s="166"/>
      <c r="DW1665" s="166"/>
      <c r="DX1665" s="166"/>
      <c r="DY1665" s="166"/>
      <c r="DZ1665" s="166"/>
      <c r="EA1665" s="166"/>
      <c r="EB1665" s="166"/>
      <c r="EC1665" s="166"/>
      <c r="ED1665" s="166"/>
      <c r="EE1665" s="166"/>
      <c r="EF1665" s="166"/>
      <c r="EG1665" s="166"/>
      <c r="EH1665" s="166"/>
      <c r="EI1665" s="166"/>
      <c r="EJ1665" s="166"/>
      <c r="EK1665" s="166"/>
      <c r="EL1665" s="166"/>
      <c r="EM1665" s="166"/>
      <c r="EN1665" s="166"/>
      <c r="EO1665" s="166"/>
      <c r="EP1665" s="166"/>
      <c r="EQ1665" s="166"/>
      <c r="ER1665" s="166"/>
      <c r="ES1665" s="166"/>
      <c r="ET1665" s="166"/>
      <c r="EU1665" s="166"/>
      <c r="EV1665" s="166"/>
      <c r="EW1665" s="166"/>
      <c r="EX1665" s="166"/>
      <c r="EY1665" s="166"/>
      <c r="EZ1665" s="166"/>
      <c r="FA1665" s="166"/>
      <c r="FB1665" s="166"/>
      <c r="FC1665" s="166"/>
      <c r="FD1665" s="166"/>
      <c r="FE1665" s="166"/>
      <c r="FF1665" s="166"/>
      <c r="FG1665" s="166"/>
      <c r="FH1665" s="166"/>
      <c r="FI1665" s="166"/>
      <c r="FJ1665" s="166"/>
    </row>
    <row r="1666" spans="13:166" s="19" customFormat="1">
      <c r="M1666" s="166"/>
      <c r="N1666" s="166"/>
      <c r="O1666" s="166"/>
      <c r="P1666" s="166"/>
      <c r="Q1666" s="166"/>
      <c r="R1666" s="166"/>
      <c r="S1666" s="166"/>
      <c r="T1666" s="166"/>
      <c r="U1666" s="166"/>
      <c r="V1666" s="166"/>
      <c r="W1666" s="166"/>
      <c r="X1666" s="166"/>
      <c r="Y1666" s="166"/>
      <c r="Z1666" s="166"/>
      <c r="AA1666" s="166"/>
      <c r="AB1666" s="166"/>
      <c r="AC1666" s="166"/>
      <c r="AD1666" s="166"/>
      <c r="AE1666" s="166"/>
      <c r="AF1666" s="166"/>
      <c r="AG1666" s="166"/>
      <c r="AH1666" s="167"/>
      <c r="AI1666" s="167"/>
      <c r="AJ1666" s="167"/>
      <c r="AK1666" s="167"/>
      <c r="AL1666" s="167"/>
      <c r="AM1666" s="167"/>
      <c r="AN1666" s="167"/>
      <c r="AO1666" s="167"/>
      <c r="AP1666" s="167"/>
      <c r="AQ1666" s="167"/>
      <c r="AR1666" s="167"/>
      <c r="AS1666" s="167"/>
      <c r="AT1666" s="167"/>
      <c r="AU1666" s="167"/>
      <c r="AV1666" s="167"/>
      <c r="AW1666" s="167"/>
      <c r="AX1666" s="167"/>
      <c r="AY1666" s="167"/>
      <c r="AZ1666" s="167"/>
      <c r="BA1666" s="167"/>
      <c r="BB1666" s="167"/>
      <c r="BC1666" s="167"/>
      <c r="BD1666" s="167"/>
      <c r="BE1666" s="167"/>
      <c r="BF1666" s="167"/>
      <c r="BG1666" s="167"/>
      <c r="BH1666" s="167"/>
      <c r="BI1666" s="167"/>
      <c r="BJ1666" s="167"/>
      <c r="BK1666" s="167"/>
      <c r="BL1666" s="166"/>
      <c r="BM1666" s="166"/>
      <c r="BN1666" s="166"/>
      <c r="BO1666" s="166"/>
      <c r="BP1666" s="166"/>
      <c r="BQ1666" s="166"/>
      <c r="BR1666" s="166"/>
      <c r="BS1666" s="166"/>
      <c r="BT1666" s="166"/>
      <c r="BU1666" s="166"/>
      <c r="BV1666" s="166"/>
      <c r="BW1666" s="166"/>
      <c r="BX1666" s="166"/>
      <c r="BY1666" s="166"/>
      <c r="BZ1666" s="166"/>
      <c r="CA1666" s="166"/>
      <c r="CB1666" s="166"/>
      <c r="CC1666" s="166"/>
      <c r="CD1666" s="166"/>
      <c r="CE1666" s="166"/>
      <c r="CF1666" s="166"/>
      <c r="CG1666" s="166"/>
      <c r="CH1666" s="166"/>
      <c r="CI1666" s="166"/>
      <c r="CJ1666" s="166"/>
      <c r="CK1666" s="166"/>
      <c r="CL1666" s="166"/>
      <c r="CM1666" s="166"/>
      <c r="CN1666" s="166"/>
      <c r="CO1666" s="166"/>
      <c r="CP1666" s="166"/>
      <c r="CQ1666" s="166"/>
      <c r="CR1666" s="166"/>
      <c r="CS1666" s="166"/>
      <c r="CT1666" s="166"/>
      <c r="CU1666" s="166"/>
      <c r="CV1666" s="166"/>
      <c r="CW1666" s="166"/>
      <c r="CX1666" s="166"/>
      <c r="CY1666" s="166"/>
      <c r="CZ1666" s="166"/>
      <c r="DA1666" s="166"/>
      <c r="DB1666" s="166"/>
      <c r="DC1666" s="166"/>
      <c r="DD1666" s="166"/>
      <c r="DE1666" s="166"/>
      <c r="DF1666" s="166"/>
      <c r="DG1666" s="166"/>
      <c r="DH1666" s="166"/>
      <c r="DI1666" s="166"/>
      <c r="DJ1666" s="166"/>
      <c r="DK1666" s="166"/>
      <c r="DL1666" s="166"/>
      <c r="DM1666" s="166"/>
      <c r="DN1666" s="166"/>
      <c r="DO1666" s="166"/>
      <c r="DP1666" s="166"/>
      <c r="DQ1666" s="166"/>
      <c r="DR1666" s="166"/>
      <c r="DS1666" s="166"/>
      <c r="DT1666" s="166"/>
      <c r="DU1666" s="166"/>
      <c r="DV1666" s="166"/>
      <c r="DW1666" s="166"/>
      <c r="DX1666" s="166"/>
      <c r="DY1666" s="166"/>
      <c r="DZ1666" s="166"/>
      <c r="EA1666" s="166"/>
      <c r="EB1666" s="166"/>
      <c r="EC1666" s="166"/>
      <c r="ED1666" s="166"/>
      <c r="EE1666" s="166"/>
      <c r="EF1666" s="166"/>
      <c r="EG1666" s="166"/>
      <c r="EH1666" s="166"/>
      <c r="EI1666" s="166"/>
      <c r="EJ1666" s="166"/>
      <c r="EK1666" s="166"/>
      <c r="EL1666" s="166"/>
      <c r="EM1666" s="166"/>
      <c r="EN1666" s="166"/>
      <c r="EO1666" s="166"/>
      <c r="EP1666" s="166"/>
      <c r="EQ1666" s="166"/>
      <c r="ER1666" s="166"/>
      <c r="ES1666" s="166"/>
      <c r="ET1666" s="166"/>
      <c r="EU1666" s="166"/>
      <c r="EV1666" s="166"/>
      <c r="EW1666" s="166"/>
      <c r="EX1666" s="166"/>
      <c r="EY1666" s="166"/>
      <c r="EZ1666" s="166"/>
      <c r="FA1666" s="166"/>
      <c r="FB1666" s="166"/>
      <c r="FC1666" s="166"/>
      <c r="FD1666" s="166"/>
      <c r="FE1666" s="166"/>
      <c r="FF1666" s="166"/>
      <c r="FG1666" s="166"/>
      <c r="FH1666" s="166"/>
      <c r="FI1666" s="166"/>
      <c r="FJ1666" s="166"/>
    </row>
    <row r="1667" spans="13:166" s="19" customFormat="1">
      <c r="M1667" s="166"/>
      <c r="N1667" s="166"/>
      <c r="O1667" s="166"/>
      <c r="P1667" s="166"/>
      <c r="Q1667" s="166"/>
      <c r="R1667" s="166"/>
      <c r="S1667" s="166"/>
      <c r="T1667" s="166"/>
      <c r="U1667" s="166"/>
      <c r="V1667" s="166"/>
      <c r="W1667" s="166"/>
      <c r="X1667" s="166"/>
      <c r="Y1667" s="166"/>
      <c r="Z1667" s="166"/>
      <c r="AA1667" s="166"/>
      <c r="AB1667" s="166"/>
      <c r="AC1667" s="166"/>
      <c r="AD1667" s="166"/>
      <c r="AE1667" s="166"/>
      <c r="AF1667" s="166"/>
      <c r="AG1667" s="166"/>
      <c r="AH1667" s="167"/>
      <c r="AI1667" s="167"/>
      <c r="AJ1667" s="167"/>
      <c r="AK1667" s="167"/>
      <c r="AL1667" s="167"/>
      <c r="AM1667" s="167"/>
      <c r="AN1667" s="167"/>
      <c r="AO1667" s="167"/>
      <c r="AP1667" s="167"/>
      <c r="AQ1667" s="167"/>
      <c r="AR1667" s="167"/>
      <c r="AS1667" s="167"/>
      <c r="AT1667" s="167"/>
      <c r="AU1667" s="167"/>
      <c r="AV1667" s="167"/>
      <c r="AW1667" s="167"/>
      <c r="AX1667" s="167"/>
      <c r="AY1667" s="167"/>
      <c r="AZ1667" s="167"/>
      <c r="BA1667" s="167"/>
      <c r="BB1667" s="167"/>
      <c r="BC1667" s="167"/>
      <c r="BD1667" s="167"/>
      <c r="BE1667" s="167"/>
      <c r="BF1667" s="167"/>
      <c r="BG1667" s="167"/>
      <c r="BH1667" s="167"/>
      <c r="BI1667" s="167"/>
      <c r="BJ1667" s="167"/>
      <c r="BK1667" s="167"/>
      <c r="BL1667" s="166"/>
      <c r="BM1667" s="166"/>
      <c r="BN1667" s="166"/>
      <c r="BO1667" s="166"/>
      <c r="BP1667" s="166"/>
      <c r="BQ1667" s="166"/>
      <c r="BR1667" s="166"/>
      <c r="BS1667" s="166"/>
      <c r="BT1667" s="166"/>
      <c r="BU1667" s="166"/>
      <c r="BV1667" s="166"/>
      <c r="BW1667" s="166"/>
      <c r="BX1667" s="166"/>
      <c r="BY1667" s="166"/>
      <c r="BZ1667" s="166"/>
      <c r="CA1667" s="166"/>
      <c r="CB1667" s="166"/>
      <c r="CC1667" s="166"/>
      <c r="CD1667" s="166"/>
      <c r="CE1667" s="166"/>
      <c r="CF1667" s="166"/>
      <c r="CG1667" s="166"/>
      <c r="CH1667" s="166"/>
      <c r="CI1667" s="166"/>
      <c r="CJ1667" s="166"/>
      <c r="CK1667" s="166"/>
      <c r="CL1667" s="166"/>
      <c r="CM1667" s="166"/>
      <c r="CN1667" s="166"/>
      <c r="CO1667" s="166"/>
      <c r="CP1667" s="166"/>
      <c r="CQ1667" s="166"/>
      <c r="CR1667" s="166"/>
      <c r="CS1667" s="166"/>
      <c r="CT1667" s="166"/>
      <c r="CU1667" s="166"/>
      <c r="CV1667" s="166"/>
      <c r="CW1667" s="166"/>
      <c r="CX1667" s="166"/>
      <c r="CY1667" s="166"/>
      <c r="CZ1667" s="166"/>
      <c r="DA1667" s="166"/>
      <c r="DB1667" s="166"/>
      <c r="DC1667" s="166"/>
      <c r="DD1667" s="166"/>
      <c r="DE1667" s="166"/>
      <c r="DF1667" s="166"/>
      <c r="DG1667" s="166"/>
      <c r="DH1667" s="166"/>
      <c r="DI1667" s="166"/>
      <c r="DJ1667" s="166"/>
      <c r="DK1667" s="166"/>
      <c r="DL1667" s="166"/>
      <c r="DM1667" s="166"/>
      <c r="DN1667" s="166"/>
      <c r="DO1667" s="166"/>
      <c r="DP1667" s="166"/>
      <c r="DQ1667" s="166"/>
      <c r="DR1667" s="166"/>
      <c r="DS1667" s="166"/>
      <c r="DT1667" s="166"/>
      <c r="DU1667" s="166"/>
      <c r="DV1667" s="166"/>
      <c r="DW1667" s="166"/>
      <c r="DX1667" s="166"/>
      <c r="DY1667" s="166"/>
      <c r="DZ1667" s="166"/>
      <c r="EA1667" s="166"/>
      <c r="EB1667" s="166"/>
      <c r="EC1667" s="166"/>
      <c r="ED1667" s="166"/>
      <c r="EE1667" s="166"/>
      <c r="EF1667" s="166"/>
      <c r="EG1667" s="166"/>
      <c r="EH1667" s="166"/>
      <c r="EI1667" s="166"/>
      <c r="EJ1667" s="166"/>
      <c r="EK1667" s="166"/>
      <c r="EL1667" s="166"/>
      <c r="EM1667" s="166"/>
      <c r="EN1667" s="166"/>
      <c r="EO1667" s="166"/>
      <c r="EP1667" s="166"/>
      <c r="EQ1667" s="166"/>
      <c r="ER1667" s="166"/>
      <c r="ES1667" s="166"/>
      <c r="ET1667" s="166"/>
      <c r="EU1667" s="166"/>
      <c r="EV1667" s="166"/>
      <c r="EW1667" s="166"/>
      <c r="EX1667" s="166"/>
      <c r="EY1667" s="166"/>
      <c r="EZ1667" s="166"/>
      <c r="FA1667" s="166"/>
      <c r="FB1667" s="166"/>
      <c r="FC1667" s="166"/>
      <c r="FD1667" s="166"/>
      <c r="FE1667" s="166"/>
      <c r="FF1667" s="166"/>
      <c r="FG1667" s="166"/>
      <c r="FH1667" s="166"/>
      <c r="FI1667" s="166"/>
      <c r="FJ1667" s="166"/>
    </row>
    <row r="1668" spans="13:166" s="19" customFormat="1">
      <c r="M1668" s="166"/>
      <c r="N1668" s="166"/>
      <c r="O1668" s="166"/>
      <c r="P1668" s="166"/>
      <c r="Q1668" s="166"/>
      <c r="R1668" s="166"/>
      <c r="S1668" s="166"/>
      <c r="T1668" s="166"/>
      <c r="U1668" s="166"/>
      <c r="V1668" s="166"/>
      <c r="W1668" s="166"/>
      <c r="X1668" s="166"/>
      <c r="Y1668" s="166"/>
      <c r="Z1668" s="166"/>
      <c r="AA1668" s="166"/>
      <c r="AB1668" s="166"/>
      <c r="AC1668" s="166"/>
      <c r="AD1668" s="166"/>
      <c r="AE1668" s="166"/>
      <c r="AF1668" s="166"/>
      <c r="AG1668" s="166"/>
      <c r="AH1668" s="167"/>
      <c r="AI1668" s="167"/>
      <c r="AJ1668" s="167"/>
      <c r="AK1668" s="167"/>
      <c r="AL1668" s="167"/>
      <c r="AM1668" s="167"/>
      <c r="AN1668" s="167"/>
      <c r="AO1668" s="167"/>
      <c r="AP1668" s="167"/>
      <c r="AQ1668" s="167"/>
      <c r="AR1668" s="167"/>
      <c r="AS1668" s="167"/>
      <c r="AT1668" s="167"/>
      <c r="AU1668" s="167"/>
      <c r="AV1668" s="167"/>
      <c r="AW1668" s="167"/>
      <c r="AX1668" s="167"/>
      <c r="AY1668" s="167"/>
      <c r="AZ1668" s="167"/>
      <c r="BA1668" s="167"/>
      <c r="BB1668" s="167"/>
      <c r="BC1668" s="167"/>
      <c r="BD1668" s="167"/>
      <c r="BE1668" s="167"/>
      <c r="BF1668" s="167"/>
      <c r="BG1668" s="167"/>
      <c r="BH1668" s="167"/>
      <c r="BI1668" s="167"/>
      <c r="BJ1668" s="167"/>
      <c r="BK1668" s="167"/>
      <c r="BL1668" s="166"/>
      <c r="BM1668" s="166"/>
      <c r="BN1668" s="166"/>
      <c r="BO1668" s="166"/>
      <c r="BP1668" s="166"/>
      <c r="BQ1668" s="166"/>
      <c r="BR1668" s="166"/>
      <c r="BS1668" s="166"/>
      <c r="BT1668" s="166"/>
      <c r="BU1668" s="166"/>
      <c r="BV1668" s="166"/>
      <c r="BW1668" s="166"/>
      <c r="BX1668" s="166"/>
      <c r="BY1668" s="166"/>
      <c r="BZ1668" s="166"/>
      <c r="CA1668" s="166"/>
      <c r="CB1668" s="166"/>
      <c r="CC1668" s="166"/>
      <c r="CD1668" s="166"/>
      <c r="CE1668" s="166"/>
      <c r="CF1668" s="166"/>
      <c r="CG1668" s="166"/>
      <c r="CH1668" s="166"/>
      <c r="CI1668" s="166"/>
      <c r="CJ1668" s="166"/>
      <c r="CK1668" s="166"/>
      <c r="CL1668" s="166"/>
      <c r="CM1668" s="166"/>
      <c r="CN1668" s="166"/>
      <c r="CO1668" s="166"/>
      <c r="CP1668" s="166"/>
      <c r="CQ1668" s="166"/>
      <c r="CR1668" s="166"/>
      <c r="CS1668" s="166"/>
      <c r="CT1668" s="166"/>
      <c r="CU1668" s="166"/>
      <c r="CV1668" s="166"/>
      <c r="CW1668" s="166"/>
      <c r="CX1668" s="166"/>
      <c r="CY1668" s="166"/>
      <c r="CZ1668" s="166"/>
      <c r="DA1668" s="166"/>
      <c r="DB1668" s="166"/>
      <c r="DC1668" s="166"/>
      <c r="DD1668" s="166"/>
      <c r="DE1668" s="166"/>
      <c r="DF1668" s="166"/>
      <c r="DG1668" s="166"/>
      <c r="DH1668" s="166"/>
      <c r="DI1668" s="166"/>
      <c r="DJ1668" s="166"/>
      <c r="DK1668" s="166"/>
      <c r="DL1668" s="166"/>
      <c r="DM1668" s="166"/>
      <c r="DN1668" s="166"/>
      <c r="DO1668" s="166"/>
      <c r="DP1668" s="166"/>
      <c r="DQ1668" s="166"/>
      <c r="DR1668" s="166"/>
      <c r="DS1668" s="166"/>
      <c r="DT1668" s="166"/>
      <c r="DU1668" s="166"/>
      <c r="DV1668" s="166"/>
      <c r="DW1668" s="166"/>
      <c r="DX1668" s="166"/>
      <c r="DY1668" s="166"/>
      <c r="DZ1668" s="166"/>
      <c r="EA1668" s="166"/>
      <c r="EB1668" s="166"/>
      <c r="EC1668" s="166"/>
      <c r="ED1668" s="166"/>
      <c r="EE1668" s="166"/>
      <c r="EF1668" s="166"/>
      <c r="EG1668" s="166"/>
      <c r="EH1668" s="166"/>
      <c r="EI1668" s="166"/>
      <c r="EJ1668" s="166"/>
      <c r="EK1668" s="166"/>
      <c r="EL1668" s="166"/>
      <c r="EM1668" s="166"/>
      <c r="EN1668" s="166"/>
      <c r="EO1668" s="166"/>
      <c r="EP1668" s="166"/>
      <c r="EQ1668" s="166"/>
      <c r="ER1668" s="166"/>
      <c r="ES1668" s="166"/>
      <c r="ET1668" s="166"/>
      <c r="EU1668" s="166"/>
      <c r="EV1668" s="166"/>
      <c r="EW1668" s="166"/>
      <c r="EX1668" s="166"/>
      <c r="EY1668" s="166"/>
      <c r="EZ1668" s="166"/>
      <c r="FA1668" s="166"/>
      <c r="FB1668" s="166"/>
      <c r="FC1668" s="166"/>
      <c r="FD1668" s="166"/>
      <c r="FE1668" s="166"/>
      <c r="FF1668" s="166"/>
      <c r="FG1668" s="166"/>
      <c r="FH1668" s="166"/>
      <c r="FI1668" s="166"/>
      <c r="FJ1668" s="166"/>
    </row>
    <row r="1669" spans="13:166" s="19" customFormat="1">
      <c r="M1669" s="166"/>
      <c r="N1669" s="166"/>
      <c r="O1669" s="166"/>
      <c r="P1669" s="166"/>
      <c r="Q1669" s="166"/>
      <c r="R1669" s="166"/>
      <c r="S1669" s="166"/>
      <c r="T1669" s="166"/>
      <c r="U1669" s="166"/>
      <c r="V1669" s="166"/>
      <c r="W1669" s="166"/>
      <c r="X1669" s="166"/>
      <c r="Y1669" s="166"/>
      <c r="Z1669" s="166"/>
      <c r="AA1669" s="166"/>
      <c r="AB1669" s="166"/>
      <c r="AC1669" s="166"/>
      <c r="AD1669" s="166"/>
      <c r="AE1669" s="166"/>
      <c r="AF1669" s="166"/>
      <c r="AG1669" s="166"/>
      <c r="AH1669" s="167"/>
      <c r="AI1669" s="167"/>
      <c r="AJ1669" s="167"/>
      <c r="AK1669" s="167"/>
      <c r="AL1669" s="167"/>
      <c r="AM1669" s="167"/>
      <c r="AN1669" s="167"/>
      <c r="AO1669" s="167"/>
      <c r="AP1669" s="167"/>
      <c r="AQ1669" s="167"/>
      <c r="AR1669" s="167"/>
      <c r="AS1669" s="167"/>
      <c r="AT1669" s="167"/>
      <c r="AU1669" s="167"/>
      <c r="AV1669" s="167"/>
      <c r="AW1669" s="167"/>
      <c r="AX1669" s="167"/>
      <c r="AY1669" s="167"/>
      <c r="AZ1669" s="167"/>
      <c r="BA1669" s="167"/>
      <c r="BB1669" s="167"/>
      <c r="BC1669" s="167"/>
      <c r="BD1669" s="167"/>
      <c r="BE1669" s="167"/>
      <c r="BF1669" s="167"/>
      <c r="BG1669" s="167"/>
      <c r="BH1669" s="167"/>
      <c r="BI1669" s="167"/>
      <c r="BJ1669" s="167"/>
      <c r="BK1669" s="167"/>
      <c r="BL1669" s="166"/>
      <c r="BM1669" s="166"/>
      <c r="BN1669" s="166"/>
      <c r="BO1669" s="166"/>
      <c r="BP1669" s="166"/>
      <c r="BQ1669" s="166"/>
      <c r="BR1669" s="166"/>
      <c r="BS1669" s="166"/>
      <c r="BT1669" s="166"/>
      <c r="BU1669" s="166"/>
      <c r="BV1669" s="166"/>
      <c r="BW1669" s="166"/>
      <c r="BX1669" s="166"/>
      <c r="BY1669" s="166"/>
      <c r="BZ1669" s="166"/>
      <c r="CA1669" s="166"/>
      <c r="CB1669" s="166"/>
      <c r="CC1669" s="166"/>
      <c r="CD1669" s="166"/>
      <c r="CE1669" s="166"/>
      <c r="CF1669" s="166"/>
      <c r="CG1669" s="166"/>
      <c r="CH1669" s="166"/>
      <c r="CI1669" s="166"/>
      <c r="CJ1669" s="166"/>
      <c r="CK1669" s="166"/>
      <c r="CL1669" s="166"/>
      <c r="CM1669" s="166"/>
      <c r="CN1669" s="166"/>
      <c r="CO1669" s="166"/>
      <c r="CP1669" s="166"/>
      <c r="CQ1669" s="166"/>
      <c r="CR1669" s="166"/>
      <c r="CS1669" s="166"/>
      <c r="CT1669" s="166"/>
      <c r="CU1669" s="166"/>
      <c r="CV1669" s="166"/>
      <c r="CW1669" s="166"/>
      <c r="CX1669" s="166"/>
      <c r="CY1669" s="166"/>
      <c r="CZ1669" s="166"/>
      <c r="DA1669" s="166"/>
      <c r="DB1669" s="166"/>
      <c r="DC1669" s="166"/>
      <c r="DD1669" s="166"/>
      <c r="DE1669" s="166"/>
      <c r="DF1669" s="166"/>
      <c r="DG1669" s="166"/>
      <c r="DH1669" s="166"/>
      <c r="DI1669" s="166"/>
      <c r="DJ1669" s="166"/>
      <c r="DK1669" s="166"/>
      <c r="DL1669" s="166"/>
      <c r="DM1669" s="166"/>
      <c r="DN1669" s="166"/>
      <c r="DO1669" s="166"/>
      <c r="DP1669" s="166"/>
      <c r="DQ1669" s="166"/>
      <c r="DR1669" s="166"/>
      <c r="DS1669" s="166"/>
      <c r="DT1669" s="166"/>
      <c r="DU1669" s="166"/>
      <c r="DV1669" s="166"/>
      <c r="DW1669" s="166"/>
      <c r="DX1669" s="166"/>
      <c r="DY1669" s="166"/>
      <c r="DZ1669" s="166"/>
      <c r="EA1669" s="166"/>
      <c r="EB1669" s="166"/>
      <c r="EC1669" s="166"/>
      <c r="ED1669" s="166"/>
      <c r="EE1669" s="166"/>
      <c r="EF1669" s="166"/>
      <c r="EG1669" s="166"/>
      <c r="EH1669" s="166"/>
      <c r="EI1669" s="166"/>
      <c r="EJ1669" s="166"/>
      <c r="EK1669" s="166"/>
      <c r="EL1669" s="166"/>
      <c r="EM1669" s="166"/>
      <c r="EN1669" s="166"/>
      <c r="EO1669" s="166"/>
      <c r="EP1669" s="166"/>
      <c r="EQ1669" s="166"/>
      <c r="ER1669" s="166"/>
      <c r="ES1669" s="166"/>
      <c r="ET1669" s="166"/>
      <c r="EU1669" s="166"/>
      <c r="EV1669" s="166"/>
      <c r="EW1669" s="166"/>
      <c r="EX1669" s="166"/>
      <c r="EY1669" s="166"/>
      <c r="EZ1669" s="166"/>
      <c r="FA1669" s="166"/>
      <c r="FB1669" s="166"/>
      <c r="FC1669" s="166"/>
      <c r="FD1669" s="166"/>
      <c r="FE1669" s="166"/>
      <c r="FF1669" s="166"/>
      <c r="FG1669" s="166"/>
      <c r="FH1669" s="166"/>
      <c r="FI1669" s="166"/>
      <c r="FJ1669" s="166"/>
    </row>
    <row r="1670" spans="13:166" s="19" customFormat="1">
      <c r="M1670" s="166"/>
      <c r="N1670" s="166"/>
      <c r="O1670" s="166"/>
      <c r="P1670" s="166"/>
      <c r="Q1670" s="166"/>
      <c r="R1670" s="166"/>
      <c r="S1670" s="166"/>
      <c r="T1670" s="166"/>
      <c r="U1670" s="166"/>
      <c r="V1670" s="166"/>
      <c r="W1670" s="166"/>
      <c r="X1670" s="166"/>
      <c r="Y1670" s="166"/>
      <c r="Z1670" s="166"/>
      <c r="AA1670" s="166"/>
      <c r="AB1670" s="166"/>
      <c r="AC1670" s="166"/>
      <c r="AD1670" s="166"/>
      <c r="AE1670" s="166"/>
      <c r="AF1670" s="166"/>
      <c r="AG1670" s="166"/>
      <c r="AH1670" s="167"/>
      <c r="AI1670" s="167"/>
      <c r="AJ1670" s="167"/>
      <c r="AK1670" s="167"/>
      <c r="AL1670" s="167"/>
      <c r="AM1670" s="167"/>
      <c r="AN1670" s="167"/>
      <c r="AO1670" s="167"/>
      <c r="AP1670" s="167"/>
      <c r="AQ1670" s="167"/>
      <c r="AR1670" s="167"/>
      <c r="AS1670" s="167"/>
      <c r="AT1670" s="167"/>
      <c r="AU1670" s="167"/>
      <c r="AV1670" s="167"/>
      <c r="AW1670" s="167"/>
      <c r="AX1670" s="167"/>
      <c r="AY1670" s="167"/>
      <c r="AZ1670" s="167"/>
      <c r="BA1670" s="167"/>
      <c r="BB1670" s="167"/>
      <c r="BC1670" s="167"/>
      <c r="BD1670" s="167"/>
      <c r="BE1670" s="167"/>
      <c r="BF1670" s="167"/>
      <c r="BG1670" s="167"/>
      <c r="BH1670" s="167"/>
      <c r="BI1670" s="167"/>
      <c r="BJ1670" s="167"/>
      <c r="BK1670" s="167"/>
      <c r="BL1670" s="166"/>
      <c r="BM1670" s="166"/>
      <c r="BN1670" s="166"/>
      <c r="BO1670" s="166"/>
      <c r="BP1670" s="166"/>
      <c r="BQ1670" s="166"/>
      <c r="BR1670" s="166"/>
      <c r="BS1670" s="166"/>
      <c r="BT1670" s="166"/>
      <c r="BU1670" s="166"/>
      <c r="BV1670" s="166"/>
      <c r="BW1670" s="166"/>
      <c r="BX1670" s="166"/>
      <c r="BY1670" s="166"/>
      <c r="BZ1670" s="166"/>
      <c r="CA1670" s="166"/>
      <c r="CB1670" s="166"/>
      <c r="CC1670" s="166"/>
      <c r="CD1670" s="166"/>
      <c r="CE1670" s="166"/>
      <c r="CF1670" s="166"/>
      <c r="CG1670" s="166"/>
      <c r="CH1670" s="166"/>
      <c r="CI1670" s="166"/>
      <c r="CJ1670" s="166"/>
      <c r="CK1670" s="166"/>
      <c r="CL1670" s="166"/>
      <c r="CM1670" s="166"/>
      <c r="CN1670" s="166"/>
      <c r="CO1670" s="166"/>
      <c r="CP1670" s="166"/>
      <c r="CQ1670" s="166"/>
      <c r="CR1670" s="166"/>
      <c r="CS1670" s="166"/>
      <c r="CT1670" s="166"/>
      <c r="CU1670" s="166"/>
      <c r="CV1670" s="166"/>
      <c r="CW1670" s="166"/>
      <c r="CX1670" s="166"/>
      <c r="CY1670" s="166"/>
      <c r="CZ1670" s="166"/>
      <c r="DA1670" s="166"/>
      <c r="DB1670" s="166"/>
      <c r="DC1670" s="166"/>
      <c r="DD1670" s="166"/>
      <c r="DE1670" s="166"/>
      <c r="DF1670" s="166"/>
      <c r="DG1670" s="166"/>
      <c r="DH1670" s="166"/>
      <c r="DI1670" s="166"/>
      <c r="DJ1670" s="166"/>
      <c r="DK1670" s="166"/>
      <c r="DL1670" s="166"/>
      <c r="DM1670" s="166"/>
      <c r="DN1670" s="166"/>
      <c r="DO1670" s="166"/>
      <c r="DP1670" s="166"/>
      <c r="DQ1670" s="166"/>
      <c r="DR1670" s="166"/>
      <c r="DS1670" s="166"/>
      <c r="DT1670" s="166"/>
      <c r="DU1670" s="166"/>
      <c r="DV1670" s="166"/>
      <c r="DW1670" s="166"/>
      <c r="DX1670" s="166"/>
      <c r="DY1670" s="166"/>
      <c r="DZ1670" s="166"/>
      <c r="EA1670" s="166"/>
      <c r="EB1670" s="166"/>
      <c r="EC1670" s="166"/>
      <c r="ED1670" s="166"/>
      <c r="EE1670" s="166"/>
      <c r="EF1670" s="166"/>
      <c r="EG1670" s="166"/>
      <c r="EH1670" s="166"/>
      <c r="EI1670" s="166"/>
      <c r="EJ1670" s="166"/>
      <c r="EK1670" s="166"/>
      <c r="EL1670" s="166"/>
      <c r="EM1670" s="166"/>
      <c r="EN1670" s="166"/>
      <c r="EO1670" s="166"/>
      <c r="EP1670" s="166"/>
      <c r="EQ1670" s="166"/>
      <c r="ER1670" s="166"/>
      <c r="ES1670" s="166"/>
      <c r="ET1670" s="166"/>
      <c r="EU1670" s="166"/>
      <c r="EV1670" s="166"/>
      <c r="EW1670" s="166"/>
      <c r="EX1670" s="166"/>
      <c r="EY1670" s="166"/>
      <c r="EZ1670" s="166"/>
      <c r="FA1670" s="166"/>
      <c r="FB1670" s="166"/>
      <c r="FC1670" s="166"/>
      <c r="FD1670" s="166"/>
      <c r="FE1670" s="166"/>
      <c r="FF1670" s="166"/>
      <c r="FG1670" s="166"/>
      <c r="FH1670" s="166"/>
      <c r="FI1670" s="166"/>
      <c r="FJ1670" s="166"/>
    </row>
    <row r="1671" spans="13:166" s="19" customFormat="1">
      <c r="M1671" s="166"/>
      <c r="N1671" s="166"/>
      <c r="O1671" s="166"/>
      <c r="P1671" s="166"/>
      <c r="Q1671" s="166"/>
      <c r="R1671" s="166"/>
      <c r="S1671" s="166"/>
      <c r="T1671" s="166"/>
      <c r="U1671" s="166"/>
      <c r="V1671" s="166"/>
      <c r="W1671" s="166"/>
      <c r="X1671" s="166"/>
      <c r="Y1671" s="166"/>
      <c r="Z1671" s="166"/>
      <c r="AA1671" s="166"/>
      <c r="AB1671" s="166"/>
      <c r="AC1671" s="166"/>
      <c r="AD1671" s="166"/>
      <c r="AE1671" s="166"/>
      <c r="AF1671" s="166"/>
      <c r="AG1671" s="166"/>
      <c r="AH1671" s="167"/>
      <c r="AI1671" s="167"/>
      <c r="AJ1671" s="167"/>
      <c r="AK1671" s="167"/>
      <c r="AL1671" s="167"/>
      <c r="AM1671" s="167"/>
      <c r="AN1671" s="167"/>
      <c r="AO1671" s="167"/>
      <c r="AP1671" s="167"/>
      <c r="AQ1671" s="167"/>
      <c r="AR1671" s="167"/>
      <c r="AS1671" s="167"/>
      <c r="AT1671" s="167"/>
      <c r="AU1671" s="167"/>
      <c r="AV1671" s="167"/>
      <c r="AW1671" s="167"/>
      <c r="AX1671" s="167"/>
      <c r="AY1671" s="167"/>
      <c r="AZ1671" s="167"/>
      <c r="BA1671" s="167"/>
      <c r="BB1671" s="167"/>
      <c r="BC1671" s="167"/>
      <c r="BD1671" s="167"/>
      <c r="BE1671" s="167"/>
      <c r="BF1671" s="167"/>
      <c r="BG1671" s="167"/>
      <c r="BH1671" s="167"/>
      <c r="BI1671" s="167"/>
      <c r="BJ1671" s="167"/>
      <c r="BK1671" s="167"/>
      <c r="BL1671" s="166"/>
      <c r="BM1671" s="166"/>
      <c r="BN1671" s="166"/>
      <c r="BO1671" s="166"/>
      <c r="BP1671" s="166"/>
      <c r="BQ1671" s="166"/>
      <c r="BR1671" s="166"/>
      <c r="BS1671" s="166"/>
      <c r="BT1671" s="166"/>
      <c r="BU1671" s="166"/>
      <c r="BV1671" s="166"/>
      <c r="BW1671" s="166"/>
      <c r="BX1671" s="166"/>
      <c r="BY1671" s="166"/>
      <c r="BZ1671" s="166"/>
      <c r="CA1671" s="166"/>
      <c r="CB1671" s="166"/>
      <c r="CC1671" s="166"/>
      <c r="CD1671" s="166"/>
      <c r="CE1671" s="166"/>
      <c r="CF1671" s="166"/>
      <c r="CG1671" s="166"/>
      <c r="CH1671" s="166"/>
      <c r="CI1671" s="166"/>
      <c r="CJ1671" s="166"/>
      <c r="CK1671" s="166"/>
      <c r="CL1671" s="166"/>
      <c r="CM1671" s="166"/>
      <c r="CN1671" s="166"/>
      <c r="CO1671" s="166"/>
      <c r="CP1671" s="166"/>
      <c r="CQ1671" s="166"/>
      <c r="CR1671" s="166"/>
      <c r="CS1671" s="166"/>
      <c r="CT1671" s="166"/>
      <c r="CU1671" s="166"/>
      <c r="CV1671" s="166"/>
      <c r="CW1671" s="166"/>
      <c r="CX1671" s="166"/>
      <c r="CY1671" s="166"/>
      <c r="CZ1671" s="166"/>
      <c r="DA1671" s="166"/>
      <c r="DB1671" s="166"/>
      <c r="DC1671" s="166"/>
      <c r="DD1671" s="166"/>
      <c r="DE1671" s="166"/>
      <c r="DF1671" s="166"/>
      <c r="DG1671" s="166"/>
      <c r="DH1671" s="166"/>
      <c r="DI1671" s="166"/>
      <c r="DJ1671" s="166"/>
      <c r="DK1671" s="166"/>
      <c r="DL1671" s="166"/>
      <c r="DM1671" s="166"/>
      <c r="DN1671" s="166"/>
      <c r="DO1671" s="166"/>
      <c r="DP1671" s="166"/>
      <c r="DQ1671" s="166"/>
      <c r="DR1671" s="166"/>
      <c r="DS1671" s="166"/>
      <c r="DT1671" s="166"/>
      <c r="DU1671" s="166"/>
      <c r="DV1671" s="166"/>
      <c r="DW1671" s="166"/>
      <c r="DX1671" s="166"/>
      <c r="DY1671" s="166"/>
      <c r="DZ1671" s="166"/>
      <c r="EA1671" s="166"/>
      <c r="EB1671" s="166"/>
      <c r="EC1671" s="166"/>
      <c r="ED1671" s="166"/>
      <c r="EE1671" s="166"/>
      <c r="EF1671" s="166"/>
      <c r="EG1671" s="166"/>
      <c r="EH1671" s="166"/>
      <c r="EI1671" s="166"/>
      <c r="EJ1671" s="166"/>
      <c r="EK1671" s="166"/>
      <c r="EL1671" s="166"/>
      <c r="EM1671" s="166"/>
      <c r="EN1671" s="166"/>
      <c r="EO1671" s="166"/>
      <c r="EP1671" s="166"/>
      <c r="EQ1671" s="166"/>
      <c r="ER1671" s="166"/>
      <c r="ES1671" s="166"/>
      <c r="ET1671" s="166"/>
      <c r="EU1671" s="166"/>
      <c r="EV1671" s="166"/>
      <c r="EW1671" s="166"/>
      <c r="EX1671" s="166"/>
      <c r="EY1671" s="166"/>
      <c r="EZ1671" s="166"/>
      <c r="FA1671" s="166"/>
      <c r="FB1671" s="166"/>
      <c r="FC1671" s="166"/>
      <c r="FD1671" s="166"/>
      <c r="FE1671" s="166"/>
      <c r="FF1671" s="166"/>
      <c r="FG1671" s="166"/>
      <c r="FH1671" s="166"/>
      <c r="FI1671" s="166"/>
      <c r="FJ1671" s="166"/>
    </row>
    <row r="1672" spans="13:166" s="19" customFormat="1">
      <c r="M1672" s="166"/>
      <c r="N1672" s="166"/>
      <c r="O1672" s="166"/>
      <c r="P1672" s="166"/>
      <c r="Q1672" s="166"/>
      <c r="R1672" s="166"/>
      <c r="S1672" s="166"/>
      <c r="T1672" s="166"/>
      <c r="U1672" s="166"/>
      <c r="V1672" s="166"/>
      <c r="W1672" s="166"/>
      <c r="X1672" s="166"/>
      <c r="Y1672" s="166"/>
      <c r="Z1672" s="166"/>
      <c r="AA1672" s="166"/>
      <c r="AB1672" s="166"/>
      <c r="AC1672" s="166"/>
      <c r="AD1672" s="166"/>
      <c r="AE1672" s="166"/>
      <c r="AF1672" s="166"/>
      <c r="AG1672" s="166"/>
      <c r="AH1672" s="167"/>
      <c r="AI1672" s="167"/>
      <c r="AJ1672" s="167"/>
      <c r="AK1672" s="167"/>
      <c r="AL1672" s="167"/>
      <c r="AM1672" s="167"/>
      <c r="AN1672" s="167"/>
      <c r="AO1672" s="167"/>
      <c r="AP1672" s="167"/>
      <c r="AQ1672" s="167"/>
      <c r="AR1672" s="167"/>
      <c r="AS1672" s="167"/>
      <c r="AT1672" s="167"/>
      <c r="AU1672" s="167"/>
      <c r="AV1672" s="167"/>
      <c r="AW1672" s="167"/>
      <c r="AX1672" s="167"/>
      <c r="AY1672" s="167"/>
      <c r="AZ1672" s="167"/>
      <c r="BA1672" s="167"/>
      <c r="BB1672" s="167"/>
      <c r="BC1672" s="167"/>
      <c r="BD1672" s="167"/>
      <c r="BE1672" s="167"/>
      <c r="BF1672" s="167"/>
      <c r="BG1672" s="167"/>
      <c r="BH1672" s="167"/>
      <c r="BI1672" s="167"/>
      <c r="BJ1672" s="167"/>
      <c r="BK1672" s="167"/>
      <c r="BL1672" s="166"/>
      <c r="BM1672" s="166"/>
      <c r="BN1672" s="166"/>
      <c r="BO1672" s="166"/>
      <c r="BP1672" s="166"/>
      <c r="BQ1672" s="166"/>
      <c r="BR1672" s="166"/>
      <c r="BS1672" s="166"/>
      <c r="BT1672" s="166"/>
      <c r="BU1672" s="166"/>
      <c r="BV1672" s="166"/>
      <c r="BW1672" s="166"/>
      <c r="BX1672" s="166"/>
      <c r="BY1672" s="166"/>
      <c r="BZ1672" s="166"/>
      <c r="CA1672" s="166"/>
      <c r="CB1672" s="166"/>
      <c r="CC1672" s="166"/>
      <c r="CD1672" s="166"/>
      <c r="CE1672" s="166"/>
      <c r="CF1672" s="166"/>
      <c r="CG1672" s="166"/>
      <c r="CH1672" s="166"/>
      <c r="CI1672" s="166"/>
      <c r="CJ1672" s="166"/>
      <c r="CK1672" s="166"/>
      <c r="CL1672" s="166"/>
      <c r="CM1672" s="166"/>
      <c r="CN1672" s="166"/>
      <c r="CO1672" s="166"/>
      <c r="CP1672" s="166"/>
      <c r="CQ1672" s="166"/>
      <c r="CR1672" s="166"/>
      <c r="CS1672" s="166"/>
      <c r="CT1672" s="166"/>
      <c r="CU1672" s="166"/>
      <c r="CV1672" s="166"/>
      <c r="CW1672" s="166"/>
      <c r="CX1672" s="166"/>
      <c r="CY1672" s="166"/>
      <c r="CZ1672" s="166"/>
      <c r="DA1672" s="166"/>
      <c r="DB1672" s="166"/>
      <c r="DC1672" s="166"/>
      <c r="DD1672" s="166"/>
      <c r="DE1672" s="166"/>
      <c r="DF1672" s="166"/>
      <c r="DG1672" s="166"/>
      <c r="DH1672" s="166"/>
      <c r="DI1672" s="166"/>
      <c r="DJ1672" s="166"/>
      <c r="DK1672" s="166"/>
      <c r="DL1672" s="166"/>
      <c r="DM1672" s="166"/>
      <c r="DN1672" s="166"/>
      <c r="DO1672" s="166"/>
      <c r="DP1672" s="166"/>
      <c r="DQ1672" s="166"/>
      <c r="DR1672" s="166"/>
      <c r="DS1672" s="166"/>
      <c r="DT1672" s="166"/>
      <c r="DU1672" s="166"/>
      <c r="DV1672" s="166"/>
      <c r="DW1672" s="166"/>
      <c r="DX1672" s="166"/>
      <c r="DY1672" s="166"/>
      <c r="DZ1672" s="166"/>
      <c r="EA1672" s="166"/>
      <c r="EB1672" s="166"/>
      <c r="EC1672" s="166"/>
      <c r="ED1672" s="166"/>
      <c r="EE1672" s="166"/>
      <c r="EF1672" s="166"/>
      <c r="EG1672" s="166"/>
      <c r="EH1672" s="166"/>
      <c r="EI1672" s="166"/>
      <c r="EJ1672" s="166"/>
      <c r="EK1672" s="166"/>
      <c r="EL1672" s="166"/>
      <c r="EM1672" s="166"/>
      <c r="EN1672" s="166"/>
      <c r="EO1672" s="166"/>
      <c r="EP1672" s="166"/>
      <c r="EQ1672" s="166"/>
      <c r="ER1672" s="166"/>
      <c r="ES1672" s="166"/>
      <c r="ET1672" s="166"/>
      <c r="EU1672" s="166"/>
      <c r="EV1672" s="166"/>
      <c r="EW1672" s="166"/>
      <c r="EX1672" s="166"/>
      <c r="EY1672" s="166"/>
      <c r="EZ1672" s="166"/>
      <c r="FA1672" s="166"/>
      <c r="FB1672" s="166"/>
      <c r="FC1672" s="166"/>
      <c r="FD1672" s="166"/>
      <c r="FE1672" s="166"/>
      <c r="FF1672" s="166"/>
      <c r="FG1672" s="166"/>
      <c r="FH1672" s="166"/>
      <c r="FI1672" s="166"/>
      <c r="FJ1672" s="166"/>
    </row>
    <row r="1673" spans="13:166" s="19" customFormat="1">
      <c r="M1673" s="166"/>
      <c r="N1673" s="166"/>
      <c r="O1673" s="166"/>
      <c r="P1673" s="166"/>
      <c r="Q1673" s="166"/>
      <c r="R1673" s="166"/>
      <c r="S1673" s="166"/>
      <c r="T1673" s="166"/>
      <c r="U1673" s="166"/>
      <c r="V1673" s="166"/>
      <c r="W1673" s="166"/>
      <c r="X1673" s="166"/>
      <c r="Y1673" s="166"/>
      <c r="Z1673" s="166"/>
      <c r="AA1673" s="166"/>
      <c r="AB1673" s="166"/>
      <c r="AC1673" s="166"/>
      <c r="AD1673" s="166"/>
      <c r="AE1673" s="166"/>
      <c r="AF1673" s="166"/>
      <c r="AG1673" s="166"/>
      <c r="AH1673" s="167"/>
      <c r="AI1673" s="167"/>
      <c r="AJ1673" s="167"/>
      <c r="AK1673" s="167"/>
      <c r="AL1673" s="167"/>
      <c r="AM1673" s="167"/>
      <c r="AN1673" s="167"/>
      <c r="AO1673" s="167"/>
      <c r="AP1673" s="167"/>
      <c r="AQ1673" s="167"/>
      <c r="AR1673" s="167"/>
      <c r="AS1673" s="167"/>
      <c r="AT1673" s="167"/>
      <c r="AU1673" s="167"/>
      <c r="AV1673" s="167"/>
      <c r="AW1673" s="167"/>
      <c r="AX1673" s="167"/>
      <c r="AY1673" s="167"/>
      <c r="AZ1673" s="167"/>
      <c r="BA1673" s="167"/>
      <c r="BB1673" s="167"/>
      <c r="BC1673" s="167"/>
      <c r="BD1673" s="167"/>
      <c r="BE1673" s="167"/>
      <c r="BF1673" s="167"/>
      <c r="BG1673" s="167"/>
      <c r="BH1673" s="167"/>
      <c r="BI1673" s="167"/>
      <c r="BJ1673" s="167"/>
      <c r="BK1673" s="167"/>
      <c r="BL1673" s="166"/>
      <c r="BM1673" s="166"/>
      <c r="BN1673" s="166"/>
      <c r="BO1673" s="166"/>
      <c r="BP1673" s="166"/>
      <c r="BQ1673" s="166"/>
      <c r="BR1673" s="166"/>
      <c r="BS1673" s="166"/>
      <c r="BT1673" s="166"/>
      <c r="BU1673" s="166"/>
      <c r="BV1673" s="166"/>
      <c r="BW1673" s="166"/>
      <c r="BX1673" s="166"/>
      <c r="BY1673" s="166"/>
      <c r="BZ1673" s="166"/>
      <c r="CA1673" s="166"/>
      <c r="CB1673" s="166"/>
      <c r="CC1673" s="166"/>
      <c r="CD1673" s="166"/>
      <c r="CE1673" s="166"/>
      <c r="CF1673" s="166"/>
      <c r="CG1673" s="166"/>
      <c r="CH1673" s="166"/>
      <c r="CI1673" s="166"/>
      <c r="CJ1673" s="166"/>
      <c r="CK1673" s="166"/>
      <c r="CL1673" s="166"/>
      <c r="CM1673" s="166"/>
      <c r="CN1673" s="166"/>
      <c r="CO1673" s="166"/>
      <c r="CP1673" s="166"/>
      <c r="CQ1673" s="166"/>
      <c r="CR1673" s="166"/>
      <c r="CS1673" s="166"/>
      <c r="CT1673" s="166"/>
      <c r="CU1673" s="166"/>
      <c r="CV1673" s="166"/>
      <c r="CW1673" s="166"/>
      <c r="CX1673" s="166"/>
      <c r="CY1673" s="166"/>
      <c r="CZ1673" s="166"/>
      <c r="DA1673" s="166"/>
      <c r="DB1673" s="166"/>
      <c r="DC1673" s="166"/>
      <c r="DD1673" s="166"/>
      <c r="DE1673" s="166"/>
      <c r="DF1673" s="166"/>
      <c r="DG1673" s="166"/>
      <c r="DH1673" s="166"/>
      <c r="DI1673" s="166"/>
      <c r="DJ1673" s="166"/>
      <c r="DK1673" s="166"/>
      <c r="DL1673" s="166"/>
      <c r="DM1673" s="166"/>
      <c r="DN1673" s="166"/>
      <c r="DO1673" s="166"/>
      <c r="DP1673" s="166"/>
      <c r="DQ1673" s="166"/>
      <c r="DR1673" s="166"/>
      <c r="DS1673" s="166"/>
      <c r="DT1673" s="166"/>
      <c r="DU1673" s="166"/>
      <c r="DV1673" s="166"/>
      <c r="DW1673" s="166"/>
      <c r="DX1673" s="166"/>
      <c r="DY1673" s="166"/>
      <c r="DZ1673" s="166"/>
      <c r="EA1673" s="166"/>
      <c r="EB1673" s="166"/>
      <c r="EC1673" s="166"/>
      <c r="ED1673" s="166"/>
      <c r="EE1673" s="166"/>
      <c r="EF1673" s="166"/>
      <c r="EG1673" s="166"/>
      <c r="EH1673" s="166"/>
      <c r="EI1673" s="166"/>
      <c r="EJ1673" s="166"/>
      <c r="EK1673" s="166"/>
      <c r="EL1673" s="166"/>
      <c r="EM1673" s="166"/>
      <c r="EN1673" s="166"/>
      <c r="EO1673" s="166"/>
      <c r="EP1673" s="166"/>
      <c r="EQ1673" s="166"/>
      <c r="ER1673" s="166"/>
      <c r="ES1673" s="166"/>
      <c r="ET1673" s="166"/>
      <c r="EU1673" s="166"/>
      <c r="EV1673" s="166"/>
      <c r="EW1673" s="166"/>
      <c r="EX1673" s="166"/>
      <c r="EY1673" s="166"/>
      <c r="EZ1673" s="166"/>
      <c r="FA1673" s="166"/>
      <c r="FB1673" s="166"/>
      <c r="FC1673" s="166"/>
      <c r="FD1673" s="166"/>
      <c r="FE1673" s="166"/>
      <c r="FF1673" s="166"/>
      <c r="FG1673" s="166"/>
      <c r="FH1673" s="166"/>
      <c r="FI1673" s="166"/>
      <c r="FJ1673" s="166"/>
    </row>
    <row r="1674" spans="13:166" s="19" customFormat="1">
      <c r="M1674" s="166"/>
      <c r="N1674" s="166"/>
      <c r="O1674" s="166"/>
      <c r="P1674" s="166"/>
      <c r="Q1674" s="166"/>
      <c r="R1674" s="166"/>
      <c r="S1674" s="166"/>
      <c r="T1674" s="166"/>
      <c r="U1674" s="166"/>
      <c r="V1674" s="166"/>
      <c r="W1674" s="166"/>
      <c r="X1674" s="166"/>
      <c r="Y1674" s="166"/>
      <c r="Z1674" s="166"/>
      <c r="AA1674" s="166"/>
      <c r="AB1674" s="166"/>
      <c r="AC1674" s="166"/>
      <c r="AD1674" s="166"/>
      <c r="AE1674" s="166"/>
      <c r="AF1674" s="166"/>
      <c r="AG1674" s="166"/>
      <c r="AH1674" s="167"/>
      <c r="AI1674" s="167"/>
      <c r="AJ1674" s="167"/>
      <c r="AK1674" s="167"/>
      <c r="AL1674" s="167"/>
      <c r="AM1674" s="167"/>
      <c r="AN1674" s="167"/>
      <c r="AO1674" s="167"/>
      <c r="AP1674" s="167"/>
      <c r="AQ1674" s="167"/>
      <c r="AR1674" s="167"/>
      <c r="AS1674" s="167"/>
      <c r="AT1674" s="167"/>
      <c r="AU1674" s="167"/>
      <c r="AV1674" s="167"/>
      <c r="AW1674" s="167"/>
      <c r="AX1674" s="167"/>
      <c r="AY1674" s="167"/>
      <c r="AZ1674" s="167"/>
      <c r="BA1674" s="167"/>
      <c r="BB1674" s="167"/>
      <c r="BC1674" s="167"/>
      <c r="BD1674" s="167"/>
      <c r="BE1674" s="167"/>
      <c r="BF1674" s="167"/>
      <c r="BG1674" s="167"/>
      <c r="BH1674" s="167"/>
      <c r="BI1674" s="167"/>
      <c r="BJ1674" s="167"/>
      <c r="BK1674" s="167"/>
      <c r="BL1674" s="166"/>
      <c r="BM1674" s="166"/>
      <c r="BN1674" s="166"/>
      <c r="BO1674" s="166"/>
      <c r="BP1674" s="166"/>
      <c r="BQ1674" s="166"/>
      <c r="BR1674" s="166"/>
      <c r="BS1674" s="166"/>
      <c r="BT1674" s="166"/>
      <c r="BU1674" s="166"/>
      <c r="BV1674" s="166"/>
      <c r="BW1674" s="166"/>
      <c r="BX1674" s="166"/>
      <c r="BY1674" s="166"/>
      <c r="BZ1674" s="166"/>
      <c r="CA1674" s="166"/>
      <c r="CB1674" s="166"/>
      <c r="CC1674" s="166"/>
      <c r="CD1674" s="166"/>
      <c r="CE1674" s="166"/>
      <c r="CF1674" s="166"/>
      <c r="CG1674" s="166"/>
      <c r="CH1674" s="166"/>
      <c r="CI1674" s="166"/>
      <c r="CJ1674" s="166"/>
      <c r="CK1674" s="166"/>
      <c r="CL1674" s="166"/>
      <c r="CM1674" s="166"/>
      <c r="CN1674" s="166"/>
      <c r="CO1674" s="166"/>
      <c r="CP1674" s="166"/>
      <c r="CQ1674" s="166"/>
      <c r="CR1674" s="166"/>
      <c r="CS1674" s="166"/>
      <c r="CT1674" s="166"/>
      <c r="CU1674" s="166"/>
      <c r="CV1674" s="166"/>
      <c r="CW1674" s="166"/>
      <c r="CX1674" s="166"/>
      <c r="CY1674" s="166"/>
      <c r="CZ1674" s="166"/>
      <c r="DA1674" s="166"/>
      <c r="DB1674" s="166"/>
      <c r="DC1674" s="166"/>
      <c r="DD1674" s="166"/>
      <c r="DE1674" s="166"/>
      <c r="DF1674" s="166"/>
      <c r="DG1674" s="166"/>
      <c r="DH1674" s="166"/>
      <c r="DI1674" s="166"/>
      <c r="DJ1674" s="166"/>
      <c r="DK1674" s="166"/>
      <c r="DL1674" s="166"/>
      <c r="DM1674" s="166"/>
      <c r="DN1674" s="166"/>
      <c r="DO1674" s="166"/>
      <c r="DP1674" s="166"/>
      <c r="DQ1674" s="166"/>
      <c r="DR1674" s="166"/>
      <c r="DS1674" s="166"/>
      <c r="DT1674" s="166"/>
      <c r="DU1674" s="166"/>
      <c r="DV1674" s="166"/>
      <c r="DW1674" s="166"/>
      <c r="DX1674" s="166"/>
      <c r="DY1674" s="166"/>
      <c r="DZ1674" s="166"/>
      <c r="EA1674" s="166"/>
      <c r="EB1674" s="166"/>
      <c r="EC1674" s="166"/>
      <c r="ED1674" s="166"/>
      <c r="EE1674" s="166"/>
      <c r="EF1674" s="166"/>
      <c r="EG1674" s="166"/>
      <c r="EH1674" s="166"/>
      <c r="EI1674" s="166"/>
      <c r="EJ1674" s="166"/>
      <c r="EK1674" s="166"/>
      <c r="EL1674" s="166"/>
      <c r="EM1674" s="166"/>
      <c r="EN1674" s="166"/>
      <c r="EO1674" s="166"/>
      <c r="EP1674" s="166"/>
      <c r="EQ1674" s="166"/>
      <c r="ER1674" s="166"/>
      <c r="ES1674" s="166"/>
      <c r="ET1674" s="166"/>
      <c r="EU1674" s="166"/>
      <c r="EV1674" s="166"/>
      <c r="EW1674" s="166"/>
      <c r="EX1674" s="166"/>
      <c r="EY1674" s="166"/>
      <c r="EZ1674" s="166"/>
      <c r="FA1674" s="166"/>
      <c r="FB1674" s="166"/>
      <c r="FC1674" s="166"/>
      <c r="FD1674" s="166"/>
      <c r="FE1674" s="166"/>
      <c r="FF1674" s="166"/>
      <c r="FG1674" s="166"/>
      <c r="FH1674" s="166"/>
      <c r="FI1674" s="166"/>
      <c r="FJ1674" s="166"/>
    </row>
    <row r="1675" spans="13:166" s="19" customFormat="1">
      <c r="M1675" s="166"/>
      <c r="N1675" s="166"/>
      <c r="O1675" s="166"/>
      <c r="P1675" s="166"/>
      <c r="Q1675" s="166"/>
      <c r="R1675" s="166"/>
      <c r="S1675" s="166"/>
      <c r="T1675" s="166"/>
      <c r="U1675" s="166"/>
      <c r="V1675" s="166"/>
      <c r="W1675" s="166"/>
      <c r="X1675" s="166"/>
      <c r="Y1675" s="166"/>
      <c r="Z1675" s="166"/>
      <c r="AA1675" s="166"/>
      <c r="AB1675" s="166"/>
      <c r="AC1675" s="166"/>
      <c r="AD1675" s="166"/>
      <c r="AE1675" s="166"/>
      <c r="AF1675" s="166"/>
      <c r="AG1675" s="166"/>
      <c r="AH1675" s="167"/>
      <c r="AI1675" s="167"/>
      <c r="AJ1675" s="167"/>
      <c r="AK1675" s="167"/>
      <c r="AL1675" s="167"/>
      <c r="AM1675" s="167"/>
      <c r="AN1675" s="167"/>
      <c r="AO1675" s="167"/>
      <c r="AP1675" s="167"/>
      <c r="AQ1675" s="167"/>
      <c r="AR1675" s="167"/>
      <c r="AS1675" s="167"/>
      <c r="AT1675" s="167"/>
      <c r="AU1675" s="167"/>
      <c r="AV1675" s="167"/>
      <c r="AW1675" s="167"/>
      <c r="AX1675" s="167"/>
      <c r="AY1675" s="167"/>
      <c r="AZ1675" s="167"/>
      <c r="BA1675" s="167"/>
      <c r="BB1675" s="167"/>
      <c r="BC1675" s="167"/>
      <c r="BD1675" s="167"/>
      <c r="BE1675" s="167"/>
      <c r="BF1675" s="167"/>
      <c r="BG1675" s="167"/>
      <c r="BH1675" s="167"/>
      <c r="BI1675" s="167"/>
      <c r="BJ1675" s="167"/>
      <c r="BK1675" s="167"/>
      <c r="BL1675" s="166"/>
      <c r="BM1675" s="166"/>
      <c r="BN1675" s="166"/>
      <c r="BO1675" s="166"/>
      <c r="BP1675" s="166"/>
      <c r="BQ1675" s="166"/>
      <c r="BR1675" s="166"/>
      <c r="BS1675" s="166"/>
      <c r="BT1675" s="166"/>
      <c r="BU1675" s="166"/>
      <c r="BV1675" s="166"/>
      <c r="BW1675" s="166"/>
      <c r="BX1675" s="166"/>
      <c r="BY1675" s="166"/>
      <c r="BZ1675" s="166"/>
      <c r="CA1675" s="166"/>
      <c r="CB1675" s="166"/>
      <c r="CC1675" s="166"/>
      <c r="CD1675" s="166"/>
      <c r="CE1675" s="166"/>
      <c r="CF1675" s="166"/>
      <c r="CG1675" s="166"/>
      <c r="CH1675" s="166"/>
      <c r="CI1675" s="166"/>
      <c r="CJ1675" s="166"/>
      <c r="CK1675" s="166"/>
      <c r="CL1675" s="166"/>
      <c r="CM1675" s="166"/>
      <c r="CN1675" s="166"/>
      <c r="CO1675" s="166"/>
      <c r="CP1675" s="166"/>
      <c r="CQ1675" s="166"/>
      <c r="CR1675" s="166"/>
      <c r="CS1675" s="166"/>
      <c r="CT1675" s="166"/>
      <c r="CU1675" s="166"/>
      <c r="CV1675" s="166"/>
      <c r="CW1675" s="166"/>
      <c r="CX1675" s="166"/>
      <c r="CY1675" s="166"/>
      <c r="CZ1675" s="166"/>
      <c r="DA1675" s="166"/>
      <c r="DB1675" s="166"/>
      <c r="DC1675" s="166"/>
      <c r="DD1675" s="166"/>
      <c r="DE1675" s="166"/>
      <c r="DF1675" s="166"/>
      <c r="DG1675" s="166"/>
      <c r="DH1675" s="166"/>
      <c r="DI1675" s="166"/>
      <c r="DJ1675" s="166"/>
      <c r="DK1675" s="166"/>
      <c r="DL1675" s="166"/>
      <c r="DM1675" s="166"/>
      <c r="DN1675" s="166"/>
      <c r="DO1675" s="166"/>
      <c r="DP1675" s="166"/>
      <c r="DQ1675" s="166"/>
      <c r="DR1675" s="166"/>
      <c r="DS1675" s="166"/>
      <c r="DT1675" s="166"/>
      <c r="DU1675" s="166"/>
      <c r="DV1675" s="166"/>
      <c r="DW1675" s="166"/>
      <c r="DX1675" s="166"/>
      <c r="DY1675" s="166"/>
      <c r="DZ1675" s="166"/>
      <c r="EA1675" s="166"/>
      <c r="EB1675" s="166"/>
      <c r="EC1675" s="166"/>
      <c r="ED1675" s="166"/>
      <c r="EE1675" s="166"/>
      <c r="EF1675" s="166"/>
      <c r="EG1675" s="166"/>
      <c r="EH1675" s="166"/>
      <c r="EI1675" s="166"/>
      <c r="EJ1675" s="166"/>
      <c r="EK1675" s="166"/>
      <c r="EL1675" s="166"/>
      <c r="EM1675" s="166"/>
      <c r="EN1675" s="166"/>
      <c r="EO1675" s="166"/>
      <c r="EP1675" s="166"/>
      <c r="EQ1675" s="166"/>
      <c r="ER1675" s="166"/>
      <c r="ES1675" s="166"/>
      <c r="ET1675" s="166"/>
      <c r="EU1675" s="166"/>
      <c r="EV1675" s="166"/>
      <c r="EW1675" s="166"/>
      <c r="EX1675" s="166"/>
      <c r="EY1675" s="166"/>
      <c r="EZ1675" s="166"/>
      <c r="FA1675" s="166"/>
      <c r="FB1675" s="166"/>
      <c r="FC1675" s="166"/>
      <c r="FD1675" s="166"/>
      <c r="FE1675" s="166"/>
      <c r="FF1675" s="166"/>
      <c r="FG1675" s="166"/>
      <c r="FH1675" s="166"/>
      <c r="FI1675" s="166"/>
      <c r="FJ1675" s="166"/>
    </row>
    <row r="1676" spans="13:166" s="19" customFormat="1">
      <c r="M1676" s="166"/>
      <c r="N1676" s="166"/>
      <c r="O1676" s="166"/>
      <c r="P1676" s="166"/>
      <c r="Q1676" s="166"/>
      <c r="R1676" s="166"/>
      <c r="S1676" s="166"/>
      <c r="T1676" s="166"/>
      <c r="U1676" s="166"/>
      <c r="V1676" s="166"/>
      <c r="W1676" s="166"/>
      <c r="X1676" s="166"/>
      <c r="Y1676" s="166"/>
      <c r="Z1676" s="166"/>
      <c r="AA1676" s="166"/>
      <c r="AB1676" s="166"/>
      <c r="AC1676" s="166"/>
      <c r="AD1676" s="166"/>
      <c r="AE1676" s="166"/>
      <c r="AF1676" s="166"/>
      <c r="AG1676" s="166"/>
      <c r="AH1676" s="167"/>
      <c r="AI1676" s="167"/>
      <c r="AJ1676" s="167"/>
      <c r="AK1676" s="167"/>
      <c r="AL1676" s="167"/>
      <c r="AM1676" s="167"/>
      <c r="AN1676" s="167"/>
      <c r="AO1676" s="167"/>
      <c r="AP1676" s="167"/>
      <c r="AQ1676" s="167"/>
      <c r="AR1676" s="167"/>
      <c r="AS1676" s="167"/>
      <c r="AT1676" s="167"/>
      <c r="AU1676" s="167"/>
      <c r="AV1676" s="167"/>
      <c r="AW1676" s="167"/>
      <c r="AX1676" s="167"/>
      <c r="AY1676" s="167"/>
      <c r="AZ1676" s="167"/>
      <c r="BA1676" s="167"/>
      <c r="BB1676" s="167"/>
      <c r="BC1676" s="167"/>
      <c r="BD1676" s="167"/>
      <c r="BE1676" s="167"/>
      <c r="BF1676" s="167"/>
      <c r="BG1676" s="167"/>
      <c r="BH1676" s="167"/>
      <c r="BI1676" s="167"/>
      <c r="BJ1676" s="167"/>
      <c r="BK1676" s="167"/>
      <c r="BL1676" s="166"/>
      <c r="BM1676" s="166"/>
      <c r="BN1676" s="166"/>
      <c r="BO1676" s="166"/>
      <c r="BP1676" s="166"/>
      <c r="BQ1676" s="166"/>
      <c r="BR1676" s="166"/>
      <c r="BS1676" s="166"/>
      <c r="BT1676" s="166"/>
      <c r="BU1676" s="166"/>
      <c r="BV1676" s="166"/>
      <c r="BW1676" s="166"/>
      <c r="BX1676" s="166"/>
      <c r="BY1676" s="166"/>
      <c r="BZ1676" s="166"/>
      <c r="CA1676" s="166"/>
      <c r="CB1676" s="166"/>
      <c r="CC1676" s="166"/>
      <c r="CD1676" s="166"/>
      <c r="CE1676" s="166"/>
      <c r="CF1676" s="166"/>
      <c r="CG1676" s="166"/>
      <c r="CH1676" s="166"/>
      <c r="CI1676" s="166"/>
      <c r="CJ1676" s="166"/>
      <c r="CK1676" s="166"/>
      <c r="CL1676" s="166"/>
      <c r="CM1676" s="166"/>
      <c r="CN1676" s="166"/>
      <c r="CO1676" s="166"/>
      <c r="CP1676" s="166"/>
      <c r="CQ1676" s="166"/>
      <c r="CR1676" s="166"/>
      <c r="CS1676" s="166"/>
      <c r="CT1676" s="166"/>
      <c r="CU1676" s="166"/>
      <c r="CV1676" s="166"/>
      <c r="CW1676" s="166"/>
      <c r="CX1676" s="166"/>
      <c r="CY1676" s="166"/>
      <c r="CZ1676" s="166"/>
      <c r="DA1676" s="166"/>
      <c r="DB1676" s="166"/>
      <c r="DC1676" s="166"/>
      <c r="DD1676" s="166"/>
      <c r="DE1676" s="166"/>
      <c r="DF1676" s="166"/>
      <c r="DG1676" s="166"/>
      <c r="DH1676" s="166"/>
      <c r="DI1676" s="166"/>
      <c r="DJ1676" s="166"/>
      <c r="DK1676" s="166"/>
      <c r="DL1676" s="166"/>
      <c r="DM1676" s="166"/>
      <c r="DN1676" s="166"/>
      <c r="DO1676" s="166"/>
      <c r="DP1676" s="166"/>
      <c r="DQ1676" s="166"/>
      <c r="DR1676" s="166"/>
      <c r="DS1676" s="166"/>
      <c r="DT1676" s="166"/>
      <c r="DU1676" s="166"/>
      <c r="DV1676" s="166"/>
      <c r="DW1676" s="166"/>
      <c r="DX1676" s="166"/>
      <c r="DY1676" s="166"/>
      <c r="DZ1676" s="166"/>
      <c r="EA1676" s="166"/>
      <c r="EB1676" s="166"/>
      <c r="EC1676" s="166"/>
      <c r="ED1676" s="166"/>
      <c r="EE1676" s="166"/>
      <c r="EF1676" s="166"/>
      <c r="EG1676" s="166"/>
      <c r="EH1676" s="166"/>
      <c r="EI1676" s="166"/>
      <c r="EJ1676" s="166"/>
      <c r="EK1676" s="166"/>
      <c r="EL1676" s="166"/>
      <c r="EM1676" s="166"/>
      <c r="EN1676" s="166"/>
      <c r="EO1676" s="166"/>
      <c r="EP1676" s="166"/>
      <c r="EQ1676" s="166"/>
      <c r="ER1676" s="166"/>
      <c r="ES1676" s="166"/>
      <c r="ET1676" s="166"/>
      <c r="EU1676" s="166"/>
      <c r="EV1676" s="166"/>
      <c r="EW1676" s="166"/>
      <c r="EX1676" s="166"/>
      <c r="EY1676" s="166"/>
      <c r="EZ1676" s="166"/>
      <c r="FA1676" s="166"/>
      <c r="FB1676" s="166"/>
      <c r="FC1676" s="166"/>
      <c r="FD1676" s="166"/>
      <c r="FE1676" s="166"/>
      <c r="FF1676" s="166"/>
      <c r="FG1676" s="166"/>
      <c r="FH1676" s="166"/>
      <c r="FI1676" s="166"/>
      <c r="FJ1676" s="166"/>
    </row>
    <row r="1677" spans="13:166" s="19" customFormat="1">
      <c r="M1677" s="166"/>
      <c r="N1677" s="166"/>
      <c r="O1677" s="166"/>
      <c r="P1677" s="166"/>
      <c r="Q1677" s="166"/>
      <c r="R1677" s="166"/>
      <c r="S1677" s="166"/>
      <c r="T1677" s="166"/>
      <c r="U1677" s="166"/>
      <c r="V1677" s="166"/>
      <c r="W1677" s="166"/>
      <c r="X1677" s="166"/>
      <c r="Y1677" s="166"/>
      <c r="Z1677" s="166"/>
      <c r="AA1677" s="166"/>
      <c r="AB1677" s="166"/>
      <c r="AC1677" s="166"/>
      <c r="AD1677" s="166"/>
      <c r="AE1677" s="166"/>
      <c r="AF1677" s="166"/>
      <c r="AG1677" s="166"/>
      <c r="AH1677" s="167"/>
      <c r="AI1677" s="167"/>
      <c r="AJ1677" s="167"/>
      <c r="AK1677" s="167"/>
      <c r="AL1677" s="167"/>
      <c r="AM1677" s="167"/>
      <c r="AN1677" s="167"/>
      <c r="AO1677" s="167"/>
      <c r="AP1677" s="167"/>
      <c r="AQ1677" s="167"/>
      <c r="AR1677" s="167"/>
      <c r="AS1677" s="167"/>
      <c r="AT1677" s="167"/>
      <c r="AU1677" s="167"/>
      <c r="AV1677" s="167"/>
      <c r="AW1677" s="167"/>
      <c r="AX1677" s="167"/>
      <c r="AY1677" s="167"/>
      <c r="AZ1677" s="167"/>
      <c r="BA1677" s="167"/>
      <c r="BB1677" s="167"/>
      <c r="BC1677" s="167"/>
      <c r="BD1677" s="167"/>
      <c r="BE1677" s="167"/>
      <c r="BF1677" s="167"/>
      <c r="BG1677" s="167"/>
      <c r="BH1677" s="167"/>
      <c r="BI1677" s="167"/>
      <c r="BJ1677" s="167"/>
      <c r="BK1677" s="167"/>
      <c r="BL1677" s="166"/>
      <c r="BM1677" s="166"/>
      <c r="BN1677" s="166"/>
      <c r="BO1677" s="166"/>
      <c r="BP1677" s="166"/>
      <c r="BQ1677" s="166"/>
      <c r="BR1677" s="166"/>
      <c r="BS1677" s="166"/>
      <c r="BT1677" s="166"/>
      <c r="BU1677" s="166"/>
      <c r="BV1677" s="166"/>
      <c r="BW1677" s="166"/>
      <c r="BX1677" s="166"/>
      <c r="BY1677" s="166"/>
      <c r="BZ1677" s="166"/>
      <c r="CA1677" s="166"/>
      <c r="CB1677" s="166"/>
      <c r="CC1677" s="166"/>
      <c r="CD1677" s="166"/>
      <c r="CE1677" s="166"/>
      <c r="CF1677" s="166"/>
      <c r="CG1677" s="166"/>
      <c r="CH1677" s="166"/>
      <c r="CI1677" s="166"/>
      <c r="CJ1677" s="166"/>
      <c r="CK1677" s="166"/>
      <c r="CL1677" s="166"/>
      <c r="CM1677" s="166"/>
      <c r="CN1677" s="166"/>
      <c r="CO1677" s="166"/>
      <c r="CP1677" s="166"/>
      <c r="CQ1677" s="166"/>
      <c r="CR1677" s="166"/>
      <c r="CS1677" s="166"/>
      <c r="CT1677" s="166"/>
      <c r="CU1677" s="166"/>
      <c r="CV1677" s="166"/>
      <c r="CW1677" s="166"/>
      <c r="CX1677" s="166"/>
      <c r="CY1677" s="166"/>
      <c r="CZ1677" s="166"/>
      <c r="DA1677" s="166"/>
      <c r="DB1677" s="166"/>
      <c r="DC1677" s="166"/>
      <c r="DD1677" s="166"/>
      <c r="DE1677" s="166"/>
      <c r="DF1677" s="166"/>
      <c r="DG1677" s="166"/>
      <c r="DH1677" s="166"/>
      <c r="DI1677" s="166"/>
      <c r="DJ1677" s="166"/>
      <c r="DK1677" s="166"/>
      <c r="DL1677" s="166"/>
      <c r="DM1677" s="166"/>
      <c r="DN1677" s="166"/>
      <c r="DO1677" s="166"/>
      <c r="DP1677" s="166"/>
      <c r="DQ1677" s="166"/>
      <c r="DR1677" s="166"/>
      <c r="DS1677" s="166"/>
      <c r="DT1677" s="166"/>
      <c r="DU1677" s="166"/>
      <c r="DV1677" s="166"/>
      <c r="DW1677" s="166"/>
      <c r="DX1677" s="166"/>
      <c r="DY1677" s="166"/>
      <c r="DZ1677" s="166"/>
      <c r="EA1677" s="166"/>
      <c r="EB1677" s="166"/>
      <c r="EC1677" s="166"/>
      <c r="ED1677" s="166"/>
      <c r="EE1677" s="166"/>
      <c r="EF1677" s="166"/>
      <c r="EG1677" s="166"/>
      <c r="EH1677" s="166"/>
      <c r="EI1677" s="166"/>
      <c r="EJ1677" s="166"/>
      <c r="EK1677" s="166"/>
      <c r="EL1677" s="166"/>
      <c r="EM1677" s="166"/>
      <c r="EN1677" s="166"/>
      <c r="EO1677" s="166"/>
      <c r="EP1677" s="166"/>
      <c r="EQ1677" s="166"/>
      <c r="ER1677" s="166"/>
      <c r="ES1677" s="166"/>
      <c r="ET1677" s="166"/>
      <c r="EU1677" s="166"/>
      <c r="EV1677" s="166"/>
      <c r="EW1677" s="166"/>
      <c r="EX1677" s="166"/>
      <c r="EY1677" s="166"/>
      <c r="EZ1677" s="166"/>
      <c r="FA1677" s="166"/>
      <c r="FB1677" s="166"/>
      <c r="FC1677" s="166"/>
      <c r="FD1677" s="166"/>
      <c r="FE1677" s="166"/>
      <c r="FF1677" s="166"/>
      <c r="FG1677" s="166"/>
      <c r="FH1677" s="166"/>
      <c r="FI1677" s="166"/>
      <c r="FJ1677" s="166"/>
    </row>
    <row r="1678" spans="13:166" s="19" customFormat="1">
      <c r="M1678" s="166"/>
      <c r="N1678" s="166"/>
      <c r="O1678" s="166"/>
      <c r="P1678" s="166"/>
      <c r="Q1678" s="166"/>
      <c r="R1678" s="166"/>
      <c r="S1678" s="166"/>
      <c r="T1678" s="166"/>
      <c r="U1678" s="166"/>
      <c r="V1678" s="166"/>
      <c r="W1678" s="166"/>
      <c r="X1678" s="166"/>
      <c r="Y1678" s="166"/>
      <c r="Z1678" s="166"/>
      <c r="AA1678" s="166"/>
      <c r="AB1678" s="166"/>
      <c r="AC1678" s="166"/>
      <c r="AD1678" s="166"/>
      <c r="AE1678" s="166"/>
      <c r="AF1678" s="166"/>
      <c r="AG1678" s="166"/>
      <c r="AH1678" s="167"/>
      <c r="AI1678" s="167"/>
      <c r="AJ1678" s="167"/>
      <c r="AK1678" s="167"/>
      <c r="AL1678" s="167"/>
      <c r="AM1678" s="167"/>
      <c r="AN1678" s="167"/>
      <c r="AO1678" s="167"/>
      <c r="AP1678" s="167"/>
      <c r="AQ1678" s="167"/>
      <c r="AR1678" s="167"/>
      <c r="AS1678" s="167"/>
      <c r="AT1678" s="167"/>
      <c r="AU1678" s="167"/>
      <c r="AV1678" s="167"/>
      <c r="AW1678" s="167"/>
      <c r="AX1678" s="167"/>
      <c r="AY1678" s="167"/>
      <c r="AZ1678" s="167"/>
      <c r="BA1678" s="167"/>
      <c r="BB1678" s="167"/>
      <c r="BC1678" s="167"/>
      <c r="BD1678" s="167"/>
      <c r="BE1678" s="167"/>
      <c r="BF1678" s="167"/>
      <c r="BG1678" s="167"/>
      <c r="BH1678" s="167"/>
      <c r="BI1678" s="167"/>
      <c r="BJ1678" s="167"/>
      <c r="BK1678" s="167"/>
      <c r="BL1678" s="166"/>
      <c r="BM1678" s="166"/>
      <c r="BN1678" s="166"/>
      <c r="BO1678" s="166"/>
      <c r="BP1678" s="166"/>
      <c r="BQ1678" s="166"/>
      <c r="BR1678" s="166"/>
      <c r="BS1678" s="166"/>
      <c r="BT1678" s="166"/>
      <c r="BU1678" s="166"/>
      <c r="BV1678" s="166"/>
      <c r="BW1678" s="166"/>
      <c r="BX1678" s="166"/>
      <c r="BY1678" s="166"/>
      <c r="BZ1678" s="166"/>
      <c r="CA1678" s="166"/>
      <c r="CB1678" s="166"/>
      <c r="CC1678" s="166"/>
      <c r="CD1678" s="166"/>
      <c r="CE1678" s="166"/>
      <c r="CF1678" s="166"/>
      <c r="CG1678" s="166"/>
      <c r="CH1678" s="166"/>
      <c r="CI1678" s="166"/>
      <c r="CJ1678" s="166"/>
      <c r="CK1678" s="166"/>
      <c r="CL1678" s="166"/>
      <c r="CM1678" s="166"/>
      <c r="CN1678" s="166"/>
      <c r="CO1678" s="166"/>
      <c r="CP1678" s="166"/>
      <c r="CQ1678" s="166"/>
      <c r="CR1678" s="166"/>
      <c r="CS1678" s="166"/>
      <c r="CT1678" s="166"/>
      <c r="CU1678" s="166"/>
      <c r="CV1678" s="166"/>
      <c r="CW1678" s="166"/>
      <c r="CX1678" s="166"/>
      <c r="CY1678" s="166"/>
      <c r="CZ1678" s="166"/>
      <c r="DA1678" s="166"/>
      <c r="DB1678" s="166"/>
      <c r="DC1678" s="166"/>
      <c r="DD1678" s="166"/>
      <c r="DE1678" s="166"/>
      <c r="DF1678" s="166"/>
      <c r="DG1678" s="166"/>
      <c r="DH1678" s="166"/>
      <c r="DI1678" s="166"/>
      <c r="DJ1678" s="166"/>
      <c r="DK1678" s="166"/>
      <c r="DL1678" s="166"/>
      <c r="DM1678" s="166"/>
      <c r="DN1678" s="166"/>
      <c r="DO1678" s="166"/>
      <c r="DP1678" s="166"/>
      <c r="DQ1678" s="166"/>
      <c r="DR1678" s="166"/>
      <c r="DS1678" s="166"/>
      <c r="DT1678" s="166"/>
      <c r="DU1678" s="166"/>
      <c r="DV1678" s="166"/>
      <c r="DW1678" s="166"/>
      <c r="DX1678" s="166"/>
      <c r="DY1678" s="166"/>
      <c r="DZ1678" s="166"/>
      <c r="EA1678" s="166"/>
      <c r="EB1678" s="166"/>
      <c r="EC1678" s="166"/>
      <c r="ED1678" s="166"/>
      <c r="EE1678" s="166"/>
      <c r="EF1678" s="166"/>
      <c r="EG1678" s="166"/>
      <c r="EH1678" s="166"/>
      <c r="EI1678" s="166"/>
      <c r="EJ1678" s="166"/>
      <c r="EK1678" s="166"/>
      <c r="EL1678" s="166"/>
      <c r="EM1678" s="166"/>
      <c r="EN1678" s="166"/>
      <c r="EO1678" s="166"/>
      <c r="EP1678" s="166"/>
      <c r="EQ1678" s="166"/>
      <c r="ER1678" s="166"/>
      <c r="ES1678" s="166"/>
      <c r="ET1678" s="166"/>
      <c r="EU1678" s="166"/>
      <c r="EV1678" s="166"/>
      <c r="EW1678" s="166"/>
      <c r="EX1678" s="166"/>
      <c r="EY1678" s="166"/>
      <c r="EZ1678" s="166"/>
      <c r="FA1678" s="166"/>
      <c r="FB1678" s="166"/>
      <c r="FC1678" s="166"/>
      <c r="FD1678" s="166"/>
      <c r="FE1678" s="166"/>
      <c r="FF1678" s="166"/>
      <c r="FG1678" s="166"/>
      <c r="FH1678" s="166"/>
      <c r="FI1678" s="166"/>
      <c r="FJ1678" s="166"/>
    </row>
    <row r="1679" spans="13:166" s="19" customFormat="1">
      <c r="M1679" s="166"/>
      <c r="N1679" s="166"/>
      <c r="O1679" s="166"/>
      <c r="P1679" s="166"/>
      <c r="Q1679" s="166"/>
      <c r="R1679" s="166"/>
      <c r="S1679" s="166"/>
      <c r="T1679" s="166"/>
      <c r="U1679" s="166"/>
      <c r="V1679" s="166"/>
      <c r="W1679" s="166"/>
      <c r="X1679" s="166"/>
      <c r="Y1679" s="166"/>
      <c r="Z1679" s="166"/>
      <c r="AA1679" s="166"/>
      <c r="AB1679" s="166"/>
      <c r="AC1679" s="166"/>
      <c r="AD1679" s="166"/>
      <c r="AE1679" s="166"/>
      <c r="AF1679" s="166"/>
      <c r="AG1679" s="166"/>
      <c r="AH1679" s="167"/>
      <c r="AI1679" s="167"/>
      <c r="AJ1679" s="167"/>
      <c r="AK1679" s="167"/>
      <c r="AL1679" s="167"/>
      <c r="AM1679" s="167"/>
      <c r="AN1679" s="167"/>
      <c r="AO1679" s="167"/>
      <c r="AP1679" s="167"/>
      <c r="AQ1679" s="167"/>
      <c r="AR1679" s="167"/>
      <c r="AS1679" s="167"/>
      <c r="AT1679" s="167"/>
      <c r="AU1679" s="167"/>
      <c r="AV1679" s="167"/>
      <c r="AW1679" s="167"/>
      <c r="AX1679" s="167"/>
      <c r="AY1679" s="167"/>
      <c r="AZ1679" s="167"/>
      <c r="BA1679" s="167"/>
      <c r="BB1679" s="167"/>
      <c r="BC1679" s="167"/>
      <c r="BD1679" s="167"/>
      <c r="BE1679" s="167"/>
      <c r="BF1679" s="167"/>
      <c r="BG1679" s="167"/>
      <c r="BH1679" s="167"/>
      <c r="BI1679" s="167"/>
      <c r="BJ1679" s="167"/>
      <c r="BK1679" s="167"/>
      <c r="BL1679" s="166"/>
      <c r="BM1679" s="166"/>
      <c r="BN1679" s="166"/>
      <c r="BO1679" s="166"/>
      <c r="BP1679" s="166"/>
      <c r="BQ1679" s="166"/>
      <c r="BR1679" s="166"/>
      <c r="BS1679" s="166"/>
      <c r="BT1679" s="166"/>
      <c r="BU1679" s="166"/>
      <c r="BV1679" s="166"/>
      <c r="BW1679" s="166"/>
      <c r="BX1679" s="166"/>
      <c r="BY1679" s="166"/>
      <c r="BZ1679" s="166"/>
      <c r="CA1679" s="166"/>
      <c r="CB1679" s="166"/>
      <c r="CC1679" s="166"/>
      <c r="CD1679" s="166"/>
      <c r="CE1679" s="166"/>
      <c r="CF1679" s="166"/>
      <c r="CG1679" s="166"/>
      <c r="CH1679" s="166"/>
      <c r="CI1679" s="166"/>
      <c r="CJ1679" s="166"/>
      <c r="CK1679" s="166"/>
      <c r="CL1679" s="166"/>
      <c r="CM1679" s="166"/>
      <c r="CN1679" s="166"/>
      <c r="CO1679" s="166"/>
      <c r="CP1679" s="166"/>
      <c r="CQ1679" s="166"/>
      <c r="CR1679" s="166"/>
      <c r="CS1679" s="166"/>
      <c r="CT1679" s="166"/>
      <c r="CU1679" s="166"/>
      <c r="CV1679" s="166"/>
      <c r="CW1679" s="166"/>
      <c r="CX1679" s="166"/>
      <c r="CY1679" s="166"/>
      <c r="CZ1679" s="166"/>
      <c r="DA1679" s="166"/>
      <c r="DB1679" s="166"/>
      <c r="DC1679" s="166"/>
      <c r="DD1679" s="166"/>
      <c r="DE1679" s="166"/>
      <c r="DF1679" s="166"/>
      <c r="DG1679" s="166"/>
      <c r="DH1679" s="166"/>
      <c r="DI1679" s="166"/>
      <c r="DJ1679" s="166"/>
      <c r="DK1679" s="166"/>
      <c r="DL1679" s="166"/>
      <c r="DM1679" s="166"/>
      <c r="DN1679" s="166"/>
      <c r="DO1679" s="166"/>
      <c r="DP1679" s="166"/>
      <c r="DQ1679" s="166"/>
      <c r="DR1679" s="166"/>
      <c r="DS1679" s="166"/>
      <c r="DT1679" s="166"/>
      <c r="DU1679" s="166"/>
      <c r="DV1679" s="166"/>
      <c r="DW1679" s="166"/>
      <c r="DX1679" s="166"/>
      <c r="DY1679" s="166"/>
      <c r="DZ1679" s="166"/>
      <c r="EA1679" s="166"/>
      <c r="EB1679" s="166"/>
      <c r="EC1679" s="166"/>
      <c r="ED1679" s="166"/>
      <c r="EE1679" s="166"/>
      <c r="EF1679" s="166"/>
      <c r="EG1679" s="166"/>
      <c r="EH1679" s="166"/>
      <c r="EI1679" s="166"/>
      <c r="EJ1679" s="166"/>
      <c r="EK1679" s="166"/>
      <c r="EL1679" s="166"/>
      <c r="EM1679" s="166"/>
      <c r="EN1679" s="166"/>
      <c r="EO1679" s="166"/>
      <c r="EP1679" s="166"/>
      <c r="EQ1679" s="166"/>
      <c r="ER1679" s="166"/>
      <c r="ES1679" s="166"/>
      <c r="ET1679" s="166"/>
      <c r="EU1679" s="166"/>
      <c r="EV1679" s="166"/>
      <c r="EW1679" s="166"/>
      <c r="EX1679" s="166"/>
      <c r="EY1679" s="166"/>
      <c r="EZ1679" s="166"/>
      <c r="FA1679" s="166"/>
      <c r="FB1679" s="166"/>
      <c r="FC1679" s="166"/>
      <c r="FD1679" s="166"/>
      <c r="FE1679" s="166"/>
      <c r="FF1679" s="166"/>
      <c r="FG1679" s="166"/>
      <c r="FH1679" s="166"/>
      <c r="FI1679" s="166"/>
      <c r="FJ1679" s="166"/>
    </row>
    <row r="1680" spans="13:166" s="19" customFormat="1">
      <c r="M1680" s="166"/>
      <c r="N1680" s="166"/>
      <c r="O1680" s="166"/>
      <c r="P1680" s="166"/>
      <c r="Q1680" s="166"/>
      <c r="R1680" s="166"/>
      <c r="S1680" s="166"/>
      <c r="T1680" s="166"/>
      <c r="U1680" s="166"/>
      <c r="V1680" s="166"/>
      <c r="W1680" s="166"/>
      <c r="X1680" s="166"/>
      <c r="Y1680" s="166"/>
      <c r="Z1680" s="166"/>
      <c r="AA1680" s="166"/>
      <c r="AB1680" s="166"/>
      <c r="AC1680" s="166"/>
      <c r="AD1680" s="166"/>
      <c r="AE1680" s="166"/>
      <c r="AF1680" s="166"/>
      <c r="AG1680" s="166"/>
      <c r="AH1680" s="167"/>
      <c r="AI1680" s="167"/>
      <c r="AJ1680" s="167"/>
      <c r="AK1680" s="167"/>
      <c r="AL1680" s="167"/>
      <c r="AM1680" s="167"/>
      <c r="AN1680" s="167"/>
      <c r="AO1680" s="167"/>
      <c r="AP1680" s="167"/>
      <c r="AQ1680" s="167"/>
      <c r="AR1680" s="167"/>
      <c r="AS1680" s="167"/>
      <c r="AT1680" s="167"/>
      <c r="AU1680" s="167"/>
      <c r="AV1680" s="167"/>
      <c r="AW1680" s="167"/>
      <c r="AX1680" s="167"/>
      <c r="AY1680" s="167"/>
      <c r="AZ1680" s="167"/>
      <c r="BA1680" s="167"/>
      <c r="BB1680" s="167"/>
      <c r="BC1680" s="167"/>
      <c r="BD1680" s="167"/>
      <c r="BE1680" s="167"/>
      <c r="BF1680" s="167"/>
      <c r="BG1680" s="167"/>
      <c r="BH1680" s="167"/>
      <c r="BI1680" s="167"/>
      <c r="BJ1680" s="167"/>
      <c r="BK1680" s="167"/>
      <c r="BL1680" s="166"/>
      <c r="BM1680" s="166"/>
      <c r="BN1680" s="166"/>
      <c r="BO1680" s="166"/>
      <c r="BP1680" s="166"/>
      <c r="BQ1680" s="166"/>
      <c r="BR1680" s="166"/>
      <c r="BS1680" s="166"/>
      <c r="BT1680" s="166"/>
      <c r="BU1680" s="166"/>
      <c r="BV1680" s="166"/>
      <c r="BW1680" s="166"/>
      <c r="BX1680" s="166"/>
      <c r="BY1680" s="166"/>
      <c r="BZ1680" s="166"/>
      <c r="CA1680" s="166"/>
      <c r="CB1680" s="166"/>
      <c r="CC1680" s="166"/>
      <c r="CD1680" s="166"/>
      <c r="CE1680" s="166"/>
      <c r="CF1680" s="166"/>
      <c r="CG1680" s="166"/>
      <c r="CH1680" s="166"/>
      <c r="CI1680" s="166"/>
      <c r="CJ1680" s="166"/>
      <c r="CK1680" s="166"/>
      <c r="CL1680" s="166"/>
      <c r="CM1680" s="166"/>
      <c r="CN1680" s="166"/>
      <c r="CO1680" s="166"/>
      <c r="CP1680" s="166"/>
      <c r="CQ1680" s="166"/>
      <c r="CR1680" s="166"/>
      <c r="CS1680" s="166"/>
      <c r="CT1680" s="166"/>
      <c r="CU1680" s="166"/>
      <c r="CV1680" s="166"/>
      <c r="CW1680" s="166"/>
      <c r="CX1680" s="166"/>
      <c r="CY1680" s="166"/>
      <c r="CZ1680" s="166"/>
      <c r="DA1680" s="166"/>
      <c r="DB1680" s="166"/>
      <c r="DC1680" s="166"/>
      <c r="DD1680" s="166"/>
      <c r="DE1680" s="166"/>
      <c r="DF1680" s="166"/>
      <c r="DG1680" s="166"/>
      <c r="DH1680" s="166"/>
      <c r="DI1680" s="166"/>
      <c r="DJ1680" s="166"/>
      <c r="DK1680" s="166"/>
      <c r="DL1680" s="166"/>
      <c r="DM1680" s="166"/>
      <c r="DN1680" s="166"/>
      <c r="DO1680" s="166"/>
      <c r="DP1680" s="166"/>
      <c r="DQ1680" s="166"/>
      <c r="DR1680" s="166"/>
      <c r="DS1680" s="166"/>
      <c r="DT1680" s="166"/>
      <c r="DU1680" s="166"/>
      <c r="DV1680" s="166"/>
      <c r="DW1680" s="166"/>
      <c r="DX1680" s="166"/>
      <c r="DY1680" s="166"/>
      <c r="DZ1680" s="166"/>
      <c r="EA1680" s="166"/>
      <c r="EB1680" s="166"/>
      <c r="EC1680" s="166"/>
      <c r="ED1680" s="166"/>
      <c r="EE1680" s="166"/>
      <c r="EF1680" s="166"/>
      <c r="EG1680" s="166"/>
      <c r="EH1680" s="166"/>
      <c r="EI1680" s="166"/>
      <c r="EJ1680" s="166"/>
      <c r="EK1680" s="166"/>
      <c r="EL1680" s="166"/>
      <c r="EM1680" s="166"/>
      <c r="EN1680" s="166"/>
      <c r="EO1680" s="166"/>
      <c r="EP1680" s="166"/>
      <c r="EQ1680" s="166"/>
      <c r="ER1680" s="166"/>
      <c r="ES1680" s="166"/>
      <c r="ET1680" s="166"/>
      <c r="EU1680" s="166"/>
      <c r="EV1680" s="166"/>
      <c r="EW1680" s="166"/>
      <c r="EX1680" s="166"/>
      <c r="EY1680" s="166"/>
      <c r="EZ1680" s="166"/>
      <c r="FA1680" s="166"/>
      <c r="FB1680" s="166"/>
      <c r="FC1680" s="166"/>
      <c r="FD1680" s="166"/>
      <c r="FE1680" s="166"/>
      <c r="FF1680" s="166"/>
      <c r="FG1680" s="166"/>
      <c r="FH1680" s="166"/>
      <c r="FI1680" s="166"/>
      <c r="FJ1680" s="166"/>
    </row>
    <row r="1681" spans="13:166" s="19" customFormat="1">
      <c r="M1681" s="166"/>
      <c r="N1681" s="166"/>
      <c r="O1681" s="166"/>
      <c r="P1681" s="166"/>
      <c r="Q1681" s="166"/>
      <c r="R1681" s="166"/>
      <c r="S1681" s="166"/>
      <c r="T1681" s="166"/>
      <c r="U1681" s="166"/>
      <c r="V1681" s="166"/>
      <c r="W1681" s="166"/>
      <c r="X1681" s="166"/>
      <c r="Y1681" s="166"/>
      <c r="Z1681" s="166"/>
      <c r="AA1681" s="166"/>
      <c r="AB1681" s="166"/>
      <c r="AC1681" s="166"/>
      <c r="AD1681" s="166"/>
      <c r="AE1681" s="166"/>
      <c r="AF1681" s="166"/>
      <c r="AG1681" s="166"/>
      <c r="AH1681" s="167"/>
      <c r="AI1681" s="167"/>
      <c r="AJ1681" s="167"/>
      <c r="AK1681" s="167"/>
      <c r="AL1681" s="167"/>
      <c r="AM1681" s="167"/>
      <c r="AN1681" s="167"/>
      <c r="AO1681" s="167"/>
      <c r="AP1681" s="167"/>
      <c r="AQ1681" s="167"/>
      <c r="AR1681" s="167"/>
      <c r="AS1681" s="167"/>
      <c r="AT1681" s="167"/>
      <c r="AU1681" s="167"/>
      <c r="AV1681" s="167"/>
      <c r="AW1681" s="167"/>
      <c r="AX1681" s="167"/>
      <c r="AY1681" s="167"/>
      <c r="AZ1681" s="167"/>
      <c r="BA1681" s="167"/>
      <c r="BB1681" s="167"/>
      <c r="BC1681" s="167"/>
      <c r="BD1681" s="167"/>
      <c r="BE1681" s="167"/>
      <c r="BF1681" s="167"/>
      <c r="BG1681" s="167"/>
      <c r="BH1681" s="167"/>
      <c r="BI1681" s="167"/>
      <c r="BJ1681" s="167"/>
      <c r="BK1681" s="167"/>
      <c r="BL1681" s="166"/>
      <c r="BM1681" s="166"/>
      <c r="BN1681" s="166"/>
      <c r="BO1681" s="166"/>
      <c r="BP1681" s="166"/>
      <c r="BQ1681" s="166"/>
      <c r="BR1681" s="166"/>
      <c r="BS1681" s="166"/>
      <c r="BT1681" s="166"/>
      <c r="BU1681" s="166"/>
      <c r="BV1681" s="166"/>
      <c r="BW1681" s="166"/>
      <c r="BX1681" s="166"/>
      <c r="BY1681" s="166"/>
      <c r="BZ1681" s="166"/>
      <c r="CA1681" s="166"/>
      <c r="CB1681" s="166"/>
      <c r="CC1681" s="166"/>
      <c r="CD1681" s="166"/>
      <c r="CE1681" s="166"/>
      <c r="CF1681" s="166"/>
      <c r="CG1681" s="166"/>
      <c r="CH1681" s="166"/>
      <c r="CI1681" s="166"/>
      <c r="CJ1681" s="166"/>
      <c r="CK1681" s="166"/>
      <c r="CL1681" s="166"/>
      <c r="CM1681" s="166"/>
      <c r="CN1681" s="166"/>
      <c r="CO1681" s="166"/>
      <c r="CP1681" s="166"/>
      <c r="CQ1681" s="166"/>
      <c r="CR1681" s="166"/>
      <c r="CS1681" s="166"/>
      <c r="CT1681" s="166"/>
      <c r="CU1681" s="166"/>
      <c r="CV1681" s="166"/>
      <c r="CW1681" s="166"/>
      <c r="CX1681" s="166"/>
      <c r="CY1681" s="166"/>
      <c r="CZ1681" s="166"/>
      <c r="DA1681" s="166"/>
      <c r="DB1681" s="166"/>
      <c r="DC1681" s="166"/>
      <c r="DD1681" s="166"/>
      <c r="DE1681" s="166"/>
      <c r="DF1681" s="166"/>
      <c r="DG1681" s="166"/>
      <c r="DH1681" s="166"/>
      <c r="DI1681" s="166"/>
      <c r="DJ1681" s="166"/>
      <c r="DK1681" s="166"/>
      <c r="DL1681" s="166"/>
      <c r="DM1681" s="166"/>
      <c r="DN1681" s="166"/>
      <c r="DO1681" s="166"/>
      <c r="DP1681" s="166"/>
      <c r="DQ1681" s="166"/>
      <c r="DR1681" s="166"/>
      <c r="DS1681" s="166"/>
      <c r="DT1681" s="166"/>
      <c r="DU1681" s="166"/>
      <c r="DV1681" s="166"/>
      <c r="DW1681" s="166"/>
      <c r="DX1681" s="166"/>
      <c r="DY1681" s="166"/>
      <c r="DZ1681" s="166"/>
      <c r="EA1681" s="166"/>
      <c r="EB1681" s="166"/>
      <c r="EC1681" s="166"/>
      <c r="ED1681" s="166"/>
      <c r="EE1681" s="166"/>
      <c r="EF1681" s="166"/>
      <c r="EG1681" s="166"/>
      <c r="EH1681" s="166"/>
      <c r="EI1681" s="166"/>
      <c r="EJ1681" s="166"/>
      <c r="EK1681" s="166"/>
      <c r="EL1681" s="166"/>
      <c r="EM1681" s="166"/>
      <c r="EN1681" s="166"/>
      <c r="EO1681" s="166"/>
      <c r="EP1681" s="166"/>
      <c r="EQ1681" s="166"/>
      <c r="ER1681" s="166"/>
      <c r="ES1681" s="166"/>
      <c r="ET1681" s="166"/>
      <c r="EU1681" s="166"/>
      <c r="EV1681" s="166"/>
      <c r="EW1681" s="166"/>
      <c r="EX1681" s="166"/>
      <c r="EY1681" s="166"/>
      <c r="EZ1681" s="166"/>
      <c r="FA1681" s="166"/>
      <c r="FB1681" s="166"/>
      <c r="FC1681" s="166"/>
      <c r="FD1681" s="166"/>
      <c r="FE1681" s="166"/>
      <c r="FF1681" s="166"/>
      <c r="FG1681" s="166"/>
      <c r="FH1681" s="166"/>
      <c r="FI1681" s="166"/>
      <c r="FJ1681" s="166"/>
    </row>
    <row r="1682" spans="13:166" s="19" customFormat="1">
      <c r="M1682" s="166"/>
      <c r="N1682" s="166"/>
      <c r="O1682" s="166"/>
      <c r="P1682" s="166"/>
      <c r="Q1682" s="166"/>
      <c r="R1682" s="166"/>
      <c r="S1682" s="166"/>
      <c r="T1682" s="166"/>
      <c r="U1682" s="166"/>
      <c r="V1682" s="166"/>
      <c r="W1682" s="166"/>
      <c r="X1682" s="166"/>
      <c r="Y1682" s="166"/>
      <c r="Z1682" s="166"/>
      <c r="AA1682" s="166"/>
      <c r="AB1682" s="166"/>
      <c r="AC1682" s="166"/>
      <c r="AD1682" s="166"/>
      <c r="AE1682" s="166"/>
      <c r="AF1682" s="166"/>
      <c r="AG1682" s="166"/>
      <c r="AH1682" s="167"/>
      <c r="AI1682" s="167"/>
      <c r="AJ1682" s="167"/>
      <c r="AK1682" s="167"/>
      <c r="AL1682" s="167"/>
      <c r="AM1682" s="167"/>
      <c r="AN1682" s="167"/>
      <c r="AO1682" s="167"/>
      <c r="AP1682" s="167"/>
      <c r="AQ1682" s="167"/>
      <c r="AR1682" s="167"/>
      <c r="AS1682" s="167"/>
      <c r="AT1682" s="167"/>
      <c r="AU1682" s="167"/>
      <c r="AV1682" s="167"/>
      <c r="AW1682" s="167"/>
      <c r="AX1682" s="167"/>
      <c r="AY1682" s="167"/>
      <c r="AZ1682" s="167"/>
      <c r="BA1682" s="167"/>
      <c r="BB1682" s="167"/>
      <c r="BC1682" s="167"/>
      <c r="BD1682" s="167"/>
      <c r="BE1682" s="167"/>
      <c r="BF1682" s="167"/>
      <c r="BG1682" s="167"/>
      <c r="BH1682" s="167"/>
      <c r="BI1682" s="167"/>
      <c r="BJ1682" s="167"/>
      <c r="BK1682" s="167"/>
      <c r="BL1682" s="166"/>
      <c r="BM1682" s="166"/>
      <c r="BN1682" s="166"/>
      <c r="BO1682" s="166"/>
      <c r="BP1682" s="166"/>
      <c r="BQ1682" s="166"/>
      <c r="BR1682" s="166"/>
      <c r="BS1682" s="166"/>
      <c r="BT1682" s="166"/>
      <c r="BU1682" s="166"/>
      <c r="BV1682" s="166"/>
      <c r="BW1682" s="166"/>
      <c r="BX1682" s="166"/>
      <c r="BY1682" s="166"/>
      <c r="BZ1682" s="166"/>
      <c r="CA1682" s="166"/>
      <c r="CB1682" s="166"/>
      <c r="CC1682" s="166"/>
      <c r="CD1682" s="166"/>
      <c r="CE1682" s="166"/>
      <c r="CF1682" s="166"/>
      <c r="CG1682" s="166"/>
      <c r="CH1682" s="166"/>
      <c r="CI1682" s="166"/>
      <c r="CJ1682" s="166"/>
      <c r="CK1682" s="166"/>
      <c r="CL1682" s="166"/>
      <c r="CM1682" s="166"/>
      <c r="CN1682" s="166"/>
      <c r="CO1682" s="166"/>
      <c r="CP1682" s="166"/>
      <c r="CQ1682" s="166"/>
      <c r="CR1682" s="166"/>
      <c r="CS1682" s="166"/>
      <c r="CT1682" s="166"/>
      <c r="CU1682" s="166"/>
      <c r="CV1682" s="166"/>
      <c r="CW1682" s="166"/>
      <c r="CX1682" s="166"/>
      <c r="CY1682" s="166"/>
      <c r="CZ1682" s="166"/>
      <c r="DA1682" s="166"/>
      <c r="DB1682" s="166"/>
      <c r="DC1682" s="166"/>
      <c r="DD1682" s="166"/>
      <c r="DE1682" s="166"/>
      <c r="DF1682" s="166"/>
      <c r="DG1682" s="166"/>
      <c r="DH1682" s="166"/>
      <c r="DI1682" s="166"/>
      <c r="DJ1682" s="166"/>
      <c r="DK1682" s="166"/>
      <c r="DL1682" s="166"/>
      <c r="DM1682" s="166"/>
      <c r="DN1682" s="166"/>
      <c r="DO1682" s="166"/>
      <c r="DP1682" s="166"/>
      <c r="DQ1682" s="166"/>
      <c r="DR1682" s="166"/>
      <c r="DS1682" s="166"/>
      <c r="DT1682" s="166"/>
      <c r="DU1682" s="166"/>
      <c r="DV1682" s="166"/>
      <c r="DW1682" s="166"/>
      <c r="DX1682" s="166"/>
      <c r="DY1682" s="166"/>
      <c r="DZ1682" s="166"/>
      <c r="EA1682" s="166"/>
      <c r="EB1682" s="166"/>
      <c r="EC1682" s="166"/>
      <c r="ED1682" s="166"/>
      <c r="EE1682" s="166"/>
      <c r="EF1682" s="166"/>
      <c r="EG1682" s="166"/>
      <c r="EH1682" s="166"/>
      <c r="EI1682" s="166"/>
      <c r="EJ1682" s="166"/>
      <c r="EK1682" s="166"/>
      <c r="EL1682" s="166"/>
      <c r="EM1682" s="166"/>
      <c r="EN1682" s="166"/>
      <c r="EO1682" s="166"/>
      <c r="EP1682" s="166"/>
      <c r="EQ1682" s="166"/>
      <c r="ER1682" s="166"/>
      <c r="ES1682" s="166"/>
      <c r="ET1682" s="166"/>
      <c r="EU1682" s="166"/>
      <c r="EV1682" s="166"/>
      <c r="EW1682" s="166"/>
      <c r="EX1682" s="166"/>
      <c r="EY1682" s="166"/>
      <c r="EZ1682" s="166"/>
      <c r="FA1682" s="166"/>
      <c r="FB1682" s="166"/>
      <c r="FC1682" s="166"/>
      <c r="FD1682" s="166"/>
      <c r="FE1682" s="166"/>
      <c r="FF1682" s="166"/>
      <c r="FG1682" s="166"/>
      <c r="FH1682" s="166"/>
      <c r="FI1682" s="166"/>
      <c r="FJ1682" s="166"/>
    </row>
    <row r="1683" spans="13:166" s="19" customFormat="1">
      <c r="M1683" s="166"/>
      <c r="N1683" s="166"/>
      <c r="O1683" s="166"/>
      <c r="P1683" s="166"/>
      <c r="Q1683" s="166"/>
      <c r="R1683" s="166"/>
      <c r="S1683" s="166"/>
      <c r="T1683" s="166"/>
      <c r="U1683" s="166"/>
      <c r="V1683" s="166"/>
      <c r="W1683" s="166"/>
      <c r="X1683" s="166"/>
      <c r="Y1683" s="166"/>
      <c r="Z1683" s="166"/>
      <c r="AA1683" s="166"/>
      <c r="AB1683" s="166"/>
      <c r="AC1683" s="166"/>
      <c r="AD1683" s="166"/>
      <c r="AE1683" s="166"/>
      <c r="AF1683" s="166"/>
      <c r="AG1683" s="166"/>
      <c r="AH1683" s="167"/>
      <c r="AI1683" s="167"/>
      <c r="AJ1683" s="167"/>
      <c r="AK1683" s="167"/>
      <c r="AL1683" s="167"/>
      <c r="AM1683" s="167"/>
      <c r="AN1683" s="167"/>
      <c r="AO1683" s="167"/>
      <c r="AP1683" s="167"/>
      <c r="AQ1683" s="167"/>
      <c r="AR1683" s="167"/>
      <c r="AS1683" s="167"/>
      <c r="AT1683" s="167"/>
      <c r="AU1683" s="167"/>
      <c r="AV1683" s="167"/>
      <c r="AW1683" s="167"/>
      <c r="AX1683" s="167"/>
      <c r="AY1683" s="167"/>
      <c r="AZ1683" s="167"/>
      <c r="BA1683" s="167"/>
      <c r="BB1683" s="167"/>
      <c r="BC1683" s="167"/>
      <c r="BD1683" s="167"/>
      <c r="BE1683" s="167"/>
      <c r="BF1683" s="167"/>
      <c r="BG1683" s="167"/>
      <c r="BH1683" s="167"/>
      <c r="BI1683" s="167"/>
      <c r="BJ1683" s="167"/>
      <c r="BK1683" s="167"/>
      <c r="BL1683" s="166"/>
      <c r="BM1683" s="166"/>
      <c r="BN1683" s="166"/>
      <c r="BO1683" s="166"/>
      <c r="BP1683" s="166"/>
      <c r="BQ1683" s="166"/>
      <c r="BR1683" s="166"/>
      <c r="BS1683" s="166"/>
      <c r="BT1683" s="166"/>
      <c r="BU1683" s="166"/>
      <c r="BV1683" s="166"/>
      <c r="BW1683" s="166"/>
      <c r="BX1683" s="166"/>
      <c r="BY1683" s="166"/>
      <c r="BZ1683" s="166"/>
      <c r="CA1683" s="166"/>
      <c r="CB1683" s="166"/>
      <c r="CC1683" s="166"/>
      <c r="CD1683" s="166"/>
      <c r="CE1683" s="166"/>
      <c r="CF1683" s="166"/>
      <c r="CG1683" s="166"/>
      <c r="CH1683" s="166"/>
      <c r="CI1683" s="166"/>
      <c r="CJ1683" s="166"/>
      <c r="CK1683" s="166"/>
      <c r="CL1683" s="166"/>
      <c r="CM1683" s="166"/>
      <c r="CN1683" s="166"/>
      <c r="CO1683" s="166"/>
      <c r="CP1683" s="166"/>
      <c r="CQ1683" s="166"/>
      <c r="CR1683" s="166"/>
      <c r="CS1683" s="166"/>
      <c r="CT1683" s="166"/>
      <c r="CU1683" s="166"/>
      <c r="CV1683" s="166"/>
      <c r="CW1683" s="166"/>
      <c r="CX1683" s="166"/>
      <c r="CY1683" s="166"/>
      <c r="CZ1683" s="166"/>
      <c r="DA1683" s="166"/>
      <c r="DB1683" s="166"/>
      <c r="DC1683" s="166"/>
      <c r="DD1683" s="166"/>
      <c r="DE1683" s="166"/>
      <c r="DF1683" s="166"/>
      <c r="DG1683" s="166"/>
      <c r="DH1683" s="166"/>
      <c r="DI1683" s="166"/>
      <c r="DJ1683" s="166"/>
      <c r="DK1683" s="166"/>
      <c r="DL1683" s="166"/>
      <c r="DM1683" s="166"/>
      <c r="DN1683" s="166"/>
      <c r="DO1683" s="166"/>
      <c r="DP1683" s="166"/>
      <c r="DQ1683" s="166"/>
      <c r="DR1683" s="166"/>
      <c r="DS1683" s="166"/>
      <c r="DT1683" s="166"/>
      <c r="DU1683" s="166"/>
      <c r="DV1683" s="166"/>
      <c r="DW1683" s="166"/>
      <c r="DX1683" s="166"/>
      <c r="DY1683" s="166"/>
      <c r="DZ1683" s="166"/>
      <c r="EA1683" s="166"/>
      <c r="EB1683" s="166"/>
      <c r="EC1683" s="166"/>
      <c r="ED1683" s="166"/>
      <c r="EE1683" s="166"/>
      <c r="EF1683" s="166"/>
      <c r="EG1683" s="166"/>
      <c r="EH1683" s="166"/>
      <c r="EI1683" s="166"/>
      <c r="EJ1683" s="166"/>
      <c r="EK1683" s="166"/>
      <c r="EL1683" s="166"/>
      <c r="EM1683" s="166"/>
      <c r="EN1683" s="166"/>
      <c r="EO1683" s="166"/>
      <c r="EP1683" s="166"/>
      <c r="EQ1683" s="166"/>
      <c r="ER1683" s="166"/>
      <c r="ES1683" s="166"/>
      <c r="ET1683" s="166"/>
      <c r="EU1683" s="166"/>
      <c r="EV1683" s="166"/>
      <c r="EW1683" s="166"/>
      <c r="EX1683" s="166"/>
      <c r="EY1683" s="166"/>
      <c r="EZ1683" s="166"/>
      <c r="FA1683" s="166"/>
      <c r="FB1683" s="166"/>
      <c r="FC1683" s="166"/>
      <c r="FD1683" s="166"/>
      <c r="FE1683" s="166"/>
      <c r="FF1683" s="166"/>
      <c r="FG1683" s="166"/>
      <c r="FH1683" s="166"/>
      <c r="FI1683" s="166"/>
      <c r="FJ1683" s="166"/>
    </row>
    <row r="1684" spans="13:166" s="19" customFormat="1">
      <c r="M1684" s="166"/>
      <c r="N1684" s="166"/>
      <c r="O1684" s="166"/>
      <c r="P1684" s="166"/>
      <c r="Q1684" s="166"/>
      <c r="R1684" s="166"/>
      <c r="S1684" s="166"/>
      <c r="T1684" s="166"/>
      <c r="U1684" s="166"/>
      <c r="V1684" s="166"/>
      <c r="W1684" s="166"/>
      <c r="X1684" s="166"/>
      <c r="Y1684" s="166"/>
      <c r="Z1684" s="166"/>
      <c r="AA1684" s="166"/>
      <c r="AB1684" s="166"/>
      <c r="AC1684" s="166"/>
      <c r="AD1684" s="166"/>
      <c r="AE1684" s="166"/>
      <c r="AF1684" s="166"/>
      <c r="AG1684" s="166"/>
      <c r="AH1684" s="167"/>
      <c r="AI1684" s="167"/>
      <c r="AJ1684" s="167"/>
      <c r="AK1684" s="167"/>
      <c r="AL1684" s="167"/>
      <c r="AM1684" s="167"/>
      <c r="AN1684" s="167"/>
      <c r="AO1684" s="167"/>
      <c r="AP1684" s="167"/>
      <c r="AQ1684" s="167"/>
      <c r="AR1684" s="167"/>
      <c r="AS1684" s="167"/>
      <c r="AT1684" s="167"/>
      <c r="AU1684" s="167"/>
      <c r="AV1684" s="167"/>
      <c r="AW1684" s="167"/>
      <c r="AX1684" s="167"/>
      <c r="AY1684" s="167"/>
      <c r="AZ1684" s="167"/>
      <c r="BA1684" s="167"/>
      <c r="BB1684" s="167"/>
      <c r="BC1684" s="167"/>
      <c r="BD1684" s="167"/>
      <c r="BE1684" s="167"/>
      <c r="BF1684" s="167"/>
      <c r="BG1684" s="167"/>
      <c r="BH1684" s="167"/>
      <c r="BI1684" s="167"/>
      <c r="BJ1684" s="167"/>
      <c r="BK1684" s="167"/>
      <c r="BL1684" s="166"/>
      <c r="BM1684" s="166"/>
      <c r="BN1684" s="166"/>
      <c r="BO1684" s="166"/>
      <c r="BP1684" s="166"/>
      <c r="BQ1684" s="166"/>
      <c r="BR1684" s="166"/>
      <c r="BS1684" s="166"/>
      <c r="BT1684" s="166"/>
      <c r="BU1684" s="166"/>
      <c r="BV1684" s="166"/>
      <c r="BW1684" s="166"/>
      <c r="BX1684" s="166"/>
      <c r="BY1684" s="166"/>
      <c r="BZ1684" s="166"/>
      <c r="CA1684" s="166"/>
      <c r="CB1684" s="166"/>
      <c r="CC1684" s="166"/>
      <c r="CD1684" s="166"/>
      <c r="CE1684" s="166"/>
      <c r="CF1684" s="166"/>
      <c r="CG1684" s="166"/>
      <c r="CH1684" s="166"/>
      <c r="CI1684" s="166"/>
      <c r="CJ1684" s="166"/>
      <c r="CK1684" s="166"/>
      <c r="CL1684" s="166"/>
      <c r="CM1684" s="166"/>
      <c r="CN1684" s="166"/>
      <c r="CO1684" s="166"/>
      <c r="CP1684" s="166"/>
      <c r="CQ1684" s="166"/>
      <c r="CR1684" s="166"/>
      <c r="CS1684" s="166"/>
      <c r="CT1684" s="166"/>
      <c r="CU1684" s="166"/>
      <c r="CV1684" s="166"/>
      <c r="CW1684" s="166"/>
      <c r="CX1684" s="166"/>
      <c r="CY1684" s="166"/>
      <c r="CZ1684" s="166"/>
      <c r="DA1684" s="166"/>
      <c r="DB1684" s="166"/>
      <c r="DC1684" s="166"/>
      <c r="DD1684" s="166"/>
      <c r="DE1684" s="166"/>
      <c r="DF1684" s="166"/>
      <c r="DG1684" s="166"/>
      <c r="DH1684" s="166"/>
      <c r="DI1684" s="166"/>
      <c r="DJ1684" s="166"/>
      <c r="DK1684" s="166"/>
      <c r="DL1684" s="166"/>
      <c r="DM1684" s="166"/>
      <c r="DN1684" s="166"/>
      <c r="DO1684" s="166"/>
      <c r="DP1684" s="166"/>
      <c r="DQ1684" s="166"/>
      <c r="DR1684" s="166"/>
      <c r="DS1684" s="166"/>
      <c r="DT1684" s="166"/>
      <c r="DU1684" s="166"/>
      <c r="DV1684" s="166"/>
      <c r="DW1684" s="166"/>
      <c r="DX1684" s="166"/>
      <c r="DY1684" s="166"/>
      <c r="DZ1684" s="166"/>
      <c r="EA1684" s="166"/>
      <c r="EB1684" s="166"/>
      <c r="EC1684" s="166"/>
      <c r="ED1684" s="166"/>
      <c r="EE1684" s="166"/>
      <c r="EF1684" s="166"/>
      <c r="EG1684" s="166"/>
      <c r="EH1684" s="166"/>
      <c r="EI1684" s="166"/>
      <c r="EJ1684" s="166"/>
      <c r="EK1684" s="166"/>
      <c r="EL1684" s="166"/>
      <c r="EM1684" s="166"/>
      <c r="EN1684" s="166"/>
      <c r="EO1684" s="166"/>
      <c r="EP1684" s="166"/>
      <c r="EQ1684" s="166"/>
      <c r="ER1684" s="166"/>
      <c r="ES1684" s="166"/>
      <c r="ET1684" s="166"/>
      <c r="EU1684" s="166"/>
      <c r="EV1684" s="166"/>
      <c r="EW1684" s="166"/>
      <c r="EX1684" s="166"/>
      <c r="EY1684" s="166"/>
      <c r="EZ1684" s="166"/>
      <c r="FA1684" s="166"/>
      <c r="FB1684" s="166"/>
      <c r="FC1684" s="166"/>
      <c r="FD1684" s="166"/>
      <c r="FE1684" s="166"/>
      <c r="FF1684" s="166"/>
      <c r="FG1684" s="166"/>
      <c r="FH1684" s="166"/>
      <c r="FI1684" s="166"/>
      <c r="FJ1684" s="166"/>
    </row>
    <row r="1685" spans="13:166" s="19" customFormat="1">
      <c r="M1685" s="166"/>
      <c r="N1685" s="166"/>
      <c r="O1685" s="166"/>
      <c r="P1685" s="166"/>
      <c r="Q1685" s="166"/>
      <c r="R1685" s="166"/>
      <c r="S1685" s="166"/>
      <c r="T1685" s="166"/>
      <c r="U1685" s="166"/>
      <c r="V1685" s="166"/>
      <c r="W1685" s="166"/>
      <c r="X1685" s="166"/>
      <c r="Y1685" s="166"/>
      <c r="Z1685" s="166"/>
      <c r="AA1685" s="166"/>
      <c r="AB1685" s="166"/>
      <c r="AC1685" s="166"/>
      <c r="AD1685" s="166"/>
      <c r="AE1685" s="166"/>
      <c r="AF1685" s="166"/>
      <c r="AG1685" s="166"/>
      <c r="AH1685" s="167"/>
      <c r="AI1685" s="167"/>
      <c r="AJ1685" s="167"/>
      <c r="AK1685" s="167"/>
      <c r="AL1685" s="167"/>
      <c r="AM1685" s="167"/>
      <c r="AN1685" s="167"/>
      <c r="AO1685" s="167"/>
      <c r="AP1685" s="167"/>
      <c r="AQ1685" s="167"/>
      <c r="AR1685" s="167"/>
      <c r="AS1685" s="167"/>
      <c r="AT1685" s="167"/>
      <c r="AU1685" s="167"/>
      <c r="AV1685" s="167"/>
      <c r="AW1685" s="167"/>
      <c r="AX1685" s="167"/>
      <c r="AY1685" s="167"/>
      <c r="AZ1685" s="167"/>
      <c r="BA1685" s="167"/>
      <c r="BB1685" s="167"/>
      <c r="BC1685" s="167"/>
      <c r="BD1685" s="167"/>
      <c r="BE1685" s="167"/>
      <c r="BF1685" s="167"/>
      <c r="BG1685" s="167"/>
      <c r="BH1685" s="167"/>
      <c r="BI1685" s="167"/>
      <c r="BJ1685" s="167"/>
      <c r="BK1685" s="167"/>
      <c r="BL1685" s="166"/>
      <c r="BM1685" s="166"/>
      <c r="BN1685" s="166"/>
      <c r="BO1685" s="166"/>
      <c r="BP1685" s="166"/>
      <c r="BQ1685" s="166"/>
      <c r="BR1685" s="166"/>
      <c r="BS1685" s="166"/>
      <c r="BT1685" s="166"/>
      <c r="BU1685" s="166"/>
      <c r="BV1685" s="166"/>
      <c r="BW1685" s="166"/>
      <c r="BX1685" s="166"/>
      <c r="BY1685" s="166"/>
      <c r="BZ1685" s="166"/>
      <c r="CA1685" s="166"/>
      <c r="CB1685" s="166"/>
      <c r="CC1685" s="166"/>
      <c r="CD1685" s="166"/>
      <c r="CE1685" s="166"/>
      <c r="CF1685" s="166"/>
      <c r="CG1685" s="166"/>
      <c r="CH1685" s="166"/>
      <c r="CI1685" s="166"/>
      <c r="CJ1685" s="166"/>
      <c r="CK1685" s="166"/>
      <c r="CL1685" s="166"/>
      <c r="CM1685" s="166"/>
      <c r="CN1685" s="166"/>
      <c r="CO1685" s="166"/>
      <c r="CP1685" s="166"/>
      <c r="CQ1685" s="166"/>
      <c r="CR1685" s="166"/>
      <c r="CS1685" s="166"/>
      <c r="CT1685" s="166"/>
      <c r="CU1685" s="166"/>
      <c r="CV1685" s="166"/>
      <c r="CW1685" s="166"/>
      <c r="CX1685" s="166"/>
      <c r="CY1685" s="166"/>
      <c r="CZ1685" s="166"/>
      <c r="DA1685" s="166"/>
      <c r="DB1685" s="166"/>
      <c r="DC1685" s="166"/>
      <c r="DD1685" s="166"/>
      <c r="DE1685" s="166"/>
      <c r="DF1685" s="166"/>
      <c r="DG1685" s="166"/>
      <c r="DH1685" s="166"/>
      <c r="DI1685" s="166"/>
      <c r="DJ1685" s="166"/>
      <c r="DK1685" s="166"/>
      <c r="DL1685" s="166"/>
      <c r="DM1685" s="166"/>
      <c r="DN1685" s="166"/>
      <c r="DO1685" s="166"/>
      <c r="DP1685" s="166"/>
      <c r="DQ1685" s="166"/>
      <c r="DR1685" s="166"/>
      <c r="DS1685" s="166"/>
      <c r="DT1685" s="166"/>
      <c r="DU1685" s="166"/>
      <c r="DV1685" s="166"/>
      <c r="DW1685" s="166"/>
      <c r="DX1685" s="166"/>
      <c r="DY1685" s="166"/>
      <c r="DZ1685" s="166"/>
      <c r="EA1685" s="166"/>
      <c r="EB1685" s="166"/>
      <c r="EC1685" s="166"/>
      <c r="ED1685" s="166"/>
      <c r="EE1685" s="166"/>
      <c r="EF1685" s="166"/>
      <c r="EG1685" s="166"/>
      <c r="EH1685" s="166"/>
      <c r="EI1685" s="166"/>
      <c r="EJ1685" s="166"/>
      <c r="EK1685" s="166"/>
      <c r="EL1685" s="166"/>
      <c r="EM1685" s="166"/>
      <c r="EN1685" s="166"/>
      <c r="EO1685" s="166"/>
      <c r="EP1685" s="166"/>
      <c r="EQ1685" s="166"/>
      <c r="ER1685" s="166"/>
      <c r="ES1685" s="166"/>
      <c r="ET1685" s="166"/>
      <c r="EU1685" s="166"/>
      <c r="EV1685" s="166"/>
      <c r="EW1685" s="166"/>
      <c r="EX1685" s="166"/>
      <c r="EY1685" s="166"/>
      <c r="EZ1685" s="166"/>
      <c r="FA1685" s="166"/>
      <c r="FB1685" s="166"/>
      <c r="FC1685" s="166"/>
      <c r="FD1685" s="166"/>
      <c r="FE1685" s="166"/>
      <c r="FF1685" s="166"/>
      <c r="FG1685" s="166"/>
      <c r="FH1685" s="166"/>
      <c r="FI1685" s="166"/>
      <c r="FJ1685" s="166"/>
    </row>
    <row r="1686" spans="13:166" s="19" customFormat="1">
      <c r="M1686" s="166"/>
      <c r="N1686" s="166"/>
      <c r="O1686" s="166"/>
      <c r="P1686" s="166"/>
      <c r="Q1686" s="166"/>
      <c r="R1686" s="166"/>
      <c r="S1686" s="166"/>
      <c r="T1686" s="166"/>
      <c r="U1686" s="166"/>
      <c r="V1686" s="166"/>
      <c r="W1686" s="166"/>
      <c r="X1686" s="166"/>
      <c r="Y1686" s="166"/>
      <c r="Z1686" s="166"/>
      <c r="AA1686" s="166"/>
      <c r="AB1686" s="166"/>
      <c r="AC1686" s="166"/>
      <c r="AD1686" s="166"/>
      <c r="AE1686" s="166"/>
      <c r="AF1686" s="166"/>
      <c r="AG1686" s="166"/>
      <c r="AH1686" s="167"/>
      <c r="AI1686" s="167"/>
      <c r="AJ1686" s="167"/>
      <c r="AK1686" s="167"/>
      <c r="AL1686" s="167"/>
      <c r="AM1686" s="167"/>
      <c r="AN1686" s="167"/>
      <c r="AO1686" s="167"/>
      <c r="AP1686" s="167"/>
      <c r="AQ1686" s="167"/>
      <c r="AR1686" s="167"/>
      <c r="AS1686" s="167"/>
      <c r="AT1686" s="167"/>
      <c r="AU1686" s="167"/>
      <c r="AV1686" s="167"/>
      <c r="AW1686" s="167"/>
      <c r="AX1686" s="167"/>
      <c r="AY1686" s="167"/>
      <c r="AZ1686" s="167"/>
      <c r="BA1686" s="167"/>
      <c r="BB1686" s="167"/>
      <c r="BC1686" s="167"/>
      <c r="BD1686" s="167"/>
      <c r="BE1686" s="167"/>
      <c r="BF1686" s="167"/>
      <c r="BG1686" s="167"/>
      <c r="BH1686" s="167"/>
      <c r="BI1686" s="167"/>
      <c r="BJ1686" s="167"/>
      <c r="BK1686" s="167"/>
      <c r="BL1686" s="166"/>
      <c r="BM1686" s="166"/>
      <c r="BN1686" s="166"/>
      <c r="BO1686" s="166"/>
      <c r="BP1686" s="166"/>
      <c r="BQ1686" s="166"/>
      <c r="BR1686" s="166"/>
      <c r="BS1686" s="166"/>
      <c r="BT1686" s="166"/>
      <c r="BU1686" s="166"/>
      <c r="BV1686" s="166"/>
      <c r="BW1686" s="166"/>
      <c r="BX1686" s="166"/>
      <c r="BY1686" s="166"/>
      <c r="BZ1686" s="166"/>
      <c r="CA1686" s="166"/>
      <c r="CB1686" s="166"/>
      <c r="CC1686" s="166"/>
      <c r="CD1686" s="166"/>
      <c r="CE1686" s="166"/>
      <c r="CF1686" s="166"/>
      <c r="CG1686" s="166"/>
      <c r="CH1686" s="166"/>
      <c r="CI1686" s="166"/>
      <c r="CJ1686" s="166"/>
      <c r="CK1686" s="166"/>
      <c r="CL1686" s="166"/>
      <c r="CM1686" s="166"/>
      <c r="CN1686" s="166"/>
      <c r="CO1686" s="166"/>
      <c r="CP1686" s="166"/>
      <c r="CQ1686" s="166"/>
      <c r="CR1686" s="166"/>
      <c r="CS1686" s="166"/>
      <c r="CT1686" s="166"/>
      <c r="CU1686" s="166"/>
      <c r="CV1686" s="166"/>
      <c r="CW1686" s="166"/>
      <c r="CX1686" s="166"/>
      <c r="CY1686" s="166"/>
      <c r="CZ1686" s="166"/>
      <c r="DA1686" s="166"/>
      <c r="DB1686" s="166"/>
      <c r="DC1686" s="166"/>
      <c r="DD1686" s="166"/>
      <c r="DE1686" s="166"/>
      <c r="DF1686" s="166"/>
      <c r="DG1686" s="166"/>
      <c r="DH1686" s="166"/>
      <c r="DI1686" s="166"/>
      <c r="DJ1686" s="166"/>
      <c r="DK1686" s="166"/>
      <c r="DL1686" s="166"/>
      <c r="DM1686" s="166"/>
      <c r="DN1686" s="166"/>
      <c r="DO1686" s="166"/>
      <c r="DP1686" s="166"/>
      <c r="DQ1686" s="166"/>
      <c r="DR1686" s="166"/>
      <c r="DS1686" s="166"/>
      <c r="DT1686" s="166"/>
      <c r="DU1686" s="166"/>
      <c r="DV1686" s="166"/>
      <c r="DW1686" s="166"/>
      <c r="DX1686" s="166"/>
      <c r="DY1686" s="166"/>
      <c r="DZ1686" s="166"/>
      <c r="EA1686" s="166"/>
      <c r="EB1686" s="166"/>
      <c r="EC1686" s="166"/>
      <c r="ED1686" s="166"/>
      <c r="EE1686" s="166"/>
      <c r="EF1686" s="166"/>
      <c r="EG1686" s="166"/>
      <c r="EH1686" s="166"/>
      <c r="EI1686" s="166"/>
      <c r="EJ1686" s="166"/>
      <c r="EK1686" s="166"/>
      <c r="EL1686" s="166"/>
      <c r="EM1686" s="166"/>
      <c r="EN1686" s="166"/>
      <c r="EO1686" s="166"/>
      <c r="EP1686" s="166"/>
      <c r="EQ1686" s="166"/>
      <c r="ER1686" s="166"/>
      <c r="ES1686" s="166"/>
      <c r="ET1686" s="166"/>
      <c r="EU1686" s="166"/>
      <c r="EV1686" s="166"/>
      <c r="EW1686" s="166"/>
      <c r="EX1686" s="166"/>
      <c r="EY1686" s="166"/>
      <c r="EZ1686" s="166"/>
      <c r="FA1686" s="166"/>
      <c r="FB1686" s="166"/>
      <c r="FC1686" s="166"/>
      <c r="FD1686" s="166"/>
      <c r="FE1686" s="166"/>
      <c r="FF1686" s="166"/>
      <c r="FG1686" s="166"/>
      <c r="FH1686" s="166"/>
      <c r="FI1686" s="166"/>
      <c r="FJ1686" s="166"/>
    </row>
    <row r="1687" spans="13:166" s="19" customFormat="1">
      <c r="M1687" s="166"/>
      <c r="N1687" s="166"/>
      <c r="O1687" s="166"/>
      <c r="P1687" s="166"/>
      <c r="Q1687" s="166"/>
      <c r="R1687" s="166"/>
      <c r="S1687" s="166"/>
      <c r="T1687" s="166"/>
      <c r="U1687" s="166"/>
      <c r="V1687" s="166"/>
      <c r="W1687" s="166"/>
      <c r="X1687" s="166"/>
      <c r="Y1687" s="166"/>
      <c r="Z1687" s="166"/>
      <c r="AA1687" s="166"/>
      <c r="AB1687" s="166"/>
      <c r="AC1687" s="166"/>
      <c r="AD1687" s="166"/>
      <c r="AE1687" s="166"/>
      <c r="AF1687" s="166"/>
      <c r="AG1687" s="166"/>
      <c r="AH1687" s="167"/>
      <c r="AI1687" s="167"/>
      <c r="AJ1687" s="167"/>
      <c r="AK1687" s="167"/>
      <c r="AL1687" s="167"/>
      <c r="AM1687" s="167"/>
      <c r="AN1687" s="167"/>
      <c r="AO1687" s="167"/>
      <c r="AP1687" s="167"/>
      <c r="AQ1687" s="167"/>
      <c r="AR1687" s="167"/>
      <c r="AS1687" s="167"/>
      <c r="AT1687" s="167"/>
      <c r="AU1687" s="167"/>
      <c r="AV1687" s="167"/>
      <c r="AW1687" s="167"/>
      <c r="AX1687" s="167"/>
      <c r="AY1687" s="167"/>
      <c r="AZ1687" s="167"/>
      <c r="BA1687" s="167"/>
      <c r="BB1687" s="167"/>
      <c r="BC1687" s="167"/>
      <c r="BD1687" s="167"/>
      <c r="BE1687" s="167"/>
      <c r="BF1687" s="167"/>
      <c r="BG1687" s="167"/>
      <c r="BH1687" s="167"/>
      <c r="BI1687" s="167"/>
      <c r="BJ1687" s="167"/>
      <c r="BK1687" s="167"/>
      <c r="BL1687" s="166"/>
      <c r="BM1687" s="166"/>
      <c r="BN1687" s="166"/>
      <c r="BO1687" s="166"/>
      <c r="BP1687" s="166"/>
      <c r="BQ1687" s="166"/>
      <c r="BR1687" s="166"/>
      <c r="BS1687" s="166"/>
      <c r="BT1687" s="166"/>
      <c r="BU1687" s="166"/>
      <c r="BV1687" s="166"/>
      <c r="BW1687" s="166"/>
      <c r="BX1687" s="166"/>
      <c r="BY1687" s="166"/>
      <c r="BZ1687" s="166"/>
      <c r="CA1687" s="166"/>
      <c r="CB1687" s="166"/>
      <c r="CC1687" s="166"/>
      <c r="CD1687" s="166"/>
      <c r="CE1687" s="166"/>
      <c r="CF1687" s="166"/>
      <c r="CG1687" s="166"/>
      <c r="CH1687" s="166"/>
      <c r="CI1687" s="166"/>
      <c r="CJ1687" s="166"/>
      <c r="CK1687" s="166"/>
      <c r="CL1687" s="166"/>
      <c r="CM1687" s="166"/>
      <c r="CN1687" s="166"/>
      <c r="CO1687" s="166"/>
      <c r="CP1687" s="166"/>
      <c r="CQ1687" s="166"/>
      <c r="CR1687" s="166"/>
      <c r="CS1687" s="166"/>
      <c r="CT1687" s="166"/>
      <c r="CU1687" s="166"/>
      <c r="CV1687" s="166"/>
      <c r="CW1687" s="166"/>
      <c r="CX1687" s="166"/>
      <c r="CY1687" s="166"/>
      <c r="CZ1687" s="166"/>
      <c r="DA1687" s="166"/>
      <c r="DB1687" s="166"/>
      <c r="DC1687" s="166"/>
      <c r="DD1687" s="166"/>
      <c r="DE1687" s="166"/>
      <c r="DF1687" s="166"/>
      <c r="DG1687" s="166"/>
      <c r="DH1687" s="166"/>
      <c r="DI1687" s="166"/>
      <c r="DJ1687" s="166"/>
      <c r="DK1687" s="166"/>
      <c r="DL1687" s="166"/>
      <c r="DM1687" s="166"/>
      <c r="DN1687" s="166"/>
      <c r="DO1687" s="166"/>
      <c r="DP1687" s="166"/>
      <c r="DQ1687" s="166"/>
      <c r="DR1687" s="166"/>
      <c r="DS1687" s="166"/>
      <c r="DT1687" s="166"/>
      <c r="DU1687" s="166"/>
      <c r="DV1687" s="166"/>
      <c r="DW1687" s="166"/>
      <c r="DX1687" s="166"/>
      <c r="DY1687" s="166"/>
      <c r="DZ1687" s="166"/>
      <c r="EA1687" s="166"/>
      <c r="EB1687" s="166"/>
      <c r="EC1687" s="166"/>
      <c r="ED1687" s="166"/>
      <c r="EE1687" s="166"/>
      <c r="EF1687" s="166"/>
      <c r="EG1687" s="166"/>
      <c r="EH1687" s="166"/>
      <c r="EI1687" s="166"/>
      <c r="EJ1687" s="166"/>
      <c r="EK1687" s="166"/>
      <c r="EL1687" s="166"/>
      <c r="EM1687" s="166"/>
      <c r="EN1687" s="166"/>
      <c r="EO1687" s="166"/>
      <c r="EP1687" s="166"/>
      <c r="EQ1687" s="166"/>
      <c r="ER1687" s="166"/>
      <c r="ES1687" s="166"/>
      <c r="ET1687" s="166"/>
      <c r="EU1687" s="166"/>
      <c r="EV1687" s="166"/>
      <c r="EW1687" s="166"/>
      <c r="EX1687" s="166"/>
      <c r="EY1687" s="166"/>
      <c r="EZ1687" s="166"/>
      <c r="FA1687" s="166"/>
      <c r="FB1687" s="166"/>
      <c r="FC1687" s="166"/>
      <c r="FD1687" s="166"/>
      <c r="FE1687" s="166"/>
      <c r="FF1687" s="166"/>
      <c r="FG1687" s="166"/>
      <c r="FH1687" s="166"/>
      <c r="FI1687" s="166"/>
      <c r="FJ1687" s="166"/>
    </row>
    <row r="1688" spans="13:166" s="19" customFormat="1">
      <c r="M1688" s="166"/>
      <c r="N1688" s="166"/>
      <c r="O1688" s="166"/>
      <c r="P1688" s="166"/>
      <c r="Q1688" s="166"/>
      <c r="R1688" s="166"/>
      <c r="S1688" s="166"/>
      <c r="T1688" s="166"/>
      <c r="U1688" s="166"/>
      <c r="V1688" s="166"/>
      <c r="W1688" s="166"/>
      <c r="X1688" s="166"/>
      <c r="Y1688" s="166"/>
      <c r="Z1688" s="166"/>
      <c r="AA1688" s="166"/>
      <c r="AB1688" s="166"/>
      <c r="AC1688" s="166"/>
      <c r="AD1688" s="166"/>
      <c r="AE1688" s="166"/>
      <c r="AF1688" s="166"/>
      <c r="AG1688" s="166"/>
      <c r="AH1688" s="167"/>
      <c r="AI1688" s="167"/>
      <c r="AJ1688" s="167"/>
      <c r="AK1688" s="167"/>
      <c r="AL1688" s="167"/>
      <c r="AM1688" s="167"/>
      <c r="AN1688" s="167"/>
      <c r="AO1688" s="167"/>
      <c r="AP1688" s="167"/>
      <c r="AQ1688" s="167"/>
      <c r="AR1688" s="167"/>
      <c r="AS1688" s="167"/>
      <c r="AT1688" s="167"/>
      <c r="AU1688" s="167"/>
      <c r="AV1688" s="167"/>
      <c r="AW1688" s="167"/>
      <c r="AX1688" s="167"/>
      <c r="AY1688" s="167"/>
      <c r="AZ1688" s="167"/>
      <c r="BA1688" s="167"/>
      <c r="BB1688" s="167"/>
      <c r="BC1688" s="167"/>
      <c r="BD1688" s="167"/>
      <c r="BE1688" s="167"/>
      <c r="BF1688" s="167"/>
      <c r="BG1688" s="167"/>
      <c r="BH1688" s="167"/>
      <c r="BI1688" s="167"/>
      <c r="BJ1688" s="167"/>
      <c r="BK1688" s="167"/>
      <c r="BL1688" s="166"/>
      <c r="BM1688" s="166"/>
      <c r="BN1688" s="166"/>
      <c r="BO1688" s="166"/>
      <c r="BP1688" s="166"/>
      <c r="BQ1688" s="166"/>
      <c r="BR1688" s="166"/>
      <c r="BS1688" s="166"/>
      <c r="BT1688" s="166"/>
      <c r="BU1688" s="166"/>
      <c r="BV1688" s="166"/>
      <c r="BW1688" s="166"/>
      <c r="BX1688" s="166"/>
      <c r="BY1688" s="166"/>
      <c r="BZ1688" s="166"/>
      <c r="CA1688" s="166"/>
      <c r="CB1688" s="166"/>
      <c r="CC1688" s="166"/>
      <c r="CD1688" s="166"/>
      <c r="CE1688" s="166"/>
      <c r="CF1688" s="166"/>
      <c r="CG1688" s="166"/>
      <c r="CH1688" s="166"/>
      <c r="CI1688" s="166"/>
      <c r="CJ1688" s="166"/>
      <c r="CK1688" s="166"/>
      <c r="CL1688" s="166"/>
      <c r="CM1688" s="166"/>
      <c r="CN1688" s="166"/>
      <c r="CO1688" s="166"/>
      <c r="CP1688" s="166"/>
      <c r="CQ1688" s="166"/>
      <c r="CR1688" s="166"/>
      <c r="CS1688" s="166"/>
      <c r="CT1688" s="166"/>
      <c r="CU1688" s="166"/>
      <c r="CV1688" s="166"/>
      <c r="CW1688" s="166"/>
      <c r="CX1688" s="166"/>
      <c r="CY1688" s="166"/>
      <c r="CZ1688" s="166"/>
      <c r="DA1688" s="166"/>
      <c r="DB1688" s="166"/>
      <c r="DC1688" s="166"/>
      <c r="DD1688" s="166"/>
      <c r="DE1688" s="166"/>
      <c r="DF1688" s="166"/>
      <c r="DG1688" s="166"/>
      <c r="DH1688" s="166"/>
      <c r="DI1688" s="166"/>
      <c r="DJ1688" s="166"/>
      <c r="DK1688" s="166"/>
      <c r="DL1688" s="166"/>
      <c r="DM1688" s="166"/>
      <c r="DN1688" s="166"/>
      <c r="DO1688" s="166"/>
      <c r="DP1688" s="166"/>
      <c r="DQ1688" s="166"/>
      <c r="DR1688" s="166"/>
      <c r="DS1688" s="166"/>
      <c r="DT1688" s="166"/>
      <c r="DU1688" s="166"/>
      <c r="DV1688" s="166"/>
      <c r="DW1688" s="166"/>
      <c r="DX1688" s="166"/>
      <c r="DY1688" s="166"/>
      <c r="DZ1688" s="166"/>
      <c r="EA1688" s="166"/>
      <c r="EB1688" s="166"/>
      <c r="EC1688" s="166"/>
      <c r="ED1688" s="166"/>
      <c r="EE1688" s="166"/>
      <c r="EF1688" s="166"/>
      <c r="EG1688" s="166"/>
      <c r="EH1688" s="166"/>
      <c r="EI1688" s="166"/>
      <c r="EJ1688" s="166"/>
      <c r="EK1688" s="166"/>
      <c r="EL1688" s="166"/>
      <c r="EM1688" s="166"/>
      <c r="EN1688" s="166"/>
      <c r="EO1688" s="166"/>
      <c r="EP1688" s="166"/>
      <c r="EQ1688" s="166"/>
      <c r="ER1688" s="166"/>
      <c r="ES1688" s="166"/>
      <c r="ET1688" s="166"/>
      <c r="EU1688" s="166"/>
      <c r="EV1688" s="166"/>
      <c r="EW1688" s="166"/>
      <c r="EX1688" s="166"/>
      <c r="EY1688" s="166"/>
      <c r="EZ1688" s="166"/>
      <c r="FA1688" s="166"/>
      <c r="FB1688" s="166"/>
      <c r="FC1688" s="166"/>
      <c r="FD1688" s="166"/>
      <c r="FE1688" s="166"/>
      <c r="FF1688" s="166"/>
      <c r="FG1688" s="166"/>
      <c r="FH1688" s="166"/>
      <c r="FI1688" s="166"/>
      <c r="FJ1688" s="166"/>
    </row>
    <row r="1689" spans="13:166" s="19" customFormat="1">
      <c r="M1689" s="166"/>
      <c r="N1689" s="166"/>
      <c r="O1689" s="166"/>
      <c r="P1689" s="166"/>
      <c r="Q1689" s="166"/>
      <c r="R1689" s="166"/>
      <c r="S1689" s="166"/>
      <c r="T1689" s="166"/>
      <c r="U1689" s="166"/>
      <c r="V1689" s="166"/>
      <c r="W1689" s="166"/>
      <c r="X1689" s="166"/>
      <c r="Y1689" s="166"/>
      <c r="Z1689" s="166"/>
      <c r="AA1689" s="166"/>
      <c r="AB1689" s="166"/>
      <c r="AC1689" s="166"/>
      <c r="AD1689" s="166"/>
      <c r="AE1689" s="166"/>
      <c r="AF1689" s="166"/>
      <c r="AG1689" s="166"/>
      <c r="AH1689" s="167"/>
      <c r="AI1689" s="167"/>
      <c r="AJ1689" s="167"/>
      <c r="AK1689" s="167"/>
      <c r="AL1689" s="167"/>
      <c r="AM1689" s="167"/>
      <c r="AN1689" s="167"/>
      <c r="AO1689" s="167"/>
      <c r="AP1689" s="167"/>
      <c r="AQ1689" s="167"/>
      <c r="AR1689" s="167"/>
      <c r="AS1689" s="167"/>
      <c r="AT1689" s="167"/>
      <c r="AU1689" s="167"/>
      <c r="AV1689" s="167"/>
      <c r="AW1689" s="167"/>
      <c r="AX1689" s="167"/>
      <c r="AY1689" s="167"/>
      <c r="AZ1689" s="167"/>
      <c r="BA1689" s="167"/>
      <c r="BB1689" s="167"/>
      <c r="BC1689" s="167"/>
      <c r="BD1689" s="167"/>
      <c r="BE1689" s="167"/>
      <c r="BF1689" s="167"/>
      <c r="BG1689" s="167"/>
      <c r="BH1689" s="167"/>
      <c r="BI1689" s="167"/>
      <c r="BJ1689" s="167"/>
      <c r="BK1689" s="167"/>
      <c r="BL1689" s="166"/>
      <c r="BM1689" s="166"/>
      <c r="BN1689" s="166"/>
      <c r="BO1689" s="166"/>
      <c r="BP1689" s="166"/>
      <c r="BQ1689" s="166"/>
      <c r="BR1689" s="166"/>
      <c r="BS1689" s="166"/>
      <c r="BT1689" s="166"/>
      <c r="BU1689" s="166"/>
      <c r="BV1689" s="166"/>
      <c r="BW1689" s="166"/>
      <c r="BX1689" s="166"/>
      <c r="BY1689" s="166"/>
      <c r="BZ1689" s="166"/>
      <c r="CA1689" s="166"/>
      <c r="CB1689" s="166"/>
      <c r="CC1689" s="166"/>
      <c r="CD1689" s="166"/>
      <c r="CE1689" s="166"/>
      <c r="CF1689" s="166"/>
      <c r="CG1689" s="166"/>
      <c r="CH1689" s="166"/>
      <c r="CI1689" s="166"/>
      <c r="CJ1689" s="166"/>
      <c r="CK1689" s="166"/>
      <c r="CL1689" s="166"/>
      <c r="CM1689" s="166"/>
      <c r="CN1689" s="166"/>
      <c r="CO1689" s="166"/>
      <c r="CP1689" s="166"/>
      <c r="CQ1689" s="166"/>
      <c r="CR1689" s="166"/>
      <c r="CS1689" s="166"/>
      <c r="CT1689" s="166"/>
      <c r="CU1689" s="166"/>
      <c r="CV1689" s="166"/>
      <c r="CW1689" s="166"/>
      <c r="CX1689" s="166"/>
      <c r="CY1689" s="166"/>
      <c r="CZ1689" s="166"/>
      <c r="DA1689" s="166"/>
      <c r="DB1689" s="166"/>
      <c r="DC1689" s="166"/>
      <c r="DD1689" s="166"/>
      <c r="DE1689" s="166"/>
      <c r="DF1689" s="166"/>
      <c r="DG1689" s="166"/>
      <c r="DH1689" s="166"/>
      <c r="DI1689" s="166"/>
      <c r="DJ1689" s="166"/>
      <c r="DK1689" s="166"/>
      <c r="DL1689" s="166"/>
      <c r="DM1689" s="166"/>
      <c r="DN1689" s="166"/>
      <c r="DO1689" s="166"/>
      <c r="DP1689" s="166"/>
      <c r="DQ1689" s="166"/>
      <c r="DR1689" s="166"/>
      <c r="DS1689" s="166"/>
      <c r="DT1689" s="166"/>
      <c r="DU1689" s="166"/>
      <c r="DV1689" s="166"/>
      <c r="DW1689" s="166"/>
      <c r="DX1689" s="166"/>
      <c r="DY1689" s="166"/>
      <c r="DZ1689" s="166"/>
      <c r="EA1689" s="166"/>
      <c r="EB1689" s="166"/>
      <c r="EC1689" s="166"/>
      <c r="ED1689" s="166"/>
      <c r="EE1689" s="166"/>
      <c r="EF1689" s="166"/>
      <c r="EG1689" s="166"/>
      <c r="EH1689" s="166"/>
      <c r="EI1689" s="166"/>
      <c r="EJ1689" s="166"/>
      <c r="EK1689" s="166"/>
      <c r="EL1689" s="166"/>
      <c r="EM1689" s="166"/>
      <c r="EN1689" s="166"/>
      <c r="EO1689" s="166"/>
      <c r="EP1689" s="166"/>
      <c r="EQ1689" s="166"/>
      <c r="ER1689" s="166"/>
      <c r="ES1689" s="166"/>
      <c r="ET1689" s="166"/>
      <c r="EU1689" s="166"/>
      <c r="EV1689" s="166"/>
      <c r="EW1689" s="166"/>
      <c r="EX1689" s="166"/>
      <c r="EY1689" s="166"/>
      <c r="EZ1689" s="166"/>
      <c r="FA1689" s="166"/>
      <c r="FB1689" s="166"/>
      <c r="FC1689" s="166"/>
      <c r="FD1689" s="166"/>
      <c r="FE1689" s="166"/>
      <c r="FF1689" s="166"/>
      <c r="FG1689" s="166"/>
      <c r="FH1689" s="166"/>
      <c r="FI1689" s="166"/>
      <c r="FJ1689" s="166"/>
    </row>
    <row r="1690" spans="13:166" s="19" customFormat="1">
      <c r="M1690" s="166"/>
      <c r="N1690" s="166"/>
      <c r="O1690" s="166"/>
      <c r="P1690" s="166"/>
      <c r="Q1690" s="166"/>
      <c r="R1690" s="166"/>
      <c r="S1690" s="166"/>
      <c r="T1690" s="166"/>
      <c r="U1690" s="166"/>
      <c r="V1690" s="166"/>
      <c r="W1690" s="166"/>
      <c r="X1690" s="166"/>
      <c r="Y1690" s="166"/>
      <c r="Z1690" s="166"/>
      <c r="AA1690" s="166"/>
      <c r="AB1690" s="166"/>
      <c r="AC1690" s="166"/>
      <c r="AD1690" s="166"/>
      <c r="AE1690" s="166"/>
      <c r="AF1690" s="166"/>
      <c r="AG1690" s="166"/>
      <c r="AH1690" s="167"/>
      <c r="AI1690" s="167"/>
      <c r="AJ1690" s="167"/>
      <c r="AK1690" s="167"/>
      <c r="AL1690" s="167"/>
      <c r="AM1690" s="167"/>
      <c r="AN1690" s="167"/>
      <c r="AO1690" s="167"/>
      <c r="AP1690" s="167"/>
      <c r="AQ1690" s="167"/>
      <c r="AR1690" s="167"/>
      <c r="AS1690" s="167"/>
      <c r="AT1690" s="167"/>
      <c r="AU1690" s="167"/>
      <c r="AV1690" s="167"/>
      <c r="AW1690" s="167"/>
      <c r="AX1690" s="167"/>
      <c r="AY1690" s="167"/>
      <c r="AZ1690" s="167"/>
      <c r="BA1690" s="167"/>
      <c r="BB1690" s="167"/>
      <c r="BC1690" s="167"/>
      <c r="BD1690" s="167"/>
      <c r="BE1690" s="167"/>
      <c r="BF1690" s="167"/>
      <c r="BG1690" s="167"/>
      <c r="BH1690" s="167"/>
      <c r="BI1690" s="167"/>
      <c r="BJ1690" s="167"/>
      <c r="BK1690" s="167"/>
      <c r="BL1690" s="166"/>
      <c r="BM1690" s="166"/>
      <c r="BN1690" s="166"/>
      <c r="BO1690" s="166"/>
      <c r="BP1690" s="166"/>
      <c r="BQ1690" s="166"/>
      <c r="BR1690" s="166"/>
      <c r="BS1690" s="166"/>
      <c r="BT1690" s="166"/>
      <c r="BU1690" s="166"/>
      <c r="BV1690" s="166"/>
      <c r="BW1690" s="166"/>
      <c r="BX1690" s="166"/>
      <c r="BY1690" s="166"/>
      <c r="BZ1690" s="166"/>
      <c r="CA1690" s="166"/>
      <c r="CB1690" s="166"/>
      <c r="CC1690" s="166"/>
      <c r="CD1690" s="166"/>
      <c r="CE1690" s="166"/>
      <c r="CF1690" s="166"/>
      <c r="CG1690" s="166"/>
      <c r="CH1690" s="166"/>
      <c r="CI1690" s="166"/>
      <c r="CJ1690" s="166"/>
      <c r="CK1690" s="166"/>
      <c r="CL1690" s="166"/>
      <c r="CM1690" s="166"/>
      <c r="CN1690" s="166"/>
      <c r="CO1690" s="166"/>
      <c r="CP1690" s="166"/>
      <c r="CQ1690" s="166"/>
      <c r="CR1690" s="166"/>
      <c r="CS1690" s="166"/>
      <c r="CT1690" s="166"/>
      <c r="CU1690" s="166"/>
      <c r="CV1690" s="166"/>
      <c r="CW1690" s="166"/>
      <c r="CX1690" s="166"/>
      <c r="CY1690" s="166"/>
      <c r="CZ1690" s="166"/>
      <c r="DA1690" s="166"/>
      <c r="DB1690" s="166"/>
      <c r="DC1690" s="166"/>
      <c r="DD1690" s="166"/>
      <c r="DE1690" s="166"/>
      <c r="DF1690" s="166"/>
      <c r="DG1690" s="166"/>
      <c r="DH1690" s="166"/>
      <c r="DI1690" s="166"/>
      <c r="DJ1690" s="166"/>
      <c r="DK1690" s="166"/>
      <c r="DL1690" s="166"/>
      <c r="DM1690" s="166"/>
      <c r="DN1690" s="166"/>
      <c r="DO1690" s="166"/>
      <c r="DP1690" s="166"/>
      <c r="DQ1690" s="166"/>
      <c r="DR1690" s="166"/>
      <c r="DS1690" s="166"/>
      <c r="DT1690" s="166"/>
      <c r="DU1690" s="166"/>
      <c r="DV1690" s="166"/>
      <c r="DW1690" s="166"/>
      <c r="DX1690" s="166"/>
      <c r="DY1690" s="166"/>
      <c r="DZ1690" s="166"/>
      <c r="EA1690" s="166"/>
      <c r="EB1690" s="166"/>
      <c r="EC1690" s="166"/>
      <c r="ED1690" s="166"/>
      <c r="EE1690" s="166"/>
      <c r="EF1690" s="166"/>
      <c r="EG1690" s="166"/>
      <c r="EH1690" s="166"/>
      <c r="EI1690" s="166"/>
      <c r="EJ1690" s="166"/>
      <c r="EK1690" s="166"/>
      <c r="EL1690" s="166"/>
      <c r="EM1690" s="166"/>
      <c r="EN1690" s="166"/>
      <c r="EO1690" s="166"/>
      <c r="EP1690" s="166"/>
      <c r="EQ1690" s="166"/>
      <c r="ER1690" s="166"/>
      <c r="ES1690" s="166"/>
      <c r="ET1690" s="166"/>
      <c r="EU1690" s="166"/>
      <c r="EV1690" s="166"/>
      <c r="EW1690" s="166"/>
      <c r="EX1690" s="166"/>
      <c r="EY1690" s="166"/>
      <c r="EZ1690" s="166"/>
      <c r="FA1690" s="166"/>
      <c r="FB1690" s="166"/>
      <c r="FC1690" s="166"/>
      <c r="FD1690" s="166"/>
      <c r="FE1690" s="166"/>
      <c r="FF1690" s="166"/>
      <c r="FG1690" s="166"/>
      <c r="FH1690" s="166"/>
      <c r="FI1690" s="166"/>
      <c r="FJ1690" s="166"/>
    </row>
    <row r="1691" spans="13:166" s="19" customFormat="1">
      <c r="M1691" s="166"/>
      <c r="N1691" s="166"/>
      <c r="O1691" s="166"/>
      <c r="P1691" s="166"/>
      <c r="Q1691" s="166"/>
      <c r="R1691" s="166"/>
      <c r="S1691" s="166"/>
      <c r="T1691" s="166"/>
      <c r="U1691" s="166"/>
      <c r="V1691" s="166"/>
      <c r="W1691" s="166"/>
      <c r="X1691" s="166"/>
      <c r="Y1691" s="166"/>
      <c r="Z1691" s="166"/>
      <c r="AA1691" s="166"/>
      <c r="AB1691" s="166"/>
      <c r="AC1691" s="166"/>
      <c r="AD1691" s="166"/>
      <c r="AE1691" s="166"/>
      <c r="AF1691" s="166"/>
      <c r="AG1691" s="166"/>
      <c r="AH1691" s="167"/>
      <c r="AI1691" s="167"/>
      <c r="AJ1691" s="167"/>
      <c r="AK1691" s="167"/>
      <c r="AL1691" s="167"/>
      <c r="AM1691" s="167"/>
      <c r="AN1691" s="167"/>
      <c r="AO1691" s="167"/>
      <c r="AP1691" s="167"/>
      <c r="AQ1691" s="167"/>
      <c r="AR1691" s="167"/>
      <c r="AS1691" s="167"/>
      <c r="AT1691" s="167"/>
      <c r="AU1691" s="167"/>
      <c r="AV1691" s="167"/>
      <c r="AW1691" s="167"/>
      <c r="AX1691" s="167"/>
      <c r="AY1691" s="167"/>
      <c r="AZ1691" s="167"/>
      <c r="BA1691" s="167"/>
      <c r="BB1691" s="167"/>
      <c r="BC1691" s="167"/>
      <c r="BD1691" s="167"/>
      <c r="BE1691" s="167"/>
      <c r="BF1691" s="167"/>
      <c r="BG1691" s="167"/>
      <c r="BH1691" s="167"/>
      <c r="BI1691" s="167"/>
      <c r="BJ1691" s="167"/>
      <c r="BK1691" s="167"/>
      <c r="BL1691" s="166"/>
      <c r="BM1691" s="166"/>
      <c r="BN1691" s="166"/>
      <c r="BO1691" s="166"/>
      <c r="BP1691" s="166"/>
      <c r="BQ1691" s="166"/>
      <c r="BR1691" s="166"/>
      <c r="BS1691" s="166"/>
      <c r="BT1691" s="166"/>
      <c r="BU1691" s="166"/>
      <c r="BV1691" s="166"/>
      <c r="BW1691" s="166"/>
      <c r="BX1691" s="166"/>
      <c r="BY1691" s="166"/>
      <c r="BZ1691" s="166"/>
      <c r="CA1691" s="166"/>
      <c r="CB1691" s="166"/>
      <c r="CC1691" s="166"/>
      <c r="CD1691" s="166"/>
      <c r="CE1691" s="166"/>
      <c r="CF1691" s="166"/>
      <c r="CG1691" s="166"/>
      <c r="CH1691" s="166"/>
      <c r="CI1691" s="166"/>
      <c r="CJ1691" s="166"/>
      <c r="CK1691" s="166"/>
      <c r="CL1691" s="166"/>
      <c r="CM1691" s="166"/>
      <c r="CN1691" s="166"/>
      <c r="CO1691" s="166"/>
      <c r="CP1691" s="166"/>
      <c r="CQ1691" s="166"/>
      <c r="CR1691" s="166"/>
      <c r="CS1691" s="166"/>
      <c r="CT1691" s="166"/>
      <c r="CU1691" s="166"/>
      <c r="CV1691" s="166"/>
      <c r="CW1691" s="166"/>
      <c r="CX1691" s="166"/>
      <c r="CY1691" s="166"/>
      <c r="CZ1691" s="166"/>
      <c r="DA1691" s="166"/>
      <c r="DB1691" s="166"/>
      <c r="DC1691" s="166"/>
      <c r="DD1691" s="166"/>
      <c r="DE1691" s="166"/>
      <c r="DF1691" s="166"/>
      <c r="DG1691" s="166"/>
      <c r="DH1691" s="166"/>
      <c r="DI1691" s="166"/>
      <c r="DJ1691" s="166"/>
      <c r="DK1691" s="166"/>
      <c r="DL1691" s="166"/>
      <c r="DM1691" s="166"/>
      <c r="DN1691" s="166"/>
      <c r="DO1691" s="166"/>
      <c r="DP1691" s="166"/>
      <c r="DQ1691" s="166"/>
      <c r="DR1691" s="166"/>
      <c r="DS1691" s="166"/>
      <c r="DT1691" s="166"/>
      <c r="DU1691" s="166"/>
      <c r="DV1691" s="166"/>
      <c r="DW1691" s="166"/>
      <c r="DX1691" s="166"/>
      <c r="DY1691" s="166"/>
      <c r="DZ1691" s="166"/>
      <c r="EA1691" s="166"/>
      <c r="EB1691" s="166"/>
      <c r="EC1691" s="166"/>
      <c r="ED1691" s="166"/>
      <c r="EE1691" s="166"/>
      <c r="EF1691" s="166"/>
      <c r="EG1691" s="166"/>
      <c r="EH1691" s="166"/>
      <c r="EI1691" s="166"/>
      <c r="EJ1691" s="166"/>
      <c r="EK1691" s="166"/>
      <c r="EL1691" s="166"/>
      <c r="EM1691" s="166"/>
      <c r="EN1691" s="166"/>
      <c r="EO1691" s="166"/>
      <c r="EP1691" s="166"/>
      <c r="EQ1691" s="166"/>
      <c r="ER1691" s="166"/>
      <c r="ES1691" s="166"/>
      <c r="ET1691" s="166"/>
      <c r="EU1691" s="166"/>
      <c r="EV1691" s="166"/>
      <c r="EW1691" s="166"/>
      <c r="EX1691" s="166"/>
      <c r="EY1691" s="166"/>
      <c r="EZ1691" s="166"/>
      <c r="FA1691" s="166"/>
      <c r="FB1691" s="166"/>
      <c r="FC1691" s="166"/>
      <c r="FD1691" s="166"/>
      <c r="FE1691" s="166"/>
      <c r="FF1691" s="166"/>
      <c r="FG1691" s="166"/>
      <c r="FH1691" s="166"/>
      <c r="FI1691" s="166"/>
      <c r="FJ1691" s="166"/>
    </row>
    <row r="1692" spans="13:166" s="19" customFormat="1">
      <c r="M1692" s="166"/>
      <c r="N1692" s="166"/>
      <c r="O1692" s="166"/>
      <c r="P1692" s="166"/>
      <c r="Q1692" s="166"/>
      <c r="R1692" s="166"/>
      <c r="S1692" s="166"/>
      <c r="T1692" s="166"/>
      <c r="U1692" s="166"/>
      <c r="V1692" s="166"/>
      <c r="W1692" s="166"/>
      <c r="X1692" s="166"/>
      <c r="Y1692" s="166"/>
      <c r="Z1692" s="166"/>
      <c r="AA1692" s="166"/>
      <c r="AB1692" s="166"/>
      <c r="AC1692" s="166"/>
      <c r="AD1692" s="166"/>
      <c r="AE1692" s="166"/>
      <c r="AF1692" s="166"/>
      <c r="AG1692" s="166"/>
      <c r="AH1692" s="167"/>
      <c r="AI1692" s="167"/>
      <c r="AJ1692" s="167"/>
      <c r="AK1692" s="167"/>
      <c r="AL1692" s="167"/>
      <c r="AM1692" s="167"/>
      <c r="AN1692" s="167"/>
      <c r="AO1692" s="167"/>
      <c r="AP1692" s="167"/>
      <c r="AQ1692" s="167"/>
      <c r="AR1692" s="167"/>
      <c r="AS1692" s="167"/>
      <c r="AT1692" s="167"/>
      <c r="AU1692" s="167"/>
      <c r="AV1692" s="167"/>
      <c r="AW1692" s="167"/>
      <c r="AX1692" s="167"/>
      <c r="AY1692" s="167"/>
      <c r="AZ1692" s="167"/>
      <c r="BA1692" s="167"/>
      <c r="BB1692" s="167"/>
      <c r="BC1692" s="167"/>
      <c r="BD1692" s="167"/>
      <c r="BE1692" s="167"/>
      <c r="BF1692" s="167"/>
      <c r="BG1692" s="167"/>
      <c r="BH1692" s="167"/>
      <c r="BI1692" s="167"/>
      <c r="BJ1692" s="167"/>
      <c r="BK1692" s="167"/>
      <c r="BL1692" s="166"/>
      <c r="BM1692" s="166"/>
      <c r="BN1692" s="166"/>
      <c r="BO1692" s="166"/>
      <c r="BP1692" s="166"/>
      <c r="BQ1692" s="166"/>
      <c r="BR1692" s="166"/>
      <c r="BS1692" s="166"/>
      <c r="BT1692" s="166"/>
      <c r="BU1692" s="166"/>
      <c r="BV1692" s="166"/>
      <c r="BW1692" s="166"/>
      <c r="BX1692" s="166"/>
      <c r="BY1692" s="166"/>
      <c r="BZ1692" s="166"/>
      <c r="CA1692" s="166"/>
      <c r="CB1692" s="166"/>
      <c r="CC1692" s="166"/>
      <c r="CD1692" s="166"/>
      <c r="CE1692" s="166"/>
      <c r="CF1692" s="166"/>
      <c r="CG1692" s="166"/>
      <c r="CH1692" s="166"/>
      <c r="CI1692" s="166"/>
      <c r="CJ1692" s="166"/>
      <c r="CK1692" s="166"/>
      <c r="CL1692" s="166"/>
      <c r="CM1692" s="166"/>
      <c r="CN1692" s="166"/>
      <c r="CO1692" s="166"/>
      <c r="CP1692" s="166"/>
      <c r="CQ1692" s="166"/>
      <c r="CR1692" s="166"/>
      <c r="CS1692" s="166"/>
      <c r="CT1692" s="166"/>
      <c r="CU1692" s="166"/>
      <c r="CV1692" s="166"/>
      <c r="CW1692" s="166"/>
      <c r="CX1692" s="166"/>
      <c r="CY1692" s="166"/>
      <c r="CZ1692" s="166"/>
      <c r="DA1692" s="166"/>
      <c r="DB1692" s="166"/>
      <c r="DC1692" s="166"/>
      <c r="DD1692" s="166"/>
      <c r="DE1692" s="166"/>
      <c r="DF1692" s="166"/>
      <c r="DG1692" s="166"/>
      <c r="DH1692" s="166"/>
      <c r="DI1692" s="166"/>
      <c r="DJ1692" s="166"/>
      <c r="DK1692" s="166"/>
      <c r="DL1692" s="166"/>
      <c r="DM1692" s="166"/>
      <c r="DN1692" s="166"/>
      <c r="DO1692" s="166"/>
      <c r="DP1692" s="166"/>
      <c r="DQ1692" s="166"/>
      <c r="DR1692" s="166"/>
      <c r="DS1692" s="166"/>
      <c r="DT1692" s="166"/>
      <c r="DU1692" s="166"/>
      <c r="DV1692" s="166"/>
      <c r="DW1692" s="166"/>
      <c r="DX1692" s="166"/>
      <c r="DY1692" s="166"/>
      <c r="DZ1692" s="166"/>
      <c r="EA1692" s="166"/>
      <c r="EB1692" s="166"/>
      <c r="EC1692" s="166"/>
      <c r="ED1692" s="166"/>
      <c r="EE1692" s="166"/>
      <c r="EF1692" s="166"/>
      <c r="EG1692" s="166"/>
      <c r="EH1692" s="166"/>
      <c r="EI1692" s="166"/>
      <c r="EJ1692" s="166"/>
      <c r="EK1692" s="166"/>
      <c r="EL1692" s="166"/>
      <c r="EM1692" s="166"/>
      <c r="EN1692" s="166"/>
      <c r="EO1692" s="166"/>
      <c r="EP1692" s="166"/>
      <c r="EQ1692" s="166"/>
      <c r="ER1692" s="166"/>
      <c r="ES1692" s="166"/>
      <c r="ET1692" s="166"/>
      <c r="EU1692" s="166"/>
      <c r="EV1692" s="166"/>
      <c r="EW1692" s="166"/>
      <c r="EX1692" s="166"/>
      <c r="EY1692" s="166"/>
      <c r="EZ1692" s="166"/>
      <c r="FA1692" s="166"/>
      <c r="FB1692" s="166"/>
      <c r="FC1692" s="166"/>
      <c r="FD1692" s="166"/>
      <c r="FE1692" s="166"/>
      <c r="FF1692" s="166"/>
      <c r="FG1692" s="166"/>
      <c r="FH1692" s="166"/>
      <c r="FI1692" s="166"/>
      <c r="FJ1692" s="166"/>
    </row>
    <row r="1693" spans="13:166" s="19" customFormat="1">
      <c r="M1693" s="166"/>
      <c r="N1693" s="166"/>
      <c r="O1693" s="166"/>
      <c r="P1693" s="166"/>
      <c r="Q1693" s="166"/>
      <c r="R1693" s="166"/>
      <c r="S1693" s="166"/>
      <c r="T1693" s="166"/>
      <c r="U1693" s="166"/>
      <c r="V1693" s="166"/>
      <c r="W1693" s="166"/>
      <c r="X1693" s="166"/>
      <c r="Y1693" s="166"/>
      <c r="Z1693" s="166"/>
      <c r="AA1693" s="166"/>
      <c r="AB1693" s="166"/>
      <c r="AC1693" s="166"/>
      <c r="AD1693" s="166"/>
      <c r="AE1693" s="166"/>
      <c r="AF1693" s="166"/>
      <c r="AG1693" s="166"/>
      <c r="AH1693" s="167"/>
      <c r="AI1693" s="167"/>
      <c r="AJ1693" s="167"/>
      <c r="AK1693" s="167"/>
      <c r="AL1693" s="167"/>
      <c r="AM1693" s="167"/>
      <c r="AN1693" s="167"/>
      <c r="AO1693" s="167"/>
      <c r="AP1693" s="167"/>
      <c r="AQ1693" s="167"/>
      <c r="AR1693" s="167"/>
      <c r="AS1693" s="167"/>
      <c r="AT1693" s="167"/>
      <c r="AU1693" s="167"/>
      <c r="AV1693" s="167"/>
      <c r="AW1693" s="167"/>
      <c r="AX1693" s="167"/>
      <c r="AY1693" s="167"/>
      <c r="AZ1693" s="167"/>
      <c r="BA1693" s="167"/>
      <c r="BB1693" s="167"/>
      <c r="BC1693" s="167"/>
      <c r="BD1693" s="167"/>
      <c r="BE1693" s="167"/>
      <c r="BF1693" s="167"/>
      <c r="BG1693" s="167"/>
      <c r="BH1693" s="167"/>
      <c r="BI1693" s="167"/>
      <c r="BJ1693" s="167"/>
      <c r="BK1693" s="167"/>
      <c r="BL1693" s="166"/>
      <c r="BM1693" s="166"/>
      <c r="BN1693" s="166"/>
      <c r="BO1693" s="166"/>
      <c r="BP1693" s="166"/>
      <c r="BQ1693" s="166"/>
      <c r="BR1693" s="166"/>
      <c r="BS1693" s="166"/>
      <c r="BT1693" s="166"/>
      <c r="BU1693" s="166"/>
      <c r="BV1693" s="166"/>
      <c r="BW1693" s="166"/>
      <c r="BX1693" s="166"/>
      <c r="BY1693" s="166"/>
      <c r="BZ1693" s="166"/>
      <c r="CA1693" s="166"/>
      <c r="CB1693" s="166"/>
      <c r="CC1693" s="166"/>
      <c r="CD1693" s="166"/>
      <c r="CE1693" s="166"/>
      <c r="CF1693" s="166"/>
      <c r="CG1693" s="166"/>
      <c r="CH1693" s="166"/>
      <c r="CI1693" s="166"/>
      <c r="CJ1693" s="166"/>
      <c r="CK1693" s="166"/>
      <c r="CL1693" s="166"/>
      <c r="CM1693" s="166"/>
      <c r="CN1693" s="166"/>
      <c r="CO1693" s="166"/>
      <c r="CP1693" s="166"/>
      <c r="CQ1693" s="166"/>
      <c r="CR1693" s="166"/>
      <c r="CS1693" s="166"/>
      <c r="CT1693" s="166"/>
      <c r="CU1693" s="166"/>
      <c r="CV1693" s="166"/>
      <c r="CW1693" s="166"/>
      <c r="CX1693" s="166"/>
      <c r="CY1693" s="166"/>
      <c r="CZ1693" s="166"/>
      <c r="DA1693" s="166"/>
      <c r="DB1693" s="166"/>
      <c r="DC1693" s="166"/>
      <c r="DD1693" s="166"/>
      <c r="DE1693" s="166"/>
      <c r="DF1693" s="166"/>
      <c r="DG1693" s="166"/>
      <c r="DH1693" s="166"/>
      <c r="DI1693" s="166"/>
      <c r="DJ1693" s="166"/>
      <c r="DK1693" s="166"/>
      <c r="DL1693" s="166"/>
      <c r="DM1693" s="166"/>
      <c r="DN1693" s="166"/>
      <c r="DO1693" s="166"/>
      <c r="DP1693" s="166"/>
      <c r="DQ1693" s="166"/>
      <c r="DR1693" s="166"/>
      <c r="DS1693" s="166"/>
      <c r="DT1693" s="166"/>
      <c r="DU1693" s="166"/>
      <c r="DV1693" s="166"/>
      <c r="DW1693" s="166"/>
      <c r="DX1693" s="166"/>
      <c r="DY1693" s="166"/>
      <c r="DZ1693" s="166"/>
      <c r="EA1693" s="166"/>
      <c r="EB1693" s="166"/>
      <c r="EC1693" s="166"/>
      <c r="ED1693" s="166"/>
      <c r="EE1693" s="166"/>
      <c r="EF1693" s="166"/>
      <c r="EG1693" s="166"/>
      <c r="EH1693" s="166"/>
      <c r="EI1693" s="166"/>
      <c r="EJ1693" s="166"/>
      <c r="EK1693" s="166"/>
      <c r="EL1693" s="166"/>
      <c r="EM1693" s="166"/>
      <c r="EN1693" s="166"/>
      <c r="EO1693" s="166"/>
      <c r="EP1693" s="166"/>
      <c r="EQ1693" s="166"/>
      <c r="ER1693" s="166"/>
      <c r="ES1693" s="166"/>
      <c r="ET1693" s="166"/>
      <c r="EU1693" s="166"/>
      <c r="EV1693" s="166"/>
      <c r="EW1693" s="166"/>
      <c r="EX1693" s="166"/>
      <c r="EY1693" s="166"/>
      <c r="EZ1693" s="166"/>
      <c r="FA1693" s="166"/>
      <c r="FB1693" s="166"/>
      <c r="FC1693" s="166"/>
      <c r="FD1693" s="166"/>
      <c r="FE1693" s="166"/>
      <c r="FF1693" s="166"/>
      <c r="FG1693" s="166"/>
      <c r="FH1693" s="166"/>
      <c r="FI1693" s="166"/>
      <c r="FJ1693" s="166"/>
    </row>
    <row r="1694" spans="13:166" s="19" customFormat="1">
      <c r="M1694" s="166"/>
      <c r="N1694" s="166"/>
      <c r="O1694" s="166"/>
      <c r="P1694" s="166"/>
      <c r="Q1694" s="166"/>
      <c r="R1694" s="166"/>
      <c r="S1694" s="166"/>
      <c r="T1694" s="166"/>
      <c r="U1694" s="166"/>
      <c r="V1694" s="166"/>
      <c r="W1694" s="166"/>
      <c r="X1694" s="166"/>
      <c r="Y1694" s="166"/>
      <c r="Z1694" s="166"/>
      <c r="AA1694" s="166"/>
      <c r="AB1694" s="166"/>
      <c r="AC1694" s="166"/>
      <c r="AD1694" s="166"/>
      <c r="AE1694" s="166"/>
      <c r="AF1694" s="166"/>
      <c r="AG1694" s="166"/>
      <c r="AH1694" s="167"/>
      <c r="AI1694" s="167"/>
      <c r="AJ1694" s="167"/>
      <c r="AK1694" s="167"/>
      <c r="AL1694" s="167"/>
      <c r="AM1694" s="167"/>
      <c r="AN1694" s="167"/>
      <c r="AO1694" s="167"/>
      <c r="AP1694" s="167"/>
      <c r="AQ1694" s="167"/>
      <c r="AR1694" s="167"/>
      <c r="AS1694" s="167"/>
      <c r="AT1694" s="167"/>
      <c r="AU1694" s="167"/>
      <c r="AV1694" s="167"/>
      <c r="AW1694" s="167"/>
      <c r="AX1694" s="167"/>
      <c r="AY1694" s="167"/>
      <c r="AZ1694" s="167"/>
      <c r="BA1694" s="167"/>
      <c r="BB1694" s="167"/>
      <c r="BC1694" s="167"/>
      <c r="BD1694" s="167"/>
      <c r="BE1694" s="167"/>
      <c r="BF1694" s="167"/>
      <c r="BG1694" s="167"/>
      <c r="BH1694" s="167"/>
      <c r="BI1694" s="167"/>
      <c r="BJ1694" s="167"/>
      <c r="BK1694" s="167"/>
      <c r="BL1694" s="166"/>
      <c r="BM1694" s="166"/>
      <c r="BN1694" s="166"/>
      <c r="BO1694" s="166"/>
      <c r="BP1694" s="166"/>
      <c r="BQ1694" s="166"/>
      <c r="BR1694" s="166"/>
      <c r="BS1694" s="166"/>
      <c r="BT1694" s="166"/>
      <c r="BU1694" s="166"/>
      <c r="BV1694" s="166"/>
      <c r="BW1694" s="166"/>
      <c r="BX1694" s="166"/>
      <c r="BY1694" s="166"/>
      <c r="BZ1694" s="166"/>
      <c r="CA1694" s="166"/>
      <c r="CB1694" s="166"/>
      <c r="CC1694" s="166"/>
      <c r="CD1694" s="166"/>
      <c r="CE1694" s="166"/>
      <c r="CF1694" s="166"/>
      <c r="CG1694" s="166"/>
      <c r="CH1694" s="166"/>
      <c r="CI1694" s="166"/>
      <c r="CJ1694" s="166"/>
      <c r="CK1694" s="166"/>
      <c r="CL1694" s="166"/>
      <c r="CM1694" s="166"/>
      <c r="CN1694" s="166"/>
      <c r="CO1694" s="166"/>
      <c r="CP1694" s="166"/>
      <c r="CQ1694" s="166"/>
      <c r="CR1694" s="166"/>
      <c r="CS1694" s="166"/>
      <c r="CT1694" s="166"/>
      <c r="CU1694" s="166"/>
      <c r="CV1694" s="166"/>
      <c r="CW1694" s="166"/>
      <c r="CX1694" s="166"/>
      <c r="CY1694" s="166"/>
      <c r="CZ1694" s="166"/>
      <c r="DA1694" s="166"/>
      <c r="DB1694" s="166"/>
      <c r="DC1694" s="166"/>
      <c r="DD1694" s="166"/>
      <c r="DE1694" s="166"/>
      <c r="DF1694" s="166"/>
      <c r="DG1694" s="166"/>
      <c r="DH1694" s="166"/>
      <c r="DI1694" s="166"/>
      <c r="DJ1694" s="166"/>
      <c r="DK1694" s="166"/>
      <c r="DL1694" s="166"/>
      <c r="DM1694" s="166"/>
      <c r="DN1694" s="166"/>
      <c r="DO1694" s="166"/>
      <c r="DP1694" s="166"/>
      <c r="DQ1694" s="166"/>
      <c r="DR1694" s="166"/>
      <c r="DS1694" s="166"/>
      <c r="DT1694" s="166"/>
      <c r="DU1694" s="166"/>
      <c r="DV1694" s="166"/>
      <c r="DW1694" s="166"/>
      <c r="DX1694" s="166"/>
      <c r="DY1694" s="166"/>
      <c r="DZ1694" s="166"/>
      <c r="EA1694" s="166"/>
      <c r="EB1694" s="166"/>
      <c r="EC1694" s="166"/>
      <c r="ED1694" s="166"/>
      <c r="EE1694" s="166"/>
      <c r="EF1694" s="166"/>
      <c r="EG1694" s="166"/>
      <c r="EH1694" s="166"/>
      <c r="EI1694" s="166"/>
      <c r="EJ1694" s="166"/>
      <c r="EK1694" s="166"/>
      <c r="EL1694" s="166"/>
      <c r="EM1694" s="166"/>
      <c r="EN1694" s="166"/>
      <c r="EO1694" s="166"/>
      <c r="EP1694" s="166"/>
      <c r="EQ1694" s="166"/>
      <c r="ER1694" s="166"/>
      <c r="ES1694" s="166"/>
      <c r="ET1694" s="166"/>
      <c r="EU1694" s="166"/>
      <c r="EV1694" s="166"/>
      <c r="EW1694" s="166"/>
      <c r="EX1694" s="166"/>
      <c r="EY1694" s="166"/>
      <c r="EZ1694" s="166"/>
      <c r="FA1694" s="166"/>
      <c r="FB1694" s="166"/>
      <c r="FC1694" s="166"/>
      <c r="FD1694" s="166"/>
      <c r="FE1694" s="166"/>
      <c r="FF1694" s="166"/>
      <c r="FG1694" s="166"/>
      <c r="FH1694" s="166"/>
      <c r="FI1694" s="166"/>
      <c r="FJ1694" s="166"/>
    </row>
    <row r="1695" spans="13:166" s="19" customFormat="1">
      <c r="M1695" s="166"/>
      <c r="N1695" s="166"/>
      <c r="O1695" s="166"/>
      <c r="P1695" s="166"/>
      <c r="Q1695" s="166"/>
      <c r="R1695" s="166"/>
      <c r="S1695" s="166"/>
      <c r="T1695" s="166"/>
      <c r="U1695" s="166"/>
      <c r="V1695" s="166"/>
      <c r="W1695" s="166"/>
      <c r="X1695" s="166"/>
      <c r="Y1695" s="166"/>
      <c r="Z1695" s="166"/>
      <c r="AA1695" s="166"/>
      <c r="AB1695" s="166"/>
      <c r="AC1695" s="166"/>
      <c r="AD1695" s="166"/>
      <c r="AE1695" s="166"/>
      <c r="AF1695" s="166"/>
      <c r="AG1695" s="166"/>
      <c r="AH1695" s="167"/>
      <c r="AI1695" s="167"/>
      <c r="AJ1695" s="167"/>
      <c r="AK1695" s="167"/>
      <c r="AL1695" s="167"/>
      <c r="AM1695" s="167"/>
      <c r="AN1695" s="167"/>
      <c r="AO1695" s="167"/>
      <c r="AP1695" s="167"/>
      <c r="AQ1695" s="167"/>
      <c r="AR1695" s="167"/>
      <c r="AS1695" s="167"/>
      <c r="AT1695" s="167"/>
      <c r="AU1695" s="167"/>
      <c r="AV1695" s="167"/>
      <c r="AW1695" s="167"/>
      <c r="AX1695" s="167"/>
      <c r="AY1695" s="167"/>
      <c r="AZ1695" s="167"/>
      <c r="BA1695" s="167"/>
      <c r="BB1695" s="167"/>
      <c r="BC1695" s="167"/>
      <c r="BD1695" s="167"/>
      <c r="BE1695" s="167"/>
      <c r="BF1695" s="167"/>
      <c r="BG1695" s="167"/>
      <c r="BH1695" s="167"/>
      <c r="BI1695" s="167"/>
      <c r="BJ1695" s="167"/>
      <c r="BK1695" s="167"/>
      <c r="BL1695" s="166"/>
      <c r="BM1695" s="166"/>
      <c r="BN1695" s="166"/>
      <c r="BO1695" s="166"/>
      <c r="BP1695" s="166"/>
      <c r="BQ1695" s="166"/>
      <c r="BR1695" s="166"/>
      <c r="BS1695" s="166"/>
      <c r="BT1695" s="166"/>
      <c r="BU1695" s="166"/>
      <c r="BV1695" s="166"/>
      <c r="BW1695" s="166"/>
      <c r="BX1695" s="166"/>
      <c r="BY1695" s="166"/>
      <c r="BZ1695" s="166"/>
      <c r="CA1695" s="166"/>
      <c r="CB1695" s="166"/>
      <c r="CC1695" s="166"/>
      <c r="CD1695" s="166"/>
      <c r="CE1695" s="166"/>
      <c r="CF1695" s="166"/>
      <c r="CG1695" s="166"/>
      <c r="CH1695" s="166"/>
      <c r="CI1695" s="166"/>
      <c r="CJ1695" s="166"/>
      <c r="CK1695" s="166"/>
      <c r="CL1695" s="166"/>
      <c r="CM1695" s="166"/>
      <c r="CN1695" s="166"/>
      <c r="CO1695" s="166"/>
      <c r="CP1695" s="166"/>
      <c r="CQ1695" s="166"/>
      <c r="CR1695" s="166"/>
      <c r="CS1695" s="166"/>
      <c r="CT1695" s="166"/>
      <c r="CU1695" s="166"/>
      <c r="CV1695" s="166"/>
      <c r="CW1695" s="166"/>
      <c r="CX1695" s="166"/>
      <c r="CY1695" s="166"/>
      <c r="CZ1695" s="166"/>
      <c r="DA1695" s="166"/>
      <c r="DB1695" s="166"/>
      <c r="DC1695" s="166"/>
      <c r="DD1695" s="166"/>
      <c r="DE1695" s="166"/>
      <c r="DF1695" s="166"/>
      <c r="DG1695" s="166"/>
      <c r="DH1695" s="166"/>
      <c r="DI1695" s="166"/>
      <c r="DJ1695" s="166"/>
      <c r="DK1695" s="166"/>
      <c r="DL1695" s="166"/>
      <c r="DM1695" s="166"/>
      <c r="DN1695" s="166"/>
      <c r="DO1695" s="166"/>
      <c r="DP1695" s="166"/>
      <c r="DQ1695" s="166"/>
      <c r="DR1695" s="166"/>
      <c r="DS1695" s="166"/>
      <c r="DT1695" s="166"/>
      <c r="DU1695" s="166"/>
      <c r="DV1695" s="166"/>
      <c r="DW1695" s="166"/>
      <c r="DX1695" s="166"/>
      <c r="DY1695" s="166"/>
      <c r="DZ1695" s="166"/>
      <c r="EA1695" s="166"/>
      <c r="EB1695" s="166"/>
      <c r="EC1695" s="166"/>
      <c r="ED1695" s="166"/>
      <c r="EE1695" s="166"/>
      <c r="EF1695" s="166"/>
      <c r="EG1695" s="166"/>
      <c r="EH1695" s="166"/>
      <c r="EI1695" s="166"/>
      <c r="EJ1695" s="166"/>
      <c r="EK1695" s="166"/>
      <c r="EL1695" s="166"/>
      <c r="EM1695" s="166"/>
      <c r="EN1695" s="166"/>
      <c r="EO1695" s="166"/>
      <c r="EP1695" s="166"/>
      <c r="EQ1695" s="166"/>
      <c r="ER1695" s="166"/>
      <c r="ES1695" s="166"/>
      <c r="ET1695" s="166"/>
      <c r="EU1695" s="166"/>
      <c r="EV1695" s="166"/>
      <c r="EW1695" s="166"/>
      <c r="EX1695" s="166"/>
      <c r="EY1695" s="166"/>
      <c r="EZ1695" s="166"/>
      <c r="FA1695" s="166"/>
      <c r="FB1695" s="166"/>
      <c r="FC1695" s="166"/>
      <c r="FD1695" s="166"/>
      <c r="FE1695" s="166"/>
      <c r="FF1695" s="166"/>
      <c r="FG1695" s="166"/>
      <c r="FH1695" s="166"/>
      <c r="FI1695" s="166"/>
      <c r="FJ1695" s="166"/>
    </row>
    <row r="1696" spans="13:166" s="19" customFormat="1">
      <c r="M1696" s="166"/>
      <c r="N1696" s="166"/>
      <c r="O1696" s="166"/>
      <c r="P1696" s="166"/>
      <c r="Q1696" s="166"/>
      <c r="R1696" s="166"/>
      <c r="S1696" s="166"/>
      <c r="T1696" s="166"/>
      <c r="U1696" s="166"/>
      <c r="V1696" s="166"/>
      <c r="W1696" s="166"/>
      <c r="X1696" s="166"/>
      <c r="Y1696" s="166"/>
      <c r="Z1696" s="166"/>
      <c r="AA1696" s="166"/>
      <c r="AB1696" s="166"/>
      <c r="AC1696" s="166"/>
      <c r="AD1696" s="166"/>
      <c r="AE1696" s="166"/>
      <c r="AF1696" s="166"/>
      <c r="AG1696" s="166"/>
      <c r="AH1696" s="167"/>
      <c r="AI1696" s="167"/>
      <c r="AJ1696" s="167"/>
      <c r="AK1696" s="167"/>
      <c r="AL1696" s="167"/>
      <c r="AM1696" s="167"/>
      <c r="AN1696" s="167"/>
      <c r="AO1696" s="167"/>
      <c r="AP1696" s="167"/>
      <c r="AQ1696" s="167"/>
      <c r="AR1696" s="167"/>
      <c r="AS1696" s="167"/>
      <c r="AT1696" s="167"/>
      <c r="AU1696" s="167"/>
      <c r="AV1696" s="167"/>
      <c r="AW1696" s="167"/>
      <c r="AX1696" s="167"/>
      <c r="AY1696" s="167"/>
      <c r="AZ1696" s="167"/>
      <c r="BA1696" s="167"/>
      <c r="BB1696" s="167"/>
      <c r="BC1696" s="167"/>
      <c r="BD1696" s="167"/>
      <c r="BE1696" s="167"/>
      <c r="BF1696" s="167"/>
      <c r="BG1696" s="167"/>
      <c r="BH1696" s="167"/>
      <c r="BI1696" s="167"/>
      <c r="BJ1696" s="167"/>
      <c r="BK1696" s="167"/>
      <c r="BL1696" s="166"/>
      <c r="BM1696" s="166"/>
      <c r="BN1696" s="166"/>
      <c r="BO1696" s="166"/>
      <c r="BP1696" s="166"/>
      <c r="BQ1696" s="166"/>
      <c r="BR1696" s="166"/>
      <c r="BS1696" s="166"/>
      <c r="BT1696" s="166"/>
      <c r="BU1696" s="166"/>
      <c r="BV1696" s="166"/>
      <c r="BW1696" s="166"/>
      <c r="BX1696" s="166"/>
      <c r="BY1696" s="166"/>
      <c r="BZ1696" s="166"/>
      <c r="CA1696" s="166"/>
      <c r="CB1696" s="166"/>
      <c r="CC1696" s="166"/>
      <c r="CD1696" s="166"/>
      <c r="CE1696" s="166"/>
      <c r="CF1696" s="166"/>
      <c r="CG1696" s="166"/>
      <c r="CH1696" s="166"/>
      <c r="CI1696" s="166"/>
      <c r="CJ1696" s="166"/>
      <c r="CK1696" s="166"/>
      <c r="CL1696" s="166"/>
      <c r="CM1696" s="166"/>
      <c r="CN1696" s="166"/>
      <c r="CO1696" s="166"/>
      <c r="CP1696" s="166"/>
      <c r="CQ1696" s="166"/>
      <c r="CR1696" s="166"/>
      <c r="CS1696" s="166"/>
      <c r="CT1696" s="166"/>
      <c r="CU1696" s="166"/>
      <c r="CV1696" s="166"/>
      <c r="CW1696" s="166"/>
      <c r="CX1696" s="166"/>
      <c r="CY1696" s="166"/>
      <c r="CZ1696" s="166"/>
      <c r="DA1696" s="166"/>
      <c r="DB1696" s="166"/>
      <c r="DC1696" s="166"/>
      <c r="DD1696" s="166"/>
      <c r="DE1696" s="166"/>
      <c r="DF1696" s="166"/>
      <c r="DG1696" s="166"/>
      <c r="DH1696" s="166"/>
      <c r="DI1696" s="166"/>
      <c r="DJ1696" s="166"/>
      <c r="DK1696" s="166"/>
      <c r="DL1696" s="166"/>
      <c r="DM1696" s="166"/>
      <c r="DN1696" s="166"/>
      <c r="DO1696" s="166"/>
      <c r="DP1696" s="166"/>
      <c r="DQ1696" s="166"/>
      <c r="DR1696" s="166"/>
      <c r="DS1696" s="166"/>
      <c r="DT1696" s="166"/>
      <c r="DU1696" s="166"/>
      <c r="DV1696" s="166"/>
      <c r="DW1696" s="166"/>
      <c r="DX1696" s="166"/>
      <c r="DY1696" s="166"/>
      <c r="DZ1696" s="166"/>
      <c r="EA1696" s="166"/>
      <c r="EB1696" s="166"/>
      <c r="EC1696" s="166"/>
      <c r="ED1696" s="166"/>
      <c r="EE1696" s="166"/>
      <c r="EF1696" s="166"/>
      <c r="EG1696" s="166"/>
      <c r="EH1696" s="166"/>
      <c r="EI1696" s="166"/>
      <c r="EJ1696" s="166"/>
      <c r="EK1696" s="166"/>
      <c r="EL1696" s="166"/>
      <c r="EM1696" s="166"/>
      <c r="EN1696" s="166"/>
      <c r="EO1696" s="166"/>
      <c r="EP1696" s="166"/>
      <c r="EQ1696" s="166"/>
      <c r="ER1696" s="166"/>
      <c r="ES1696" s="166"/>
      <c r="ET1696" s="166"/>
      <c r="EU1696" s="166"/>
      <c r="EV1696" s="166"/>
      <c r="EW1696" s="166"/>
      <c r="EX1696" s="166"/>
      <c r="EY1696" s="166"/>
      <c r="EZ1696" s="166"/>
      <c r="FA1696" s="166"/>
      <c r="FB1696" s="166"/>
      <c r="FC1696" s="166"/>
      <c r="FD1696" s="166"/>
      <c r="FE1696" s="166"/>
      <c r="FF1696" s="166"/>
      <c r="FG1696" s="166"/>
      <c r="FH1696" s="166"/>
      <c r="FI1696" s="166"/>
      <c r="FJ1696" s="166"/>
    </row>
    <row r="1697" spans="13:166" s="19" customFormat="1">
      <c r="M1697" s="166"/>
      <c r="N1697" s="166"/>
      <c r="O1697" s="166"/>
      <c r="P1697" s="166"/>
      <c r="Q1697" s="166"/>
      <c r="R1697" s="166"/>
      <c r="S1697" s="166"/>
      <c r="T1697" s="166"/>
      <c r="U1697" s="166"/>
      <c r="V1697" s="166"/>
      <c r="W1697" s="166"/>
      <c r="X1697" s="166"/>
      <c r="Y1697" s="166"/>
      <c r="Z1697" s="166"/>
      <c r="AA1697" s="166"/>
      <c r="AB1697" s="166"/>
      <c r="AC1697" s="166"/>
      <c r="AD1697" s="166"/>
      <c r="AE1697" s="166"/>
      <c r="AF1697" s="166"/>
      <c r="AG1697" s="166"/>
      <c r="AH1697" s="167"/>
      <c r="AI1697" s="167"/>
      <c r="AJ1697" s="167"/>
      <c r="AK1697" s="167"/>
      <c r="AL1697" s="167"/>
      <c r="AM1697" s="167"/>
      <c r="AN1697" s="167"/>
      <c r="AO1697" s="167"/>
      <c r="AP1697" s="167"/>
      <c r="AQ1697" s="167"/>
      <c r="AR1697" s="167"/>
      <c r="AS1697" s="167"/>
      <c r="AT1697" s="167"/>
      <c r="AU1697" s="167"/>
      <c r="AV1697" s="167"/>
      <c r="AW1697" s="167"/>
      <c r="AX1697" s="167"/>
      <c r="AY1697" s="167"/>
      <c r="AZ1697" s="167"/>
      <c r="BA1697" s="167"/>
      <c r="BB1697" s="167"/>
      <c r="BC1697" s="167"/>
      <c r="BD1697" s="167"/>
      <c r="BE1697" s="167"/>
      <c r="BF1697" s="167"/>
      <c r="BG1697" s="167"/>
      <c r="BH1697" s="167"/>
      <c r="BI1697" s="167"/>
      <c r="BJ1697" s="167"/>
      <c r="BK1697" s="167"/>
      <c r="BL1697" s="166"/>
      <c r="BM1697" s="166"/>
      <c r="BN1697" s="166"/>
      <c r="BO1697" s="166"/>
      <c r="BP1697" s="166"/>
      <c r="BQ1697" s="166"/>
      <c r="BR1697" s="166"/>
      <c r="BS1697" s="166"/>
      <c r="BT1697" s="166"/>
      <c r="BU1697" s="166"/>
      <c r="BV1697" s="166"/>
      <c r="BW1697" s="166"/>
      <c r="BX1697" s="166"/>
      <c r="BY1697" s="166"/>
      <c r="BZ1697" s="166"/>
      <c r="CA1697" s="166"/>
      <c r="CB1697" s="166"/>
      <c r="CC1697" s="166"/>
      <c r="CD1697" s="166"/>
      <c r="CE1697" s="166"/>
      <c r="CF1697" s="166"/>
      <c r="CG1697" s="166"/>
      <c r="CH1697" s="166"/>
      <c r="CI1697" s="166"/>
      <c r="CJ1697" s="166"/>
      <c r="CK1697" s="166"/>
      <c r="CL1697" s="166"/>
      <c r="CM1697" s="166"/>
      <c r="CN1697" s="166"/>
      <c r="CO1697" s="166"/>
      <c r="CP1697" s="166"/>
      <c r="CQ1697" s="166"/>
      <c r="CR1697" s="166"/>
      <c r="CS1697" s="166"/>
      <c r="CT1697" s="166"/>
      <c r="CU1697" s="166"/>
      <c r="CV1697" s="166"/>
      <c r="CW1697" s="166"/>
      <c r="CX1697" s="166"/>
      <c r="CY1697" s="166"/>
      <c r="CZ1697" s="166"/>
      <c r="DA1697" s="166"/>
      <c r="DB1697" s="166"/>
      <c r="DC1697" s="166"/>
      <c r="DD1697" s="166"/>
      <c r="DE1697" s="166"/>
      <c r="DF1697" s="166"/>
      <c r="DG1697" s="166"/>
      <c r="DH1697" s="166"/>
      <c r="DI1697" s="166"/>
      <c r="DJ1697" s="166"/>
      <c r="DK1697" s="166"/>
      <c r="DL1697" s="166"/>
      <c r="DM1697" s="166"/>
      <c r="DN1697" s="166"/>
      <c r="DO1697" s="166"/>
      <c r="DP1697" s="166"/>
      <c r="DQ1697" s="166"/>
      <c r="DR1697" s="166"/>
      <c r="DS1697" s="166"/>
      <c r="DT1697" s="166"/>
      <c r="DU1697" s="166"/>
      <c r="DV1697" s="166"/>
      <c r="DW1697" s="166"/>
      <c r="DX1697" s="166"/>
      <c r="DY1697" s="166"/>
      <c r="DZ1697" s="166"/>
      <c r="EA1697" s="166"/>
      <c r="EB1697" s="166"/>
      <c r="EC1697" s="166"/>
      <c r="ED1697" s="166"/>
      <c r="EE1697" s="166"/>
      <c r="EF1697" s="166"/>
      <c r="EG1697" s="166"/>
      <c r="EH1697" s="166"/>
      <c r="EI1697" s="166"/>
      <c r="EJ1697" s="166"/>
      <c r="EK1697" s="166"/>
      <c r="EL1697" s="166"/>
      <c r="EM1697" s="166"/>
      <c r="EN1697" s="166"/>
      <c r="EO1697" s="166"/>
      <c r="EP1697" s="166"/>
      <c r="EQ1697" s="166"/>
      <c r="ER1697" s="166"/>
      <c r="ES1697" s="166"/>
      <c r="ET1697" s="166"/>
      <c r="EU1697" s="166"/>
      <c r="EV1697" s="166"/>
      <c r="EW1697" s="166"/>
      <c r="EX1697" s="166"/>
      <c r="EY1697" s="166"/>
      <c r="EZ1697" s="166"/>
      <c r="FA1697" s="166"/>
      <c r="FB1697" s="166"/>
      <c r="FC1697" s="166"/>
      <c r="FD1697" s="166"/>
      <c r="FE1697" s="166"/>
      <c r="FF1697" s="166"/>
      <c r="FG1697" s="166"/>
      <c r="FH1697" s="166"/>
      <c r="FI1697" s="166"/>
      <c r="FJ1697" s="166"/>
    </row>
    <row r="1698" spans="13:166" s="19" customFormat="1">
      <c r="M1698" s="166"/>
      <c r="N1698" s="166"/>
      <c r="O1698" s="166"/>
      <c r="P1698" s="166"/>
      <c r="Q1698" s="166"/>
      <c r="R1698" s="166"/>
      <c r="S1698" s="166"/>
      <c r="T1698" s="166"/>
      <c r="U1698" s="166"/>
      <c r="V1698" s="166"/>
      <c r="W1698" s="166"/>
      <c r="X1698" s="166"/>
      <c r="Y1698" s="166"/>
      <c r="Z1698" s="166"/>
      <c r="AA1698" s="166"/>
      <c r="AB1698" s="166"/>
      <c r="AC1698" s="166"/>
      <c r="AD1698" s="166"/>
      <c r="AE1698" s="166"/>
      <c r="AF1698" s="166"/>
      <c r="AG1698" s="166"/>
      <c r="AH1698" s="167"/>
      <c r="AI1698" s="167"/>
      <c r="AJ1698" s="167"/>
      <c r="AK1698" s="167"/>
      <c r="AL1698" s="167"/>
      <c r="AM1698" s="167"/>
      <c r="AN1698" s="167"/>
      <c r="AO1698" s="167"/>
      <c r="AP1698" s="167"/>
      <c r="AQ1698" s="167"/>
      <c r="AR1698" s="167"/>
      <c r="AS1698" s="167"/>
      <c r="AT1698" s="167"/>
      <c r="AU1698" s="167"/>
      <c r="AV1698" s="167"/>
      <c r="AW1698" s="167"/>
      <c r="AX1698" s="167"/>
      <c r="AY1698" s="167"/>
      <c r="AZ1698" s="167"/>
      <c r="BA1698" s="167"/>
      <c r="BB1698" s="167"/>
      <c r="BC1698" s="167"/>
      <c r="BD1698" s="167"/>
      <c r="BE1698" s="167"/>
      <c r="BF1698" s="167"/>
      <c r="BG1698" s="167"/>
      <c r="BH1698" s="167"/>
      <c r="BI1698" s="167"/>
      <c r="BJ1698" s="167"/>
      <c r="BK1698" s="167"/>
      <c r="BL1698" s="166"/>
      <c r="BM1698" s="166"/>
      <c r="BN1698" s="166"/>
      <c r="BO1698" s="166"/>
      <c r="BP1698" s="166"/>
      <c r="BQ1698" s="166"/>
      <c r="BR1698" s="166"/>
      <c r="BS1698" s="166"/>
      <c r="BT1698" s="166"/>
      <c r="BU1698" s="166"/>
      <c r="BV1698" s="166"/>
      <c r="BW1698" s="166"/>
      <c r="BX1698" s="166"/>
      <c r="BY1698" s="166"/>
      <c r="BZ1698" s="166"/>
      <c r="CA1698" s="166"/>
      <c r="CB1698" s="166"/>
      <c r="CC1698" s="166"/>
      <c r="CD1698" s="166"/>
      <c r="CE1698" s="166"/>
      <c r="CF1698" s="166"/>
      <c r="CG1698" s="166"/>
      <c r="CH1698" s="166"/>
      <c r="CI1698" s="166"/>
      <c r="CJ1698" s="166"/>
      <c r="CK1698" s="166"/>
      <c r="CL1698" s="166"/>
      <c r="CM1698" s="166"/>
      <c r="CN1698" s="166"/>
      <c r="CO1698" s="166"/>
      <c r="CP1698" s="166"/>
      <c r="CQ1698" s="166"/>
      <c r="CR1698" s="166"/>
      <c r="CS1698" s="166"/>
      <c r="CT1698" s="166"/>
      <c r="CU1698" s="166"/>
      <c r="CV1698" s="166"/>
      <c r="CW1698" s="166"/>
      <c r="CX1698" s="166"/>
      <c r="CY1698" s="166"/>
      <c r="CZ1698" s="166"/>
      <c r="DA1698" s="166"/>
      <c r="DB1698" s="166"/>
      <c r="DC1698" s="166"/>
      <c r="DD1698" s="166"/>
      <c r="DE1698" s="166"/>
      <c r="DF1698" s="166"/>
      <c r="DG1698" s="166"/>
      <c r="DH1698" s="166"/>
      <c r="DI1698" s="166"/>
      <c r="DJ1698" s="166"/>
      <c r="DK1698" s="166"/>
      <c r="DL1698" s="166"/>
      <c r="DM1698" s="166"/>
      <c r="DN1698" s="166"/>
      <c r="DO1698" s="166"/>
      <c r="DP1698" s="166"/>
      <c r="DQ1698" s="166"/>
      <c r="DR1698" s="166"/>
      <c r="DS1698" s="166"/>
      <c r="DT1698" s="166"/>
      <c r="DU1698" s="166"/>
      <c r="DV1698" s="166"/>
      <c r="DW1698" s="166"/>
      <c r="DX1698" s="166"/>
      <c r="DY1698" s="166"/>
      <c r="DZ1698" s="166"/>
      <c r="EA1698" s="166"/>
      <c r="EB1698" s="166"/>
      <c r="EC1698" s="166"/>
      <c r="ED1698" s="166"/>
      <c r="EE1698" s="166"/>
      <c r="EF1698" s="166"/>
      <c r="EG1698" s="166"/>
      <c r="EH1698" s="166"/>
      <c r="EI1698" s="166"/>
      <c r="EJ1698" s="166"/>
      <c r="EK1698" s="166"/>
      <c r="EL1698" s="166"/>
      <c r="EM1698" s="166"/>
      <c r="EN1698" s="166"/>
      <c r="EO1698" s="166"/>
      <c r="EP1698" s="166"/>
      <c r="EQ1698" s="166"/>
      <c r="ER1698" s="166"/>
      <c r="ES1698" s="166"/>
      <c r="ET1698" s="166"/>
      <c r="EU1698" s="166"/>
      <c r="EV1698" s="166"/>
      <c r="EW1698" s="166"/>
      <c r="EX1698" s="166"/>
      <c r="EY1698" s="166"/>
      <c r="EZ1698" s="166"/>
      <c r="FA1698" s="166"/>
      <c r="FB1698" s="166"/>
      <c r="FC1698" s="166"/>
      <c r="FD1698" s="166"/>
      <c r="FE1698" s="166"/>
      <c r="FF1698" s="166"/>
      <c r="FG1698" s="166"/>
      <c r="FH1698" s="166"/>
      <c r="FI1698" s="166"/>
      <c r="FJ1698" s="166"/>
    </row>
    <row r="1699" spans="13:166" s="19" customFormat="1">
      <c r="M1699" s="166"/>
      <c r="N1699" s="166"/>
      <c r="O1699" s="166"/>
      <c r="P1699" s="166"/>
      <c r="Q1699" s="166"/>
      <c r="R1699" s="166"/>
      <c r="S1699" s="166"/>
      <c r="T1699" s="166"/>
      <c r="U1699" s="166"/>
      <c r="V1699" s="166"/>
      <c r="W1699" s="166"/>
      <c r="X1699" s="166"/>
      <c r="Y1699" s="166"/>
      <c r="Z1699" s="166"/>
      <c r="AA1699" s="166"/>
      <c r="AB1699" s="166"/>
      <c r="AC1699" s="166"/>
      <c r="AD1699" s="166"/>
      <c r="AE1699" s="166"/>
      <c r="AF1699" s="166"/>
      <c r="AG1699" s="166"/>
      <c r="AH1699" s="167"/>
      <c r="AI1699" s="167"/>
      <c r="AJ1699" s="167"/>
      <c r="AK1699" s="167"/>
      <c r="AL1699" s="167"/>
      <c r="AM1699" s="167"/>
      <c r="AN1699" s="167"/>
      <c r="AO1699" s="167"/>
      <c r="AP1699" s="167"/>
      <c r="AQ1699" s="167"/>
      <c r="AR1699" s="167"/>
      <c r="AS1699" s="167"/>
      <c r="AT1699" s="167"/>
      <c r="AU1699" s="167"/>
      <c r="AV1699" s="167"/>
      <c r="AW1699" s="167"/>
      <c r="AX1699" s="167"/>
      <c r="AY1699" s="167"/>
      <c r="AZ1699" s="167"/>
      <c r="BA1699" s="167"/>
      <c r="BB1699" s="167"/>
      <c r="BC1699" s="167"/>
      <c r="BD1699" s="167"/>
      <c r="BE1699" s="167"/>
      <c r="BF1699" s="167"/>
      <c r="BG1699" s="167"/>
      <c r="BH1699" s="167"/>
      <c r="BI1699" s="167"/>
      <c r="BJ1699" s="167"/>
      <c r="BK1699" s="167"/>
      <c r="BL1699" s="166"/>
      <c r="BM1699" s="166"/>
      <c r="BN1699" s="166"/>
      <c r="BO1699" s="166"/>
      <c r="BP1699" s="166"/>
      <c r="BQ1699" s="166"/>
      <c r="BR1699" s="166"/>
      <c r="BS1699" s="166"/>
      <c r="BT1699" s="166"/>
      <c r="BU1699" s="166"/>
      <c r="BV1699" s="166"/>
      <c r="BW1699" s="166"/>
      <c r="BX1699" s="166"/>
      <c r="BY1699" s="166"/>
      <c r="BZ1699" s="166"/>
      <c r="CA1699" s="166"/>
      <c r="CB1699" s="166"/>
      <c r="CC1699" s="166"/>
      <c r="CD1699" s="166"/>
      <c r="CE1699" s="166"/>
      <c r="CF1699" s="166"/>
      <c r="CG1699" s="166"/>
      <c r="CH1699" s="166"/>
      <c r="CI1699" s="166"/>
      <c r="CJ1699" s="166"/>
      <c r="CK1699" s="166"/>
      <c r="CL1699" s="166"/>
      <c r="CM1699" s="166"/>
      <c r="CN1699" s="166"/>
      <c r="CO1699" s="166"/>
      <c r="CP1699" s="166"/>
      <c r="CQ1699" s="166"/>
      <c r="CR1699" s="166"/>
      <c r="CS1699" s="166"/>
      <c r="CT1699" s="166"/>
      <c r="CU1699" s="166"/>
      <c r="CV1699" s="166"/>
      <c r="CW1699" s="166"/>
      <c r="CX1699" s="166"/>
      <c r="CY1699" s="166"/>
      <c r="CZ1699" s="166"/>
      <c r="DA1699" s="166"/>
      <c r="DB1699" s="166"/>
      <c r="DC1699" s="166"/>
      <c r="DD1699" s="166"/>
      <c r="DE1699" s="166"/>
      <c r="DF1699" s="166"/>
      <c r="DG1699" s="166"/>
      <c r="DH1699" s="166"/>
      <c r="DI1699" s="166"/>
      <c r="DJ1699" s="166"/>
      <c r="DK1699" s="166"/>
      <c r="DL1699" s="166"/>
      <c r="DM1699" s="166"/>
      <c r="DN1699" s="166"/>
      <c r="DO1699" s="166"/>
      <c r="DP1699" s="166"/>
      <c r="DQ1699" s="166"/>
      <c r="DR1699" s="166"/>
      <c r="DS1699" s="166"/>
      <c r="DT1699" s="166"/>
      <c r="DU1699" s="166"/>
      <c r="DV1699" s="166"/>
      <c r="DW1699" s="166"/>
      <c r="DX1699" s="166"/>
      <c r="DY1699" s="166"/>
      <c r="DZ1699" s="166"/>
      <c r="EA1699" s="166"/>
      <c r="EB1699" s="166"/>
      <c r="EC1699" s="166"/>
      <c r="ED1699" s="166"/>
      <c r="EE1699" s="166"/>
      <c r="EF1699" s="166"/>
      <c r="EG1699" s="166"/>
      <c r="EH1699" s="166"/>
      <c r="EI1699" s="166"/>
      <c r="EJ1699" s="166"/>
      <c r="EK1699" s="166"/>
      <c r="EL1699" s="166"/>
      <c r="EM1699" s="166"/>
      <c r="EN1699" s="166"/>
      <c r="EO1699" s="166"/>
      <c r="EP1699" s="166"/>
      <c r="EQ1699" s="166"/>
      <c r="ER1699" s="166"/>
      <c r="ES1699" s="166"/>
      <c r="ET1699" s="166"/>
      <c r="EU1699" s="166"/>
      <c r="EV1699" s="166"/>
      <c r="EW1699" s="166"/>
      <c r="EX1699" s="166"/>
      <c r="EY1699" s="166"/>
      <c r="EZ1699" s="166"/>
      <c r="FA1699" s="166"/>
      <c r="FB1699" s="166"/>
      <c r="FC1699" s="166"/>
      <c r="FD1699" s="166"/>
      <c r="FE1699" s="166"/>
      <c r="FF1699" s="166"/>
      <c r="FG1699" s="166"/>
      <c r="FH1699" s="166"/>
      <c r="FI1699" s="166"/>
      <c r="FJ1699" s="166"/>
    </row>
    <row r="1700" spans="13:166" s="19" customFormat="1">
      <c r="M1700" s="166"/>
      <c r="N1700" s="166"/>
      <c r="O1700" s="166"/>
      <c r="P1700" s="166"/>
      <c r="Q1700" s="166"/>
      <c r="R1700" s="166"/>
      <c r="S1700" s="166"/>
      <c r="T1700" s="166"/>
      <c r="U1700" s="166"/>
      <c r="V1700" s="166"/>
      <c r="W1700" s="166"/>
      <c r="X1700" s="166"/>
      <c r="Y1700" s="166"/>
      <c r="Z1700" s="166"/>
      <c r="AA1700" s="166"/>
      <c r="AB1700" s="166"/>
      <c r="AC1700" s="166"/>
      <c r="AD1700" s="166"/>
      <c r="AE1700" s="166"/>
      <c r="AF1700" s="166"/>
      <c r="AG1700" s="166"/>
      <c r="AH1700" s="167"/>
      <c r="AI1700" s="167"/>
      <c r="AJ1700" s="167"/>
      <c r="AK1700" s="167"/>
      <c r="AL1700" s="167"/>
      <c r="AM1700" s="167"/>
      <c r="AN1700" s="167"/>
      <c r="AO1700" s="167"/>
      <c r="AP1700" s="167"/>
      <c r="AQ1700" s="167"/>
      <c r="AR1700" s="167"/>
      <c r="AS1700" s="167"/>
      <c r="AT1700" s="167"/>
      <c r="AU1700" s="167"/>
      <c r="AV1700" s="167"/>
      <c r="AW1700" s="167"/>
      <c r="AX1700" s="167"/>
      <c r="AY1700" s="167"/>
      <c r="AZ1700" s="167"/>
      <c r="BA1700" s="167"/>
      <c r="BB1700" s="167"/>
      <c r="BC1700" s="167"/>
      <c r="BD1700" s="167"/>
      <c r="BE1700" s="167"/>
      <c r="BF1700" s="167"/>
      <c r="BG1700" s="167"/>
      <c r="BH1700" s="167"/>
      <c r="BI1700" s="167"/>
      <c r="BJ1700" s="167"/>
      <c r="BK1700" s="167"/>
      <c r="BL1700" s="166"/>
      <c r="BM1700" s="166"/>
      <c r="BN1700" s="166"/>
      <c r="BO1700" s="166"/>
      <c r="BP1700" s="166"/>
      <c r="BQ1700" s="166"/>
      <c r="BR1700" s="166"/>
      <c r="BS1700" s="166"/>
      <c r="BT1700" s="166"/>
      <c r="BU1700" s="166"/>
      <c r="BV1700" s="166"/>
      <c r="BW1700" s="166"/>
      <c r="BX1700" s="166"/>
      <c r="BY1700" s="166"/>
      <c r="BZ1700" s="166"/>
      <c r="CA1700" s="166"/>
      <c r="CB1700" s="166"/>
      <c r="CC1700" s="166"/>
      <c r="CD1700" s="166"/>
      <c r="CE1700" s="166"/>
      <c r="CF1700" s="166"/>
      <c r="CG1700" s="166"/>
      <c r="CH1700" s="166"/>
      <c r="CI1700" s="166"/>
      <c r="CJ1700" s="166"/>
      <c r="CK1700" s="166"/>
      <c r="CL1700" s="166"/>
      <c r="CM1700" s="166"/>
      <c r="CN1700" s="166"/>
      <c r="CO1700" s="166"/>
      <c r="CP1700" s="166"/>
      <c r="CQ1700" s="166"/>
      <c r="CR1700" s="166"/>
      <c r="CS1700" s="166"/>
      <c r="CT1700" s="166"/>
      <c r="CU1700" s="166"/>
      <c r="CV1700" s="166"/>
      <c r="CW1700" s="166"/>
      <c r="CX1700" s="166"/>
      <c r="CY1700" s="166"/>
      <c r="CZ1700" s="166"/>
      <c r="DA1700" s="166"/>
      <c r="DB1700" s="166"/>
      <c r="DC1700" s="166"/>
      <c r="DD1700" s="166"/>
      <c r="DE1700" s="166"/>
      <c r="DF1700" s="166"/>
      <c r="DG1700" s="166"/>
      <c r="DH1700" s="166"/>
      <c r="DI1700" s="166"/>
      <c r="DJ1700" s="166"/>
      <c r="DK1700" s="166"/>
      <c r="DL1700" s="166"/>
      <c r="DM1700" s="166"/>
      <c r="DN1700" s="166"/>
      <c r="DO1700" s="166"/>
      <c r="DP1700" s="166"/>
      <c r="DQ1700" s="166"/>
      <c r="DR1700" s="166"/>
      <c r="DS1700" s="166"/>
      <c r="DT1700" s="166"/>
      <c r="DU1700" s="166"/>
      <c r="DV1700" s="166"/>
      <c r="DW1700" s="166"/>
      <c r="DX1700" s="166"/>
      <c r="DY1700" s="166"/>
      <c r="DZ1700" s="166"/>
      <c r="EA1700" s="166"/>
      <c r="EB1700" s="166"/>
      <c r="EC1700" s="166"/>
      <c r="ED1700" s="166"/>
      <c r="EE1700" s="166"/>
      <c r="EF1700" s="166"/>
      <c r="EG1700" s="166"/>
      <c r="EH1700" s="166"/>
      <c r="EI1700" s="166"/>
      <c r="EJ1700" s="166"/>
      <c r="EK1700" s="166"/>
      <c r="EL1700" s="166"/>
      <c r="EM1700" s="166"/>
      <c r="EN1700" s="166"/>
      <c r="EO1700" s="166"/>
      <c r="EP1700" s="166"/>
      <c r="EQ1700" s="166"/>
      <c r="ER1700" s="166"/>
      <c r="ES1700" s="166"/>
      <c r="ET1700" s="166"/>
      <c r="EU1700" s="166"/>
      <c r="EV1700" s="166"/>
      <c r="EW1700" s="166"/>
      <c r="EX1700" s="166"/>
      <c r="EY1700" s="166"/>
      <c r="EZ1700" s="166"/>
      <c r="FA1700" s="166"/>
      <c r="FB1700" s="166"/>
      <c r="FC1700" s="166"/>
      <c r="FD1700" s="166"/>
      <c r="FE1700" s="166"/>
      <c r="FF1700" s="166"/>
      <c r="FG1700" s="166"/>
      <c r="FH1700" s="166"/>
      <c r="FI1700" s="166"/>
      <c r="FJ1700" s="166"/>
    </row>
    <row r="1701" spans="13:166" s="19" customFormat="1">
      <c r="M1701" s="166"/>
      <c r="N1701" s="166"/>
      <c r="O1701" s="166"/>
      <c r="P1701" s="166"/>
      <c r="Q1701" s="166"/>
      <c r="R1701" s="166"/>
      <c r="S1701" s="166"/>
      <c r="T1701" s="166"/>
      <c r="U1701" s="166"/>
      <c r="V1701" s="166"/>
      <c r="W1701" s="166"/>
      <c r="X1701" s="166"/>
      <c r="Y1701" s="166"/>
      <c r="Z1701" s="166"/>
      <c r="AA1701" s="166"/>
      <c r="AB1701" s="166"/>
      <c r="AC1701" s="166"/>
      <c r="AD1701" s="166"/>
      <c r="AE1701" s="166"/>
      <c r="AF1701" s="166"/>
      <c r="AG1701" s="166"/>
      <c r="AH1701" s="167"/>
      <c r="AI1701" s="167"/>
      <c r="AJ1701" s="167"/>
      <c r="AK1701" s="167"/>
      <c r="AL1701" s="167"/>
      <c r="AM1701" s="167"/>
      <c r="AN1701" s="167"/>
      <c r="AO1701" s="167"/>
      <c r="AP1701" s="167"/>
      <c r="AQ1701" s="167"/>
      <c r="AR1701" s="167"/>
      <c r="AS1701" s="167"/>
      <c r="AT1701" s="167"/>
      <c r="AU1701" s="167"/>
      <c r="AV1701" s="167"/>
      <c r="AW1701" s="167"/>
      <c r="AX1701" s="167"/>
      <c r="AY1701" s="167"/>
      <c r="AZ1701" s="167"/>
      <c r="BA1701" s="167"/>
      <c r="BB1701" s="167"/>
      <c r="BC1701" s="167"/>
      <c r="BD1701" s="167"/>
      <c r="BE1701" s="167"/>
      <c r="BF1701" s="167"/>
      <c r="BG1701" s="167"/>
      <c r="BH1701" s="167"/>
      <c r="BI1701" s="167"/>
      <c r="BJ1701" s="167"/>
      <c r="BK1701" s="167"/>
      <c r="BL1701" s="166"/>
      <c r="BM1701" s="166"/>
      <c r="BN1701" s="166"/>
      <c r="BO1701" s="166"/>
      <c r="BP1701" s="166"/>
      <c r="BQ1701" s="166"/>
      <c r="BR1701" s="166"/>
      <c r="BS1701" s="166"/>
      <c r="BT1701" s="166"/>
      <c r="BU1701" s="166"/>
      <c r="BV1701" s="166"/>
      <c r="BW1701" s="166"/>
      <c r="BX1701" s="166"/>
      <c r="BY1701" s="166"/>
      <c r="BZ1701" s="166"/>
      <c r="CA1701" s="166"/>
      <c r="CB1701" s="166"/>
      <c r="CC1701" s="166"/>
      <c r="CD1701" s="166"/>
      <c r="CE1701" s="166"/>
      <c r="CF1701" s="166"/>
      <c r="CG1701" s="166"/>
      <c r="CH1701" s="166"/>
      <c r="CI1701" s="166"/>
      <c r="CJ1701" s="166"/>
      <c r="CK1701" s="166"/>
      <c r="CL1701" s="166"/>
      <c r="CM1701" s="166"/>
      <c r="CN1701" s="166"/>
      <c r="CO1701" s="166"/>
      <c r="CP1701" s="166"/>
      <c r="CQ1701" s="166"/>
      <c r="CR1701" s="166"/>
      <c r="CS1701" s="166"/>
      <c r="CT1701" s="166"/>
      <c r="CU1701" s="166"/>
      <c r="CV1701" s="166"/>
      <c r="CW1701" s="166"/>
      <c r="CX1701" s="166"/>
      <c r="CY1701" s="166"/>
      <c r="CZ1701" s="166"/>
      <c r="DA1701" s="166"/>
      <c r="DB1701" s="166"/>
      <c r="DC1701" s="166"/>
      <c r="DD1701" s="166"/>
      <c r="DE1701" s="166"/>
      <c r="DF1701" s="166"/>
      <c r="DG1701" s="166"/>
      <c r="DH1701" s="166"/>
      <c r="DI1701" s="166"/>
      <c r="DJ1701" s="166"/>
      <c r="DK1701" s="166"/>
      <c r="DL1701" s="166"/>
      <c r="DM1701" s="166"/>
      <c r="DN1701" s="166"/>
      <c r="DO1701" s="166"/>
      <c r="DP1701" s="166"/>
      <c r="DQ1701" s="166"/>
      <c r="DR1701" s="166"/>
      <c r="DS1701" s="166"/>
      <c r="DT1701" s="166"/>
      <c r="DU1701" s="166"/>
      <c r="DV1701" s="166"/>
      <c r="DW1701" s="166"/>
      <c r="DX1701" s="166"/>
      <c r="DY1701" s="166"/>
      <c r="DZ1701" s="166"/>
      <c r="EA1701" s="166"/>
      <c r="EB1701" s="166"/>
      <c r="EC1701" s="166"/>
      <c r="ED1701" s="166"/>
      <c r="EE1701" s="166"/>
      <c r="EF1701" s="166"/>
      <c r="EG1701" s="166"/>
      <c r="EH1701" s="166"/>
      <c r="EI1701" s="166"/>
      <c r="EJ1701" s="166"/>
      <c r="EK1701" s="166"/>
      <c r="EL1701" s="166"/>
      <c r="EM1701" s="166"/>
      <c r="EN1701" s="166"/>
      <c r="EO1701" s="166"/>
      <c r="EP1701" s="166"/>
      <c r="EQ1701" s="166"/>
      <c r="ER1701" s="166"/>
      <c r="ES1701" s="166"/>
      <c r="ET1701" s="166"/>
      <c r="EU1701" s="166"/>
      <c r="EV1701" s="166"/>
      <c r="EW1701" s="166"/>
      <c r="EX1701" s="166"/>
      <c r="EY1701" s="166"/>
      <c r="EZ1701" s="166"/>
      <c r="FA1701" s="166"/>
      <c r="FB1701" s="166"/>
      <c r="FC1701" s="166"/>
      <c r="FD1701" s="166"/>
      <c r="FE1701" s="166"/>
      <c r="FF1701" s="166"/>
      <c r="FG1701" s="166"/>
      <c r="FH1701" s="166"/>
      <c r="FI1701" s="166"/>
      <c r="FJ1701" s="166"/>
    </row>
    <row r="1702" spans="13:166" s="19" customFormat="1">
      <c r="M1702" s="166"/>
      <c r="N1702" s="166"/>
      <c r="O1702" s="166"/>
      <c r="P1702" s="166"/>
      <c r="Q1702" s="166"/>
      <c r="R1702" s="166"/>
      <c r="S1702" s="166"/>
      <c r="T1702" s="166"/>
      <c r="U1702" s="166"/>
      <c r="V1702" s="166"/>
      <c r="W1702" s="166"/>
      <c r="X1702" s="166"/>
      <c r="Y1702" s="166"/>
      <c r="Z1702" s="166"/>
      <c r="AA1702" s="166"/>
      <c r="AB1702" s="166"/>
      <c r="AC1702" s="166"/>
      <c r="AD1702" s="166"/>
      <c r="AE1702" s="166"/>
      <c r="AF1702" s="166"/>
      <c r="AG1702" s="166"/>
      <c r="AH1702" s="167"/>
      <c r="AI1702" s="167"/>
      <c r="AJ1702" s="167"/>
      <c r="AK1702" s="167"/>
      <c r="AL1702" s="167"/>
      <c r="AM1702" s="167"/>
      <c r="AN1702" s="167"/>
      <c r="AO1702" s="167"/>
      <c r="AP1702" s="167"/>
      <c r="AQ1702" s="167"/>
      <c r="AR1702" s="167"/>
      <c r="AS1702" s="167"/>
      <c r="AT1702" s="167"/>
      <c r="AU1702" s="167"/>
      <c r="AV1702" s="167"/>
      <c r="AW1702" s="167"/>
      <c r="AX1702" s="167"/>
      <c r="AY1702" s="167"/>
      <c r="AZ1702" s="167"/>
      <c r="BA1702" s="167"/>
      <c r="BB1702" s="167"/>
      <c r="BC1702" s="167"/>
      <c r="BD1702" s="167"/>
      <c r="BE1702" s="167"/>
      <c r="BF1702" s="167"/>
      <c r="BG1702" s="167"/>
      <c r="BH1702" s="167"/>
      <c r="BI1702" s="167"/>
      <c r="BJ1702" s="167"/>
      <c r="BK1702" s="167"/>
      <c r="BL1702" s="166"/>
      <c r="BM1702" s="166"/>
      <c r="BN1702" s="166"/>
      <c r="BO1702" s="166"/>
      <c r="BP1702" s="166"/>
      <c r="BQ1702" s="166"/>
      <c r="BR1702" s="166"/>
      <c r="BS1702" s="166"/>
      <c r="BT1702" s="166"/>
      <c r="BU1702" s="166"/>
      <c r="BV1702" s="166"/>
      <c r="BW1702" s="166"/>
      <c r="BX1702" s="166"/>
      <c r="BY1702" s="166"/>
      <c r="BZ1702" s="166"/>
      <c r="CA1702" s="166"/>
      <c r="CB1702" s="166"/>
      <c r="CC1702" s="166"/>
      <c r="CD1702" s="166"/>
      <c r="CE1702" s="166"/>
      <c r="CF1702" s="166"/>
      <c r="CG1702" s="166"/>
      <c r="CH1702" s="166"/>
      <c r="CI1702" s="166"/>
      <c r="CJ1702" s="166"/>
      <c r="CK1702" s="166"/>
      <c r="CL1702" s="166"/>
      <c r="CM1702" s="166"/>
      <c r="CN1702" s="166"/>
      <c r="CO1702" s="166"/>
      <c r="CP1702" s="166"/>
      <c r="CQ1702" s="166"/>
      <c r="CR1702" s="166"/>
      <c r="CS1702" s="166"/>
      <c r="CT1702" s="166"/>
      <c r="CU1702" s="166"/>
      <c r="CV1702" s="166"/>
      <c r="CW1702" s="166"/>
      <c r="CX1702" s="166"/>
      <c r="CY1702" s="166"/>
      <c r="CZ1702" s="166"/>
      <c r="DA1702" s="166"/>
      <c r="DB1702" s="166"/>
      <c r="DC1702" s="166"/>
      <c r="DD1702" s="166"/>
      <c r="DE1702" s="166"/>
      <c r="DF1702" s="166"/>
      <c r="DG1702" s="166"/>
      <c r="DH1702" s="166"/>
      <c r="DI1702" s="166"/>
      <c r="DJ1702" s="166"/>
      <c r="DK1702" s="166"/>
      <c r="DL1702" s="166"/>
      <c r="DM1702" s="166"/>
      <c r="DN1702" s="166"/>
      <c r="DO1702" s="166"/>
      <c r="DP1702" s="166"/>
      <c r="DQ1702" s="166"/>
      <c r="DR1702" s="166"/>
      <c r="DS1702" s="166"/>
      <c r="DT1702" s="166"/>
      <c r="DU1702" s="166"/>
      <c r="DV1702" s="166"/>
      <c r="DW1702" s="166"/>
      <c r="DX1702" s="166"/>
      <c r="DY1702" s="166"/>
      <c r="DZ1702" s="166"/>
      <c r="EA1702" s="166"/>
      <c r="EB1702" s="166"/>
      <c r="EC1702" s="166"/>
      <c r="ED1702" s="166"/>
      <c r="EE1702" s="166"/>
      <c r="EF1702" s="166"/>
      <c r="EG1702" s="166"/>
      <c r="EH1702" s="166"/>
      <c r="EI1702" s="166"/>
      <c r="EJ1702" s="166"/>
      <c r="EK1702" s="166"/>
      <c r="EL1702" s="166"/>
      <c r="EM1702" s="166"/>
      <c r="EN1702" s="166"/>
      <c r="EO1702" s="166"/>
      <c r="EP1702" s="166"/>
      <c r="EQ1702" s="166"/>
      <c r="ER1702" s="166"/>
      <c r="ES1702" s="166"/>
      <c r="ET1702" s="166"/>
      <c r="EU1702" s="166"/>
      <c r="EV1702" s="166"/>
      <c r="EW1702" s="166"/>
      <c r="EX1702" s="166"/>
      <c r="EY1702" s="166"/>
      <c r="EZ1702" s="166"/>
      <c r="FA1702" s="166"/>
      <c r="FB1702" s="166"/>
      <c r="FC1702" s="166"/>
      <c r="FD1702" s="166"/>
      <c r="FE1702" s="166"/>
      <c r="FF1702" s="166"/>
      <c r="FG1702" s="166"/>
      <c r="FH1702" s="166"/>
      <c r="FI1702" s="166"/>
      <c r="FJ1702" s="166"/>
    </row>
    <row r="1703" spans="13:166" s="19" customFormat="1">
      <c r="M1703" s="166"/>
      <c r="N1703" s="166"/>
      <c r="O1703" s="166"/>
      <c r="P1703" s="166"/>
      <c r="Q1703" s="166"/>
      <c r="R1703" s="166"/>
      <c r="S1703" s="166"/>
      <c r="T1703" s="166"/>
      <c r="U1703" s="166"/>
      <c r="V1703" s="166"/>
      <c r="W1703" s="166"/>
      <c r="X1703" s="166"/>
      <c r="Y1703" s="166"/>
      <c r="Z1703" s="166"/>
      <c r="AA1703" s="166"/>
      <c r="AB1703" s="166"/>
      <c r="AC1703" s="166"/>
      <c r="AD1703" s="166"/>
      <c r="AE1703" s="166"/>
      <c r="AF1703" s="166"/>
      <c r="AG1703" s="166"/>
      <c r="AH1703" s="167"/>
      <c r="AI1703" s="167"/>
      <c r="AJ1703" s="167"/>
      <c r="AK1703" s="167"/>
      <c r="AL1703" s="167"/>
      <c r="AM1703" s="167"/>
      <c r="AN1703" s="167"/>
      <c r="AO1703" s="167"/>
      <c r="AP1703" s="167"/>
      <c r="AQ1703" s="167"/>
      <c r="AR1703" s="167"/>
      <c r="AS1703" s="167"/>
      <c r="AT1703" s="167"/>
      <c r="AU1703" s="167"/>
      <c r="AV1703" s="167"/>
      <c r="AW1703" s="167"/>
      <c r="AX1703" s="167"/>
      <c r="AY1703" s="167"/>
      <c r="AZ1703" s="167"/>
      <c r="BA1703" s="167"/>
      <c r="BB1703" s="167"/>
      <c r="BC1703" s="167"/>
      <c r="BD1703" s="167"/>
      <c r="BE1703" s="167"/>
      <c r="BF1703" s="167"/>
      <c r="BG1703" s="167"/>
      <c r="BH1703" s="167"/>
      <c r="BI1703" s="167"/>
      <c r="BJ1703" s="167"/>
      <c r="BK1703" s="167"/>
      <c r="BL1703" s="166"/>
      <c r="BM1703" s="166"/>
      <c r="BN1703" s="166"/>
      <c r="BO1703" s="166"/>
      <c r="BP1703" s="166"/>
      <c r="BQ1703" s="166"/>
      <c r="BR1703" s="166"/>
      <c r="BS1703" s="166"/>
      <c r="BT1703" s="166"/>
      <c r="BU1703" s="166"/>
      <c r="BV1703" s="166"/>
      <c r="BW1703" s="166"/>
      <c r="BX1703" s="166"/>
      <c r="BY1703" s="166"/>
      <c r="BZ1703" s="166"/>
      <c r="CA1703" s="166"/>
      <c r="CB1703" s="166"/>
      <c r="CC1703" s="166"/>
      <c r="CD1703" s="166"/>
      <c r="CE1703" s="166"/>
      <c r="CF1703" s="166"/>
      <c r="CG1703" s="166"/>
      <c r="CH1703" s="166"/>
      <c r="CI1703" s="166"/>
      <c r="CJ1703" s="166"/>
      <c r="CK1703" s="166"/>
      <c r="CL1703" s="166"/>
      <c r="CM1703" s="166"/>
      <c r="CN1703" s="166"/>
      <c r="CO1703" s="166"/>
      <c r="CP1703" s="166"/>
      <c r="CQ1703" s="166"/>
      <c r="CR1703" s="166"/>
      <c r="CS1703" s="166"/>
      <c r="CT1703" s="166"/>
      <c r="CU1703" s="166"/>
      <c r="CV1703" s="166"/>
      <c r="CW1703" s="166"/>
      <c r="CX1703" s="166"/>
      <c r="CY1703" s="166"/>
      <c r="CZ1703" s="166"/>
      <c r="DA1703" s="166"/>
      <c r="DB1703" s="166"/>
      <c r="DC1703" s="166"/>
      <c r="DD1703" s="166"/>
      <c r="DE1703" s="166"/>
      <c r="DF1703" s="166"/>
      <c r="DG1703" s="166"/>
      <c r="DH1703" s="166"/>
      <c r="DI1703" s="166"/>
      <c r="DJ1703" s="166"/>
      <c r="DK1703" s="166"/>
      <c r="DL1703" s="166"/>
      <c r="DM1703" s="166"/>
      <c r="DN1703" s="166"/>
      <c r="DO1703" s="166"/>
      <c r="DP1703" s="166"/>
      <c r="DQ1703" s="166"/>
      <c r="DR1703" s="166"/>
      <c r="DS1703" s="166"/>
      <c r="DT1703" s="166"/>
      <c r="DU1703" s="166"/>
      <c r="DV1703" s="166"/>
      <c r="DW1703" s="166"/>
      <c r="DX1703" s="166"/>
      <c r="DY1703" s="166"/>
      <c r="DZ1703" s="166"/>
      <c r="EA1703" s="166"/>
      <c r="EB1703" s="166"/>
      <c r="EC1703" s="166"/>
      <c r="ED1703" s="166"/>
      <c r="EE1703" s="166"/>
      <c r="EF1703" s="166"/>
      <c r="EG1703" s="166"/>
      <c r="EH1703" s="166"/>
      <c r="EI1703" s="166"/>
      <c r="EJ1703" s="166"/>
      <c r="EK1703" s="166"/>
      <c r="EL1703" s="166"/>
      <c r="EM1703" s="166"/>
      <c r="EN1703" s="166"/>
      <c r="EO1703" s="166"/>
      <c r="EP1703" s="166"/>
      <c r="EQ1703" s="166"/>
      <c r="ER1703" s="166"/>
      <c r="ES1703" s="166"/>
      <c r="ET1703" s="166"/>
      <c r="EU1703" s="166"/>
      <c r="EV1703" s="166"/>
      <c r="EW1703" s="166"/>
      <c r="EX1703" s="166"/>
      <c r="EY1703" s="166"/>
      <c r="EZ1703" s="166"/>
      <c r="FA1703" s="166"/>
      <c r="FB1703" s="166"/>
      <c r="FC1703" s="166"/>
      <c r="FD1703" s="166"/>
      <c r="FE1703" s="166"/>
      <c r="FF1703" s="166"/>
      <c r="FG1703" s="166"/>
      <c r="FH1703" s="166"/>
      <c r="FI1703" s="166"/>
      <c r="FJ1703" s="166"/>
    </row>
    <row r="1704" spans="13:166" s="19" customFormat="1">
      <c r="M1704" s="166"/>
      <c r="N1704" s="166"/>
      <c r="O1704" s="166"/>
      <c r="P1704" s="166"/>
      <c r="Q1704" s="166"/>
      <c r="R1704" s="166"/>
      <c r="S1704" s="166"/>
      <c r="T1704" s="166"/>
      <c r="U1704" s="166"/>
      <c r="V1704" s="166"/>
      <c r="W1704" s="166"/>
      <c r="X1704" s="166"/>
      <c r="Y1704" s="166"/>
      <c r="Z1704" s="166"/>
      <c r="AA1704" s="166"/>
      <c r="AB1704" s="166"/>
      <c r="AC1704" s="166"/>
      <c r="AD1704" s="166"/>
      <c r="AE1704" s="166"/>
      <c r="AF1704" s="166"/>
      <c r="AG1704" s="166"/>
      <c r="AH1704" s="167"/>
      <c r="AI1704" s="167"/>
      <c r="AJ1704" s="167"/>
      <c r="AK1704" s="167"/>
      <c r="AL1704" s="167"/>
      <c r="AM1704" s="167"/>
      <c r="AN1704" s="167"/>
      <c r="AO1704" s="167"/>
      <c r="AP1704" s="167"/>
      <c r="AQ1704" s="167"/>
      <c r="AR1704" s="167"/>
      <c r="AS1704" s="167"/>
      <c r="AT1704" s="167"/>
      <c r="AU1704" s="167"/>
      <c r="AV1704" s="167"/>
      <c r="AW1704" s="167"/>
      <c r="AX1704" s="167"/>
      <c r="AY1704" s="167"/>
      <c r="AZ1704" s="167"/>
      <c r="BA1704" s="167"/>
      <c r="BB1704" s="167"/>
      <c r="BC1704" s="167"/>
      <c r="BD1704" s="167"/>
      <c r="BE1704" s="167"/>
      <c r="BF1704" s="167"/>
      <c r="BG1704" s="167"/>
      <c r="BH1704" s="167"/>
      <c r="BI1704" s="167"/>
      <c r="BJ1704" s="167"/>
      <c r="BK1704" s="167"/>
      <c r="BL1704" s="166"/>
      <c r="BM1704" s="166"/>
      <c r="BN1704" s="166"/>
      <c r="BO1704" s="166"/>
      <c r="BP1704" s="166"/>
      <c r="BQ1704" s="166"/>
      <c r="BR1704" s="166"/>
      <c r="BS1704" s="166"/>
      <c r="BT1704" s="166"/>
      <c r="BU1704" s="166"/>
      <c r="BV1704" s="166"/>
      <c r="BW1704" s="166"/>
      <c r="BX1704" s="166"/>
      <c r="BY1704" s="166"/>
      <c r="BZ1704" s="166"/>
      <c r="CA1704" s="166"/>
      <c r="CB1704" s="166"/>
      <c r="CC1704" s="166"/>
      <c r="CD1704" s="166"/>
      <c r="CE1704" s="166"/>
      <c r="CF1704" s="166"/>
      <c r="CG1704" s="166"/>
      <c r="CH1704" s="166"/>
      <c r="CI1704" s="166"/>
      <c r="CJ1704" s="166"/>
      <c r="CK1704" s="166"/>
      <c r="CL1704" s="166"/>
      <c r="CM1704" s="166"/>
      <c r="CN1704" s="166"/>
      <c r="CO1704" s="166"/>
      <c r="CP1704" s="166"/>
      <c r="CQ1704" s="166"/>
      <c r="CR1704" s="166"/>
      <c r="CS1704" s="166"/>
      <c r="CT1704" s="166"/>
      <c r="CU1704" s="166"/>
      <c r="CV1704" s="166"/>
      <c r="CW1704" s="166"/>
      <c r="CX1704" s="166"/>
      <c r="CY1704" s="166"/>
      <c r="CZ1704" s="166"/>
      <c r="DA1704" s="166"/>
      <c r="DB1704" s="166"/>
      <c r="DC1704" s="166"/>
      <c r="DD1704" s="166"/>
      <c r="DE1704" s="166"/>
      <c r="DF1704" s="166"/>
      <c r="DG1704" s="166"/>
      <c r="DH1704" s="166"/>
      <c r="DI1704" s="166"/>
      <c r="DJ1704" s="166"/>
      <c r="DK1704" s="166"/>
      <c r="DL1704" s="166"/>
      <c r="DM1704" s="166"/>
      <c r="DN1704" s="166"/>
      <c r="DO1704" s="166"/>
      <c r="DP1704" s="166"/>
      <c r="DQ1704" s="166"/>
      <c r="DR1704" s="166"/>
      <c r="DS1704" s="166"/>
      <c r="DT1704" s="166"/>
      <c r="DU1704" s="166"/>
      <c r="DV1704" s="166"/>
      <c r="DW1704" s="166"/>
      <c r="DX1704" s="166"/>
      <c r="DY1704" s="166"/>
      <c r="DZ1704" s="166"/>
      <c r="EA1704" s="166"/>
      <c r="EB1704" s="166"/>
      <c r="EC1704" s="166"/>
      <c r="ED1704" s="166"/>
      <c r="EE1704" s="166"/>
      <c r="EF1704" s="166"/>
      <c r="EG1704" s="166"/>
      <c r="EH1704" s="166"/>
      <c r="EI1704" s="166"/>
      <c r="EJ1704" s="166"/>
      <c r="EK1704" s="166"/>
      <c r="EL1704" s="166"/>
      <c r="EM1704" s="166"/>
      <c r="EN1704" s="166"/>
      <c r="EO1704" s="166"/>
      <c r="EP1704" s="166"/>
      <c r="EQ1704" s="166"/>
      <c r="ER1704" s="166"/>
      <c r="ES1704" s="166"/>
      <c r="ET1704" s="166"/>
      <c r="EU1704" s="166"/>
      <c r="EV1704" s="166"/>
      <c r="EW1704" s="166"/>
      <c r="EX1704" s="166"/>
      <c r="EY1704" s="166"/>
      <c r="EZ1704" s="166"/>
      <c r="FA1704" s="166"/>
      <c r="FB1704" s="166"/>
      <c r="FC1704" s="166"/>
      <c r="FD1704" s="166"/>
      <c r="FE1704" s="166"/>
      <c r="FF1704" s="166"/>
      <c r="FG1704" s="166"/>
      <c r="FH1704" s="166"/>
      <c r="FI1704" s="166"/>
      <c r="FJ1704" s="166"/>
    </row>
    <row r="1705" spans="13:166" s="19" customFormat="1">
      <c r="M1705" s="166"/>
      <c r="N1705" s="166"/>
      <c r="O1705" s="166"/>
      <c r="P1705" s="166"/>
      <c r="Q1705" s="166"/>
      <c r="R1705" s="166"/>
      <c r="S1705" s="166"/>
      <c r="T1705" s="166"/>
      <c r="U1705" s="166"/>
      <c r="V1705" s="166"/>
      <c r="W1705" s="166"/>
      <c r="X1705" s="166"/>
      <c r="Y1705" s="166"/>
      <c r="Z1705" s="166"/>
      <c r="AA1705" s="166"/>
      <c r="AB1705" s="166"/>
      <c r="AC1705" s="166"/>
      <c r="AD1705" s="166"/>
      <c r="AE1705" s="166"/>
      <c r="AF1705" s="166"/>
      <c r="AG1705" s="166"/>
      <c r="AH1705" s="167"/>
      <c r="AI1705" s="167"/>
      <c r="AJ1705" s="167"/>
      <c r="AK1705" s="167"/>
      <c r="AL1705" s="167"/>
      <c r="AM1705" s="167"/>
      <c r="AN1705" s="167"/>
      <c r="AO1705" s="167"/>
      <c r="AP1705" s="167"/>
      <c r="AQ1705" s="167"/>
      <c r="AR1705" s="167"/>
      <c r="AS1705" s="167"/>
      <c r="AT1705" s="167"/>
      <c r="AU1705" s="167"/>
      <c r="AV1705" s="167"/>
      <c r="AW1705" s="167"/>
      <c r="AX1705" s="167"/>
      <c r="AY1705" s="167"/>
      <c r="AZ1705" s="167"/>
      <c r="BA1705" s="167"/>
      <c r="BB1705" s="167"/>
      <c r="BC1705" s="167"/>
      <c r="BD1705" s="167"/>
      <c r="BE1705" s="167"/>
      <c r="BF1705" s="167"/>
      <c r="BG1705" s="167"/>
      <c r="BH1705" s="167"/>
      <c r="BI1705" s="167"/>
      <c r="BJ1705" s="167"/>
      <c r="BK1705" s="167"/>
      <c r="BL1705" s="166"/>
      <c r="BM1705" s="166"/>
      <c r="BN1705" s="166"/>
      <c r="BO1705" s="166"/>
      <c r="BP1705" s="166"/>
      <c r="BQ1705" s="166"/>
      <c r="BR1705" s="166"/>
      <c r="BS1705" s="166"/>
      <c r="BT1705" s="166"/>
      <c r="BU1705" s="166"/>
      <c r="BV1705" s="166"/>
      <c r="BW1705" s="166"/>
      <c r="BX1705" s="166"/>
      <c r="BY1705" s="166"/>
      <c r="BZ1705" s="166"/>
      <c r="CA1705" s="166"/>
      <c r="CB1705" s="166"/>
      <c r="CC1705" s="166"/>
      <c r="CD1705" s="166"/>
      <c r="CE1705" s="166"/>
      <c r="CF1705" s="166"/>
      <c r="CG1705" s="166"/>
      <c r="CH1705" s="166"/>
      <c r="CI1705" s="166"/>
      <c r="CJ1705" s="166"/>
      <c r="CK1705" s="166"/>
      <c r="CL1705" s="166"/>
      <c r="CM1705" s="166"/>
      <c r="CN1705" s="166"/>
      <c r="CO1705" s="166"/>
      <c r="CP1705" s="166"/>
      <c r="CQ1705" s="166"/>
      <c r="CR1705" s="166"/>
      <c r="CS1705" s="166"/>
      <c r="CT1705" s="166"/>
      <c r="CU1705" s="166"/>
      <c r="CV1705" s="166"/>
      <c r="CW1705" s="166"/>
      <c r="CX1705" s="166"/>
      <c r="CY1705" s="166"/>
      <c r="CZ1705" s="166"/>
      <c r="DA1705" s="166"/>
      <c r="DB1705" s="166"/>
      <c r="DC1705" s="166"/>
      <c r="DD1705" s="166"/>
      <c r="DE1705" s="166"/>
      <c r="DF1705" s="166"/>
      <c r="DG1705" s="166"/>
      <c r="DH1705" s="166"/>
      <c r="DI1705" s="166"/>
      <c r="DJ1705" s="166"/>
      <c r="DK1705" s="166"/>
      <c r="DL1705" s="166"/>
      <c r="DM1705" s="166"/>
      <c r="DN1705" s="166"/>
      <c r="DO1705" s="166"/>
      <c r="DP1705" s="166"/>
      <c r="DQ1705" s="166"/>
      <c r="DR1705" s="166"/>
      <c r="DS1705" s="166"/>
      <c r="DT1705" s="166"/>
      <c r="DU1705" s="166"/>
      <c r="DV1705" s="166"/>
      <c r="DW1705" s="166"/>
      <c r="DX1705" s="166"/>
      <c r="DY1705" s="166"/>
      <c r="DZ1705" s="166"/>
      <c r="EA1705" s="166"/>
      <c r="EB1705" s="166"/>
      <c r="EC1705" s="166"/>
      <c r="ED1705" s="166"/>
      <c r="EE1705" s="166"/>
      <c r="EF1705" s="166"/>
      <c r="EG1705" s="166"/>
      <c r="EH1705" s="166"/>
      <c r="EI1705" s="166"/>
      <c r="EJ1705" s="166"/>
      <c r="EK1705" s="166"/>
      <c r="EL1705" s="166"/>
      <c r="EM1705" s="166"/>
      <c r="EN1705" s="166"/>
      <c r="EO1705" s="166"/>
      <c r="EP1705" s="166"/>
      <c r="EQ1705" s="166"/>
      <c r="ER1705" s="166"/>
      <c r="ES1705" s="166"/>
      <c r="ET1705" s="166"/>
      <c r="EU1705" s="166"/>
      <c r="EV1705" s="166"/>
      <c r="EW1705" s="166"/>
      <c r="EX1705" s="166"/>
      <c r="EY1705" s="166"/>
      <c r="EZ1705" s="166"/>
      <c r="FA1705" s="166"/>
      <c r="FB1705" s="166"/>
      <c r="FC1705" s="166"/>
      <c r="FD1705" s="166"/>
      <c r="FE1705" s="166"/>
      <c r="FF1705" s="166"/>
      <c r="FG1705" s="166"/>
      <c r="FH1705" s="166"/>
      <c r="FI1705" s="166"/>
      <c r="FJ1705" s="166"/>
    </row>
    <row r="1706" spans="13:166" s="19" customFormat="1">
      <c r="M1706" s="166"/>
      <c r="N1706" s="166"/>
      <c r="O1706" s="166"/>
      <c r="P1706" s="166"/>
      <c r="Q1706" s="166"/>
      <c r="R1706" s="166"/>
      <c r="S1706" s="166"/>
      <c r="T1706" s="166"/>
      <c r="U1706" s="166"/>
      <c r="V1706" s="166"/>
      <c r="W1706" s="166"/>
      <c r="X1706" s="166"/>
      <c r="Y1706" s="166"/>
      <c r="Z1706" s="166"/>
      <c r="AA1706" s="166"/>
      <c r="AB1706" s="166"/>
      <c r="AC1706" s="166"/>
      <c r="AD1706" s="166"/>
      <c r="AE1706" s="166"/>
      <c r="AF1706" s="166"/>
      <c r="AG1706" s="166"/>
      <c r="AH1706" s="167"/>
      <c r="AI1706" s="167"/>
      <c r="AJ1706" s="167"/>
      <c r="AK1706" s="167"/>
      <c r="AL1706" s="167"/>
      <c r="AM1706" s="167"/>
      <c r="AN1706" s="167"/>
      <c r="AO1706" s="167"/>
      <c r="AP1706" s="167"/>
      <c r="AQ1706" s="167"/>
      <c r="AR1706" s="167"/>
      <c r="AS1706" s="167"/>
      <c r="AT1706" s="167"/>
      <c r="AU1706" s="167"/>
      <c r="AV1706" s="167"/>
      <c r="AW1706" s="167"/>
      <c r="AX1706" s="167"/>
      <c r="AY1706" s="167"/>
      <c r="AZ1706" s="167"/>
      <c r="BA1706" s="167"/>
      <c r="BB1706" s="167"/>
      <c r="BC1706" s="167"/>
      <c r="BD1706" s="167"/>
      <c r="BE1706" s="167"/>
      <c r="BF1706" s="167"/>
      <c r="BG1706" s="167"/>
      <c r="BH1706" s="167"/>
      <c r="BI1706" s="167"/>
      <c r="BJ1706" s="167"/>
      <c r="BK1706" s="167"/>
      <c r="BL1706" s="166"/>
      <c r="BM1706" s="166"/>
      <c r="BN1706" s="166"/>
      <c r="BO1706" s="166"/>
      <c r="BP1706" s="166"/>
      <c r="BQ1706" s="166"/>
      <c r="BR1706" s="166"/>
      <c r="BS1706" s="166"/>
      <c r="BT1706" s="166"/>
      <c r="BU1706" s="166"/>
      <c r="BV1706" s="166"/>
      <c r="BW1706" s="166"/>
      <c r="BX1706" s="166"/>
      <c r="BY1706" s="166"/>
      <c r="BZ1706" s="166"/>
      <c r="CA1706" s="166"/>
      <c r="CB1706" s="166"/>
      <c r="CC1706" s="166"/>
      <c r="CD1706" s="166"/>
      <c r="CE1706" s="166"/>
      <c r="CF1706" s="166"/>
      <c r="CG1706" s="166"/>
      <c r="CH1706" s="166"/>
      <c r="CI1706" s="166"/>
      <c r="CJ1706" s="166"/>
      <c r="CK1706" s="166"/>
      <c r="CL1706" s="166"/>
      <c r="CM1706" s="166"/>
      <c r="CN1706" s="166"/>
      <c r="CO1706" s="166"/>
      <c r="CP1706" s="166"/>
      <c r="CQ1706" s="166"/>
      <c r="CR1706" s="166"/>
      <c r="CS1706" s="166"/>
      <c r="CT1706" s="166"/>
      <c r="CU1706" s="166"/>
      <c r="CV1706" s="166"/>
      <c r="CW1706" s="166"/>
      <c r="CX1706" s="166"/>
      <c r="CY1706" s="166"/>
      <c r="CZ1706" s="166"/>
      <c r="DA1706" s="166"/>
      <c r="DB1706" s="166"/>
      <c r="DC1706" s="166"/>
      <c r="DD1706" s="166"/>
      <c r="DE1706" s="166"/>
      <c r="DF1706" s="166"/>
      <c r="DG1706" s="166"/>
      <c r="DH1706" s="166"/>
      <c r="DI1706" s="166"/>
      <c r="DJ1706" s="166"/>
      <c r="DK1706" s="166"/>
      <c r="DL1706" s="166"/>
      <c r="DM1706" s="166"/>
      <c r="DN1706" s="166"/>
      <c r="DO1706" s="166"/>
      <c r="DP1706" s="166"/>
      <c r="DQ1706" s="166"/>
      <c r="DR1706" s="166"/>
      <c r="DS1706" s="166"/>
      <c r="DT1706" s="166"/>
      <c r="DU1706" s="166"/>
      <c r="DV1706" s="166"/>
      <c r="DW1706" s="166"/>
      <c r="DX1706" s="166"/>
      <c r="DY1706" s="166"/>
      <c r="DZ1706" s="166"/>
      <c r="EA1706" s="166"/>
      <c r="EB1706" s="166"/>
      <c r="EC1706" s="166"/>
      <c r="ED1706" s="166"/>
      <c r="EE1706" s="166"/>
      <c r="EF1706" s="166"/>
      <c r="EG1706" s="166"/>
      <c r="EH1706" s="166"/>
      <c r="EI1706" s="166"/>
      <c r="EJ1706" s="166"/>
      <c r="EK1706" s="166"/>
      <c r="EL1706" s="166"/>
      <c r="EM1706" s="166"/>
      <c r="EN1706" s="166"/>
      <c r="EO1706" s="166"/>
      <c r="EP1706" s="166"/>
      <c r="EQ1706" s="166"/>
      <c r="ER1706" s="166"/>
      <c r="ES1706" s="166"/>
      <c r="ET1706" s="166"/>
      <c r="EU1706" s="166"/>
      <c r="EV1706" s="166"/>
      <c r="EW1706" s="166"/>
      <c r="EX1706" s="166"/>
      <c r="EY1706" s="166"/>
      <c r="EZ1706" s="166"/>
      <c r="FA1706" s="166"/>
      <c r="FB1706" s="166"/>
      <c r="FC1706" s="166"/>
      <c r="FD1706" s="166"/>
      <c r="FE1706" s="166"/>
      <c r="FF1706" s="166"/>
      <c r="FG1706" s="166"/>
      <c r="FH1706" s="166"/>
      <c r="FI1706" s="166"/>
      <c r="FJ1706" s="166"/>
    </row>
    <row r="1707" spans="13:166" s="19" customFormat="1">
      <c r="M1707" s="166"/>
      <c r="N1707" s="166"/>
      <c r="O1707" s="166"/>
      <c r="P1707" s="166"/>
      <c r="Q1707" s="166"/>
      <c r="R1707" s="166"/>
      <c r="S1707" s="166"/>
      <c r="T1707" s="166"/>
      <c r="U1707" s="166"/>
      <c r="V1707" s="166"/>
      <c r="W1707" s="166"/>
      <c r="X1707" s="166"/>
      <c r="Y1707" s="166"/>
      <c r="Z1707" s="166"/>
      <c r="AA1707" s="166"/>
      <c r="AB1707" s="166"/>
      <c r="AC1707" s="166"/>
      <c r="AD1707" s="166"/>
      <c r="AE1707" s="166"/>
      <c r="AF1707" s="166"/>
      <c r="AG1707" s="166"/>
      <c r="AH1707" s="167"/>
      <c r="AI1707" s="167"/>
      <c r="AJ1707" s="167"/>
      <c r="AK1707" s="167"/>
      <c r="AL1707" s="167"/>
      <c r="AM1707" s="167"/>
      <c r="AN1707" s="167"/>
      <c r="AO1707" s="167"/>
      <c r="AP1707" s="167"/>
      <c r="AQ1707" s="167"/>
      <c r="AR1707" s="167"/>
      <c r="AS1707" s="167"/>
      <c r="AT1707" s="167"/>
      <c r="AU1707" s="167"/>
      <c r="AV1707" s="167"/>
      <c r="AW1707" s="167"/>
      <c r="AX1707" s="167"/>
      <c r="AY1707" s="167"/>
      <c r="AZ1707" s="167"/>
      <c r="BA1707" s="167"/>
      <c r="BB1707" s="167"/>
      <c r="BC1707" s="167"/>
      <c r="BD1707" s="167"/>
      <c r="BE1707" s="167"/>
      <c r="BF1707" s="167"/>
      <c r="BG1707" s="167"/>
      <c r="BH1707" s="167"/>
      <c r="BI1707" s="167"/>
      <c r="BJ1707" s="167"/>
      <c r="BK1707" s="167"/>
      <c r="BL1707" s="166"/>
      <c r="BM1707" s="166"/>
      <c r="BN1707" s="166"/>
      <c r="BO1707" s="166"/>
      <c r="BP1707" s="166"/>
      <c r="BQ1707" s="166"/>
      <c r="BR1707" s="166"/>
      <c r="BS1707" s="166"/>
      <c r="BT1707" s="166"/>
      <c r="BU1707" s="166"/>
      <c r="BV1707" s="166"/>
      <c r="BW1707" s="166"/>
      <c r="BX1707" s="166"/>
      <c r="BY1707" s="166"/>
      <c r="BZ1707" s="166"/>
      <c r="CA1707" s="166"/>
      <c r="CB1707" s="166"/>
      <c r="CC1707" s="166"/>
      <c r="CD1707" s="166"/>
      <c r="CE1707" s="166"/>
      <c r="CF1707" s="166"/>
      <c r="CG1707" s="166"/>
      <c r="CH1707" s="166"/>
      <c r="CI1707" s="166"/>
      <c r="CJ1707" s="166"/>
      <c r="CK1707" s="166"/>
      <c r="CL1707" s="166"/>
      <c r="CM1707" s="166"/>
      <c r="CN1707" s="166"/>
      <c r="CO1707" s="166"/>
      <c r="CP1707" s="166"/>
      <c r="CQ1707" s="166"/>
      <c r="CR1707" s="166"/>
      <c r="CS1707" s="166"/>
      <c r="CT1707" s="166"/>
      <c r="CU1707" s="166"/>
      <c r="CV1707" s="166"/>
      <c r="CW1707" s="166"/>
      <c r="CX1707" s="166"/>
      <c r="CY1707" s="166"/>
      <c r="CZ1707" s="166"/>
      <c r="DA1707" s="166"/>
      <c r="DB1707" s="166"/>
      <c r="DC1707" s="166"/>
      <c r="DD1707" s="166"/>
      <c r="DE1707" s="166"/>
      <c r="DF1707" s="166"/>
      <c r="DG1707" s="166"/>
      <c r="DH1707" s="166"/>
      <c r="DI1707" s="166"/>
      <c r="DJ1707" s="166"/>
      <c r="DK1707" s="166"/>
      <c r="DL1707" s="166"/>
      <c r="DM1707" s="166"/>
      <c r="DN1707" s="166"/>
      <c r="DO1707" s="166"/>
      <c r="DP1707" s="166"/>
      <c r="DQ1707" s="166"/>
      <c r="DR1707" s="166"/>
      <c r="DS1707" s="166"/>
      <c r="DT1707" s="166"/>
      <c r="DU1707" s="166"/>
      <c r="DV1707" s="166"/>
      <c r="DW1707" s="166"/>
      <c r="DX1707" s="166"/>
      <c r="DY1707" s="166"/>
      <c r="DZ1707" s="166"/>
      <c r="EA1707" s="166"/>
      <c r="EB1707" s="166"/>
      <c r="EC1707" s="166"/>
      <c r="ED1707" s="166"/>
      <c r="EE1707" s="166"/>
      <c r="EF1707" s="166"/>
      <c r="EG1707" s="166"/>
      <c r="EH1707" s="166"/>
      <c r="EI1707" s="166"/>
      <c r="EJ1707" s="166"/>
      <c r="EK1707" s="166"/>
      <c r="EL1707" s="166"/>
      <c r="EM1707" s="166"/>
      <c r="EN1707" s="166"/>
      <c r="EO1707" s="166"/>
      <c r="EP1707" s="166"/>
      <c r="EQ1707" s="166"/>
      <c r="ER1707" s="166"/>
      <c r="ES1707" s="166"/>
      <c r="ET1707" s="166"/>
      <c r="EU1707" s="166"/>
      <c r="EV1707" s="166"/>
      <c r="EW1707" s="166"/>
      <c r="EX1707" s="166"/>
      <c r="EY1707" s="166"/>
      <c r="EZ1707" s="166"/>
      <c r="FA1707" s="166"/>
      <c r="FB1707" s="166"/>
      <c r="FC1707" s="166"/>
      <c r="FD1707" s="166"/>
      <c r="FE1707" s="166"/>
      <c r="FF1707" s="166"/>
      <c r="FG1707" s="166"/>
      <c r="FH1707" s="166"/>
      <c r="FI1707" s="166"/>
      <c r="FJ1707" s="166"/>
    </row>
    <row r="1708" spans="13:166" s="19" customFormat="1">
      <c r="M1708" s="166"/>
      <c r="N1708" s="166"/>
      <c r="O1708" s="166"/>
      <c r="P1708" s="166"/>
      <c r="Q1708" s="166"/>
      <c r="R1708" s="166"/>
      <c r="S1708" s="166"/>
      <c r="T1708" s="166"/>
      <c r="U1708" s="166"/>
      <c r="V1708" s="166"/>
      <c r="W1708" s="166"/>
      <c r="X1708" s="166"/>
      <c r="Y1708" s="166"/>
      <c r="Z1708" s="166"/>
      <c r="AA1708" s="166"/>
      <c r="AB1708" s="166"/>
      <c r="AC1708" s="166"/>
      <c r="AD1708" s="166"/>
      <c r="AE1708" s="166"/>
      <c r="AF1708" s="166"/>
      <c r="AG1708" s="166"/>
      <c r="AH1708" s="167"/>
      <c r="AI1708" s="167"/>
      <c r="AJ1708" s="167"/>
      <c r="AK1708" s="167"/>
      <c r="AL1708" s="167"/>
      <c r="AM1708" s="167"/>
      <c r="AN1708" s="167"/>
      <c r="AO1708" s="167"/>
      <c r="AP1708" s="167"/>
      <c r="AQ1708" s="167"/>
      <c r="AR1708" s="167"/>
      <c r="AS1708" s="167"/>
      <c r="AT1708" s="167"/>
      <c r="AU1708" s="167"/>
      <c r="AV1708" s="167"/>
      <c r="AW1708" s="167"/>
      <c r="AX1708" s="167"/>
      <c r="AY1708" s="167"/>
      <c r="AZ1708" s="167"/>
      <c r="BA1708" s="167"/>
      <c r="BB1708" s="167"/>
      <c r="BC1708" s="167"/>
      <c r="BD1708" s="167"/>
      <c r="BE1708" s="167"/>
      <c r="BF1708" s="167"/>
      <c r="BG1708" s="167"/>
      <c r="BH1708" s="167"/>
      <c r="BI1708" s="167"/>
      <c r="BJ1708" s="167"/>
      <c r="BK1708" s="167"/>
      <c r="BL1708" s="166"/>
      <c r="BM1708" s="166"/>
      <c r="BN1708" s="166"/>
      <c r="BO1708" s="166"/>
      <c r="BP1708" s="166"/>
      <c r="BQ1708" s="166"/>
      <c r="BR1708" s="166"/>
      <c r="BS1708" s="166"/>
      <c r="BT1708" s="166"/>
      <c r="BU1708" s="166"/>
      <c r="BV1708" s="166"/>
      <c r="BW1708" s="166"/>
      <c r="BX1708" s="166"/>
      <c r="BY1708" s="166"/>
      <c r="BZ1708" s="166"/>
      <c r="CA1708" s="166"/>
      <c r="CB1708" s="166"/>
      <c r="CC1708" s="166"/>
      <c r="CD1708" s="166"/>
      <c r="CE1708" s="166"/>
      <c r="CF1708" s="166"/>
      <c r="CG1708" s="166"/>
      <c r="CH1708" s="166"/>
      <c r="CI1708" s="166"/>
      <c r="CJ1708" s="166"/>
      <c r="CK1708" s="166"/>
      <c r="CL1708" s="166"/>
      <c r="CM1708" s="166"/>
      <c r="CN1708" s="166"/>
      <c r="CO1708" s="166"/>
      <c r="CP1708" s="166"/>
      <c r="CQ1708" s="166"/>
      <c r="CR1708" s="166"/>
      <c r="CS1708" s="166"/>
      <c r="CT1708" s="166"/>
      <c r="CU1708" s="166"/>
      <c r="CV1708" s="166"/>
      <c r="CW1708" s="166"/>
      <c r="CX1708" s="166"/>
      <c r="CY1708" s="166"/>
      <c r="CZ1708" s="166"/>
      <c r="DA1708" s="166"/>
      <c r="DB1708" s="166"/>
      <c r="DC1708" s="166"/>
      <c r="DD1708" s="166"/>
      <c r="DE1708" s="166"/>
      <c r="DF1708" s="166"/>
      <c r="DG1708" s="166"/>
      <c r="DH1708" s="166"/>
      <c r="DI1708" s="166"/>
      <c r="DJ1708" s="166"/>
      <c r="DK1708" s="166"/>
      <c r="DL1708" s="166"/>
      <c r="DM1708" s="166"/>
      <c r="DN1708" s="166"/>
      <c r="DO1708" s="166"/>
      <c r="DP1708" s="166"/>
      <c r="DQ1708" s="166"/>
      <c r="DR1708" s="166"/>
      <c r="DS1708" s="166"/>
      <c r="DT1708" s="166"/>
      <c r="DU1708" s="166"/>
      <c r="DV1708" s="166"/>
      <c r="DW1708" s="166"/>
      <c r="DX1708" s="166"/>
      <c r="DY1708" s="166"/>
      <c r="DZ1708" s="166"/>
      <c r="EA1708" s="166"/>
      <c r="EB1708" s="166"/>
      <c r="EC1708" s="166"/>
      <c r="ED1708" s="166"/>
      <c r="EE1708" s="166"/>
      <c r="EF1708" s="166"/>
      <c r="EG1708" s="166"/>
      <c r="EH1708" s="166"/>
      <c r="EI1708" s="166"/>
      <c r="EJ1708" s="166"/>
      <c r="EK1708" s="166"/>
      <c r="EL1708" s="166"/>
      <c r="EM1708" s="166"/>
      <c r="EN1708" s="166"/>
      <c r="EO1708" s="166"/>
      <c r="EP1708" s="166"/>
      <c r="EQ1708" s="166"/>
      <c r="ER1708" s="166"/>
      <c r="ES1708" s="166"/>
      <c r="ET1708" s="166"/>
      <c r="EU1708" s="166"/>
      <c r="EV1708" s="166"/>
      <c r="EW1708" s="166"/>
      <c r="EX1708" s="166"/>
      <c r="EY1708" s="166"/>
      <c r="EZ1708" s="166"/>
      <c r="FA1708" s="166"/>
      <c r="FB1708" s="166"/>
      <c r="FC1708" s="166"/>
      <c r="FD1708" s="166"/>
      <c r="FE1708" s="166"/>
      <c r="FF1708" s="166"/>
      <c r="FG1708" s="166"/>
      <c r="FH1708" s="166"/>
      <c r="FI1708" s="166"/>
      <c r="FJ1708" s="166"/>
    </row>
    <row r="1709" spans="13:166" s="19" customFormat="1">
      <c r="M1709" s="166"/>
      <c r="N1709" s="166"/>
      <c r="O1709" s="166"/>
      <c r="P1709" s="166"/>
      <c r="Q1709" s="166"/>
      <c r="R1709" s="166"/>
      <c r="S1709" s="166"/>
      <c r="T1709" s="166"/>
      <c r="U1709" s="166"/>
      <c r="V1709" s="166"/>
      <c r="W1709" s="166"/>
      <c r="X1709" s="166"/>
      <c r="Y1709" s="166"/>
      <c r="Z1709" s="166"/>
      <c r="AA1709" s="166"/>
      <c r="AB1709" s="166"/>
      <c r="AC1709" s="166"/>
      <c r="AD1709" s="166"/>
      <c r="AE1709" s="166"/>
      <c r="AF1709" s="166"/>
      <c r="AG1709" s="166"/>
      <c r="AH1709" s="167"/>
      <c r="AI1709" s="167"/>
      <c r="AJ1709" s="167"/>
      <c r="AK1709" s="167"/>
      <c r="AL1709" s="167"/>
      <c r="AM1709" s="167"/>
      <c r="AN1709" s="167"/>
      <c r="AO1709" s="167"/>
      <c r="AP1709" s="167"/>
      <c r="AQ1709" s="167"/>
      <c r="AR1709" s="167"/>
      <c r="AS1709" s="167"/>
      <c r="AT1709" s="167"/>
      <c r="AU1709" s="167"/>
      <c r="AV1709" s="167"/>
      <c r="AW1709" s="167"/>
      <c r="AX1709" s="167"/>
      <c r="AY1709" s="167"/>
      <c r="AZ1709" s="167"/>
      <c r="BA1709" s="167"/>
      <c r="BB1709" s="167"/>
      <c r="BC1709" s="167"/>
      <c r="BD1709" s="167"/>
      <c r="BE1709" s="167"/>
      <c r="BF1709" s="167"/>
      <c r="BG1709" s="167"/>
      <c r="BH1709" s="167"/>
      <c r="BI1709" s="167"/>
      <c r="BJ1709" s="167"/>
      <c r="BK1709" s="167"/>
      <c r="BL1709" s="166"/>
      <c r="BM1709" s="166"/>
      <c r="BN1709" s="166"/>
      <c r="BO1709" s="166"/>
      <c r="BP1709" s="166"/>
      <c r="BQ1709" s="166"/>
      <c r="BR1709" s="166"/>
      <c r="BS1709" s="166"/>
      <c r="BT1709" s="166"/>
      <c r="BU1709" s="166"/>
      <c r="BV1709" s="166"/>
      <c r="BW1709" s="166"/>
      <c r="BX1709" s="166"/>
      <c r="BY1709" s="166"/>
      <c r="BZ1709" s="166"/>
      <c r="CA1709" s="166"/>
      <c r="CB1709" s="166"/>
      <c r="CC1709" s="166"/>
      <c r="CD1709" s="166"/>
      <c r="CE1709" s="166"/>
      <c r="CF1709" s="166"/>
      <c r="CG1709" s="166"/>
      <c r="CH1709" s="166"/>
      <c r="CI1709" s="166"/>
      <c r="CJ1709" s="166"/>
      <c r="CK1709" s="166"/>
      <c r="CL1709" s="166"/>
      <c r="CM1709" s="166"/>
      <c r="CN1709" s="166"/>
      <c r="CO1709" s="166"/>
      <c r="CP1709" s="166"/>
      <c r="CQ1709" s="166"/>
      <c r="CR1709" s="166"/>
      <c r="CS1709" s="166"/>
      <c r="CT1709" s="166"/>
      <c r="CU1709" s="166"/>
      <c r="CV1709" s="166"/>
      <c r="CW1709" s="166"/>
      <c r="CX1709" s="166"/>
      <c r="CY1709" s="166"/>
      <c r="CZ1709" s="166"/>
      <c r="DA1709" s="166"/>
      <c r="DB1709" s="166"/>
      <c r="DC1709" s="166"/>
      <c r="DD1709" s="166"/>
      <c r="DE1709" s="166"/>
      <c r="DF1709" s="166"/>
      <c r="DG1709" s="166"/>
      <c r="DH1709" s="166"/>
      <c r="DI1709" s="166"/>
      <c r="DJ1709" s="166"/>
      <c r="DK1709" s="166"/>
      <c r="DL1709" s="166"/>
      <c r="DM1709" s="166"/>
      <c r="DN1709" s="166"/>
      <c r="DO1709" s="166"/>
      <c r="DP1709" s="166"/>
      <c r="DQ1709" s="166"/>
      <c r="DR1709" s="166"/>
      <c r="DS1709" s="166"/>
      <c r="DT1709" s="166"/>
      <c r="DU1709" s="166"/>
      <c r="DV1709" s="166"/>
      <c r="DW1709" s="166"/>
      <c r="DX1709" s="166"/>
      <c r="DY1709" s="166"/>
      <c r="DZ1709" s="166"/>
      <c r="EA1709" s="166"/>
      <c r="EB1709" s="166"/>
      <c r="EC1709" s="166"/>
      <c r="ED1709" s="166"/>
      <c r="EE1709" s="166"/>
      <c r="EF1709" s="166"/>
      <c r="EG1709" s="166"/>
      <c r="EH1709" s="166"/>
      <c r="EI1709" s="166"/>
      <c r="EJ1709" s="166"/>
      <c r="EK1709" s="166"/>
      <c r="EL1709" s="166"/>
      <c r="EM1709" s="166"/>
      <c r="EN1709" s="166"/>
      <c r="EO1709" s="166"/>
      <c r="EP1709" s="166"/>
      <c r="EQ1709" s="166"/>
      <c r="ER1709" s="166"/>
      <c r="ES1709" s="166"/>
      <c r="ET1709" s="166"/>
      <c r="EU1709" s="166"/>
      <c r="EV1709" s="166"/>
      <c r="EW1709" s="166"/>
      <c r="EX1709" s="166"/>
      <c r="EY1709" s="166"/>
      <c r="EZ1709" s="166"/>
      <c r="FA1709" s="166"/>
      <c r="FB1709" s="166"/>
      <c r="FC1709" s="166"/>
      <c r="FD1709" s="166"/>
      <c r="FE1709" s="166"/>
      <c r="FF1709" s="166"/>
      <c r="FG1709" s="166"/>
      <c r="FH1709" s="166"/>
      <c r="FI1709" s="166"/>
      <c r="FJ1709" s="166"/>
    </row>
    <row r="1710" spans="13:166" s="19" customFormat="1">
      <c r="M1710" s="166"/>
      <c r="N1710" s="166"/>
      <c r="O1710" s="166"/>
      <c r="P1710" s="166"/>
      <c r="Q1710" s="166"/>
      <c r="R1710" s="166"/>
      <c r="S1710" s="166"/>
      <c r="T1710" s="166"/>
      <c r="U1710" s="166"/>
      <c r="V1710" s="166"/>
      <c r="W1710" s="166"/>
      <c r="X1710" s="166"/>
      <c r="Y1710" s="166"/>
      <c r="Z1710" s="166"/>
      <c r="AA1710" s="166"/>
      <c r="AB1710" s="166"/>
      <c r="AC1710" s="166"/>
      <c r="AD1710" s="166"/>
      <c r="AE1710" s="166"/>
      <c r="AF1710" s="166"/>
      <c r="AG1710" s="166"/>
      <c r="AH1710" s="167"/>
      <c r="AI1710" s="167"/>
      <c r="AJ1710" s="167"/>
      <c r="AK1710" s="167"/>
      <c r="AL1710" s="167"/>
      <c r="AM1710" s="167"/>
      <c r="AN1710" s="167"/>
      <c r="AO1710" s="167"/>
      <c r="AP1710" s="167"/>
      <c r="AQ1710" s="167"/>
      <c r="AR1710" s="167"/>
      <c r="AS1710" s="167"/>
      <c r="AT1710" s="167"/>
      <c r="AU1710" s="167"/>
      <c r="AV1710" s="167"/>
      <c r="AW1710" s="167"/>
      <c r="AX1710" s="167"/>
      <c r="AY1710" s="167"/>
      <c r="AZ1710" s="167"/>
      <c r="BA1710" s="167"/>
      <c r="BB1710" s="167"/>
      <c r="BC1710" s="167"/>
      <c r="BD1710" s="167"/>
      <c r="BE1710" s="167"/>
      <c r="BF1710" s="167"/>
      <c r="BG1710" s="167"/>
      <c r="BH1710" s="167"/>
      <c r="BI1710" s="167"/>
      <c r="BJ1710" s="167"/>
      <c r="BK1710" s="167"/>
      <c r="BL1710" s="166"/>
      <c r="BM1710" s="166"/>
      <c r="BN1710" s="166"/>
      <c r="BO1710" s="166"/>
      <c r="BP1710" s="166"/>
      <c r="BQ1710" s="166"/>
      <c r="BR1710" s="166"/>
      <c r="BS1710" s="166"/>
      <c r="BT1710" s="166"/>
      <c r="BU1710" s="166"/>
      <c r="BV1710" s="166"/>
      <c r="BW1710" s="166"/>
      <c r="BX1710" s="166"/>
      <c r="BY1710" s="166"/>
      <c r="BZ1710" s="166"/>
      <c r="CA1710" s="166"/>
      <c r="CB1710" s="166"/>
      <c r="CC1710" s="166"/>
      <c r="CD1710" s="166"/>
      <c r="CE1710" s="166"/>
      <c r="CF1710" s="166"/>
      <c r="CG1710" s="166"/>
      <c r="CH1710" s="166"/>
      <c r="CI1710" s="166"/>
      <c r="CJ1710" s="166"/>
      <c r="CK1710" s="166"/>
      <c r="CL1710" s="166"/>
      <c r="CM1710" s="166"/>
      <c r="CN1710" s="166"/>
      <c r="CO1710" s="166"/>
      <c r="CP1710" s="166"/>
      <c r="CQ1710" s="166"/>
      <c r="CR1710" s="166"/>
      <c r="CS1710" s="166"/>
      <c r="CT1710" s="166"/>
      <c r="CU1710" s="166"/>
      <c r="CV1710" s="166"/>
      <c r="CW1710" s="166"/>
      <c r="CX1710" s="166"/>
      <c r="CY1710" s="166"/>
      <c r="CZ1710" s="166"/>
      <c r="DA1710" s="166"/>
      <c r="DB1710" s="166"/>
      <c r="DC1710" s="166"/>
      <c r="DD1710" s="166"/>
      <c r="DE1710" s="166"/>
      <c r="DF1710" s="166"/>
      <c r="DG1710" s="166"/>
      <c r="DH1710" s="166"/>
      <c r="DI1710" s="166"/>
      <c r="DJ1710" s="166"/>
      <c r="DK1710" s="166"/>
      <c r="DL1710" s="166"/>
      <c r="DM1710" s="166"/>
      <c r="DN1710" s="166"/>
      <c r="DO1710" s="166"/>
      <c r="DP1710" s="166"/>
      <c r="DQ1710" s="166"/>
      <c r="DR1710" s="166"/>
      <c r="DS1710" s="166"/>
      <c r="DT1710" s="166"/>
      <c r="DU1710" s="166"/>
      <c r="DV1710" s="166"/>
      <c r="DW1710" s="166"/>
      <c r="DX1710" s="166"/>
      <c r="DY1710" s="166"/>
      <c r="DZ1710" s="166"/>
      <c r="EA1710" s="166"/>
      <c r="EB1710" s="166"/>
      <c r="EC1710" s="166"/>
      <c r="ED1710" s="166"/>
      <c r="EE1710" s="166"/>
      <c r="EF1710" s="166"/>
      <c r="EG1710" s="166"/>
      <c r="EH1710" s="166"/>
      <c r="EI1710" s="166"/>
      <c r="EJ1710" s="166"/>
      <c r="EK1710" s="166"/>
      <c r="EL1710" s="166"/>
      <c r="EM1710" s="166"/>
      <c r="EN1710" s="166"/>
      <c r="EO1710" s="166"/>
      <c r="EP1710" s="166"/>
      <c r="EQ1710" s="166"/>
      <c r="ER1710" s="166"/>
      <c r="ES1710" s="166"/>
      <c r="ET1710" s="166"/>
      <c r="EU1710" s="166"/>
      <c r="EV1710" s="166"/>
      <c r="EW1710" s="166"/>
      <c r="EX1710" s="166"/>
      <c r="EY1710" s="166"/>
      <c r="EZ1710" s="166"/>
      <c r="FA1710" s="166"/>
      <c r="FB1710" s="166"/>
      <c r="FC1710" s="166"/>
      <c r="FD1710" s="166"/>
      <c r="FE1710" s="166"/>
      <c r="FF1710" s="166"/>
      <c r="FG1710" s="166"/>
      <c r="FH1710" s="166"/>
      <c r="FI1710" s="166"/>
      <c r="FJ1710" s="166"/>
    </row>
    <row r="1711" spans="13:166" s="19" customFormat="1">
      <c r="M1711" s="166"/>
      <c r="N1711" s="166"/>
      <c r="O1711" s="166"/>
      <c r="P1711" s="166"/>
      <c r="Q1711" s="166"/>
      <c r="R1711" s="166"/>
      <c r="S1711" s="166"/>
      <c r="T1711" s="166"/>
      <c r="U1711" s="166"/>
      <c r="V1711" s="166"/>
      <c r="W1711" s="166"/>
      <c r="X1711" s="166"/>
      <c r="Y1711" s="166"/>
      <c r="Z1711" s="166"/>
      <c r="AA1711" s="166"/>
      <c r="AB1711" s="166"/>
      <c r="AC1711" s="166"/>
      <c r="AD1711" s="166"/>
      <c r="AE1711" s="166"/>
      <c r="AF1711" s="166"/>
      <c r="AG1711" s="166"/>
      <c r="AH1711" s="167"/>
      <c r="AI1711" s="167"/>
      <c r="AJ1711" s="167"/>
      <c r="AK1711" s="167"/>
      <c r="AL1711" s="167"/>
      <c r="AM1711" s="167"/>
      <c r="AN1711" s="167"/>
      <c r="AO1711" s="167"/>
      <c r="AP1711" s="167"/>
      <c r="AQ1711" s="167"/>
      <c r="AR1711" s="167"/>
      <c r="AS1711" s="167"/>
      <c r="AT1711" s="167"/>
      <c r="AU1711" s="167"/>
      <c r="AV1711" s="167"/>
      <c r="AW1711" s="167"/>
      <c r="AX1711" s="167"/>
      <c r="AY1711" s="167"/>
      <c r="AZ1711" s="167"/>
      <c r="BA1711" s="167"/>
      <c r="BB1711" s="167"/>
      <c r="BC1711" s="167"/>
      <c r="BD1711" s="167"/>
      <c r="BE1711" s="167"/>
      <c r="BF1711" s="167"/>
      <c r="BG1711" s="167"/>
      <c r="BH1711" s="167"/>
      <c r="BI1711" s="167"/>
      <c r="BJ1711" s="167"/>
      <c r="BK1711" s="167"/>
      <c r="BL1711" s="166"/>
      <c r="BM1711" s="166"/>
      <c r="BN1711" s="166"/>
      <c r="BO1711" s="166"/>
      <c r="BP1711" s="166"/>
      <c r="BQ1711" s="166"/>
      <c r="BR1711" s="166"/>
      <c r="BS1711" s="166"/>
      <c r="BT1711" s="166"/>
      <c r="BU1711" s="166"/>
      <c r="BV1711" s="166"/>
      <c r="BW1711" s="166"/>
      <c r="BX1711" s="166"/>
      <c r="BY1711" s="166"/>
      <c r="BZ1711" s="166"/>
      <c r="CA1711" s="166"/>
      <c r="CB1711" s="166"/>
      <c r="CC1711" s="166"/>
      <c r="CD1711" s="166"/>
      <c r="CE1711" s="166"/>
      <c r="CF1711" s="166"/>
      <c r="CG1711" s="166"/>
      <c r="CH1711" s="166"/>
      <c r="CI1711" s="166"/>
      <c r="CJ1711" s="166"/>
      <c r="CK1711" s="166"/>
      <c r="CL1711" s="166"/>
      <c r="CM1711" s="166"/>
      <c r="CN1711" s="166"/>
      <c r="CO1711" s="166"/>
      <c r="CP1711" s="166"/>
      <c r="CQ1711" s="166"/>
      <c r="CR1711" s="166"/>
      <c r="CS1711" s="166"/>
      <c r="CT1711" s="166"/>
      <c r="CU1711" s="166"/>
      <c r="CV1711" s="166"/>
      <c r="CW1711" s="166"/>
      <c r="CX1711" s="166"/>
      <c r="CY1711" s="166"/>
      <c r="CZ1711" s="166"/>
      <c r="DA1711" s="166"/>
      <c r="DB1711" s="166"/>
      <c r="DC1711" s="166"/>
      <c r="DD1711" s="166"/>
      <c r="DE1711" s="166"/>
      <c r="DF1711" s="166"/>
      <c r="DG1711" s="166"/>
      <c r="DH1711" s="166"/>
      <c r="DI1711" s="166"/>
      <c r="DJ1711" s="166"/>
      <c r="DK1711" s="166"/>
      <c r="DL1711" s="166"/>
      <c r="DM1711" s="166"/>
      <c r="DN1711" s="166"/>
      <c r="DO1711" s="166"/>
      <c r="DP1711" s="166"/>
      <c r="DQ1711" s="166"/>
      <c r="DR1711" s="166"/>
      <c r="DS1711" s="166"/>
      <c r="DT1711" s="166"/>
      <c r="DU1711" s="166"/>
      <c r="DV1711" s="166"/>
      <c r="DW1711" s="166"/>
      <c r="DX1711" s="166"/>
      <c r="DY1711" s="166"/>
      <c r="DZ1711" s="166"/>
      <c r="EA1711" s="166"/>
      <c r="EB1711" s="166"/>
      <c r="EC1711" s="166"/>
      <c r="ED1711" s="166"/>
      <c r="EE1711" s="166"/>
      <c r="EF1711" s="166"/>
      <c r="EG1711" s="166"/>
      <c r="EH1711" s="166"/>
      <c r="EI1711" s="166"/>
      <c r="EJ1711" s="166"/>
      <c r="EK1711" s="166"/>
      <c r="EL1711" s="166"/>
      <c r="EM1711" s="166"/>
      <c r="EN1711" s="166"/>
      <c r="EO1711" s="166"/>
      <c r="EP1711" s="166"/>
      <c r="EQ1711" s="166"/>
      <c r="ER1711" s="166"/>
      <c r="ES1711" s="166"/>
      <c r="ET1711" s="166"/>
      <c r="EU1711" s="166"/>
      <c r="EV1711" s="166"/>
      <c r="EW1711" s="166"/>
      <c r="EX1711" s="166"/>
      <c r="EY1711" s="166"/>
      <c r="EZ1711" s="166"/>
      <c r="FA1711" s="166"/>
      <c r="FB1711" s="166"/>
      <c r="FC1711" s="166"/>
      <c r="FD1711" s="166"/>
      <c r="FE1711" s="166"/>
      <c r="FF1711" s="166"/>
      <c r="FG1711" s="166"/>
      <c r="FH1711" s="166"/>
      <c r="FI1711" s="166"/>
      <c r="FJ1711" s="166"/>
    </row>
    <row r="1712" spans="13:166" s="19" customFormat="1">
      <c r="M1712" s="166"/>
      <c r="N1712" s="166"/>
      <c r="O1712" s="166"/>
      <c r="P1712" s="166"/>
      <c r="Q1712" s="166"/>
      <c r="R1712" s="166"/>
      <c r="S1712" s="166"/>
      <c r="T1712" s="166"/>
      <c r="U1712" s="166"/>
      <c r="V1712" s="166"/>
      <c r="W1712" s="166"/>
      <c r="X1712" s="166"/>
      <c r="Y1712" s="166"/>
      <c r="Z1712" s="166"/>
      <c r="AA1712" s="166"/>
      <c r="AB1712" s="166"/>
      <c r="AC1712" s="166"/>
      <c r="AD1712" s="166"/>
      <c r="AE1712" s="166"/>
      <c r="AF1712" s="166"/>
      <c r="AG1712" s="166"/>
      <c r="AH1712" s="167"/>
      <c r="AI1712" s="167"/>
      <c r="AJ1712" s="167"/>
      <c r="AK1712" s="167"/>
      <c r="AL1712" s="167"/>
      <c r="AM1712" s="167"/>
      <c r="AN1712" s="167"/>
      <c r="AO1712" s="167"/>
      <c r="AP1712" s="167"/>
      <c r="AQ1712" s="167"/>
      <c r="AR1712" s="167"/>
      <c r="AS1712" s="167"/>
      <c r="AT1712" s="167"/>
      <c r="AU1712" s="167"/>
      <c r="AV1712" s="167"/>
      <c r="AW1712" s="167"/>
      <c r="AX1712" s="167"/>
      <c r="AY1712" s="167"/>
      <c r="AZ1712" s="167"/>
      <c r="BA1712" s="167"/>
      <c r="BB1712" s="167"/>
      <c r="BC1712" s="167"/>
      <c r="BD1712" s="167"/>
      <c r="BE1712" s="167"/>
      <c r="BF1712" s="167"/>
      <c r="BG1712" s="167"/>
      <c r="BH1712" s="167"/>
      <c r="BI1712" s="167"/>
      <c r="BJ1712" s="167"/>
      <c r="BK1712" s="167"/>
      <c r="BL1712" s="166"/>
      <c r="BM1712" s="166"/>
      <c r="BN1712" s="166"/>
      <c r="BO1712" s="166"/>
      <c r="BP1712" s="166"/>
      <c r="BQ1712" s="166"/>
      <c r="BR1712" s="166"/>
      <c r="BS1712" s="166"/>
      <c r="BT1712" s="166"/>
      <c r="BU1712" s="166"/>
      <c r="BV1712" s="166"/>
      <c r="BW1712" s="166"/>
      <c r="BX1712" s="166"/>
      <c r="BY1712" s="166"/>
      <c r="BZ1712" s="166"/>
      <c r="CA1712" s="166"/>
      <c r="CB1712" s="166"/>
      <c r="CC1712" s="166"/>
      <c r="CD1712" s="166"/>
      <c r="CE1712" s="166"/>
      <c r="CF1712" s="166"/>
      <c r="CG1712" s="166"/>
      <c r="CH1712" s="166"/>
      <c r="CI1712" s="166"/>
      <c r="CJ1712" s="166"/>
      <c r="CK1712" s="166"/>
      <c r="CL1712" s="166"/>
      <c r="CM1712" s="166"/>
      <c r="CN1712" s="166"/>
      <c r="CO1712" s="166"/>
      <c r="CP1712" s="166"/>
      <c r="CQ1712" s="166"/>
      <c r="CR1712" s="166"/>
      <c r="CS1712" s="166"/>
      <c r="CT1712" s="166"/>
      <c r="CU1712" s="166"/>
      <c r="CV1712" s="166"/>
      <c r="CW1712" s="166"/>
      <c r="CX1712" s="166"/>
      <c r="CY1712" s="166"/>
      <c r="CZ1712" s="166"/>
      <c r="DA1712" s="166"/>
      <c r="DB1712" s="166"/>
      <c r="DC1712" s="166"/>
      <c r="DD1712" s="166"/>
      <c r="DE1712" s="166"/>
      <c r="DF1712" s="166"/>
      <c r="DG1712" s="166"/>
      <c r="DH1712" s="166"/>
      <c r="DI1712" s="166"/>
      <c r="DJ1712" s="166"/>
      <c r="DK1712" s="166"/>
      <c r="DL1712" s="166"/>
      <c r="DM1712" s="166"/>
      <c r="DN1712" s="166"/>
      <c r="DO1712" s="166"/>
      <c r="DP1712" s="166"/>
      <c r="DQ1712" s="166"/>
      <c r="DR1712" s="166"/>
      <c r="DS1712" s="166"/>
      <c r="DT1712" s="166"/>
      <c r="DU1712" s="166"/>
      <c r="DV1712" s="166"/>
      <c r="DW1712" s="166"/>
      <c r="DX1712" s="166"/>
      <c r="DY1712" s="166"/>
      <c r="DZ1712" s="166"/>
      <c r="EA1712" s="166"/>
      <c r="EB1712" s="166"/>
      <c r="EC1712" s="166"/>
      <c r="ED1712" s="166"/>
      <c r="EE1712" s="166"/>
      <c r="EF1712" s="166"/>
      <c r="EG1712" s="166"/>
      <c r="EH1712" s="166"/>
      <c r="EI1712" s="166"/>
      <c r="EJ1712" s="166"/>
      <c r="EK1712" s="166"/>
      <c r="EL1712" s="166"/>
      <c r="EM1712" s="166"/>
      <c r="EN1712" s="166"/>
      <c r="EO1712" s="166"/>
      <c r="EP1712" s="166"/>
      <c r="EQ1712" s="166"/>
      <c r="ER1712" s="166"/>
      <c r="ES1712" s="166"/>
      <c r="ET1712" s="166"/>
      <c r="EU1712" s="166"/>
      <c r="EV1712" s="166"/>
      <c r="EW1712" s="166"/>
      <c r="EX1712" s="166"/>
      <c r="EY1712" s="166"/>
      <c r="EZ1712" s="166"/>
      <c r="FA1712" s="166"/>
      <c r="FB1712" s="166"/>
      <c r="FC1712" s="166"/>
      <c r="FD1712" s="166"/>
      <c r="FE1712" s="166"/>
      <c r="FF1712" s="166"/>
      <c r="FG1712" s="166"/>
      <c r="FH1712" s="166"/>
      <c r="FI1712" s="166"/>
      <c r="FJ1712" s="166"/>
    </row>
    <row r="1713" spans="13:166" s="19" customFormat="1">
      <c r="M1713" s="166"/>
      <c r="N1713" s="166"/>
      <c r="O1713" s="166"/>
      <c r="P1713" s="166"/>
      <c r="Q1713" s="166"/>
      <c r="R1713" s="166"/>
      <c r="S1713" s="166"/>
      <c r="T1713" s="166"/>
      <c r="U1713" s="166"/>
      <c r="V1713" s="166"/>
      <c r="W1713" s="166"/>
      <c r="X1713" s="166"/>
      <c r="Y1713" s="166"/>
      <c r="Z1713" s="166"/>
      <c r="AA1713" s="166"/>
      <c r="AB1713" s="166"/>
      <c r="AC1713" s="166"/>
      <c r="AD1713" s="166"/>
      <c r="AE1713" s="166"/>
      <c r="AF1713" s="166"/>
      <c r="AG1713" s="166"/>
      <c r="AH1713" s="167"/>
      <c r="AI1713" s="167"/>
      <c r="AJ1713" s="167"/>
      <c r="AK1713" s="167"/>
      <c r="AL1713" s="167"/>
      <c r="AM1713" s="167"/>
      <c r="AN1713" s="167"/>
      <c r="AO1713" s="167"/>
      <c r="AP1713" s="167"/>
      <c r="AQ1713" s="167"/>
      <c r="AR1713" s="167"/>
      <c r="AS1713" s="167"/>
      <c r="AT1713" s="167"/>
      <c r="AU1713" s="167"/>
      <c r="AV1713" s="167"/>
      <c r="AW1713" s="167"/>
      <c r="AX1713" s="167"/>
      <c r="AY1713" s="167"/>
      <c r="AZ1713" s="167"/>
      <c r="BA1713" s="167"/>
      <c r="BB1713" s="167"/>
      <c r="BC1713" s="167"/>
      <c r="BD1713" s="167"/>
      <c r="BE1713" s="167"/>
      <c r="BF1713" s="167"/>
      <c r="BG1713" s="167"/>
      <c r="BH1713" s="167"/>
      <c r="BI1713" s="167"/>
      <c r="BJ1713" s="167"/>
      <c r="BK1713" s="167"/>
      <c r="BL1713" s="166"/>
      <c r="BM1713" s="166"/>
      <c r="BN1713" s="166"/>
      <c r="BO1713" s="166"/>
      <c r="BP1713" s="166"/>
      <c r="BQ1713" s="166"/>
      <c r="BR1713" s="166"/>
      <c r="BS1713" s="166"/>
      <c r="BT1713" s="166"/>
      <c r="BU1713" s="166"/>
      <c r="BV1713" s="166"/>
      <c r="BW1713" s="166"/>
      <c r="BX1713" s="166"/>
      <c r="BY1713" s="166"/>
      <c r="BZ1713" s="166"/>
      <c r="CA1713" s="166"/>
      <c r="CB1713" s="166"/>
      <c r="CC1713" s="166"/>
      <c r="CD1713" s="166"/>
      <c r="CE1713" s="166"/>
      <c r="CF1713" s="166"/>
      <c r="CG1713" s="166"/>
      <c r="CH1713" s="166"/>
      <c r="CI1713" s="166"/>
      <c r="CJ1713" s="166"/>
      <c r="CK1713" s="166"/>
      <c r="CL1713" s="166"/>
      <c r="CM1713" s="166"/>
      <c r="CN1713" s="166"/>
      <c r="CO1713" s="166"/>
      <c r="CP1713" s="166"/>
      <c r="CQ1713" s="166"/>
      <c r="CR1713" s="166"/>
      <c r="CS1713" s="166"/>
      <c r="CT1713" s="166"/>
      <c r="CU1713" s="166"/>
      <c r="CV1713" s="166"/>
      <c r="CW1713" s="166"/>
      <c r="CX1713" s="166"/>
      <c r="CY1713" s="166"/>
      <c r="CZ1713" s="166"/>
      <c r="DA1713" s="166"/>
      <c r="DB1713" s="166"/>
      <c r="DC1713" s="166"/>
      <c r="DD1713" s="166"/>
      <c r="DE1713" s="166"/>
      <c r="DF1713" s="166"/>
      <c r="DG1713" s="166"/>
      <c r="DH1713" s="166"/>
      <c r="DI1713" s="166"/>
      <c r="DJ1713" s="166"/>
      <c r="DK1713" s="166"/>
      <c r="DL1713" s="166"/>
      <c r="DM1713" s="166"/>
      <c r="DN1713" s="166"/>
      <c r="DO1713" s="166"/>
      <c r="DP1713" s="166"/>
      <c r="DQ1713" s="166"/>
      <c r="DR1713" s="166"/>
      <c r="DS1713" s="166"/>
      <c r="DT1713" s="166"/>
      <c r="DU1713" s="166"/>
      <c r="DV1713" s="166"/>
      <c r="DW1713" s="166"/>
      <c r="DX1713" s="166"/>
      <c r="DY1713" s="166"/>
      <c r="DZ1713" s="166"/>
      <c r="EA1713" s="166"/>
      <c r="EB1713" s="166"/>
      <c r="EC1713" s="166"/>
      <c r="ED1713" s="166"/>
      <c r="EE1713" s="166"/>
      <c r="EF1713" s="166"/>
      <c r="EG1713" s="166"/>
      <c r="EH1713" s="166"/>
      <c r="EI1713" s="166"/>
      <c r="EJ1713" s="166"/>
      <c r="EK1713" s="166"/>
      <c r="EL1713" s="166"/>
      <c r="EM1713" s="166"/>
      <c r="EN1713" s="166"/>
      <c r="EO1713" s="166"/>
      <c r="EP1713" s="166"/>
      <c r="EQ1713" s="166"/>
      <c r="ER1713" s="166"/>
      <c r="ES1713" s="166"/>
      <c r="ET1713" s="166"/>
      <c r="EU1713" s="166"/>
      <c r="EV1713" s="166"/>
      <c r="EW1713" s="166"/>
      <c r="EX1713" s="166"/>
      <c r="EY1713" s="166"/>
      <c r="EZ1713" s="166"/>
      <c r="FA1713" s="166"/>
      <c r="FB1713" s="166"/>
      <c r="FC1713" s="166"/>
      <c r="FD1713" s="166"/>
      <c r="FE1713" s="166"/>
      <c r="FF1713" s="166"/>
      <c r="FG1713" s="166"/>
      <c r="FH1713" s="166"/>
      <c r="FI1713" s="166"/>
      <c r="FJ1713" s="166"/>
    </row>
    <row r="1714" spans="13:166" s="19" customFormat="1">
      <c r="M1714" s="166"/>
      <c r="N1714" s="166"/>
      <c r="O1714" s="166"/>
      <c r="P1714" s="166"/>
      <c r="Q1714" s="166"/>
      <c r="R1714" s="166"/>
      <c r="S1714" s="166"/>
      <c r="T1714" s="166"/>
      <c r="U1714" s="166"/>
      <c r="V1714" s="166"/>
      <c r="W1714" s="166"/>
      <c r="X1714" s="166"/>
      <c r="Y1714" s="166"/>
      <c r="Z1714" s="166"/>
      <c r="AA1714" s="166"/>
      <c r="AB1714" s="166"/>
      <c r="AC1714" s="166"/>
      <c r="AD1714" s="166"/>
      <c r="AE1714" s="166"/>
      <c r="AF1714" s="166"/>
      <c r="AG1714" s="166"/>
      <c r="AH1714" s="167"/>
      <c r="AI1714" s="167"/>
      <c r="AJ1714" s="167"/>
      <c r="AK1714" s="167"/>
      <c r="AL1714" s="167"/>
      <c r="AM1714" s="167"/>
      <c r="AN1714" s="167"/>
      <c r="AO1714" s="167"/>
      <c r="AP1714" s="167"/>
      <c r="AQ1714" s="167"/>
      <c r="AR1714" s="167"/>
      <c r="AS1714" s="167"/>
      <c r="AT1714" s="167"/>
      <c r="AU1714" s="167"/>
      <c r="AV1714" s="167"/>
      <c r="AW1714" s="167"/>
      <c r="AX1714" s="167"/>
      <c r="AY1714" s="167"/>
      <c r="AZ1714" s="167"/>
      <c r="BA1714" s="167"/>
      <c r="BB1714" s="167"/>
      <c r="BC1714" s="167"/>
      <c r="BD1714" s="167"/>
      <c r="BE1714" s="167"/>
      <c r="BF1714" s="167"/>
      <c r="BG1714" s="167"/>
      <c r="BH1714" s="167"/>
      <c r="BI1714" s="167"/>
      <c r="BJ1714" s="167"/>
      <c r="BK1714" s="167"/>
      <c r="BL1714" s="166"/>
      <c r="BM1714" s="166"/>
      <c r="BN1714" s="166"/>
      <c r="BO1714" s="166"/>
      <c r="BP1714" s="166"/>
      <c r="BQ1714" s="166"/>
      <c r="BR1714" s="166"/>
      <c r="BS1714" s="166"/>
      <c r="BT1714" s="166"/>
      <c r="BU1714" s="166"/>
      <c r="BV1714" s="166"/>
      <c r="BW1714" s="166"/>
      <c r="BX1714" s="166"/>
      <c r="BY1714" s="166"/>
      <c r="BZ1714" s="166"/>
      <c r="CA1714" s="166"/>
      <c r="CB1714" s="166"/>
      <c r="CC1714" s="166"/>
      <c r="CD1714" s="166"/>
      <c r="CE1714" s="166"/>
      <c r="CF1714" s="166"/>
      <c r="CG1714" s="166"/>
      <c r="CH1714" s="166"/>
      <c r="CI1714" s="166"/>
      <c r="CJ1714" s="166"/>
      <c r="CK1714" s="166"/>
      <c r="CL1714" s="166"/>
      <c r="CM1714" s="166"/>
      <c r="CN1714" s="166"/>
      <c r="CO1714" s="166"/>
      <c r="CP1714" s="166"/>
      <c r="CQ1714" s="166"/>
      <c r="CR1714" s="166"/>
      <c r="CS1714" s="166"/>
      <c r="CT1714" s="166"/>
      <c r="CU1714" s="166"/>
      <c r="CV1714" s="166"/>
      <c r="CW1714" s="166"/>
      <c r="CX1714" s="166"/>
      <c r="CY1714" s="166"/>
      <c r="CZ1714" s="166"/>
      <c r="DA1714" s="166"/>
      <c r="DB1714" s="166"/>
      <c r="DC1714" s="166"/>
      <c r="DD1714" s="166"/>
      <c r="DE1714" s="166"/>
      <c r="DF1714" s="166"/>
      <c r="DG1714" s="166"/>
      <c r="DH1714" s="166"/>
      <c r="DI1714" s="166"/>
      <c r="DJ1714" s="166"/>
      <c r="DK1714" s="166"/>
      <c r="DL1714" s="166"/>
      <c r="DM1714" s="166"/>
      <c r="DN1714" s="166"/>
      <c r="DO1714" s="166"/>
      <c r="DP1714" s="166"/>
      <c r="DQ1714" s="166"/>
      <c r="DR1714" s="166"/>
      <c r="DS1714" s="166"/>
      <c r="DT1714" s="166"/>
      <c r="DU1714" s="166"/>
      <c r="DV1714" s="166"/>
      <c r="DW1714" s="166"/>
      <c r="DX1714" s="166"/>
      <c r="DY1714" s="166"/>
      <c r="DZ1714" s="166"/>
      <c r="EA1714" s="166"/>
      <c r="EB1714" s="166"/>
      <c r="EC1714" s="166"/>
      <c r="ED1714" s="166"/>
      <c r="EE1714" s="166"/>
      <c r="EF1714" s="166"/>
      <c r="EG1714" s="166"/>
      <c r="EH1714" s="166"/>
      <c r="EI1714" s="166"/>
      <c r="EJ1714" s="166"/>
      <c r="EK1714" s="166"/>
      <c r="EL1714" s="166"/>
      <c r="EM1714" s="166"/>
      <c r="EN1714" s="166"/>
      <c r="EO1714" s="166"/>
      <c r="EP1714" s="166"/>
      <c r="EQ1714" s="166"/>
      <c r="ER1714" s="166"/>
      <c r="ES1714" s="166"/>
      <c r="ET1714" s="166"/>
      <c r="EU1714" s="166"/>
      <c r="EV1714" s="166"/>
      <c r="EW1714" s="166"/>
      <c r="EX1714" s="166"/>
      <c r="EY1714" s="166"/>
      <c r="EZ1714" s="166"/>
      <c r="FA1714" s="166"/>
      <c r="FB1714" s="166"/>
      <c r="FC1714" s="166"/>
      <c r="FD1714" s="166"/>
      <c r="FE1714" s="166"/>
      <c r="FF1714" s="166"/>
      <c r="FG1714" s="166"/>
      <c r="FH1714" s="166"/>
      <c r="FI1714" s="166"/>
      <c r="FJ1714" s="166"/>
    </row>
    <row r="1715" spans="13:166" s="19" customFormat="1">
      <c r="M1715" s="166"/>
      <c r="N1715" s="166"/>
      <c r="O1715" s="166"/>
      <c r="P1715" s="166"/>
      <c r="Q1715" s="166"/>
      <c r="R1715" s="166"/>
      <c r="S1715" s="166"/>
      <c r="T1715" s="166"/>
      <c r="U1715" s="166"/>
      <c r="V1715" s="166"/>
      <c r="W1715" s="166"/>
      <c r="X1715" s="166"/>
      <c r="Y1715" s="166"/>
      <c r="Z1715" s="166"/>
      <c r="AA1715" s="166"/>
      <c r="AB1715" s="166"/>
      <c r="AC1715" s="166"/>
      <c r="AD1715" s="166"/>
      <c r="AE1715" s="166"/>
      <c r="AF1715" s="166"/>
      <c r="AG1715" s="166"/>
      <c r="AH1715" s="167"/>
      <c r="AI1715" s="167"/>
      <c r="AJ1715" s="167"/>
      <c r="AK1715" s="167"/>
      <c r="AL1715" s="167"/>
      <c r="AM1715" s="167"/>
      <c r="AN1715" s="167"/>
      <c r="AO1715" s="167"/>
      <c r="AP1715" s="167"/>
      <c r="AQ1715" s="167"/>
      <c r="AR1715" s="167"/>
      <c r="AS1715" s="167"/>
      <c r="AT1715" s="167"/>
      <c r="AU1715" s="167"/>
      <c r="AV1715" s="167"/>
      <c r="AW1715" s="167"/>
      <c r="AX1715" s="167"/>
      <c r="AY1715" s="167"/>
      <c r="AZ1715" s="167"/>
      <c r="BA1715" s="167"/>
      <c r="BB1715" s="167"/>
      <c r="BC1715" s="167"/>
      <c r="BD1715" s="167"/>
      <c r="BE1715" s="167"/>
      <c r="BF1715" s="167"/>
      <c r="BG1715" s="167"/>
      <c r="BH1715" s="167"/>
      <c r="BI1715" s="167"/>
      <c r="BJ1715" s="167"/>
      <c r="BK1715" s="167"/>
      <c r="BL1715" s="166"/>
      <c r="BM1715" s="166"/>
      <c r="BN1715" s="166"/>
      <c r="BO1715" s="166"/>
      <c r="BP1715" s="166"/>
      <c r="BQ1715" s="166"/>
      <c r="BR1715" s="166"/>
      <c r="BS1715" s="166"/>
      <c r="BT1715" s="166"/>
      <c r="BU1715" s="166"/>
      <c r="BV1715" s="166"/>
      <c r="BW1715" s="166"/>
      <c r="BX1715" s="166"/>
      <c r="BY1715" s="166"/>
      <c r="BZ1715" s="166"/>
      <c r="CA1715" s="166"/>
      <c r="CB1715" s="166"/>
      <c r="CC1715" s="166"/>
      <c r="CD1715" s="166"/>
      <c r="CE1715" s="166"/>
      <c r="CF1715" s="166"/>
      <c r="CG1715" s="166"/>
      <c r="CH1715" s="166"/>
      <c r="CI1715" s="166"/>
      <c r="CJ1715" s="166"/>
      <c r="CK1715" s="166"/>
      <c r="CL1715" s="166"/>
      <c r="CM1715" s="166"/>
      <c r="CN1715" s="166"/>
      <c r="CO1715" s="166"/>
      <c r="CP1715" s="166"/>
      <c r="CQ1715" s="166"/>
      <c r="CR1715" s="166"/>
      <c r="CS1715" s="166"/>
      <c r="CT1715" s="166"/>
      <c r="CU1715" s="166"/>
      <c r="CV1715" s="166"/>
      <c r="CW1715" s="166"/>
      <c r="CX1715" s="166"/>
      <c r="CY1715" s="166"/>
      <c r="CZ1715" s="166"/>
      <c r="DA1715" s="166"/>
      <c r="DB1715" s="166"/>
      <c r="DC1715" s="166"/>
      <c r="DD1715" s="166"/>
      <c r="DE1715" s="166"/>
      <c r="DF1715" s="166"/>
      <c r="DG1715" s="166"/>
      <c r="DH1715" s="166"/>
      <c r="DI1715" s="166"/>
      <c r="DJ1715" s="166"/>
      <c r="DK1715" s="166"/>
      <c r="DL1715" s="166"/>
      <c r="DM1715" s="166"/>
      <c r="DN1715" s="166"/>
      <c r="DO1715" s="166"/>
      <c r="DP1715" s="166"/>
      <c r="DQ1715" s="166"/>
      <c r="DR1715" s="166"/>
      <c r="DS1715" s="166"/>
      <c r="DT1715" s="166"/>
      <c r="DU1715" s="166"/>
      <c r="DV1715" s="166"/>
      <c r="DW1715" s="166"/>
      <c r="DX1715" s="166"/>
      <c r="DY1715" s="166"/>
      <c r="DZ1715" s="166"/>
      <c r="EA1715" s="166"/>
      <c r="EB1715" s="166"/>
      <c r="EC1715" s="166"/>
      <c r="ED1715" s="166"/>
      <c r="EE1715" s="166"/>
      <c r="EF1715" s="166"/>
      <c r="EG1715" s="166"/>
      <c r="EH1715" s="166"/>
      <c r="EI1715" s="166"/>
      <c r="EJ1715" s="166"/>
      <c r="EK1715" s="166"/>
      <c r="EL1715" s="166"/>
      <c r="EM1715" s="166"/>
      <c r="EN1715" s="166"/>
      <c r="EO1715" s="166"/>
      <c r="EP1715" s="166"/>
      <c r="EQ1715" s="166"/>
      <c r="ER1715" s="166"/>
      <c r="ES1715" s="166"/>
      <c r="ET1715" s="166"/>
      <c r="EU1715" s="166"/>
      <c r="EV1715" s="166"/>
      <c r="EW1715" s="166"/>
      <c r="EX1715" s="166"/>
      <c r="EY1715" s="166"/>
      <c r="EZ1715" s="166"/>
      <c r="FA1715" s="166"/>
      <c r="FB1715" s="166"/>
      <c r="FC1715" s="166"/>
      <c r="FD1715" s="166"/>
      <c r="FE1715" s="166"/>
      <c r="FF1715" s="166"/>
      <c r="FG1715" s="166"/>
      <c r="FH1715" s="166"/>
      <c r="FI1715" s="166"/>
      <c r="FJ1715" s="166"/>
    </row>
    <row r="1716" spans="13:166" s="19" customFormat="1">
      <c r="M1716" s="166"/>
      <c r="N1716" s="166"/>
      <c r="O1716" s="166"/>
      <c r="P1716" s="166"/>
      <c r="Q1716" s="166"/>
      <c r="R1716" s="166"/>
      <c r="S1716" s="166"/>
      <c r="T1716" s="166"/>
      <c r="U1716" s="166"/>
      <c r="V1716" s="166"/>
      <c r="W1716" s="166"/>
      <c r="X1716" s="166"/>
      <c r="Y1716" s="166"/>
      <c r="Z1716" s="166"/>
      <c r="AA1716" s="166"/>
      <c r="AB1716" s="166"/>
      <c r="AC1716" s="166"/>
      <c r="AD1716" s="166"/>
      <c r="AE1716" s="166"/>
      <c r="AF1716" s="166"/>
      <c r="AG1716" s="166"/>
      <c r="AH1716" s="167"/>
      <c r="AI1716" s="167"/>
      <c r="AJ1716" s="167"/>
      <c r="AK1716" s="167"/>
      <c r="AL1716" s="167"/>
      <c r="AM1716" s="167"/>
      <c r="AN1716" s="167"/>
      <c r="AO1716" s="167"/>
      <c r="AP1716" s="167"/>
      <c r="AQ1716" s="167"/>
      <c r="AR1716" s="167"/>
      <c r="AS1716" s="167"/>
      <c r="AT1716" s="167"/>
      <c r="AU1716" s="167"/>
      <c r="AV1716" s="167"/>
      <c r="AW1716" s="167"/>
      <c r="AX1716" s="167"/>
      <c r="AY1716" s="167"/>
      <c r="AZ1716" s="167"/>
      <c r="BA1716" s="167"/>
      <c r="BB1716" s="167"/>
      <c r="BC1716" s="167"/>
      <c r="BD1716" s="167"/>
      <c r="BE1716" s="167"/>
      <c r="BF1716" s="167"/>
      <c r="BG1716" s="167"/>
      <c r="BH1716" s="167"/>
      <c r="BI1716" s="167"/>
      <c r="BJ1716" s="167"/>
      <c r="BK1716" s="167"/>
      <c r="BL1716" s="166"/>
      <c r="BM1716" s="166"/>
      <c r="BN1716" s="166"/>
      <c r="BO1716" s="166"/>
      <c r="BP1716" s="166"/>
      <c r="BQ1716" s="166"/>
      <c r="BR1716" s="166"/>
      <c r="BS1716" s="166"/>
      <c r="BT1716" s="166"/>
      <c r="BU1716" s="166"/>
      <c r="BV1716" s="166"/>
      <c r="BW1716" s="166"/>
      <c r="BX1716" s="166"/>
      <c r="BY1716" s="166"/>
      <c r="BZ1716" s="166"/>
      <c r="CA1716" s="166"/>
      <c r="CB1716" s="166"/>
      <c r="CC1716" s="166"/>
      <c r="CD1716" s="166"/>
      <c r="CE1716" s="166"/>
      <c r="CF1716" s="166"/>
      <c r="CG1716" s="166"/>
      <c r="CH1716" s="166"/>
      <c r="CI1716" s="166"/>
      <c r="CJ1716" s="166"/>
      <c r="CK1716" s="166"/>
      <c r="CL1716" s="166"/>
      <c r="CM1716" s="166"/>
      <c r="CN1716" s="166"/>
      <c r="CO1716" s="166"/>
      <c r="CP1716" s="166"/>
      <c r="CQ1716" s="166"/>
      <c r="CR1716" s="166"/>
      <c r="CS1716" s="166"/>
      <c r="CT1716" s="166"/>
      <c r="CU1716" s="166"/>
      <c r="CV1716" s="166"/>
      <c r="CW1716" s="166"/>
      <c r="CX1716" s="166"/>
      <c r="CY1716" s="166"/>
      <c r="CZ1716" s="166"/>
      <c r="DA1716" s="166"/>
      <c r="DB1716" s="166"/>
      <c r="DC1716" s="166"/>
      <c r="DD1716" s="166"/>
      <c r="DE1716" s="166"/>
      <c r="DF1716" s="166"/>
      <c r="DG1716" s="166"/>
      <c r="DH1716" s="166"/>
      <c r="DI1716" s="166"/>
      <c r="DJ1716" s="166"/>
      <c r="DK1716" s="166"/>
      <c r="DL1716" s="166"/>
      <c r="DM1716" s="166"/>
      <c r="DN1716" s="166"/>
      <c r="DO1716" s="166"/>
      <c r="DP1716" s="166"/>
      <c r="DQ1716" s="166"/>
      <c r="DR1716" s="166"/>
      <c r="DS1716" s="166"/>
      <c r="DT1716" s="166"/>
      <c r="DU1716" s="166"/>
      <c r="DV1716" s="166"/>
      <c r="DW1716" s="166"/>
      <c r="DX1716" s="166"/>
      <c r="DY1716" s="166"/>
      <c r="DZ1716" s="166"/>
      <c r="EA1716" s="166"/>
      <c r="EB1716" s="166"/>
      <c r="EC1716" s="166"/>
      <c r="ED1716" s="166"/>
      <c r="EE1716" s="166"/>
      <c r="EF1716" s="166"/>
      <c r="EG1716" s="166"/>
      <c r="EH1716" s="166"/>
      <c r="EI1716" s="166"/>
      <c r="EJ1716" s="166"/>
      <c r="EK1716" s="166"/>
      <c r="EL1716" s="166"/>
      <c r="EM1716" s="166"/>
      <c r="EN1716" s="166"/>
      <c r="EO1716" s="166"/>
      <c r="EP1716" s="166"/>
      <c r="EQ1716" s="166"/>
      <c r="ER1716" s="166"/>
      <c r="ES1716" s="166"/>
      <c r="ET1716" s="166"/>
      <c r="EU1716" s="166"/>
      <c r="EV1716" s="166"/>
      <c r="EW1716" s="166"/>
      <c r="EX1716" s="166"/>
      <c r="EY1716" s="166"/>
      <c r="EZ1716" s="166"/>
      <c r="FA1716" s="166"/>
      <c r="FB1716" s="166"/>
      <c r="FC1716" s="166"/>
      <c r="FD1716" s="166"/>
      <c r="FE1716" s="166"/>
      <c r="FF1716" s="166"/>
      <c r="FG1716" s="166"/>
      <c r="FH1716" s="166"/>
      <c r="FI1716" s="166"/>
      <c r="FJ1716" s="166"/>
    </row>
    <row r="1717" spans="13:166" s="19" customFormat="1">
      <c r="M1717" s="166"/>
      <c r="N1717" s="166"/>
      <c r="O1717" s="166"/>
      <c r="P1717" s="166"/>
      <c r="Q1717" s="166"/>
      <c r="R1717" s="166"/>
      <c r="S1717" s="166"/>
      <c r="T1717" s="166"/>
      <c r="U1717" s="166"/>
      <c r="V1717" s="166"/>
      <c r="W1717" s="166"/>
      <c r="X1717" s="166"/>
      <c r="Y1717" s="166"/>
      <c r="Z1717" s="166"/>
      <c r="AA1717" s="166"/>
      <c r="AB1717" s="166"/>
      <c r="AC1717" s="166"/>
      <c r="AD1717" s="166"/>
      <c r="AE1717" s="166"/>
      <c r="AF1717" s="166"/>
      <c r="AG1717" s="166"/>
      <c r="AH1717" s="167"/>
      <c r="AI1717" s="167"/>
      <c r="AJ1717" s="167"/>
      <c r="AK1717" s="167"/>
      <c r="AL1717" s="167"/>
      <c r="AM1717" s="167"/>
      <c r="AN1717" s="167"/>
      <c r="AO1717" s="167"/>
      <c r="AP1717" s="167"/>
      <c r="AQ1717" s="167"/>
      <c r="AR1717" s="167"/>
      <c r="AS1717" s="167"/>
      <c r="AT1717" s="167"/>
      <c r="AU1717" s="167"/>
      <c r="AV1717" s="167"/>
      <c r="AW1717" s="167"/>
      <c r="AX1717" s="167"/>
      <c r="AY1717" s="167"/>
      <c r="AZ1717" s="167"/>
      <c r="BA1717" s="167"/>
      <c r="BB1717" s="167"/>
      <c r="BC1717" s="167"/>
      <c r="BD1717" s="167"/>
      <c r="BE1717" s="167"/>
      <c r="BF1717" s="167"/>
      <c r="BG1717" s="167"/>
      <c r="BH1717" s="167"/>
      <c r="BI1717" s="167"/>
      <c r="BJ1717" s="167"/>
      <c r="BK1717" s="167"/>
      <c r="BL1717" s="166"/>
      <c r="BM1717" s="166"/>
      <c r="BN1717" s="166"/>
      <c r="BO1717" s="166"/>
      <c r="BP1717" s="166"/>
      <c r="BQ1717" s="166"/>
      <c r="BR1717" s="166"/>
      <c r="BS1717" s="166"/>
      <c r="BT1717" s="166"/>
      <c r="BU1717" s="166"/>
      <c r="BV1717" s="166"/>
      <c r="BW1717" s="166"/>
      <c r="BX1717" s="166"/>
      <c r="BY1717" s="166"/>
      <c r="BZ1717" s="166"/>
      <c r="CA1717" s="166"/>
      <c r="CB1717" s="166"/>
      <c r="CC1717" s="166"/>
      <c r="CD1717" s="166"/>
      <c r="CE1717" s="166"/>
      <c r="CF1717" s="166"/>
      <c r="CG1717" s="166"/>
      <c r="CH1717" s="166"/>
      <c r="CI1717" s="166"/>
      <c r="CJ1717" s="166"/>
      <c r="CK1717" s="166"/>
      <c r="CL1717" s="166"/>
      <c r="CM1717" s="166"/>
      <c r="CN1717" s="166"/>
      <c r="CO1717" s="166"/>
      <c r="CP1717" s="166"/>
      <c r="CQ1717" s="166"/>
      <c r="CR1717" s="166"/>
      <c r="CS1717" s="166"/>
      <c r="CT1717" s="166"/>
      <c r="CU1717" s="166"/>
      <c r="CV1717" s="166"/>
      <c r="CW1717" s="166"/>
      <c r="CX1717" s="166"/>
      <c r="CY1717" s="166"/>
      <c r="CZ1717" s="166"/>
      <c r="DA1717" s="166"/>
      <c r="DB1717" s="166"/>
      <c r="DC1717" s="166"/>
      <c r="DD1717" s="166"/>
      <c r="DE1717" s="166"/>
      <c r="DF1717" s="166"/>
      <c r="DG1717" s="166"/>
      <c r="DH1717" s="166"/>
      <c r="DI1717" s="166"/>
      <c r="DJ1717" s="166"/>
      <c r="DK1717" s="166"/>
      <c r="DL1717" s="166"/>
      <c r="DM1717" s="166"/>
      <c r="DN1717" s="166"/>
      <c r="DO1717" s="166"/>
      <c r="DP1717" s="166"/>
      <c r="DQ1717" s="166"/>
      <c r="DR1717" s="166"/>
      <c r="DS1717" s="166"/>
      <c r="DT1717" s="166"/>
      <c r="DU1717" s="166"/>
      <c r="DV1717" s="166"/>
      <c r="DW1717" s="166"/>
      <c r="DX1717" s="166"/>
      <c r="DY1717" s="166"/>
      <c r="DZ1717" s="166"/>
      <c r="EA1717" s="166"/>
      <c r="EB1717" s="166"/>
      <c r="EC1717" s="166"/>
      <c r="ED1717" s="166"/>
      <c r="EE1717" s="166"/>
      <c r="EF1717" s="166"/>
      <c r="EG1717" s="166"/>
      <c r="EH1717" s="166"/>
      <c r="EI1717" s="166"/>
      <c r="EJ1717" s="166"/>
      <c r="EK1717" s="166"/>
      <c r="EL1717" s="166"/>
      <c r="EM1717" s="166"/>
      <c r="EN1717" s="166"/>
      <c r="EO1717" s="166"/>
      <c r="EP1717" s="166"/>
      <c r="EQ1717" s="166"/>
      <c r="ER1717" s="166"/>
      <c r="ES1717" s="166"/>
      <c r="ET1717" s="166"/>
      <c r="EU1717" s="166"/>
      <c r="EV1717" s="166"/>
      <c r="EW1717" s="166"/>
      <c r="EX1717" s="166"/>
      <c r="EY1717" s="166"/>
      <c r="EZ1717" s="166"/>
      <c r="FA1717" s="166"/>
      <c r="FB1717" s="166"/>
      <c r="FC1717" s="166"/>
      <c r="FD1717" s="166"/>
      <c r="FE1717" s="166"/>
      <c r="FF1717" s="166"/>
      <c r="FG1717" s="166"/>
      <c r="FH1717" s="166"/>
      <c r="FI1717" s="166"/>
      <c r="FJ1717" s="166"/>
    </row>
    <row r="1718" spans="13:166" s="19" customFormat="1">
      <c r="M1718" s="166"/>
      <c r="N1718" s="166"/>
      <c r="O1718" s="166"/>
      <c r="P1718" s="166"/>
      <c r="Q1718" s="166"/>
      <c r="R1718" s="166"/>
      <c r="S1718" s="166"/>
      <c r="T1718" s="166"/>
      <c r="U1718" s="166"/>
      <c r="V1718" s="166"/>
      <c r="W1718" s="166"/>
      <c r="X1718" s="166"/>
      <c r="Y1718" s="166"/>
      <c r="Z1718" s="166"/>
      <c r="AA1718" s="166"/>
      <c r="AB1718" s="166"/>
      <c r="AC1718" s="166"/>
      <c r="AD1718" s="166"/>
      <c r="AE1718" s="166"/>
      <c r="AF1718" s="166"/>
      <c r="AG1718" s="166"/>
      <c r="AH1718" s="167"/>
      <c r="AI1718" s="167"/>
      <c r="AJ1718" s="167"/>
      <c r="AK1718" s="167"/>
      <c r="AL1718" s="167"/>
      <c r="AM1718" s="167"/>
      <c r="AN1718" s="167"/>
      <c r="AO1718" s="167"/>
      <c r="AP1718" s="167"/>
      <c r="AQ1718" s="167"/>
      <c r="AR1718" s="167"/>
      <c r="AS1718" s="167"/>
      <c r="AT1718" s="167"/>
      <c r="AU1718" s="167"/>
      <c r="AV1718" s="167"/>
      <c r="AW1718" s="167"/>
      <c r="AX1718" s="167"/>
      <c r="AY1718" s="167"/>
      <c r="AZ1718" s="167"/>
      <c r="BA1718" s="167"/>
      <c r="BB1718" s="167"/>
      <c r="BC1718" s="167"/>
      <c r="BD1718" s="167"/>
      <c r="BE1718" s="167"/>
      <c r="BF1718" s="167"/>
      <c r="BG1718" s="167"/>
      <c r="BH1718" s="167"/>
      <c r="BI1718" s="167"/>
      <c r="BJ1718" s="167"/>
      <c r="BK1718" s="167"/>
      <c r="BL1718" s="166"/>
      <c r="BM1718" s="166"/>
      <c r="BN1718" s="166"/>
      <c r="BO1718" s="166"/>
      <c r="BP1718" s="166"/>
      <c r="BQ1718" s="166"/>
      <c r="BR1718" s="166"/>
      <c r="BS1718" s="166"/>
      <c r="BT1718" s="166"/>
      <c r="BU1718" s="166"/>
      <c r="BV1718" s="166"/>
      <c r="BW1718" s="166"/>
      <c r="BX1718" s="166"/>
      <c r="BY1718" s="166"/>
      <c r="BZ1718" s="166"/>
      <c r="CA1718" s="166"/>
      <c r="CB1718" s="166"/>
      <c r="CC1718" s="166"/>
      <c r="CD1718" s="166"/>
      <c r="CE1718" s="166"/>
      <c r="CF1718" s="166"/>
      <c r="CG1718" s="166"/>
      <c r="CH1718" s="166"/>
      <c r="CI1718" s="166"/>
      <c r="CJ1718" s="166"/>
      <c r="CK1718" s="166"/>
      <c r="CL1718" s="166"/>
      <c r="CM1718" s="166"/>
      <c r="CN1718" s="166"/>
      <c r="CO1718" s="166"/>
      <c r="CP1718" s="166"/>
      <c r="CQ1718" s="166"/>
      <c r="CR1718" s="166"/>
      <c r="CS1718" s="166"/>
      <c r="CT1718" s="166"/>
      <c r="CU1718" s="166"/>
      <c r="CV1718" s="166"/>
      <c r="CW1718" s="166"/>
      <c r="CX1718" s="166"/>
      <c r="CY1718" s="166"/>
      <c r="CZ1718" s="166"/>
      <c r="DA1718" s="166"/>
      <c r="DB1718" s="166"/>
      <c r="DC1718" s="166"/>
      <c r="DD1718" s="166"/>
      <c r="DE1718" s="166"/>
      <c r="DF1718" s="166"/>
      <c r="DG1718" s="166"/>
      <c r="DH1718" s="166"/>
      <c r="DI1718" s="166"/>
      <c r="DJ1718" s="166"/>
      <c r="DK1718" s="166"/>
      <c r="DL1718" s="166"/>
      <c r="DM1718" s="166"/>
      <c r="DN1718" s="166"/>
      <c r="DO1718" s="166"/>
      <c r="DP1718" s="166"/>
      <c r="DQ1718" s="166"/>
      <c r="DR1718" s="166"/>
      <c r="DS1718" s="166"/>
      <c r="DT1718" s="166"/>
      <c r="DU1718" s="166"/>
      <c r="DV1718" s="166"/>
      <c r="DW1718" s="166"/>
      <c r="DX1718" s="166"/>
      <c r="DY1718" s="166"/>
      <c r="DZ1718" s="166"/>
      <c r="EA1718" s="166"/>
      <c r="EB1718" s="166"/>
      <c r="EC1718" s="166"/>
      <c r="ED1718" s="166"/>
      <c r="EE1718" s="166"/>
      <c r="EF1718" s="166"/>
      <c r="EG1718" s="166"/>
      <c r="EH1718" s="166"/>
      <c r="EI1718" s="166"/>
      <c r="EJ1718" s="166"/>
      <c r="EK1718" s="166"/>
      <c r="EL1718" s="166"/>
      <c r="EM1718" s="166"/>
      <c r="EN1718" s="166"/>
      <c r="EO1718" s="166"/>
      <c r="EP1718" s="166"/>
      <c r="EQ1718" s="166"/>
      <c r="ER1718" s="166"/>
      <c r="ES1718" s="166"/>
      <c r="ET1718" s="166"/>
      <c r="EU1718" s="166"/>
      <c r="EV1718" s="166"/>
      <c r="EW1718" s="166"/>
      <c r="EX1718" s="166"/>
      <c r="EY1718" s="166"/>
      <c r="EZ1718" s="166"/>
      <c r="FA1718" s="166"/>
      <c r="FB1718" s="166"/>
      <c r="FC1718" s="166"/>
      <c r="FD1718" s="166"/>
      <c r="FE1718" s="166"/>
      <c r="FF1718" s="166"/>
      <c r="FG1718" s="166"/>
      <c r="FH1718" s="166"/>
      <c r="FI1718" s="166"/>
      <c r="FJ1718" s="166"/>
    </row>
    <row r="1719" spans="13:166" s="19" customFormat="1">
      <c r="M1719" s="166"/>
      <c r="N1719" s="166"/>
      <c r="O1719" s="166"/>
      <c r="P1719" s="166"/>
      <c r="Q1719" s="166"/>
      <c r="R1719" s="166"/>
      <c r="S1719" s="166"/>
      <c r="T1719" s="166"/>
      <c r="U1719" s="166"/>
      <c r="V1719" s="166"/>
      <c r="W1719" s="166"/>
      <c r="X1719" s="166"/>
      <c r="Y1719" s="166"/>
      <c r="Z1719" s="166"/>
      <c r="AA1719" s="166"/>
      <c r="AB1719" s="166"/>
      <c r="AC1719" s="166"/>
      <c r="AD1719" s="166"/>
      <c r="AE1719" s="166"/>
      <c r="AF1719" s="166"/>
      <c r="AG1719" s="166"/>
      <c r="AH1719" s="167"/>
      <c r="AI1719" s="167"/>
      <c r="AJ1719" s="167"/>
      <c r="AK1719" s="167"/>
      <c r="AL1719" s="167"/>
      <c r="AM1719" s="167"/>
      <c r="AN1719" s="167"/>
      <c r="AO1719" s="167"/>
      <c r="AP1719" s="167"/>
      <c r="AQ1719" s="167"/>
      <c r="AR1719" s="167"/>
      <c r="AS1719" s="167"/>
      <c r="AT1719" s="167"/>
      <c r="AU1719" s="167"/>
      <c r="AV1719" s="167"/>
      <c r="AW1719" s="167"/>
      <c r="AX1719" s="167"/>
      <c r="AY1719" s="167"/>
      <c r="AZ1719" s="167"/>
      <c r="BA1719" s="167"/>
      <c r="BB1719" s="167"/>
      <c r="BC1719" s="167"/>
      <c r="BD1719" s="167"/>
      <c r="BE1719" s="167"/>
      <c r="BF1719" s="167"/>
      <c r="BG1719" s="167"/>
      <c r="BH1719" s="167"/>
      <c r="BI1719" s="167"/>
      <c r="BJ1719" s="167"/>
      <c r="BK1719" s="167"/>
      <c r="BL1719" s="166"/>
      <c r="BM1719" s="166"/>
      <c r="BN1719" s="166"/>
      <c r="BO1719" s="166"/>
      <c r="BP1719" s="166"/>
      <c r="BQ1719" s="166"/>
      <c r="BR1719" s="166"/>
      <c r="BS1719" s="166"/>
      <c r="BT1719" s="166"/>
      <c r="BU1719" s="166"/>
      <c r="BV1719" s="166"/>
      <c r="BW1719" s="166"/>
      <c r="BX1719" s="166"/>
      <c r="BY1719" s="166"/>
      <c r="BZ1719" s="166"/>
      <c r="CA1719" s="166"/>
      <c r="CB1719" s="166"/>
      <c r="CC1719" s="166"/>
      <c r="CD1719" s="166"/>
      <c r="CE1719" s="166"/>
      <c r="CF1719" s="166"/>
      <c r="CG1719" s="166"/>
      <c r="CH1719" s="166"/>
      <c r="CI1719" s="166"/>
      <c r="CJ1719" s="166"/>
      <c r="CK1719" s="166"/>
      <c r="CL1719" s="166"/>
      <c r="CM1719" s="166"/>
      <c r="CN1719" s="166"/>
      <c r="CO1719" s="166"/>
      <c r="CP1719" s="166"/>
      <c r="CQ1719" s="166"/>
      <c r="CR1719" s="166"/>
      <c r="CS1719" s="166"/>
      <c r="CT1719" s="166"/>
      <c r="CU1719" s="166"/>
      <c r="CV1719" s="166"/>
      <c r="CW1719" s="166"/>
      <c r="CX1719" s="166"/>
      <c r="CY1719" s="166"/>
      <c r="CZ1719" s="166"/>
      <c r="DA1719" s="166"/>
      <c r="DB1719" s="166"/>
      <c r="DC1719" s="166"/>
      <c r="DD1719" s="166"/>
      <c r="DE1719" s="166"/>
      <c r="DF1719" s="166"/>
      <c r="DG1719" s="166"/>
      <c r="DH1719" s="166"/>
      <c r="DI1719" s="166"/>
      <c r="DJ1719" s="166"/>
      <c r="DK1719" s="166"/>
      <c r="DL1719" s="166"/>
      <c r="DM1719" s="166"/>
      <c r="DN1719" s="166"/>
      <c r="DO1719" s="166"/>
      <c r="DP1719" s="166"/>
      <c r="DQ1719" s="166"/>
      <c r="DR1719" s="166"/>
      <c r="DS1719" s="166"/>
      <c r="DT1719" s="166"/>
      <c r="DU1719" s="166"/>
      <c r="DV1719" s="166"/>
      <c r="DW1719" s="166"/>
      <c r="DX1719" s="166"/>
      <c r="DY1719" s="166"/>
      <c r="DZ1719" s="166"/>
      <c r="EA1719" s="166"/>
      <c r="EB1719" s="166"/>
      <c r="EC1719" s="166"/>
      <c r="ED1719" s="166"/>
      <c r="EE1719" s="166"/>
      <c r="EF1719" s="166"/>
      <c r="EG1719" s="166"/>
      <c r="EH1719" s="166"/>
      <c r="EI1719" s="166"/>
      <c r="EJ1719" s="166"/>
      <c r="EK1719" s="166"/>
      <c r="EL1719" s="166"/>
      <c r="EM1719" s="166"/>
      <c r="EN1719" s="166"/>
      <c r="EO1719" s="166"/>
      <c r="EP1719" s="166"/>
      <c r="EQ1719" s="166"/>
      <c r="ER1719" s="166"/>
      <c r="ES1719" s="166"/>
      <c r="ET1719" s="166"/>
      <c r="EU1719" s="166"/>
      <c r="EV1719" s="166"/>
      <c r="EW1719" s="166"/>
      <c r="EX1719" s="166"/>
      <c r="EY1719" s="166"/>
      <c r="EZ1719" s="166"/>
      <c r="FA1719" s="166"/>
      <c r="FB1719" s="166"/>
      <c r="FC1719" s="166"/>
      <c r="FD1719" s="166"/>
      <c r="FE1719" s="166"/>
      <c r="FF1719" s="166"/>
      <c r="FG1719" s="166"/>
      <c r="FH1719" s="166"/>
      <c r="FI1719" s="166"/>
      <c r="FJ1719" s="166"/>
    </row>
    <row r="1720" spans="13:166" s="19" customFormat="1">
      <c r="M1720" s="166"/>
      <c r="N1720" s="166"/>
      <c r="O1720" s="166"/>
      <c r="P1720" s="166"/>
      <c r="Q1720" s="166"/>
      <c r="R1720" s="166"/>
      <c r="S1720" s="166"/>
      <c r="T1720" s="166"/>
      <c r="U1720" s="166"/>
      <c r="V1720" s="166"/>
      <c r="W1720" s="166"/>
      <c r="X1720" s="166"/>
      <c r="Y1720" s="166"/>
      <c r="Z1720" s="166"/>
      <c r="AA1720" s="166"/>
      <c r="AB1720" s="166"/>
      <c r="AC1720" s="166"/>
      <c r="AD1720" s="166"/>
      <c r="AE1720" s="166"/>
      <c r="AF1720" s="166"/>
      <c r="AG1720" s="166"/>
      <c r="AH1720" s="167"/>
      <c r="AI1720" s="167"/>
      <c r="AJ1720" s="167"/>
      <c r="AK1720" s="167"/>
      <c r="AL1720" s="167"/>
      <c r="AM1720" s="167"/>
      <c r="AN1720" s="167"/>
      <c r="AO1720" s="167"/>
      <c r="AP1720" s="167"/>
      <c r="AQ1720" s="167"/>
      <c r="AR1720" s="167"/>
      <c r="AS1720" s="167"/>
      <c r="AT1720" s="167"/>
      <c r="AU1720" s="167"/>
      <c r="AV1720" s="167"/>
      <c r="AW1720" s="167"/>
      <c r="AX1720" s="167"/>
      <c r="AY1720" s="167"/>
      <c r="AZ1720" s="167"/>
      <c r="BA1720" s="167"/>
      <c r="BB1720" s="167"/>
      <c r="BC1720" s="167"/>
      <c r="BD1720" s="167"/>
      <c r="BE1720" s="167"/>
      <c r="BF1720" s="167"/>
      <c r="BG1720" s="167"/>
      <c r="BH1720" s="167"/>
      <c r="BI1720" s="167"/>
      <c r="BJ1720" s="167"/>
      <c r="BK1720" s="167"/>
      <c r="BL1720" s="166"/>
      <c r="BM1720" s="166"/>
      <c r="BN1720" s="166"/>
      <c r="BO1720" s="166"/>
      <c r="BP1720" s="166"/>
      <c r="BQ1720" s="166"/>
      <c r="BR1720" s="166"/>
      <c r="BS1720" s="166"/>
      <c r="BT1720" s="166"/>
      <c r="BU1720" s="166"/>
      <c r="BV1720" s="166"/>
      <c r="BW1720" s="166"/>
      <c r="BX1720" s="166"/>
      <c r="BY1720" s="166"/>
      <c r="BZ1720" s="166"/>
      <c r="CA1720" s="166"/>
      <c r="CB1720" s="166"/>
      <c r="CC1720" s="166"/>
      <c r="CD1720" s="166"/>
      <c r="CE1720" s="166"/>
      <c r="CF1720" s="166"/>
      <c r="CG1720" s="166"/>
      <c r="CH1720" s="166"/>
      <c r="CI1720" s="166"/>
      <c r="CJ1720" s="166"/>
      <c r="CK1720" s="166"/>
      <c r="CL1720" s="166"/>
      <c r="CM1720" s="166"/>
      <c r="CN1720" s="166"/>
      <c r="CO1720" s="166"/>
      <c r="CP1720" s="166"/>
      <c r="CQ1720" s="166"/>
      <c r="CR1720" s="166"/>
      <c r="CS1720" s="166"/>
      <c r="CT1720" s="166"/>
      <c r="CU1720" s="166"/>
      <c r="CV1720" s="166"/>
      <c r="CW1720" s="166"/>
      <c r="CX1720" s="166"/>
      <c r="CY1720" s="166"/>
      <c r="CZ1720" s="166"/>
      <c r="DA1720" s="166"/>
      <c r="DB1720" s="166"/>
      <c r="DC1720" s="166"/>
      <c r="DD1720" s="166"/>
      <c r="DE1720" s="166"/>
      <c r="DF1720" s="166"/>
      <c r="DG1720" s="166"/>
      <c r="DH1720" s="166"/>
      <c r="DI1720" s="166"/>
      <c r="DJ1720" s="166"/>
      <c r="DK1720" s="166"/>
      <c r="DL1720" s="166"/>
      <c r="DM1720" s="166"/>
      <c r="DN1720" s="166"/>
      <c r="DO1720" s="166"/>
      <c r="DP1720" s="166"/>
      <c r="DQ1720" s="166"/>
      <c r="DR1720" s="166"/>
      <c r="DS1720" s="166"/>
      <c r="DT1720" s="166"/>
      <c r="DU1720" s="166"/>
      <c r="DV1720" s="166"/>
      <c r="DW1720" s="166"/>
      <c r="DX1720" s="166"/>
      <c r="DY1720" s="166"/>
      <c r="DZ1720" s="166"/>
      <c r="EA1720" s="166"/>
      <c r="EB1720" s="166"/>
      <c r="EC1720" s="166"/>
      <c r="ED1720" s="166"/>
      <c r="EE1720" s="166"/>
      <c r="EF1720" s="166"/>
      <c r="EG1720" s="166"/>
      <c r="EH1720" s="166"/>
      <c r="EI1720" s="166"/>
      <c r="EJ1720" s="166"/>
      <c r="EK1720" s="166"/>
      <c r="EL1720" s="166"/>
      <c r="EM1720" s="166"/>
      <c r="EN1720" s="166"/>
      <c r="EO1720" s="166"/>
      <c r="EP1720" s="166"/>
      <c r="EQ1720" s="166"/>
      <c r="ER1720" s="166"/>
      <c r="ES1720" s="166"/>
      <c r="ET1720" s="166"/>
      <c r="EU1720" s="166"/>
      <c r="EV1720" s="166"/>
      <c r="EW1720" s="166"/>
      <c r="EX1720" s="166"/>
      <c r="EY1720" s="166"/>
      <c r="EZ1720" s="166"/>
      <c r="FA1720" s="166"/>
      <c r="FB1720" s="166"/>
      <c r="FC1720" s="166"/>
      <c r="FD1720" s="166"/>
      <c r="FE1720" s="166"/>
      <c r="FF1720" s="166"/>
      <c r="FG1720" s="166"/>
      <c r="FH1720" s="166"/>
      <c r="FI1720" s="166"/>
      <c r="FJ1720" s="166"/>
    </row>
    <row r="1721" spans="13:166" s="19" customFormat="1">
      <c r="M1721" s="166"/>
      <c r="N1721" s="166"/>
      <c r="O1721" s="166"/>
      <c r="P1721" s="166"/>
      <c r="Q1721" s="166"/>
      <c r="R1721" s="166"/>
      <c r="S1721" s="166"/>
      <c r="T1721" s="166"/>
      <c r="U1721" s="166"/>
      <c r="V1721" s="166"/>
      <c r="W1721" s="166"/>
      <c r="X1721" s="166"/>
      <c r="Y1721" s="166"/>
      <c r="Z1721" s="166"/>
      <c r="AA1721" s="166"/>
      <c r="AB1721" s="166"/>
      <c r="AC1721" s="166"/>
      <c r="AD1721" s="166"/>
      <c r="AE1721" s="166"/>
      <c r="AF1721" s="166"/>
      <c r="AG1721" s="166"/>
      <c r="AH1721" s="167"/>
      <c r="AI1721" s="167"/>
      <c r="AJ1721" s="167"/>
      <c r="AK1721" s="167"/>
      <c r="AL1721" s="167"/>
      <c r="AM1721" s="167"/>
      <c r="AN1721" s="167"/>
      <c r="AO1721" s="167"/>
      <c r="AP1721" s="167"/>
      <c r="AQ1721" s="167"/>
      <c r="AR1721" s="167"/>
      <c r="AS1721" s="167"/>
      <c r="AT1721" s="167"/>
      <c r="AU1721" s="167"/>
      <c r="AV1721" s="167"/>
      <c r="AW1721" s="167"/>
      <c r="AX1721" s="167"/>
      <c r="AY1721" s="167"/>
      <c r="AZ1721" s="167"/>
      <c r="BA1721" s="167"/>
      <c r="BB1721" s="167"/>
      <c r="BC1721" s="167"/>
      <c r="BD1721" s="167"/>
      <c r="BE1721" s="167"/>
      <c r="BF1721" s="167"/>
      <c r="BG1721" s="167"/>
      <c r="BH1721" s="167"/>
      <c r="BI1721" s="167"/>
      <c r="BJ1721" s="167"/>
      <c r="BK1721" s="167"/>
      <c r="BL1721" s="166"/>
      <c r="BM1721" s="166"/>
      <c r="BN1721" s="166"/>
      <c r="BO1721" s="166"/>
      <c r="BP1721" s="166"/>
      <c r="BQ1721" s="166"/>
      <c r="BR1721" s="166"/>
      <c r="BS1721" s="166"/>
      <c r="BT1721" s="166"/>
      <c r="BU1721" s="166"/>
      <c r="BV1721" s="166"/>
      <c r="BW1721" s="166"/>
      <c r="BX1721" s="166"/>
      <c r="BY1721" s="166"/>
      <c r="BZ1721" s="166"/>
      <c r="CA1721" s="166"/>
      <c r="CB1721" s="166"/>
      <c r="CC1721" s="166"/>
      <c r="CD1721" s="166"/>
      <c r="CE1721" s="166"/>
      <c r="CF1721" s="166"/>
      <c r="CG1721" s="166"/>
      <c r="CH1721" s="166"/>
      <c r="CI1721" s="166"/>
      <c r="CJ1721" s="166"/>
      <c r="CK1721" s="166"/>
      <c r="CL1721" s="166"/>
      <c r="CM1721" s="166"/>
      <c r="CN1721" s="166"/>
      <c r="CO1721" s="166"/>
      <c r="CP1721" s="166"/>
      <c r="CQ1721" s="166"/>
      <c r="CR1721" s="166"/>
      <c r="CS1721" s="166"/>
      <c r="CT1721" s="166"/>
      <c r="CU1721" s="166"/>
      <c r="CV1721" s="166"/>
      <c r="CW1721" s="166"/>
      <c r="CX1721" s="166"/>
      <c r="CY1721" s="166"/>
      <c r="CZ1721" s="166"/>
      <c r="DA1721" s="166"/>
      <c r="DB1721" s="166"/>
      <c r="DC1721" s="166"/>
      <c r="DD1721" s="166"/>
      <c r="DE1721" s="166"/>
      <c r="DF1721" s="166"/>
      <c r="DG1721" s="166"/>
      <c r="DH1721" s="166"/>
      <c r="DI1721" s="166"/>
      <c r="DJ1721" s="166"/>
      <c r="DK1721" s="166"/>
      <c r="DL1721" s="166"/>
      <c r="DM1721" s="166"/>
      <c r="DN1721" s="166"/>
      <c r="DO1721" s="166"/>
      <c r="DP1721" s="166"/>
      <c r="DQ1721" s="166"/>
      <c r="DR1721" s="166"/>
      <c r="DS1721" s="166"/>
      <c r="DT1721" s="166"/>
      <c r="DU1721" s="166"/>
      <c r="DV1721" s="166"/>
      <c r="DW1721" s="166"/>
      <c r="DX1721" s="166"/>
      <c r="DY1721" s="166"/>
      <c r="DZ1721" s="166"/>
      <c r="EA1721" s="166"/>
      <c r="EB1721" s="166"/>
      <c r="EC1721" s="166"/>
      <c r="ED1721" s="166"/>
      <c r="EE1721" s="166"/>
      <c r="EF1721" s="166"/>
      <c r="EG1721" s="166"/>
      <c r="EH1721" s="166"/>
      <c r="EI1721" s="166"/>
      <c r="EJ1721" s="166"/>
      <c r="EK1721" s="166"/>
      <c r="EL1721" s="166"/>
      <c r="EM1721" s="166"/>
      <c r="EN1721" s="166"/>
      <c r="EO1721" s="166"/>
      <c r="EP1721" s="166"/>
      <c r="EQ1721" s="166"/>
      <c r="ER1721" s="166"/>
      <c r="ES1721" s="166"/>
      <c r="ET1721" s="166"/>
      <c r="EU1721" s="166"/>
      <c r="EV1721" s="166"/>
      <c r="EW1721" s="166"/>
      <c r="EX1721" s="166"/>
      <c r="EY1721" s="166"/>
      <c r="EZ1721" s="166"/>
      <c r="FA1721" s="166"/>
      <c r="FB1721" s="166"/>
      <c r="FC1721" s="166"/>
      <c r="FD1721" s="166"/>
      <c r="FE1721" s="166"/>
      <c r="FF1721" s="166"/>
      <c r="FG1721" s="166"/>
      <c r="FH1721" s="166"/>
      <c r="FI1721" s="166"/>
      <c r="FJ1721" s="166"/>
    </row>
    <row r="1722" spans="13:166" s="19" customFormat="1">
      <c r="M1722" s="166"/>
      <c r="N1722" s="166"/>
      <c r="O1722" s="166"/>
      <c r="P1722" s="166"/>
      <c r="Q1722" s="166"/>
      <c r="R1722" s="166"/>
      <c r="S1722" s="166"/>
      <c r="T1722" s="166"/>
      <c r="U1722" s="166"/>
      <c r="V1722" s="166"/>
      <c r="W1722" s="166"/>
      <c r="X1722" s="166"/>
      <c r="Y1722" s="166"/>
      <c r="Z1722" s="166"/>
      <c r="AA1722" s="166"/>
      <c r="AB1722" s="166"/>
      <c r="AC1722" s="166"/>
      <c r="AD1722" s="166"/>
      <c r="AE1722" s="166"/>
      <c r="AF1722" s="166"/>
      <c r="AG1722" s="166"/>
      <c r="AH1722" s="167"/>
      <c r="AI1722" s="167"/>
      <c r="AJ1722" s="167"/>
      <c r="AK1722" s="167"/>
      <c r="AL1722" s="167"/>
      <c r="AM1722" s="167"/>
      <c r="AN1722" s="167"/>
      <c r="AO1722" s="167"/>
      <c r="AP1722" s="167"/>
      <c r="AQ1722" s="167"/>
      <c r="AR1722" s="167"/>
      <c r="AS1722" s="167"/>
      <c r="AT1722" s="167"/>
      <c r="AU1722" s="167"/>
      <c r="AV1722" s="167"/>
      <c r="AW1722" s="167"/>
      <c r="AX1722" s="167"/>
      <c r="AY1722" s="167"/>
      <c r="AZ1722" s="167"/>
      <c r="BA1722" s="167"/>
      <c r="BB1722" s="167"/>
      <c r="BC1722" s="167"/>
      <c r="BD1722" s="167"/>
      <c r="BE1722" s="167"/>
      <c r="BF1722" s="167"/>
      <c r="BG1722" s="167"/>
      <c r="BH1722" s="167"/>
      <c r="BI1722" s="167"/>
      <c r="BJ1722" s="167"/>
      <c r="BK1722" s="167"/>
      <c r="BL1722" s="166"/>
      <c r="BM1722" s="166"/>
      <c r="BN1722" s="166"/>
      <c r="BO1722" s="166"/>
      <c r="BP1722" s="166"/>
      <c r="BQ1722" s="166"/>
      <c r="BR1722" s="166"/>
      <c r="BS1722" s="166"/>
      <c r="BT1722" s="166"/>
      <c r="BU1722" s="166"/>
      <c r="BV1722" s="166"/>
      <c r="BW1722" s="166"/>
      <c r="BX1722" s="166"/>
      <c r="BY1722" s="166"/>
      <c r="BZ1722" s="166"/>
      <c r="CA1722" s="166"/>
      <c r="CB1722" s="166"/>
      <c r="CC1722" s="166"/>
      <c r="CD1722" s="166"/>
      <c r="CE1722" s="166"/>
      <c r="CF1722" s="166"/>
      <c r="CG1722" s="166"/>
      <c r="CH1722" s="166"/>
      <c r="CI1722" s="166"/>
      <c r="CJ1722" s="166"/>
      <c r="CK1722" s="166"/>
      <c r="CL1722" s="166"/>
      <c r="CM1722" s="166"/>
      <c r="CN1722" s="166"/>
      <c r="CO1722" s="166"/>
      <c r="CP1722" s="166"/>
      <c r="CQ1722" s="166"/>
      <c r="CR1722" s="166"/>
      <c r="CS1722" s="166"/>
      <c r="CT1722" s="166"/>
      <c r="CU1722" s="166"/>
      <c r="CV1722" s="166"/>
      <c r="CW1722" s="166"/>
      <c r="CX1722" s="166"/>
      <c r="CY1722" s="166"/>
      <c r="CZ1722" s="166"/>
      <c r="DA1722" s="166"/>
      <c r="DB1722" s="166"/>
      <c r="DC1722" s="166"/>
      <c r="DD1722" s="166"/>
      <c r="DE1722" s="166"/>
      <c r="DF1722" s="166"/>
      <c r="DG1722" s="166"/>
      <c r="DH1722" s="166"/>
      <c r="DI1722" s="166"/>
      <c r="DJ1722" s="166"/>
      <c r="DK1722" s="166"/>
      <c r="DL1722" s="166"/>
      <c r="DM1722" s="166"/>
      <c r="DN1722" s="166"/>
      <c r="DO1722" s="166"/>
      <c r="DP1722" s="166"/>
      <c r="DQ1722" s="166"/>
      <c r="DR1722" s="166"/>
      <c r="DS1722" s="166"/>
      <c r="DT1722" s="166"/>
      <c r="DU1722" s="166"/>
      <c r="DV1722" s="166"/>
      <c r="DW1722" s="166"/>
      <c r="DX1722" s="166"/>
      <c r="DY1722" s="166"/>
      <c r="DZ1722" s="166"/>
      <c r="EA1722" s="166"/>
      <c r="EB1722" s="166"/>
      <c r="EC1722" s="166"/>
      <c r="ED1722" s="166"/>
      <c r="EE1722" s="166"/>
      <c r="EF1722" s="166"/>
      <c r="EG1722" s="166"/>
      <c r="EH1722" s="166"/>
      <c r="EI1722" s="166"/>
      <c r="EJ1722" s="166"/>
      <c r="EK1722" s="166"/>
      <c r="EL1722" s="166"/>
      <c r="EM1722" s="166"/>
      <c r="EN1722" s="166"/>
      <c r="EO1722" s="166"/>
      <c r="EP1722" s="166"/>
      <c r="EQ1722" s="166"/>
      <c r="ER1722" s="166"/>
      <c r="ES1722" s="166"/>
      <c r="ET1722" s="166"/>
      <c r="EU1722" s="166"/>
      <c r="EV1722" s="166"/>
      <c r="EW1722" s="166"/>
      <c r="EX1722" s="166"/>
      <c r="EY1722" s="166"/>
      <c r="EZ1722" s="166"/>
      <c r="FA1722" s="166"/>
      <c r="FB1722" s="166"/>
      <c r="FC1722" s="166"/>
      <c r="FD1722" s="166"/>
      <c r="FE1722" s="166"/>
      <c r="FF1722" s="166"/>
      <c r="FG1722" s="166"/>
      <c r="FH1722" s="166"/>
      <c r="FI1722" s="166"/>
      <c r="FJ1722" s="166"/>
    </row>
    <row r="1723" spans="13:166" s="19" customFormat="1">
      <c r="M1723" s="166"/>
      <c r="N1723" s="166"/>
      <c r="O1723" s="166"/>
      <c r="P1723" s="166"/>
      <c r="Q1723" s="166"/>
      <c r="R1723" s="166"/>
      <c r="S1723" s="166"/>
      <c r="T1723" s="166"/>
      <c r="U1723" s="166"/>
      <c r="V1723" s="166"/>
      <c r="W1723" s="166"/>
      <c r="X1723" s="166"/>
      <c r="Y1723" s="166"/>
      <c r="Z1723" s="166"/>
      <c r="AA1723" s="166"/>
      <c r="AB1723" s="166"/>
      <c r="AC1723" s="166"/>
      <c r="AD1723" s="166"/>
      <c r="AE1723" s="166"/>
      <c r="AF1723" s="166"/>
      <c r="AG1723" s="166"/>
      <c r="AH1723" s="167"/>
      <c r="AI1723" s="167"/>
      <c r="AJ1723" s="167"/>
      <c r="AK1723" s="167"/>
      <c r="AL1723" s="167"/>
      <c r="AM1723" s="167"/>
      <c r="AN1723" s="167"/>
      <c r="AO1723" s="167"/>
      <c r="AP1723" s="167"/>
      <c r="AQ1723" s="167"/>
      <c r="AR1723" s="167"/>
      <c r="AS1723" s="167"/>
      <c r="AT1723" s="167"/>
      <c r="AU1723" s="167"/>
      <c r="AV1723" s="167"/>
      <c r="AW1723" s="167"/>
      <c r="AX1723" s="167"/>
      <c r="AY1723" s="167"/>
      <c r="AZ1723" s="167"/>
      <c r="BA1723" s="167"/>
      <c r="BB1723" s="167"/>
      <c r="BC1723" s="167"/>
      <c r="BD1723" s="167"/>
      <c r="BE1723" s="167"/>
      <c r="BF1723" s="167"/>
      <c r="BG1723" s="167"/>
      <c r="BH1723" s="167"/>
      <c r="BI1723" s="167"/>
      <c r="BJ1723" s="167"/>
      <c r="BK1723" s="167"/>
      <c r="BL1723" s="166"/>
      <c r="BM1723" s="166"/>
      <c r="BN1723" s="166"/>
      <c r="BO1723" s="166"/>
      <c r="BP1723" s="166"/>
      <c r="BQ1723" s="166"/>
      <c r="BR1723" s="166"/>
      <c r="BS1723" s="166"/>
      <c r="BT1723" s="166"/>
      <c r="BU1723" s="166"/>
      <c r="BV1723" s="166"/>
      <c r="BW1723" s="166"/>
      <c r="BX1723" s="166"/>
      <c r="BY1723" s="166"/>
      <c r="BZ1723" s="166"/>
      <c r="CA1723" s="166"/>
      <c r="CB1723" s="166"/>
      <c r="CC1723" s="166"/>
      <c r="CD1723" s="166"/>
      <c r="CE1723" s="166"/>
      <c r="CF1723" s="166"/>
      <c r="CG1723" s="166"/>
      <c r="CH1723" s="166"/>
      <c r="CI1723" s="166"/>
      <c r="CJ1723" s="166"/>
      <c r="CK1723" s="166"/>
      <c r="CL1723" s="166"/>
      <c r="CM1723" s="166"/>
      <c r="CN1723" s="166"/>
      <c r="CO1723" s="166"/>
      <c r="CP1723" s="166"/>
      <c r="CQ1723" s="166"/>
      <c r="CR1723" s="166"/>
      <c r="CS1723" s="166"/>
      <c r="CT1723" s="166"/>
      <c r="CU1723" s="166"/>
      <c r="CV1723" s="166"/>
      <c r="CW1723" s="166"/>
      <c r="CX1723" s="166"/>
      <c r="CY1723" s="166"/>
      <c r="CZ1723" s="166"/>
      <c r="DA1723" s="166"/>
      <c r="DB1723" s="166"/>
      <c r="DC1723" s="166"/>
      <c r="DD1723" s="166"/>
      <c r="DE1723" s="166"/>
      <c r="DF1723" s="166"/>
      <c r="DG1723" s="166"/>
      <c r="DH1723" s="166"/>
      <c r="DI1723" s="166"/>
      <c r="DJ1723" s="166"/>
      <c r="DK1723" s="166"/>
      <c r="DL1723" s="166"/>
      <c r="DM1723" s="166"/>
      <c r="DN1723" s="166"/>
      <c r="DO1723" s="166"/>
      <c r="DP1723" s="166"/>
      <c r="DQ1723" s="166"/>
      <c r="DR1723" s="166"/>
      <c r="DS1723" s="166"/>
      <c r="DT1723" s="166"/>
      <c r="DU1723" s="166"/>
      <c r="DV1723" s="166"/>
      <c r="DW1723" s="166"/>
      <c r="DX1723" s="166"/>
      <c r="DY1723" s="166"/>
      <c r="DZ1723" s="166"/>
      <c r="EA1723" s="166"/>
      <c r="EB1723" s="166"/>
      <c r="EC1723" s="166"/>
      <c r="ED1723" s="166"/>
      <c r="EE1723" s="166"/>
      <c r="EF1723" s="166"/>
      <c r="EG1723" s="166"/>
      <c r="EH1723" s="166"/>
      <c r="EI1723" s="166"/>
      <c r="EJ1723" s="166"/>
      <c r="EK1723" s="166"/>
      <c r="EL1723" s="166"/>
      <c r="EM1723" s="166"/>
      <c r="EN1723" s="166"/>
      <c r="EO1723" s="166"/>
      <c r="EP1723" s="166"/>
      <c r="EQ1723" s="166"/>
      <c r="ER1723" s="166"/>
      <c r="ES1723" s="166"/>
      <c r="ET1723" s="166"/>
      <c r="EU1723" s="166"/>
      <c r="EV1723" s="166"/>
      <c r="EW1723" s="166"/>
      <c r="EX1723" s="166"/>
      <c r="EY1723" s="166"/>
      <c r="EZ1723" s="166"/>
      <c r="FA1723" s="166"/>
      <c r="FB1723" s="166"/>
      <c r="FC1723" s="166"/>
      <c r="FD1723" s="166"/>
      <c r="FE1723" s="166"/>
      <c r="FF1723" s="166"/>
      <c r="FG1723" s="166"/>
      <c r="FH1723" s="166"/>
      <c r="FI1723" s="166"/>
      <c r="FJ1723" s="166"/>
    </row>
    <row r="1724" spans="13:166" s="19" customFormat="1">
      <c r="M1724" s="166"/>
      <c r="N1724" s="166"/>
      <c r="O1724" s="166"/>
      <c r="P1724" s="166"/>
      <c r="Q1724" s="166"/>
      <c r="R1724" s="166"/>
      <c r="S1724" s="166"/>
      <c r="T1724" s="166"/>
      <c r="U1724" s="166"/>
      <c r="V1724" s="166"/>
      <c r="W1724" s="166"/>
      <c r="X1724" s="166"/>
      <c r="Y1724" s="166"/>
      <c r="Z1724" s="166"/>
      <c r="AA1724" s="166"/>
      <c r="AB1724" s="166"/>
      <c r="AC1724" s="166"/>
      <c r="AD1724" s="166"/>
      <c r="AE1724" s="166"/>
      <c r="AF1724" s="166"/>
      <c r="AG1724" s="166"/>
      <c r="AH1724" s="167"/>
      <c r="AI1724" s="167"/>
      <c r="AJ1724" s="167"/>
      <c r="AK1724" s="167"/>
      <c r="AL1724" s="167"/>
      <c r="AM1724" s="167"/>
      <c r="AN1724" s="167"/>
      <c r="AO1724" s="167"/>
      <c r="AP1724" s="167"/>
      <c r="AQ1724" s="167"/>
      <c r="AR1724" s="167"/>
      <c r="AS1724" s="167"/>
      <c r="AT1724" s="167"/>
      <c r="AU1724" s="167"/>
      <c r="AV1724" s="167"/>
      <c r="AW1724" s="167"/>
      <c r="AX1724" s="167"/>
      <c r="AY1724" s="167"/>
      <c r="AZ1724" s="167"/>
      <c r="BA1724" s="167"/>
      <c r="BB1724" s="167"/>
      <c r="BC1724" s="167"/>
      <c r="BD1724" s="167"/>
      <c r="BE1724" s="167"/>
      <c r="BF1724" s="167"/>
      <c r="BG1724" s="167"/>
      <c r="BH1724" s="167"/>
      <c r="BI1724" s="167"/>
      <c r="BJ1724" s="167"/>
      <c r="BK1724" s="167"/>
      <c r="BL1724" s="166"/>
      <c r="BM1724" s="166"/>
      <c r="BN1724" s="166"/>
      <c r="BO1724" s="166"/>
      <c r="BP1724" s="166"/>
      <c r="BQ1724" s="166"/>
      <c r="BR1724" s="166"/>
      <c r="BS1724" s="166"/>
      <c r="BT1724" s="166"/>
      <c r="BU1724" s="166"/>
      <c r="BV1724" s="166"/>
      <c r="BW1724" s="166"/>
      <c r="BX1724" s="166"/>
      <c r="BY1724" s="166"/>
      <c r="BZ1724" s="166"/>
      <c r="CA1724" s="166"/>
      <c r="CB1724" s="166"/>
      <c r="CC1724" s="166"/>
      <c r="CD1724" s="166"/>
      <c r="CE1724" s="166"/>
      <c r="CF1724" s="166"/>
      <c r="CG1724" s="166"/>
      <c r="CH1724" s="166"/>
      <c r="CI1724" s="166"/>
      <c r="CJ1724" s="166"/>
      <c r="CK1724" s="166"/>
      <c r="CL1724" s="166"/>
      <c r="CM1724" s="166"/>
      <c r="CN1724" s="166"/>
      <c r="CO1724" s="166"/>
      <c r="CP1724" s="166"/>
      <c r="CQ1724" s="166"/>
      <c r="CR1724" s="166"/>
      <c r="CS1724" s="166"/>
      <c r="CT1724" s="166"/>
      <c r="CU1724" s="166"/>
      <c r="CV1724" s="166"/>
      <c r="CW1724" s="166"/>
      <c r="CX1724" s="166"/>
      <c r="CY1724" s="166"/>
      <c r="CZ1724" s="166"/>
      <c r="DA1724" s="166"/>
      <c r="DB1724" s="166"/>
      <c r="DC1724" s="166"/>
      <c r="DD1724" s="166"/>
      <c r="DE1724" s="166"/>
      <c r="DF1724" s="166"/>
      <c r="DG1724" s="166"/>
      <c r="DH1724" s="166"/>
      <c r="DI1724" s="166"/>
      <c r="DJ1724" s="166"/>
      <c r="DK1724" s="166"/>
      <c r="DL1724" s="166"/>
      <c r="DM1724" s="166"/>
      <c r="DN1724" s="166"/>
      <c r="DO1724" s="166"/>
      <c r="DP1724" s="166"/>
      <c r="DQ1724" s="166"/>
      <c r="DR1724" s="166"/>
      <c r="DS1724" s="166"/>
      <c r="DT1724" s="166"/>
      <c r="DU1724" s="166"/>
      <c r="DV1724" s="166"/>
      <c r="DW1724" s="166"/>
      <c r="DX1724" s="166"/>
      <c r="DY1724" s="166"/>
      <c r="DZ1724" s="166"/>
      <c r="EA1724" s="166"/>
      <c r="EB1724" s="166"/>
      <c r="EC1724" s="166"/>
      <c r="ED1724" s="166"/>
      <c r="EE1724" s="166"/>
      <c r="EF1724" s="166"/>
      <c r="EG1724" s="166"/>
      <c r="EH1724" s="166"/>
      <c r="EI1724" s="166"/>
      <c r="EJ1724" s="166"/>
      <c r="EK1724" s="166"/>
      <c r="EL1724" s="166"/>
      <c r="EM1724" s="166"/>
      <c r="EN1724" s="166"/>
      <c r="EO1724" s="166"/>
      <c r="EP1724" s="166"/>
      <c r="EQ1724" s="166"/>
      <c r="ER1724" s="166"/>
      <c r="ES1724" s="166"/>
      <c r="ET1724" s="166"/>
      <c r="EU1724" s="166"/>
      <c r="EV1724" s="166"/>
      <c r="EW1724" s="166"/>
      <c r="EX1724" s="166"/>
      <c r="EY1724" s="166"/>
      <c r="EZ1724" s="166"/>
      <c r="FA1724" s="166"/>
      <c r="FB1724" s="166"/>
      <c r="FC1724" s="166"/>
      <c r="FD1724" s="166"/>
      <c r="FE1724" s="166"/>
      <c r="FF1724" s="166"/>
      <c r="FG1724" s="166"/>
      <c r="FH1724" s="166"/>
      <c r="FI1724" s="166"/>
      <c r="FJ1724" s="166"/>
    </row>
    <row r="1725" spans="13:166" s="19" customFormat="1">
      <c r="M1725" s="166"/>
      <c r="N1725" s="166"/>
      <c r="O1725" s="166"/>
      <c r="P1725" s="166"/>
      <c r="Q1725" s="166"/>
      <c r="R1725" s="166"/>
      <c r="S1725" s="166"/>
      <c r="T1725" s="166"/>
      <c r="U1725" s="166"/>
      <c r="V1725" s="166"/>
      <c r="W1725" s="166"/>
      <c r="X1725" s="166"/>
      <c r="Y1725" s="166"/>
      <c r="Z1725" s="166"/>
      <c r="AA1725" s="166"/>
      <c r="AB1725" s="166"/>
      <c r="AC1725" s="166"/>
      <c r="AD1725" s="166"/>
      <c r="AE1725" s="166"/>
      <c r="AF1725" s="166"/>
      <c r="AG1725" s="166"/>
      <c r="AH1725" s="167"/>
      <c r="AI1725" s="167"/>
      <c r="AJ1725" s="167"/>
      <c r="AK1725" s="167"/>
      <c r="AL1725" s="167"/>
      <c r="AM1725" s="167"/>
      <c r="AN1725" s="167"/>
      <c r="AO1725" s="167"/>
      <c r="AP1725" s="167"/>
      <c r="AQ1725" s="167"/>
      <c r="AR1725" s="167"/>
      <c r="AS1725" s="167"/>
      <c r="AT1725" s="167"/>
      <c r="AU1725" s="167"/>
      <c r="AV1725" s="167"/>
      <c r="AW1725" s="167"/>
      <c r="AX1725" s="167"/>
      <c r="AY1725" s="167"/>
      <c r="AZ1725" s="167"/>
      <c r="BA1725" s="167"/>
      <c r="BB1725" s="167"/>
      <c r="BC1725" s="167"/>
      <c r="BD1725" s="167"/>
      <c r="BE1725" s="167"/>
      <c r="BF1725" s="167"/>
      <c r="BG1725" s="167"/>
      <c r="BH1725" s="167"/>
      <c r="BI1725" s="167"/>
      <c r="BJ1725" s="167"/>
      <c r="BK1725" s="167"/>
      <c r="BL1725" s="166"/>
      <c r="BM1725" s="166"/>
      <c r="BN1725" s="166"/>
      <c r="BO1725" s="166"/>
      <c r="BP1725" s="166"/>
      <c r="BQ1725" s="166"/>
      <c r="BR1725" s="166"/>
      <c r="BS1725" s="166"/>
      <c r="BT1725" s="166"/>
      <c r="BU1725" s="166"/>
      <c r="BV1725" s="166"/>
      <c r="BW1725" s="166"/>
      <c r="BX1725" s="166"/>
      <c r="BY1725" s="166"/>
      <c r="BZ1725" s="166"/>
      <c r="CA1725" s="166"/>
      <c r="CB1725" s="166"/>
      <c r="CC1725" s="166"/>
      <c r="CD1725" s="166"/>
      <c r="CE1725" s="166"/>
      <c r="CF1725" s="166"/>
      <c r="CG1725" s="166"/>
      <c r="CH1725" s="166"/>
      <c r="CI1725" s="166"/>
      <c r="CJ1725" s="166"/>
      <c r="CK1725" s="166"/>
      <c r="CL1725" s="166"/>
      <c r="CM1725" s="166"/>
      <c r="CN1725" s="166"/>
      <c r="CO1725" s="166"/>
      <c r="CP1725" s="166"/>
      <c r="CQ1725" s="166"/>
      <c r="CR1725" s="166"/>
      <c r="CS1725" s="166"/>
      <c r="CT1725" s="166"/>
      <c r="CU1725" s="166"/>
      <c r="CV1725" s="166"/>
      <c r="CW1725" s="166"/>
      <c r="CX1725" s="166"/>
      <c r="CY1725" s="166"/>
      <c r="CZ1725" s="166"/>
      <c r="DA1725" s="166"/>
      <c r="DB1725" s="166"/>
      <c r="DC1725" s="166"/>
      <c r="DD1725" s="166"/>
      <c r="DE1725" s="166"/>
      <c r="DF1725" s="166"/>
      <c r="DG1725" s="166"/>
      <c r="DH1725" s="166"/>
      <c r="DI1725" s="166"/>
      <c r="DJ1725" s="166"/>
      <c r="DK1725" s="166"/>
      <c r="DL1725" s="166"/>
      <c r="DM1725" s="166"/>
      <c r="DN1725" s="166"/>
      <c r="DO1725" s="166"/>
      <c r="DP1725" s="166"/>
      <c r="DQ1725" s="166"/>
      <c r="DR1725" s="166"/>
      <c r="DS1725" s="166"/>
      <c r="DT1725" s="166"/>
      <c r="DU1725" s="166"/>
      <c r="DV1725" s="166"/>
      <c r="DW1725" s="166"/>
      <c r="DX1725" s="166"/>
      <c r="DY1725" s="166"/>
      <c r="DZ1725" s="166"/>
      <c r="EA1725" s="166"/>
      <c r="EB1725" s="166"/>
      <c r="EC1725" s="166"/>
      <c r="ED1725" s="166"/>
      <c r="EE1725" s="166"/>
      <c r="EF1725" s="166"/>
      <c r="EG1725" s="166"/>
      <c r="EH1725" s="166"/>
      <c r="EI1725" s="166"/>
      <c r="EJ1725" s="166"/>
      <c r="EK1725" s="166"/>
      <c r="EL1725" s="166"/>
      <c r="EM1725" s="166"/>
      <c r="EN1725" s="166"/>
      <c r="EO1725" s="166"/>
      <c r="EP1725" s="166"/>
      <c r="EQ1725" s="166"/>
      <c r="ER1725" s="166"/>
      <c r="ES1725" s="166"/>
      <c r="ET1725" s="166"/>
      <c r="EU1725" s="166"/>
      <c r="EV1725" s="166"/>
      <c r="EW1725" s="166"/>
      <c r="EX1725" s="166"/>
      <c r="EY1725" s="166"/>
      <c r="EZ1725" s="166"/>
      <c r="FA1725" s="166"/>
      <c r="FB1725" s="166"/>
      <c r="FC1725" s="166"/>
      <c r="FD1725" s="166"/>
      <c r="FE1725" s="166"/>
      <c r="FF1725" s="166"/>
      <c r="FG1725" s="166"/>
      <c r="FH1725" s="166"/>
      <c r="FI1725" s="166"/>
      <c r="FJ1725" s="166"/>
    </row>
    <row r="1726" spans="13:166" s="19" customFormat="1">
      <c r="M1726" s="166"/>
      <c r="N1726" s="166"/>
      <c r="O1726" s="166"/>
      <c r="P1726" s="166"/>
      <c r="Q1726" s="166"/>
      <c r="R1726" s="166"/>
      <c r="S1726" s="166"/>
      <c r="T1726" s="166"/>
      <c r="U1726" s="166"/>
      <c r="V1726" s="166"/>
      <c r="W1726" s="166"/>
      <c r="X1726" s="166"/>
      <c r="Y1726" s="166"/>
      <c r="Z1726" s="166"/>
      <c r="AA1726" s="166"/>
      <c r="AB1726" s="166"/>
      <c r="AC1726" s="166"/>
      <c r="AD1726" s="166"/>
      <c r="AE1726" s="166"/>
      <c r="AF1726" s="166"/>
      <c r="AG1726" s="166"/>
      <c r="AH1726" s="167"/>
      <c r="AI1726" s="167"/>
      <c r="AJ1726" s="167"/>
      <c r="AK1726" s="167"/>
      <c r="AL1726" s="167"/>
      <c r="AM1726" s="167"/>
      <c r="AN1726" s="167"/>
      <c r="AO1726" s="167"/>
      <c r="AP1726" s="167"/>
      <c r="AQ1726" s="167"/>
      <c r="AR1726" s="167"/>
      <c r="AS1726" s="167"/>
      <c r="AT1726" s="167"/>
      <c r="AU1726" s="167"/>
      <c r="AV1726" s="167"/>
      <c r="AW1726" s="167"/>
      <c r="AX1726" s="167"/>
      <c r="AY1726" s="167"/>
      <c r="AZ1726" s="167"/>
      <c r="BA1726" s="167"/>
      <c r="BB1726" s="167"/>
      <c r="BC1726" s="167"/>
      <c r="BD1726" s="167"/>
      <c r="BE1726" s="167"/>
      <c r="BF1726" s="167"/>
      <c r="BG1726" s="167"/>
      <c r="BH1726" s="167"/>
      <c r="BI1726" s="167"/>
      <c r="BJ1726" s="167"/>
      <c r="BK1726" s="167"/>
      <c r="BL1726" s="166"/>
      <c r="BM1726" s="166"/>
      <c r="BN1726" s="166"/>
      <c r="BO1726" s="166"/>
      <c r="BP1726" s="166"/>
      <c r="BQ1726" s="166"/>
      <c r="BR1726" s="166"/>
      <c r="BS1726" s="166"/>
      <c r="BT1726" s="166"/>
      <c r="BU1726" s="166"/>
      <c r="BV1726" s="166"/>
      <c r="BW1726" s="166"/>
      <c r="BX1726" s="166"/>
      <c r="BY1726" s="166"/>
      <c r="BZ1726" s="166"/>
      <c r="CA1726" s="166"/>
      <c r="CB1726" s="166"/>
      <c r="CC1726" s="166"/>
      <c r="CD1726" s="166"/>
      <c r="CE1726" s="166"/>
      <c r="CF1726" s="166"/>
      <c r="CG1726" s="166"/>
      <c r="CH1726" s="166"/>
      <c r="CI1726" s="166"/>
      <c r="CJ1726" s="166"/>
      <c r="CK1726" s="166"/>
      <c r="CL1726" s="166"/>
      <c r="CM1726" s="166"/>
      <c r="CN1726" s="166"/>
      <c r="CO1726" s="166"/>
      <c r="CP1726" s="166"/>
      <c r="CQ1726" s="166"/>
      <c r="CR1726" s="166"/>
      <c r="CS1726" s="166"/>
      <c r="CT1726" s="166"/>
      <c r="CU1726" s="166"/>
      <c r="CV1726" s="166"/>
      <c r="CW1726" s="166"/>
      <c r="CX1726" s="166"/>
      <c r="CY1726" s="166"/>
      <c r="CZ1726" s="166"/>
      <c r="DA1726" s="166"/>
      <c r="DB1726" s="166"/>
      <c r="DC1726" s="166"/>
      <c r="DD1726" s="166"/>
      <c r="DE1726" s="166"/>
      <c r="DF1726" s="166"/>
      <c r="DG1726" s="166"/>
      <c r="DH1726" s="166"/>
      <c r="DI1726" s="166"/>
      <c r="DJ1726" s="166"/>
      <c r="DK1726" s="166"/>
      <c r="DL1726" s="166"/>
      <c r="DM1726" s="166"/>
      <c r="DN1726" s="166"/>
      <c r="DO1726" s="166"/>
      <c r="DP1726" s="166"/>
      <c r="DQ1726" s="166"/>
      <c r="DR1726" s="166"/>
      <c r="DS1726" s="166"/>
      <c r="DT1726" s="166"/>
      <c r="DU1726" s="166"/>
      <c r="DV1726" s="166"/>
      <c r="DW1726" s="166"/>
      <c r="DX1726" s="166"/>
      <c r="DY1726" s="166"/>
      <c r="DZ1726" s="166"/>
      <c r="EA1726" s="166"/>
      <c r="EB1726" s="166"/>
      <c r="EC1726" s="166"/>
      <c r="ED1726" s="166"/>
      <c r="EE1726" s="166"/>
      <c r="EF1726" s="166"/>
      <c r="EG1726" s="166"/>
      <c r="EH1726" s="166"/>
      <c r="EI1726" s="166"/>
      <c r="EJ1726" s="166"/>
      <c r="EK1726" s="166"/>
      <c r="EL1726" s="166"/>
      <c r="EM1726" s="166"/>
      <c r="EN1726" s="166"/>
      <c r="EO1726" s="166"/>
      <c r="EP1726" s="166"/>
      <c r="EQ1726" s="166"/>
      <c r="ER1726" s="166"/>
      <c r="ES1726" s="166"/>
      <c r="ET1726" s="166"/>
      <c r="EU1726" s="166"/>
      <c r="EV1726" s="166"/>
      <c r="EW1726" s="166"/>
      <c r="EX1726" s="166"/>
      <c r="EY1726" s="166"/>
      <c r="EZ1726" s="166"/>
      <c r="FA1726" s="166"/>
      <c r="FB1726" s="166"/>
      <c r="FC1726" s="166"/>
      <c r="FD1726" s="166"/>
      <c r="FE1726" s="166"/>
      <c r="FF1726" s="166"/>
      <c r="FG1726" s="166"/>
      <c r="FH1726" s="166"/>
      <c r="FI1726" s="166"/>
      <c r="FJ1726" s="166"/>
    </row>
    <row r="1727" spans="13:166" s="19" customFormat="1">
      <c r="M1727" s="166"/>
      <c r="N1727" s="166"/>
      <c r="O1727" s="166"/>
      <c r="P1727" s="166"/>
      <c r="Q1727" s="166"/>
      <c r="R1727" s="166"/>
      <c r="S1727" s="166"/>
      <c r="T1727" s="166"/>
      <c r="U1727" s="166"/>
      <c r="V1727" s="166"/>
      <c r="W1727" s="166"/>
      <c r="X1727" s="166"/>
      <c r="Y1727" s="166"/>
      <c r="Z1727" s="166"/>
      <c r="AA1727" s="166"/>
      <c r="AB1727" s="166"/>
      <c r="AC1727" s="166"/>
      <c r="AD1727" s="166"/>
      <c r="AE1727" s="166"/>
      <c r="AF1727" s="166"/>
      <c r="AG1727" s="166"/>
      <c r="AH1727" s="167"/>
      <c r="AI1727" s="167"/>
      <c r="AJ1727" s="167"/>
      <c r="AK1727" s="167"/>
      <c r="AL1727" s="167"/>
      <c r="AM1727" s="167"/>
      <c r="AN1727" s="167"/>
      <c r="AO1727" s="167"/>
      <c r="AP1727" s="167"/>
      <c r="AQ1727" s="167"/>
      <c r="AR1727" s="167"/>
      <c r="AS1727" s="167"/>
      <c r="AT1727" s="167"/>
      <c r="AU1727" s="167"/>
      <c r="AV1727" s="167"/>
      <c r="AW1727" s="167"/>
      <c r="AX1727" s="167"/>
      <c r="AY1727" s="167"/>
      <c r="AZ1727" s="167"/>
      <c r="BA1727" s="167"/>
      <c r="BB1727" s="167"/>
      <c r="BC1727" s="167"/>
      <c r="BD1727" s="167"/>
      <c r="BE1727" s="167"/>
      <c r="BF1727" s="167"/>
      <c r="BG1727" s="167"/>
      <c r="BH1727" s="167"/>
      <c r="BI1727" s="167"/>
      <c r="BJ1727" s="167"/>
      <c r="BK1727" s="167"/>
      <c r="BL1727" s="166"/>
      <c r="BM1727" s="166"/>
      <c r="BN1727" s="166"/>
      <c r="BO1727" s="166"/>
      <c r="BP1727" s="166"/>
      <c r="BQ1727" s="166"/>
      <c r="BR1727" s="166"/>
      <c r="BS1727" s="166"/>
      <c r="BT1727" s="166"/>
      <c r="BU1727" s="166"/>
      <c r="BV1727" s="166"/>
      <c r="BW1727" s="166"/>
      <c r="BX1727" s="166"/>
      <c r="BY1727" s="166"/>
      <c r="BZ1727" s="166"/>
      <c r="CA1727" s="166"/>
      <c r="CB1727" s="166"/>
      <c r="CC1727" s="166"/>
      <c r="CD1727" s="166"/>
      <c r="CE1727" s="166"/>
      <c r="CF1727" s="166"/>
      <c r="CG1727" s="166"/>
      <c r="CH1727" s="166"/>
      <c r="CI1727" s="166"/>
      <c r="CJ1727" s="166"/>
      <c r="CK1727" s="166"/>
      <c r="CL1727" s="166"/>
      <c r="CM1727" s="166"/>
      <c r="CN1727" s="166"/>
      <c r="CO1727" s="166"/>
      <c r="CP1727" s="166"/>
      <c r="CQ1727" s="166"/>
      <c r="CR1727" s="166"/>
      <c r="CS1727" s="166"/>
      <c r="CT1727" s="166"/>
      <c r="CU1727" s="166"/>
      <c r="CV1727" s="166"/>
      <c r="CW1727" s="166"/>
      <c r="CX1727" s="166"/>
      <c r="CY1727" s="166"/>
      <c r="CZ1727" s="166"/>
      <c r="DA1727" s="166"/>
      <c r="DB1727" s="166"/>
      <c r="DC1727" s="166"/>
      <c r="DD1727" s="166"/>
      <c r="DE1727" s="166"/>
      <c r="DF1727" s="166"/>
      <c r="DG1727" s="166"/>
      <c r="DH1727" s="166"/>
      <c r="DI1727" s="166"/>
      <c r="DJ1727" s="166"/>
      <c r="DK1727" s="166"/>
      <c r="DL1727" s="166"/>
      <c r="DM1727" s="166"/>
      <c r="DN1727" s="166"/>
      <c r="DO1727" s="166"/>
      <c r="DP1727" s="166"/>
      <c r="DQ1727" s="166"/>
      <c r="DR1727" s="166"/>
      <c r="DS1727" s="166"/>
      <c r="DT1727" s="166"/>
      <c r="DU1727" s="166"/>
      <c r="DV1727" s="166"/>
      <c r="DW1727" s="166"/>
      <c r="DX1727" s="166"/>
      <c r="DY1727" s="166"/>
      <c r="DZ1727" s="166"/>
      <c r="EA1727" s="166"/>
      <c r="EB1727" s="166"/>
      <c r="EC1727" s="166"/>
      <c r="ED1727" s="166"/>
      <c r="EE1727" s="166"/>
      <c r="EF1727" s="166"/>
      <c r="EG1727" s="166"/>
      <c r="EH1727" s="166"/>
      <c r="EI1727" s="166"/>
      <c r="EJ1727" s="166"/>
      <c r="EK1727" s="166"/>
      <c r="EL1727" s="166"/>
      <c r="EM1727" s="166"/>
      <c r="EN1727" s="166"/>
      <c r="EO1727" s="166"/>
      <c r="EP1727" s="166"/>
      <c r="EQ1727" s="166"/>
      <c r="ER1727" s="166"/>
      <c r="ES1727" s="166"/>
      <c r="ET1727" s="166"/>
      <c r="EU1727" s="166"/>
      <c r="EV1727" s="166"/>
      <c r="EW1727" s="166"/>
      <c r="EX1727" s="166"/>
      <c r="EY1727" s="166"/>
      <c r="EZ1727" s="166"/>
      <c r="FA1727" s="166"/>
      <c r="FB1727" s="166"/>
      <c r="FC1727" s="166"/>
      <c r="FD1727" s="166"/>
      <c r="FE1727" s="166"/>
      <c r="FF1727" s="166"/>
      <c r="FG1727" s="166"/>
      <c r="FH1727" s="166"/>
      <c r="FI1727" s="166"/>
      <c r="FJ1727" s="166"/>
    </row>
    <row r="1728" spans="13:166" s="19" customFormat="1">
      <c r="M1728" s="166"/>
      <c r="N1728" s="166"/>
      <c r="O1728" s="166"/>
      <c r="P1728" s="166"/>
      <c r="Q1728" s="166"/>
      <c r="R1728" s="166"/>
      <c r="S1728" s="166"/>
      <c r="T1728" s="166"/>
      <c r="U1728" s="166"/>
      <c r="V1728" s="166"/>
      <c r="W1728" s="166"/>
      <c r="X1728" s="166"/>
      <c r="Y1728" s="166"/>
      <c r="Z1728" s="166"/>
      <c r="AA1728" s="166"/>
      <c r="AB1728" s="166"/>
      <c r="AC1728" s="166"/>
      <c r="AD1728" s="166"/>
      <c r="AE1728" s="166"/>
      <c r="AF1728" s="166"/>
      <c r="AG1728" s="166"/>
      <c r="AH1728" s="167"/>
      <c r="AI1728" s="167"/>
      <c r="AJ1728" s="167"/>
      <c r="AK1728" s="167"/>
      <c r="AL1728" s="167"/>
      <c r="AM1728" s="167"/>
      <c r="AN1728" s="167"/>
      <c r="AO1728" s="167"/>
      <c r="AP1728" s="167"/>
      <c r="AQ1728" s="167"/>
      <c r="AR1728" s="167"/>
      <c r="AS1728" s="167"/>
      <c r="AT1728" s="167"/>
      <c r="AU1728" s="167"/>
      <c r="AV1728" s="167"/>
      <c r="AW1728" s="167"/>
      <c r="AX1728" s="167"/>
      <c r="AY1728" s="167"/>
      <c r="AZ1728" s="167"/>
      <c r="BA1728" s="167"/>
      <c r="BB1728" s="167"/>
      <c r="BC1728" s="167"/>
      <c r="BD1728" s="167"/>
      <c r="BE1728" s="167"/>
      <c r="BF1728" s="167"/>
      <c r="BG1728" s="167"/>
      <c r="BH1728" s="167"/>
      <c r="BI1728" s="167"/>
      <c r="BJ1728" s="167"/>
      <c r="BK1728" s="167"/>
      <c r="BL1728" s="166"/>
      <c r="BM1728" s="166"/>
      <c r="BN1728" s="166"/>
      <c r="BO1728" s="166"/>
      <c r="BP1728" s="166"/>
      <c r="BQ1728" s="166"/>
      <c r="BR1728" s="166"/>
      <c r="BS1728" s="166"/>
      <c r="BT1728" s="166"/>
      <c r="BU1728" s="166"/>
      <c r="BV1728" s="166"/>
      <c r="BW1728" s="166"/>
      <c r="BX1728" s="166"/>
      <c r="BY1728" s="166"/>
      <c r="BZ1728" s="166"/>
      <c r="CA1728" s="166"/>
      <c r="CB1728" s="166"/>
      <c r="CC1728" s="166"/>
      <c r="CD1728" s="166"/>
      <c r="CE1728" s="166"/>
      <c r="CF1728" s="166"/>
      <c r="CG1728" s="166"/>
      <c r="CH1728" s="166"/>
      <c r="CI1728" s="166"/>
      <c r="CJ1728" s="166"/>
      <c r="CK1728" s="166"/>
      <c r="CL1728" s="166"/>
      <c r="CM1728" s="166"/>
      <c r="CN1728" s="166"/>
      <c r="CO1728" s="166"/>
      <c r="CP1728" s="166"/>
      <c r="CQ1728" s="166"/>
      <c r="CR1728" s="166"/>
      <c r="CS1728" s="166"/>
      <c r="CT1728" s="166"/>
      <c r="CU1728" s="166"/>
      <c r="CV1728" s="166"/>
      <c r="CW1728" s="166"/>
      <c r="CX1728" s="166"/>
      <c r="CY1728" s="166"/>
      <c r="CZ1728" s="166"/>
      <c r="DA1728" s="166"/>
      <c r="DB1728" s="166"/>
      <c r="DC1728" s="166"/>
      <c r="DD1728" s="166"/>
      <c r="DE1728" s="166"/>
      <c r="DF1728" s="166"/>
      <c r="DG1728" s="166"/>
      <c r="DH1728" s="166"/>
      <c r="DI1728" s="166"/>
      <c r="DJ1728" s="166"/>
      <c r="DK1728" s="166"/>
      <c r="DL1728" s="166"/>
      <c r="DM1728" s="166"/>
      <c r="DN1728" s="166"/>
      <c r="DO1728" s="166"/>
      <c r="DP1728" s="166"/>
      <c r="DQ1728" s="166"/>
      <c r="DR1728" s="166"/>
      <c r="DS1728" s="166"/>
      <c r="DT1728" s="166"/>
      <c r="DU1728" s="166"/>
      <c r="DV1728" s="166"/>
      <c r="DW1728" s="166"/>
      <c r="DX1728" s="166"/>
      <c r="DY1728" s="166"/>
      <c r="DZ1728" s="166"/>
      <c r="EA1728" s="166"/>
      <c r="EB1728" s="166"/>
      <c r="EC1728" s="166"/>
      <c r="ED1728" s="166"/>
      <c r="EE1728" s="166"/>
      <c r="EF1728" s="166"/>
      <c r="EG1728" s="166"/>
      <c r="EH1728" s="166"/>
      <c r="EI1728" s="166"/>
      <c r="EJ1728" s="166"/>
      <c r="EK1728" s="166"/>
      <c r="EL1728" s="166"/>
      <c r="EM1728" s="166"/>
      <c r="EN1728" s="166"/>
      <c r="EO1728" s="166"/>
      <c r="EP1728" s="166"/>
      <c r="EQ1728" s="166"/>
      <c r="ER1728" s="166"/>
      <c r="ES1728" s="166"/>
      <c r="ET1728" s="166"/>
      <c r="EU1728" s="166"/>
      <c r="EV1728" s="166"/>
      <c r="EW1728" s="166"/>
      <c r="EX1728" s="166"/>
      <c r="EY1728" s="166"/>
      <c r="EZ1728" s="166"/>
      <c r="FA1728" s="166"/>
      <c r="FB1728" s="166"/>
      <c r="FC1728" s="166"/>
      <c r="FD1728" s="166"/>
      <c r="FE1728" s="166"/>
      <c r="FF1728" s="166"/>
      <c r="FG1728" s="166"/>
      <c r="FH1728" s="166"/>
      <c r="FI1728" s="166"/>
      <c r="FJ1728" s="166"/>
    </row>
    <row r="1729" spans="13:166" s="19" customFormat="1">
      <c r="M1729" s="166"/>
      <c r="N1729" s="166"/>
      <c r="O1729" s="166"/>
      <c r="P1729" s="166"/>
      <c r="Q1729" s="166"/>
      <c r="R1729" s="166"/>
      <c r="S1729" s="166"/>
      <c r="T1729" s="166"/>
      <c r="U1729" s="166"/>
      <c r="V1729" s="166"/>
      <c r="W1729" s="166"/>
      <c r="X1729" s="166"/>
      <c r="Y1729" s="166"/>
      <c r="Z1729" s="166"/>
      <c r="AA1729" s="166"/>
      <c r="AB1729" s="166"/>
      <c r="AC1729" s="166"/>
      <c r="AD1729" s="166"/>
      <c r="AE1729" s="166"/>
      <c r="AF1729" s="166"/>
      <c r="AG1729" s="166"/>
      <c r="AH1729" s="167"/>
      <c r="AI1729" s="167"/>
      <c r="AJ1729" s="167"/>
      <c r="AK1729" s="167"/>
      <c r="AL1729" s="167"/>
      <c r="AM1729" s="167"/>
      <c r="AN1729" s="167"/>
      <c r="AO1729" s="167"/>
      <c r="AP1729" s="167"/>
      <c r="AQ1729" s="167"/>
      <c r="AR1729" s="167"/>
      <c r="AS1729" s="167"/>
      <c r="AT1729" s="167"/>
      <c r="AU1729" s="167"/>
      <c r="AV1729" s="167"/>
      <c r="AW1729" s="167"/>
      <c r="AX1729" s="167"/>
      <c r="AY1729" s="167"/>
      <c r="AZ1729" s="167"/>
      <c r="BA1729" s="167"/>
      <c r="BB1729" s="167"/>
      <c r="BC1729" s="167"/>
      <c r="BD1729" s="167"/>
      <c r="BE1729" s="167"/>
      <c r="BF1729" s="167"/>
      <c r="BG1729" s="167"/>
      <c r="BH1729" s="167"/>
      <c r="BI1729" s="167"/>
      <c r="BJ1729" s="167"/>
      <c r="BK1729" s="167"/>
      <c r="BL1729" s="166"/>
      <c r="BM1729" s="166"/>
      <c r="BN1729" s="166"/>
      <c r="BO1729" s="166"/>
      <c r="BP1729" s="166"/>
      <c r="BQ1729" s="166"/>
      <c r="BR1729" s="166"/>
      <c r="BS1729" s="166"/>
      <c r="BT1729" s="166"/>
      <c r="BU1729" s="166"/>
      <c r="BV1729" s="166"/>
      <c r="BW1729" s="166"/>
      <c r="BX1729" s="166"/>
      <c r="BY1729" s="166"/>
      <c r="BZ1729" s="166"/>
      <c r="CA1729" s="166"/>
      <c r="CB1729" s="166"/>
      <c r="CC1729" s="166"/>
      <c r="CD1729" s="166"/>
      <c r="CE1729" s="166"/>
      <c r="CF1729" s="166"/>
      <c r="CG1729" s="166"/>
      <c r="CH1729" s="166"/>
      <c r="CI1729" s="166"/>
      <c r="CJ1729" s="166"/>
      <c r="CK1729" s="166"/>
      <c r="CL1729" s="166"/>
      <c r="CM1729" s="166"/>
      <c r="CN1729" s="166"/>
      <c r="CO1729" s="166"/>
      <c r="CP1729" s="166"/>
      <c r="CQ1729" s="166"/>
      <c r="CR1729" s="166"/>
      <c r="CS1729" s="166"/>
      <c r="CT1729" s="166"/>
      <c r="CU1729" s="166"/>
      <c r="CV1729" s="166"/>
      <c r="CW1729" s="166"/>
      <c r="CX1729" s="166"/>
      <c r="CY1729" s="166"/>
      <c r="CZ1729" s="166"/>
      <c r="DA1729" s="166"/>
      <c r="DB1729" s="166"/>
      <c r="DC1729" s="166"/>
      <c r="DD1729" s="166"/>
      <c r="DE1729" s="166"/>
      <c r="DF1729" s="166"/>
      <c r="DG1729" s="166"/>
      <c r="DH1729" s="166"/>
      <c r="DI1729" s="166"/>
      <c r="DJ1729" s="166"/>
      <c r="DK1729" s="166"/>
      <c r="DL1729" s="166"/>
      <c r="DM1729" s="166"/>
      <c r="DN1729" s="166"/>
      <c r="DO1729" s="166"/>
      <c r="DP1729" s="166"/>
      <c r="DQ1729" s="166"/>
      <c r="DR1729" s="166"/>
      <c r="DS1729" s="166"/>
      <c r="DT1729" s="166"/>
      <c r="DU1729" s="166"/>
      <c r="DV1729" s="166"/>
      <c r="DW1729" s="166"/>
      <c r="DX1729" s="166"/>
      <c r="DY1729" s="166"/>
      <c r="DZ1729" s="166"/>
      <c r="EA1729" s="166"/>
      <c r="EB1729" s="166"/>
      <c r="EC1729" s="166"/>
      <c r="ED1729" s="166"/>
      <c r="EE1729" s="166"/>
      <c r="EF1729" s="166"/>
      <c r="EG1729" s="166"/>
      <c r="EH1729" s="166"/>
      <c r="EI1729" s="166"/>
      <c r="EJ1729" s="166"/>
      <c r="EK1729" s="166"/>
      <c r="EL1729" s="166"/>
      <c r="EM1729" s="166"/>
      <c r="EN1729" s="166"/>
      <c r="EO1729" s="166"/>
      <c r="EP1729" s="166"/>
      <c r="EQ1729" s="166"/>
      <c r="ER1729" s="166"/>
      <c r="ES1729" s="166"/>
      <c r="ET1729" s="166"/>
      <c r="EU1729" s="166"/>
      <c r="EV1729" s="166"/>
      <c r="EW1729" s="166"/>
      <c r="EX1729" s="166"/>
      <c r="EY1729" s="166"/>
      <c r="EZ1729" s="166"/>
      <c r="FA1729" s="166"/>
      <c r="FB1729" s="166"/>
      <c r="FC1729" s="166"/>
      <c r="FD1729" s="166"/>
      <c r="FE1729" s="166"/>
      <c r="FF1729" s="166"/>
      <c r="FG1729" s="166"/>
      <c r="FH1729" s="166"/>
      <c r="FI1729" s="166"/>
      <c r="FJ1729" s="166"/>
    </row>
    <row r="1730" spans="13:166" s="19" customFormat="1">
      <c r="M1730" s="166"/>
      <c r="N1730" s="166"/>
      <c r="O1730" s="166"/>
      <c r="P1730" s="166"/>
      <c r="Q1730" s="166"/>
      <c r="R1730" s="166"/>
      <c r="S1730" s="166"/>
      <c r="T1730" s="166"/>
      <c r="U1730" s="166"/>
      <c r="V1730" s="166"/>
      <c r="W1730" s="166"/>
      <c r="X1730" s="166"/>
      <c r="Y1730" s="166"/>
      <c r="Z1730" s="166"/>
      <c r="AA1730" s="166"/>
      <c r="AB1730" s="166"/>
      <c r="AC1730" s="166"/>
      <c r="AD1730" s="166"/>
      <c r="AE1730" s="166"/>
      <c r="AF1730" s="166"/>
      <c r="AG1730" s="166"/>
      <c r="AH1730" s="167"/>
      <c r="AI1730" s="167"/>
      <c r="AJ1730" s="167"/>
      <c r="AK1730" s="167"/>
      <c r="AL1730" s="167"/>
      <c r="AM1730" s="167"/>
      <c r="AN1730" s="167"/>
      <c r="AO1730" s="167"/>
      <c r="AP1730" s="167"/>
      <c r="AQ1730" s="167"/>
      <c r="AR1730" s="167"/>
      <c r="AS1730" s="167"/>
      <c r="AT1730" s="167"/>
      <c r="AU1730" s="167"/>
      <c r="AV1730" s="167"/>
      <c r="AW1730" s="167"/>
      <c r="AX1730" s="167"/>
      <c r="AY1730" s="167"/>
      <c r="AZ1730" s="167"/>
      <c r="BA1730" s="167"/>
      <c r="BB1730" s="167"/>
      <c r="BC1730" s="167"/>
      <c r="BD1730" s="167"/>
      <c r="BE1730" s="167"/>
      <c r="BF1730" s="167"/>
      <c r="BG1730" s="167"/>
      <c r="BH1730" s="167"/>
      <c r="BI1730" s="167"/>
      <c r="BJ1730" s="167"/>
      <c r="BK1730" s="167"/>
      <c r="BL1730" s="166"/>
      <c r="BM1730" s="166"/>
      <c r="BN1730" s="166"/>
      <c r="BO1730" s="166"/>
      <c r="BP1730" s="166"/>
      <c r="BQ1730" s="166"/>
      <c r="BR1730" s="166"/>
      <c r="BS1730" s="166"/>
      <c r="BT1730" s="166"/>
      <c r="BU1730" s="166"/>
      <c r="BV1730" s="166"/>
      <c r="BW1730" s="166"/>
      <c r="BX1730" s="166"/>
      <c r="BY1730" s="166"/>
      <c r="BZ1730" s="166"/>
      <c r="CA1730" s="166"/>
      <c r="CB1730" s="166"/>
      <c r="CC1730" s="166"/>
      <c r="CD1730" s="166"/>
      <c r="CE1730" s="166"/>
      <c r="CF1730" s="166"/>
      <c r="CG1730" s="166"/>
      <c r="CH1730" s="166"/>
      <c r="CI1730" s="166"/>
      <c r="CJ1730" s="166"/>
      <c r="CK1730" s="166"/>
      <c r="CL1730" s="166"/>
      <c r="CM1730" s="166"/>
      <c r="CN1730" s="166"/>
      <c r="CO1730" s="166"/>
      <c r="CP1730" s="166"/>
      <c r="CQ1730" s="166"/>
      <c r="CR1730" s="166"/>
      <c r="CS1730" s="166"/>
      <c r="CT1730" s="166"/>
      <c r="CU1730" s="166"/>
      <c r="CV1730" s="166"/>
      <c r="CW1730" s="166"/>
      <c r="CX1730" s="166"/>
      <c r="CY1730" s="166"/>
      <c r="CZ1730" s="166"/>
      <c r="DA1730" s="166"/>
      <c r="DB1730" s="166"/>
      <c r="DC1730" s="166"/>
      <c r="DD1730" s="166"/>
      <c r="DE1730" s="166"/>
      <c r="DF1730" s="166"/>
      <c r="DG1730" s="166"/>
      <c r="DH1730" s="166"/>
      <c r="DI1730" s="166"/>
      <c r="DJ1730" s="166"/>
      <c r="DK1730" s="166"/>
      <c r="DL1730" s="166"/>
      <c r="DM1730" s="166"/>
      <c r="DN1730" s="166"/>
      <c r="DO1730" s="166"/>
      <c r="DP1730" s="166"/>
      <c r="DQ1730" s="166"/>
      <c r="DR1730" s="166"/>
      <c r="DS1730" s="166"/>
      <c r="DT1730" s="166"/>
      <c r="DU1730" s="166"/>
      <c r="DV1730" s="166"/>
      <c r="DW1730" s="166"/>
      <c r="DX1730" s="166"/>
      <c r="DY1730" s="166"/>
      <c r="DZ1730" s="166"/>
      <c r="EA1730" s="166"/>
      <c r="EB1730" s="166"/>
      <c r="EC1730" s="166"/>
      <c r="ED1730" s="166"/>
      <c r="EE1730" s="166"/>
      <c r="EF1730" s="166"/>
      <c r="EG1730" s="166"/>
      <c r="EH1730" s="166"/>
      <c r="EI1730" s="166"/>
      <c r="EJ1730" s="166"/>
      <c r="EK1730" s="166"/>
      <c r="EL1730" s="166"/>
      <c r="EM1730" s="166"/>
      <c r="EN1730" s="166"/>
      <c r="EO1730" s="166"/>
      <c r="EP1730" s="166"/>
      <c r="EQ1730" s="166"/>
      <c r="ER1730" s="166"/>
      <c r="ES1730" s="166"/>
      <c r="ET1730" s="166"/>
      <c r="EU1730" s="166"/>
      <c r="EV1730" s="166"/>
      <c r="EW1730" s="166"/>
      <c r="EX1730" s="166"/>
      <c r="EY1730" s="166"/>
      <c r="EZ1730" s="166"/>
      <c r="FA1730" s="166"/>
      <c r="FB1730" s="166"/>
      <c r="FC1730" s="166"/>
      <c r="FD1730" s="166"/>
      <c r="FE1730" s="166"/>
      <c r="FF1730" s="166"/>
      <c r="FG1730" s="166"/>
      <c r="FH1730" s="166"/>
      <c r="FI1730" s="166"/>
      <c r="FJ1730" s="166"/>
    </row>
    <row r="1731" spans="13:166" s="19" customFormat="1">
      <c r="M1731" s="166"/>
      <c r="N1731" s="166"/>
      <c r="O1731" s="166"/>
      <c r="P1731" s="166"/>
      <c r="Q1731" s="166"/>
      <c r="R1731" s="166"/>
      <c r="S1731" s="166"/>
      <c r="T1731" s="166"/>
      <c r="U1731" s="166"/>
      <c r="V1731" s="166"/>
      <c r="W1731" s="166"/>
      <c r="X1731" s="166"/>
      <c r="Y1731" s="166"/>
      <c r="Z1731" s="166"/>
      <c r="AA1731" s="166"/>
      <c r="AB1731" s="166"/>
      <c r="AC1731" s="166"/>
      <c r="AD1731" s="166"/>
      <c r="AE1731" s="166"/>
      <c r="AF1731" s="166"/>
      <c r="AG1731" s="166"/>
      <c r="AH1731" s="167"/>
      <c r="AI1731" s="167"/>
      <c r="AJ1731" s="167"/>
      <c r="AK1731" s="167"/>
      <c r="AL1731" s="167"/>
      <c r="AM1731" s="167"/>
      <c r="AN1731" s="167"/>
      <c r="AO1731" s="167"/>
      <c r="AP1731" s="167"/>
      <c r="AQ1731" s="167"/>
      <c r="AR1731" s="167"/>
      <c r="AS1731" s="167"/>
      <c r="AT1731" s="167"/>
      <c r="AU1731" s="167"/>
      <c r="AV1731" s="167"/>
      <c r="AW1731" s="167"/>
      <c r="AX1731" s="167"/>
      <c r="AY1731" s="167"/>
      <c r="AZ1731" s="167"/>
      <c r="BA1731" s="167"/>
      <c r="BB1731" s="167"/>
      <c r="BC1731" s="167"/>
      <c r="BD1731" s="167"/>
      <c r="BE1731" s="167"/>
      <c r="BF1731" s="167"/>
      <c r="BG1731" s="167"/>
      <c r="BH1731" s="167"/>
      <c r="BI1731" s="167"/>
      <c r="BJ1731" s="167"/>
      <c r="BK1731" s="167"/>
      <c r="BL1731" s="166"/>
      <c r="BM1731" s="166"/>
      <c r="BN1731" s="166"/>
      <c r="BO1731" s="166"/>
      <c r="BP1731" s="166"/>
      <c r="BQ1731" s="166"/>
      <c r="BR1731" s="166"/>
      <c r="BS1731" s="166"/>
      <c r="BT1731" s="166"/>
      <c r="BU1731" s="166"/>
      <c r="BV1731" s="166"/>
      <c r="BW1731" s="166"/>
      <c r="BX1731" s="166"/>
      <c r="BY1731" s="166"/>
      <c r="BZ1731" s="166"/>
      <c r="CA1731" s="166"/>
      <c r="CB1731" s="166"/>
      <c r="CC1731" s="166"/>
      <c r="CD1731" s="166"/>
      <c r="CE1731" s="166"/>
      <c r="CF1731" s="166"/>
      <c r="CG1731" s="166"/>
      <c r="CH1731" s="166"/>
      <c r="CI1731" s="166"/>
      <c r="CJ1731" s="166"/>
      <c r="CK1731" s="166"/>
      <c r="CL1731" s="166"/>
      <c r="CM1731" s="166"/>
      <c r="CN1731" s="166"/>
      <c r="CO1731" s="166"/>
      <c r="CP1731" s="166"/>
      <c r="CQ1731" s="166"/>
      <c r="CR1731" s="166"/>
      <c r="CS1731" s="166"/>
      <c r="CT1731" s="166"/>
      <c r="CU1731" s="166"/>
      <c r="CV1731" s="166"/>
      <c r="CW1731" s="166"/>
      <c r="CX1731" s="166"/>
      <c r="CY1731" s="166"/>
      <c r="CZ1731" s="166"/>
      <c r="DA1731" s="166"/>
      <c r="DB1731" s="166"/>
      <c r="DC1731" s="166"/>
      <c r="DD1731" s="166"/>
      <c r="DE1731" s="166"/>
      <c r="DF1731" s="166"/>
      <c r="DG1731" s="166"/>
      <c r="DH1731" s="166"/>
      <c r="DI1731" s="166"/>
      <c r="DJ1731" s="166"/>
      <c r="DK1731" s="166"/>
      <c r="DL1731" s="166"/>
      <c r="DM1731" s="166"/>
      <c r="DN1731" s="166"/>
      <c r="DO1731" s="166"/>
      <c r="DP1731" s="166"/>
      <c r="DQ1731" s="166"/>
      <c r="DR1731" s="166"/>
      <c r="DS1731" s="166"/>
      <c r="DT1731" s="166"/>
      <c r="DU1731" s="166"/>
      <c r="DV1731" s="166"/>
      <c r="DW1731" s="166"/>
      <c r="DX1731" s="166"/>
      <c r="DY1731" s="166"/>
      <c r="DZ1731" s="166"/>
      <c r="EA1731" s="166"/>
      <c r="EB1731" s="166"/>
      <c r="EC1731" s="166"/>
      <c r="ED1731" s="166"/>
      <c r="EE1731" s="166"/>
      <c r="EF1731" s="166"/>
      <c r="EG1731" s="166"/>
      <c r="EH1731" s="166"/>
      <c r="EI1731" s="166"/>
      <c r="EJ1731" s="166"/>
      <c r="EK1731" s="166"/>
      <c r="EL1731" s="166"/>
      <c r="EM1731" s="166"/>
      <c r="EN1731" s="166"/>
      <c r="EO1731" s="166"/>
      <c r="EP1731" s="166"/>
      <c r="EQ1731" s="166"/>
      <c r="ER1731" s="166"/>
      <c r="ES1731" s="166"/>
      <c r="ET1731" s="166"/>
      <c r="EU1731" s="166"/>
      <c r="EV1731" s="166"/>
      <c r="EW1731" s="166"/>
      <c r="EX1731" s="166"/>
      <c r="EY1731" s="166"/>
      <c r="EZ1731" s="166"/>
      <c r="FA1731" s="166"/>
      <c r="FB1731" s="166"/>
      <c r="FC1731" s="166"/>
      <c r="FD1731" s="166"/>
      <c r="FE1731" s="166"/>
      <c r="FF1731" s="166"/>
      <c r="FG1731" s="166"/>
      <c r="FH1731" s="166"/>
      <c r="FI1731" s="166"/>
      <c r="FJ1731" s="166"/>
    </row>
    <row r="1732" spans="13:166" s="19" customFormat="1">
      <c r="M1732" s="166"/>
      <c r="N1732" s="166"/>
      <c r="O1732" s="166"/>
      <c r="P1732" s="166"/>
      <c r="Q1732" s="166"/>
      <c r="R1732" s="166"/>
      <c r="S1732" s="166"/>
      <c r="T1732" s="166"/>
      <c r="U1732" s="166"/>
      <c r="V1732" s="166"/>
      <c r="W1732" s="166"/>
      <c r="X1732" s="166"/>
      <c r="Y1732" s="166"/>
      <c r="Z1732" s="166"/>
      <c r="AA1732" s="166"/>
      <c r="AB1732" s="166"/>
      <c r="AC1732" s="166"/>
      <c r="AD1732" s="166"/>
      <c r="AE1732" s="166"/>
      <c r="AF1732" s="166"/>
      <c r="AG1732" s="166"/>
      <c r="AH1732" s="167"/>
      <c r="AI1732" s="167"/>
      <c r="AJ1732" s="167"/>
      <c r="AK1732" s="167"/>
      <c r="AL1732" s="167"/>
      <c r="AM1732" s="167"/>
      <c r="AN1732" s="167"/>
      <c r="AO1732" s="167"/>
      <c r="AP1732" s="167"/>
      <c r="AQ1732" s="167"/>
      <c r="AR1732" s="167"/>
      <c r="AS1732" s="167"/>
      <c r="AT1732" s="167"/>
      <c r="AU1732" s="167"/>
      <c r="AV1732" s="167"/>
      <c r="AW1732" s="167"/>
      <c r="AX1732" s="167"/>
      <c r="AY1732" s="167"/>
      <c r="AZ1732" s="167"/>
      <c r="BA1732" s="167"/>
      <c r="BB1732" s="167"/>
      <c r="BC1732" s="167"/>
      <c r="BD1732" s="167"/>
      <c r="BE1732" s="167"/>
      <c r="BF1732" s="167"/>
      <c r="BG1732" s="167"/>
      <c r="BH1732" s="167"/>
      <c r="BI1732" s="167"/>
      <c r="BJ1732" s="167"/>
      <c r="BK1732" s="167"/>
      <c r="BL1732" s="166"/>
      <c r="BM1732" s="166"/>
      <c r="BN1732" s="166"/>
      <c r="BO1732" s="166"/>
      <c r="BP1732" s="166"/>
      <c r="BQ1732" s="166"/>
      <c r="BR1732" s="166"/>
      <c r="BS1732" s="166"/>
      <c r="BT1732" s="166"/>
      <c r="BU1732" s="166"/>
      <c r="BV1732" s="166"/>
      <c r="BW1732" s="166"/>
      <c r="BX1732" s="166"/>
      <c r="BY1732" s="166"/>
      <c r="BZ1732" s="166"/>
      <c r="CA1732" s="166"/>
      <c r="CB1732" s="166"/>
      <c r="CC1732" s="166"/>
      <c r="CD1732" s="166"/>
      <c r="CE1732" s="166"/>
      <c r="CF1732" s="166"/>
      <c r="CG1732" s="166"/>
      <c r="CH1732" s="166"/>
      <c r="CI1732" s="166"/>
      <c r="CJ1732" s="166"/>
      <c r="CK1732" s="166"/>
      <c r="CL1732" s="166"/>
      <c r="CM1732" s="166"/>
      <c r="CN1732" s="166"/>
      <c r="CO1732" s="166"/>
      <c r="CP1732" s="166"/>
      <c r="CQ1732" s="166"/>
      <c r="CR1732" s="166"/>
      <c r="CS1732" s="166"/>
      <c r="CT1732" s="166"/>
      <c r="CU1732" s="166"/>
      <c r="CV1732" s="166"/>
      <c r="CW1732" s="166"/>
      <c r="CX1732" s="166"/>
      <c r="CY1732" s="166"/>
      <c r="CZ1732" s="166"/>
      <c r="DA1732" s="166"/>
      <c r="DB1732" s="166"/>
      <c r="DC1732" s="166"/>
      <c r="DD1732" s="166"/>
      <c r="DE1732" s="166"/>
      <c r="DF1732" s="166"/>
      <c r="DG1732" s="166"/>
      <c r="DH1732" s="166"/>
      <c r="DI1732" s="166"/>
      <c r="DJ1732" s="166"/>
      <c r="DK1732" s="166"/>
      <c r="DL1732" s="166"/>
      <c r="DM1732" s="166"/>
      <c r="DN1732" s="166"/>
      <c r="DO1732" s="166"/>
      <c r="DP1732" s="166"/>
      <c r="DQ1732" s="166"/>
      <c r="DR1732" s="166"/>
      <c r="DS1732" s="166"/>
      <c r="DT1732" s="166"/>
      <c r="DU1732" s="166"/>
      <c r="DV1732" s="166"/>
      <c r="DW1732" s="166"/>
      <c r="DX1732" s="166"/>
      <c r="DY1732" s="166"/>
      <c r="DZ1732" s="166"/>
      <c r="EA1732" s="166"/>
      <c r="EB1732" s="166"/>
      <c r="EC1732" s="166"/>
      <c r="ED1732" s="166"/>
      <c r="EE1732" s="166"/>
      <c r="EF1732" s="166"/>
      <c r="EG1732" s="166"/>
      <c r="EH1732" s="166"/>
      <c r="EI1732" s="166"/>
      <c r="EJ1732" s="166"/>
      <c r="EK1732" s="166"/>
      <c r="EL1732" s="166"/>
      <c r="EM1732" s="166"/>
      <c r="EN1732" s="166"/>
      <c r="EO1732" s="166"/>
      <c r="EP1732" s="166"/>
      <c r="EQ1732" s="166"/>
      <c r="ER1732" s="166"/>
      <c r="ES1732" s="166"/>
      <c r="ET1732" s="166"/>
      <c r="EU1732" s="166"/>
      <c r="EV1732" s="166"/>
      <c r="EW1732" s="166"/>
      <c r="EX1732" s="166"/>
      <c r="EY1732" s="166"/>
      <c r="EZ1732" s="166"/>
      <c r="FA1732" s="166"/>
      <c r="FB1732" s="166"/>
      <c r="FC1732" s="166"/>
      <c r="FD1732" s="166"/>
      <c r="FE1732" s="166"/>
      <c r="FF1732" s="166"/>
      <c r="FG1732" s="166"/>
      <c r="FH1732" s="166"/>
      <c r="FI1732" s="166"/>
      <c r="FJ1732" s="166"/>
    </row>
    <row r="1733" spans="13:166" s="19" customFormat="1">
      <c r="M1733" s="166"/>
      <c r="N1733" s="166"/>
      <c r="O1733" s="166"/>
      <c r="P1733" s="166"/>
      <c r="Q1733" s="166"/>
      <c r="R1733" s="166"/>
      <c r="S1733" s="166"/>
      <c r="T1733" s="166"/>
      <c r="U1733" s="166"/>
      <c r="V1733" s="166"/>
      <c r="W1733" s="166"/>
      <c r="X1733" s="166"/>
      <c r="Y1733" s="166"/>
      <c r="Z1733" s="166"/>
      <c r="AA1733" s="166"/>
      <c r="AB1733" s="166"/>
      <c r="AC1733" s="166"/>
      <c r="AD1733" s="166"/>
      <c r="AE1733" s="166"/>
      <c r="AF1733" s="166"/>
      <c r="AG1733" s="166"/>
      <c r="AH1733" s="167"/>
      <c r="AI1733" s="167"/>
      <c r="AJ1733" s="167"/>
      <c r="AK1733" s="167"/>
      <c r="AL1733" s="167"/>
      <c r="AM1733" s="167"/>
      <c r="AN1733" s="167"/>
      <c r="AO1733" s="167"/>
      <c r="AP1733" s="167"/>
      <c r="AQ1733" s="167"/>
      <c r="AR1733" s="167"/>
      <c r="AS1733" s="167"/>
      <c r="AT1733" s="167"/>
      <c r="AU1733" s="167"/>
      <c r="AV1733" s="167"/>
      <c r="AW1733" s="167"/>
      <c r="AX1733" s="167"/>
      <c r="AY1733" s="167"/>
      <c r="AZ1733" s="167"/>
      <c r="BA1733" s="167"/>
      <c r="BB1733" s="167"/>
      <c r="BC1733" s="167"/>
      <c r="BD1733" s="167"/>
      <c r="BE1733" s="167"/>
      <c r="BF1733" s="167"/>
      <c r="BG1733" s="167"/>
      <c r="BH1733" s="167"/>
      <c r="BI1733" s="167"/>
      <c r="BJ1733" s="167"/>
      <c r="BK1733" s="167"/>
      <c r="BL1733" s="166"/>
      <c r="BM1733" s="166"/>
      <c r="BN1733" s="166"/>
      <c r="BO1733" s="166"/>
      <c r="BP1733" s="166"/>
      <c r="BQ1733" s="166"/>
      <c r="BR1733" s="166"/>
      <c r="BS1733" s="166"/>
      <c r="BT1733" s="166"/>
      <c r="BU1733" s="166"/>
      <c r="BV1733" s="166"/>
      <c r="BW1733" s="166"/>
      <c r="BX1733" s="166"/>
      <c r="BY1733" s="166"/>
      <c r="BZ1733" s="166"/>
      <c r="CA1733" s="166"/>
      <c r="CB1733" s="166"/>
      <c r="CC1733" s="166"/>
      <c r="CD1733" s="166"/>
      <c r="CE1733" s="166"/>
      <c r="CF1733" s="166"/>
      <c r="CG1733" s="166"/>
      <c r="CH1733" s="166"/>
      <c r="CI1733" s="166"/>
      <c r="CJ1733" s="166"/>
      <c r="CK1733" s="166"/>
      <c r="CL1733" s="166"/>
      <c r="CM1733" s="166"/>
      <c r="CN1733" s="166"/>
      <c r="CO1733" s="166"/>
      <c r="CP1733" s="166"/>
      <c r="CQ1733" s="166"/>
      <c r="CR1733" s="166"/>
      <c r="CS1733" s="166"/>
      <c r="CT1733" s="166"/>
      <c r="CU1733" s="166"/>
      <c r="CV1733" s="166"/>
      <c r="CW1733" s="166"/>
      <c r="CX1733" s="166"/>
      <c r="CY1733" s="166"/>
      <c r="CZ1733" s="166"/>
      <c r="DA1733" s="166"/>
      <c r="DB1733" s="166"/>
      <c r="DC1733" s="166"/>
      <c r="DD1733" s="166"/>
      <c r="DE1733" s="166"/>
      <c r="DF1733" s="166"/>
      <c r="DG1733" s="166"/>
      <c r="DH1733" s="166"/>
      <c r="DI1733" s="166"/>
      <c r="DJ1733" s="166"/>
      <c r="DK1733" s="166"/>
      <c r="DL1733" s="166"/>
      <c r="DM1733" s="166"/>
      <c r="DN1733" s="166"/>
      <c r="DO1733" s="166"/>
      <c r="DP1733" s="166"/>
      <c r="DQ1733" s="166"/>
      <c r="DR1733" s="166"/>
      <c r="DS1733" s="166"/>
      <c r="DT1733" s="166"/>
      <c r="DU1733" s="166"/>
      <c r="DV1733" s="166"/>
      <c r="DW1733" s="166"/>
      <c r="DX1733" s="166"/>
      <c r="DY1733" s="166"/>
      <c r="DZ1733" s="166"/>
      <c r="EA1733" s="166"/>
      <c r="EB1733" s="166"/>
      <c r="EC1733" s="166"/>
      <c r="ED1733" s="166"/>
      <c r="EE1733" s="166"/>
      <c r="EF1733" s="166"/>
      <c r="EG1733" s="166"/>
      <c r="EH1733" s="166"/>
      <c r="EI1733" s="166"/>
      <c r="EJ1733" s="166"/>
      <c r="EK1733" s="166"/>
      <c r="EL1733" s="166"/>
      <c r="EM1733" s="166"/>
      <c r="EN1733" s="166"/>
      <c r="EO1733" s="166"/>
      <c r="EP1733" s="166"/>
      <c r="EQ1733" s="166"/>
      <c r="ER1733" s="166"/>
      <c r="ES1733" s="166"/>
      <c r="ET1733" s="166"/>
      <c r="EU1733" s="166"/>
      <c r="EV1733" s="166"/>
      <c r="EW1733" s="166"/>
      <c r="EX1733" s="166"/>
      <c r="EY1733" s="166"/>
      <c r="EZ1733" s="166"/>
      <c r="FA1733" s="166"/>
      <c r="FB1733" s="166"/>
      <c r="FC1733" s="166"/>
      <c r="FD1733" s="166"/>
      <c r="FE1733" s="166"/>
      <c r="FF1733" s="166"/>
      <c r="FG1733" s="166"/>
      <c r="FH1733" s="166"/>
      <c r="FI1733" s="166"/>
      <c r="FJ1733" s="166"/>
    </row>
    <row r="1734" spans="13:166" s="19" customFormat="1">
      <c r="M1734" s="166"/>
      <c r="N1734" s="166"/>
      <c r="O1734" s="166"/>
      <c r="P1734" s="166"/>
      <c r="Q1734" s="166"/>
      <c r="R1734" s="166"/>
      <c r="S1734" s="166"/>
      <c r="T1734" s="166"/>
      <c r="U1734" s="166"/>
      <c r="V1734" s="166"/>
      <c r="W1734" s="166"/>
      <c r="X1734" s="166"/>
      <c r="Y1734" s="166"/>
      <c r="Z1734" s="166"/>
      <c r="AA1734" s="166"/>
      <c r="AB1734" s="166"/>
      <c r="AC1734" s="166"/>
      <c r="AD1734" s="166"/>
      <c r="AE1734" s="166"/>
      <c r="AF1734" s="166"/>
      <c r="AG1734" s="166"/>
      <c r="AH1734" s="167"/>
      <c r="AI1734" s="167"/>
      <c r="AJ1734" s="167"/>
      <c r="AK1734" s="167"/>
      <c r="AL1734" s="167"/>
      <c r="AM1734" s="167"/>
      <c r="AN1734" s="167"/>
      <c r="AO1734" s="167"/>
      <c r="AP1734" s="167"/>
      <c r="AQ1734" s="167"/>
      <c r="AR1734" s="167"/>
      <c r="AS1734" s="167"/>
      <c r="AT1734" s="167"/>
      <c r="AU1734" s="167"/>
      <c r="AV1734" s="167"/>
      <c r="AW1734" s="167"/>
      <c r="AX1734" s="167"/>
      <c r="AY1734" s="167"/>
      <c r="AZ1734" s="167"/>
      <c r="BA1734" s="167"/>
      <c r="BB1734" s="167"/>
      <c r="BC1734" s="167"/>
      <c r="BD1734" s="167"/>
      <c r="BE1734" s="167"/>
      <c r="BF1734" s="167"/>
      <c r="BG1734" s="167"/>
      <c r="BH1734" s="167"/>
      <c r="BI1734" s="167"/>
      <c r="BJ1734" s="167"/>
      <c r="BK1734" s="167"/>
      <c r="BL1734" s="166"/>
      <c r="BM1734" s="166"/>
      <c r="BN1734" s="166"/>
      <c r="BO1734" s="166"/>
      <c r="BP1734" s="166"/>
      <c r="BQ1734" s="166"/>
      <c r="BR1734" s="166"/>
      <c r="BS1734" s="166"/>
      <c r="BT1734" s="166"/>
      <c r="BU1734" s="166"/>
      <c r="BV1734" s="166"/>
      <c r="BW1734" s="166"/>
      <c r="BX1734" s="166"/>
      <c r="BY1734" s="166"/>
      <c r="BZ1734" s="166"/>
      <c r="CA1734" s="166"/>
      <c r="CB1734" s="166"/>
      <c r="CC1734" s="166"/>
      <c r="CD1734" s="166"/>
      <c r="CE1734" s="166"/>
      <c r="CF1734" s="166"/>
      <c r="CG1734" s="166"/>
      <c r="CH1734" s="166"/>
      <c r="CI1734" s="166"/>
      <c r="CJ1734" s="166"/>
      <c r="CK1734" s="166"/>
      <c r="CL1734" s="166"/>
      <c r="CM1734" s="166"/>
      <c r="CN1734" s="166"/>
      <c r="CO1734" s="166"/>
      <c r="CP1734" s="166"/>
      <c r="CQ1734" s="166"/>
      <c r="CR1734" s="166"/>
      <c r="CS1734" s="166"/>
      <c r="CT1734" s="166"/>
      <c r="CU1734" s="166"/>
      <c r="CV1734" s="166"/>
      <c r="CW1734" s="166"/>
      <c r="CX1734" s="166"/>
      <c r="CY1734" s="166"/>
      <c r="CZ1734" s="166"/>
      <c r="DA1734" s="166"/>
      <c r="DB1734" s="166"/>
      <c r="DC1734" s="166"/>
      <c r="DD1734" s="166"/>
      <c r="DE1734" s="166"/>
      <c r="DF1734" s="166"/>
      <c r="DG1734" s="166"/>
      <c r="DH1734" s="166"/>
      <c r="DI1734" s="166"/>
      <c r="DJ1734" s="166"/>
      <c r="DK1734" s="166"/>
      <c r="DL1734" s="166"/>
      <c r="DM1734" s="166"/>
      <c r="DN1734" s="166"/>
      <c r="DO1734" s="166"/>
      <c r="DP1734" s="166"/>
      <c r="DQ1734" s="166"/>
      <c r="DR1734" s="166"/>
      <c r="DS1734" s="166"/>
      <c r="DT1734" s="166"/>
      <c r="DU1734" s="166"/>
      <c r="DV1734" s="166"/>
      <c r="DW1734" s="166"/>
      <c r="DX1734" s="166"/>
      <c r="DY1734" s="166"/>
      <c r="DZ1734" s="166"/>
      <c r="EA1734" s="166"/>
      <c r="EB1734" s="166"/>
      <c r="EC1734" s="166"/>
      <c r="ED1734" s="166"/>
      <c r="EE1734" s="166"/>
      <c r="EF1734" s="166"/>
      <c r="EG1734" s="166"/>
      <c r="EH1734" s="166"/>
      <c r="EI1734" s="166"/>
      <c r="EJ1734" s="166"/>
      <c r="EK1734" s="166"/>
      <c r="EL1734" s="166"/>
      <c r="EM1734" s="166"/>
      <c r="EN1734" s="166"/>
      <c r="EO1734" s="166"/>
      <c r="EP1734" s="166"/>
      <c r="EQ1734" s="166"/>
      <c r="ER1734" s="166"/>
      <c r="ES1734" s="166"/>
      <c r="ET1734" s="166"/>
      <c r="EU1734" s="166"/>
      <c r="EV1734" s="166"/>
      <c r="EW1734" s="166"/>
      <c r="EX1734" s="166"/>
      <c r="EY1734" s="166"/>
      <c r="EZ1734" s="166"/>
      <c r="FA1734" s="166"/>
      <c r="FB1734" s="166"/>
      <c r="FC1734" s="166"/>
      <c r="FD1734" s="166"/>
      <c r="FE1734" s="166"/>
      <c r="FF1734" s="166"/>
      <c r="FG1734" s="166"/>
      <c r="FH1734" s="166"/>
      <c r="FI1734" s="166"/>
      <c r="FJ1734" s="166"/>
    </row>
    <row r="1735" spans="13:166" s="19" customFormat="1">
      <c r="M1735" s="166"/>
      <c r="N1735" s="166"/>
      <c r="O1735" s="166"/>
      <c r="P1735" s="166"/>
      <c r="Q1735" s="166"/>
      <c r="R1735" s="166"/>
      <c r="S1735" s="166"/>
      <c r="T1735" s="166"/>
      <c r="U1735" s="166"/>
      <c r="V1735" s="166"/>
      <c r="W1735" s="166"/>
      <c r="X1735" s="166"/>
      <c r="Y1735" s="166"/>
      <c r="Z1735" s="166"/>
      <c r="AA1735" s="166"/>
      <c r="AB1735" s="166"/>
      <c r="AC1735" s="166"/>
      <c r="AD1735" s="166"/>
      <c r="AE1735" s="166"/>
      <c r="AF1735" s="166"/>
      <c r="AG1735" s="166"/>
      <c r="AH1735" s="167"/>
      <c r="AI1735" s="167"/>
      <c r="AJ1735" s="167"/>
      <c r="AK1735" s="167"/>
      <c r="AL1735" s="167"/>
      <c r="AM1735" s="167"/>
      <c r="AN1735" s="167"/>
      <c r="AO1735" s="167"/>
      <c r="AP1735" s="167"/>
      <c r="AQ1735" s="167"/>
      <c r="AR1735" s="167"/>
      <c r="AS1735" s="167"/>
      <c r="AT1735" s="167"/>
      <c r="AU1735" s="167"/>
      <c r="AV1735" s="167"/>
      <c r="AW1735" s="167"/>
      <c r="AX1735" s="167"/>
      <c r="AY1735" s="167"/>
      <c r="AZ1735" s="167"/>
      <c r="BA1735" s="167"/>
      <c r="BB1735" s="167"/>
      <c r="BC1735" s="167"/>
      <c r="BD1735" s="167"/>
      <c r="BE1735" s="167"/>
      <c r="BF1735" s="167"/>
      <c r="BG1735" s="167"/>
      <c r="BH1735" s="167"/>
      <c r="BI1735" s="167"/>
      <c r="BJ1735" s="167"/>
      <c r="BK1735" s="167"/>
      <c r="BL1735" s="166"/>
      <c r="BM1735" s="166"/>
      <c r="BN1735" s="166"/>
      <c r="BO1735" s="166"/>
      <c r="BP1735" s="166"/>
      <c r="BQ1735" s="166"/>
      <c r="BR1735" s="166"/>
      <c r="BS1735" s="166"/>
      <c r="BT1735" s="166"/>
      <c r="BU1735" s="166"/>
      <c r="BV1735" s="166"/>
      <c r="BW1735" s="166"/>
      <c r="BX1735" s="166"/>
      <c r="BY1735" s="166"/>
      <c r="BZ1735" s="166"/>
      <c r="CA1735" s="166"/>
      <c r="CB1735" s="166"/>
      <c r="CC1735" s="166"/>
      <c r="CD1735" s="166"/>
      <c r="CE1735" s="166"/>
      <c r="CF1735" s="166"/>
      <c r="CG1735" s="166"/>
      <c r="CH1735" s="166"/>
      <c r="CI1735" s="166"/>
      <c r="CJ1735" s="166"/>
      <c r="CK1735" s="166"/>
      <c r="CL1735" s="166"/>
      <c r="CM1735" s="166"/>
      <c r="CN1735" s="166"/>
      <c r="CO1735" s="166"/>
      <c r="CP1735" s="166"/>
      <c r="CQ1735" s="166"/>
      <c r="CR1735" s="166"/>
      <c r="CS1735" s="166"/>
      <c r="CT1735" s="166"/>
      <c r="CU1735" s="166"/>
      <c r="CV1735" s="166"/>
      <c r="CW1735" s="166"/>
      <c r="CX1735" s="166"/>
      <c r="CY1735" s="166"/>
      <c r="CZ1735" s="166"/>
      <c r="DA1735" s="166"/>
      <c r="DB1735" s="166"/>
      <c r="DC1735" s="166"/>
      <c r="DD1735" s="166"/>
      <c r="DE1735" s="166"/>
      <c r="DF1735" s="166"/>
      <c r="DG1735" s="166"/>
      <c r="DH1735" s="166"/>
      <c r="DI1735" s="166"/>
      <c r="DJ1735" s="166"/>
      <c r="DK1735" s="166"/>
      <c r="DL1735" s="166"/>
      <c r="DM1735" s="166"/>
      <c r="DN1735" s="166"/>
      <c r="DO1735" s="166"/>
      <c r="DP1735" s="166"/>
      <c r="DQ1735" s="166"/>
      <c r="DR1735" s="166"/>
      <c r="DS1735" s="166"/>
      <c r="DT1735" s="166"/>
      <c r="DU1735" s="166"/>
      <c r="DV1735" s="166"/>
      <c r="DW1735" s="166"/>
      <c r="DX1735" s="166"/>
      <c r="DY1735" s="166"/>
      <c r="DZ1735" s="166"/>
      <c r="EA1735" s="166"/>
      <c r="EB1735" s="166"/>
      <c r="EC1735" s="166"/>
      <c r="ED1735" s="166"/>
      <c r="EE1735" s="166"/>
      <c r="EF1735" s="166"/>
      <c r="EG1735" s="166"/>
      <c r="EH1735" s="166"/>
      <c r="EI1735" s="166"/>
      <c r="EJ1735" s="166"/>
      <c r="EK1735" s="166"/>
      <c r="EL1735" s="166"/>
      <c r="EM1735" s="166"/>
      <c r="EN1735" s="166"/>
      <c r="EO1735" s="166"/>
      <c r="EP1735" s="166"/>
      <c r="EQ1735" s="166"/>
      <c r="ER1735" s="166"/>
      <c r="ES1735" s="166"/>
      <c r="ET1735" s="166"/>
      <c r="EU1735" s="166"/>
      <c r="EV1735" s="166"/>
      <c r="EW1735" s="166"/>
      <c r="EX1735" s="166"/>
      <c r="EY1735" s="166"/>
      <c r="EZ1735" s="166"/>
      <c r="FA1735" s="166"/>
      <c r="FB1735" s="166"/>
      <c r="FC1735" s="166"/>
      <c r="FD1735" s="166"/>
      <c r="FE1735" s="166"/>
      <c r="FF1735" s="166"/>
      <c r="FG1735" s="166"/>
      <c r="FH1735" s="166"/>
      <c r="FI1735" s="166"/>
      <c r="FJ1735" s="166"/>
    </row>
    <row r="1736" spans="13:166" s="19" customFormat="1">
      <c r="M1736" s="166"/>
      <c r="N1736" s="166"/>
      <c r="O1736" s="166"/>
      <c r="P1736" s="166"/>
      <c r="Q1736" s="166"/>
      <c r="R1736" s="166"/>
      <c r="S1736" s="166"/>
      <c r="T1736" s="166"/>
      <c r="U1736" s="166"/>
      <c r="V1736" s="166"/>
      <c r="W1736" s="166"/>
      <c r="X1736" s="166"/>
      <c r="Y1736" s="166"/>
      <c r="Z1736" s="166"/>
      <c r="AA1736" s="166"/>
      <c r="AB1736" s="166"/>
      <c r="AC1736" s="166"/>
      <c r="AD1736" s="166"/>
      <c r="AE1736" s="166"/>
      <c r="AF1736" s="166"/>
      <c r="AG1736" s="166"/>
      <c r="AH1736" s="167"/>
      <c r="AI1736" s="167"/>
      <c r="AJ1736" s="167"/>
      <c r="AK1736" s="167"/>
      <c r="AL1736" s="167"/>
      <c r="AM1736" s="167"/>
      <c r="AN1736" s="167"/>
      <c r="AO1736" s="167"/>
      <c r="AP1736" s="167"/>
      <c r="AQ1736" s="167"/>
      <c r="AR1736" s="167"/>
      <c r="AS1736" s="167"/>
      <c r="AT1736" s="167"/>
      <c r="AU1736" s="167"/>
      <c r="AV1736" s="167"/>
      <c r="AW1736" s="167"/>
      <c r="AX1736" s="167"/>
      <c r="AY1736" s="167"/>
      <c r="AZ1736" s="167"/>
      <c r="BA1736" s="167"/>
      <c r="BB1736" s="167"/>
      <c r="BC1736" s="167"/>
      <c r="BD1736" s="167"/>
      <c r="BE1736" s="167"/>
      <c r="BF1736" s="167"/>
      <c r="BG1736" s="167"/>
      <c r="BH1736" s="167"/>
      <c r="BI1736" s="167"/>
      <c r="BJ1736" s="167"/>
      <c r="BK1736" s="167"/>
      <c r="BL1736" s="166"/>
      <c r="BM1736" s="166"/>
      <c r="BN1736" s="166"/>
      <c r="BO1736" s="166"/>
      <c r="BP1736" s="166"/>
      <c r="BQ1736" s="166"/>
      <c r="BR1736" s="166"/>
      <c r="BS1736" s="166"/>
      <c r="BT1736" s="166"/>
      <c r="BU1736" s="166"/>
      <c r="BV1736" s="166"/>
      <c r="BW1736" s="166"/>
      <c r="BX1736" s="166"/>
      <c r="BY1736" s="166"/>
      <c r="BZ1736" s="166"/>
      <c r="CA1736" s="166"/>
      <c r="CB1736" s="166"/>
      <c r="CC1736" s="166"/>
      <c r="CD1736" s="166"/>
      <c r="CE1736" s="166"/>
      <c r="CF1736" s="166"/>
      <c r="CG1736" s="166"/>
      <c r="CH1736" s="166"/>
      <c r="CI1736" s="166"/>
      <c r="CJ1736" s="166"/>
      <c r="CK1736" s="166"/>
      <c r="CL1736" s="166"/>
      <c r="CM1736" s="166"/>
      <c r="CN1736" s="166"/>
      <c r="CO1736" s="166"/>
      <c r="CP1736" s="166"/>
      <c r="CQ1736" s="166"/>
      <c r="CR1736" s="166"/>
      <c r="CS1736" s="166"/>
      <c r="CT1736" s="166"/>
      <c r="CU1736" s="166"/>
      <c r="CV1736" s="166"/>
      <c r="CW1736" s="166"/>
      <c r="CX1736" s="166"/>
      <c r="CY1736" s="166"/>
      <c r="CZ1736" s="166"/>
      <c r="DA1736" s="166"/>
      <c r="DB1736" s="166"/>
      <c r="DC1736" s="166"/>
      <c r="DD1736" s="166"/>
      <c r="DE1736" s="166"/>
      <c r="DF1736" s="166"/>
      <c r="DG1736" s="166"/>
      <c r="DH1736" s="166"/>
      <c r="DI1736" s="166"/>
      <c r="DJ1736" s="166"/>
      <c r="DK1736" s="166"/>
      <c r="DL1736" s="166"/>
      <c r="DM1736" s="166"/>
      <c r="DN1736" s="166"/>
      <c r="DO1736" s="166"/>
      <c r="DP1736" s="166"/>
      <c r="DQ1736" s="166"/>
      <c r="DR1736" s="166"/>
      <c r="DS1736" s="166"/>
      <c r="DT1736" s="166"/>
      <c r="DU1736" s="166"/>
      <c r="DV1736" s="166"/>
      <c r="DW1736" s="166"/>
      <c r="DX1736" s="166"/>
      <c r="DY1736" s="166"/>
      <c r="DZ1736" s="166"/>
      <c r="EA1736" s="166"/>
      <c r="EB1736" s="166"/>
      <c r="EC1736" s="166"/>
      <c r="ED1736" s="166"/>
      <c r="EE1736" s="166"/>
      <c r="EF1736" s="166"/>
      <c r="EG1736" s="166"/>
      <c r="EH1736" s="166"/>
      <c r="EI1736" s="166"/>
      <c r="EJ1736" s="166"/>
      <c r="EK1736" s="166"/>
      <c r="EL1736" s="166"/>
      <c r="EM1736" s="166"/>
      <c r="EN1736" s="166"/>
      <c r="EO1736" s="166"/>
      <c r="EP1736" s="166"/>
      <c r="EQ1736" s="166"/>
      <c r="ER1736" s="166"/>
      <c r="ES1736" s="166"/>
      <c r="ET1736" s="166"/>
      <c r="EU1736" s="166"/>
      <c r="EV1736" s="166"/>
      <c r="EW1736" s="166"/>
      <c r="EX1736" s="166"/>
      <c r="EY1736" s="166"/>
      <c r="EZ1736" s="166"/>
      <c r="FA1736" s="166"/>
      <c r="FB1736" s="166"/>
      <c r="FC1736" s="166"/>
      <c r="FD1736" s="166"/>
      <c r="FE1736" s="166"/>
      <c r="FF1736" s="166"/>
      <c r="FG1736" s="166"/>
      <c r="FH1736" s="166"/>
      <c r="FI1736" s="166"/>
      <c r="FJ1736" s="166"/>
    </row>
    <row r="1737" spans="13:166" s="19" customFormat="1">
      <c r="M1737" s="166"/>
      <c r="N1737" s="166"/>
      <c r="O1737" s="166"/>
      <c r="P1737" s="166"/>
      <c r="Q1737" s="166"/>
      <c r="R1737" s="166"/>
      <c r="S1737" s="166"/>
      <c r="T1737" s="166"/>
      <c r="U1737" s="166"/>
      <c r="V1737" s="166"/>
      <c r="W1737" s="166"/>
      <c r="X1737" s="166"/>
      <c r="Y1737" s="166"/>
      <c r="Z1737" s="166"/>
      <c r="AA1737" s="166"/>
      <c r="AB1737" s="166"/>
      <c r="AC1737" s="166"/>
      <c r="AD1737" s="166"/>
      <c r="AE1737" s="166"/>
      <c r="AF1737" s="166"/>
      <c r="AG1737" s="166"/>
      <c r="AH1737" s="167"/>
      <c r="AI1737" s="167"/>
      <c r="AJ1737" s="167"/>
      <c r="AK1737" s="167"/>
      <c r="AL1737" s="167"/>
      <c r="AM1737" s="167"/>
      <c r="AN1737" s="167"/>
      <c r="AO1737" s="167"/>
      <c r="AP1737" s="167"/>
      <c r="AQ1737" s="167"/>
      <c r="AR1737" s="167"/>
      <c r="AS1737" s="167"/>
      <c r="AT1737" s="167"/>
      <c r="AU1737" s="167"/>
      <c r="AV1737" s="167"/>
      <c r="AW1737" s="167"/>
      <c r="AX1737" s="167"/>
      <c r="AY1737" s="167"/>
      <c r="AZ1737" s="167"/>
      <c r="BA1737" s="167"/>
      <c r="BB1737" s="167"/>
      <c r="BC1737" s="167"/>
      <c r="BD1737" s="167"/>
      <c r="BE1737" s="167"/>
      <c r="BF1737" s="167"/>
      <c r="BG1737" s="167"/>
      <c r="BH1737" s="167"/>
      <c r="BI1737" s="167"/>
      <c r="BJ1737" s="167"/>
      <c r="BK1737" s="167"/>
      <c r="BL1737" s="166"/>
      <c r="BM1737" s="166"/>
      <c r="BN1737" s="166"/>
      <c r="BO1737" s="166"/>
      <c r="BP1737" s="166"/>
      <c r="BQ1737" s="166"/>
      <c r="BR1737" s="166"/>
      <c r="BS1737" s="166"/>
      <c r="BT1737" s="166"/>
      <c r="BU1737" s="166"/>
      <c r="BV1737" s="166"/>
      <c r="BW1737" s="166"/>
      <c r="BX1737" s="166"/>
      <c r="BY1737" s="166"/>
      <c r="BZ1737" s="166"/>
      <c r="CA1737" s="166"/>
      <c r="CB1737" s="166"/>
      <c r="CC1737" s="166"/>
      <c r="CD1737" s="166"/>
      <c r="CE1737" s="166"/>
      <c r="CF1737" s="166"/>
      <c r="CG1737" s="166"/>
      <c r="CH1737" s="166"/>
      <c r="CI1737" s="166"/>
      <c r="CJ1737" s="166"/>
      <c r="CK1737" s="166"/>
      <c r="CL1737" s="166"/>
      <c r="CM1737" s="166"/>
      <c r="CN1737" s="166"/>
      <c r="CO1737" s="166"/>
      <c r="CP1737" s="166"/>
      <c r="CQ1737" s="166"/>
      <c r="CR1737" s="166"/>
      <c r="CS1737" s="166"/>
      <c r="CT1737" s="166"/>
      <c r="CU1737" s="166"/>
      <c r="CV1737" s="166"/>
      <c r="CW1737" s="166"/>
      <c r="CX1737" s="166"/>
      <c r="CY1737" s="166"/>
      <c r="CZ1737" s="166"/>
      <c r="DA1737" s="166"/>
      <c r="DB1737" s="166"/>
      <c r="DC1737" s="166"/>
      <c r="DD1737" s="166"/>
      <c r="DE1737" s="166"/>
      <c r="DF1737" s="166"/>
      <c r="DG1737" s="166"/>
      <c r="DH1737" s="166"/>
      <c r="DI1737" s="166"/>
      <c r="DJ1737" s="166"/>
      <c r="DK1737" s="166"/>
      <c r="DL1737" s="166"/>
      <c r="DM1737" s="166"/>
      <c r="DN1737" s="166"/>
      <c r="DO1737" s="166"/>
      <c r="DP1737" s="166"/>
      <c r="DQ1737" s="166"/>
      <c r="DR1737" s="166"/>
      <c r="DS1737" s="166"/>
      <c r="DT1737" s="166"/>
      <c r="DU1737" s="166"/>
      <c r="DV1737" s="166"/>
      <c r="DW1737" s="166"/>
      <c r="DX1737" s="166"/>
      <c r="DY1737" s="166"/>
      <c r="DZ1737" s="166"/>
      <c r="EA1737" s="166"/>
      <c r="EB1737" s="166"/>
      <c r="EC1737" s="166"/>
      <c r="ED1737" s="166"/>
      <c r="EE1737" s="166"/>
      <c r="EF1737" s="166"/>
      <c r="EG1737" s="166"/>
      <c r="EH1737" s="166"/>
      <c r="EI1737" s="166"/>
      <c r="EJ1737" s="166"/>
      <c r="EK1737" s="166"/>
      <c r="EL1737" s="166"/>
      <c r="EM1737" s="166"/>
      <c r="EN1737" s="166"/>
      <c r="EO1737" s="166"/>
      <c r="EP1737" s="166"/>
      <c r="EQ1737" s="166"/>
      <c r="ER1737" s="166"/>
      <c r="ES1737" s="166"/>
      <c r="ET1737" s="166"/>
      <c r="EU1737" s="166"/>
      <c r="EV1737" s="166"/>
      <c r="EW1737" s="166"/>
      <c r="EX1737" s="166"/>
      <c r="EY1737" s="166"/>
      <c r="EZ1737" s="166"/>
      <c r="FA1737" s="166"/>
      <c r="FB1737" s="166"/>
      <c r="FC1737" s="166"/>
      <c r="FD1737" s="166"/>
      <c r="FE1737" s="166"/>
      <c r="FF1737" s="166"/>
      <c r="FG1737" s="166"/>
      <c r="FH1737" s="166"/>
      <c r="FI1737" s="166"/>
      <c r="FJ1737" s="166"/>
    </row>
    <row r="1738" spans="13:166" s="19" customFormat="1">
      <c r="M1738" s="166"/>
      <c r="N1738" s="166"/>
      <c r="O1738" s="166"/>
      <c r="P1738" s="166"/>
      <c r="Q1738" s="166"/>
      <c r="R1738" s="166"/>
      <c r="S1738" s="166"/>
      <c r="T1738" s="166"/>
      <c r="U1738" s="166"/>
      <c r="V1738" s="166"/>
      <c r="W1738" s="166"/>
      <c r="X1738" s="166"/>
      <c r="Y1738" s="166"/>
      <c r="Z1738" s="166"/>
      <c r="AA1738" s="166"/>
      <c r="AB1738" s="166"/>
      <c r="AC1738" s="166"/>
      <c r="AD1738" s="166"/>
      <c r="AE1738" s="166"/>
      <c r="AF1738" s="166"/>
      <c r="AG1738" s="166"/>
      <c r="AH1738" s="167"/>
      <c r="AI1738" s="167"/>
      <c r="AJ1738" s="167"/>
      <c r="AK1738" s="167"/>
      <c r="AL1738" s="167"/>
      <c r="AM1738" s="167"/>
      <c r="AN1738" s="167"/>
      <c r="AO1738" s="167"/>
      <c r="AP1738" s="167"/>
      <c r="AQ1738" s="167"/>
      <c r="AR1738" s="167"/>
      <c r="AS1738" s="167"/>
      <c r="AT1738" s="167"/>
      <c r="AU1738" s="167"/>
      <c r="AV1738" s="167"/>
      <c r="AW1738" s="167"/>
      <c r="AX1738" s="167"/>
      <c r="AY1738" s="167"/>
      <c r="AZ1738" s="167"/>
      <c r="BA1738" s="167"/>
      <c r="BB1738" s="167"/>
      <c r="BC1738" s="167"/>
      <c r="BD1738" s="167"/>
      <c r="BE1738" s="167"/>
      <c r="BF1738" s="167"/>
      <c r="BG1738" s="167"/>
      <c r="BH1738" s="167"/>
      <c r="BI1738" s="167"/>
      <c r="BJ1738" s="167"/>
      <c r="BK1738" s="167"/>
      <c r="BL1738" s="166"/>
      <c r="BM1738" s="166"/>
      <c r="BN1738" s="166"/>
      <c r="BO1738" s="166"/>
      <c r="BP1738" s="166"/>
      <c r="BQ1738" s="166"/>
      <c r="BR1738" s="166"/>
      <c r="BS1738" s="166"/>
      <c r="BT1738" s="166"/>
      <c r="BU1738" s="166"/>
      <c r="BV1738" s="166"/>
      <c r="BW1738" s="166"/>
      <c r="BX1738" s="166"/>
      <c r="BY1738" s="166"/>
      <c r="BZ1738" s="166"/>
      <c r="CA1738" s="166"/>
      <c r="CB1738" s="166"/>
      <c r="CC1738" s="166"/>
      <c r="CD1738" s="166"/>
      <c r="CE1738" s="166"/>
      <c r="CF1738" s="166"/>
      <c r="CG1738" s="166"/>
      <c r="CH1738" s="166"/>
      <c r="CI1738" s="166"/>
      <c r="CJ1738" s="166"/>
      <c r="CK1738" s="166"/>
      <c r="CL1738" s="166"/>
      <c r="CM1738" s="166"/>
      <c r="CN1738" s="166"/>
      <c r="CO1738" s="166"/>
      <c r="CP1738" s="166"/>
      <c r="CQ1738" s="166"/>
      <c r="CR1738" s="166"/>
      <c r="CS1738" s="166"/>
      <c r="CT1738" s="166"/>
      <c r="CU1738" s="166"/>
      <c r="CV1738" s="166"/>
      <c r="CW1738" s="166"/>
      <c r="CX1738" s="166"/>
      <c r="CY1738" s="166"/>
      <c r="CZ1738" s="166"/>
      <c r="DA1738" s="166"/>
      <c r="DB1738" s="166"/>
      <c r="DC1738" s="166"/>
      <c r="DD1738" s="166"/>
      <c r="DE1738" s="166"/>
      <c r="DF1738" s="166"/>
      <c r="DG1738" s="166"/>
      <c r="DH1738" s="166"/>
      <c r="DI1738" s="166"/>
      <c r="DJ1738" s="166"/>
      <c r="DK1738" s="166"/>
      <c r="DL1738" s="166"/>
      <c r="DM1738" s="166"/>
      <c r="DN1738" s="166"/>
      <c r="DO1738" s="166"/>
      <c r="DP1738" s="166"/>
      <c r="DQ1738" s="166"/>
      <c r="DR1738" s="166"/>
      <c r="DS1738" s="166"/>
      <c r="DT1738" s="166"/>
      <c r="DU1738" s="166"/>
      <c r="DV1738" s="166"/>
      <c r="DW1738" s="166"/>
      <c r="DX1738" s="166"/>
      <c r="DY1738" s="166"/>
      <c r="DZ1738" s="166"/>
      <c r="EA1738" s="166"/>
      <c r="EB1738" s="166"/>
      <c r="EC1738" s="166"/>
      <c r="ED1738" s="166"/>
      <c r="EE1738" s="166"/>
      <c r="EF1738" s="166"/>
      <c r="EG1738" s="166"/>
      <c r="EH1738" s="166"/>
      <c r="EI1738" s="166"/>
      <c r="EJ1738" s="166"/>
      <c r="EK1738" s="166"/>
      <c r="EL1738" s="166"/>
      <c r="EM1738" s="166"/>
      <c r="EN1738" s="166"/>
      <c r="EO1738" s="166"/>
      <c r="EP1738" s="166"/>
      <c r="EQ1738" s="166"/>
      <c r="ER1738" s="166"/>
      <c r="ES1738" s="166"/>
      <c r="ET1738" s="166"/>
      <c r="EU1738" s="166"/>
      <c r="EV1738" s="166"/>
      <c r="EW1738" s="166"/>
      <c r="EX1738" s="166"/>
      <c r="EY1738" s="166"/>
      <c r="EZ1738" s="166"/>
      <c r="FA1738" s="166"/>
      <c r="FB1738" s="166"/>
      <c r="FC1738" s="166"/>
      <c r="FD1738" s="166"/>
      <c r="FE1738" s="166"/>
      <c r="FF1738" s="166"/>
      <c r="FG1738" s="166"/>
      <c r="FH1738" s="166"/>
      <c r="FI1738" s="166"/>
      <c r="FJ1738" s="166"/>
    </row>
    <row r="1739" spans="13:166" s="19" customFormat="1">
      <c r="M1739" s="166"/>
      <c r="N1739" s="166"/>
      <c r="O1739" s="166"/>
      <c r="P1739" s="166"/>
      <c r="Q1739" s="166"/>
      <c r="R1739" s="166"/>
      <c r="S1739" s="166"/>
      <c r="T1739" s="166"/>
      <c r="U1739" s="166"/>
      <c r="V1739" s="166"/>
      <c r="W1739" s="166"/>
      <c r="X1739" s="166"/>
      <c r="Y1739" s="166"/>
      <c r="Z1739" s="166"/>
      <c r="AA1739" s="166"/>
      <c r="AB1739" s="166"/>
      <c r="AC1739" s="166"/>
      <c r="AD1739" s="166"/>
      <c r="AE1739" s="166"/>
      <c r="AF1739" s="166"/>
      <c r="AG1739" s="166"/>
      <c r="AH1739" s="167"/>
      <c r="AI1739" s="167"/>
      <c r="AJ1739" s="167"/>
      <c r="AK1739" s="167"/>
      <c r="AL1739" s="167"/>
      <c r="AM1739" s="167"/>
      <c r="AN1739" s="167"/>
      <c r="AO1739" s="167"/>
      <c r="AP1739" s="167"/>
      <c r="AQ1739" s="167"/>
      <c r="AR1739" s="167"/>
      <c r="AS1739" s="167"/>
      <c r="AT1739" s="167"/>
      <c r="AU1739" s="167"/>
      <c r="AV1739" s="167"/>
      <c r="AW1739" s="167"/>
      <c r="AX1739" s="167"/>
      <c r="AY1739" s="167"/>
      <c r="AZ1739" s="167"/>
      <c r="BA1739" s="167"/>
      <c r="BB1739" s="167"/>
      <c r="BC1739" s="167"/>
      <c r="BD1739" s="167"/>
      <c r="BE1739" s="167"/>
      <c r="BF1739" s="167"/>
      <c r="BG1739" s="167"/>
      <c r="BH1739" s="167"/>
      <c r="BI1739" s="167"/>
      <c r="BJ1739" s="167"/>
      <c r="BK1739" s="167"/>
      <c r="BL1739" s="166"/>
      <c r="BM1739" s="166"/>
      <c r="BN1739" s="166"/>
      <c r="BO1739" s="166"/>
      <c r="BP1739" s="166"/>
      <c r="BQ1739" s="166"/>
      <c r="BR1739" s="166"/>
      <c r="BS1739" s="166"/>
      <c r="BT1739" s="166"/>
      <c r="BU1739" s="166"/>
      <c r="BV1739" s="166"/>
      <c r="BW1739" s="166"/>
      <c r="BX1739" s="166"/>
      <c r="BY1739" s="166"/>
      <c r="BZ1739" s="166"/>
      <c r="CA1739" s="166"/>
      <c r="CB1739" s="166"/>
      <c r="CC1739" s="166"/>
      <c r="CD1739" s="166"/>
      <c r="CE1739" s="166"/>
      <c r="CF1739" s="166"/>
      <c r="CG1739" s="166"/>
      <c r="CH1739" s="166"/>
      <c r="CI1739" s="166"/>
      <c r="CJ1739" s="166"/>
      <c r="CK1739" s="166"/>
      <c r="CL1739" s="166"/>
      <c r="CM1739" s="166"/>
      <c r="CN1739" s="166"/>
      <c r="CO1739" s="166"/>
      <c r="CP1739" s="166"/>
      <c r="CQ1739" s="166"/>
      <c r="CR1739" s="166"/>
      <c r="CS1739" s="166"/>
      <c r="CT1739" s="166"/>
      <c r="CU1739" s="166"/>
      <c r="CV1739" s="166"/>
      <c r="CW1739" s="166"/>
      <c r="CX1739" s="166"/>
      <c r="CY1739" s="166"/>
      <c r="CZ1739" s="166"/>
      <c r="DA1739" s="166"/>
      <c r="DB1739" s="166"/>
      <c r="DC1739" s="166"/>
      <c r="DD1739" s="166"/>
      <c r="DE1739" s="166"/>
      <c r="DF1739" s="166"/>
      <c r="DG1739" s="166"/>
      <c r="DH1739" s="166"/>
      <c r="DI1739" s="166"/>
      <c r="DJ1739" s="166"/>
      <c r="DK1739" s="166"/>
      <c r="DL1739" s="166"/>
      <c r="DM1739" s="166"/>
      <c r="DN1739" s="166"/>
      <c r="DO1739" s="166"/>
      <c r="DP1739" s="166"/>
      <c r="DQ1739" s="166"/>
      <c r="DR1739" s="166"/>
      <c r="DS1739" s="166"/>
      <c r="DT1739" s="166"/>
      <c r="DU1739" s="166"/>
      <c r="DV1739" s="166"/>
      <c r="DW1739" s="166"/>
      <c r="DX1739" s="166"/>
      <c r="DY1739" s="166"/>
      <c r="DZ1739" s="166"/>
      <c r="EA1739" s="166"/>
      <c r="EB1739" s="166"/>
      <c r="EC1739" s="166"/>
      <c r="ED1739" s="166"/>
      <c r="EE1739" s="166"/>
      <c r="EF1739" s="166"/>
      <c r="EG1739" s="166"/>
      <c r="EH1739" s="166"/>
      <c r="EI1739" s="166"/>
      <c r="EJ1739" s="166"/>
      <c r="EK1739" s="166"/>
      <c r="EL1739" s="166"/>
      <c r="EM1739" s="166"/>
      <c r="EN1739" s="166"/>
      <c r="EO1739" s="166"/>
      <c r="EP1739" s="166"/>
      <c r="EQ1739" s="166"/>
      <c r="ER1739" s="166"/>
      <c r="ES1739" s="166"/>
      <c r="ET1739" s="166"/>
      <c r="EU1739" s="166"/>
      <c r="EV1739" s="166"/>
      <c r="EW1739" s="166"/>
      <c r="EX1739" s="166"/>
      <c r="EY1739" s="166"/>
      <c r="EZ1739" s="166"/>
      <c r="FA1739" s="166"/>
      <c r="FB1739" s="166"/>
      <c r="FC1739" s="166"/>
      <c r="FD1739" s="166"/>
      <c r="FE1739" s="166"/>
      <c r="FF1739" s="166"/>
      <c r="FG1739" s="166"/>
      <c r="FH1739" s="166"/>
      <c r="FI1739" s="166"/>
      <c r="FJ1739" s="166"/>
    </row>
    <row r="1740" spans="13:166" s="19" customFormat="1">
      <c r="M1740" s="166"/>
      <c r="N1740" s="166"/>
      <c r="O1740" s="166"/>
      <c r="P1740" s="166"/>
      <c r="Q1740" s="166"/>
      <c r="R1740" s="166"/>
      <c r="S1740" s="166"/>
      <c r="T1740" s="166"/>
      <c r="U1740" s="166"/>
      <c r="V1740" s="166"/>
      <c r="W1740" s="166"/>
      <c r="X1740" s="166"/>
      <c r="Y1740" s="166"/>
      <c r="Z1740" s="166"/>
      <c r="AA1740" s="166"/>
      <c r="AB1740" s="166"/>
      <c r="AC1740" s="166"/>
      <c r="AD1740" s="166"/>
      <c r="AE1740" s="166"/>
      <c r="AF1740" s="166"/>
      <c r="AG1740" s="166"/>
      <c r="AH1740" s="167"/>
      <c r="AI1740" s="167"/>
      <c r="AJ1740" s="167"/>
      <c r="AK1740" s="167"/>
      <c r="AL1740" s="167"/>
      <c r="AM1740" s="167"/>
      <c r="AN1740" s="167"/>
      <c r="AO1740" s="167"/>
      <c r="AP1740" s="167"/>
      <c r="AQ1740" s="167"/>
      <c r="AR1740" s="167"/>
      <c r="AS1740" s="167"/>
      <c r="AT1740" s="167"/>
      <c r="AU1740" s="167"/>
      <c r="AV1740" s="167"/>
      <c r="AW1740" s="167"/>
      <c r="AX1740" s="167"/>
      <c r="AY1740" s="167"/>
      <c r="AZ1740" s="167"/>
      <c r="BA1740" s="167"/>
      <c r="BB1740" s="167"/>
      <c r="BC1740" s="167"/>
      <c r="BD1740" s="167"/>
      <c r="BE1740" s="167"/>
      <c r="BF1740" s="167"/>
      <c r="BG1740" s="167"/>
      <c r="BH1740" s="167"/>
      <c r="BI1740" s="167"/>
      <c r="BJ1740" s="167"/>
      <c r="BK1740" s="167"/>
      <c r="BL1740" s="166"/>
      <c r="BM1740" s="166"/>
      <c r="BN1740" s="166"/>
      <c r="BO1740" s="166"/>
      <c r="BP1740" s="166"/>
      <c r="BQ1740" s="166"/>
      <c r="BR1740" s="166"/>
      <c r="BS1740" s="166"/>
      <c r="BT1740" s="166"/>
      <c r="BU1740" s="166"/>
      <c r="BV1740" s="166"/>
      <c r="BW1740" s="166"/>
      <c r="BX1740" s="166"/>
      <c r="BY1740" s="166"/>
      <c r="BZ1740" s="166"/>
      <c r="CA1740" s="166"/>
      <c r="CB1740" s="166"/>
      <c r="CC1740" s="166"/>
      <c r="CD1740" s="166"/>
      <c r="CE1740" s="166"/>
      <c r="CF1740" s="166"/>
      <c r="CG1740" s="166"/>
      <c r="CH1740" s="166"/>
      <c r="CI1740" s="166"/>
      <c r="CJ1740" s="166"/>
      <c r="CK1740" s="166"/>
      <c r="CL1740" s="166"/>
      <c r="CM1740" s="166"/>
      <c r="CN1740" s="166"/>
      <c r="CO1740" s="166"/>
      <c r="CP1740" s="166"/>
      <c r="CQ1740" s="166"/>
      <c r="CR1740" s="166"/>
      <c r="CS1740" s="166"/>
      <c r="CT1740" s="166"/>
      <c r="CU1740" s="166"/>
      <c r="CV1740" s="166"/>
      <c r="CW1740" s="166"/>
      <c r="CX1740" s="166"/>
      <c r="CY1740" s="166"/>
      <c r="CZ1740" s="166"/>
      <c r="DA1740" s="166"/>
      <c r="DB1740" s="166"/>
      <c r="DC1740" s="166"/>
      <c r="DD1740" s="166"/>
      <c r="DE1740" s="166"/>
      <c r="DF1740" s="166"/>
      <c r="DG1740" s="166"/>
      <c r="DH1740" s="166"/>
      <c r="DI1740" s="166"/>
      <c r="DJ1740" s="166"/>
      <c r="DK1740" s="166"/>
      <c r="DL1740" s="166"/>
      <c r="DM1740" s="166"/>
      <c r="DN1740" s="166"/>
      <c r="DO1740" s="166"/>
      <c r="DP1740" s="166"/>
      <c r="DQ1740" s="166"/>
      <c r="DR1740" s="166"/>
      <c r="DS1740" s="166"/>
      <c r="DT1740" s="166"/>
      <c r="DU1740" s="166"/>
      <c r="DV1740" s="166"/>
      <c r="DW1740" s="166"/>
      <c r="DX1740" s="166"/>
      <c r="DY1740" s="166"/>
      <c r="DZ1740" s="166"/>
      <c r="EA1740" s="166"/>
      <c r="EB1740" s="166"/>
      <c r="EC1740" s="166"/>
      <c r="ED1740" s="166"/>
      <c r="EE1740" s="166"/>
      <c r="EF1740" s="166"/>
      <c r="EG1740" s="166"/>
      <c r="EH1740" s="166"/>
      <c r="EI1740" s="166"/>
      <c r="EJ1740" s="166"/>
      <c r="EK1740" s="166"/>
      <c r="EL1740" s="166"/>
      <c r="EM1740" s="166"/>
      <c r="EN1740" s="166"/>
      <c r="EO1740" s="166"/>
      <c r="EP1740" s="166"/>
      <c r="EQ1740" s="166"/>
      <c r="ER1740" s="166"/>
      <c r="ES1740" s="166"/>
      <c r="ET1740" s="166"/>
      <c r="EU1740" s="166"/>
      <c r="EV1740" s="166"/>
      <c r="EW1740" s="166"/>
      <c r="EX1740" s="166"/>
      <c r="EY1740" s="166"/>
      <c r="EZ1740" s="166"/>
      <c r="FA1740" s="166"/>
      <c r="FB1740" s="166"/>
      <c r="FC1740" s="166"/>
      <c r="FD1740" s="166"/>
      <c r="FE1740" s="166"/>
      <c r="FF1740" s="166"/>
      <c r="FG1740" s="166"/>
      <c r="FH1740" s="166"/>
      <c r="FI1740" s="166"/>
      <c r="FJ1740" s="166"/>
    </row>
    <row r="1741" spans="13:166" s="19" customFormat="1">
      <c r="M1741" s="166"/>
      <c r="N1741" s="166"/>
      <c r="O1741" s="166"/>
      <c r="P1741" s="166"/>
      <c r="Q1741" s="166"/>
      <c r="R1741" s="166"/>
      <c r="S1741" s="166"/>
      <c r="T1741" s="166"/>
      <c r="U1741" s="166"/>
      <c r="V1741" s="166"/>
      <c r="W1741" s="166"/>
      <c r="X1741" s="166"/>
      <c r="Y1741" s="166"/>
      <c r="Z1741" s="166"/>
      <c r="AA1741" s="166"/>
      <c r="AB1741" s="166"/>
      <c r="AC1741" s="166"/>
      <c r="AD1741" s="166"/>
      <c r="AE1741" s="166"/>
      <c r="AF1741" s="166"/>
      <c r="AG1741" s="166"/>
      <c r="AH1741" s="167"/>
      <c r="AI1741" s="167"/>
      <c r="AJ1741" s="167"/>
      <c r="AK1741" s="167"/>
      <c r="AL1741" s="167"/>
      <c r="AM1741" s="167"/>
      <c r="AN1741" s="167"/>
      <c r="AO1741" s="167"/>
      <c r="AP1741" s="167"/>
      <c r="AQ1741" s="167"/>
      <c r="AR1741" s="167"/>
      <c r="AS1741" s="167"/>
      <c r="AT1741" s="167"/>
      <c r="AU1741" s="167"/>
      <c r="AV1741" s="167"/>
      <c r="AW1741" s="167"/>
      <c r="AX1741" s="167"/>
      <c r="AY1741" s="167"/>
      <c r="AZ1741" s="167"/>
      <c r="BA1741" s="167"/>
      <c r="BB1741" s="167"/>
      <c r="BC1741" s="167"/>
      <c r="BD1741" s="167"/>
      <c r="BE1741" s="167"/>
      <c r="BF1741" s="167"/>
      <c r="BG1741" s="167"/>
      <c r="BH1741" s="167"/>
      <c r="BI1741" s="167"/>
      <c r="BJ1741" s="167"/>
      <c r="BK1741" s="167"/>
      <c r="BL1741" s="166"/>
      <c r="BM1741" s="166"/>
      <c r="BN1741" s="166"/>
      <c r="BO1741" s="166"/>
      <c r="BP1741" s="166"/>
      <c r="BQ1741" s="166"/>
      <c r="BR1741" s="166"/>
      <c r="BS1741" s="166"/>
      <c r="BT1741" s="166"/>
      <c r="BU1741" s="166"/>
      <c r="BV1741" s="166"/>
      <c r="BW1741" s="166"/>
      <c r="BX1741" s="166"/>
      <c r="BY1741" s="166"/>
      <c r="BZ1741" s="166"/>
      <c r="CA1741" s="166"/>
      <c r="CB1741" s="166"/>
      <c r="CC1741" s="166"/>
      <c r="CD1741" s="166"/>
      <c r="CE1741" s="166"/>
      <c r="CF1741" s="166"/>
      <c r="CG1741" s="166"/>
      <c r="CH1741" s="166"/>
      <c r="CI1741" s="166"/>
      <c r="CJ1741" s="166"/>
      <c r="CK1741" s="166"/>
      <c r="CL1741" s="166"/>
      <c r="CM1741" s="166"/>
      <c r="CN1741" s="166"/>
      <c r="CO1741" s="166"/>
      <c r="CP1741" s="166"/>
      <c r="CQ1741" s="166"/>
      <c r="CR1741" s="166"/>
      <c r="CS1741" s="166"/>
      <c r="CT1741" s="166"/>
      <c r="CU1741" s="166"/>
      <c r="CV1741" s="166"/>
      <c r="CW1741" s="166"/>
      <c r="CX1741" s="166"/>
      <c r="CY1741" s="166"/>
      <c r="CZ1741" s="166"/>
      <c r="DA1741" s="166"/>
      <c r="DB1741" s="166"/>
      <c r="DC1741" s="166"/>
      <c r="DD1741" s="166"/>
      <c r="DE1741" s="166"/>
      <c r="DF1741" s="166"/>
      <c r="DG1741" s="166"/>
      <c r="DH1741" s="166"/>
      <c r="DI1741" s="166"/>
      <c r="DJ1741" s="166"/>
      <c r="DK1741" s="166"/>
      <c r="DL1741" s="166"/>
      <c r="DM1741" s="166"/>
      <c r="DN1741" s="166"/>
      <c r="DO1741" s="166"/>
      <c r="DP1741" s="166"/>
      <c r="DQ1741" s="166"/>
      <c r="DR1741" s="166"/>
      <c r="DS1741" s="166"/>
      <c r="DT1741" s="166"/>
      <c r="DU1741" s="166"/>
      <c r="DV1741" s="166"/>
      <c r="DW1741" s="166"/>
      <c r="DX1741" s="166"/>
      <c r="DY1741" s="166"/>
      <c r="DZ1741" s="166"/>
      <c r="EA1741" s="166"/>
      <c r="EB1741" s="166"/>
      <c r="EC1741" s="166"/>
      <c r="ED1741" s="166"/>
      <c r="EE1741" s="166"/>
      <c r="EF1741" s="166"/>
      <c r="EG1741" s="166"/>
      <c r="EH1741" s="166"/>
      <c r="EI1741" s="166"/>
      <c r="EJ1741" s="166"/>
      <c r="EK1741" s="166"/>
      <c r="EL1741" s="166"/>
      <c r="EM1741" s="166"/>
      <c r="EN1741" s="166"/>
      <c r="EO1741" s="166"/>
      <c r="EP1741" s="166"/>
      <c r="EQ1741" s="166"/>
      <c r="ER1741" s="166"/>
      <c r="ES1741" s="166"/>
      <c r="ET1741" s="166"/>
      <c r="EU1741" s="166"/>
      <c r="EV1741" s="166"/>
      <c r="EW1741" s="166"/>
      <c r="EX1741" s="166"/>
      <c r="EY1741" s="166"/>
      <c r="EZ1741" s="166"/>
      <c r="FA1741" s="166"/>
      <c r="FB1741" s="166"/>
      <c r="FC1741" s="166"/>
      <c r="FD1741" s="166"/>
      <c r="FE1741" s="166"/>
      <c r="FF1741" s="166"/>
      <c r="FG1741" s="166"/>
      <c r="FH1741" s="166"/>
      <c r="FI1741" s="166"/>
      <c r="FJ1741" s="166"/>
    </row>
    <row r="1742" spans="13:166" s="19" customFormat="1">
      <c r="M1742" s="166"/>
      <c r="N1742" s="166"/>
      <c r="O1742" s="166"/>
      <c r="P1742" s="166"/>
      <c r="Q1742" s="166"/>
      <c r="R1742" s="166"/>
      <c r="S1742" s="166"/>
      <c r="T1742" s="166"/>
      <c r="U1742" s="166"/>
      <c r="V1742" s="166"/>
      <c r="W1742" s="166"/>
      <c r="X1742" s="166"/>
      <c r="Y1742" s="166"/>
      <c r="Z1742" s="166"/>
      <c r="AA1742" s="166"/>
      <c r="AB1742" s="166"/>
      <c r="AC1742" s="166"/>
      <c r="AD1742" s="166"/>
      <c r="AE1742" s="166"/>
      <c r="AF1742" s="166"/>
      <c r="AG1742" s="166"/>
      <c r="AH1742" s="167"/>
      <c r="AI1742" s="167"/>
      <c r="AJ1742" s="167"/>
      <c r="AK1742" s="167"/>
      <c r="AL1742" s="167"/>
      <c r="AM1742" s="167"/>
      <c r="AN1742" s="167"/>
      <c r="AO1742" s="167"/>
      <c r="AP1742" s="167"/>
      <c r="AQ1742" s="167"/>
      <c r="AR1742" s="167"/>
      <c r="AS1742" s="167"/>
      <c r="AT1742" s="167"/>
      <c r="AU1742" s="167"/>
      <c r="AV1742" s="167"/>
      <c r="AW1742" s="167"/>
      <c r="AX1742" s="167"/>
      <c r="AY1742" s="167"/>
      <c r="AZ1742" s="167"/>
      <c r="BA1742" s="167"/>
      <c r="BB1742" s="167"/>
      <c r="BC1742" s="167"/>
      <c r="BD1742" s="167"/>
      <c r="BE1742" s="167"/>
      <c r="BF1742" s="167"/>
      <c r="BG1742" s="167"/>
      <c r="BH1742" s="167"/>
      <c r="BI1742" s="167"/>
      <c r="BJ1742" s="167"/>
      <c r="BK1742" s="167"/>
      <c r="BL1742" s="166"/>
      <c r="BM1742" s="166"/>
      <c r="BN1742" s="166"/>
      <c r="BO1742" s="166"/>
      <c r="BP1742" s="166"/>
      <c r="BQ1742" s="166"/>
      <c r="BR1742" s="166"/>
      <c r="BS1742" s="166"/>
      <c r="BT1742" s="166"/>
      <c r="BU1742" s="166"/>
      <c r="BV1742" s="166"/>
      <c r="BW1742" s="166"/>
      <c r="BX1742" s="166"/>
      <c r="BY1742" s="166"/>
      <c r="BZ1742" s="166"/>
      <c r="CA1742" s="166"/>
      <c r="CB1742" s="166"/>
      <c r="CC1742" s="166"/>
      <c r="CD1742" s="166"/>
      <c r="CE1742" s="166"/>
      <c r="CF1742" s="166"/>
      <c r="CG1742" s="166"/>
      <c r="CH1742" s="166"/>
      <c r="CI1742" s="166"/>
      <c r="CJ1742" s="166"/>
      <c r="CK1742" s="166"/>
      <c r="CL1742" s="166"/>
      <c r="CM1742" s="166"/>
      <c r="CN1742" s="166"/>
      <c r="CO1742" s="166"/>
      <c r="CP1742" s="166"/>
      <c r="CQ1742" s="166"/>
      <c r="CR1742" s="166"/>
      <c r="CS1742" s="166"/>
      <c r="CT1742" s="166"/>
      <c r="CU1742" s="166"/>
      <c r="CV1742" s="166"/>
      <c r="CW1742" s="166"/>
      <c r="CX1742" s="166"/>
      <c r="CY1742" s="166"/>
      <c r="CZ1742" s="166"/>
      <c r="DA1742" s="166"/>
      <c r="DB1742" s="166"/>
      <c r="DC1742" s="166"/>
      <c r="DD1742" s="166"/>
      <c r="DE1742" s="166"/>
      <c r="DF1742" s="166"/>
      <c r="DG1742" s="166"/>
      <c r="DH1742" s="166"/>
      <c r="DI1742" s="166"/>
      <c r="DJ1742" s="166"/>
      <c r="DK1742" s="166"/>
      <c r="DL1742" s="166"/>
      <c r="DM1742" s="166"/>
      <c r="DN1742" s="166"/>
      <c r="DO1742" s="166"/>
      <c r="DP1742" s="166"/>
      <c r="DQ1742" s="166"/>
      <c r="DR1742" s="166"/>
      <c r="DS1742" s="166"/>
      <c r="DT1742" s="166"/>
      <c r="DU1742" s="166"/>
      <c r="DV1742" s="166"/>
      <c r="DW1742" s="166"/>
      <c r="DX1742" s="166"/>
      <c r="DY1742" s="166"/>
      <c r="DZ1742" s="166"/>
      <c r="EA1742" s="166"/>
      <c r="EB1742" s="166"/>
      <c r="EC1742" s="166"/>
      <c r="ED1742" s="166"/>
      <c r="EE1742" s="166"/>
      <c r="EF1742" s="166"/>
      <c r="EG1742" s="166"/>
      <c r="EH1742" s="166"/>
      <c r="EI1742" s="166"/>
      <c r="EJ1742" s="166"/>
      <c r="EK1742" s="166"/>
      <c r="EL1742" s="166"/>
      <c r="EM1742" s="166"/>
      <c r="EN1742" s="166"/>
      <c r="EO1742" s="166"/>
      <c r="EP1742" s="166"/>
      <c r="EQ1742" s="166"/>
      <c r="ER1742" s="166"/>
      <c r="ES1742" s="166"/>
      <c r="ET1742" s="166"/>
      <c r="EU1742" s="166"/>
      <c r="EV1742" s="166"/>
      <c r="EW1742" s="166"/>
      <c r="EX1742" s="166"/>
      <c r="EY1742" s="166"/>
      <c r="EZ1742" s="166"/>
      <c r="FA1742" s="166"/>
      <c r="FB1742" s="166"/>
      <c r="FC1742" s="166"/>
      <c r="FD1742" s="166"/>
      <c r="FE1742" s="166"/>
      <c r="FF1742" s="166"/>
      <c r="FG1742" s="166"/>
      <c r="FH1742" s="166"/>
      <c r="FI1742" s="166"/>
      <c r="FJ1742" s="166"/>
    </row>
    <row r="1743" spans="13:166" s="19" customFormat="1">
      <c r="M1743" s="166"/>
      <c r="N1743" s="166"/>
      <c r="O1743" s="166"/>
      <c r="P1743" s="166"/>
      <c r="Q1743" s="166"/>
      <c r="R1743" s="166"/>
      <c r="S1743" s="166"/>
      <c r="T1743" s="166"/>
      <c r="U1743" s="166"/>
      <c r="V1743" s="166"/>
      <c r="W1743" s="166"/>
      <c r="X1743" s="166"/>
      <c r="Y1743" s="166"/>
      <c r="Z1743" s="166"/>
      <c r="AA1743" s="166"/>
      <c r="AB1743" s="166"/>
      <c r="AC1743" s="166"/>
      <c r="AD1743" s="166"/>
      <c r="AE1743" s="166"/>
      <c r="AF1743" s="166"/>
      <c r="AG1743" s="166"/>
      <c r="AH1743" s="167"/>
      <c r="AI1743" s="167"/>
      <c r="AJ1743" s="167"/>
      <c r="AK1743" s="167"/>
      <c r="AL1743" s="167"/>
      <c r="AM1743" s="167"/>
      <c r="AN1743" s="167"/>
      <c r="AO1743" s="167"/>
      <c r="AP1743" s="167"/>
      <c r="AQ1743" s="167"/>
      <c r="AR1743" s="167"/>
      <c r="AS1743" s="167"/>
      <c r="AT1743" s="167"/>
      <c r="AU1743" s="167"/>
      <c r="AV1743" s="167"/>
      <c r="AW1743" s="167"/>
      <c r="AX1743" s="167"/>
      <c r="AY1743" s="167"/>
      <c r="AZ1743" s="167"/>
      <c r="BA1743" s="167"/>
      <c r="BB1743" s="167"/>
      <c r="BC1743" s="167"/>
      <c r="BD1743" s="167"/>
      <c r="BE1743" s="167"/>
      <c r="BF1743" s="167"/>
      <c r="BG1743" s="167"/>
      <c r="BH1743" s="167"/>
      <c r="BI1743" s="167"/>
      <c r="BJ1743" s="167"/>
      <c r="BK1743" s="167"/>
      <c r="BL1743" s="166"/>
      <c r="BM1743" s="166"/>
      <c r="BN1743" s="166"/>
      <c r="BO1743" s="166"/>
      <c r="BP1743" s="166"/>
      <c r="BQ1743" s="166"/>
      <c r="BR1743" s="166"/>
      <c r="BS1743" s="166"/>
      <c r="BT1743" s="166"/>
      <c r="BU1743" s="166"/>
      <c r="BV1743" s="166"/>
      <c r="BW1743" s="166"/>
      <c r="BX1743" s="166"/>
      <c r="BY1743" s="166"/>
      <c r="BZ1743" s="166"/>
      <c r="CA1743" s="166"/>
      <c r="CB1743" s="166"/>
      <c r="CC1743" s="166"/>
      <c r="CD1743" s="166"/>
      <c r="CE1743" s="166"/>
      <c r="CF1743" s="166"/>
      <c r="CG1743" s="166"/>
      <c r="CH1743" s="166"/>
      <c r="CI1743" s="166"/>
      <c r="CJ1743" s="166"/>
      <c r="CK1743" s="166"/>
      <c r="CL1743" s="166"/>
      <c r="CM1743" s="166"/>
      <c r="CN1743" s="166"/>
      <c r="CO1743" s="166"/>
      <c r="CP1743" s="166"/>
      <c r="CQ1743" s="166"/>
      <c r="CR1743" s="166"/>
      <c r="CS1743" s="166"/>
      <c r="CT1743" s="166"/>
      <c r="CU1743" s="166"/>
      <c r="CV1743" s="166"/>
      <c r="CW1743" s="166"/>
      <c r="CX1743" s="166"/>
      <c r="CY1743" s="166"/>
      <c r="CZ1743" s="166"/>
      <c r="DA1743" s="166"/>
      <c r="DB1743" s="166"/>
      <c r="DC1743" s="166"/>
      <c r="DD1743" s="166"/>
      <c r="DE1743" s="166"/>
      <c r="DF1743" s="166"/>
      <c r="DG1743" s="166"/>
      <c r="DH1743" s="166"/>
      <c r="DI1743" s="166"/>
      <c r="DJ1743" s="166"/>
      <c r="DK1743" s="166"/>
      <c r="DL1743" s="166"/>
      <c r="DM1743" s="166"/>
      <c r="DN1743" s="166"/>
      <c r="DO1743" s="166"/>
      <c r="DP1743" s="166"/>
      <c r="DQ1743" s="166"/>
      <c r="DR1743" s="166"/>
      <c r="DS1743" s="166"/>
      <c r="DT1743" s="166"/>
      <c r="DU1743" s="166"/>
      <c r="DV1743" s="166"/>
      <c r="DW1743" s="166"/>
      <c r="DX1743" s="166"/>
      <c r="DY1743" s="166"/>
      <c r="DZ1743" s="166"/>
      <c r="EA1743" s="166"/>
      <c r="EB1743" s="166"/>
      <c r="EC1743" s="166"/>
      <c r="ED1743" s="166"/>
      <c r="EE1743" s="166"/>
      <c r="EF1743" s="166"/>
      <c r="EG1743" s="166"/>
      <c r="EH1743" s="166"/>
      <c r="EI1743" s="166"/>
      <c r="EJ1743" s="166"/>
      <c r="EK1743" s="166"/>
      <c r="EL1743" s="166"/>
      <c r="EM1743" s="166"/>
      <c r="EN1743" s="166"/>
      <c r="EO1743" s="166"/>
      <c r="EP1743" s="166"/>
      <c r="EQ1743" s="166"/>
      <c r="ER1743" s="166"/>
      <c r="ES1743" s="166"/>
      <c r="ET1743" s="166"/>
      <c r="EU1743" s="166"/>
      <c r="EV1743" s="166"/>
      <c r="EW1743" s="166"/>
      <c r="EX1743" s="166"/>
      <c r="EY1743" s="166"/>
      <c r="EZ1743" s="166"/>
      <c r="FA1743" s="166"/>
      <c r="FB1743" s="166"/>
      <c r="FC1743" s="166"/>
      <c r="FD1743" s="166"/>
      <c r="FE1743" s="166"/>
      <c r="FF1743" s="166"/>
      <c r="FG1743" s="166"/>
      <c r="FH1743" s="166"/>
      <c r="FI1743" s="166"/>
      <c r="FJ1743" s="166"/>
    </row>
    <row r="1744" spans="13:166" s="19" customFormat="1">
      <c r="M1744" s="166"/>
      <c r="N1744" s="166"/>
      <c r="O1744" s="166"/>
      <c r="P1744" s="166"/>
      <c r="Q1744" s="166"/>
      <c r="R1744" s="166"/>
      <c r="S1744" s="166"/>
      <c r="T1744" s="166"/>
      <c r="U1744" s="166"/>
      <c r="V1744" s="166"/>
      <c r="W1744" s="166"/>
      <c r="X1744" s="166"/>
      <c r="Y1744" s="166"/>
      <c r="Z1744" s="166"/>
      <c r="AA1744" s="166"/>
      <c r="AB1744" s="166"/>
      <c r="AC1744" s="166"/>
      <c r="AD1744" s="166"/>
      <c r="AE1744" s="166"/>
      <c r="AF1744" s="166"/>
      <c r="AG1744" s="166"/>
      <c r="AH1744" s="167"/>
      <c r="AI1744" s="167"/>
      <c r="AJ1744" s="167"/>
      <c r="AK1744" s="167"/>
      <c r="AL1744" s="167"/>
      <c r="AM1744" s="167"/>
      <c r="AN1744" s="167"/>
      <c r="AO1744" s="167"/>
      <c r="AP1744" s="167"/>
      <c r="AQ1744" s="167"/>
      <c r="AR1744" s="167"/>
      <c r="AS1744" s="167"/>
      <c r="AT1744" s="167"/>
      <c r="AU1744" s="167"/>
      <c r="AV1744" s="167"/>
      <c r="AW1744" s="167"/>
      <c r="AX1744" s="167"/>
      <c r="AY1744" s="167"/>
      <c r="AZ1744" s="167"/>
      <c r="BA1744" s="167"/>
      <c r="BB1744" s="167"/>
      <c r="BC1744" s="167"/>
      <c r="BD1744" s="167"/>
      <c r="BE1744" s="167"/>
      <c r="BF1744" s="167"/>
      <c r="BG1744" s="167"/>
      <c r="BH1744" s="167"/>
      <c r="BI1744" s="167"/>
      <c r="BJ1744" s="167"/>
      <c r="BK1744" s="167"/>
      <c r="BL1744" s="166"/>
      <c r="BM1744" s="166"/>
      <c r="BN1744" s="166"/>
      <c r="BO1744" s="166"/>
      <c r="BP1744" s="166"/>
      <c r="BQ1744" s="166"/>
      <c r="BR1744" s="166"/>
      <c r="BS1744" s="166"/>
      <c r="BT1744" s="166"/>
      <c r="BU1744" s="166"/>
      <c r="BV1744" s="166"/>
      <c r="BW1744" s="166"/>
      <c r="BX1744" s="166"/>
      <c r="BY1744" s="166"/>
      <c r="BZ1744" s="166"/>
      <c r="CA1744" s="166"/>
      <c r="CB1744" s="166"/>
      <c r="CC1744" s="166"/>
      <c r="CD1744" s="166"/>
      <c r="CE1744" s="166"/>
      <c r="CF1744" s="166"/>
      <c r="CG1744" s="166"/>
      <c r="CH1744" s="166"/>
      <c r="CI1744" s="166"/>
      <c r="CJ1744" s="166"/>
      <c r="CK1744" s="166"/>
      <c r="CL1744" s="166"/>
      <c r="CM1744" s="166"/>
      <c r="CN1744" s="166"/>
      <c r="CO1744" s="166"/>
      <c r="CP1744" s="166"/>
      <c r="CQ1744" s="166"/>
      <c r="CR1744" s="166"/>
      <c r="CS1744" s="166"/>
      <c r="CT1744" s="166"/>
      <c r="CU1744" s="166"/>
      <c r="CV1744" s="166"/>
      <c r="CW1744" s="166"/>
      <c r="CX1744" s="166"/>
      <c r="CY1744" s="166"/>
      <c r="CZ1744" s="166"/>
      <c r="DA1744" s="166"/>
      <c r="DB1744" s="166"/>
      <c r="DC1744" s="166"/>
      <c r="DD1744" s="166"/>
      <c r="DE1744" s="166"/>
      <c r="DF1744" s="166"/>
      <c r="DG1744" s="166"/>
      <c r="DH1744" s="166"/>
      <c r="DI1744" s="166"/>
      <c r="DJ1744" s="166"/>
      <c r="DK1744" s="166"/>
      <c r="DL1744" s="166"/>
      <c r="DM1744" s="166"/>
      <c r="DN1744" s="166"/>
      <c r="DO1744" s="166"/>
      <c r="DP1744" s="166"/>
      <c r="DQ1744" s="166"/>
      <c r="DR1744" s="166"/>
      <c r="DS1744" s="166"/>
      <c r="DT1744" s="166"/>
      <c r="DU1744" s="166"/>
      <c r="DV1744" s="166"/>
      <c r="DW1744" s="166"/>
      <c r="DX1744" s="166"/>
      <c r="DY1744" s="166"/>
      <c r="DZ1744" s="166"/>
      <c r="EA1744" s="166"/>
      <c r="EB1744" s="166"/>
      <c r="EC1744" s="166"/>
      <c r="ED1744" s="166"/>
      <c r="EE1744" s="166"/>
      <c r="EF1744" s="166"/>
      <c r="EG1744" s="166"/>
      <c r="EH1744" s="166"/>
      <c r="EI1744" s="166"/>
      <c r="EJ1744" s="166"/>
      <c r="EK1744" s="166"/>
      <c r="EL1744" s="166"/>
      <c r="EM1744" s="166"/>
      <c r="EN1744" s="166"/>
      <c r="EO1744" s="166"/>
      <c r="EP1744" s="166"/>
      <c r="EQ1744" s="166"/>
      <c r="ER1744" s="166"/>
      <c r="ES1744" s="166"/>
      <c r="ET1744" s="166"/>
      <c r="EU1744" s="166"/>
      <c r="EV1744" s="166"/>
      <c r="EW1744" s="166"/>
      <c r="EX1744" s="166"/>
      <c r="EY1744" s="166"/>
      <c r="EZ1744" s="166"/>
      <c r="FA1744" s="166"/>
      <c r="FB1744" s="166"/>
      <c r="FC1744" s="166"/>
      <c r="FD1744" s="166"/>
      <c r="FE1744" s="166"/>
      <c r="FF1744" s="166"/>
      <c r="FG1744" s="166"/>
      <c r="FH1744" s="166"/>
      <c r="FI1744" s="166"/>
      <c r="FJ1744" s="166"/>
    </row>
    <row r="1745" spans="13:166" s="19" customFormat="1">
      <c r="M1745" s="166"/>
      <c r="N1745" s="166"/>
      <c r="O1745" s="166"/>
      <c r="P1745" s="166"/>
      <c r="Q1745" s="166"/>
      <c r="R1745" s="166"/>
      <c r="S1745" s="166"/>
      <c r="T1745" s="166"/>
      <c r="U1745" s="166"/>
      <c r="V1745" s="166"/>
      <c r="W1745" s="166"/>
      <c r="X1745" s="166"/>
      <c r="Y1745" s="166"/>
      <c r="Z1745" s="166"/>
      <c r="AA1745" s="166"/>
      <c r="AB1745" s="166"/>
      <c r="AC1745" s="166"/>
      <c r="AD1745" s="166"/>
      <c r="AE1745" s="166"/>
      <c r="AF1745" s="166"/>
      <c r="AG1745" s="166"/>
      <c r="AH1745" s="167"/>
      <c r="AI1745" s="167"/>
      <c r="AJ1745" s="167"/>
      <c r="AK1745" s="167"/>
      <c r="AL1745" s="167"/>
      <c r="AM1745" s="167"/>
      <c r="AN1745" s="167"/>
      <c r="AO1745" s="167"/>
      <c r="AP1745" s="167"/>
      <c r="AQ1745" s="167"/>
      <c r="AR1745" s="167"/>
      <c r="AS1745" s="167"/>
      <c r="AT1745" s="167"/>
      <c r="AU1745" s="167"/>
      <c r="AV1745" s="167"/>
      <c r="AW1745" s="167"/>
      <c r="AX1745" s="167"/>
      <c r="AY1745" s="167"/>
      <c r="AZ1745" s="167"/>
      <c r="BA1745" s="167"/>
      <c r="BB1745" s="167"/>
      <c r="BC1745" s="167"/>
      <c r="BD1745" s="167"/>
      <c r="BE1745" s="167"/>
      <c r="BF1745" s="167"/>
      <c r="BG1745" s="167"/>
      <c r="BH1745" s="167"/>
      <c r="BI1745" s="167"/>
      <c r="BJ1745" s="167"/>
      <c r="BK1745" s="167"/>
      <c r="BL1745" s="166"/>
      <c r="BM1745" s="166"/>
      <c r="BN1745" s="166"/>
      <c r="BO1745" s="166"/>
      <c r="BP1745" s="166"/>
      <c r="BQ1745" s="166"/>
      <c r="BR1745" s="166"/>
      <c r="BS1745" s="166"/>
      <c r="BT1745" s="166"/>
      <c r="BU1745" s="166"/>
      <c r="BV1745" s="166"/>
      <c r="BW1745" s="166"/>
      <c r="BX1745" s="166"/>
      <c r="BY1745" s="166"/>
      <c r="BZ1745" s="166"/>
      <c r="CA1745" s="166"/>
      <c r="CB1745" s="166"/>
      <c r="CC1745" s="166"/>
      <c r="CD1745" s="166"/>
      <c r="CE1745" s="166"/>
      <c r="CF1745" s="166"/>
      <c r="CG1745" s="166"/>
      <c r="CH1745" s="166"/>
      <c r="CI1745" s="166"/>
      <c r="CJ1745" s="166"/>
      <c r="CK1745" s="166"/>
      <c r="CL1745" s="166"/>
      <c r="CM1745" s="166"/>
      <c r="CN1745" s="166"/>
      <c r="CO1745" s="166"/>
      <c r="CP1745" s="166"/>
      <c r="CQ1745" s="166"/>
      <c r="CR1745" s="166"/>
      <c r="CS1745" s="166"/>
      <c r="CT1745" s="166"/>
      <c r="CU1745" s="166"/>
      <c r="CV1745" s="166"/>
      <c r="CW1745" s="166"/>
      <c r="CX1745" s="166"/>
      <c r="CY1745" s="166"/>
      <c r="CZ1745" s="166"/>
      <c r="DA1745" s="166"/>
      <c r="DB1745" s="166"/>
      <c r="DC1745" s="166"/>
      <c r="DD1745" s="166"/>
      <c r="DE1745" s="166"/>
      <c r="DF1745" s="166"/>
      <c r="DG1745" s="166"/>
      <c r="DH1745" s="166"/>
      <c r="DI1745" s="166"/>
      <c r="DJ1745" s="166"/>
      <c r="DK1745" s="166"/>
      <c r="DL1745" s="166"/>
      <c r="DM1745" s="166"/>
      <c r="DN1745" s="166"/>
      <c r="DO1745" s="166"/>
      <c r="DP1745" s="166"/>
      <c r="DQ1745" s="166"/>
      <c r="DR1745" s="166"/>
      <c r="DS1745" s="166"/>
      <c r="DT1745" s="166"/>
      <c r="DU1745" s="166"/>
      <c r="DV1745" s="166"/>
      <c r="DW1745" s="166"/>
      <c r="DX1745" s="166"/>
      <c r="DY1745" s="166"/>
      <c r="DZ1745" s="166"/>
      <c r="EA1745" s="166"/>
      <c r="EB1745" s="166"/>
      <c r="EC1745" s="166"/>
      <c r="ED1745" s="166"/>
      <c r="EE1745" s="166"/>
      <c r="EF1745" s="166"/>
      <c r="EG1745" s="166"/>
      <c r="EH1745" s="166"/>
      <c r="EI1745" s="166"/>
      <c r="EJ1745" s="166"/>
      <c r="EK1745" s="166"/>
      <c r="EL1745" s="166"/>
      <c r="EM1745" s="166"/>
      <c r="EN1745" s="166"/>
      <c r="EO1745" s="166"/>
      <c r="EP1745" s="166"/>
      <c r="EQ1745" s="166"/>
      <c r="ER1745" s="166"/>
      <c r="ES1745" s="166"/>
      <c r="ET1745" s="166"/>
      <c r="EU1745" s="166"/>
      <c r="EV1745" s="166"/>
      <c r="EW1745" s="166"/>
      <c r="EX1745" s="166"/>
      <c r="EY1745" s="166"/>
      <c r="EZ1745" s="166"/>
      <c r="FA1745" s="166"/>
      <c r="FB1745" s="166"/>
      <c r="FC1745" s="166"/>
      <c r="FD1745" s="166"/>
      <c r="FE1745" s="166"/>
      <c r="FF1745" s="166"/>
      <c r="FG1745" s="166"/>
      <c r="FH1745" s="166"/>
      <c r="FI1745" s="166"/>
      <c r="FJ1745" s="166"/>
    </row>
    <row r="1746" spans="13:166" s="19" customFormat="1">
      <c r="M1746" s="166"/>
      <c r="N1746" s="166"/>
      <c r="O1746" s="166"/>
      <c r="P1746" s="166"/>
      <c r="Q1746" s="166"/>
      <c r="R1746" s="166"/>
      <c r="S1746" s="166"/>
      <c r="T1746" s="166"/>
      <c r="U1746" s="166"/>
      <c r="V1746" s="166"/>
      <c r="W1746" s="166"/>
      <c r="X1746" s="166"/>
      <c r="Y1746" s="166"/>
      <c r="Z1746" s="166"/>
      <c r="AA1746" s="166"/>
      <c r="AB1746" s="166"/>
      <c r="AC1746" s="166"/>
      <c r="AD1746" s="166"/>
      <c r="AE1746" s="166"/>
      <c r="AF1746" s="166"/>
      <c r="AG1746" s="166"/>
      <c r="AH1746" s="167"/>
      <c r="AI1746" s="167"/>
      <c r="AJ1746" s="167"/>
      <c r="AK1746" s="167"/>
      <c r="AL1746" s="167"/>
      <c r="AM1746" s="167"/>
      <c r="AN1746" s="167"/>
      <c r="AO1746" s="167"/>
      <c r="AP1746" s="167"/>
      <c r="AQ1746" s="167"/>
      <c r="AR1746" s="167"/>
      <c r="AS1746" s="167"/>
      <c r="AT1746" s="167"/>
      <c r="AU1746" s="167"/>
      <c r="AV1746" s="167"/>
      <c r="AW1746" s="167"/>
      <c r="AX1746" s="167"/>
      <c r="AY1746" s="167"/>
      <c r="AZ1746" s="167"/>
      <c r="BA1746" s="167"/>
      <c r="BB1746" s="167"/>
      <c r="BC1746" s="167"/>
      <c r="BD1746" s="167"/>
      <c r="BE1746" s="167"/>
      <c r="BF1746" s="167"/>
      <c r="BG1746" s="167"/>
      <c r="BH1746" s="167"/>
      <c r="BI1746" s="167"/>
      <c r="BJ1746" s="167"/>
      <c r="BK1746" s="167"/>
      <c r="BL1746" s="166"/>
      <c r="BM1746" s="166"/>
      <c r="BN1746" s="166"/>
      <c r="BO1746" s="166"/>
      <c r="BP1746" s="166"/>
      <c r="BQ1746" s="166"/>
      <c r="BR1746" s="166"/>
      <c r="BS1746" s="166"/>
      <c r="BT1746" s="166"/>
      <c r="BU1746" s="166"/>
      <c r="BV1746" s="166"/>
      <c r="BW1746" s="166"/>
      <c r="BX1746" s="166"/>
      <c r="BY1746" s="166"/>
      <c r="BZ1746" s="166"/>
      <c r="CA1746" s="166"/>
      <c r="CB1746" s="166"/>
      <c r="CC1746" s="166"/>
      <c r="CD1746" s="166"/>
      <c r="CE1746" s="166"/>
      <c r="CF1746" s="166"/>
      <c r="CG1746" s="166"/>
      <c r="CH1746" s="166"/>
      <c r="CI1746" s="166"/>
      <c r="CJ1746" s="166"/>
      <c r="CK1746" s="166"/>
      <c r="CL1746" s="166"/>
      <c r="CM1746" s="166"/>
      <c r="CN1746" s="166"/>
      <c r="CO1746" s="166"/>
      <c r="CP1746" s="166"/>
      <c r="CQ1746" s="166"/>
      <c r="CR1746" s="166"/>
      <c r="CS1746" s="166"/>
      <c r="CT1746" s="166"/>
      <c r="CU1746" s="166"/>
      <c r="CV1746" s="166"/>
      <c r="CW1746" s="166"/>
      <c r="CX1746" s="166"/>
      <c r="CY1746" s="166"/>
      <c r="CZ1746" s="166"/>
      <c r="DA1746" s="166"/>
      <c r="DB1746" s="166"/>
      <c r="DC1746" s="166"/>
      <c r="DD1746" s="166"/>
      <c r="DE1746" s="166"/>
      <c r="DF1746" s="166"/>
      <c r="DG1746" s="166"/>
      <c r="DH1746" s="166"/>
      <c r="DI1746" s="166"/>
      <c r="DJ1746" s="166"/>
      <c r="DK1746" s="166"/>
      <c r="DL1746" s="166"/>
      <c r="DM1746" s="166"/>
      <c r="DN1746" s="166"/>
      <c r="DO1746" s="166"/>
      <c r="DP1746" s="166"/>
      <c r="DQ1746" s="166"/>
      <c r="DR1746" s="166"/>
      <c r="DS1746" s="166"/>
      <c r="DT1746" s="166"/>
      <c r="DU1746" s="166"/>
      <c r="DV1746" s="166"/>
      <c r="DW1746" s="166"/>
      <c r="DX1746" s="166"/>
      <c r="DY1746" s="166"/>
      <c r="DZ1746" s="166"/>
      <c r="EA1746" s="166"/>
      <c r="EB1746" s="166"/>
      <c r="EC1746" s="166"/>
      <c r="ED1746" s="166"/>
      <c r="EE1746" s="166"/>
      <c r="EF1746" s="166"/>
      <c r="EG1746" s="166"/>
      <c r="EH1746" s="166"/>
      <c r="EI1746" s="166"/>
      <c r="EJ1746" s="166"/>
      <c r="EK1746" s="166"/>
      <c r="EL1746" s="166"/>
      <c r="EM1746" s="166"/>
      <c r="EN1746" s="166"/>
      <c r="EO1746" s="166"/>
      <c r="EP1746" s="166"/>
      <c r="EQ1746" s="166"/>
      <c r="ER1746" s="166"/>
      <c r="ES1746" s="166"/>
      <c r="ET1746" s="166"/>
      <c r="EU1746" s="166"/>
      <c r="EV1746" s="166"/>
      <c r="EW1746" s="166"/>
      <c r="EX1746" s="166"/>
      <c r="EY1746" s="166"/>
      <c r="EZ1746" s="166"/>
      <c r="FA1746" s="166"/>
      <c r="FB1746" s="166"/>
      <c r="FC1746" s="166"/>
      <c r="FD1746" s="166"/>
      <c r="FE1746" s="166"/>
      <c r="FF1746" s="166"/>
      <c r="FG1746" s="166"/>
      <c r="FH1746" s="166"/>
      <c r="FI1746" s="166"/>
      <c r="FJ1746" s="166"/>
    </row>
    <row r="1747" spans="13:166" s="19" customFormat="1">
      <c r="M1747" s="166"/>
      <c r="N1747" s="166"/>
      <c r="O1747" s="166"/>
      <c r="P1747" s="166"/>
      <c r="Q1747" s="166"/>
      <c r="R1747" s="166"/>
      <c r="S1747" s="166"/>
      <c r="T1747" s="166"/>
      <c r="U1747" s="166"/>
      <c r="V1747" s="166"/>
      <c r="W1747" s="166"/>
      <c r="X1747" s="166"/>
      <c r="Y1747" s="166"/>
      <c r="Z1747" s="166"/>
      <c r="AA1747" s="166"/>
      <c r="AB1747" s="166"/>
      <c r="AC1747" s="166"/>
      <c r="AD1747" s="166"/>
      <c r="AE1747" s="166"/>
      <c r="AF1747" s="166"/>
      <c r="AG1747" s="166"/>
      <c r="AH1747" s="167"/>
      <c r="AI1747" s="167"/>
      <c r="AJ1747" s="167"/>
      <c r="AK1747" s="167"/>
      <c r="AL1747" s="167"/>
      <c r="AM1747" s="167"/>
      <c r="AN1747" s="167"/>
      <c r="AO1747" s="167"/>
      <c r="AP1747" s="167"/>
      <c r="AQ1747" s="167"/>
      <c r="AR1747" s="167"/>
      <c r="AS1747" s="167"/>
      <c r="AT1747" s="167"/>
      <c r="AU1747" s="167"/>
      <c r="AV1747" s="167"/>
      <c r="AW1747" s="167"/>
      <c r="AX1747" s="167"/>
      <c r="AY1747" s="167"/>
      <c r="AZ1747" s="167"/>
      <c r="BA1747" s="167"/>
      <c r="BB1747" s="167"/>
      <c r="BC1747" s="167"/>
      <c r="BD1747" s="167"/>
      <c r="BE1747" s="167"/>
      <c r="BF1747" s="167"/>
      <c r="BG1747" s="167"/>
      <c r="BH1747" s="167"/>
      <c r="BI1747" s="167"/>
      <c r="BJ1747" s="167"/>
      <c r="BK1747" s="167"/>
      <c r="BL1747" s="166"/>
      <c r="BM1747" s="166"/>
      <c r="BN1747" s="166"/>
      <c r="BO1747" s="166"/>
      <c r="BP1747" s="166"/>
      <c r="BQ1747" s="166"/>
      <c r="BR1747" s="166"/>
      <c r="BS1747" s="166"/>
      <c r="BT1747" s="166"/>
      <c r="BU1747" s="166"/>
      <c r="BV1747" s="166"/>
      <c r="BW1747" s="166"/>
      <c r="BX1747" s="166"/>
      <c r="BY1747" s="166"/>
      <c r="BZ1747" s="166"/>
      <c r="CA1747" s="166"/>
      <c r="CB1747" s="166"/>
      <c r="CC1747" s="166"/>
      <c r="CD1747" s="166"/>
      <c r="CE1747" s="166"/>
      <c r="CF1747" s="166"/>
      <c r="CG1747" s="166"/>
      <c r="CH1747" s="166"/>
      <c r="CI1747" s="166"/>
      <c r="CJ1747" s="166"/>
      <c r="CK1747" s="166"/>
      <c r="CL1747" s="166"/>
      <c r="CM1747" s="166"/>
      <c r="CN1747" s="166"/>
      <c r="CO1747" s="166"/>
      <c r="CP1747" s="166"/>
      <c r="CQ1747" s="166"/>
      <c r="CR1747" s="166"/>
      <c r="CS1747" s="166"/>
      <c r="CT1747" s="166"/>
      <c r="CU1747" s="166"/>
      <c r="CV1747" s="166"/>
      <c r="CW1747" s="166"/>
      <c r="CX1747" s="166"/>
      <c r="CY1747" s="166"/>
      <c r="CZ1747" s="166"/>
      <c r="DA1747" s="166"/>
      <c r="DB1747" s="166"/>
      <c r="DC1747" s="166"/>
      <c r="DD1747" s="166"/>
      <c r="DE1747" s="166"/>
      <c r="DF1747" s="166"/>
      <c r="DG1747" s="166"/>
      <c r="DH1747" s="166"/>
      <c r="DI1747" s="166"/>
      <c r="DJ1747" s="166"/>
      <c r="DK1747" s="166"/>
      <c r="DL1747" s="166"/>
      <c r="DM1747" s="166"/>
      <c r="DN1747" s="166"/>
      <c r="DO1747" s="166"/>
      <c r="DP1747" s="166"/>
      <c r="DQ1747" s="166"/>
      <c r="DR1747" s="166"/>
      <c r="DS1747" s="166"/>
      <c r="DT1747" s="166"/>
      <c r="DU1747" s="166"/>
      <c r="DV1747" s="166"/>
      <c r="DW1747" s="166"/>
      <c r="DX1747" s="166"/>
      <c r="DY1747" s="166"/>
      <c r="DZ1747" s="166"/>
      <c r="EA1747" s="166"/>
      <c r="EB1747" s="166"/>
      <c r="EC1747" s="166"/>
      <c r="ED1747" s="166"/>
      <c r="EE1747" s="166"/>
      <c r="EF1747" s="166"/>
      <c r="EG1747" s="166"/>
      <c r="EH1747" s="166"/>
      <c r="EI1747" s="166"/>
      <c r="EJ1747" s="166"/>
      <c r="EK1747" s="166"/>
      <c r="EL1747" s="166"/>
      <c r="EM1747" s="166"/>
      <c r="EN1747" s="166"/>
      <c r="EO1747" s="166"/>
      <c r="EP1747" s="166"/>
      <c r="EQ1747" s="166"/>
      <c r="ER1747" s="166"/>
      <c r="ES1747" s="166"/>
      <c r="ET1747" s="166"/>
      <c r="EU1747" s="166"/>
      <c r="EV1747" s="166"/>
      <c r="EW1747" s="166"/>
      <c r="EX1747" s="166"/>
      <c r="EY1747" s="166"/>
      <c r="EZ1747" s="166"/>
      <c r="FA1747" s="166"/>
      <c r="FB1747" s="166"/>
      <c r="FC1747" s="166"/>
      <c r="FD1747" s="166"/>
      <c r="FE1747" s="166"/>
      <c r="FF1747" s="166"/>
      <c r="FG1747" s="166"/>
      <c r="FH1747" s="166"/>
      <c r="FI1747" s="166"/>
      <c r="FJ1747" s="166"/>
    </row>
    <row r="1748" spans="13:166" s="19" customFormat="1">
      <c r="M1748" s="166"/>
      <c r="N1748" s="166"/>
      <c r="O1748" s="166"/>
      <c r="P1748" s="166"/>
      <c r="Q1748" s="166"/>
      <c r="R1748" s="166"/>
      <c r="S1748" s="166"/>
      <c r="T1748" s="166"/>
      <c r="U1748" s="166"/>
      <c r="V1748" s="166"/>
      <c r="W1748" s="166"/>
      <c r="X1748" s="166"/>
      <c r="Y1748" s="166"/>
      <c r="Z1748" s="166"/>
      <c r="AA1748" s="166"/>
      <c r="AB1748" s="166"/>
      <c r="AC1748" s="166"/>
      <c r="AD1748" s="166"/>
      <c r="AE1748" s="166"/>
      <c r="AF1748" s="166"/>
      <c r="AG1748" s="166"/>
      <c r="AH1748" s="167"/>
      <c r="AI1748" s="167"/>
      <c r="AJ1748" s="167"/>
      <c r="AK1748" s="167"/>
      <c r="AL1748" s="167"/>
      <c r="AM1748" s="167"/>
      <c r="AN1748" s="167"/>
      <c r="AO1748" s="167"/>
      <c r="AP1748" s="167"/>
      <c r="AQ1748" s="167"/>
      <c r="AR1748" s="167"/>
      <c r="AS1748" s="167"/>
      <c r="AT1748" s="167"/>
      <c r="AU1748" s="167"/>
      <c r="AV1748" s="167"/>
      <c r="AW1748" s="167"/>
      <c r="AX1748" s="167"/>
      <c r="AY1748" s="167"/>
      <c r="AZ1748" s="167"/>
      <c r="BA1748" s="167"/>
      <c r="BB1748" s="167"/>
      <c r="BC1748" s="167"/>
      <c r="BD1748" s="167"/>
      <c r="BE1748" s="167"/>
      <c r="BF1748" s="167"/>
      <c r="BG1748" s="167"/>
      <c r="BH1748" s="167"/>
      <c r="BI1748" s="167"/>
      <c r="BJ1748" s="167"/>
      <c r="BK1748" s="167"/>
      <c r="BL1748" s="166"/>
      <c r="BM1748" s="166"/>
      <c r="BN1748" s="166"/>
      <c r="BO1748" s="166"/>
      <c r="BP1748" s="166"/>
      <c r="BQ1748" s="166"/>
      <c r="BR1748" s="166"/>
      <c r="BS1748" s="166"/>
      <c r="BT1748" s="166"/>
      <c r="BU1748" s="166"/>
      <c r="BV1748" s="166"/>
      <c r="BW1748" s="166"/>
      <c r="BX1748" s="166"/>
      <c r="BY1748" s="166"/>
      <c r="BZ1748" s="166"/>
      <c r="CA1748" s="166"/>
      <c r="CB1748" s="166"/>
      <c r="CC1748" s="166"/>
      <c r="CD1748" s="166"/>
      <c r="CE1748" s="166"/>
      <c r="CF1748" s="166"/>
      <c r="CG1748" s="166"/>
      <c r="CH1748" s="166"/>
      <c r="CI1748" s="166"/>
      <c r="CJ1748" s="166"/>
      <c r="CK1748" s="166"/>
      <c r="CL1748" s="166"/>
      <c r="CM1748" s="166"/>
      <c r="CN1748" s="166"/>
      <c r="CO1748" s="166"/>
      <c r="CP1748" s="166"/>
      <c r="CQ1748" s="166"/>
      <c r="CR1748" s="166"/>
      <c r="CS1748" s="166"/>
      <c r="CT1748" s="166"/>
      <c r="CU1748" s="166"/>
      <c r="CV1748" s="166"/>
      <c r="CW1748" s="166"/>
      <c r="CX1748" s="166"/>
      <c r="CY1748" s="166"/>
      <c r="CZ1748" s="166"/>
      <c r="DA1748" s="166"/>
      <c r="DB1748" s="166"/>
      <c r="DC1748" s="166"/>
      <c r="DD1748" s="166"/>
      <c r="DE1748" s="166"/>
      <c r="DF1748" s="166"/>
      <c r="DG1748" s="166"/>
      <c r="DH1748" s="166"/>
      <c r="DI1748" s="166"/>
      <c r="DJ1748" s="166"/>
      <c r="DK1748" s="166"/>
      <c r="DL1748" s="166"/>
      <c r="DM1748" s="166"/>
      <c r="DN1748" s="166"/>
      <c r="DO1748" s="166"/>
      <c r="DP1748" s="166"/>
      <c r="DQ1748" s="166"/>
      <c r="DR1748" s="166"/>
      <c r="DS1748" s="166"/>
      <c r="DT1748" s="166"/>
      <c r="DU1748" s="166"/>
      <c r="DV1748" s="166"/>
      <c r="DW1748" s="166"/>
      <c r="DX1748" s="166"/>
      <c r="DY1748" s="166"/>
      <c r="DZ1748" s="166"/>
      <c r="EA1748" s="166"/>
      <c r="EB1748" s="166"/>
      <c r="EC1748" s="166"/>
      <c r="ED1748" s="166"/>
      <c r="EE1748" s="166"/>
      <c r="EF1748" s="166"/>
      <c r="EG1748" s="166"/>
      <c r="EH1748" s="166"/>
      <c r="EI1748" s="166"/>
      <c r="EJ1748" s="166"/>
      <c r="EK1748" s="166"/>
      <c r="EL1748" s="166"/>
      <c r="EM1748" s="166"/>
      <c r="EN1748" s="166"/>
      <c r="EO1748" s="166"/>
      <c r="EP1748" s="166"/>
      <c r="EQ1748" s="166"/>
      <c r="ER1748" s="166"/>
      <c r="ES1748" s="166"/>
      <c r="ET1748" s="166"/>
      <c r="EU1748" s="166"/>
      <c r="EV1748" s="166"/>
      <c r="EW1748" s="166"/>
      <c r="EX1748" s="166"/>
      <c r="EY1748" s="166"/>
      <c r="EZ1748" s="166"/>
      <c r="FA1748" s="166"/>
      <c r="FB1748" s="166"/>
      <c r="FC1748" s="166"/>
      <c r="FD1748" s="166"/>
      <c r="FE1748" s="166"/>
      <c r="FF1748" s="166"/>
      <c r="FG1748" s="166"/>
      <c r="FH1748" s="166"/>
      <c r="FI1748" s="166"/>
      <c r="FJ1748" s="166"/>
    </row>
    <row r="1749" spans="13:166" s="19" customFormat="1">
      <c r="M1749" s="166"/>
      <c r="N1749" s="166"/>
      <c r="O1749" s="166"/>
      <c r="P1749" s="166"/>
      <c r="Q1749" s="166"/>
      <c r="R1749" s="166"/>
      <c r="S1749" s="166"/>
      <c r="T1749" s="166"/>
      <c r="U1749" s="166"/>
      <c r="V1749" s="166"/>
      <c r="W1749" s="166"/>
      <c r="X1749" s="166"/>
      <c r="Y1749" s="166"/>
      <c r="Z1749" s="166"/>
      <c r="AA1749" s="166"/>
      <c r="AB1749" s="166"/>
      <c r="AC1749" s="166"/>
      <c r="AD1749" s="166"/>
      <c r="AE1749" s="166"/>
      <c r="AF1749" s="166"/>
      <c r="AG1749" s="166"/>
      <c r="AH1749" s="167"/>
      <c r="AI1749" s="167"/>
      <c r="AJ1749" s="167"/>
      <c r="AK1749" s="167"/>
      <c r="AL1749" s="167"/>
      <c r="AM1749" s="167"/>
      <c r="AN1749" s="167"/>
      <c r="AO1749" s="167"/>
      <c r="AP1749" s="167"/>
      <c r="AQ1749" s="167"/>
      <c r="AR1749" s="167"/>
      <c r="AS1749" s="167"/>
      <c r="AT1749" s="167"/>
      <c r="AU1749" s="167"/>
      <c r="AV1749" s="167"/>
      <c r="AW1749" s="167"/>
      <c r="AX1749" s="167"/>
      <c r="AY1749" s="167"/>
      <c r="AZ1749" s="167"/>
      <c r="BA1749" s="167"/>
      <c r="BB1749" s="167"/>
      <c r="BC1749" s="167"/>
      <c r="BD1749" s="167"/>
      <c r="BE1749" s="167"/>
      <c r="BF1749" s="167"/>
      <c r="BG1749" s="167"/>
      <c r="BH1749" s="167"/>
      <c r="BI1749" s="167"/>
      <c r="BJ1749" s="167"/>
      <c r="BK1749" s="167"/>
      <c r="BL1749" s="166"/>
      <c r="BM1749" s="166"/>
      <c r="BN1749" s="166"/>
      <c r="BO1749" s="166"/>
      <c r="BP1749" s="166"/>
      <c r="BQ1749" s="166"/>
      <c r="BR1749" s="166"/>
      <c r="BS1749" s="166"/>
      <c r="BT1749" s="166"/>
      <c r="BU1749" s="166"/>
      <c r="BV1749" s="166"/>
      <c r="BW1749" s="166"/>
      <c r="BX1749" s="166"/>
      <c r="BY1749" s="166"/>
      <c r="BZ1749" s="166"/>
      <c r="CA1749" s="166"/>
      <c r="CB1749" s="166"/>
      <c r="CC1749" s="166"/>
      <c r="CD1749" s="166"/>
      <c r="CE1749" s="166"/>
      <c r="CF1749" s="166"/>
      <c r="CG1749" s="166"/>
      <c r="CH1749" s="166"/>
      <c r="CI1749" s="166"/>
      <c r="CJ1749" s="166"/>
      <c r="CK1749" s="166"/>
      <c r="CL1749" s="166"/>
      <c r="CM1749" s="166"/>
      <c r="CN1749" s="166"/>
      <c r="CO1749" s="166"/>
      <c r="CP1749" s="166"/>
      <c r="CQ1749" s="166"/>
      <c r="CR1749" s="166"/>
      <c r="CS1749" s="166"/>
      <c r="CT1749" s="166"/>
      <c r="CU1749" s="166"/>
      <c r="CV1749" s="166"/>
      <c r="CW1749" s="166"/>
      <c r="CX1749" s="166"/>
      <c r="CY1749" s="166"/>
      <c r="CZ1749" s="166"/>
      <c r="DA1749" s="166"/>
      <c r="DB1749" s="166"/>
      <c r="DC1749" s="166"/>
      <c r="DD1749" s="166"/>
      <c r="DE1749" s="166"/>
      <c r="DF1749" s="166"/>
      <c r="DG1749" s="166"/>
      <c r="DH1749" s="166"/>
      <c r="DI1749" s="166"/>
      <c r="DJ1749" s="166"/>
      <c r="DK1749" s="166"/>
      <c r="DL1749" s="166"/>
      <c r="DM1749" s="166"/>
      <c r="DN1749" s="166"/>
      <c r="DO1749" s="166"/>
      <c r="DP1749" s="166"/>
      <c r="DQ1749" s="166"/>
      <c r="DR1749" s="166"/>
      <c r="DS1749" s="166"/>
      <c r="DT1749" s="166"/>
      <c r="DU1749" s="166"/>
      <c r="DV1749" s="166"/>
      <c r="DW1749" s="166"/>
      <c r="DX1749" s="166"/>
      <c r="DY1749" s="166"/>
      <c r="DZ1749" s="166"/>
      <c r="EA1749" s="166"/>
      <c r="EB1749" s="166"/>
      <c r="EC1749" s="166"/>
      <c r="ED1749" s="166"/>
      <c r="EE1749" s="166"/>
      <c r="EF1749" s="166"/>
      <c r="EG1749" s="166"/>
      <c r="EH1749" s="166"/>
      <c r="EI1749" s="166"/>
      <c r="EJ1749" s="166"/>
      <c r="EK1749" s="166"/>
      <c r="EL1749" s="166"/>
      <c r="EM1749" s="166"/>
      <c r="EN1749" s="166"/>
      <c r="EO1749" s="166"/>
      <c r="EP1749" s="166"/>
      <c r="EQ1749" s="166"/>
      <c r="ER1749" s="166"/>
      <c r="ES1749" s="166"/>
      <c r="ET1749" s="166"/>
      <c r="EU1749" s="166"/>
      <c r="EV1749" s="166"/>
      <c r="EW1749" s="166"/>
      <c r="EX1749" s="166"/>
      <c r="EY1749" s="166"/>
      <c r="EZ1749" s="166"/>
      <c r="FA1749" s="166"/>
      <c r="FB1749" s="166"/>
      <c r="FC1749" s="166"/>
      <c r="FD1749" s="166"/>
      <c r="FE1749" s="166"/>
      <c r="FF1749" s="166"/>
      <c r="FG1749" s="166"/>
      <c r="FH1749" s="166"/>
      <c r="FI1749" s="166"/>
      <c r="FJ1749" s="166"/>
    </row>
    <row r="1750" spans="13:166" s="19" customFormat="1">
      <c r="M1750" s="166"/>
      <c r="N1750" s="166"/>
      <c r="O1750" s="166"/>
      <c r="P1750" s="166"/>
      <c r="Q1750" s="166"/>
      <c r="R1750" s="166"/>
      <c r="S1750" s="166"/>
      <c r="T1750" s="166"/>
      <c r="U1750" s="166"/>
      <c r="V1750" s="166"/>
      <c r="W1750" s="166"/>
      <c r="X1750" s="166"/>
      <c r="Y1750" s="166"/>
      <c r="Z1750" s="166"/>
      <c r="AA1750" s="166"/>
      <c r="AB1750" s="166"/>
      <c r="AC1750" s="166"/>
      <c r="AD1750" s="166"/>
      <c r="AE1750" s="166"/>
      <c r="AF1750" s="166"/>
      <c r="AG1750" s="166"/>
      <c r="AH1750" s="167"/>
      <c r="AI1750" s="167"/>
      <c r="AJ1750" s="167"/>
      <c r="AK1750" s="167"/>
      <c r="AL1750" s="167"/>
      <c r="AM1750" s="167"/>
      <c r="AN1750" s="167"/>
      <c r="AO1750" s="167"/>
      <c r="AP1750" s="167"/>
      <c r="AQ1750" s="167"/>
      <c r="AR1750" s="167"/>
      <c r="AS1750" s="167"/>
      <c r="AT1750" s="167"/>
      <c r="AU1750" s="167"/>
      <c r="AV1750" s="167"/>
      <c r="AW1750" s="167"/>
      <c r="AX1750" s="167"/>
      <c r="AY1750" s="167"/>
      <c r="AZ1750" s="167"/>
      <c r="BA1750" s="167"/>
      <c r="BB1750" s="167"/>
      <c r="BC1750" s="167"/>
      <c r="BD1750" s="167"/>
      <c r="BE1750" s="167"/>
      <c r="BF1750" s="167"/>
      <c r="BG1750" s="167"/>
      <c r="BH1750" s="167"/>
      <c r="BI1750" s="167"/>
      <c r="BJ1750" s="167"/>
      <c r="BK1750" s="167"/>
      <c r="BL1750" s="166"/>
      <c r="BM1750" s="166"/>
      <c r="BN1750" s="166"/>
      <c r="BO1750" s="166"/>
      <c r="BP1750" s="166"/>
      <c r="BQ1750" s="166"/>
      <c r="BR1750" s="166"/>
      <c r="BS1750" s="166"/>
      <c r="BT1750" s="166"/>
      <c r="BU1750" s="166"/>
      <c r="BV1750" s="166"/>
      <c r="BW1750" s="166"/>
      <c r="BX1750" s="166"/>
      <c r="BY1750" s="166"/>
      <c r="BZ1750" s="166"/>
      <c r="CA1750" s="166"/>
      <c r="CB1750" s="166"/>
      <c r="CC1750" s="166"/>
      <c r="CD1750" s="166"/>
      <c r="CE1750" s="166"/>
      <c r="CF1750" s="166"/>
      <c r="CG1750" s="166"/>
      <c r="CH1750" s="166"/>
      <c r="CI1750" s="166"/>
      <c r="CJ1750" s="166"/>
      <c r="CK1750" s="166"/>
      <c r="CL1750" s="166"/>
      <c r="CM1750" s="166"/>
      <c r="CN1750" s="166"/>
      <c r="CO1750" s="166"/>
      <c r="CP1750" s="166"/>
      <c r="CQ1750" s="166"/>
      <c r="CR1750" s="166"/>
      <c r="CS1750" s="166"/>
      <c r="CT1750" s="166"/>
      <c r="CU1750" s="166"/>
      <c r="CV1750" s="166"/>
      <c r="CW1750" s="166"/>
      <c r="CX1750" s="166"/>
      <c r="CY1750" s="166"/>
      <c r="CZ1750" s="166"/>
      <c r="DA1750" s="166"/>
      <c r="DB1750" s="166"/>
      <c r="DC1750" s="166"/>
      <c r="DD1750" s="166"/>
      <c r="DE1750" s="166"/>
      <c r="DF1750" s="166"/>
      <c r="DG1750" s="166"/>
      <c r="DH1750" s="166"/>
      <c r="DI1750" s="166"/>
      <c r="DJ1750" s="166"/>
      <c r="DK1750" s="166"/>
      <c r="DL1750" s="166"/>
      <c r="DM1750" s="166"/>
      <c r="DN1750" s="166"/>
      <c r="DO1750" s="166"/>
      <c r="DP1750" s="166"/>
      <c r="DQ1750" s="166"/>
      <c r="DR1750" s="166"/>
      <c r="DS1750" s="166"/>
      <c r="DT1750" s="166"/>
      <c r="DU1750" s="166"/>
      <c r="DV1750" s="166"/>
      <c r="DW1750" s="166"/>
      <c r="DX1750" s="166"/>
      <c r="DY1750" s="166"/>
      <c r="DZ1750" s="166"/>
      <c r="EA1750" s="166"/>
      <c r="EB1750" s="166"/>
      <c r="EC1750" s="166"/>
      <c r="ED1750" s="166"/>
      <c r="EE1750" s="166"/>
      <c r="EF1750" s="166"/>
      <c r="EG1750" s="166"/>
      <c r="EH1750" s="166"/>
      <c r="EI1750" s="166"/>
      <c r="EJ1750" s="166"/>
      <c r="EK1750" s="166"/>
      <c r="EL1750" s="166"/>
      <c r="EM1750" s="166"/>
      <c r="EN1750" s="166"/>
      <c r="EO1750" s="166"/>
      <c r="EP1750" s="166"/>
      <c r="EQ1750" s="166"/>
      <c r="ER1750" s="166"/>
      <c r="ES1750" s="166"/>
      <c r="ET1750" s="166"/>
      <c r="EU1750" s="166"/>
      <c r="EV1750" s="166"/>
      <c r="EW1750" s="166"/>
      <c r="EX1750" s="166"/>
      <c r="EY1750" s="166"/>
      <c r="EZ1750" s="166"/>
      <c r="FA1750" s="166"/>
      <c r="FB1750" s="166"/>
      <c r="FC1750" s="166"/>
      <c r="FD1750" s="166"/>
      <c r="FE1750" s="166"/>
      <c r="FF1750" s="166"/>
      <c r="FG1750" s="166"/>
      <c r="FH1750" s="166"/>
      <c r="FI1750" s="166"/>
      <c r="FJ1750" s="166"/>
    </row>
    <row r="1751" spans="13:166" s="19" customFormat="1">
      <c r="M1751" s="166"/>
      <c r="N1751" s="166"/>
      <c r="O1751" s="166"/>
      <c r="P1751" s="166"/>
      <c r="Q1751" s="166"/>
      <c r="R1751" s="166"/>
      <c r="S1751" s="166"/>
      <c r="T1751" s="166"/>
      <c r="U1751" s="166"/>
      <c r="V1751" s="166"/>
      <c r="W1751" s="166"/>
      <c r="X1751" s="166"/>
      <c r="Y1751" s="166"/>
      <c r="Z1751" s="166"/>
      <c r="AA1751" s="166"/>
      <c r="AB1751" s="166"/>
      <c r="AC1751" s="166"/>
      <c r="AD1751" s="166"/>
      <c r="AE1751" s="166"/>
      <c r="AF1751" s="166"/>
      <c r="AG1751" s="166"/>
      <c r="AH1751" s="167"/>
      <c r="AI1751" s="167"/>
      <c r="AJ1751" s="167"/>
      <c r="AK1751" s="167"/>
      <c r="AL1751" s="167"/>
      <c r="AM1751" s="167"/>
      <c r="AN1751" s="167"/>
      <c r="AO1751" s="167"/>
      <c r="AP1751" s="167"/>
      <c r="AQ1751" s="167"/>
      <c r="AR1751" s="167"/>
      <c r="AS1751" s="167"/>
      <c r="AT1751" s="167"/>
      <c r="AU1751" s="167"/>
      <c r="AV1751" s="167"/>
      <c r="AW1751" s="167"/>
      <c r="AX1751" s="167"/>
      <c r="AY1751" s="167"/>
      <c r="AZ1751" s="167"/>
      <c r="BA1751" s="167"/>
      <c r="BB1751" s="167"/>
      <c r="BC1751" s="167"/>
      <c r="BD1751" s="167"/>
      <c r="BE1751" s="167"/>
      <c r="BF1751" s="167"/>
      <c r="BG1751" s="167"/>
      <c r="BH1751" s="167"/>
      <c r="BI1751" s="167"/>
      <c r="BJ1751" s="167"/>
      <c r="BK1751" s="167"/>
      <c r="BL1751" s="166"/>
      <c r="BM1751" s="166"/>
      <c r="BN1751" s="166"/>
      <c r="BO1751" s="166"/>
      <c r="BP1751" s="166"/>
      <c r="BQ1751" s="166"/>
      <c r="BR1751" s="166"/>
      <c r="BS1751" s="166"/>
      <c r="BT1751" s="166"/>
      <c r="BU1751" s="166"/>
      <c r="BV1751" s="166"/>
      <c r="BW1751" s="166"/>
      <c r="BX1751" s="166"/>
      <c r="BY1751" s="166"/>
      <c r="BZ1751" s="166"/>
      <c r="CA1751" s="166"/>
      <c r="CB1751" s="166"/>
      <c r="CC1751" s="166"/>
      <c r="CD1751" s="166"/>
      <c r="CE1751" s="166"/>
      <c r="CF1751" s="166"/>
      <c r="CG1751" s="166"/>
      <c r="CH1751" s="166"/>
      <c r="CI1751" s="166"/>
      <c r="CJ1751" s="166"/>
      <c r="CK1751" s="166"/>
      <c r="CL1751" s="166"/>
      <c r="CM1751" s="166"/>
      <c r="CN1751" s="166"/>
      <c r="CO1751" s="166"/>
      <c r="CP1751" s="166"/>
      <c r="CQ1751" s="166"/>
      <c r="CR1751" s="166"/>
      <c r="CS1751" s="166"/>
      <c r="CT1751" s="166"/>
      <c r="CU1751" s="166"/>
      <c r="CV1751" s="166"/>
      <c r="CW1751" s="166"/>
      <c r="CX1751" s="166"/>
      <c r="CY1751" s="166"/>
      <c r="CZ1751" s="166"/>
      <c r="DA1751" s="166"/>
      <c r="DB1751" s="166"/>
      <c r="DC1751" s="166"/>
      <c r="DD1751" s="166"/>
      <c r="DE1751" s="166"/>
      <c r="DF1751" s="166"/>
      <c r="DG1751" s="166"/>
      <c r="DH1751" s="166"/>
      <c r="DI1751" s="166"/>
      <c r="DJ1751" s="166"/>
      <c r="DK1751" s="166"/>
      <c r="DL1751" s="166"/>
      <c r="DM1751" s="166"/>
      <c r="DN1751" s="166"/>
      <c r="DO1751" s="166"/>
      <c r="DP1751" s="166"/>
      <c r="DQ1751" s="166"/>
      <c r="DR1751" s="166"/>
      <c r="DS1751" s="166"/>
      <c r="DT1751" s="166"/>
      <c r="DU1751" s="166"/>
      <c r="DV1751" s="166"/>
      <c r="DW1751" s="166"/>
      <c r="DX1751" s="166"/>
      <c r="DY1751" s="166"/>
      <c r="DZ1751" s="166"/>
      <c r="EA1751" s="166"/>
      <c r="EB1751" s="166"/>
      <c r="EC1751" s="166"/>
      <c r="ED1751" s="166"/>
      <c r="EE1751" s="166"/>
      <c r="EF1751" s="166"/>
      <c r="EG1751" s="166"/>
      <c r="EH1751" s="166"/>
      <c r="EI1751" s="166"/>
      <c r="EJ1751" s="166"/>
      <c r="EK1751" s="166"/>
      <c r="EL1751" s="166"/>
      <c r="EM1751" s="166"/>
      <c r="EN1751" s="166"/>
      <c r="EO1751" s="166"/>
      <c r="EP1751" s="166"/>
      <c r="EQ1751" s="166"/>
      <c r="ER1751" s="166"/>
      <c r="ES1751" s="166"/>
      <c r="ET1751" s="166"/>
      <c r="EU1751" s="166"/>
      <c r="EV1751" s="166"/>
      <c r="EW1751" s="166"/>
      <c r="EX1751" s="166"/>
      <c r="EY1751" s="166"/>
      <c r="EZ1751" s="166"/>
      <c r="FA1751" s="166"/>
      <c r="FB1751" s="166"/>
      <c r="FC1751" s="166"/>
      <c r="FD1751" s="166"/>
      <c r="FE1751" s="166"/>
      <c r="FF1751" s="166"/>
      <c r="FG1751" s="166"/>
      <c r="FH1751" s="166"/>
      <c r="FI1751" s="166"/>
      <c r="FJ1751" s="166"/>
    </row>
    <row r="1752" spans="13:166" s="19" customFormat="1">
      <c r="M1752" s="166"/>
      <c r="N1752" s="166"/>
      <c r="O1752" s="166"/>
      <c r="P1752" s="166"/>
      <c r="Q1752" s="166"/>
      <c r="R1752" s="166"/>
      <c r="S1752" s="166"/>
      <c r="T1752" s="166"/>
      <c r="U1752" s="166"/>
      <c r="V1752" s="166"/>
      <c r="W1752" s="166"/>
      <c r="X1752" s="166"/>
      <c r="Y1752" s="166"/>
      <c r="Z1752" s="166"/>
      <c r="AA1752" s="166"/>
      <c r="AB1752" s="166"/>
      <c r="AC1752" s="166"/>
      <c r="AD1752" s="166"/>
      <c r="AE1752" s="166"/>
      <c r="AF1752" s="166"/>
      <c r="AG1752" s="166"/>
      <c r="AH1752" s="167"/>
      <c r="AI1752" s="167"/>
      <c r="AJ1752" s="167"/>
      <c r="AK1752" s="167"/>
      <c r="AL1752" s="167"/>
      <c r="AM1752" s="167"/>
      <c r="AN1752" s="167"/>
      <c r="AO1752" s="167"/>
      <c r="AP1752" s="167"/>
      <c r="AQ1752" s="167"/>
      <c r="AR1752" s="167"/>
      <c r="AS1752" s="167"/>
      <c r="AT1752" s="167"/>
      <c r="AU1752" s="167"/>
      <c r="AV1752" s="167"/>
      <c r="AW1752" s="167"/>
      <c r="AX1752" s="167"/>
      <c r="AY1752" s="167"/>
      <c r="AZ1752" s="167"/>
      <c r="BA1752" s="167"/>
      <c r="BB1752" s="167"/>
      <c r="BC1752" s="167"/>
      <c r="BD1752" s="167"/>
      <c r="BE1752" s="167"/>
      <c r="BF1752" s="167"/>
      <c r="BG1752" s="167"/>
      <c r="BH1752" s="167"/>
      <c r="BI1752" s="167"/>
      <c r="BJ1752" s="167"/>
      <c r="BK1752" s="167"/>
      <c r="BL1752" s="166"/>
      <c r="BM1752" s="166"/>
      <c r="BN1752" s="166"/>
      <c r="BO1752" s="166"/>
      <c r="BP1752" s="166"/>
      <c r="BQ1752" s="166"/>
      <c r="BR1752" s="166"/>
      <c r="BS1752" s="166"/>
      <c r="BT1752" s="166"/>
      <c r="BU1752" s="166"/>
      <c r="BV1752" s="166"/>
      <c r="BW1752" s="166"/>
      <c r="BX1752" s="166"/>
      <c r="BY1752" s="166"/>
      <c r="BZ1752" s="166"/>
      <c r="CA1752" s="166"/>
      <c r="CB1752" s="166"/>
      <c r="CC1752" s="166"/>
      <c r="CD1752" s="166"/>
      <c r="CE1752" s="166"/>
      <c r="CF1752" s="166"/>
      <c r="CG1752" s="166"/>
      <c r="CH1752" s="166"/>
      <c r="CI1752" s="166"/>
      <c r="CJ1752" s="166"/>
      <c r="CK1752" s="166"/>
      <c r="CL1752" s="166"/>
      <c r="CM1752" s="166"/>
      <c r="CN1752" s="166"/>
      <c r="CO1752" s="166"/>
      <c r="CP1752" s="166"/>
      <c r="CQ1752" s="166"/>
      <c r="CR1752" s="166"/>
      <c r="CS1752" s="166"/>
      <c r="CT1752" s="166"/>
      <c r="CU1752" s="166"/>
      <c r="CV1752" s="166"/>
      <c r="CW1752" s="166"/>
      <c r="CX1752" s="166"/>
      <c r="CY1752" s="166"/>
      <c r="CZ1752" s="166"/>
      <c r="DA1752" s="166"/>
      <c r="DB1752" s="166"/>
      <c r="DC1752" s="166"/>
      <c r="DD1752" s="166"/>
      <c r="DE1752" s="166"/>
      <c r="DF1752" s="166"/>
      <c r="DG1752" s="166"/>
      <c r="DH1752" s="166"/>
      <c r="DI1752" s="166"/>
      <c r="DJ1752" s="166"/>
      <c r="DK1752" s="166"/>
      <c r="DL1752" s="166"/>
      <c r="DM1752" s="166"/>
      <c r="DN1752" s="166"/>
      <c r="DO1752" s="166"/>
      <c r="DP1752" s="166"/>
      <c r="DQ1752" s="166"/>
      <c r="DR1752" s="166"/>
      <c r="DS1752" s="166"/>
      <c r="DT1752" s="166"/>
      <c r="DU1752" s="166"/>
      <c r="DV1752" s="166"/>
      <c r="DW1752" s="166"/>
      <c r="DX1752" s="166"/>
      <c r="DY1752" s="166"/>
      <c r="DZ1752" s="166"/>
      <c r="EA1752" s="166"/>
      <c r="EB1752" s="166"/>
      <c r="EC1752" s="166"/>
      <c r="ED1752" s="166"/>
      <c r="EE1752" s="166"/>
      <c r="EF1752" s="166"/>
      <c r="EG1752" s="166"/>
      <c r="EH1752" s="166"/>
      <c r="EI1752" s="166"/>
      <c r="EJ1752" s="166"/>
      <c r="EK1752" s="166"/>
      <c r="EL1752" s="166"/>
      <c r="EM1752" s="166"/>
      <c r="EN1752" s="166"/>
      <c r="EO1752" s="166"/>
      <c r="EP1752" s="166"/>
      <c r="EQ1752" s="166"/>
      <c r="ER1752" s="166"/>
      <c r="ES1752" s="166"/>
      <c r="ET1752" s="166"/>
      <c r="EU1752" s="166"/>
      <c r="EV1752" s="166"/>
      <c r="EW1752" s="166"/>
      <c r="EX1752" s="166"/>
      <c r="EY1752" s="166"/>
      <c r="EZ1752" s="166"/>
      <c r="FA1752" s="166"/>
      <c r="FB1752" s="166"/>
      <c r="FC1752" s="166"/>
      <c r="FD1752" s="166"/>
      <c r="FE1752" s="166"/>
      <c r="FF1752" s="166"/>
      <c r="FG1752" s="166"/>
      <c r="FH1752" s="166"/>
      <c r="FI1752" s="166"/>
      <c r="FJ1752" s="166"/>
    </row>
    <row r="1753" spans="13:166" s="19" customFormat="1">
      <c r="M1753" s="166"/>
      <c r="N1753" s="166"/>
      <c r="O1753" s="166"/>
      <c r="P1753" s="166"/>
      <c r="Q1753" s="166"/>
      <c r="R1753" s="166"/>
      <c r="S1753" s="166"/>
      <c r="T1753" s="166"/>
      <c r="U1753" s="166"/>
      <c r="V1753" s="166"/>
      <c r="W1753" s="166"/>
      <c r="X1753" s="166"/>
      <c r="Y1753" s="166"/>
      <c r="Z1753" s="166"/>
      <c r="AA1753" s="166"/>
      <c r="AB1753" s="166"/>
      <c r="AC1753" s="166"/>
      <c r="AD1753" s="166"/>
      <c r="AE1753" s="166"/>
      <c r="AF1753" s="166"/>
      <c r="AG1753" s="166"/>
      <c r="AH1753" s="167"/>
      <c r="AI1753" s="167"/>
      <c r="AJ1753" s="167"/>
      <c r="AK1753" s="167"/>
      <c r="AL1753" s="167"/>
      <c r="AM1753" s="167"/>
      <c r="AN1753" s="167"/>
      <c r="AO1753" s="167"/>
      <c r="AP1753" s="167"/>
      <c r="AQ1753" s="167"/>
      <c r="AR1753" s="167"/>
      <c r="AS1753" s="167"/>
      <c r="AT1753" s="167"/>
      <c r="AU1753" s="167"/>
      <c r="AV1753" s="167"/>
      <c r="AW1753" s="167"/>
      <c r="AX1753" s="167"/>
      <c r="AY1753" s="167"/>
      <c r="AZ1753" s="167"/>
      <c r="BA1753" s="167"/>
      <c r="BB1753" s="167"/>
      <c r="BC1753" s="167"/>
      <c r="BD1753" s="167"/>
      <c r="BE1753" s="167"/>
      <c r="BF1753" s="167"/>
      <c r="BG1753" s="167"/>
      <c r="BH1753" s="167"/>
      <c r="BI1753" s="167"/>
      <c r="BJ1753" s="167"/>
      <c r="BK1753" s="167"/>
      <c r="BL1753" s="166"/>
      <c r="BM1753" s="166"/>
      <c r="BN1753" s="166"/>
      <c r="BO1753" s="166"/>
      <c r="BP1753" s="166"/>
      <c r="BQ1753" s="166"/>
      <c r="BR1753" s="166"/>
      <c r="BS1753" s="166"/>
      <c r="BT1753" s="166"/>
      <c r="BU1753" s="166"/>
      <c r="BV1753" s="166"/>
      <c r="BW1753" s="166"/>
      <c r="BX1753" s="166"/>
      <c r="BY1753" s="166"/>
      <c r="BZ1753" s="166"/>
      <c r="CA1753" s="166"/>
      <c r="CB1753" s="166"/>
      <c r="CC1753" s="166"/>
      <c r="CD1753" s="166"/>
      <c r="CE1753" s="166"/>
      <c r="CF1753" s="166"/>
      <c r="CG1753" s="166"/>
      <c r="CH1753" s="166"/>
      <c r="CI1753" s="166"/>
      <c r="CJ1753" s="166"/>
      <c r="CK1753" s="166"/>
      <c r="CL1753" s="166"/>
      <c r="CM1753" s="166"/>
      <c r="CN1753" s="166"/>
      <c r="CO1753" s="166"/>
      <c r="CP1753" s="166"/>
      <c r="CQ1753" s="166"/>
      <c r="CR1753" s="166"/>
      <c r="CS1753" s="166"/>
      <c r="CT1753" s="166"/>
      <c r="CU1753" s="166"/>
      <c r="CV1753" s="166"/>
      <c r="CW1753" s="166"/>
      <c r="CX1753" s="166"/>
      <c r="CY1753" s="166"/>
      <c r="CZ1753" s="166"/>
      <c r="DA1753" s="166"/>
      <c r="DB1753" s="166"/>
      <c r="DC1753" s="166"/>
      <c r="DD1753" s="166"/>
      <c r="DE1753" s="166"/>
      <c r="DF1753" s="166"/>
      <c r="DG1753" s="166"/>
      <c r="DH1753" s="166"/>
      <c r="DI1753" s="166"/>
      <c r="DJ1753" s="166"/>
      <c r="DK1753" s="166"/>
      <c r="DL1753" s="166"/>
      <c r="DM1753" s="166"/>
      <c r="DN1753" s="166"/>
      <c r="DO1753" s="166"/>
      <c r="DP1753" s="166"/>
      <c r="DQ1753" s="166"/>
      <c r="DR1753" s="166"/>
      <c r="DS1753" s="166"/>
      <c r="DT1753" s="166"/>
      <c r="DU1753" s="166"/>
      <c r="DV1753" s="166"/>
      <c r="DW1753" s="166"/>
      <c r="DX1753" s="166"/>
      <c r="DY1753" s="166"/>
      <c r="DZ1753" s="166"/>
      <c r="EA1753" s="166"/>
      <c r="EB1753" s="166"/>
      <c r="EC1753" s="166"/>
      <c r="ED1753" s="166"/>
      <c r="EE1753" s="166"/>
      <c r="EF1753" s="166"/>
      <c r="EG1753" s="166"/>
      <c r="EH1753" s="166"/>
      <c r="EI1753" s="166"/>
      <c r="EJ1753" s="166"/>
      <c r="EK1753" s="166"/>
      <c r="EL1753" s="166"/>
      <c r="EM1753" s="166"/>
      <c r="EN1753" s="166"/>
      <c r="EO1753" s="166"/>
      <c r="EP1753" s="166"/>
      <c r="EQ1753" s="166"/>
      <c r="ER1753" s="166"/>
      <c r="ES1753" s="166"/>
      <c r="ET1753" s="166"/>
      <c r="EU1753" s="166"/>
      <c r="EV1753" s="166"/>
      <c r="EW1753" s="166"/>
      <c r="EX1753" s="166"/>
      <c r="EY1753" s="166"/>
      <c r="EZ1753" s="166"/>
      <c r="FA1753" s="166"/>
      <c r="FB1753" s="166"/>
      <c r="FC1753" s="166"/>
      <c r="FD1753" s="166"/>
      <c r="FE1753" s="166"/>
      <c r="FF1753" s="166"/>
      <c r="FG1753" s="166"/>
      <c r="FH1753" s="166"/>
      <c r="FI1753" s="166"/>
      <c r="FJ1753" s="166"/>
    </row>
    <row r="1754" spans="13:166" s="19" customFormat="1">
      <c r="M1754" s="166"/>
      <c r="N1754" s="166"/>
      <c r="O1754" s="166"/>
      <c r="P1754" s="166"/>
      <c r="Q1754" s="166"/>
      <c r="R1754" s="166"/>
      <c r="S1754" s="166"/>
      <c r="T1754" s="166"/>
      <c r="U1754" s="166"/>
      <c r="V1754" s="166"/>
      <c r="W1754" s="166"/>
      <c r="X1754" s="166"/>
      <c r="Y1754" s="166"/>
      <c r="Z1754" s="166"/>
      <c r="AA1754" s="166"/>
      <c r="AB1754" s="166"/>
      <c r="AC1754" s="166"/>
      <c r="AD1754" s="166"/>
      <c r="AE1754" s="166"/>
      <c r="AF1754" s="166"/>
      <c r="AG1754" s="166"/>
      <c r="AH1754" s="167"/>
      <c r="AI1754" s="167"/>
      <c r="AJ1754" s="167"/>
      <c r="AK1754" s="167"/>
      <c r="AL1754" s="167"/>
      <c r="AM1754" s="167"/>
      <c r="AN1754" s="167"/>
      <c r="AO1754" s="167"/>
      <c r="AP1754" s="167"/>
      <c r="AQ1754" s="167"/>
      <c r="AR1754" s="167"/>
      <c r="AS1754" s="167"/>
      <c r="AT1754" s="167"/>
      <c r="AU1754" s="167"/>
      <c r="AV1754" s="167"/>
      <c r="AW1754" s="167"/>
      <c r="AX1754" s="167"/>
      <c r="AY1754" s="167"/>
      <c r="AZ1754" s="167"/>
      <c r="BA1754" s="167"/>
      <c r="BB1754" s="167"/>
      <c r="BC1754" s="167"/>
      <c r="BD1754" s="167"/>
      <c r="BE1754" s="167"/>
      <c r="BF1754" s="167"/>
      <c r="BG1754" s="167"/>
      <c r="BH1754" s="167"/>
      <c r="BI1754" s="167"/>
      <c r="BJ1754" s="167"/>
      <c r="BK1754" s="167"/>
      <c r="BL1754" s="166"/>
      <c r="BM1754" s="166"/>
      <c r="BN1754" s="166"/>
      <c r="BO1754" s="166"/>
      <c r="BP1754" s="166"/>
      <c r="BQ1754" s="166"/>
      <c r="BR1754" s="166"/>
      <c r="BS1754" s="166"/>
      <c r="BT1754" s="166"/>
      <c r="BU1754" s="166"/>
      <c r="BV1754" s="166"/>
      <c r="BW1754" s="166"/>
      <c r="BX1754" s="166"/>
      <c r="BY1754" s="166"/>
      <c r="BZ1754" s="166"/>
      <c r="CA1754" s="166"/>
      <c r="CB1754" s="166"/>
      <c r="CC1754" s="166"/>
      <c r="CD1754" s="166"/>
      <c r="CE1754" s="166"/>
      <c r="CF1754" s="166"/>
      <c r="CG1754" s="166"/>
      <c r="CH1754" s="166"/>
      <c r="CI1754" s="166"/>
      <c r="CJ1754" s="166"/>
      <c r="CK1754" s="166"/>
      <c r="CL1754" s="166"/>
      <c r="CM1754" s="166"/>
      <c r="CN1754" s="166"/>
      <c r="CO1754" s="166"/>
      <c r="CP1754" s="166"/>
      <c r="CQ1754" s="166"/>
      <c r="CR1754" s="166"/>
      <c r="CS1754" s="166"/>
      <c r="CT1754" s="166"/>
      <c r="CU1754" s="166"/>
      <c r="CV1754" s="166"/>
      <c r="CW1754" s="166"/>
      <c r="CX1754" s="166"/>
      <c r="CY1754" s="166"/>
      <c r="CZ1754" s="166"/>
      <c r="DA1754" s="166"/>
      <c r="DB1754" s="166"/>
      <c r="DC1754" s="166"/>
      <c r="DD1754" s="166"/>
      <c r="DE1754" s="166"/>
      <c r="DF1754" s="166"/>
      <c r="DG1754" s="166"/>
      <c r="DH1754" s="166"/>
      <c r="DI1754" s="166"/>
      <c r="DJ1754" s="166"/>
      <c r="DK1754" s="166"/>
      <c r="DL1754" s="166"/>
      <c r="DM1754" s="166"/>
      <c r="DN1754" s="166"/>
      <c r="DO1754" s="166"/>
      <c r="DP1754" s="166"/>
      <c r="DQ1754" s="166"/>
      <c r="DR1754" s="166"/>
      <c r="DS1754" s="166"/>
      <c r="DT1754" s="166"/>
      <c r="DU1754" s="166"/>
      <c r="DV1754" s="166"/>
      <c r="DW1754" s="166"/>
      <c r="DX1754" s="166"/>
      <c r="DY1754" s="166"/>
      <c r="DZ1754" s="166"/>
      <c r="EA1754" s="166"/>
      <c r="EB1754" s="166"/>
      <c r="EC1754" s="166"/>
      <c r="ED1754" s="166"/>
      <c r="EE1754" s="166"/>
      <c r="EF1754" s="166"/>
      <c r="EG1754" s="166"/>
      <c r="EH1754" s="166"/>
      <c r="EI1754" s="166"/>
      <c r="EJ1754" s="166"/>
      <c r="EK1754" s="166"/>
      <c r="EL1754" s="166"/>
      <c r="EM1754" s="166"/>
      <c r="EN1754" s="166"/>
      <c r="EO1754" s="166"/>
      <c r="EP1754" s="166"/>
      <c r="EQ1754" s="166"/>
      <c r="ER1754" s="166"/>
      <c r="ES1754" s="166"/>
      <c r="ET1754" s="166"/>
      <c r="EU1754" s="166"/>
      <c r="EV1754" s="166"/>
      <c r="EW1754" s="166"/>
      <c r="EX1754" s="166"/>
      <c r="EY1754" s="166"/>
      <c r="EZ1754" s="166"/>
      <c r="FA1754" s="166"/>
      <c r="FB1754" s="166"/>
      <c r="FC1754" s="166"/>
      <c r="FD1754" s="166"/>
      <c r="FE1754" s="166"/>
      <c r="FF1754" s="166"/>
      <c r="FG1754" s="166"/>
      <c r="FH1754" s="166"/>
      <c r="FI1754" s="166"/>
      <c r="FJ1754" s="166"/>
    </row>
    <row r="1755" spans="13:166" s="19" customFormat="1">
      <c r="M1755" s="166"/>
      <c r="N1755" s="166"/>
      <c r="O1755" s="166"/>
      <c r="P1755" s="166"/>
      <c r="Q1755" s="166"/>
      <c r="R1755" s="166"/>
      <c r="S1755" s="166"/>
      <c r="T1755" s="166"/>
      <c r="U1755" s="166"/>
      <c r="V1755" s="166"/>
      <c r="W1755" s="166"/>
      <c r="X1755" s="166"/>
      <c r="Y1755" s="166"/>
      <c r="Z1755" s="166"/>
      <c r="AA1755" s="166"/>
      <c r="AB1755" s="166"/>
      <c r="AC1755" s="166"/>
      <c r="AD1755" s="166"/>
      <c r="AE1755" s="166"/>
      <c r="AF1755" s="166"/>
      <c r="AG1755" s="166"/>
      <c r="AH1755" s="167"/>
      <c r="AI1755" s="167"/>
      <c r="AJ1755" s="167"/>
      <c r="AK1755" s="167"/>
      <c r="AL1755" s="167"/>
      <c r="AM1755" s="167"/>
      <c r="AN1755" s="167"/>
      <c r="AO1755" s="167"/>
      <c r="AP1755" s="167"/>
      <c r="AQ1755" s="167"/>
      <c r="AR1755" s="167"/>
      <c r="AS1755" s="167"/>
      <c r="AT1755" s="167"/>
      <c r="AU1755" s="167"/>
      <c r="AV1755" s="167"/>
      <c r="AW1755" s="167"/>
      <c r="AX1755" s="167"/>
      <c r="AY1755" s="167"/>
      <c r="AZ1755" s="167"/>
      <c r="BA1755" s="167"/>
      <c r="BB1755" s="167"/>
      <c r="BC1755" s="167"/>
      <c r="BD1755" s="167"/>
      <c r="BE1755" s="167"/>
      <c r="BF1755" s="167"/>
      <c r="BG1755" s="167"/>
      <c r="BH1755" s="167"/>
      <c r="BI1755" s="167"/>
      <c r="BJ1755" s="167"/>
      <c r="BK1755" s="167"/>
      <c r="BL1755" s="166"/>
      <c r="BM1755" s="166"/>
      <c r="BN1755" s="166"/>
      <c r="BO1755" s="166"/>
      <c r="BP1755" s="166"/>
      <c r="BQ1755" s="166"/>
      <c r="BR1755" s="166"/>
      <c r="BS1755" s="166"/>
      <c r="BT1755" s="166"/>
      <c r="BU1755" s="166"/>
      <c r="BV1755" s="166"/>
      <c r="BW1755" s="166"/>
      <c r="BX1755" s="166"/>
      <c r="BY1755" s="166"/>
      <c r="BZ1755" s="166"/>
      <c r="CA1755" s="166"/>
      <c r="CB1755" s="166"/>
      <c r="CC1755" s="166"/>
      <c r="CD1755" s="166"/>
      <c r="CE1755" s="166"/>
      <c r="CF1755" s="166"/>
      <c r="CG1755" s="166"/>
      <c r="CH1755" s="166"/>
      <c r="CI1755" s="166"/>
      <c r="CJ1755" s="166"/>
      <c r="CK1755" s="166"/>
      <c r="CL1755" s="166"/>
      <c r="CM1755" s="166"/>
      <c r="CN1755" s="166"/>
      <c r="CO1755" s="166"/>
      <c r="CP1755" s="166"/>
      <c r="CQ1755" s="166"/>
      <c r="CR1755" s="166"/>
      <c r="CS1755" s="166"/>
      <c r="CT1755" s="166"/>
      <c r="CU1755" s="166"/>
      <c r="CV1755" s="166"/>
      <c r="CW1755" s="166"/>
      <c r="CX1755" s="166"/>
      <c r="CY1755" s="166"/>
      <c r="CZ1755" s="166"/>
      <c r="DA1755" s="166"/>
      <c r="DB1755" s="166"/>
      <c r="DC1755" s="166"/>
      <c r="DD1755" s="166"/>
      <c r="DE1755" s="166"/>
      <c r="DF1755" s="166"/>
      <c r="DG1755" s="166"/>
      <c r="DH1755" s="166"/>
      <c r="DI1755" s="166"/>
      <c r="DJ1755" s="166"/>
      <c r="DK1755" s="166"/>
      <c r="DL1755" s="166"/>
      <c r="DM1755" s="166"/>
      <c r="DN1755" s="166"/>
      <c r="DO1755" s="166"/>
      <c r="DP1755" s="166"/>
      <c r="DQ1755" s="166"/>
      <c r="DR1755" s="166"/>
      <c r="DS1755" s="166"/>
      <c r="DT1755" s="166"/>
      <c r="DU1755" s="166"/>
      <c r="DV1755" s="166"/>
      <c r="DW1755" s="166"/>
      <c r="DX1755" s="166"/>
      <c r="DY1755" s="166"/>
      <c r="DZ1755" s="166"/>
      <c r="EA1755" s="166"/>
      <c r="EB1755" s="166"/>
      <c r="EC1755" s="166"/>
      <c r="ED1755" s="166"/>
      <c r="EE1755" s="166"/>
      <c r="EF1755" s="166"/>
      <c r="EG1755" s="166"/>
      <c r="EH1755" s="166"/>
      <c r="EI1755" s="166"/>
      <c r="EJ1755" s="166"/>
      <c r="EK1755" s="166"/>
      <c r="EL1755" s="166"/>
      <c r="EM1755" s="166"/>
      <c r="EN1755" s="166"/>
      <c r="EO1755" s="166"/>
      <c r="EP1755" s="166"/>
      <c r="EQ1755" s="166"/>
      <c r="ER1755" s="166"/>
      <c r="ES1755" s="166"/>
      <c r="ET1755" s="166"/>
      <c r="EU1755" s="166"/>
      <c r="EV1755" s="166"/>
      <c r="EW1755" s="166"/>
      <c r="EX1755" s="166"/>
      <c r="EY1755" s="166"/>
      <c r="EZ1755" s="166"/>
      <c r="FA1755" s="166"/>
      <c r="FB1755" s="166"/>
      <c r="FC1755" s="166"/>
      <c r="FD1755" s="166"/>
      <c r="FE1755" s="166"/>
      <c r="FF1755" s="166"/>
      <c r="FG1755" s="166"/>
      <c r="FH1755" s="166"/>
      <c r="FI1755" s="166"/>
      <c r="FJ1755" s="166"/>
    </row>
    <row r="1756" spans="13:166" s="19" customFormat="1">
      <c r="M1756" s="166"/>
      <c r="N1756" s="166"/>
      <c r="O1756" s="166"/>
      <c r="P1756" s="166"/>
      <c r="Q1756" s="166"/>
      <c r="R1756" s="166"/>
      <c r="S1756" s="166"/>
      <c r="T1756" s="166"/>
      <c r="U1756" s="166"/>
      <c r="V1756" s="166"/>
      <c r="W1756" s="166"/>
      <c r="X1756" s="166"/>
      <c r="Y1756" s="166"/>
      <c r="Z1756" s="166"/>
      <c r="AA1756" s="166"/>
      <c r="AB1756" s="166"/>
      <c r="AC1756" s="166"/>
      <c r="AD1756" s="166"/>
      <c r="AE1756" s="166"/>
      <c r="AF1756" s="166"/>
      <c r="AG1756" s="166"/>
      <c r="AH1756" s="167"/>
      <c r="AI1756" s="167"/>
      <c r="AJ1756" s="167"/>
      <c r="AK1756" s="167"/>
      <c r="AL1756" s="167"/>
      <c r="AM1756" s="167"/>
      <c r="AN1756" s="167"/>
      <c r="AO1756" s="167"/>
      <c r="AP1756" s="167"/>
      <c r="AQ1756" s="167"/>
      <c r="AR1756" s="167"/>
      <c r="AS1756" s="167"/>
      <c r="AT1756" s="167"/>
      <c r="AU1756" s="167"/>
      <c r="AV1756" s="167"/>
      <c r="AW1756" s="167"/>
      <c r="AX1756" s="167"/>
      <c r="AY1756" s="167"/>
      <c r="AZ1756" s="167"/>
      <c r="BA1756" s="167"/>
      <c r="BB1756" s="167"/>
      <c r="BC1756" s="167"/>
      <c r="BD1756" s="167"/>
      <c r="BE1756" s="167"/>
      <c r="BF1756" s="167"/>
      <c r="BG1756" s="167"/>
      <c r="BH1756" s="167"/>
      <c r="BI1756" s="167"/>
      <c r="BJ1756" s="167"/>
      <c r="BK1756" s="167"/>
      <c r="BL1756" s="166"/>
      <c r="BM1756" s="166"/>
      <c r="BN1756" s="166"/>
      <c r="BO1756" s="166"/>
      <c r="BP1756" s="166"/>
      <c r="BQ1756" s="166"/>
      <c r="BR1756" s="166"/>
      <c r="BS1756" s="166"/>
      <c r="BT1756" s="166"/>
      <c r="BU1756" s="166"/>
      <c r="BV1756" s="166"/>
      <c r="BW1756" s="166"/>
      <c r="BX1756" s="166"/>
      <c r="BY1756" s="166"/>
      <c r="BZ1756" s="166"/>
      <c r="CA1756" s="166"/>
      <c r="CB1756" s="166"/>
      <c r="CC1756" s="166"/>
      <c r="CD1756" s="166"/>
      <c r="CE1756" s="166"/>
      <c r="CF1756" s="166"/>
      <c r="CG1756" s="166"/>
      <c r="CH1756" s="166"/>
      <c r="CI1756" s="166"/>
      <c r="CJ1756" s="166"/>
      <c r="CK1756" s="166"/>
      <c r="CL1756" s="166"/>
      <c r="CM1756" s="166"/>
      <c r="CN1756" s="166"/>
      <c r="CO1756" s="166"/>
      <c r="CP1756" s="166"/>
      <c r="CQ1756" s="166"/>
      <c r="CR1756" s="166"/>
      <c r="CS1756" s="166"/>
      <c r="CT1756" s="166"/>
      <c r="CU1756" s="166"/>
      <c r="CV1756" s="166"/>
      <c r="CW1756" s="166"/>
      <c r="CX1756" s="166"/>
      <c r="CY1756" s="166"/>
      <c r="CZ1756" s="166"/>
      <c r="DA1756" s="166"/>
      <c r="DB1756" s="166"/>
      <c r="DC1756" s="166"/>
      <c r="DD1756" s="166"/>
      <c r="DE1756" s="166"/>
      <c r="DF1756" s="166"/>
      <c r="DG1756" s="166"/>
      <c r="DH1756" s="166"/>
      <c r="DI1756" s="166"/>
      <c r="DJ1756" s="166"/>
      <c r="DK1756" s="166"/>
      <c r="DL1756" s="166"/>
      <c r="DM1756" s="166"/>
      <c r="DN1756" s="166"/>
      <c r="DO1756" s="166"/>
      <c r="DP1756" s="166"/>
      <c r="DQ1756" s="166"/>
      <c r="DR1756" s="166"/>
      <c r="DS1756" s="166"/>
      <c r="DT1756" s="166"/>
      <c r="DU1756" s="166"/>
      <c r="DV1756" s="166"/>
      <c r="DW1756" s="166"/>
      <c r="DX1756" s="166"/>
      <c r="DY1756" s="166"/>
      <c r="DZ1756" s="166"/>
      <c r="EA1756" s="166"/>
      <c r="EB1756" s="166"/>
      <c r="EC1756" s="166"/>
      <c r="ED1756" s="166"/>
      <c r="EE1756" s="166"/>
      <c r="EF1756" s="166"/>
      <c r="EG1756" s="166"/>
      <c r="EH1756" s="166"/>
      <c r="EI1756" s="166"/>
      <c r="EJ1756" s="166"/>
      <c r="EK1756" s="166"/>
      <c r="EL1756" s="166"/>
      <c r="EM1756" s="166"/>
      <c r="EN1756" s="166"/>
      <c r="EO1756" s="166"/>
      <c r="EP1756" s="166"/>
      <c r="EQ1756" s="166"/>
      <c r="ER1756" s="166"/>
      <c r="ES1756" s="166"/>
      <c r="ET1756" s="166"/>
      <c r="EU1756" s="166"/>
      <c r="EV1756" s="166"/>
      <c r="EW1756" s="166"/>
      <c r="EX1756" s="166"/>
      <c r="EY1756" s="166"/>
      <c r="EZ1756" s="166"/>
      <c r="FA1756" s="166"/>
      <c r="FB1756" s="166"/>
      <c r="FC1756" s="166"/>
      <c r="FD1756" s="166"/>
      <c r="FE1756" s="166"/>
      <c r="FF1756" s="166"/>
      <c r="FG1756" s="166"/>
      <c r="FH1756" s="166"/>
      <c r="FI1756" s="166"/>
      <c r="FJ1756" s="166"/>
    </row>
    <row r="1757" spans="13:166" s="19" customFormat="1">
      <c r="M1757" s="166"/>
      <c r="N1757" s="166"/>
      <c r="O1757" s="166"/>
      <c r="P1757" s="166"/>
      <c r="Q1757" s="166"/>
      <c r="R1757" s="166"/>
      <c r="S1757" s="166"/>
      <c r="T1757" s="166"/>
      <c r="U1757" s="166"/>
      <c r="V1757" s="166"/>
      <c r="W1757" s="166"/>
      <c r="X1757" s="166"/>
      <c r="Y1757" s="166"/>
      <c r="Z1757" s="166"/>
      <c r="AA1757" s="166"/>
      <c r="AB1757" s="166"/>
      <c r="AC1757" s="166"/>
      <c r="AD1757" s="166"/>
      <c r="AE1757" s="166"/>
      <c r="AF1757" s="166"/>
      <c r="AG1757" s="166"/>
      <c r="AH1757" s="167"/>
      <c r="AI1757" s="167"/>
      <c r="AJ1757" s="167"/>
      <c r="AK1757" s="167"/>
      <c r="AL1757" s="167"/>
      <c r="AM1757" s="167"/>
      <c r="AN1757" s="167"/>
      <c r="AO1757" s="167"/>
      <c r="AP1757" s="167"/>
      <c r="AQ1757" s="167"/>
      <c r="AR1757" s="167"/>
      <c r="AS1757" s="167"/>
      <c r="AT1757" s="167"/>
      <c r="AU1757" s="167"/>
      <c r="AV1757" s="167"/>
      <c r="AW1757" s="167"/>
      <c r="AX1757" s="167"/>
      <c r="AY1757" s="167"/>
      <c r="AZ1757" s="167"/>
      <c r="BA1757" s="167"/>
      <c r="BB1757" s="167"/>
      <c r="BC1757" s="167"/>
      <c r="BD1757" s="167"/>
      <c r="BE1757" s="167"/>
      <c r="BF1757" s="167"/>
      <c r="BG1757" s="167"/>
      <c r="BH1757" s="167"/>
      <c r="BI1757" s="167"/>
      <c r="BJ1757" s="167"/>
      <c r="BK1757" s="167"/>
      <c r="BL1757" s="166"/>
      <c r="BM1757" s="166"/>
      <c r="BN1757" s="166"/>
      <c r="BO1757" s="166"/>
      <c r="BP1757" s="166"/>
      <c r="BQ1757" s="166"/>
      <c r="BR1757" s="166"/>
      <c r="BS1757" s="166"/>
      <c r="BT1757" s="166"/>
      <c r="BU1757" s="166"/>
      <c r="BV1757" s="166"/>
      <c r="BW1757" s="166"/>
      <c r="BX1757" s="166"/>
      <c r="BY1757" s="166"/>
      <c r="BZ1757" s="166"/>
      <c r="CA1757" s="166"/>
      <c r="CB1757" s="166"/>
      <c r="CC1757" s="166"/>
      <c r="CD1757" s="166"/>
      <c r="CE1757" s="166"/>
      <c r="CF1757" s="166"/>
      <c r="CG1757" s="166"/>
      <c r="CH1757" s="166"/>
      <c r="CI1757" s="166"/>
      <c r="CJ1757" s="166"/>
      <c r="CK1757" s="166"/>
      <c r="CL1757" s="166"/>
      <c r="CM1757" s="166"/>
      <c r="CN1757" s="166"/>
      <c r="CO1757" s="166"/>
      <c r="CP1757" s="166"/>
      <c r="CQ1757" s="166"/>
      <c r="CR1757" s="166"/>
      <c r="CS1757" s="166"/>
      <c r="CT1757" s="166"/>
      <c r="CU1757" s="166"/>
      <c r="CV1757" s="166"/>
      <c r="CW1757" s="166"/>
      <c r="CX1757" s="166"/>
      <c r="CY1757" s="166"/>
      <c r="CZ1757" s="166"/>
      <c r="DA1757" s="166"/>
      <c r="DB1757" s="166"/>
      <c r="DC1757" s="166"/>
      <c r="DD1757" s="166"/>
      <c r="DE1757" s="166"/>
      <c r="DF1757" s="166"/>
      <c r="DG1757" s="166"/>
      <c r="DH1757" s="166"/>
      <c r="DI1757" s="166"/>
      <c r="DJ1757" s="166"/>
      <c r="DK1757" s="166"/>
      <c r="DL1757" s="166"/>
      <c r="DM1757" s="166"/>
      <c r="DN1757" s="166"/>
      <c r="DO1757" s="166"/>
      <c r="DP1757" s="166"/>
      <c r="DQ1757" s="166"/>
      <c r="DR1757" s="166"/>
      <c r="DS1757" s="166"/>
      <c r="DT1757" s="166"/>
      <c r="DU1757" s="166"/>
      <c r="DV1757" s="166"/>
      <c r="DW1757" s="166"/>
      <c r="DX1757" s="166"/>
      <c r="DY1757" s="166"/>
      <c r="DZ1757" s="166"/>
      <c r="EA1757" s="166"/>
      <c r="EB1757" s="166"/>
      <c r="EC1757" s="166"/>
      <c r="ED1757" s="166"/>
      <c r="EE1757" s="166"/>
      <c r="EF1757" s="166"/>
      <c r="EG1757" s="166"/>
      <c r="EH1757" s="166"/>
      <c r="EI1757" s="166"/>
      <c r="EJ1757" s="166"/>
      <c r="EK1757" s="166"/>
      <c r="EL1757" s="166"/>
      <c r="EM1757" s="166"/>
      <c r="EN1757" s="166"/>
      <c r="EO1757" s="166"/>
      <c r="EP1757" s="166"/>
      <c r="EQ1757" s="166"/>
      <c r="ER1757" s="166"/>
      <c r="ES1757" s="166"/>
      <c r="ET1757" s="166"/>
      <c r="EU1757" s="166"/>
      <c r="EV1757" s="166"/>
      <c r="EW1757" s="166"/>
      <c r="EX1757" s="166"/>
      <c r="EY1757" s="166"/>
      <c r="EZ1757" s="166"/>
      <c r="FA1757" s="166"/>
      <c r="FB1757" s="166"/>
      <c r="FC1757" s="166"/>
      <c r="FD1757" s="166"/>
      <c r="FE1757" s="166"/>
      <c r="FF1757" s="166"/>
      <c r="FG1757" s="166"/>
      <c r="FH1757" s="166"/>
      <c r="FI1757" s="166"/>
      <c r="FJ1757" s="166"/>
    </row>
    <row r="1758" spans="13:166" s="19" customFormat="1">
      <c r="M1758" s="166"/>
      <c r="N1758" s="166"/>
      <c r="O1758" s="166"/>
      <c r="P1758" s="166"/>
      <c r="Q1758" s="166"/>
      <c r="R1758" s="166"/>
      <c r="S1758" s="166"/>
      <c r="T1758" s="166"/>
      <c r="U1758" s="166"/>
      <c r="V1758" s="166"/>
      <c r="W1758" s="166"/>
      <c r="X1758" s="166"/>
      <c r="Y1758" s="166"/>
      <c r="Z1758" s="166"/>
      <c r="AA1758" s="166"/>
      <c r="AB1758" s="166"/>
      <c r="AC1758" s="166"/>
      <c r="AD1758" s="166"/>
      <c r="AE1758" s="166"/>
      <c r="AF1758" s="166"/>
      <c r="AG1758" s="166"/>
      <c r="AH1758" s="167"/>
      <c r="AI1758" s="167"/>
      <c r="AJ1758" s="167"/>
      <c r="AK1758" s="167"/>
      <c r="AL1758" s="167"/>
      <c r="AM1758" s="167"/>
      <c r="AN1758" s="167"/>
      <c r="AO1758" s="167"/>
      <c r="AP1758" s="167"/>
      <c r="AQ1758" s="167"/>
      <c r="AR1758" s="167"/>
      <c r="AS1758" s="167"/>
      <c r="AT1758" s="167"/>
      <c r="AU1758" s="167"/>
      <c r="AV1758" s="167"/>
      <c r="AW1758" s="167"/>
      <c r="AX1758" s="167"/>
      <c r="AY1758" s="167"/>
      <c r="AZ1758" s="167"/>
      <c r="BA1758" s="167"/>
      <c r="BB1758" s="167"/>
      <c r="BC1758" s="167"/>
      <c r="BD1758" s="167"/>
      <c r="BE1758" s="167"/>
      <c r="BF1758" s="167"/>
      <c r="BG1758" s="167"/>
      <c r="BH1758" s="167"/>
      <c r="BI1758" s="167"/>
      <c r="BJ1758" s="167"/>
      <c r="BK1758" s="167"/>
      <c r="BL1758" s="166"/>
      <c r="BM1758" s="166"/>
      <c r="BN1758" s="166"/>
      <c r="BO1758" s="166"/>
      <c r="BP1758" s="166"/>
      <c r="BQ1758" s="166"/>
      <c r="BR1758" s="166"/>
      <c r="BS1758" s="166"/>
      <c r="BT1758" s="166"/>
      <c r="BU1758" s="166"/>
      <c r="BV1758" s="166"/>
      <c r="BW1758" s="166"/>
      <c r="BX1758" s="166"/>
      <c r="BY1758" s="166"/>
      <c r="BZ1758" s="166"/>
      <c r="CA1758" s="166"/>
      <c r="CB1758" s="166"/>
      <c r="CC1758" s="166"/>
      <c r="CD1758" s="166"/>
      <c r="CE1758" s="166"/>
      <c r="CF1758" s="166"/>
      <c r="CG1758" s="166"/>
      <c r="CH1758" s="166"/>
      <c r="CI1758" s="166"/>
      <c r="CJ1758" s="166"/>
      <c r="CK1758" s="166"/>
      <c r="CL1758" s="166"/>
      <c r="CM1758" s="166"/>
      <c r="CN1758" s="166"/>
      <c r="CO1758" s="166"/>
      <c r="CP1758" s="166"/>
      <c r="CQ1758" s="166"/>
      <c r="CR1758" s="166"/>
      <c r="CS1758" s="166"/>
      <c r="CT1758" s="166"/>
      <c r="CU1758" s="166"/>
      <c r="CV1758" s="166"/>
      <c r="CW1758" s="166"/>
      <c r="CX1758" s="166"/>
      <c r="CY1758" s="166"/>
      <c r="CZ1758" s="166"/>
      <c r="DA1758" s="166"/>
      <c r="DB1758" s="166"/>
      <c r="DC1758" s="166"/>
      <c r="DD1758" s="166"/>
      <c r="DE1758" s="166"/>
      <c r="DF1758" s="166"/>
      <c r="DG1758" s="166"/>
      <c r="DH1758" s="166"/>
      <c r="DI1758" s="166"/>
      <c r="DJ1758" s="166"/>
      <c r="DK1758" s="166"/>
      <c r="DL1758" s="166"/>
      <c r="DM1758" s="166"/>
      <c r="DN1758" s="166"/>
      <c r="DO1758" s="166"/>
      <c r="DP1758" s="166"/>
      <c r="DQ1758" s="166"/>
      <c r="DR1758" s="166"/>
      <c r="DS1758" s="166"/>
      <c r="DT1758" s="166"/>
      <c r="DU1758" s="166"/>
      <c r="DV1758" s="166"/>
      <c r="DW1758" s="166"/>
      <c r="DX1758" s="166"/>
      <c r="DY1758" s="166"/>
      <c r="DZ1758" s="166"/>
      <c r="EA1758" s="166"/>
      <c r="EB1758" s="166"/>
      <c r="EC1758" s="166"/>
      <c r="ED1758" s="166"/>
      <c r="EE1758" s="166"/>
      <c r="EF1758" s="166"/>
      <c r="EG1758" s="166"/>
      <c r="EH1758" s="166"/>
      <c r="EI1758" s="166"/>
      <c r="EJ1758" s="166"/>
      <c r="EK1758" s="166"/>
      <c r="EL1758" s="166"/>
      <c r="EM1758" s="166"/>
      <c r="EN1758" s="166"/>
      <c r="EO1758" s="166"/>
      <c r="EP1758" s="166"/>
      <c r="EQ1758" s="166"/>
      <c r="ER1758" s="166"/>
      <c r="ES1758" s="166"/>
      <c r="ET1758" s="166"/>
      <c r="EU1758" s="166"/>
      <c r="EV1758" s="166"/>
      <c r="EW1758" s="166"/>
      <c r="EX1758" s="166"/>
      <c r="EY1758" s="166"/>
      <c r="EZ1758" s="166"/>
      <c r="FA1758" s="166"/>
      <c r="FB1758" s="166"/>
      <c r="FC1758" s="166"/>
      <c r="FD1758" s="166"/>
      <c r="FE1758" s="166"/>
      <c r="FF1758" s="166"/>
      <c r="FG1758" s="166"/>
      <c r="FH1758" s="166"/>
      <c r="FI1758" s="166"/>
      <c r="FJ1758" s="166"/>
    </row>
    <row r="1759" spans="13:166" s="19" customFormat="1">
      <c r="M1759" s="166"/>
      <c r="N1759" s="166"/>
      <c r="O1759" s="166"/>
      <c r="P1759" s="166"/>
      <c r="Q1759" s="166"/>
      <c r="R1759" s="166"/>
      <c r="S1759" s="166"/>
      <c r="T1759" s="166"/>
      <c r="U1759" s="166"/>
      <c r="V1759" s="166"/>
      <c r="W1759" s="166"/>
      <c r="X1759" s="166"/>
      <c r="Y1759" s="166"/>
      <c r="Z1759" s="166"/>
      <c r="AA1759" s="166"/>
      <c r="AB1759" s="166"/>
      <c r="AC1759" s="166"/>
      <c r="AD1759" s="166"/>
      <c r="AE1759" s="166"/>
      <c r="AF1759" s="166"/>
      <c r="AG1759" s="166"/>
      <c r="AH1759" s="167"/>
      <c r="AI1759" s="167"/>
      <c r="AJ1759" s="167"/>
      <c r="AK1759" s="167"/>
      <c r="AL1759" s="167"/>
      <c r="AM1759" s="167"/>
      <c r="AN1759" s="167"/>
      <c r="AO1759" s="167"/>
      <c r="AP1759" s="167"/>
      <c r="AQ1759" s="167"/>
      <c r="AR1759" s="167"/>
      <c r="AS1759" s="167"/>
      <c r="AT1759" s="167"/>
      <c r="AU1759" s="167"/>
      <c r="AV1759" s="167"/>
      <c r="AW1759" s="167"/>
      <c r="AX1759" s="167"/>
      <c r="AY1759" s="167"/>
      <c r="AZ1759" s="167"/>
      <c r="BA1759" s="167"/>
      <c r="BB1759" s="167"/>
      <c r="BC1759" s="167"/>
      <c r="BD1759" s="167"/>
      <c r="BE1759" s="167"/>
      <c r="BF1759" s="167"/>
      <c r="BG1759" s="167"/>
      <c r="BH1759" s="167"/>
      <c r="BI1759" s="167"/>
      <c r="BJ1759" s="167"/>
      <c r="BK1759" s="167"/>
      <c r="BL1759" s="166"/>
      <c r="BM1759" s="166"/>
      <c r="BN1759" s="166"/>
      <c r="BO1759" s="166"/>
      <c r="BP1759" s="166"/>
      <c r="BQ1759" s="166"/>
      <c r="BR1759" s="166"/>
      <c r="BS1759" s="166"/>
      <c r="BT1759" s="166"/>
      <c r="BU1759" s="166"/>
      <c r="BV1759" s="166"/>
      <c r="BW1759" s="166"/>
      <c r="BX1759" s="166"/>
      <c r="BY1759" s="166"/>
      <c r="BZ1759" s="166"/>
      <c r="CA1759" s="166"/>
      <c r="CB1759" s="166"/>
      <c r="CC1759" s="166"/>
      <c r="CD1759" s="166"/>
      <c r="CE1759" s="166"/>
      <c r="CF1759" s="166"/>
      <c r="CG1759" s="166"/>
      <c r="CH1759" s="166"/>
      <c r="CI1759" s="166"/>
      <c r="CJ1759" s="166"/>
      <c r="CK1759" s="166"/>
      <c r="CL1759" s="166"/>
      <c r="CM1759" s="166"/>
      <c r="CN1759" s="166"/>
      <c r="CO1759" s="166"/>
      <c r="CP1759" s="166"/>
      <c r="CQ1759" s="166"/>
      <c r="CR1759" s="166"/>
      <c r="CS1759" s="166"/>
      <c r="CT1759" s="166"/>
      <c r="CU1759" s="166"/>
      <c r="CV1759" s="166"/>
      <c r="CW1759" s="166"/>
      <c r="CX1759" s="166"/>
      <c r="CY1759" s="166"/>
      <c r="CZ1759" s="166"/>
      <c r="DA1759" s="166"/>
      <c r="DB1759" s="166"/>
      <c r="DC1759" s="166"/>
      <c r="DD1759" s="166"/>
      <c r="DE1759" s="166"/>
      <c r="DF1759" s="166"/>
      <c r="DG1759" s="166"/>
      <c r="DH1759" s="166"/>
      <c r="DI1759" s="166"/>
      <c r="DJ1759" s="166"/>
      <c r="DK1759" s="166"/>
      <c r="DL1759" s="166"/>
      <c r="DM1759" s="166"/>
      <c r="DN1759" s="166"/>
      <c r="DO1759" s="166"/>
      <c r="DP1759" s="166"/>
      <c r="DQ1759" s="166"/>
      <c r="DR1759" s="166"/>
      <c r="DS1759" s="166"/>
      <c r="DT1759" s="166"/>
      <c r="DU1759" s="166"/>
      <c r="DV1759" s="166"/>
      <c r="DW1759" s="166"/>
      <c r="DX1759" s="166"/>
      <c r="DY1759" s="166"/>
      <c r="DZ1759" s="166"/>
      <c r="EA1759" s="166"/>
      <c r="EB1759" s="166"/>
      <c r="EC1759" s="166"/>
      <c r="ED1759" s="166"/>
      <c r="EE1759" s="166"/>
      <c r="EF1759" s="166"/>
      <c r="EG1759" s="166"/>
      <c r="EH1759" s="166"/>
      <c r="EI1759" s="166"/>
      <c r="EJ1759" s="166"/>
      <c r="EK1759" s="166"/>
      <c r="EL1759" s="166"/>
      <c r="EM1759" s="166"/>
      <c r="EN1759" s="166"/>
      <c r="EO1759" s="166"/>
      <c r="EP1759" s="166"/>
      <c r="EQ1759" s="166"/>
      <c r="ER1759" s="166"/>
      <c r="ES1759" s="166"/>
      <c r="ET1759" s="166"/>
      <c r="EU1759" s="166"/>
      <c r="EV1759" s="166"/>
      <c r="EW1759" s="166"/>
      <c r="EX1759" s="166"/>
      <c r="EY1759" s="166"/>
      <c r="EZ1759" s="166"/>
      <c r="FA1759" s="166"/>
      <c r="FB1759" s="166"/>
      <c r="FC1759" s="166"/>
      <c r="FD1759" s="166"/>
      <c r="FE1759" s="166"/>
      <c r="FF1759" s="166"/>
      <c r="FG1759" s="166"/>
      <c r="FH1759" s="166"/>
      <c r="FI1759" s="166"/>
      <c r="FJ1759" s="166"/>
    </row>
    <row r="1760" spans="13:166" s="19" customFormat="1">
      <c r="M1760" s="166"/>
      <c r="N1760" s="166"/>
      <c r="O1760" s="166"/>
      <c r="P1760" s="166"/>
      <c r="Q1760" s="166"/>
      <c r="R1760" s="166"/>
      <c r="S1760" s="166"/>
      <c r="T1760" s="166"/>
      <c r="U1760" s="166"/>
      <c r="V1760" s="166"/>
      <c r="W1760" s="166"/>
      <c r="X1760" s="166"/>
      <c r="Y1760" s="166"/>
      <c r="Z1760" s="166"/>
      <c r="AA1760" s="166"/>
      <c r="AB1760" s="166"/>
      <c r="AC1760" s="166"/>
      <c r="AD1760" s="166"/>
      <c r="AE1760" s="166"/>
      <c r="AF1760" s="166"/>
      <c r="AG1760" s="166"/>
      <c r="AH1760" s="167"/>
      <c r="AI1760" s="167"/>
      <c r="AJ1760" s="167"/>
      <c r="AK1760" s="167"/>
      <c r="AL1760" s="167"/>
      <c r="AM1760" s="167"/>
      <c r="AN1760" s="167"/>
      <c r="AO1760" s="167"/>
      <c r="AP1760" s="167"/>
      <c r="AQ1760" s="167"/>
      <c r="AR1760" s="167"/>
      <c r="AS1760" s="167"/>
      <c r="AT1760" s="167"/>
      <c r="AU1760" s="167"/>
      <c r="AV1760" s="167"/>
      <c r="AW1760" s="167"/>
      <c r="AX1760" s="167"/>
      <c r="AY1760" s="167"/>
      <c r="AZ1760" s="167"/>
      <c r="BA1760" s="167"/>
      <c r="BB1760" s="167"/>
      <c r="BC1760" s="167"/>
      <c r="BD1760" s="167"/>
      <c r="BE1760" s="167"/>
      <c r="BF1760" s="167"/>
      <c r="BG1760" s="167"/>
      <c r="BH1760" s="167"/>
      <c r="BI1760" s="167"/>
      <c r="BJ1760" s="167"/>
      <c r="BK1760" s="167"/>
      <c r="BL1760" s="166"/>
      <c r="BM1760" s="166"/>
      <c r="BN1760" s="166"/>
      <c r="BO1760" s="166"/>
      <c r="BP1760" s="166"/>
      <c r="BQ1760" s="166"/>
      <c r="BR1760" s="166"/>
      <c r="BS1760" s="166"/>
      <c r="BT1760" s="166"/>
      <c r="BU1760" s="166"/>
      <c r="BV1760" s="166"/>
      <c r="BW1760" s="166"/>
      <c r="BX1760" s="166"/>
      <c r="BY1760" s="166"/>
      <c r="BZ1760" s="166"/>
      <c r="CA1760" s="166"/>
      <c r="CB1760" s="166"/>
      <c r="CC1760" s="166"/>
      <c r="CD1760" s="166"/>
      <c r="CE1760" s="166"/>
      <c r="CF1760" s="166"/>
      <c r="CG1760" s="166"/>
      <c r="CH1760" s="166"/>
      <c r="CI1760" s="166"/>
      <c r="CJ1760" s="166"/>
      <c r="CK1760" s="166"/>
      <c r="CL1760" s="166"/>
      <c r="CM1760" s="166"/>
      <c r="CN1760" s="166"/>
      <c r="CO1760" s="166"/>
      <c r="CP1760" s="166"/>
      <c r="CQ1760" s="166"/>
      <c r="CR1760" s="166"/>
      <c r="CS1760" s="166"/>
      <c r="CT1760" s="166"/>
      <c r="CU1760" s="166"/>
      <c r="CV1760" s="166"/>
      <c r="CW1760" s="166"/>
      <c r="CX1760" s="166"/>
      <c r="CY1760" s="166"/>
      <c r="CZ1760" s="166"/>
      <c r="DA1760" s="166"/>
      <c r="DB1760" s="166"/>
      <c r="DC1760" s="166"/>
      <c r="DD1760" s="166"/>
      <c r="DE1760" s="166"/>
      <c r="DF1760" s="166"/>
      <c r="DG1760" s="166"/>
      <c r="DH1760" s="166"/>
      <c r="DI1760" s="166"/>
      <c r="DJ1760" s="166"/>
      <c r="DK1760" s="166"/>
      <c r="DL1760" s="166"/>
      <c r="DM1760" s="166"/>
      <c r="DN1760" s="166"/>
      <c r="DO1760" s="166"/>
      <c r="DP1760" s="166"/>
      <c r="DQ1760" s="166"/>
      <c r="DR1760" s="166"/>
      <c r="DS1760" s="166"/>
      <c r="DT1760" s="166"/>
      <c r="DU1760" s="166"/>
      <c r="DV1760" s="166"/>
      <c r="DW1760" s="166"/>
      <c r="DX1760" s="166"/>
      <c r="DY1760" s="166"/>
      <c r="DZ1760" s="166"/>
      <c r="EA1760" s="166"/>
      <c r="EB1760" s="166"/>
      <c r="EC1760" s="166"/>
      <c r="ED1760" s="166"/>
      <c r="EE1760" s="166"/>
      <c r="EF1760" s="166"/>
      <c r="EG1760" s="166"/>
      <c r="EH1760" s="166"/>
      <c r="EI1760" s="166"/>
      <c r="EJ1760" s="166"/>
      <c r="EK1760" s="166"/>
      <c r="EL1760" s="166"/>
      <c r="EM1760" s="166"/>
      <c r="EN1760" s="166"/>
      <c r="EO1760" s="166"/>
      <c r="EP1760" s="166"/>
      <c r="EQ1760" s="166"/>
      <c r="ER1760" s="166"/>
      <c r="ES1760" s="166"/>
      <c r="ET1760" s="166"/>
      <c r="EU1760" s="166"/>
      <c r="EV1760" s="166"/>
      <c r="EW1760" s="166"/>
      <c r="EX1760" s="166"/>
      <c r="EY1760" s="166"/>
      <c r="EZ1760" s="166"/>
      <c r="FA1760" s="166"/>
      <c r="FB1760" s="166"/>
      <c r="FC1760" s="166"/>
      <c r="FD1760" s="166"/>
      <c r="FE1760" s="166"/>
      <c r="FF1760" s="166"/>
      <c r="FG1760" s="166"/>
      <c r="FH1760" s="166"/>
      <c r="FI1760" s="166"/>
      <c r="FJ1760" s="166"/>
    </row>
    <row r="1761" spans="13:166" s="19" customFormat="1">
      <c r="M1761" s="166"/>
      <c r="N1761" s="166"/>
      <c r="O1761" s="166"/>
      <c r="P1761" s="166"/>
      <c r="Q1761" s="166"/>
      <c r="R1761" s="166"/>
      <c r="S1761" s="166"/>
      <c r="T1761" s="166"/>
      <c r="U1761" s="166"/>
      <c r="V1761" s="166"/>
      <c r="W1761" s="166"/>
      <c r="X1761" s="166"/>
      <c r="Y1761" s="166"/>
      <c r="Z1761" s="166"/>
      <c r="AA1761" s="166"/>
      <c r="AB1761" s="166"/>
      <c r="AC1761" s="166"/>
      <c r="AD1761" s="166"/>
      <c r="AE1761" s="166"/>
      <c r="AF1761" s="166"/>
      <c r="AG1761" s="166"/>
      <c r="AH1761" s="167"/>
      <c r="AI1761" s="167"/>
      <c r="AJ1761" s="167"/>
      <c r="AK1761" s="167"/>
      <c r="AL1761" s="167"/>
      <c r="AM1761" s="167"/>
      <c r="AN1761" s="167"/>
      <c r="AO1761" s="167"/>
      <c r="AP1761" s="167"/>
      <c r="AQ1761" s="167"/>
      <c r="AR1761" s="167"/>
      <c r="AS1761" s="167"/>
      <c r="AT1761" s="167"/>
      <c r="AU1761" s="167"/>
      <c r="AV1761" s="167"/>
      <c r="AW1761" s="167"/>
      <c r="AX1761" s="167"/>
      <c r="AY1761" s="167"/>
      <c r="AZ1761" s="167"/>
      <c r="BA1761" s="167"/>
      <c r="BB1761" s="167"/>
      <c r="BC1761" s="167"/>
      <c r="BD1761" s="167"/>
      <c r="BE1761" s="167"/>
      <c r="BF1761" s="167"/>
      <c r="BG1761" s="167"/>
      <c r="BH1761" s="167"/>
      <c r="BI1761" s="167"/>
      <c r="BJ1761" s="167"/>
      <c r="BK1761" s="167"/>
      <c r="BL1761" s="166"/>
      <c r="BM1761" s="166"/>
      <c r="BN1761" s="166"/>
      <c r="BO1761" s="166"/>
      <c r="BP1761" s="166"/>
      <c r="BQ1761" s="166"/>
      <c r="BR1761" s="166"/>
      <c r="BS1761" s="166"/>
      <c r="BT1761" s="166"/>
      <c r="BU1761" s="166"/>
      <c r="BV1761" s="166"/>
      <c r="BW1761" s="166"/>
      <c r="BX1761" s="166"/>
      <c r="BY1761" s="166"/>
      <c r="BZ1761" s="166"/>
      <c r="CA1761" s="166"/>
      <c r="CB1761" s="166"/>
      <c r="CC1761" s="166"/>
      <c r="CD1761" s="166"/>
      <c r="CE1761" s="166"/>
      <c r="CF1761" s="166"/>
      <c r="CG1761" s="166"/>
      <c r="CH1761" s="166"/>
      <c r="CI1761" s="166"/>
      <c r="CJ1761" s="166"/>
      <c r="CK1761" s="166"/>
      <c r="CL1761" s="166"/>
      <c r="CM1761" s="166"/>
      <c r="CN1761" s="166"/>
      <c r="CO1761" s="166"/>
      <c r="CP1761" s="166"/>
      <c r="CQ1761" s="166"/>
      <c r="CR1761" s="166"/>
      <c r="CS1761" s="166"/>
      <c r="CT1761" s="166"/>
      <c r="CU1761" s="166"/>
      <c r="CV1761" s="166"/>
      <c r="CW1761" s="166"/>
      <c r="CX1761" s="166"/>
      <c r="CY1761" s="166"/>
      <c r="CZ1761" s="166"/>
      <c r="DA1761" s="166"/>
      <c r="DB1761" s="166"/>
      <c r="DC1761" s="166"/>
      <c r="DD1761" s="166"/>
      <c r="DE1761" s="166"/>
      <c r="DF1761" s="166"/>
      <c r="DG1761" s="166"/>
      <c r="DH1761" s="166"/>
      <c r="DI1761" s="166"/>
      <c r="DJ1761" s="166"/>
      <c r="DK1761" s="166"/>
      <c r="DL1761" s="166"/>
      <c r="DM1761" s="166"/>
      <c r="DN1761" s="166"/>
      <c r="DO1761" s="166"/>
      <c r="DP1761" s="166"/>
      <c r="DQ1761" s="166"/>
      <c r="DR1761" s="166"/>
      <c r="DS1761" s="166"/>
      <c r="DT1761" s="166"/>
      <c r="DU1761" s="166"/>
      <c r="DV1761" s="166"/>
      <c r="DW1761" s="166"/>
      <c r="DX1761" s="166"/>
      <c r="DY1761" s="166"/>
      <c r="DZ1761" s="166"/>
      <c r="EA1761" s="166"/>
      <c r="EB1761" s="166"/>
      <c r="EC1761" s="166"/>
      <c r="ED1761" s="166"/>
      <c r="EE1761" s="166"/>
      <c r="EF1761" s="166"/>
      <c r="EG1761" s="166"/>
      <c r="EH1761" s="166"/>
      <c r="EI1761" s="166"/>
      <c r="EJ1761" s="166"/>
      <c r="EK1761" s="166"/>
      <c r="EL1761" s="166"/>
      <c r="EM1761" s="166"/>
      <c r="EN1761" s="166"/>
      <c r="EO1761" s="166"/>
      <c r="EP1761" s="166"/>
      <c r="EQ1761" s="166"/>
      <c r="ER1761" s="166"/>
      <c r="ES1761" s="166"/>
      <c r="ET1761" s="166"/>
      <c r="EU1761" s="166"/>
      <c r="EV1761" s="166"/>
      <c r="EW1761" s="166"/>
      <c r="EX1761" s="166"/>
      <c r="EY1761" s="166"/>
      <c r="EZ1761" s="166"/>
      <c r="FA1761" s="166"/>
      <c r="FB1761" s="166"/>
      <c r="FC1761" s="166"/>
      <c r="FD1761" s="166"/>
      <c r="FE1761" s="166"/>
      <c r="FF1761" s="166"/>
      <c r="FG1761" s="166"/>
      <c r="FH1761" s="166"/>
      <c r="FI1761" s="166"/>
      <c r="FJ1761" s="166"/>
    </row>
    <row r="1762" spans="13:166" s="19" customFormat="1">
      <c r="M1762" s="166"/>
      <c r="N1762" s="166"/>
      <c r="O1762" s="166"/>
      <c r="P1762" s="166"/>
      <c r="Q1762" s="166"/>
      <c r="R1762" s="166"/>
      <c r="S1762" s="166"/>
      <c r="T1762" s="166"/>
      <c r="U1762" s="166"/>
      <c r="V1762" s="166"/>
      <c r="W1762" s="166"/>
      <c r="X1762" s="166"/>
      <c r="Y1762" s="166"/>
      <c r="Z1762" s="166"/>
      <c r="AA1762" s="166"/>
      <c r="AB1762" s="166"/>
      <c r="AC1762" s="166"/>
      <c r="AD1762" s="166"/>
      <c r="AE1762" s="166"/>
      <c r="AF1762" s="166"/>
      <c r="AG1762" s="166"/>
      <c r="AH1762" s="167"/>
      <c r="AI1762" s="167"/>
      <c r="AJ1762" s="167"/>
      <c r="AK1762" s="167"/>
      <c r="AL1762" s="167"/>
      <c r="AM1762" s="167"/>
      <c r="AN1762" s="167"/>
      <c r="AO1762" s="167"/>
      <c r="AP1762" s="167"/>
      <c r="AQ1762" s="167"/>
      <c r="AR1762" s="167"/>
      <c r="AS1762" s="167"/>
      <c r="AT1762" s="167"/>
      <c r="AU1762" s="167"/>
      <c r="AV1762" s="167"/>
      <c r="AW1762" s="167"/>
      <c r="AX1762" s="167"/>
      <c r="AY1762" s="167"/>
      <c r="AZ1762" s="167"/>
      <c r="BA1762" s="167"/>
      <c r="BB1762" s="167"/>
      <c r="BC1762" s="167"/>
      <c r="BD1762" s="167"/>
      <c r="BE1762" s="167"/>
      <c r="BF1762" s="167"/>
      <c r="BG1762" s="167"/>
      <c r="BH1762" s="167"/>
      <c r="BI1762" s="167"/>
      <c r="BJ1762" s="167"/>
      <c r="BK1762" s="167"/>
      <c r="BL1762" s="166"/>
      <c r="BM1762" s="166"/>
      <c r="BN1762" s="166"/>
      <c r="BO1762" s="166"/>
      <c r="BP1762" s="166"/>
      <c r="BQ1762" s="166"/>
      <c r="BR1762" s="166"/>
      <c r="BS1762" s="166"/>
      <c r="BT1762" s="166"/>
      <c r="BU1762" s="166"/>
      <c r="BV1762" s="166"/>
      <c r="BW1762" s="166"/>
      <c r="BX1762" s="166"/>
      <c r="BY1762" s="166"/>
      <c r="BZ1762" s="166"/>
      <c r="CA1762" s="166"/>
      <c r="CB1762" s="166"/>
      <c r="CC1762" s="166"/>
      <c r="CD1762" s="166"/>
      <c r="CE1762" s="166"/>
      <c r="CF1762" s="166"/>
      <c r="CG1762" s="166"/>
      <c r="CH1762" s="166"/>
      <c r="CI1762" s="166"/>
      <c r="CJ1762" s="166"/>
      <c r="CK1762" s="166"/>
      <c r="CL1762" s="166"/>
      <c r="CM1762" s="166"/>
      <c r="CN1762" s="166"/>
      <c r="CO1762" s="166"/>
      <c r="CP1762" s="166"/>
      <c r="CQ1762" s="166"/>
      <c r="CR1762" s="166"/>
      <c r="CS1762" s="166"/>
      <c r="CT1762" s="166"/>
      <c r="CU1762" s="166"/>
      <c r="CV1762" s="166"/>
      <c r="CW1762" s="166"/>
      <c r="CX1762" s="166"/>
      <c r="CY1762" s="166"/>
      <c r="CZ1762" s="166"/>
      <c r="DA1762" s="166"/>
      <c r="DB1762" s="166"/>
      <c r="DC1762" s="166"/>
      <c r="DD1762" s="166"/>
      <c r="DE1762" s="166"/>
      <c r="DF1762" s="166"/>
      <c r="DG1762" s="166"/>
      <c r="DH1762" s="166"/>
      <c r="DI1762" s="166"/>
      <c r="DJ1762" s="166"/>
      <c r="DK1762" s="166"/>
      <c r="DL1762" s="166"/>
      <c r="DM1762" s="166"/>
      <c r="DN1762" s="166"/>
      <c r="DO1762" s="166"/>
      <c r="DP1762" s="166"/>
      <c r="DQ1762" s="166"/>
      <c r="DR1762" s="166"/>
      <c r="DS1762" s="166"/>
      <c r="DT1762" s="166"/>
      <c r="DU1762" s="166"/>
      <c r="DV1762" s="166"/>
      <c r="DW1762" s="166"/>
      <c r="DX1762" s="166"/>
      <c r="DY1762" s="166"/>
      <c r="DZ1762" s="166"/>
      <c r="EA1762" s="166"/>
      <c r="EB1762" s="166"/>
      <c r="EC1762" s="166"/>
      <c r="ED1762" s="166"/>
      <c r="EE1762" s="166"/>
      <c r="EF1762" s="166"/>
      <c r="EG1762" s="166"/>
      <c r="EH1762" s="166"/>
      <c r="EI1762" s="166"/>
      <c r="EJ1762" s="166"/>
      <c r="EK1762" s="166"/>
      <c r="EL1762" s="166"/>
      <c r="EM1762" s="166"/>
      <c r="EN1762" s="166"/>
      <c r="EO1762" s="166"/>
      <c r="EP1762" s="166"/>
      <c r="EQ1762" s="166"/>
      <c r="ER1762" s="166"/>
      <c r="ES1762" s="166"/>
      <c r="ET1762" s="166"/>
      <c r="EU1762" s="166"/>
      <c r="EV1762" s="166"/>
      <c r="EW1762" s="166"/>
      <c r="EX1762" s="166"/>
      <c r="EY1762" s="166"/>
      <c r="EZ1762" s="166"/>
      <c r="FA1762" s="166"/>
      <c r="FB1762" s="166"/>
      <c r="FC1762" s="166"/>
      <c r="FD1762" s="166"/>
      <c r="FE1762" s="166"/>
      <c r="FF1762" s="166"/>
      <c r="FG1762" s="166"/>
      <c r="FH1762" s="166"/>
      <c r="FI1762" s="166"/>
      <c r="FJ1762" s="166"/>
    </row>
    <row r="1763" spans="13:166" s="19" customFormat="1">
      <c r="M1763" s="166"/>
      <c r="N1763" s="166"/>
      <c r="O1763" s="166"/>
      <c r="P1763" s="166"/>
      <c r="Q1763" s="166"/>
      <c r="R1763" s="166"/>
      <c r="S1763" s="166"/>
      <c r="T1763" s="166"/>
      <c r="U1763" s="166"/>
      <c r="V1763" s="166"/>
      <c r="W1763" s="166"/>
      <c r="X1763" s="166"/>
      <c r="Y1763" s="166"/>
      <c r="Z1763" s="166"/>
      <c r="AA1763" s="166"/>
      <c r="AB1763" s="166"/>
      <c r="AC1763" s="166"/>
      <c r="AD1763" s="166"/>
      <c r="AE1763" s="166"/>
      <c r="AF1763" s="166"/>
      <c r="AG1763" s="166"/>
      <c r="AH1763" s="167"/>
      <c r="AI1763" s="167"/>
      <c r="AJ1763" s="167"/>
      <c r="AK1763" s="167"/>
      <c r="AL1763" s="167"/>
      <c r="AM1763" s="167"/>
      <c r="AN1763" s="167"/>
      <c r="AO1763" s="167"/>
      <c r="AP1763" s="167"/>
      <c r="AQ1763" s="167"/>
      <c r="AR1763" s="167"/>
      <c r="AS1763" s="167"/>
      <c r="AT1763" s="167"/>
      <c r="AU1763" s="167"/>
      <c r="AV1763" s="167"/>
      <c r="AW1763" s="167"/>
      <c r="AX1763" s="167"/>
      <c r="AY1763" s="167"/>
      <c r="AZ1763" s="167"/>
      <c r="BA1763" s="167"/>
      <c r="BB1763" s="167"/>
      <c r="BC1763" s="167"/>
      <c r="BD1763" s="167"/>
      <c r="BE1763" s="167"/>
      <c r="BF1763" s="167"/>
      <c r="BG1763" s="167"/>
      <c r="BH1763" s="167"/>
      <c r="BI1763" s="167"/>
      <c r="BJ1763" s="167"/>
      <c r="BK1763" s="167"/>
      <c r="BL1763" s="166"/>
      <c r="BM1763" s="166"/>
      <c r="BN1763" s="166"/>
      <c r="BO1763" s="166"/>
      <c r="BP1763" s="166"/>
      <c r="BQ1763" s="166"/>
      <c r="BR1763" s="166"/>
      <c r="BS1763" s="166"/>
      <c r="BT1763" s="166"/>
      <c r="BU1763" s="166"/>
      <c r="BV1763" s="166"/>
      <c r="BW1763" s="166"/>
      <c r="BX1763" s="166"/>
      <c r="BY1763" s="166"/>
      <c r="BZ1763" s="166"/>
      <c r="CA1763" s="166"/>
      <c r="CB1763" s="166"/>
      <c r="CC1763" s="166"/>
      <c r="CD1763" s="166"/>
      <c r="CE1763" s="166"/>
      <c r="CF1763" s="166"/>
      <c r="CG1763" s="166"/>
      <c r="CH1763" s="166"/>
      <c r="CI1763" s="166"/>
      <c r="CJ1763" s="166"/>
      <c r="CK1763" s="166"/>
      <c r="CL1763" s="166"/>
      <c r="CM1763" s="166"/>
      <c r="CN1763" s="166"/>
      <c r="CO1763" s="166"/>
      <c r="CP1763" s="166"/>
      <c r="CQ1763" s="166"/>
      <c r="CR1763" s="166"/>
      <c r="CS1763" s="166"/>
      <c r="CT1763" s="166"/>
      <c r="CU1763" s="166"/>
      <c r="CV1763" s="166"/>
      <c r="CW1763" s="166"/>
      <c r="CX1763" s="166"/>
      <c r="CY1763" s="166"/>
      <c r="CZ1763" s="166"/>
      <c r="DA1763" s="166"/>
      <c r="DB1763" s="166"/>
      <c r="DC1763" s="166"/>
      <c r="DD1763" s="166"/>
      <c r="DE1763" s="166"/>
      <c r="DF1763" s="166"/>
      <c r="DG1763" s="166"/>
      <c r="DH1763" s="166"/>
      <c r="DI1763" s="166"/>
      <c r="DJ1763" s="166"/>
      <c r="DK1763" s="166"/>
      <c r="DL1763" s="166"/>
      <c r="DM1763" s="166"/>
      <c r="DN1763" s="166"/>
      <c r="DO1763" s="166"/>
      <c r="DP1763" s="166"/>
      <c r="DQ1763" s="166"/>
      <c r="DR1763" s="166"/>
      <c r="DS1763" s="166"/>
      <c r="DT1763" s="166"/>
      <c r="DU1763" s="166"/>
      <c r="DV1763" s="166"/>
      <c r="DW1763" s="166"/>
      <c r="DX1763" s="166"/>
      <c r="DY1763" s="166"/>
      <c r="DZ1763" s="166"/>
      <c r="EA1763" s="166"/>
      <c r="EB1763" s="166"/>
      <c r="EC1763" s="166"/>
      <c r="ED1763" s="166"/>
      <c r="EE1763" s="166"/>
      <c r="EF1763" s="166"/>
      <c r="EG1763" s="166"/>
      <c r="EH1763" s="166"/>
      <c r="EI1763" s="166"/>
      <c r="EJ1763" s="166"/>
      <c r="EK1763" s="166"/>
      <c r="EL1763" s="166"/>
      <c r="EM1763" s="166"/>
      <c r="EN1763" s="166"/>
      <c r="EO1763" s="166"/>
      <c r="EP1763" s="166"/>
      <c r="EQ1763" s="166"/>
      <c r="ER1763" s="166"/>
      <c r="ES1763" s="166"/>
      <c r="ET1763" s="166"/>
      <c r="EU1763" s="166"/>
      <c r="EV1763" s="166"/>
      <c r="EW1763" s="166"/>
      <c r="EX1763" s="166"/>
      <c r="EY1763" s="166"/>
      <c r="EZ1763" s="166"/>
      <c r="FA1763" s="166"/>
      <c r="FB1763" s="166"/>
      <c r="FC1763" s="166"/>
      <c r="FD1763" s="166"/>
      <c r="FE1763" s="166"/>
      <c r="FF1763" s="166"/>
      <c r="FG1763" s="166"/>
      <c r="FH1763" s="166"/>
      <c r="FI1763" s="166"/>
      <c r="FJ1763" s="166"/>
    </row>
    <row r="1764" spans="13:166" s="19" customFormat="1">
      <c r="M1764" s="166"/>
      <c r="N1764" s="166"/>
      <c r="O1764" s="166"/>
      <c r="P1764" s="166"/>
      <c r="Q1764" s="166"/>
      <c r="R1764" s="166"/>
      <c r="S1764" s="166"/>
      <c r="T1764" s="166"/>
      <c r="U1764" s="166"/>
      <c r="V1764" s="166"/>
      <c r="W1764" s="166"/>
      <c r="X1764" s="166"/>
      <c r="Y1764" s="166"/>
      <c r="Z1764" s="166"/>
      <c r="AA1764" s="166"/>
      <c r="AB1764" s="166"/>
      <c r="AC1764" s="166"/>
      <c r="AD1764" s="166"/>
      <c r="AE1764" s="166"/>
      <c r="AF1764" s="166"/>
      <c r="AG1764" s="166"/>
      <c r="AH1764" s="167"/>
      <c r="AI1764" s="167"/>
      <c r="AJ1764" s="167"/>
      <c r="AK1764" s="167"/>
      <c r="AL1764" s="167"/>
      <c r="AM1764" s="167"/>
      <c r="AN1764" s="167"/>
      <c r="AO1764" s="167"/>
      <c r="AP1764" s="167"/>
      <c r="AQ1764" s="167"/>
      <c r="AR1764" s="167"/>
      <c r="AS1764" s="167"/>
      <c r="AT1764" s="167"/>
      <c r="AU1764" s="167"/>
      <c r="AV1764" s="167"/>
      <c r="AW1764" s="167"/>
      <c r="AX1764" s="167"/>
      <c r="AY1764" s="167"/>
      <c r="AZ1764" s="167"/>
      <c r="BA1764" s="167"/>
      <c r="BB1764" s="167"/>
      <c r="BC1764" s="167"/>
      <c r="BD1764" s="167"/>
      <c r="BE1764" s="167"/>
      <c r="BF1764" s="167"/>
      <c r="BG1764" s="167"/>
      <c r="BH1764" s="167"/>
      <c r="BI1764" s="167"/>
      <c r="BJ1764" s="167"/>
      <c r="BK1764" s="167"/>
      <c r="BL1764" s="166"/>
      <c r="BM1764" s="166"/>
      <c r="BN1764" s="166"/>
      <c r="BO1764" s="166"/>
      <c r="BP1764" s="166"/>
      <c r="BQ1764" s="166"/>
      <c r="BR1764" s="166"/>
      <c r="BS1764" s="166"/>
      <c r="BT1764" s="166"/>
      <c r="BU1764" s="166"/>
      <c r="BV1764" s="166"/>
      <c r="BW1764" s="166"/>
      <c r="BX1764" s="166"/>
      <c r="BY1764" s="166"/>
      <c r="BZ1764" s="166"/>
      <c r="CA1764" s="166"/>
      <c r="CB1764" s="166"/>
      <c r="CC1764" s="166"/>
      <c r="CD1764" s="166"/>
      <c r="CE1764" s="166"/>
      <c r="CF1764" s="166"/>
      <c r="CG1764" s="166"/>
      <c r="CH1764" s="166"/>
      <c r="CI1764" s="166"/>
      <c r="CJ1764" s="166"/>
      <c r="CK1764" s="166"/>
      <c r="CL1764" s="166"/>
      <c r="CM1764" s="166"/>
      <c r="CN1764" s="166"/>
      <c r="CO1764" s="166"/>
      <c r="CP1764" s="166"/>
      <c r="CQ1764" s="166"/>
      <c r="CR1764" s="166"/>
      <c r="CS1764" s="166"/>
      <c r="CT1764" s="166"/>
      <c r="CU1764" s="166"/>
      <c r="CV1764" s="166"/>
      <c r="CW1764" s="166"/>
      <c r="CX1764" s="166"/>
      <c r="CY1764" s="166"/>
      <c r="CZ1764" s="166"/>
      <c r="DA1764" s="166"/>
      <c r="DB1764" s="166"/>
      <c r="DC1764" s="166"/>
      <c r="DD1764" s="166"/>
      <c r="DE1764" s="166"/>
      <c r="DF1764" s="166"/>
      <c r="DG1764" s="166"/>
      <c r="DH1764" s="166"/>
      <c r="DI1764" s="166"/>
      <c r="DJ1764" s="166"/>
      <c r="DK1764" s="166"/>
      <c r="DL1764" s="166"/>
      <c r="DM1764" s="166"/>
      <c r="DN1764" s="166"/>
      <c r="DO1764" s="166"/>
      <c r="DP1764" s="166"/>
      <c r="DQ1764" s="166"/>
      <c r="DR1764" s="166"/>
      <c r="DS1764" s="166"/>
      <c r="DT1764" s="166"/>
      <c r="DU1764" s="166"/>
      <c r="DV1764" s="166"/>
      <c r="DW1764" s="166"/>
      <c r="DX1764" s="166"/>
      <c r="DY1764" s="166"/>
      <c r="DZ1764" s="166"/>
      <c r="EA1764" s="166"/>
      <c r="EB1764" s="166"/>
      <c r="EC1764" s="166"/>
      <c r="ED1764" s="166"/>
      <c r="EE1764" s="166"/>
      <c r="EF1764" s="166"/>
      <c r="EG1764" s="166"/>
      <c r="EH1764" s="166"/>
      <c r="EI1764" s="166"/>
      <c r="EJ1764" s="166"/>
      <c r="EK1764" s="166"/>
      <c r="EL1764" s="166"/>
      <c r="EM1764" s="166"/>
      <c r="EN1764" s="166"/>
      <c r="EO1764" s="166"/>
      <c r="EP1764" s="166"/>
      <c r="EQ1764" s="166"/>
      <c r="ER1764" s="166"/>
      <c r="ES1764" s="166"/>
      <c r="ET1764" s="166"/>
      <c r="EU1764" s="166"/>
      <c r="EV1764" s="166"/>
      <c r="EW1764" s="166"/>
      <c r="EX1764" s="166"/>
      <c r="EY1764" s="166"/>
      <c r="EZ1764" s="166"/>
      <c r="FA1764" s="166"/>
      <c r="FB1764" s="166"/>
      <c r="FC1764" s="166"/>
      <c r="FD1764" s="166"/>
      <c r="FE1764" s="166"/>
      <c r="FF1764" s="166"/>
      <c r="FG1764" s="166"/>
      <c r="FH1764" s="166"/>
      <c r="FI1764" s="166"/>
      <c r="FJ1764" s="166"/>
    </row>
    <row r="1765" spans="13:166" s="19" customFormat="1">
      <c r="M1765" s="166"/>
      <c r="N1765" s="166"/>
      <c r="O1765" s="166"/>
      <c r="P1765" s="166"/>
      <c r="Q1765" s="166"/>
      <c r="R1765" s="166"/>
      <c r="S1765" s="166"/>
      <c r="T1765" s="166"/>
      <c r="U1765" s="166"/>
      <c r="V1765" s="166"/>
      <c r="W1765" s="166"/>
      <c r="X1765" s="166"/>
      <c r="Y1765" s="166"/>
      <c r="Z1765" s="166"/>
      <c r="AA1765" s="166"/>
      <c r="AB1765" s="166"/>
      <c r="AC1765" s="166"/>
      <c r="AD1765" s="166"/>
      <c r="AE1765" s="166"/>
      <c r="AF1765" s="166"/>
      <c r="AG1765" s="166"/>
      <c r="AH1765" s="167"/>
      <c r="AI1765" s="167"/>
      <c r="AJ1765" s="167"/>
      <c r="AK1765" s="167"/>
      <c r="AL1765" s="167"/>
      <c r="AM1765" s="167"/>
      <c r="AN1765" s="167"/>
      <c r="AO1765" s="167"/>
      <c r="AP1765" s="167"/>
      <c r="AQ1765" s="167"/>
      <c r="AR1765" s="167"/>
      <c r="AS1765" s="167"/>
      <c r="AT1765" s="167"/>
      <c r="AU1765" s="167"/>
      <c r="AV1765" s="167"/>
      <c r="AW1765" s="167"/>
      <c r="AX1765" s="167"/>
      <c r="AY1765" s="167"/>
      <c r="AZ1765" s="167"/>
      <c r="BA1765" s="167"/>
      <c r="BB1765" s="167"/>
      <c r="BC1765" s="167"/>
      <c r="BD1765" s="167"/>
      <c r="BE1765" s="167"/>
      <c r="BF1765" s="167"/>
      <c r="BG1765" s="167"/>
      <c r="BH1765" s="167"/>
      <c r="BI1765" s="167"/>
      <c r="BJ1765" s="167"/>
      <c r="BK1765" s="167"/>
      <c r="BL1765" s="166"/>
      <c r="BM1765" s="166"/>
      <c r="BN1765" s="166"/>
      <c r="BO1765" s="166"/>
      <c r="BP1765" s="166"/>
      <c r="BQ1765" s="166"/>
      <c r="BR1765" s="166"/>
      <c r="BS1765" s="166"/>
      <c r="BT1765" s="166"/>
      <c r="BU1765" s="166"/>
      <c r="BV1765" s="166"/>
      <c r="BW1765" s="166"/>
      <c r="BX1765" s="166"/>
      <c r="BY1765" s="166"/>
      <c r="BZ1765" s="166"/>
      <c r="CA1765" s="166"/>
      <c r="CB1765" s="166"/>
      <c r="CC1765" s="166"/>
      <c r="CD1765" s="166"/>
      <c r="CE1765" s="166"/>
      <c r="CF1765" s="166"/>
      <c r="CG1765" s="166"/>
      <c r="CH1765" s="166"/>
      <c r="CI1765" s="166"/>
      <c r="CJ1765" s="166"/>
      <c r="CK1765" s="166"/>
      <c r="CL1765" s="166"/>
      <c r="CM1765" s="166"/>
      <c r="CN1765" s="166"/>
      <c r="CO1765" s="166"/>
      <c r="CP1765" s="166"/>
      <c r="CQ1765" s="166"/>
      <c r="CR1765" s="166"/>
      <c r="CS1765" s="166"/>
      <c r="CT1765" s="166"/>
      <c r="CU1765" s="166"/>
      <c r="CV1765" s="166"/>
      <c r="CW1765" s="166"/>
      <c r="CX1765" s="166"/>
      <c r="CY1765" s="166"/>
      <c r="CZ1765" s="166"/>
      <c r="DA1765" s="166"/>
      <c r="DB1765" s="166"/>
      <c r="DC1765" s="166"/>
      <c r="DD1765" s="166"/>
      <c r="DE1765" s="166"/>
      <c r="DF1765" s="166"/>
      <c r="DG1765" s="166"/>
      <c r="DH1765" s="166"/>
      <c r="DI1765" s="166"/>
      <c r="DJ1765" s="166"/>
      <c r="DK1765" s="166"/>
      <c r="DL1765" s="166"/>
      <c r="DM1765" s="166"/>
      <c r="DN1765" s="166"/>
      <c r="DO1765" s="166"/>
      <c r="DP1765" s="166"/>
      <c r="DQ1765" s="166"/>
      <c r="DR1765" s="166"/>
      <c r="DS1765" s="166"/>
      <c r="DT1765" s="166"/>
      <c r="DU1765" s="166"/>
      <c r="DV1765" s="166"/>
      <c r="DW1765" s="166"/>
      <c r="DX1765" s="166"/>
      <c r="DY1765" s="166"/>
      <c r="DZ1765" s="166"/>
      <c r="EA1765" s="166"/>
      <c r="EB1765" s="166"/>
      <c r="EC1765" s="166"/>
      <c r="ED1765" s="166"/>
      <c r="EE1765" s="166"/>
      <c r="EF1765" s="166"/>
      <c r="EG1765" s="166"/>
      <c r="EH1765" s="166"/>
      <c r="EI1765" s="166"/>
      <c r="EJ1765" s="166"/>
      <c r="EK1765" s="166"/>
      <c r="EL1765" s="166"/>
      <c r="EM1765" s="166"/>
      <c r="EN1765" s="166"/>
      <c r="EO1765" s="166"/>
      <c r="EP1765" s="166"/>
      <c r="EQ1765" s="166"/>
      <c r="ER1765" s="166"/>
      <c r="ES1765" s="166"/>
      <c r="ET1765" s="166"/>
      <c r="EU1765" s="166"/>
      <c r="EV1765" s="166"/>
      <c r="EW1765" s="166"/>
      <c r="EX1765" s="166"/>
      <c r="EY1765" s="166"/>
      <c r="EZ1765" s="166"/>
      <c r="FA1765" s="166"/>
      <c r="FB1765" s="166"/>
      <c r="FC1765" s="166"/>
      <c r="FD1765" s="166"/>
      <c r="FE1765" s="166"/>
      <c r="FF1765" s="166"/>
      <c r="FG1765" s="166"/>
      <c r="FH1765" s="166"/>
      <c r="FI1765" s="166"/>
      <c r="FJ1765" s="166"/>
    </row>
    <row r="1766" spans="13:166" s="19" customFormat="1">
      <c r="M1766" s="166"/>
      <c r="N1766" s="166"/>
      <c r="O1766" s="166"/>
      <c r="P1766" s="166"/>
      <c r="Q1766" s="166"/>
      <c r="R1766" s="166"/>
      <c r="S1766" s="166"/>
      <c r="T1766" s="166"/>
      <c r="U1766" s="166"/>
      <c r="V1766" s="166"/>
      <c r="W1766" s="166"/>
      <c r="X1766" s="166"/>
      <c r="Y1766" s="166"/>
      <c r="Z1766" s="166"/>
      <c r="AA1766" s="166"/>
      <c r="AB1766" s="166"/>
      <c r="AC1766" s="166"/>
      <c r="AD1766" s="166"/>
      <c r="AE1766" s="166"/>
      <c r="AF1766" s="166"/>
      <c r="AG1766" s="166"/>
      <c r="AH1766" s="167"/>
      <c r="AI1766" s="167"/>
      <c r="AJ1766" s="167"/>
      <c r="AK1766" s="167"/>
      <c r="AL1766" s="167"/>
      <c r="AM1766" s="167"/>
      <c r="AN1766" s="167"/>
      <c r="AO1766" s="167"/>
      <c r="AP1766" s="167"/>
      <c r="AQ1766" s="167"/>
      <c r="AR1766" s="167"/>
      <c r="AS1766" s="167"/>
      <c r="AT1766" s="167"/>
      <c r="AU1766" s="167"/>
      <c r="AV1766" s="167"/>
      <c r="AW1766" s="167"/>
      <c r="AX1766" s="167"/>
      <c r="AY1766" s="167"/>
      <c r="AZ1766" s="167"/>
      <c r="BA1766" s="167"/>
      <c r="BB1766" s="167"/>
      <c r="BC1766" s="167"/>
      <c r="BD1766" s="167"/>
      <c r="BE1766" s="167"/>
      <c r="BF1766" s="167"/>
      <c r="BG1766" s="167"/>
      <c r="BH1766" s="167"/>
      <c r="BI1766" s="167"/>
      <c r="BJ1766" s="167"/>
      <c r="BK1766" s="167"/>
      <c r="BL1766" s="166"/>
      <c r="BM1766" s="166"/>
      <c r="BN1766" s="166"/>
      <c r="BO1766" s="166"/>
      <c r="BP1766" s="166"/>
      <c r="BQ1766" s="166"/>
      <c r="BR1766" s="166"/>
      <c r="BS1766" s="166"/>
      <c r="BT1766" s="166"/>
      <c r="BU1766" s="166"/>
      <c r="BV1766" s="166"/>
      <c r="BW1766" s="166"/>
      <c r="BX1766" s="166"/>
      <c r="BY1766" s="166"/>
      <c r="BZ1766" s="166"/>
      <c r="CA1766" s="166"/>
      <c r="CB1766" s="166"/>
      <c r="CC1766" s="166"/>
      <c r="CD1766" s="166"/>
      <c r="CE1766" s="166"/>
      <c r="CF1766" s="166"/>
      <c r="CG1766" s="166"/>
      <c r="CH1766" s="166"/>
      <c r="CI1766" s="166"/>
      <c r="CJ1766" s="166"/>
      <c r="CK1766" s="166"/>
      <c r="CL1766" s="166"/>
      <c r="CM1766" s="166"/>
      <c r="CN1766" s="166"/>
      <c r="CO1766" s="166"/>
      <c r="CP1766" s="166"/>
      <c r="CQ1766" s="166"/>
      <c r="CR1766" s="166"/>
      <c r="CS1766" s="166"/>
      <c r="CT1766" s="166"/>
      <c r="CU1766" s="166"/>
      <c r="CV1766" s="166"/>
      <c r="CW1766" s="166"/>
      <c r="CX1766" s="166"/>
      <c r="CY1766" s="166"/>
      <c r="CZ1766" s="166"/>
      <c r="DA1766" s="166"/>
      <c r="DB1766" s="166"/>
      <c r="DC1766" s="166"/>
      <c r="DD1766" s="166"/>
      <c r="DE1766" s="166"/>
      <c r="DF1766" s="166"/>
      <c r="DG1766" s="166"/>
      <c r="DH1766" s="166"/>
      <c r="DI1766" s="166"/>
      <c r="DJ1766" s="166"/>
      <c r="DK1766" s="166"/>
      <c r="DL1766" s="166"/>
      <c r="DM1766" s="166"/>
      <c r="DN1766" s="166"/>
      <c r="DO1766" s="166"/>
      <c r="DP1766" s="166"/>
      <c r="DQ1766" s="166"/>
      <c r="DR1766" s="166"/>
      <c r="DS1766" s="166"/>
      <c r="DT1766" s="166"/>
      <c r="DU1766" s="166"/>
      <c r="DV1766" s="166"/>
      <c r="DW1766" s="166"/>
      <c r="DX1766" s="166"/>
      <c r="DY1766" s="166"/>
      <c r="DZ1766" s="166"/>
      <c r="EA1766" s="166"/>
      <c r="EB1766" s="166"/>
      <c r="EC1766" s="166"/>
      <c r="ED1766" s="166"/>
      <c r="EE1766" s="166"/>
      <c r="EF1766" s="166"/>
      <c r="EG1766" s="166"/>
      <c r="EH1766" s="166"/>
      <c r="EI1766" s="166"/>
      <c r="EJ1766" s="166"/>
      <c r="EK1766" s="166"/>
      <c r="EL1766" s="166"/>
      <c r="EM1766" s="166"/>
      <c r="EN1766" s="166"/>
      <c r="EO1766" s="166"/>
      <c r="EP1766" s="166"/>
      <c r="EQ1766" s="166"/>
      <c r="ER1766" s="166"/>
      <c r="ES1766" s="166"/>
      <c r="ET1766" s="166"/>
      <c r="EU1766" s="166"/>
      <c r="EV1766" s="166"/>
      <c r="EW1766" s="166"/>
      <c r="EX1766" s="166"/>
      <c r="EY1766" s="166"/>
      <c r="EZ1766" s="166"/>
      <c r="FA1766" s="166"/>
      <c r="FB1766" s="166"/>
      <c r="FC1766" s="166"/>
      <c r="FD1766" s="166"/>
      <c r="FE1766" s="166"/>
      <c r="FF1766" s="166"/>
      <c r="FG1766" s="166"/>
      <c r="FH1766" s="166"/>
      <c r="FI1766" s="166"/>
      <c r="FJ1766" s="166"/>
    </row>
    <row r="1767" spans="13:166" s="19" customFormat="1">
      <c r="M1767" s="166"/>
      <c r="N1767" s="166"/>
      <c r="O1767" s="166"/>
      <c r="P1767" s="166"/>
      <c r="Q1767" s="166"/>
      <c r="R1767" s="166"/>
      <c r="S1767" s="166"/>
      <c r="T1767" s="166"/>
      <c r="U1767" s="166"/>
      <c r="V1767" s="166"/>
      <c r="W1767" s="166"/>
      <c r="X1767" s="166"/>
      <c r="Y1767" s="166"/>
      <c r="Z1767" s="166"/>
      <c r="AA1767" s="166"/>
      <c r="AB1767" s="166"/>
      <c r="AC1767" s="166"/>
      <c r="AD1767" s="166"/>
      <c r="AE1767" s="166"/>
      <c r="AF1767" s="166"/>
      <c r="AG1767" s="166"/>
      <c r="AH1767" s="167"/>
      <c r="AI1767" s="167"/>
      <c r="AJ1767" s="167"/>
      <c r="AK1767" s="167"/>
      <c r="AL1767" s="167"/>
      <c r="AM1767" s="167"/>
      <c r="AN1767" s="167"/>
      <c r="AO1767" s="167"/>
      <c r="AP1767" s="167"/>
      <c r="AQ1767" s="167"/>
      <c r="AR1767" s="167"/>
      <c r="AS1767" s="167"/>
      <c r="AT1767" s="167"/>
      <c r="AU1767" s="167"/>
      <c r="AV1767" s="167"/>
      <c r="AW1767" s="167"/>
      <c r="AX1767" s="167"/>
      <c r="AY1767" s="167"/>
      <c r="AZ1767" s="167"/>
      <c r="BA1767" s="167"/>
      <c r="BB1767" s="167"/>
      <c r="BC1767" s="167"/>
      <c r="BD1767" s="167"/>
      <c r="BE1767" s="167"/>
      <c r="BF1767" s="167"/>
      <c r="BG1767" s="167"/>
      <c r="BH1767" s="167"/>
      <c r="BI1767" s="167"/>
      <c r="BJ1767" s="167"/>
      <c r="BK1767" s="167"/>
      <c r="BL1767" s="166"/>
      <c r="BM1767" s="166"/>
      <c r="BN1767" s="166"/>
      <c r="BO1767" s="166"/>
      <c r="BP1767" s="166"/>
      <c r="BQ1767" s="166"/>
      <c r="BR1767" s="166"/>
      <c r="BS1767" s="166"/>
      <c r="BT1767" s="166"/>
      <c r="BU1767" s="166"/>
      <c r="BV1767" s="166"/>
      <c r="BW1767" s="166"/>
      <c r="BX1767" s="166"/>
      <c r="BY1767" s="166"/>
      <c r="BZ1767" s="166"/>
      <c r="CA1767" s="166"/>
      <c r="CB1767" s="166"/>
      <c r="CC1767" s="166"/>
      <c r="CD1767" s="166"/>
      <c r="CE1767" s="166"/>
      <c r="CF1767" s="166"/>
      <c r="CG1767" s="166"/>
      <c r="CH1767" s="166"/>
      <c r="CI1767" s="166"/>
      <c r="CJ1767" s="166"/>
      <c r="CK1767" s="166"/>
      <c r="CL1767" s="166"/>
      <c r="CM1767" s="166"/>
      <c r="CN1767" s="166"/>
      <c r="CO1767" s="166"/>
      <c r="CP1767" s="166"/>
      <c r="CQ1767" s="166"/>
      <c r="CR1767" s="166"/>
      <c r="CS1767" s="166"/>
      <c r="CT1767" s="166"/>
      <c r="CU1767" s="166"/>
      <c r="CV1767" s="166"/>
      <c r="CW1767" s="166"/>
      <c r="CX1767" s="166"/>
      <c r="CY1767" s="166"/>
      <c r="CZ1767" s="166"/>
      <c r="DA1767" s="166"/>
      <c r="DB1767" s="166"/>
      <c r="DC1767" s="166"/>
      <c r="DD1767" s="166"/>
      <c r="DE1767" s="166"/>
      <c r="DF1767" s="166"/>
      <c r="DG1767" s="166"/>
      <c r="DH1767" s="166"/>
      <c r="DI1767" s="166"/>
      <c r="DJ1767" s="166"/>
      <c r="DK1767" s="166"/>
      <c r="DL1767" s="166"/>
      <c r="DM1767" s="166"/>
      <c r="DN1767" s="166"/>
      <c r="DO1767" s="166"/>
      <c r="DP1767" s="166"/>
      <c r="DQ1767" s="166"/>
      <c r="DR1767" s="166"/>
      <c r="DS1767" s="166"/>
      <c r="DT1767" s="166"/>
      <c r="DU1767" s="166"/>
      <c r="DV1767" s="166"/>
      <c r="DW1767" s="166"/>
      <c r="DX1767" s="166"/>
      <c r="DY1767" s="166"/>
      <c r="DZ1767" s="166"/>
      <c r="EA1767" s="166"/>
      <c r="EB1767" s="166"/>
      <c r="EC1767" s="166"/>
      <c r="ED1767" s="166"/>
      <c r="EE1767" s="166"/>
      <c r="EF1767" s="166"/>
      <c r="EG1767" s="166"/>
      <c r="EH1767" s="166"/>
      <c r="EI1767" s="166"/>
      <c r="EJ1767" s="166"/>
      <c r="EK1767" s="166"/>
      <c r="EL1767" s="166"/>
      <c r="EM1767" s="166"/>
      <c r="EN1767" s="166"/>
      <c r="EO1767" s="166"/>
      <c r="EP1767" s="166"/>
      <c r="EQ1767" s="166"/>
      <c r="ER1767" s="166"/>
      <c r="ES1767" s="166"/>
      <c r="ET1767" s="166"/>
      <c r="EU1767" s="166"/>
      <c r="EV1767" s="166"/>
      <c r="EW1767" s="166"/>
      <c r="EX1767" s="166"/>
      <c r="EY1767" s="166"/>
      <c r="EZ1767" s="166"/>
      <c r="FA1767" s="166"/>
      <c r="FB1767" s="166"/>
      <c r="FC1767" s="166"/>
      <c r="FD1767" s="166"/>
      <c r="FE1767" s="166"/>
      <c r="FF1767" s="166"/>
      <c r="FG1767" s="166"/>
      <c r="FH1767" s="166"/>
      <c r="FI1767" s="166"/>
      <c r="FJ1767" s="166"/>
    </row>
    <row r="1768" spans="13:166" s="19" customFormat="1">
      <c r="M1768" s="166"/>
      <c r="N1768" s="166"/>
      <c r="O1768" s="166"/>
      <c r="P1768" s="166"/>
      <c r="Q1768" s="166"/>
      <c r="R1768" s="166"/>
      <c r="S1768" s="166"/>
      <c r="T1768" s="166"/>
      <c r="U1768" s="166"/>
      <c r="V1768" s="166"/>
      <c r="W1768" s="166"/>
      <c r="X1768" s="166"/>
      <c r="Y1768" s="166"/>
      <c r="Z1768" s="166"/>
      <c r="AA1768" s="166"/>
      <c r="AB1768" s="166"/>
      <c r="AC1768" s="166"/>
      <c r="AD1768" s="166"/>
      <c r="AE1768" s="166"/>
      <c r="AF1768" s="166"/>
      <c r="AG1768" s="166"/>
      <c r="AH1768" s="167"/>
      <c r="AI1768" s="167"/>
      <c r="AJ1768" s="167"/>
      <c r="AK1768" s="167"/>
      <c r="AL1768" s="167"/>
      <c r="AM1768" s="167"/>
      <c r="AN1768" s="167"/>
      <c r="AO1768" s="167"/>
      <c r="AP1768" s="167"/>
      <c r="AQ1768" s="167"/>
      <c r="AR1768" s="167"/>
      <c r="AS1768" s="167"/>
      <c r="AT1768" s="167"/>
      <c r="AU1768" s="167"/>
      <c r="AV1768" s="167"/>
      <c r="AW1768" s="167"/>
      <c r="AX1768" s="167"/>
      <c r="AY1768" s="167"/>
      <c r="AZ1768" s="167"/>
      <c r="BA1768" s="167"/>
      <c r="BB1768" s="167"/>
      <c r="BC1768" s="167"/>
      <c r="BD1768" s="167"/>
      <c r="BE1768" s="167"/>
      <c r="BF1768" s="167"/>
      <c r="BG1768" s="167"/>
      <c r="BH1768" s="167"/>
      <c r="BI1768" s="167"/>
      <c r="BJ1768" s="167"/>
      <c r="BK1768" s="167"/>
      <c r="BL1768" s="166"/>
      <c r="BM1768" s="166"/>
      <c r="BN1768" s="166"/>
      <c r="BO1768" s="166"/>
      <c r="BP1768" s="166"/>
      <c r="BQ1768" s="166"/>
      <c r="BR1768" s="166"/>
      <c r="BS1768" s="166"/>
      <c r="BT1768" s="166"/>
      <c r="BU1768" s="166"/>
      <c r="BV1768" s="166"/>
      <c r="BW1768" s="166"/>
      <c r="BX1768" s="166"/>
      <c r="BY1768" s="166"/>
      <c r="BZ1768" s="166"/>
      <c r="CA1768" s="166"/>
      <c r="CB1768" s="166"/>
      <c r="CC1768" s="166"/>
      <c r="CD1768" s="166"/>
      <c r="CE1768" s="166"/>
      <c r="CF1768" s="166"/>
      <c r="CG1768" s="166"/>
      <c r="CH1768" s="166"/>
      <c r="CI1768" s="166"/>
      <c r="CJ1768" s="166"/>
      <c r="CK1768" s="166"/>
      <c r="CL1768" s="166"/>
      <c r="CM1768" s="166"/>
      <c r="CN1768" s="166"/>
      <c r="CO1768" s="166"/>
      <c r="CP1768" s="166"/>
      <c r="CQ1768" s="166"/>
      <c r="CR1768" s="166"/>
      <c r="CS1768" s="166"/>
      <c r="CT1768" s="166"/>
      <c r="CU1768" s="166"/>
      <c r="CV1768" s="166"/>
      <c r="CW1768" s="166"/>
      <c r="CX1768" s="166"/>
      <c r="CY1768" s="166"/>
      <c r="CZ1768" s="166"/>
      <c r="DA1768" s="166"/>
      <c r="DB1768" s="166"/>
      <c r="DC1768" s="166"/>
      <c r="DD1768" s="166"/>
      <c r="DE1768" s="166"/>
      <c r="DF1768" s="166"/>
      <c r="DG1768" s="166"/>
      <c r="DH1768" s="166"/>
      <c r="DI1768" s="166"/>
      <c r="DJ1768" s="166"/>
      <c r="DK1768" s="166"/>
      <c r="DL1768" s="166"/>
      <c r="DM1768" s="166"/>
      <c r="DN1768" s="166"/>
      <c r="DO1768" s="166"/>
      <c r="DP1768" s="166"/>
      <c r="DQ1768" s="166"/>
      <c r="DR1768" s="166"/>
      <c r="DS1768" s="166"/>
      <c r="DT1768" s="166"/>
      <c r="DU1768" s="166"/>
      <c r="DV1768" s="166"/>
      <c r="DW1768" s="166"/>
      <c r="DX1768" s="166"/>
      <c r="DY1768" s="166"/>
      <c r="DZ1768" s="166"/>
      <c r="EA1768" s="166"/>
      <c r="EB1768" s="166"/>
      <c r="EC1768" s="166"/>
      <c r="ED1768" s="166"/>
      <c r="EE1768" s="166"/>
      <c r="EF1768" s="166"/>
      <c r="EG1768" s="166"/>
      <c r="EH1768" s="166"/>
      <c r="EI1768" s="166"/>
      <c r="EJ1768" s="166"/>
      <c r="EK1768" s="166"/>
      <c r="EL1768" s="166"/>
      <c r="EM1768" s="166"/>
      <c r="EN1768" s="166"/>
      <c r="EO1768" s="166"/>
      <c r="EP1768" s="166"/>
      <c r="EQ1768" s="166"/>
      <c r="ER1768" s="166"/>
      <c r="ES1768" s="166"/>
      <c r="ET1768" s="166"/>
      <c r="EU1768" s="166"/>
      <c r="EV1768" s="166"/>
      <c r="EW1768" s="166"/>
      <c r="EX1768" s="166"/>
      <c r="EY1768" s="166"/>
      <c r="EZ1768" s="166"/>
      <c r="FA1768" s="166"/>
      <c r="FB1768" s="166"/>
      <c r="FC1768" s="166"/>
      <c r="FD1768" s="166"/>
      <c r="FE1768" s="166"/>
      <c r="FF1768" s="166"/>
      <c r="FG1768" s="166"/>
      <c r="FH1768" s="166"/>
      <c r="FI1768" s="166"/>
      <c r="FJ1768" s="166"/>
    </row>
    <row r="1769" spans="13:166" s="19" customFormat="1">
      <c r="M1769" s="166"/>
      <c r="N1769" s="166"/>
      <c r="O1769" s="166"/>
      <c r="P1769" s="166"/>
      <c r="Q1769" s="166"/>
      <c r="R1769" s="166"/>
      <c r="S1769" s="166"/>
      <c r="T1769" s="166"/>
      <c r="U1769" s="166"/>
      <c r="V1769" s="166"/>
      <c r="W1769" s="166"/>
      <c r="X1769" s="166"/>
      <c r="Y1769" s="166"/>
      <c r="Z1769" s="166"/>
      <c r="AA1769" s="166"/>
      <c r="AB1769" s="166"/>
      <c r="AC1769" s="166"/>
      <c r="AD1769" s="166"/>
      <c r="AE1769" s="166"/>
      <c r="AF1769" s="166"/>
      <c r="AG1769" s="166"/>
      <c r="AH1769" s="167"/>
      <c r="AI1769" s="167"/>
      <c r="AJ1769" s="167"/>
      <c r="AK1769" s="167"/>
      <c r="AL1769" s="167"/>
      <c r="AM1769" s="167"/>
      <c r="AN1769" s="167"/>
      <c r="AO1769" s="167"/>
      <c r="AP1769" s="167"/>
      <c r="AQ1769" s="167"/>
      <c r="AR1769" s="167"/>
      <c r="AS1769" s="167"/>
      <c r="AT1769" s="167"/>
      <c r="AU1769" s="167"/>
      <c r="AV1769" s="167"/>
      <c r="AW1769" s="167"/>
      <c r="AX1769" s="167"/>
      <c r="AY1769" s="167"/>
      <c r="AZ1769" s="167"/>
      <c r="BA1769" s="167"/>
      <c r="BB1769" s="167"/>
      <c r="BC1769" s="167"/>
      <c r="BD1769" s="167"/>
      <c r="BE1769" s="167"/>
      <c r="BF1769" s="167"/>
      <c r="BG1769" s="167"/>
      <c r="BH1769" s="167"/>
      <c r="BI1769" s="167"/>
      <c r="BJ1769" s="167"/>
      <c r="BK1769" s="167"/>
      <c r="BL1769" s="166"/>
      <c r="BM1769" s="166"/>
      <c r="BN1769" s="166"/>
      <c r="BO1769" s="166"/>
      <c r="BP1769" s="166"/>
      <c r="BQ1769" s="166"/>
      <c r="BR1769" s="166"/>
      <c r="BS1769" s="166"/>
      <c r="BT1769" s="166"/>
      <c r="BU1769" s="166"/>
      <c r="BV1769" s="166"/>
      <c r="BW1769" s="166"/>
      <c r="BX1769" s="166"/>
      <c r="BY1769" s="166"/>
      <c r="BZ1769" s="166"/>
      <c r="CA1769" s="166"/>
      <c r="CB1769" s="166"/>
      <c r="CC1769" s="166"/>
      <c r="CD1769" s="166"/>
      <c r="CE1769" s="166"/>
      <c r="CF1769" s="166"/>
      <c r="CG1769" s="166"/>
      <c r="CH1769" s="166"/>
      <c r="CI1769" s="166"/>
      <c r="CJ1769" s="166"/>
      <c r="CK1769" s="166"/>
      <c r="CL1769" s="166"/>
      <c r="CM1769" s="166"/>
      <c r="CN1769" s="166"/>
      <c r="CO1769" s="166"/>
      <c r="CP1769" s="166"/>
      <c r="CQ1769" s="166"/>
      <c r="CR1769" s="166"/>
      <c r="CS1769" s="166"/>
      <c r="CT1769" s="166"/>
      <c r="CU1769" s="166"/>
      <c r="CV1769" s="166"/>
      <c r="CW1769" s="166"/>
      <c r="CX1769" s="166"/>
      <c r="CY1769" s="166"/>
      <c r="CZ1769" s="166"/>
      <c r="DA1769" s="166"/>
      <c r="DB1769" s="166"/>
      <c r="DC1769" s="166"/>
      <c r="DD1769" s="166"/>
      <c r="DE1769" s="166"/>
      <c r="DF1769" s="166"/>
      <c r="DG1769" s="166"/>
      <c r="DH1769" s="166"/>
      <c r="DI1769" s="166"/>
      <c r="DJ1769" s="166"/>
      <c r="DK1769" s="166"/>
      <c r="DL1769" s="166"/>
      <c r="DM1769" s="166"/>
      <c r="DN1769" s="166"/>
      <c r="DO1769" s="166"/>
      <c r="DP1769" s="166"/>
      <c r="DQ1769" s="166"/>
      <c r="DR1769" s="166"/>
      <c r="DS1769" s="166"/>
      <c r="DT1769" s="166"/>
      <c r="DU1769" s="166"/>
      <c r="DV1769" s="166"/>
      <c r="DW1769" s="166"/>
      <c r="DX1769" s="166"/>
      <c r="DY1769" s="166"/>
      <c r="DZ1769" s="166"/>
      <c r="EA1769" s="166"/>
      <c r="EB1769" s="166"/>
      <c r="EC1769" s="166"/>
      <c r="ED1769" s="166"/>
      <c r="EE1769" s="166"/>
      <c r="EF1769" s="166"/>
      <c r="EG1769" s="166"/>
      <c r="EH1769" s="166"/>
      <c r="EI1769" s="166"/>
      <c r="EJ1769" s="166"/>
      <c r="EK1769" s="166"/>
      <c r="EL1769" s="166"/>
      <c r="EM1769" s="166"/>
      <c r="EN1769" s="166"/>
      <c r="EO1769" s="166"/>
      <c r="EP1769" s="166"/>
      <c r="EQ1769" s="166"/>
      <c r="ER1769" s="166"/>
      <c r="ES1769" s="166"/>
      <c r="ET1769" s="166"/>
      <c r="EU1769" s="166"/>
      <c r="EV1769" s="166"/>
      <c r="EW1769" s="166"/>
      <c r="EX1769" s="166"/>
      <c r="EY1769" s="166"/>
      <c r="EZ1769" s="166"/>
      <c r="FA1769" s="166"/>
      <c r="FB1769" s="166"/>
      <c r="FC1769" s="166"/>
      <c r="FD1769" s="166"/>
      <c r="FE1769" s="166"/>
      <c r="FF1769" s="166"/>
      <c r="FG1769" s="166"/>
      <c r="FH1769" s="166"/>
      <c r="FI1769" s="166"/>
      <c r="FJ1769" s="166"/>
    </row>
    <row r="1770" spans="13:166" s="19" customFormat="1">
      <c r="M1770" s="166"/>
      <c r="N1770" s="166"/>
      <c r="O1770" s="166"/>
      <c r="P1770" s="166"/>
      <c r="Q1770" s="166"/>
      <c r="R1770" s="166"/>
      <c r="S1770" s="166"/>
      <c r="T1770" s="166"/>
      <c r="U1770" s="166"/>
      <c r="V1770" s="166"/>
      <c r="W1770" s="166"/>
      <c r="X1770" s="166"/>
      <c r="Y1770" s="166"/>
      <c r="Z1770" s="166"/>
      <c r="AA1770" s="166"/>
      <c r="AB1770" s="166"/>
      <c r="AC1770" s="166"/>
      <c r="AD1770" s="166"/>
      <c r="AE1770" s="166"/>
      <c r="AF1770" s="166"/>
      <c r="AG1770" s="166"/>
      <c r="AH1770" s="167"/>
      <c r="AI1770" s="167"/>
      <c r="AJ1770" s="167"/>
      <c r="AK1770" s="167"/>
      <c r="AL1770" s="167"/>
      <c r="AM1770" s="167"/>
      <c r="AN1770" s="167"/>
      <c r="AO1770" s="167"/>
      <c r="AP1770" s="167"/>
      <c r="AQ1770" s="167"/>
      <c r="AR1770" s="167"/>
      <c r="AS1770" s="167"/>
      <c r="AT1770" s="167"/>
      <c r="AU1770" s="167"/>
      <c r="AV1770" s="167"/>
      <c r="AW1770" s="167"/>
      <c r="AX1770" s="167"/>
      <c r="AY1770" s="167"/>
      <c r="AZ1770" s="167"/>
      <c r="BA1770" s="167"/>
      <c r="BB1770" s="167"/>
      <c r="BC1770" s="167"/>
      <c r="BD1770" s="167"/>
      <c r="BE1770" s="167"/>
      <c r="BF1770" s="167"/>
      <c r="BG1770" s="167"/>
      <c r="BH1770" s="167"/>
      <c r="BI1770" s="167"/>
      <c r="BJ1770" s="167"/>
      <c r="BK1770" s="167"/>
      <c r="BL1770" s="166"/>
      <c r="BM1770" s="166"/>
      <c r="BN1770" s="166"/>
      <c r="BO1770" s="166"/>
      <c r="BP1770" s="166"/>
      <c r="BQ1770" s="166"/>
      <c r="BR1770" s="166"/>
      <c r="BS1770" s="166"/>
      <c r="BT1770" s="166"/>
      <c r="BU1770" s="166"/>
      <c r="BV1770" s="166"/>
      <c r="BW1770" s="166"/>
      <c r="BX1770" s="166"/>
      <c r="BY1770" s="166"/>
      <c r="BZ1770" s="166"/>
      <c r="CA1770" s="166"/>
      <c r="CB1770" s="166"/>
      <c r="CC1770" s="166"/>
      <c r="CD1770" s="166"/>
      <c r="CE1770" s="166"/>
      <c r="CF1770" s="166"/>
      <c r="CG1770" s="166"/>
      <c r="CH1770" s="166"/>
      <c r="CI1770" s="166"/>
      <c r="CJ1770" s="166"/>
      <c r="CK1770" s="166"/>
      <c r="CL1770" s="166"/>
      <c r="CM1770" s="166"/>
      <c r="CN1770" s="166"/>
      <c r="CO1770" s="166"/>
      <c r="CP1770" s="166"/>
      <c r="CQ1770" s="166"/>
      <c r="CR1770" s="166"/>
      <c r="CS1770" s="166"/>
      <c r="CT1770" s="166"/>
      <c r="CU1770" s="166"/>
      <c r="CV1770" s="166"/>
      <c r="CW1770" s="166"/>
      <c r="CX1770" s="166"/>
      <c r="CY1770" s="166"/>
      <c r="CZ1770" s="166"/>
      <c r="DA1770" s="166"/>
      <c r="DB1770" s="166"/>
      <c r="DC1770" s="166"/>
      <c r="DD1770" s="166"/>
      <c r="DE1770" s="166"/>
      <c r="DF1770" s="166"/>
      <c r="DG1770" s="166"/>
      <c r="DH1770" s="166"/>
      <c r="DI1770" s="166"/>
      <c r="DJ1770" s="166"/>
      <c r="DK1770" s="166"/>
      <c r="DL1770" s="166"/>
      <c r="DM1770" s="166"/>
      <c r="DN1770" s="166"/>
      <c r="DO1770" s="166"/>
      <c r="DP1770" s="166"/>
      <c r="DQ1770" s="166"/>
      <c r="DR1770" s="166"/>
      <c r="DS1770" s="166"/>
      <c r="DT1770" s="166"/>
      <c r="DU1770" s="166"/>
      <c r="DV1770" s="166"/>
      <c r="DW1770" s="166"/>
      <c r="DX1770" s="166"/>
      <c r="DY1770" s="166"/>
      <c r="DZ1770" s="166"/>
      <c r="EA1770" s="166"/>
      <c r="EB1770" s="166"/>
      <c r="EC1770" s="166"/>
      <c r="ED1770" s="166"/>
      <c r="EE1770" s="166"/>
      <c r="EF1770" s="166"/>
      <c r="EG1770" s="166"/>
      <c r="EH1770" s="166"/>
      <c r="EI1770" s="166"/>
      <c r="EJ1770" s="166"/>
      <c r="EK1770" s="166"/>
      <c r="EL1770" s="166"/>
      <c r="EM1770" s="166"/>
      <c r="EN1770" s="166"/>
      <c r="EO1770" s="166"/>
      <c r="EP1770" s="166"/>
      <c r="EQ1770" s="166"/>
      <c r="ER1770" s="166"/>
      <c r="ES1770" s="166"/>
      <c r="ET1770" s="166"/>
      <c r="EU1770" s="166"/>
      <c r="EV1770" s="166"/>
      <c r="EW1770" s="166"/>
      <c r="EX1770" s="166"/>
      <c r="EY1770" s="166"/>
      <c r="EZ1770" s="166"/>
      <c r="FA1770" s="166"/>
      <c r="FB1770" s="166"/>
      <c r="FC1770" s="166"/>
      <c r="FD1770" s="166"/>
      <c r="FE1770" s="166"/>
      <c r="FF1770" s="166"/>
      <c r="FG1770" s="166"/>
      <c r="FH1770" s="166"/>
      <c r="FI1770" s="166"/>
      <c r="FJ1770" s="166"/>
    </row>
    <row r="1771" spans="13:166" s="19" customFormat="1">
      <c r="M1771" s="166"/>
      <c r="N1771" s="166"/>
      <c r="O1771" s="166"/>
      <c r="P1771" s="166"/>
      <c r="Q1771" s="166"/>
      <c r="R1771" s="166"/>
      <c r="S1771" s="166"/>
      <c r="T1771" s="166"/>
      <c r="U1771" s="166"/>
      <c r="V1771" s="166"/>
      <c r="W1771" s="166"/>
      <c r="X1771" s="166"/>
      <c r="Y1771" s="166"/>
      <c r="Z1771" s="166"/>
      <c r="AA1771" s="166"/>
      <c r="AB1771" s="166"/>
      <c r="AC1771" s="166"/>
      <c r="AD1771" s="166"/>
      <c r="AE1771" s="166"/>
      <c r="AF1771" s="166"/>
      <c r="AG1771" s="166"/>
      <c r="AH1771" s="167"/>
      <c r="AI1771" s="167"/>
      <c r="AJ1771" s="167"/>
      <c r="AK1771" s="167"/>
      <c r="AL1771" s="167"/>
      <c r="AM1771" s="167"/>
      <c r="AN1771" s="167"/>
      <c r="AO1771" s="167"/>
      <c r="AP1771" s="167"/>
      <c r="AQ1771" s="167"/>
      <c r="AR1771" s="167"/>
      <c r="AS1771" s="167"/>
      <c r="AT1771" s="167"/>
      <c r="AU1771" s="167"/>
      <c r="AV1771" s="167"/>
      <c r="AW1771" s="167"/>
      <c r="AX1771" s="167"/>
      <c r="AY1771" s="167"/>
      <c r="AZ1771" s="167"/>
      <c r="BA1771" s="167"/>
      <c r="BB1771" s="167"/>
      <c r="BC1771" s="167"/>
      <c r="BD1771" s="167"/>
      <c r="BE1771" s="167"/>
      <c r="BF1771" s="167"/>
      <c r="BG1771" s="167"/>
      <c r="BH1771" s="167"/>
      <c r="BI1771" s="167"/>
      <c r="BJ1771" s="167"/>
      <c r="BK1771" s="167"/>
      <c r="BL1771" s="166"/>
      <c r="BM1771" s="166"/>
      <c r="BN1771" s="166"/>
      <c r="BO1771" s="166"/>
      <c r="BP1771" s="166"/>
      <c r="BQ1771" s="166"/>
      <c r="BR1771" s="166"/>
      <c r="BS1771" s="166"/>
      <c r="BT1771" s="166"/>
      <c r="BU1771" s="166"/>
      <c r="BV1771" s="166"/>
      <c r="BW1771" s="166"/>
      <c r="BX1771" s="166"/>
      <c r="BY1771" s="166"/>
      <c r="BZ1771" s="166"/>
      <c r="CA1771" s="166"/>
      <c r="CB1771" s="166"/>
      <c r="CC1771" s="166"/>
      <c r="CD1771" s="166"/>
      <c r="CE1771" s="166"/>
      <c r="CF1771" s="166"/>
      <c r="CG1771" s="166"/>
      <c r="CH1771" s="166"/>
      <c r="CI1771" s="166"/>
      <c r="CJ1771" s="166"/>
      <c r="CK1771" s="166"/>
      <c r="CL1771" s="166"/>
      <c r="CM1771" s="166"/>
      <c r="CN1771" s="166"/>
      <c r="CO1771" s="166"/>
      <c r="CP1771" s="166"/>
      <c r="CQ1771" s="166"/>
      <c r="CR1771" s="166"/>
      <c r="CS1771" s="166"/>
      <c r="CT1771" s="166"/>
      <c r="CU1771" s="166"/>
      <c r="CV1771" s="166"/>
      <c r="CW1771" s="166"/>
      <c r="CX1771" s="166"/>
      <c r="CY1771" s="166"/>
      <c r="CZ1771" s="166"/>
      <c r="DA1771" s="166"/>
      <c r="DB1771" s="166"/>
      <c r="DC1771" s="166"/>
      <c r="DD1771" s="166"/>
      <c r="DE1771" s="166"/>
      <c r="DF1771" s="166"/>
      <c r="DG1771" s="166"/>
      <c r="DH1771" s="166"/>
      <c r="DI1771" s="166"/>
      <c r="DJ1771" s="166"/>
      <c r="DK1771" s="166"/>
      <c r="DL1771" s="166"/>
      <c r="DM1771" s="166"/>
      <c r="DN1771" s="166"/>
      <c r="DO1771" s="166"/>
      <c r="DP1771" s="166"/>
      <c r="DQ1771" s="166"/>
      <c r="DR1771" s="166"/>
      <c r="DS1771" s="166"/>
      <c r="DT1771" s="166"/>
      <c r="DU1771" s="166"/>
      <c r="DV1771" s="166"/>
      <c r="DW1771" s="166"/>
      <c r="DX1771" s="166"/>
      <c r="DY1771" s="166"/>
      <c r="DZ1771" s="166"/>
      <c r="EA1771" s="166"/>
      <c r="EB1771" s="166"/>
      <c r="EC1771" s="166"/>
      <c r="ED1771" s="166"/>
      <c r="EE1771" s="166"/>
      <c r="EF1771" s="166"/>
      <c r="EG1771" s="166"/>
      <c r="EH1771" s="166"/>
      <c r="EI1771" s="166"/>
      <c r="EJ1771" s="166"/>
      <c r="EK1771" s="166"/>
      <c r="EL1771" s="166"/>
      <c r="EM1771" s="166"/>
      <c r="EN1771" s="166"/>
      <c r="EO1771" s="166"/>
      <c r="EP1771" s="166"/>
      <c r="EQ1771" s="166"/>
      <c r="ER1771" s="166"/>
      <c r="ES1771" s="166"/>
      <c r="ET1771" s="166"/>
      <c r="EU1771" s="166"/>
      <c r="EV1771" s="166"/>
      <c r="EW1771" s="166"/>
      <c r="EX1771" s="166"/>
      <c r="EY1771" s="166"/>
      <c r="EZ1771" s="166"/>
      <c r="FA1771" s="166"/>
      <c r="FB1771" s="166"/>
      <c r="FC1771" s="166"/>
      <c r="FD1771" s="166"/>
      <c r="FE1771" s="166"/>
      <c r="FF1771" s="166"/>
      <c r="FG1771" s="166"/>
      <c r="FH1771" s="166"/>
      <c r="FI1771" s="166"/>
      <c r="FJ1771" s="166"/>
    </row>
    <row r="1772" spans="13:166" s="19" customFormat="1">
      <c r="M1772" s="166"/>
      <c r="N1772" s="166"/>
      <c r="O1772" s="166"/>
      <c r="P1772" s="166"/>
      <c r="Q1772" s="166"/>
      <c r="R1772" s="166"/>
      <c r="S1772" s="166"/>
      <c r="T1772" s="166"/>
      <c r="U1772" s="166"/>
      <c r="V1772" s="166"/>
      <c r="W1772" s="166"/>
      <c r="X1772" s="166"/>
      <c r="Y1772" s="166"/>
      <c r="Z1772" s="166"/>
      <c r="AA1772" s="166"/>
      <c r="AB1772" s="166"/>
      <c r="AC1772" s="166"/>
      <c r="AD1772" s="166"/>
      <c r="AE1772" s="166"/>
      <c r="AF1772" s="166"/>
      <c r="AG1772" s="166"/>
      <c r="AH1772" s="167"/>
      <c r="AI1772" s="167"/>
      <c r="AJ1772" s="167"/>
      <c r="AK1772" s="167"/>
      <c r="AL1772" s="167"/>
      <c r="AM1772" s="167"/>
      <c r="AN1772" s="167"/>
      <c r="AO1772" s="167"/>
      <c r="AP1772" s="167"/>
      <c r="AQ1772" s="167"/>
      <c r="AR1772" s="167"/>
      <c r="AS1772" s="167"/>
      <c r="AT1772" s="167"/>
      <c r="AU1772" s="167"/>
      <c r="AV1772" s="167"/>
      <c r="AW1772" s="167"/>
      <c r="AX1772" s="167"/>
      <c r="AY1772" s="167"/>
      <c r="AZ1772" s="167"/>
      <c r="BA1772" s="167"/>
      <c r="BB1772" s="167"/>
      <c r="BC1772" s="167"/>
      <c r="BD1772" s="167"/>
      <c r="BE1772" s="167"/>
      <c r="BF1772" s="167"/>
      <c r="BG1772" s="167"/>
      <c r="BH1772" s="167"/>
      <c r="BI1772" s="167"/>
      <c r="BJ1772" s="167"/>
      <c r="BK1772" s="167"/>
      <c r="BL1772" s="166"/>
      <c r="BM1772" s="166"/>
      <c r="BN1772" s="166"/>
      <c r="BO1772" s="166"/>
      <c r="BP1772" s="166"/>
      <c r="BQ1772" s="166"/>
      <c r="BR1772" s="166"/>
      <c r="BS1772" s="166"/>
      <c r="BT1772" s="166"/>
      <c r="BU1772" s="166"/>
      <c r="BV1772" s="166"/>
      <c r="BW1772" s="166"/>
      <c r="BX1772" s="166"/>
      <c r="BY1772" s="166"/>
      <c r="BZ1772" s="166"/>
      <c r="CA1772" s="166"/>
      <c r="CB1772" s="166"/>
      <c r="CC1772" s="166"/>
      <c r="CD1772" s="166"/>
      <c r="CE1772" s="166"/>
      <c r="CF1772" s="166"/>
      <c r="CG1772" s="166"/>
      <c r="CH1772" s="166"/>
      <c r="CI1772" s="166"/>
      <c r="CJ1772" s="166"/>
      <c r="CK1772" s="166"/>
      <c r="CL1772" s="166"/>
      <c r="CM1772" s="166"/>
      <c r="CN1772" s="166"/>
      <c r="CO1772" s="166"/>
      <c r="CP1772" s="166"/>
      <c r="CQ1772" s="166"/>
      <c r="CR1772" s="166"/>
      <c r="CS1772" s="166"/>
      <c r="CT1772" s="166"/>
      <c r="CU1772" s="166"/>
      <c r="CV1772" s="166"/>
      <c r="CW1772" s="166"/>
      <c r="CX1772" s="166"/>
      <c r="CY1772" s="166"/>
      <c r="CZ1772" s="166"/>
      <c r="DA1772" s="166"/>
      <c r="DB1772" s="166"/>
      <c r="DC1772" s="166"/>
      <c r="DD1772" s="166"/>
      <c r="DE1772" s="166"/>
      <c r="DF1772" s="166"/>
      <c r="DG1772" s="166"/>
      <c r="DH1772" s="166"/>
      <c r="DI1772" s="166"/>
      <c r="DJ1772" s="166"/>
      <c r="DK1772" s="166"/>
      <c r="DL1772" s="166"/>
      <c r="DM1772" s="166"/>
      <c r="DN1772" s="166"/>
      <c r="DO1772" s="166"/>
      <c r="DP1772" s="166"/>
      <c r="DQ1772" s="166"/>
      <c r="DR1772" s="166"/>
      <c r="DS1772" s="166"/>
      <c r="DT1772" s="166"/>
      <c r="DU1772" s="166"/>
      <c r="DV1772" s="166"/>
      <c r="DW1772" s="166"/>
      <c r="DX1772" s="166"/>
      <c r="DY1772" s="166"/>
      <c r="DZ1772" s="166"/>
      <c r="EA1772" s="166"/>
      <c r="EB1772" s="166"/>
      <c r="EC1772" s="166"/>
      <c r="ED1772" s="166"/>
      <c r="EE1772" s="166"/>
      <c r="EF1772" s="166"/>
      <c r="EG1772" s="166"/>
      <c r="EH1772" s="166"/>
      <c r="EI1772" s="166"/>
      <c r="EJ1772" s="166"/>
      <c r="EK1772" s="166"/>
      <c r="EL1772" s="166"/>
      <c r="EM1772" s="166"/>
      <c r="EN1772" s="166"/>
      <c r="EO1772" s="166"/>
      <c r="EP1772" s="166"/>
      <c r="EQ1772" s="166"/>
      <c r="ER1772" s="166"/>
      <c r="ES1772" s="166"/>
      <c r="ET1772" s="166"/>
      <c r="EU1772" s="166"/>
      <c r="EV1772" s="166"/>
      <c r="EW1772" s="166"/>
      <c r="EX1772" s="166"/>
      <c r="EY1772" s="166"/>
      <c r="EZ1772" s="166"/>
      <c r="FA1772" s="166"/>
      <c r="FB1772" s="166"/>
      <c r="FC1772" s="166"/>
      <c r="FD1772" s="166"/>
      <c r="FE1772" s="166"/>
      <c r="FF1772" s="166"/>
      <c r="FG1772" s="166"/>
      <c r="FH1772" s="166"/>
      <c r="FI1772" s="166"/>
      <c r="FJ1772" s="166"/>
    </row>
    <row r="1773" spans="13:166" s="19" customFormat="1">
      <c r="M1773" s="166"/>
      <c r="N1773" s="166"/>
      <c r="O1773" s="166"/>
      <c r="P1773" s="166"/>
      <c r="Q1773" s="166"/>
      <c r="R1773" s="166"/>
      <c r="S1773" s="166"/>
      <c r="T1773" s="166"/>
      <c r="U1773" s="166"/>
      <c r="V1773" s="166"/>
      <c r="W1773" s="166"/>
      <c r="X1773" s="166"/>
      <c r="Y1773" s="166"/>
      <c r="Z1773" s="166"/>
      <c r="AA1773" s="166"/>
      <c r="AB1773" s="166"/>
      <c r="AC1773" s="166"/>
      <c r="AD1773" s="166"/>
      <c r="AE1773" s="166"/>
      <c r="AF1773" s="166"/>
      <c r="AG1773" s="166"/>
      <c r="AH1773" s="167"/>
      <c r="AI1773" s="167"/>
      <c r="AJ1773" s="167"/>
      <c r="AK1773" s="167"/>
      <c r="AL1773" s="167"/>
      <c r="AM1773" s="167"/>
      <c r="AN1773" s="167"/>
      <c r="AO1773" s="167"/>
      <c r="AP1773" s="167"/>
      <c r="AQ1773" s="167"/>
      <c r="AR1773" s="167"/>
      <c r="AS1773" s="167"/>
      <c r="AT1773" s="167"/>
      <c r="AU1773" s="167"/>
      <c r="AV1773" s="167"/>
      <c r="AW1773" s="167"/>
      <c r="AX1773" s="167"/>
      <c r="AY1773" s="167"/>
      <c r="AZ1773" s="167"/>
      <c r="BA1773" s="167"/>
      <c r="BB1773" s="167"/>
      <c r="BC1773" s="167"/>
      <c r="BD1773" s="167"/>
      <c r="BE1773" s="167"/>
      <c r="BF1773" s="167"/>
      <c r="BG1773" s="167"/>
      <c r="BH1773" s="167"/>
      <c r="BI1773" s="167"/>
      <c r="BJ1773" s="167"/>
      <c r="BK1773" s="167"/>
      <c r="BL1773" s="166"/>
      <c r="BM1773" s="166"/>
      <c r="BN1773" s="166"/>
      <c r="BO1773" s="166"/>
      <c r="BP1773" s="166"/>
      <c r="BQ1773" s="166"/>
      <c r="BR1773" s="166"/>
      <c r="BS1773" s="166"/>
      <c r="BT1773" s="166"/>
      <c r="BU1773" s="166"/>
      <c r="BV1773" s="166"/>
      <c r="BW1773" s="166"/>
      <c r="BX1773" s="166"/>
      <c r="BY1773" s="166"/>
      <c r="BZ1773" s="166"/>
      <c r="CA1773" s="166"/>
      <c r="CB1773" s="166"/>
      <c r="CC1773" s="166"/>
      <c r="CD1773" s="166"/>
      <c r="CE1773" s="166"/>
      <c r="CF1773" s="166"/>
      <c r="CG1773" s="166"/>
      <c r="CH1773" s="166"/>
      <c r="CI1773" s="166"/>
      <c r="CJ1773" s="166"/>
      <c r="CK1773" s="166"/>
      <c r="CL1773" s="166"/>
      <c r="CM1773" s="166"/>
      <c r="CN1773" s="166"/>
      <c r="CO1773" s="166"/>
      <c r="CP1773" s="166"/>
      <c r="CQ1773" s="166"/>
      <c r="CR1773" s="166"/>
      <c r="CS1773" s="166"/>
      <c r="CT1773" s="166"/>
      <c r="CU1773" s="166"/>
      <c r="CV1773" s="166"/>
      <c r="CW1773" s="166"/>
      <c r="CX1773" s="166"/>
      <c r="CY1773" s="166"/>
      <c r="CZ1773" s="166"/>
      <c r="DA1773" s="166"/>
      <c r="DB1773" s="166"/>
      <c r="DC1773" s="166"/>
      <c r="DD1773" s="166"/>
      <c r="DE1773" s="166"/>
      <c r="DF1773" s="166"/>
      <c r="DG1773" s="166"/>
      <c r="DH1773" s="166"/>
      <c r="DI1773" s="166"/>
      <c r="DJ1773" s="166"/>
      <c r="DK1773" s="166"/>
      <c r="DL1773" s="166"/>
      <c r="DM1773" s="166"/>
      <c r="DN1773" s="166"/>
      <c r="DO1773" s="166"/>
      <c r="DP1773" s="166"/>
      <c r="DQ1773" s="166"/>
      <c r="DR1773" s="166"/>
      <c r="DS1773" s="166"/>
      <c r="DT1773" s="166"/>
      <c r="DU1773" s="166"/>
      <c r="DV1773" s="166"/>
      <c r="DW1773" s="166"/>
      <c r="DX1773" s="166"/>
      <c r="DY1773" s="166"/>
      <c r="DZ1773" s="166"/>
      <c r="EA1773" s="166"/>
      <c r="EB1773" s="166"/>
      <c r="EC1773" s="166"/>
      <c r="ED1773" s="166"/>
      <c r="EE1773" s="166"/>
      <c r="EF1773" s="166"/>
      <c r="EG1773" s="166"/>
      <c r="EH1773" s="166"/>
      <c r="EI1773" s="166"/>
      <c r="EJ1773" s="166"/>
      <c r="EK1773" s="166"/>
      <c r="EL1773" s="166"/>
      <c r="EM1773" s="166"/>
      <c r="EN1773" s="166"/>
      <c r="EO1773" s="166"/>
      <c r="EP1773" s="166"/>
      <c r="EQ1773" s="166"/>
      <c r="ER1773" s="166"/>
      <c r="ES1773" s="166"/>
      <c r="ET1773" s="166"/>
      <c r="EU1773" s="166"/>
      <c r="EV1773" s="166"/>
      <c r="EW1773" s="166"/>
      <c r="EX1773" s="166"/>
      <c r="EY1773" s="166"/>
      <c r="EZ1773" s="166"/>
      <c r="FA1773" s="166"/>
      <c r="FB1773" s="166"/>
      <c r="FC1773" s="166"/>
      <c r="FD1773" s="166"/>
      <c r="FE1773" s="166"/>
      <c r="FF1773" s="166"/>
      <c r="FG1773" s="166"/>
      <c r="FH1773" s="166"/>
      <c r="FI1773" s="166"/>
      <c r="FJ1773" s="166"/>
    </row>
    <row r="1774" spans="13:166" s="19" customFormat="1">
      <c r="M1774" s="166"/>
      <c r="N1774" s="166"/>
      <c r="O1774" s="166"/>
      <c r="P1774" s="166"/>
      <c r="Q1774" s="166"/>
      <c r="R1774" s="166"/>
      <c r="S1774" s="166"/>
      <c r="T1774" s="166"/>
      <c r="U1774" s="166"/>
      <c r="V1774" s="166"/>
      <c r="W1774" s="166"/>
      <c r="X1774" s="166"/>
      <c r="Y1774" s="166"/>
      <c r="Z1774" s="166"/>
      <c r="AA1774" s="166"/>
      <c r="AB1774" s="166"/>
      <c r="AC1774" s="166"/>
      <c r="AD1774" s="166"/>
      <c r="AE1774" s="166"/>
      <c r="AF1774" s="166"/>
      <c r="AG1774" s="166"/>
      <c r="AH1774" s="167"/>
      <c r="AI1774" s="167"/>
      <c r="AJ1774" s="167"/>
      <c r="AK1774" s="167"/>
      <c r="AL1774" s="167"/>
      <c r="AM1774" s="167"/>
      <c r="AN1774" s="167"/>
      <c r="AO1774" s="167"/>
      <c r="AP1774" s="167"/>
      <c r="AQ1774" s="167"/>
      <c r="AR1774" s="167"/>
      <c r="AS1774" s="167"/>
      <c r="AT1774" s="167"/>
      <c r="AU1774" s="167"/>
      <c r="AV1774" s="167"/>
      <c r="AW1774" s="167"/>
      <c r="AX1774" s="167"/>
      <c r="AY1774" s="167"/>
      <c r="AZ1774" s="167"/>
      <c r="BA1774" s="167"/>
      <c r="BB1774" s="167"/>
      <c r="BC1774" s="167"/>
      <c r="BD1774" s="167"/>
      <c r="BE1774" s="167"/>
      <c r="BF1774" s="167"/>
      <c r="BG1774" s="167"/>
      <c r="BH1774" s="167"/>
      <c r="BI1774" s="167"/>
      <c r="BJ1774" s="167"/>
      <c r="BK1774" s="167"/>
      <c r="BL1774" s="166"/>
      <c r="BM1774" s="166"/>
      <c r="BN1774" s="166"/>
      <c r="BO1774" s="166"/>
      <c r="BP1774" s="166"/>
      <c r="BQ1774" s="166"/>
      <c r="BR1774" s="166"/>
      <c r="BS1774" s="166"/>
      <c r="BT1774" s="166"/>
      <c r="BU1774" s="166"/>
      <c r="BV1774" s="166"/>
      <c r="BW1774" s="166"/>
      <c r="BX1774" s="166"/>
      <c r="BY1774" s="166"/>
      <c r="BZ1774" s="166"/>
      <c r="CA1774" s="166"/>
      <c r="CB1774" s="166"/>
      <c r="CC1774" s="166"/>
      <c r="CD1774" s="166"/>
      <c r="CE1774" s="166"/>
      <c r="CF1774" s="166"/>
      <c r="CG1774" s="166"/>
      <c r="CH1774" s="166"/>
      <c r="CI1774" s="166"/>
      <c r="CJ1774" s="166"/>
      <c r="CK1774" s="166"/>
      <c r="CL1774" s="166"/>
      <c r="CM1774" s="166"/>
      <c r="CN1774" s="166"/>
      <c r="CO1774" s="166"/>
      <c r="CP1774" s="166"/>
      <c r="CQ1774" s="166"/>
      <c r="CR1774" s="166"/>
      <c r="CS1774" s="166"/>
      <c r="CT1774" s="166"/>
      <c r="CU1774" s="166"/>
      <c r="CV1774" s="166"/>
      <c r="CW1774" s="166"/>
      <c r="CX1774" s="166"/>
      <c r="CY1774" s="166"/>
      <c r="CZ1774" s="166"/>
      <c r="DA1774" s="166"/>
      <c r="DB1774" s="166"/>
      <c r="DC1774" s="166"/>
      <c r="DD1774" s="166"/>
      <c r="DE1774" s="166"/>
      <c r="DF1774" s="166"/>
      <c r="DG1774" s="166"/>
      <c r="DH1774" s="166"/>
      <c r="DI1774" s="166"/>
      <c r="DJ1774" s="166"/>
      <c r="DK1774" s="166"/>
      <c r="DL1774" s="166"/>
      <c r="DM1774" s="166"/>
      <c r="DN1774" s="166"/>
      <c r="DO1774" s="166"/>
      <c r="DP1774" s="166"/>
      <c r="DQ1774" s="166"/>
      <c r="DR1774" s="166"/>
      <c r="DS1774" s="166"/>
      <c r="DT1774" s="166"/>
      <c r="DU1774" s="166"/>
      <c r="DV1774" s="166"/>
      <c r="DW1774" s="166"/>
      <c r="DX1774" s="166"/>
      <c r="DY1774" s="166"/>
      <c r="DZ1774" s="166"/>
      <c r="EA1774" s="166"/>
      <c r="EB1774" s="166"/>
      <c r="EC1774" s="166"/>
      <c r="ED1774" s="166"/>
      <c r="EE1774" s="166"/>
      <c r="EF1774" s="166"/>
      <c r="EG1774" s="166"/>
      <c r="EH1774" s="166"/>
      <c r="EI1774" s="166"/>
      <c r="EJ1774" s="166"/>
      <c r="EK1774" s="166"/>
      <c r="EL1774" s="166"/>
      <c r="EM1774" s="166"/>
      <c r="EN1774" s="166"/>
      <c r="EO1774" s="166"/>
      <c r="EP1774" s="166"/>
      <c r="EQ1774" s="166"/>
      <c r="ER1774" s="166"/>
      <c r="ES1774" s="166"/>
      <c r="ET1774" s="166"/>
      <c r="EU1774" s="166"/>
      <c r="EV1774" s="166"/>
      <c r="EW1774" s="166"/>
      <c r="EX1774" s="166"/>
      <c r="EY1774" s="166"/>
      <c r="EZ1774" s="166"/>
      <c r="FA1774" s="166"/>
      <c r="FB1774" s="166"/>
      <c r="FC1774" s="166"/>
      <c r="FD1774" s="166"/>
      <c r="FE1774" s="166"/>
      <c r="FF1774" s="166"/>
      <c r="FG1774" s="166"/>
      <c r="FH1774" s="166"/>
      <c r="FI1774" s="166"/>
      <c r="FJ1774" s="166"/>
    </row>
    <row r="1775" spans="13:166" s="19" customFormat="1">
      <c r="M1775" s="166"/>
      <c r="N1775" s="166"/>
      <c r="O1775" s="166"/>
      <c r="P1775" s="166"/>
      <c r="Q1775" s="166"/>
      <c r="R1775" s="166"/>
      <c r="S1775" s="166"/>
      <c r="T1775" s="166"/>
      <c r="U1775" s="166"/>
      <c r="V1775" s="166"/>
      <c r="W1775" s="166"/>
      <c r="X1775" s="166"/>
      <c r="Y1775" s="166"/>
      <c r="Z1775" s="166"/>
      <c r="AA1775" s="166"/>
      <c r="AB1775" s="166"/>
      <c r="AC1775" s="166"/>
      <c r="AD1775" s="166"/>
      <c r="AE1775" s="166"/>
      <c r="AF1775" s="166"/>
      <c r="AG1775" s="166"/>
      <c r="AH1775" s="167"/>
      <c r="AI1775" s="167"/>
      <c r="AJ1775" s="167"/>
      <c r="AK1775" s="167"/>
      <c r="AL1775" s="167"/>
      <c r="AM1775" s="167"/>
      <c r="AN1775" s="167"/>
      <c r="AO1775" s="167"/>
      <c r="AP1775" s="167"/>
      <c r="AQ1775" s="167"/>
      <c r="AR1775" s="167"/>
      <c r="AS1775" s="167"/>
      <c r="AT1775" s="167"/>
      <c r="AU1775" s="167"/>
      <c r="AV1775" s="167"/>
      <c r="AW1775" s="167"/>
      <c r="AX1775" s="167"/>
      <c r="AY1775" s="167"/>
      <c r="AZ1775" s="167"/>
      <c r="BA1775" s="167"/>
      <c r="BB1775" s="167"/>
      <c r="BC1775" s="167"/>
      <c r="BD1775" s="167"/>
      <c r="BE1775" s="167"/>
      <c r="BF1775" s="167"/>
      <c r="BG1775" s="167"/>
      <c r="BH1775" s="167"/>
      <c r="BI1775" s="167"/>
      <c r="BJ1775" s="167"/>
      <c r="BK1775" s="167"/>
      <c r="BL1775" s="166"/>
      <c r="BM1775" s="166"/>
      <c r="BN1775" s="166"/>
      <c r="BO1775" s="166"/>
      <c r="BP1775" s="166"/>
      <c r="BQ1775" s="166"/>
      <c r="BR1775" s="166"/>
      <c r="BS1775" s="166"/>
      <c r="BT1775" s="166"/>
      <c r="BU1775" s="166"/>
      <c r="BV1775" s="166"/>
      <c r="BW1775" s="166"/>
      <c r="BX1775" s="166"/>
      <c r="BY1775" s="166"/>
      <c r="BZ1775" s="166"/>
      <c r="CA1775" s="166"/>
      <c r="CB1775" s="166"/>
      <c r="CC1775" s="166"/>
      <c r="CD1775" s="166"/>
      <c r="CE1775" s="166"/>
      <c r="CF1775" s="166"/>
      <c r="CG1775" s="166"/>
      <c r="CH1775" s="166"/>
      <c r="CI1775" s="166"/>
      <c r="CJ1775" s="166"/>
      <c r="CK1775" s="166"/>
      <c r="CL1775" s="166"/>
      <c r="CM1775" s="166"/>
      <c r="CN1775" s="166"/>
      <c r="CO1775" s="166"/>
      <c r="CP1775" s="166"/>
      <c r="CQ1775" s="166"/>
      <c r="CR1775" s="166"/>
      <c r="CS1775" s="166"/>
      <c r="CT1775" s="166"/>
      <c r="CU1775" s="166"/>
      <c r="CV1775" s="166"/>
      <c r="CW1775" s="166"/>
      <c r="CX1775" s="166"/>
      <c r="CY1775" s="166"/>
      <c r="CZ1775" s="166"/>
      <c r="DA1775" s="166"/>
      <c r="DB1775" s="166"/>
      <c r="DC1775" s="166"/>
      <c r="DD1775" s="166"/>
      <c r="DE1775" s="166"/>
      <c r="DF1775" s="166"/>
      <c r="DG1775" s="166"/>
      <c r="DH1775" s="166"/>
      <c r="DI1775" s="166"/>
      <c r="DJ1775" s="166"/>
      <c r="DK1775" s="166"/>
      <c r="DL1775" s="166"/>
      <c r="DM1775" s="166"/>
      <c r="DN1775" s="166"/>
      <c r="DO1775" s="166"/>
      <c r="DP1775" s="166"/>
      <c r="DQ1775" s="166"/>
      <c r="DR1775" s="166"/>
      <c r="DS1775" s="166"/>
      <c r="DT1775" s="166"/>
      <c r="DU1775" s="166"/>
      <c r="DV1775" s="166"/>
      <c r="DW1775" s="166"/>
      <c r="DX1775" s="166"/>
      <c r="DY1775" s="166"/>
      <c r="DZ1775" s="166"/>
      <c r="EA1775" s="166"/>
      <c r="EB1775" s="166"/>
      <c r="EC1775" s="166"/>
      <c r="ED1775" s="166"/>
      <c r="EE1775" s="166"/>
      <c r="EF1775" s="166"/>
      <c r="EG1775" s="166"/>
      <c r="EH1775" s="166"/>
      <c r="EI1775" s="166"/>
      <c r="EJ1775" s="166"/>
      <c r="EK1775" s="166"/>
      <c r="EL1775" s="166"/>
      <c r="EM1775" s="166"/>
      <c r="EN1775" s="166"/>
      <c r="EO1775" s="166"/>
      <c r="EP1775" s="166"/>
      <c r="EQ1775" s="166"/>
      <c r="ER1775" s="166"/>
      <c r="ES1775" s="166"/>
      <c r="ET1775" s="166"/>
      <c r="EU1775" s="166"/>
      <c r="EV1775" s="166"/>
      <c r="EW1775" s="166"/>
      <c r="EX1775" s="166"/>
      <c r="EY1775" s="166"/>
      <c r="EZ1775" s="166"/>
      <c r="FA1775" s="166"/>
      <c r="FB1775" s="166"/>
      <c r="FC1775" s="166"/>
      <c r="FD1775" s="166"/>
      <c r="FE1775" s="166"/>
      <c r="FF1775" s="166"/>
      <c r="FG1775" s="166"/>
      <c r="FH1775" s="166"/>
      <c r="FI1775" s="166"/>
      <c r="FJ1775" s="166"/>
    </row>
    <row r="1776" spans="13:166" s="19" customFormat="1">
      <c r="M1776" s="166"/>
      <c r="N1776" s="166"/>
      <c r="O1776" s="166"/>
      <c r="P1776" s="166"/>
      <c r="Q1776" s="166"/>
      <c r="R1776" s="166"/>
      <c r="S1776" s="166"/>
      <c r="T1776" s="166"/>
      <c r="U1776" s="166"/>
      <c r="V1776" s="166"/>
      <c r="W1776" s="166"/>
      <c r="X1776" s="166"/>
      <c r="Y1776" s="166"/>
      <c r="Z1776" s="166"/>
      <c r="AA1776" s="166"/>
      <c r="AB1776" s="166"/>
      <c r="AC1776" s="166"/>
      <c r="AD1776" s="166"/>
      <c r="AE1776" s="166"/>
      <c r="AF1776" s="166"/>
      <c r="AG1776" s="166"/>
      <c r="AH1776" s="167"/>
      <c r="AI1776" s="167"/>
      <c r="AJ1776" s="167"/>
      <c r="AK1776" s="167"/>
      <c r="AL1776" s="167"/>
      <c r="AM1776" s="167"/>
      <c r="AN1776" s="167"/>
      <c r="AO1776" s="167"/>
      <c r="AP1776" s="167"/>
      <c r="AQ1776" s="167"/>
      <c r="AR1776" s="167"/>
      <c r="AS1776" s="167"/>
      <c r="AT1776" s="167"/>
      <c r="AU1776" s="167"/>
      <c r="AV1776" s="167"/>
      <c r="AW1776" s="167"/>
      <c r="AX1776" s="167"/>
      <c r="AY1776" s="167"/>
      <c r="AZ1776" s="167"/>
      <c r="BA1776" s="167"/>
      <c r="BB1776" s="167"/>
      <c r="BC1776" s="167"/>
      <c r="BD1776" s="167"/>
      <c r="BE1776" s="167"/>
      <c r="BF1776" s="167"/>
      <c r="BG1776" s="167"/>
      <c r="BH1776" s="167"/>
      <c r="BI1776" s="167"/>
      <c r="BJ1776" s="167"/>
      <c r="BK1776" s="167"/>
      <c r="BL1776" s="166"/>
      <c r="BM1776" s="166"/>
      <c r="BN1776" s="166"/>
      <c r="BO1776" s="166"/>
      <c r="BP1776" s="166"/>
      <c r="BQ1776" s="166"/>
      <c r="BR1776" s="166"/>
      <c r="BS1776" s="166"/>
      <c r="BT1776" s="166"/>
      <c r="BU1776" s="166"/>
      <c r="BV1776" s="166"/>
      <c r="BW1776" s="166"/>
      <c r="BX1776" s="166"/>
      <c r="BY1776" s="166"/>
      <c r="BZ1776" s="166"/>
      <c r="CA1776" s="166"/>
      <c r="CB1776" s="166"/>
      <c r="CC1776" s="166"/>
      <c r="CD1776" s="166"/>
      <c r="CE1776" s="166"/>
      <c r="CF1776" s="166"/>
      <c r="CG1776" s="166"/>
      <c r="CH1776" s="166"/>
      <c r="CI1776" s="166"/>
      <c r="CJ1776" s="166"/>
      <c r="CK1776" s="166"/>
      <c r="CL1776" s="166"/>
      <c r="CM1776" s="166"/>
      <c r="CN1776" s="166"/>
      <c r="CO1776" s="166"/>
      <c r="CP1776" s="166"/>
      <c r="CQ1776" s="166"/>
      <c r="CR1776" s="166"/>
      <c r="CS1776" s="166"/>
      <c r="CT1776" s="166"/>
      <c r="CU1776" s="166"/>
      <c r="CV1776" s="166"/>
      <c r="CW1776" s="166"/>
      <c r="CX1776" s="166"/>
      <c r="CY1776" s="166"/>
      <c r="CZ1776" s="166"/>
      <c r="DA1776" s="166"/>
      <c r="DB1776" s="166"/>
      <c r="DC1776" s="166"/>
      <c r="DD1776" s="166"/>
      <c r="DE1776" s="166"/>
      <c r="DF1776" s="166"/>
      <c r="DG1776" s="166"/>
      <c r="DH1776" s="166"/>
      <c r="DI1776" s="166"/>
      <c r="DJ1776" s="166"/>
      <c r="DK1776" s="166"/>
      <c r="DL1776" s="166"/>
      <c r="DM1776" s="166"/>
      <c r="DN1776" s="166"/>
      <c r="DO1776" s="166"/>
      <c r="DP1776" s="166"/>
      <c r="DQ1776" s="166"/>
      <c r="DR1776" s="166"/>
      <c r="DS1776" s="166"/>
      <c r="DT1776" s="166"/>
      <c r="DU1776" s="166"/>
      <c r="DV1776" s="166"/>
      <c r="DW1776" s="166"/>
      <c r="DX1776" s="166"/>
      <c r="DY1776" s="166"/>
      <c r="DZ1776" s="166"/>
      <c r="EA1776" s="166"/>
      <c r="EB1776" s="166"/>
      <c r="EC1776" s="166"/>
      <c r="ED1776" s="166"/>
      <c r="EE1776" s="166"/>
      <c r="EF1776" s="166"/>
      <c r="EG1776" s="166"/>
      <c r="EH1776" s="166"/>
      <c r="EI1776" s="166"/>
      <c r="EJ1776" s="166"/>
      <c r="EK1776" s="166"/>
      <c r="EL1776" s="166"/>
      <c r="EM1776" s="166"/>
      <c r="EN1776" s="166"/>
      <c r="EO1776" s="166"/>
      <c r="EP1776" s="166"/>
      <c r="EQ1776" s="166"/>
      <c r="ER1776" s="166"/>
      <c r="ES1776" s="166"/>
      <c r="ET1776" s="166"/>
      <c r="EU1776" s="166"/>
      <c r="EV1776" s="166"/>
      <c r="EW1776" s="166"/>
      <c r="EX1776" s="166"/>
      <c r="EY1776" s="166"/>
      <c r="EZ1776" s="166"/>
      <c r="FA1776" s="166"/>
      <c r="FB1776" s="166"/>
      <c r="FC1776" s="166"/>
      <c r="FD1776" s="166"/>
      <c r="FE1776" s="166"/>
      <c r="FF1776" s="166"/>
      <c r="FG1776" s="166"/>
      <c r="FH1776" s="166"/>
      <c r="FI1776" s="166"/>
      <c r="FJ1776" s="166"/>
    </row>
    <row r="1777" spans="13:166" s="19" customFormat="1">
      <c r="M1777" s="166"/>
      <c r="N1777" s="166"/>
      <c r="O1777" s="166"/>
      <c r="P1777" s="166"/>
      <c r="Q1777" s="166"/>
      <c r="R1777" s="166"/>
      <c r="S1777" s="166"/>
      <c r="T1777" s="166"/>
      <c r="U1777" s="166"/>
      <c r="V1777" s="166"/>
      <c r="W1777" s="166"/>
      <c r="X1777" s="166"/>
      <c r="Y1777" s="166"/>
      <c r="Z1777" s="166"/>
      <c r="AA1777" s="166"/>
      <c r="AB1777" s="166"/>
      <c r="AC1777" s="166"/>
      <c r="AD1777" s="166"/>
      <c r="AE1777" s="166"/>
      <c r="AF1777" s="166"/>
      <c r="AG1777" s="166"/>
      <c r="AH1777" s="167"/>
      <c r="AI1777" s="167"/>
      <c r="AJ1777" s="167"/>
      <c r="AK1777" s="167"/>
      <c r="AL1777" s="167"/>
      <c r="AM1777" s="167"/>
      <c r="AN1777" s="167"/>
      <c r="AO1777" s="167"/>
      <c r="AP1777" s="167"/>
      <c r="AQ1777" s="167"/>
      <c r="AR1777" s="167"/>
      <c r="AS1777" s="167"/>
      <c r="AT1777" s="167"/>
      <c r="AU1777" s="167"/>
      <c r="AV1777" s="167"/>
      <c r="AW1777" s="167"/>
      <c r="AX1777" s="167"/>
      <c r="AY1777" s="167"/>
      <c r="AZ1777" s="167"/>
      <c r="BA1777" s="167"/>
      <c r="BB1777" s="167"/>
      <c r="BC1777" s="167"/>
      <c r="BD1777" s="167"/>
      <c r="BE1777" s="167"/>
      <c r="BF1777" s="167"/>
      <c r="BG1777" s="167"/>
      <c r="BH1777" s="167"/>
      <c r="BI1777" s="167"/>
      <c r="BJ1777" s="167"/>
      <c r="BK1777" s="167"/>
      <c r="BL1777" s="166"/>
      <c r="BM1777" s="166"/>
      <c r="BN1777" s="166"/>
      <c r="BO1777" s="166"/>
      <c r="BP1777" s="166"/>
      <c r="BQ1777" s="166"/>
      <c r="BR1777" s="166"/>
      <c r="BS1777" s="166"/>
      <c r="BT1777" s="166"/>
      <c r="BU1777" s="166"/>
      <c r="BV1777" s="166"/>
      <c r="BW1777" s="166"/>
      <c r="BX1777" s="166"/>
      <c r="BY1777" s="166"/>
      <c r="BZ1777" s="166"/>
      <c r="CA1777" s="166"/>
      <c r="CB1777" s="166"/>
      <c r="CC1777" s="166"/>
      <c r="CD1777" s="166"/>
      <c r="CE1777" s="166"/>
      <c r="CF1777" s="166"/>
      <c r="CG1777" s="166"/>
      <c r="CH1777" s="166"/>
      <c r="CI1777" s="166"/>
      <c r="CJ1777" s="166"/>
      <c r="CK1777" s="166"/>
      <c r="CL1777" s="166"/>
      <c r="CM1777" s="166"/>
      <c r="CN1777" s="166"/>
      <c r="CO1777" s="166"/>
      <c r="CP1777" s="166"/>
      <c r="CQ1777" s="166"/>
      <c r="CR1777" s="166"/>
      <c r="CS1777" s="166"/>
      <c r="CT1777" s="166"/>
      <c r="CU1777" s="166"/>
      <c r="CV1777" s="166"/>
      <c r="CW1777" s="166"/>
      <c r="CX1777" s="166"/>
      <c r="CY1777" s="166"/>
      <c r="CZ1777" s="166"/>
      <c r="DA1777" s="166"/>
      <c r="DB1777" s="166"/>
      <c r="DC1777" s="166"/>
      <c r="DD1777" s="166"/>
      <c r="DE1777" s="166"/>
      <c r="DF1777" s="166"/>
      <c r="DG1777" s="166"/>
      <c r="DH1777" s="166"/>
      <c r="DI1777" s="166"/>
      <c r="DJ1777" s="166"/>
      <c r="DK1777" s="166"/>
      <c r="DL1777" s="166"/>
      <c r="DM1777" s="166"/>
      <c r="DN1777" s="166"/>
      <c r="DO1777" s="166"/>
      <c r="DP1777" s="166"/>
      <c r="DQ1777" s="166"/>
      <c r="DR1777" s="166"/>
      <c r="DS1777" s="166"/>
      <c r="DT1777" s="166"/>
      <c r="DU1777" s="166"/>
      <c r="DV1777" s="166"/>
      <c r="DW1777" s="166"/>
      <c r="DX1777" s="166"/>
      <c r="DY1777" s="166"/>
      <c r="DZ1777" s="166"/>
      <c r="EA1777" s="166"/>
      <c r="EB1777" s="166"/>
      <c r="EC1777" s="166"/>
      <c r="ED1777" s="166"/>
      <c r="EE1777" s="166"/>
      <c r="EF1777" s="166"/>
      <c r="EG1777" s="166"/>
      <c r="EH1777" s="166"/>
      <c r="EI1777" s="166"/>
      <c r="EJ1777" s="166"/>
      <c r="EK1777" s="166"/>
      <c r="EL1777" s="166"/>
      <c r="EM1777" s="166"/>
      <c r="EN1777" s="166"/>
      <c r="EO1777" s="166"/>
      <c r="EP1777" s="166"/>
      <c r="EQ1777" s="166"/>
      <c r="ER1777" s="166"/>
      <c r="ES1777" s="166"/>
      <c r="ET1777" s="166"/>
      <c r="EU1777" s="166"/>
      <c r="EV1777" s="166"/>
      <c r="EW1777" s="166"/>
      <c r="EX1777" s="166"/>
      <c r="EY1777" s="166"/>
      <c r="EZ1777" s="166"/>
      <c r="FA1777" s="166"/>
      <c r="FB1777" s="166"/>
      <c r="FC1777" s="166"/>
      <c r="FD1777" s="166"/>
      <c r="FE1777" s="166"/>
      <c r="FF1777" s="166"/>
      <c r="FG1777" s="166"/>
      <c r="FH1777" s="166"/>
      <c r="FI1777" s="166"/>
      <c r="FJ1777" s="166"/>
    </row>
    <row r="1778" spans="13:166" s="19" customFormat="1">
      <c r="M1778" s="166"/>
      <c r="N1778" s="166"/>
      <c r="O1778" s="166"/>
      <c r="P1778" s="166"/>
      <c r="Q1778" s="166"/>
      <c r="R1778" s="166"/>
      <c r="S1778" s="166"/>
      <c r="T1778" s="166"/>
      <c r="U1778" s="166"/>
      <c r="V1778" s="166"/>
      <c r="W1778" s="166"/>
      <c r="X1778" s="166"/>
      <c r="Y1778" s="166"/>
      <c r="Z1778" s="166"/>
      <c r="AA1778" s="166"/>
      <c r="AB1778" s="166"/>
      <c r="AC1778" s="166"/>
      <c r="AD1778" s="166"/>
      <c r="AE1778" s="166"/>
      <c r="AF1778" s="166"/>
      <c r="AG1778" s="166"/>
      <c r="AH1778" s="167"/>
      <c r="AI1778" s="167"/>
      <c r="AJ1778" s="167"/>
      <c r="AK1778" s="167"/>
      <c r="AL1778" s="167"/>
      <c r="AM1778" s="167"/>
      <c r="AN1778" s="167"/>
      <c r="AO1778" s="167"/>
      <c r="AP1778" s="167"/>
      <c r="AQ1778" s="167"/>
      <c r="AR1778" s="167"/>
      <c r="AS1778" s="167"/>
      <c r="AT1778" s="167"/>
      <c r="AU1778" s="167"/>
      <c r="AV1778" s="167"/>
      <c r="AW1778" s="167"/>
      <c r="AX1778" s="167"/>
      <c r="AY1778" s="167"/>
      <c r="AZ1778" s="167"/>
      <c r="BA1778" s="167"/>
      <c r="BB1778" s="167"/>
      <c r="BC1778" s="167"/>
      <c r="BD1778" s="167"/>
      <c r="BE1778" s="167"/>
      <c r="BF1778" s="167"/>
      <c r="BG1778" s="167"/>
      <c r="BH1778" s="167"/>
      <c r="BI1778" s="167"/>
      <c r="BJ1778" s="167"/>
      <c r="BK1778" s="167"/>
      <c r="BL1778" s="166"/>
      <c r="BM1778" s="166"/>
      <c r="BN1778" s="166"/>
      <c r="BO1778" s="166"/>
      <c r="BP1778" s="166"/>
      <c r="BQ1778" s="166"/>
      <c r="BR1778" s="166"/>
      <c r="BS1778" s="166"/>
      <c r="BT1778" s="166"/>
      <c r="BU1778" s="166"/>
      <c r="BV1778" s="166"/>
      <c r="BW1778" s="166"/>
      <c r="BX1778" s="166"/>
      <c r="BY1778" s="166"/>
      <c r="BZ1778" s="166"/>
      <c r="CA1778" s="166"/>
      <c r="CB1778" s="166"/>
      <c r="CC1778" s="166"/>
      <c r="CD1778" s="166"/>
      <c r="CE1778" s="166"/>
      <c r="CF1778" s="166"/>
      <c r="CG1778" s="166"/>
      <c r="CH1778" s="166"/>
      <c r="CI1778" s="166"/>
      <c r="CJ1778" s="166"/>
      <c r="CK1778" s="166"/>
      <c r="CL1778" s="166"/>
      <c r="CM1778" s="166"/>
      <c r="CN1778" s="166"/>
      <c r="CO1778" s="166"/>
      <c r="CP1778" s="166"/>
      <c r="CQ1778" s="166"/>
      <c r="CR1778" s="166"/>
      <c r="CS1778" s="166"/>
      <c r="CT1778" s="166"/>
      <c r="CU1778" s="166"/>
      <c r="CV1778" s="166"/>
      <c r="CW1778" s="166"/>
      <c r="CX1778" s="166"/>
      <c r="CY1778" s="166"/>
      <c r="CZ1778" s="166"/>
      <c r="DA1778" s="166"/>
      <c r="DB1778" s="166"/>
      <c r="DC1778" s="166"/>
      <c r="DD1778" s="166"/>
      <c r="DE1778" s="166"/>
      <c r="DF1778" s="166"/>
      <c r="DG1778" s="166"/>
      <c r="DH1778" s="166"/>
      <c r="DI1778" s="166"/>
      <c r="DJ1778" s="166"/>
      <c r="DK1778" s="166"/>
      <c r="DL1778" s="166"/>
      <c r="DM1778" s="166"/>
      <c r="DN1778" s="166"/>
      <c r="DO1778" s="166"/>
      <c r="DP1778" s="166"/>
      <c r="DQ1778" s="166"/>
      <c r="DR1778" s="166"/>
      <c r="DS1778" s="166"/>
      <c r="DT1778" s="166"/>
      <c r="DU1778" s="166"/>
      <c r="DV1778" s="166"/>
      <c r="DW1778" s="166"/>
      <c r="DX1778" s="166"/>
      <c r="DY1778" s="166"/>
      <c r="DZ1778" s="166"/>
      <c r="EA1778" s="166"/>
      <c r="EB1778" s="166"/>
      <c r="EC1778" s="166"/>
      <c r="ED1778" s="166"/>
      <c r="EE1778" s="166"/>
      <c r="EF1778" s="166"/>
      <c r="EG1778" s="166"/>
      <c r="EH1778" s="166"/>
      <c r="EI1778" s="166"/>
      <c r="EJ1778" s="166"/>
      <c r="EK1778" s="166"/>
      <c r="EL1778" s="166"/>
      <c r="EM1778" s="166"/>
      <c r="EN1778" s="166"/>
      <c r="EO1778" s="166"/>
      <c r="EP1778" s="166"/>
      <c r="EQ1778" s="166"/>
      <c r="ER1778" s="166"/>
      <c r="ES1778" s="166"/>
      <c r="ET1778" s="166"/>
      <c r="EU1778" s="166"/>
      <c r="EV1778" s="166"/>
      <c r="EW1778" s="166"/>
      <c r="EX1778" s="166"/>
      <c r="EY1778" s="166"/>
      <c r="EZ1778" s="166"/>
      <c r="FA1778" s="166"/>
      <c r="FB1778" s="166"/>
      <c r="FC1778" s="166"/>
      <c r="FD1778" s="166"/>
      <c r="FE1778" s="166"/>
      <c r="FF1778" s="166"/>
      <c r="FG1778" s="166"/>
      <c r="FH1778" s="166"/>
      <c r="FI1778" s="166"/>
      <c r="FJ1778" s="166"/>
    </row>
    <row r="1779" spans="13:166" s="19" customFormat="1">
      <c r="M1779" s="166"/>
      <c r="N1779" s="166"/>
      <c r="O1779" s="166"/>
      <c r="P1779" s="166"/>
      <c r="Q1779" s="166"/>
      <c r="R1779" s="166"/>
      <c r="S1779" s="166"/>
      <c r="T1779" s="166"/>
      <c r="U1779" s="166"/>
      <c r="V1779" s="166"/>
      <c r="W1779" s="166"/>
      <c r="X1779" s="166"/>
      <c r="Y1779" s="166"/>
      <c r="Z1779" s="166"/>
      <c r="AA1779" s="166"/>
      <c r="AB1779" s="166"/>
      <c r="AC1779" s="166"/>
      <c r="AD1779" s="166"/>
      <c r="AE1779" s="166"/>
      <c r="AF1779" s="166"/>
      <c r="AG1779" s="166"/>
      <c r="AH1779" s="167"/>
      <c r="AI1779" s="167"/>
      <c r="AJ1779" s="167"/>
      <c r="AK1779" s="167"/>
      <c r="AL1779" s="167"/>
      <c r="AM1779" s="167"/>
      <c r="AN1779" s="167"/>
      <c r="AO1779" s="167"/>
      <c r="AP1779" s="167"/>
      <c r="AQ1779" s="167"/>
      <c r="AR1779" s="167"/>
      <c r="AS1779" s="167"/>
      <c r="AT1779" s="167"/>
      <c r="AU1779" s="167"/>
      <c r="AV1779" s="167"/>
      <c r="AW1779" s="167"/>
      <c r="AX1779" s="167"/>
      <c r="AY1779" s="167"/>
      <c r="AZ1779" s="167"/>
      <c r="BA1779" s="167"/>
      <c r="BB1779" s="167"/>
      <c r="BC1779" s="167"/>
      <c r="BD1779" s="167"/>
      <c r="BE1779" s="167"/>
      <c r="BF1779" s="167"/>
      <c r="BG1779" s="167"/>
      <c r="BH1779" s="167"/>
      <c r="BI1779" s="167"/>
      <c r="BJ1779" s="167"/>
      <c r="BK1779" s="167"/>
      <c r="BL1779" s="166"/>
      <c r="BM1779" s="166"/>
      <c r="BN1779" s="166"/>
      <c r="BO1779" s="166"/>
      <c r="BP1779" s="166"/>
      <c r="BQ1779" s="166"/>
      <c r="BR1779" s="166"/>
      <c r="BS1779" s="166"/>
      <c r="BT1779" s="166"/>
      <c r="BU1779" s="166"/>
      <c r="BV1779" s="166"/>
      <c r="BW1779" s="166"/>
      <c r="BX1779" s="166"/>
      <c r="BY1779" s="166"/>
      <c r="BZ1779" s="166"/>
      <c r="CA1779" s="166"/>
      <c r="CB1779" s="166"/>
      <c r="CC1779" s="166"/>
      <c r="CD1779" s="166"/>
      <c r="CE1779" s="166"/>
      <c r="CF1779" s="166"/>
      <c r="CG1779" s="166"/>
      <c r="CH1779" s="166"/>
      <c r="CI1779" s="166"/>
      <c r="CJ1779" s="166"/>
      <c r="CK1779" s="166"/>
      <c r="CL1779" s="166"/>
      <c r="CM1779" s="166"/>
      <c r="CN1779" s="166"/>
      <c r="CO1779" s="166"/>
      <c r="CP1779" s="166"/>
      <c r="CQ1779" s="166"/>
      <c r="CR1779" s="166"/>
      <c r="CS1779" s="166"/>
      <c r="CT1779" s="166"/>
      <c r="CU1779" s="166"/>
      <c r="CV1779" s="166"/>
      <c r="CW1779" s="166"/>
      <c r="CX1779" s="166"/>
      <c r="CY1779" s="166"/>
      <c r="CZ1779" s="166"/>
      <c r="DA1779" s="166"/>
      <c r="DB1779" s="166"/>
      <c r="DC1779" s="166"/>
      <c r="DD1779" s="166"/>
      <c r="DE1779" s="166"/>
      <c r="DF1779" s="166"/>
      <c r="DG1779" s="166"/>
      <c r="DH1779" s="166"/>
      <c r="DI1779" s="166"/>
      <c r="DJ1779" s="166"/>
      <c r="DK1779" s="166"/>
      <c r="DL1779" s="166"/>
      <c r="DM1779" s="166"/>
      <c r="DN1779" s="166"/>
      <c r="DO1779" s="166"/>
      <c r="DP1779" s="166"/>
      <c r="DQ1779" s="166"/>
      <c r="DR1779" s="166"/>
      <c r="DS1779" s="166"/>
      <c r="DT1779" s="166"/>
      <c r="DU1779" s="166"/>
      <c r="DV1779" s="166"/>
      <c r="DW1779" s="166"/>
      <c r="DX1779" s="166"/>
      <c r="DY1779" s="166"/>
      <c r="DZ1779" s="166"/>
      <c r="EA1779" s="166"/>
      <c r="EB1779" s="166"/>
      <c r="EC1779" s="166"/>
      <c r="ED1779" s="166"/>
      <c r="EE1779" s="166"/>
      <c r="EF1779" s="166"/>
      <c r="EG1779" s="166"/>
      <c r="EH1779" s="166"/>
      <c r="EI1779" s="166"/>
      <c r="EJ1779" s="166"/>
      <c r="EK1779" s="166"/>
      <c r="EL1779" s="166"/>
      <c r="EM1779" s="166"/>
      <c r="EN1779" s="166"/>
      <c r="EO1779" s="166"/>
      <c r="EP1779" s="166"/>
      <c r="EQ1779" s="166"/>
      <c r="ER1779" s="166"/>
      <c r="ES1779" s="166"/>
      <c r="ET1779" s="166"/>
      <c r="EU1779" s="166"/>
      <c r="EV1779" s="166"/>
      <c r="EW1779" s="166"/>
      <c r="EX1779" s="166"/>
      <c r="EY1779" s="166"/>
      <c r="EZ1779" s="166"/>
      <c r="FA1779" s="166"/>
      <c r="FB1779" s="166"/>
      <c r="FC1779" s="166"/>
      <c r="FD1779" s="166"/>
      <c r="FE1779" s="166"/>
      <c r="FF1779" s="166"/>
      <c r="FG1779" s="166"/>
      <c r="FH1779" s="166"/>
      <c r="FI1779" s="166"/>
      <c r="FJ1779" s="166"/>
    </row>
    <row r="1780" spans="13:166" s="19" customFormat="1">
      <c r="M1780" s="166"/>
      <c r="N1780" s="166"/>
      <c r="O1780" s="166"/>
      <c r="P1780" s="166"/>
      <c r="Q1780" s="166"/>
      <c r="R1780" s="166"/>
      <c r="S1780" s="166"/>
      <c r="T1780" s="166"/>
      <c r="U1780" s="166"/>
      <c r="V1780" s="166"/>
      <c r="W1780" s="166"/>
      <c r="X1780" s="166"/>
      <c r="Y1780" s="166"/>
      <c r="Z1780" s="166"/>
      <c r="AA1780" s="166"/>
      <c r="AB1780" s="166"/>
      <c r="AC1780" s="166"/>
      <c r="AD1780" s="166"/>
      <c r="AE1780" s="166"/>
      <c r="AF1780" s="166"/>
      <c r="AG1780" s="166"/>
      <c r="AH1780" s="167"/>
      <c r="AI1780" s="167"/>
      <c r="AJ1780" s="167"/>
      <c r="AK1780" s="167"/>
      <c r="AL1780" s="167"/>
      <c r="AM1780" s="167"/>
      <c r="AN1780" s="167"/>
      <c r="AO1780" s="167"/>
      <c r="AP1780" s="167"/>
      <c r="AQ1780" s="167"/>
      <c r="AR1780" s="167"/>
      <c r="AS1780" s="167"/>
      <c r="AT1780" s="167"/>
      <c r="AU1780" s="167"/>
      <c r="AV1780" s="167"/>
      <c r="AW1780" s="167"/>
      <c r="AX1780" s="167"/>
      <c r="AY1780" s="167"/>
      <c r="AZ1780" s="167"/>
      <c r="BA1780" s="167"/>
      <c r="BB1780" s="167"/>
      <c r="BC1780" s="167"/>
      <c r="BD1780" s="167"/>
      <c r="BE1780" s="167"/>
      <c r="BF1780" s="167"/>
      <c r="BG1780" s="167"/>
      <c r="BH1780" s="167"/>
      <c r="BI1780" s="167"/>
      <c r="BJ1780" s="167"/>
      <c r="BK1780" s="167"/>
      <c r="BL1780" s="166"/>
      <c r="BM1780" s="166"/>
      <c r="BN1780" s="166"/>
      <c r="BO1780" s="166"/>
      <c r="BP1780" s="166"/>
      <c r="BQ1780" s="166"/>
      <c r="BR1780" s="166"/>
      <c r="BS1780" s="166"/>
      <c r="BT1780" s="166"/>
      <c r="BU1780" s="166"/>
      <c r="BV1780" s="166"/>
      <c r="BW1780" s="166"/>
      <c r="BX1780" s="166"/>
      <c r="BY1780" s="166"/>
      <c r="BZ1780" s="166"/>
      <c r="CA1780" s="166"/>
      <c r="CB1780" s="166"/>
      <c r="CC1780" s="166"/>
      <c r="CD1780" s="166"/>
      <c r="CE1780" s="166"/>
      <c r="CF1780" s="166"/>
      <c r="CG1780" s="166"/>
      <c r="CH1780" s="166"/>
      <c r="CI1780" s="166"/>
      <c r="CJ1780" s="166"/>
      <c r="CK1780" s="166"/>
      <c r="CL1780" s="166"/>
      <c r="CM1780" s="166"/>
      <c r="CN1780" s="166"/>
      <c r="CO1780" s="166"/>
      <c r="CP1780" s="166"/>
      <c r="CQ1780" s="166"/>
      <c r="CR1780" s="166"/>
      <c r="CS1780" s="166"/>
      <c r="CT1780" s="166"/>
      <c r="CU1780" s="166"/>
      <c r="CV1780" s="166"/>
      <c r="CW1780" s="166"/>
      <c r="CX1780" s="166"/>
      <c r="CY1780" s="166"/>
      <c r="CZ1780" s="166"/>
      <c r="DA1780" s="166"/>
      <c r="DB1780" s="166"/>
      <c r="DC1780" s="166"/>
      <c r="DD1780" s="166"/>
      <c r="DE1780" s="166"/>
      <c r="DF1780" s="166"/>
      <c r="DG1780" s="166"/>
      <c r="DH1780" s="166"/>
      <c r="DI1780" s="166"/>
      <c r="DJ1780" s="166"/>
      <c r="DK1780" s="166"/>
      <c r="DL1780" s="166"/>
      <c r="DM1780" s="166"/>
      <c r="DN1780" s="166"/>
      <c r="DO1780" s="166"/>
      <c r="DP1780" s="166"/>
      <c r="DQ1780" s="166"/>
      <c r="DR1780" s="166"/>
      <c r="DS1780" s="166"/>
      <c r="DT1780" s="166"/>
      <c r="DU1780" s="166"/>
      <c r="DV1780" s="166"/>
      <c r="DW1780" s="166"/>
      <c r="DX1780" s="166"/>
      <c r="DY1780" s="166"/>
      <c r="DZ1780" s="166"/>
      <c r="EA1780" s="166"/>
      <c r="EB1780" s="166"/>
      <c r="EC1780" s="166"/>
      <c r="ED1780" s="166"/>
      <c r="EE1780" s="166"/>
      <c r="EF1780" s="166"/>
      <c r="EG1780" s="166"/>
      <c r="EH1780" s="166"/>
      <c r="EI1780" s="166"/>
      <c r="EJ1780" s="166"/>
      <c r="EK1780" s="166"/>
      <c r="EL1780" s="166"/>
      <c r="EM1780" s="166"/>
      <c r="EN1780" s="166"/>
      <c r="EO1780" s="166"/>
      <c r="EP1780" s="166"/>
      <c r="EQ1780" s="166"/>
      <c r="ER1780" s="166"/>
      <c r="ES1780" s="166"/>
      <c r="ET1780" s="166"/>
      <c r="EU1780" s="166"/>
      <c r="EV1780" s="166"/>
      <c r="EW1780" s="166"/>
      <c r="EX1780" s="166"/>
      <c r="EY1780" s="166"/>
      <c r="EZ1780" s="166"/>
      <c r="FA1780" s="166"/>
      <c r="FB1780" s="166"/>
      <c r="FC1780" s="166"/>
      <c r="FD1780" s="166"/>
      <c r="FE1780" s="166"/>
      <c r="FF1780" s="166"/>
      <c r="FG1780" s="166"/>
      <c r="FH1780" s="166"/>
      <c r="FI1780" s="166"/>
      <c r="FJ1780" s="166"/>
    </row>
    <row r="1781" spans="13:166" s="19" customFormat="1">
      <c r="M1781" s="166"/>
      <c r="N1781" s="166"/>
      <c r="O1781" s="166"/>
      <c r="P1781" s="166"/>
      <c r="Q1781" s="166"/>
      <c r="R1781" s="166"/>
      <c r="S1781" s="166"/>
      <c r="T1781" s="166"/>
      <c r="U1781" s="166"/>
      <c r="V1781" s="166"/>
      <c r="W1781" s="166"/>
      <c r="X1781" s="166"/>
      <c r="Y1781" s="166"/>
      <c r="Z1781" s="166"/>
      <c r="AA1781" s="166"/>
      <c r="AB1781" s="166"/>
      <c r="AC1781" s="166"/>
      <c r="AD1781" s="166"/>
      <c r="AE1781" s="166"/>
      <c r="AF1781" s="166"/>
      <c r="AG1781" s="166"/>
      <c r="AH1781" s="167"/>
      <c r="AI1781" s="167"/>
      <c r="AJ1781" s="167"/>
      <c r="AK1781" s="167"/>
      <c r="AL1781" s="167"/>
      <c r="AM1781" s="167"/>
      <c r="AN1781" s="167"/>
      <c r="AO1781" s="167"/>
      <c r="AP1781" s="167"/>
      <c r="AQ1781" s="167"/>
      <c r="AR1781" s="167"/>
      <c r="AS1781" s="167"/>
      <c r="AT1781" s="167"/>
      <c r="AU1781" s="167"/>
      <c r="AV1781" s="167"/>
      <c r="AW1781" s="167"/>
      <c r="AX1781" s="167"/>
      <c r="AY1781" s="167"/>
      <c r="AZ1781" s="167"/>
      <c r="BA1781" s="167"/>
      <c r="BB1781" s="167"/>
      <c r="BC1781" s="167"/>
      <c r="BD1781" s="167"/>
      <c r="BE1781" s="167"/>
      <c r="BF1781" s="167"/>
      <c r="BG1781" s="167"/>
      <c r="BH1781" s="167"/>
      <c r="BI1781" s="167"/>
      <c r="BJ1781" s="167"/>
      <c r="BK1781" s="167"/>
      <c r="BL1781" s="166"/>
      <c r="BM1781" s="166"/>
      <c r="BN1781" s="166"/>
      <c r="BO1781" s="166"/>
      <c r="BP1781" s="166"/>
      <c r="BQ1781" s="166"/>
      <c r="BR1781" s="166"/>
      <c r="BS1781" s="166"/>
      <c r="BT1781" s="166"/>
      <c r="BU1781" s="166"/>
      <c r="BV1781" s="166"/>
      <c r="BW1781" s="166"/>
      <c r="BX1781" s="166"/>
      <c r="BY1781" s="166"/>
      <c r="BZ1781" s="166"/>
      <c r="CA1781" s="166"/>
      <c r="CB1781" s="166"/>
      <c r="CC1781" s="166"/>
      <c r="CD1781" s="166"/>
      <c r="CE1781" s="166"/>
      <c r="CF1781" s="166"/>
      <c r="CG1781" s="166"/>
      <c r="CH1781" s="166"/>
      <c r="CI1781" s="166"/>
      <c r="CJ1781" s="166"/>
      <c r="CK1781" s="166"/>
      <c r="CL1781" s="166"/>
      <c r="CM1781" s="166"/>
      <c r="CN1781" s="166"/>
      <c r="CO1781" s="166"/>
      <c r="CP1781" s="166"/>
      <c r="CQ1781" s="166"/>
      <c r="CR1781" s="166"/>
      <c r="CS1781" s="166"/>
      <c r="CT1781" s="166"/>
      <c r="CU1781" s="166"/>
      <c r="CV1781" s="166"/>
      <c r="CW1781" s="166"/>
      <c r="CX1781" s="166"/>
      <c r="CY1781" s="166"/>
      <c r="CZ1781" s="166"/>
      <c r="DA1781" s="166"/>
      <c r="DB1781" s="166"/>
      <c r="DC1781" s="166"/>
      <c r="DD1781" s="166"/>
      <c r="DE1781" s="166"/>
      <c r="DF1781" s="166"/>
      <c r="DG1781" s="166"/>
      <c r="DH1781" s="166"/>
      <c r="DI1781" s="166"/>
      <c r="DJ1781" s="166"/>
      <c r="DK1781" s="166"/>
      <c r="DL1781" s="166"/>
      <c r="DM1781" s="166"/>
      <c r="DN1781" s="166"/>
      <c r="DO1781" s="166"/>
      <c r="DP1781" s="166"/>
      <c r="DQ1781" s="166"/>
      <c r="DR1781" s="166"/>
      <c r="DS1781" s="166"/>
      <c r="DT1781" s="166"/>
      <c r="DU1781" s="166"/>
      <c r="DV1781" s="166"/>
      <c r="DW1781" s="166"/>
      <c r="DX1781" s="166"/>
      <c r="DY1781" s="166"/>
      <c r="DZ1781" s="166"/>
      <c r="EA1781" s="166"/>
      <c r="EB1781" s="166"/>
      <c r="EC1781" s="166"/>
      <c r="ED1781" s="166"/>
      <c r="EE1781" s="166"/>
      <c r="EF1781" s="166"/>
      <c r="EG1781" s="166"/>
      <c r="EH1781" s="166"/>
      <c r="EI1781" s="166"/>
      <c r="EJ1781" s="166"/>
      <c r="EK1781" s="166"/>
      <c r="EL1781" s="166"/>
      <c r="EM1781" s="166"/>
      <c r="EN1781" s="166"/>
      <c r="EO1781" s="166"/>
      <c r="EP1781" s="166"/>
      <c r="EQ1781" s="166"/>
      <c r="ER1781" s="166"/>
      <c r="ES1781" s="166"/>
      <c r="ET1781" s="166"/>
      <c r="EU1781" s="166"/>
      <c r="EV1781" s="166"/>
      <c r="EW1781" s="166"/>
      <c r="EX1781" s="166"/>
      <c r="EY1781" s="166"/>
      <c r="EZ1781" s="166"/>
      <c r="FA1781" s="166"/>
      <c r="FB1781" s="166"/>
      <c r="FC1781" s="166"/>
      <c r="FD1781" s="166"/>
      <c r="FE1781" s="166"/>
      <c r="FF1781" s="166"/>
      <c r="FG1781" s="166"/>
      <c r="FH1781" s="166"/>
      <c r="FI1781" s="166"/>
      <c r="FJ1781" s="166"/>
    </row>
    <row r="1782" spans="13:166" s="19" customFormat="1">
      <c r="M1782" s="166"/>
      <c r="N1782" s="166"/>
      <c r="O1782" s="166"/>
      <c r="P1782" s="166"/>
      <c r="Q1782" s="166"/>
      <c r="R1782" s="166"/>
      <c r="S1782" s="166"/>
      <c r="T1782" s="166"/>
      <c r="U1782" s="166"/>
      <c r="V1782" s="166"/>
      <c r="W1782" s="166"/>
      <c r="X1782" s="166"/>
      <c r="Y1782" s="166"/>
      <c r="Z1782" s="166"/>
      <c r="AA1782" s="166"/>
      <c r="AB1782" s="166"/>
      <c r="AC1782" s="166"/>
      <c r="AD1782" s="166"/>
      <c r="AE1782" s="166"/>
      <c r="AF1782" s="166"/>
      <c r="AG1782" s="166"/>
      <c r="AH1782" s="167"/>
      <c r="AI1782" s="167"/>
      <c r="AJ1782" s="167"/>
      <c r="AK1782" s="167"/>
      <c r="AL1782" s="167"/>
      <c r="AM1782" s="167"/>
      <c r="AN1782" s="167"/>
      <c r="AO1782" s="167"/>
      <c r="AP1782" s="167"/>
      <c r="AQ1782" s="167"/>
      <c r="AR1782" s="167"/>
      <c r="AS1782" s="167"/>
      <c r="AT1782" s="167"/>
      <c r="AU1782" s="167"/>
      <c r="AV1782" s="167"/>
      <c r="AW1782" s="167"/>
      <c r="AX1782" s="167"/>
      <c r="AY1782" s="167"/>
      <c r="AZ1782" s="167"/>
      <c r="BA1782" s="167"/>
      <c r="BB1782" s="167"/>
      <c r="BC1782" s="167"/>
      <c r="BD1782" s="167"/>
      <c r="BE1782" s="167"/>
      <c r="BF1782" s="167"/>
      <c r="BG1782" s="167"/>
      <c r="BH1782" s="167"/>
      <c r="BI1782" s="167"/>
      <c r="BJ1782" s="167"/>
      <c r="BK1782" s="167"/>
      <c r="BL1782" s="166"/>
      <c r="BM1782" s="166"/>
      <c r="BN1782" s="166"/>
      <c r="BO1782" s="166"/>
      <c r="BP1782" s="166"/>
      <c r="BQ1782" s="166"/>
      <c r="BR1782" s="166"/>
      <c r="BS1782" s="166"/>
      <c r="BT1782" s="166"/>
      <c r="BU1782" s="166"/>
      <c r="BV1782" s="166"/>
      <c r="BW1782" s="166"/>
      <c r="BX1782" s="166"/>
      <c r="BY1782" s="166"/>
      <c r="BZ1782" s="166"/>
      <c r="CA1782" s="166"/>
      <c r="CB1782" s="166"/>
      <c r="CC1782" s="166"/>
      <c r="CD1782" s="166"/>
      <c r="CE1782" s="166"/>
      <c r="CF1782" s="166"/>
      <c r="CG1782" s="166"/>
      <c r="CH1782" s="166"/>
      <c r="CI1782" s="166"/>
      <c r="CJ1782" s="166"/>
      <c r="CK1782" s="166"/>
      <c r="CL1782" s="166"/>
      <c r="CM1782" s="166"/>
      <c r="CN1782" s="166"/>
      <c r="CO1782" s="166"/>
      <c r="CP1782" s="166"/>
      <c r="CQ1782" s="166"/>
      <c r="CR1782" s="166"/>
      <c r="CS1782" s="166"/>
      <c r="CT1782" s="166"/>
      <c r="CU1782" s="166"/>
      <c r="CV1782" s="166"/>
      <c r="CW1782" s="166"/>
      <c r="CX1782" s="166"/>
      <c r="CY1782" s="166"/>
      <c r="CZ1782" s="166"/>
      <c r="DA1782" s="166"/>
      <c r="DB1782" s="166"/>
      <c r="DC1782" s="166"/>
      <c r="DD1782" s="166"/>
      <c r="DE1782" s="166"/>
      <c r="DF1782" s="166"/>
      <c r="DG1782" s="166"/>
      <c r="DH1782" s="166"/>
      <c r="DI1782" s="166"/>
      <c r="DJ1782" s="166"/>
      <c r="DK1782" s="166"/>
      <c r="DL1782" s="166"/>
      <c r="DM1782" s="166"/>
      <c r="DN1782" s="166"/>
      <c r="DO1782" s="166"/>
      <c r="DP1782" s="166"/>
      <c r="DQ1782" s="166"/>
      <c r="DR1782" s="166"/>
      <c r="DS1782" s="166"/>
      <c r="DT1782" s="166"/>
      <c r="DU1782" s="166"/>
      <c r="DV1782" s="166"/>
      <c r="DW1782" s="166"/>
      <c r="DX1782" s="166"/>
      <c r="DY1782" s="166"/>
      <c r="DZ1782" s="166"/>
      <c r="EA1782" s="166"/>
      <c r="EB1782" s="166"/>
      <c r="EC1782" s="166"/>
      <c r="ED1782" s="166"/>
      <c r="EE1782" s="166"/>
      <c r="EF1782" s="166"/>
      <c r="EG1782" s="166"/>
      <c r="EH1782" s="166"/>
      <c r="EI1782" s="166"/>
      <c r="EJ1782" s="166"/>
      <c r="EK1782" s="166"/>
      <c r="EL1782" s="166"/>
      <c r="EM1782" s="166"/>
      <c r="EN1782" s="166"/>
      <c r="EO1782" s="166"/>
      <c r="EP1782" s="166"/>
      <c r="EQ1782" s="166"/>
      <c r="ER1782" s="166"/>
      <c r="ES1782" s="166"/>
      <c r="ET1782" s="166"/>
      <c r="EU1782" s="166"/>
      <c r="EV1782" s="166"/>
      <c r="EW1782" s="166"/>
      <c r="EX1782" s="166"/>
      <c r="EY1782" s="166"/>
      <c r="EZ1782" s="166"/>
      <c r="FA1782" s="166"/>
      <c r="FB1782" s="166"/>
      <c r="FC1782" s="166"/>
      <c r="FD1782" s="166"/>
      <c r="FE1782" s="166"/>
      <c r="FF1782" s="166"/>
      <c r="FG1782" s="166"/>
      <c r="FH1782" s="166"/>
      <c r="FI1782" s="166"/>
      <c r="FJ1782" s="166"/>
    </row>
    <row r="1783" spans="13:166" s="19" customFormat="1">
      <c r="M1783" s="166"/>
      <c r="N1783" s="166"/>
      <c r="O1783" s="166"/>
      <c r="P1783" s="166"/>
      <c r="Q1783" s="166"/>
      <c r="R1783" s="166"/>
      <c r="S1783" s="166"/>
      <c r="T1783" s="166"/>
      <c r="U1783" s="166"/>
      <c r="V1783" s="166"/>
      <c r="W1783" s="166"/>
      <c r="X1783" s="166"/>
      <c r="Y1783" s="166"/>
      <c r="Z1783" s="166"/>
      <c r="AA1783" s="166"/>
      <c r="AB1783" s="166"/>
      <c r="AC1783" s="166"/>
      <c r="AD1783" s="166"/>
      <c r="AE1783" s="166"/>
      <c r="AF1783" s="166"/>
      <c r="AG1783" s="166"/>
      <c r="AH1783" s="167"/>
      <c r="AI1783" s="167"/>
      <c r="AJ1783" s="167"/>
      <c r="AK1783" s="167"/>
      <c r="AL1783" s="167"/>
      <c r="AM1783" s="167"/>
      <c r="AN1783" s="167"/>
      <c r="AO1783" s="167"/>
      <c r="AP1783" s="167"/>
      <c r="AQ1783" s="167"/>
      <c r="AR1783" s="167"/>
      <c r="AS1783" s="167"/>
      <c r="AT1783" s="167"/>
      <c r="AU1783" s="167"/>
      <c r="AV1783" s="167"/>
      <c r="AW1783" s="167"/>
      <c r="AX1783" s="167"/>
      <c r="AY1783" s="167"/>
      <c r="AZ1783" s="167"/>
      <c r="BA1783" s="167"/>
      <c r="BB1783" s="167"/>
      <c r="BC1783" s="167"/>
      <c r="BD1783" s="167"/>
      <c r="BE1783" s="167"/>
      <c r="BF1783" s="167"/>
      <c r="BG1783" s="167"/>
      <c r="BH1783" s="167"/>
      <c r="BI1783" s="167"/>
      <c r="BJ1783" s="167"/>
      <c r="BK1783" s="167"/>
      <c r="BL1783" s="166"/>
      <c r="BM1783" s="166"/>
      <c r="BN1783" s="166"/>
      <c r="BO1783" s="166"/>
      <c r="BP1783" s="166"/>
      <c r="BQ1783" s="166"/>
      <c r="BR1783" s="166"/>
      <c r="BS1783" s="166"/>
      <c r="BT1783" s="166"/>
      <c r="BU1783" s="166"/>
      <c r="BV1783" s="166"/>
      <c r="BW1783" s="166"/>
      <c r="BX1783" s="166"/>
      <c r="BY1783" s="166"/>
      <c r="BZ1783" s="166"/>
      <c r="CA1783" s="166"/>
      <c r="CB1783" s="166"/>
      <c r="CC1783" s="166"/>
      <c r="CD1783" s="166"/>
      <c r="CE1783" s="166"/>
      <c r="CF1783" s="166"/>
      <c r="CG1783" s="166"/>
      <c r="CH1783" s="166"/>
      <c r="CI1783" s="166"/>
      <c r="CJ1783" s="166"/>
      <c r="CK1783" s="166"/>
      <c r="CL1783" s="166"/>
      <c r="CM1783" s="166"/>
      <c r="CN1783" s="166"/>
      <c r="CO1783" s="166"/>
      <c r="CP1783" s="166"/>
      <c r="CQ1783" s="166"/>
      <c r="CR1783" s="166"/>
      <c r="CS1783" s="166"/>
      <c r="CT1783" s="166"/>
      <c r="CU1783" s="166"/>
      <c r="CV1783" s="166"/>
      <c r="CW1783" s="166"/>
      <c r="CX1783" s="166"/>
      <c r="CY1783" s="166"/>
      <c r="CZ1783" s="166"/>
      <c r="DA1783" s="166"/>
      <c r="DB1783" s="166"/>
      <c r="DC1783" s="166"/>
      <c r="DD1783" s="166"/>
      <c r="DE1783" s="166"/>
      <c r="DF1783" s="166"/>
      <c r="DG1783" s="166"/>
      <c r="DH1783" s="166"/>
      <c r="DI1783" s="166"/>
      <c r="DJ1783" s="166"/>
      <c r="DK1783" s="166"/>
      <c r="DL1783" s="166"/>
      <c r="DM1783" s="166"/>
      <c r="DN1783" s="166"/>
      <c r="DO1783" s="166"/>
      <c r="DP1783" s="166"/>
      <c r="DQ1783" s="166"/>
      <c r="DR1783" s="166"/>
      <c r="DS1783" s="166"/>
      <c r="DT1783" s="166"/>
      <c r="DU1783" s="166"/>
      <c r="DV1783" s="166"/>
      <c r="DW1783" s="166"/>
      <c r="DX1783" s="166"/>
      <c r="DY1783" s="166"/>
      <c r="DZ1783" s="166"/>
      <c r="EA1783" s="166"/>
      <c r="EB1783" s="166"/>
      <c r="EC1783" s="166"/>
      <c r="ED1783" s="166"/>
      <c r="EE1783" s="166"/>
      <c r="EF1783" s="166"/>
      <c r="EG1783" s="166"/>
      <c r="EH1783" s="166"/>
      <c r="EI1783" s="166"/>
      <c r="EJ1783" s="166"/>
      <c r="EK1783" s="166"/>
      <c r="EL1783" s="166"/>
      <c r="EM1783" s="166"/>
      <c r="EN1783" s="166"/>
      <c r="EO1783" s="166"/>
      <c r="EP1783" s="166"/>
      <c r="EQ1783" s="166"/>
      <c r="ER1783" s="166"/>
      <c r="ES1783" s="166"/>
      <c r="ET1783" s="166"/>
      <c r="EU1783" s="166"/>
      <c r="EV1783" s="166"/>
      <c r="EW1783" s="166"/>
      <c r="EX1783" s="166"/>
      <c r="EY1783" s="166"/>
      <c r="EZ1783" s="166"/>
      <c r="FA1783" s="166"/>
      <c r="FB1783" s="166"/>
      <c r="FC1783" s="166"/>
      <c r="FD1783" s="166"/>
      <c r="FE1783" s="166"/>
      <c r="FF1783" s="166"/>
      <c r="FG1783" s="166"/>
      <c r="FH1783" s="166"/>
      <c r="FI1783" s="166"/>
      <c r="FJ1783" s="166"/>
    </row>
    <row r="1784" spans="13:166" s="19" customFormat="1">
      <c r="M1784" s="166"/>
      <c r="N1784" s="166"/>
      <c r="O1784" s="166"/>
      <c r="P1784" s="166"/>
      <c r="Q1784" s="166"/>
      <c r="R1784" s="166"/>
      <c r="S1784" s="166"/>
      <c r="T1784" s="166"/>
      <c r="U1784" s="166"/>
      <c r="V1784" s="166"/>
      <c r="W1784" s="166"/>
      <c r="X1784" s="166"/>
      <c r="Y1784" s="166"/>
      <c r="Z1784" s="166"/>
      <c r="AA1784" s="166"/>
      <c r="AB1784" s="166"/>
      <c r="AC1784" s="166"/>
      <c r="AD1784" s="166"/>
      <c r="AE1784" s="166"/>
      <c r="AF1784" s="166"/>
      <c r="AG1784" s="166"/>
      <c r="AH1784" s="167"/>
      <c r="AI1784" s="167"/>
      <c r="AJ1784" s="167"/>
      <c r="AK1784" s="167"/>
      <c r="AL1784" s="167"/>
      <c r="AM1784" s="167"/>
      <c r="AN1784" s="167"/>
      <c r="AO1784" s="167"/>
      <c r="AP1784" s="167"/>
      <c r="AQ1784" s="167"/>
      <c r="AR1784" s="167"/>
      <c r="AS1784" s="167"/>
      <c r="AT1784" s="167"/>
      <c r="AU1784" s="167"/>
      <c r="AV1784" s="167"/>
      <c r="AW1784" s="167"/>
      <c r="AX1784" s="167"/>
      <c r="AY1784" s="167"/>
      <c r="AZ1784" s="167"/>
      <c r="BA1784" s="167"/>
      <c r="BB1784" s="167"/>
      <c r="BC1784" s="167"/>
      <c r="BD1784" s="167"/>
      <c r="BE1784" s="167"/>
      <c r="BF1784" s="167"/>
      <c r="BG1784" s="167"/>
      <c r="BH1784" s="167"/>
      <c r="BI1784" s="167"/>
      <c r="BJ1784" s="167"/>
      <c r="BK1784" s="167"/>
      <c r="BL1784" s="166"/>
      <c r="BM1784" s="166"/>
      <c r="BN1784" s="166"/>
      <c r="BO1784" s="166"/>
      <c r="BP1784" s="166"/>
      <c r="BQ1784" s="166"/>
      <c r="BR1784" s="166"/>
      <c r="BS1784" s="166"/>
      <c r="BT1784" s="166"/>
      <c r="BU1784" s="166"/>
      <c r="BV1784" s="166"/>
      <c r="BW1784" s="166"/>
      <c r="BX1784" s="166"/>
      <c r="BY1784" s="166"/>
      <c r="BZ1784" s="166"/>
      <c r="CA1784" s="166"/>
      <c r="CB1784" s="166"/>
      <c r="CC1784" s="166"/>
      <c r="CD1784" s="166"/>
      <c r="CE1784" s="166"/>
      <c r="CF1784" s="166"/>
      <c r="CG1784" s="166"/>
      <c r="CH1784" s="166"/>
      <c r="CI1784" s="166"/>
      <c r="CJ1784" s="166"/>
      <c r="CK1784" s="166"/>
      <c r="CL1784" s="166"/>
      <c r="CM1784" s="166"/>
      <c r="CN1784" s="166"/>
      <c r="CO1784" s="166"/>
      <c r="CP1784" s="166"/>
      <c r="CQ1784" s="166"/>
      <c r="CR1784" s="166"/>
      <c r="CS1784" s="166"/>
      <c r="CT1784" s="166"/>
      <c r="CU1784" s="166"/>
      <c r="CV1784" s="166"/>
      <c r="CW1784" s="166"/>
      <c r="CX1784" s="166"/>
      <c r="CY1784" s="166"/>
      <c r="CZ1784" s="166"/>
      <c r="DA1784" s="166"/>
      <c r="DB1784" s="166"/>
      <c r="DC1784" s="166"/>
      <c r="DD1784" s="166"/>
      <c r="DE1784" s="166"/>
      <c r="DF1784" s="166"/>
      <c r="DG1784" s="166"/>
      <c r="DH1784" s="166"/>
      <c r="DI1784" s="166"/>
      <c r="DJ1784" s="166"/>
      <c r="DK1784" s="166"/>
      <c r="DL1784" s="166"/>
      <c r="DM1784" s="166"/>
      <c r="DN1784" s="166"/>
      <c r="DO1784" s="166"/>
      <c r="DP1784" s="166"/>
      <c r="DQ1784" s="166"/>
      <c r="DR1784" s="166"/>
      <c r="DS1784" s="166"/>
      <c r="DT1784" s="166"/>
      <c r="DU1784" s="166"/>
      <c r="DV1784" s="166"/>
      <c r="DW1784" s="166"/>
      <c r="DX1784" s="166"/>
      <c r="DY1784" s="166"/>
      <c r="DZ1784" s="166"/>
      <c r="EA1784" s="166"/>
      <c r="EB1784" s="166"/>
      <c r="EC1784" s="166"/>
      <c r="ED1784" s="166"/>
      <c r="EE1784" s="166"/>
      <c r="EF1784" s="166"/>
      <c r="EG1784" s="166"/>
      <c r="EH1784" s="166"/>
      <c r="EI1784" s="166"/>
      <c r="EJ1784" s="166"/>
      <c r="EK1784" s="166"/>
      <c r="EL1784" s="166"/>
      <c r="EM1784" s="166"/>
      <c r="EN1784" s="166"/>
      <c r="EO1784" s="166"/>
      <c r="EP1784" s="166"/>
      <c r="EQ1784" s="166"/>
      <c r="ER1784" s="166"/>
      <c r="ES1784" s="166"/>
      <c r="ET1784" s="166"/>
      <c r="EU1784" s="166"/>
      <c r="EV1784" s="166"/>
      <c r="EW1784" s="166"/>
      <c r="EX1784" s="166"/>
      <c r="EY1784" s="166"/>
      <c r="EZ1784" s="166"/>
      <c r="FA1784" s="166"/>
      <c r="FB1784" s="166"/>
      <c r="FC1784" s="166"/>
      <c r="FD1784" s="166"/>
      <c r="FE1784" s="166"/>
      <c r="FF1784" s="166"/>
      <c r="FG1784" s="166"/>
      <c r="FH1784" s="166"/>
      <c r="FI1784" s="166"/>
      <c r="FJ1784" s="166"/>
    </row>
    <row r="1785" spans="13:166" s="19" customFormat="1">
      <c r="M1785" s="166"/>
      <c r="N1785" s="166"/>
      <c r="O1785" s="166"/>
      <c r="P1785" s="166"/>
      <c r="Q1785" s="166"/>
      <c r="R1785" s="166"/>
      <c r="S1785" s="166"/>
      <c r="T1785" s="166"/>
      <c r="U1785" s="166"/>
      <c r="V1785" s="166"/>
      <c r="W1785" s="166"/>
      <c r="X1785" s="166"/>
      <c r="Y1785" s="166"/>
      <c r="Z1785" s="166"/>
      <c r="AA1785" s="166"/>
      <c r="AB1785" s="166"/>
      <c r="AC1785" s="166"/>
      <c r="AD1785" s="166"/>
      <c r="AE1785" s="166"/>
      <c r="AF1785" s="166"/>
      <c r="AG1785" s="166"/>
      <c r="AH1785" s="167"/>
      <c r="AI1785" s="167"/>
      <c r="AJ1785" s="167"/>
      <c r="AK1785" s="167"/>
      <c r="AL1785" s="167"/>
      <c r="AM1785" s="167"/>
      <c r="AN1785" s="167"/>
      <c r="AO1785" s="167"/>
      <c r="AP1785" s="167"/>
      <c r="AQ1785" s="167"/>
      <c r="AR1785" s="167"/>
      <c r="AS1785" s="167"/>
      <c r="AT1785" s="167"/>
      <c r="AU1785" s="167"/>
      <c r="AV1785" s="167"/>
      <c r="AW1785" s="167"/>
      <c r="AX1785" s="167"/>
      <c r="AY1785" s="167"/>
      <c r="AZ1785" s="167"/>
      <c r="BA1785" s="167"/>
      <c r="BB1785" s="167"/>
      <c r="BC1785" s="167"/>
      <c r="BD1785" s="167"/>
      <c r="BE1785" s="167"/>
      <c r="BF1785" s="167"/>
      <c r="BG1785" s="167"/>
      <c r="BH1785" s="167"/>
      <c r="BI1785" s="167"/>
      <c r="BJ1785" s="167"/>
      <c r="BK1785" s="167"/>
      <c r="BL1785" s="166"/>
      <c r="BM1785" s="166"/>
      <c r="BN1785" s="166"/>
      <c r="BO1785" s="166"/>
      <c r="BP1785" s="166"/>
      <c r="BQ1785" s="166"/>
      <c r="BR1785" s="166"/>
      <c r="BS1785" s="166"/>
      <c r="BT1785" s="166"/>
      <c r="BU1785" s="166"/>
      <c r="BV1785" s="166"/>
      <c r="BW1785" s="166"/>
      <c r="BX1785" s="166"/>
      <c r="BY1785" s="166"/>
      <c r="BZ1785" s="166"/>
      <c r="CA1785" s="166"/>
      <c r="CB1785" s="166"/>
      <c r="CC1785" s="166"/>
      <c r="CD1785" s="166"/>
      <c r="CE1785" s="166"/>
      <c r="CF1785" s="166"/>
      <c r="CG1785" s="166"/>
      <c r="CH1785" s="166"/>
      <c r="CI1785" s="166"/>
      <c r="CJ1785" s="166"/>
      <c r="CK1785" s="166"/>
      <c r="CL1785" s="166"/>
      <c r="CM1785" s="166"/>
      <c r="CN1785" s="166"/>
      <c r="CO1785" s="166"/>
      <c r="CP1785" s="166"/>
      <c r="CQ1785" s="166"/>
      <c r="CR1785" s="166"/>
      <c r="CS1785" s="166"/>
      <c r="CT1785" s="166"/>
      <c r="CU1785" s="166"/>
      <c r="CV1785" s="166"/>
      <c r="CW1785" s="166"/>
      <c r="CX1785" s="166"/>
      <c r="CY1785" s="166"/>
      <c r="CZ1785" s="166"/>
      <c r="DA1785" s="166"/>
      <c r="DB1785" s="166"/>
      <c r="DC1785" s="166"/>
      <c r="DD1785" s="166"/>
      <c r="DE1785" s="166"/>
      <c r="DF1785" s="166"/>
      <c r="DG1785" s="166"/>
      <c r="DH1785" s="166"/>
      <c r="DI1785" s="166"/>
      <c r="DJ1785" s="166"/>
      <c r="DK1785" s="166"/>
      <c r="DL1785" s="166"/>
      <c r="DM1785" s="166"/>
      <c r="DN1785" s="166"/>
      <c r="DO1785" s="166"/>
      <c r="DP1785" s="166"/>
      <c r="DQ1785" s="166"/>
      <c r="DR1785" s="166"/>
      <c r="DS1785" s="166"/>
      <c r="DT1785" s="166"/>
      <c r="DU1785" s="166"/>
      <c r="DV1785" s="166"/>
      <c r="DW1785" s="166"/>
      <c r="DX1785" s="166"/>
      <c r="DY1785" s="166"/>
      <c r="DZ1785" s="166"/>
      <c r="EA1785" s="166"/>
      <c r="EB1785" s="166"/>
      <c r="EC1785" s="166"/>
      <c r="ED1785" s="166"/>
      <c r="EE1785" s="166"/>
      <c r="EF1785" s="166"/>
      <c r="EG1785" s="166"/>
      <c r="EH1785" s="166"/>
      <c r="EI1785" s="166"/>
      <c r="EJ1785" s="166"/>
      <c r="EK1785" s="166"/>
      <c r="EL1785" s="166"/>
      <c r="EM1785" s="166"/>
      <c r="EN1785" s="166"/>
      <c r="EO1785" s="166"/>
      <c r="EP1785" s="166"/>
      <c r="EQ1785" s="166"/>
      <c r="ER1785" s="166"/>
      <c r="ES1785" s="166"/>
      <c r="ET1785" s="166"/>
      <c r="EU1785" s="166"/>
      <c r="EV1785" s="166"/>
      <c r="EW1785" s="166"/>
      <c r="EX1785" s="166"/>
      <c r="EY1785" s="166"/>
      <c r="EZ1785" s="166"/>
      <c r="FA1785" s="166"/>
      <c r="FB1785" s="166"/>
      <c r="FC1785" s="166"/>
      <c r="FD1785" s="166"/>
      <c r="FE1785" s="166"/>
      <c r="FF1785" s="166"/>
      <c r="FG1785" s="166"/>
      <c r="FH1785" s="166"/>
      <c r="FI1785" s="166"/>
      <c r="FJ1785" s="166"/>
    </row>
    <row r="1786" spans="13:166" s="19" customFormat="1">
      <c r="M1786" s="166"/>
      <c r="N1786" s="166"/>
      <c r="O1786" s="166"/>
      <c r="P1786" s="166"/>
      <c r="Q1786" s="166"/>
      <c r="R1786" s="166"/>
      <c r="S1786" s="166"/>
      <c r="T1786" s="166"/>
      <c r="U1786" s="166"/>
      <c r="V1786" s="166"/>
      <c r="W1786" s="166"/>
      <c r="X1786" s="166"/>
      <c r="Y1786" s="166"/>
      <c r="Z1786" s="166"/>
      <c r="AA1786" s="166"/>
      <c r="AB1786" s="166"/>
      <c r="AC1786" s="166"/>
      <c r="AD1786" s="166"/>
      <c r="AE1786" s="166"/>
      <c r="AF1786" s="166"/>
      <c r="AG1786" s="166"/>
      <c r="AH1786" s="167"/>
      <c r="AI1786" s="167"/>
      <c r="AJ1786" s="167"/>
      <c r="AK1786" s="167"/>
      <c r="AL1786" s="167"/>
      <c r="AM1786" s="167"/>
      <c r="AN1786" s="167"/>
      <c r="AO1786" s="167"/>
      <c r="AP1786" s="167"/>
      <c r="AQ1786" s="167"/>
      <c r="AR1786" s="167"/>
      <c r="AS1786" s="167"/>
      <c r="AT1786" s="167"/>
      <c r="AU1786" s="167"/>
      <c r="AV1786" s="167"/>
      <c r="AW1786" s="167"/>
      <c r="AX1786" s="167"/>
      <c r="AY1786" s="167"/>
      <c r="AZ1786" s="167"/>
      <c r="BA1786" s="167"/>
      <c r="BB1786" s="167"/>
      <c r="BC1786" s="167"/>
      <c r="BD1786" s="167"/>
      <c r="BE1786" s="167"/>
      <c r="BF1786" s="167"/>
      <c r="BG1786" s="167"/>
      <c r="BH1786" s="167"/>
      <c r="BI1786" s="167"/>
      <c r="BJ1786" s="167"/>
      <c r="BK1786" s="167"/>
      <c r="BL1786" s="166"/>
      <c r="BM1786" s="166"/>
      <c r="BN1786" s="166"/>
      <c r="BO1786" s="166"/>
      <c r="BP1786" s="166"/>
      <c r="BQ1786" s="166"/>
      <c r="BR1786" s="166"/>
      <c r="BS1786" s="166"/>
      <c r="BT1786" s="166"/>
      <c r="BU1786" s="166"/>
      <c r="BV1786" s="166"/>
      <c r="BW1786" s="166"/>
      <c r="BX1786" s="166"/>
      <c r="BY1786" s="166"/>
      <c r="BZ1786" s="166"/>
      <c r="CA1786" s="166"/>
      <c r="CB1786" s="166"/>
      <c r="CC1786" s="166"/>
      <c r="CD1786" s="166"/>
      <c r="CE1786" s="166"/>
      <c r="CF1786" s="166"/>
      <c r="CG1786" s="166"/>
      <c r="CH1786" s="166"/>
      <c r="CI1786" s="166"/>
      <c r="CJ1786" s="166"/>
      <c r="CK1786" s="166"/>
      <c r="CL1786" s="166"/>
      <c r="CM1786" s="166"/>
      <c r="CN1786" s="166"/>
      <c r="CO1786" s="166"/>
      <c r="CP1786" s="166"/>
      <c r="CQ1786" s="166"/>
      <c r="CR1786" s="166"/>
      <c r="CS1786" s="166"/>
      <c r="CT1786" s="166"/>
      <c r="CU1786" s="166"/>
      <c r="CV1786" s="166"/>
      <c r="CW1786" s="166"/>
      <c r="CX1786" s="166"/>
      <c r="CY1786" s="166"/>
      <c r="CZ1786" s="166"/>
      <c r="DA1786" s="166"/>
      <c r="DB1786" s="166"/>
      <c r="DC1786" s="166"/>
      <c r="DD1786" s="166"/>
      <c r="DE1786" s="166"/>
      <c r="DF1786" s="166"/>
      <c r="DG1786" s="166"/>
      <c r="DH1786" s="166"/>
      <c r="DI1786" s="166"/>
      <c r="DJ1786" s="166"/>
      <c r="DK1786" s="166"/>
      <c r="DL1786" s="166"/>
      <c r="DM1786" s="166"/>
      <c r="DN1786" s="166"/>
      <c r="DO1786" s="166"/>
      <c r="DP1786" s="166"/>
      <c r="DQ1786" s="166"/>
      <c r="DR1786" s="166"/>
      <c r="DS1786" s="166"/>
      <c r="DT1786" s="166"/>
      <c r="DU1786" s="166"/>
      <c r="DV1786" s="166"/>
      <c r="DW1786" s="166"/>
      <c r="DX1786" s="166"/>
      <c r="DY1786" s="166"/>
      <c r="DZ1786" s="166"/>
      <c r="EA1786" s="166"/>
      <c r="EB1786" s="166"/>
      <c r="EC1786" s="166"/>
      <c r="ED1786" s="166"/>
      <c r="EE1786" s="166"/>
      <c r="EF1786" s="166"/>
      <c r="EG1786" s="166"/>
      <c r="EH1786" s="166"/>
      <c r="EI1786" s="166"/>
      <c r="EJ1786" s="166"/>
      <c r="EK1786" s="166"/>
      <c r="EL1786" s="166"/>
      <c r="EM1786" s="166"/>
      <c r="EN1786" s="166"/>
      <c r="EO1786" s="166"/>
      <c r="EP1786" s="166"/>
      <c r="EQ1786" s="166"/>
      <c r="ER1786" s="166"/>
      <c r="ES1786" s="166"/>
      <c r="ET1786" s="166"/>
      <c r="EU1786" s="166"/>
      <c r="EV1786" s="166"/>
      <c r="EW1786" s="166"/>
      <c r="EX1786" s="166"/>
      <c r="EY1786" s="166"/>
      <c r="EZ1786" s="166"/>
      <c r="FA1786" s="166"/>
      <c r="FB1786" s="166"/>
      <c r="FC1786" s="166"/>
      <c r="FD1786" s="166"/>
      <c r="FE1786" s="166"/>
      <c r="FF1786" s="166"/>
      <c r="FG1786" s="166"/>
      <c r="FH1786" s="166"/>
      <c r="FI1786" s="166"/>
      <c r="FJ1786" s="166"/>
    </row>
    <row r="1787" spans="13:166" s="19" customFormat="1">
      <c r="M1787" s="166"/>
      <c r="N1787" s="166"/>
      <c r="O1787" s="166"/>
      <c r="P1787" s="166"/>
      <c r="Q1787" s="166"/>
      <c r="R1787" s="166"/>
      <c r="S1787" s="166"/>
      <c r="T1787" s="166"/>
      <c r="U1787" s="166"/>
      <c r="V1787" s="166"/>
      <c r="W1787" s="166"/>
      <c r="X1787" s="166"/>
      <c r="Y1787" s="166"/>
      <c r="Z1787" s="166"/>
      <c r="AA1787" s="166"/>
      <c r="AB1787" s="166"/>
      <c r="AC1787" s="166"/>
      <c r="AD1787" s="166"/>
      <c r="AE1787" s="166"/>
      <c r="AF1787" s="166"/>
      <c r="AG1787" s="166"/>
      <c r="AH1787" s="167"/>
      <c r="AI1787" s="167"/>
      <c r="AJ1787" s="167"/>
      <c r="AK1787" s="167"/>
      <c r="AL1787" s="167"/>
      <c r="AM1787" s="167"/>
      <c r="AN1787" s="167"/>
      <c r="AO1787" s="167"/>
      <c r="AP1787" s="167"/>
      <c r="AQ1787" s="167"/>
      <c r="AR1787" s="167"/>
      <c r="AS1787" s="167"/>
      <c r="AT1787" s="167"/>
      <c r="AU1787" s="167"/>
      <c r="AV1787" s="167"/>
      <c r="AW1787" s="167"/>
      <c r="AX1787" s="167"/>
      <c r="AY1787" s="167"/>
      <c r="AZ1787" s="167"/>
      <c r="BA1787" s="167"/>
      <c r="BB1787" s="167"/>
      <c r="BC1787" s="167"/>
      <c r="BD1787" s="167"/>
      <c r="BE1787" s="167"/>
      <c r="BF1787" s="167"/>
      <c r="BG1787" s="167"/>
      <c r="BH1787" s="167"/>
      <c r="BI1787" s="167"/>
      <c r="BJ1787" s="167"/>
      <c r="BK1787" s="167"/>
      <c r="BL1787" s="166"/>
      <c r="BM1787" s="166"/>
      <c r="BN1787" s="166"/>
      <c r="BO1787" s="166"/>
      <c r="BP1787" s="166"/>
      <c r="BQ1787" s="166"/>
      <c r="BR1787" s="166"/>
      <c r="BS1787" s="166"/>
      <c r="BT1787" s="166"/>
      <c r="BU1787" s="166"/>
      <c r="BV1787" s="166"/>
      <c r="BW1787" s="166"/>
      <c r="BX1787" s="166"/>
      <c r="BY1787" s="166"/>
      <c r="BZ1787" s="166"/>
      <c r="CA1787" s="166"/>
      <c r="CB1787" s="166"/>
      <c r="CC1787" s="166"/>
      <c r="CD1787" s="166"/>
      <c r="CE1787" s="166"/>
      <c r="CF1787" s="166"/>
      <c r="CG1787" s="166"/>
      <c r="CH1787" s="166"/>
      <c r="CI1787" s="166"/>
      <c r="CJ1787" s="166"/>
      <c r="CK1787" s="166"/>
      <c r="CL1787" s="166"/>
      <c r="CM1787" s="166"/>
      <c r="CN1787" s="166"/>
      <c r="CO1787" s="166"/>
      <c r="CP1787" s="166"/>
      <c r="CQ1787" s="166"/>
      <c r="CR1787" s="166"/>
      <c r="CS1787" s="166"/>
      <c r="CT1787" s="166"/>
      <c r="CU1787" s="166"/>
      <c r="CV1787" s="166"/>
      <c r="CW1787" s="166"/>
      <c r="CX1787" s="166"/>
      <c r="CY1787" s="166"/>
      <c r="CZ1787" s="166"/>
      <c r="DA1787" s="166"/>
      <c r="DB1787" s="166"/>
      <c r="DC1787" s="166"/>
      <c r="DD1787" s="166"/>
      <c r="DE1787" s="166"/>
      <c r="DF1787" s="166"/>
      <c r="DG1787" s="166"/>
      <c r="DH1787" s="166"/>
      <c r="DI1787" s="166"/>
      <c r="DJ1787" s="166"/>
      <c r="DK1787" s="166"/>
      <c r="DL1787" s="166"/>
      <c r="DM1787" s="166"/>
      <c r="DN1787" s="166"/>
      <c r="DO1787" s="166"/>
      <c r="DP1787" s="166"/>
      <c r="DQ1787" s="166"/>
      <c r="DR1787" s="166"/>
      <c r="DS1787" s="166"/>
      <c r="DT1787" s="166"/>
      <c r="DU1787" s="166"/>
      <c r="DV1787" s="166"/>
      <c r="DW1787" s="166"/>
      <c r="DX1787" s="166"/>
      <c r="DY1787" s="166"/>
      <c r="DZ1787" s="166"/>
      <c r="EA1787" s="166"/>
      <c r="EB1787" s="166"/>
      <c r="EC1787" s="166"/>
      <c r="ED1787" s="166"/>
      <c r="EE1787" s="166"/>
      <c r="EF1787" s="166"/>
      <c r="EG1787" s="166"/>
      <c r="EH1787" s="166"/>
      <c r="EI1787" s="166"/>
      <c r="EJ1787" s="166"/>
      <c r="EK1787" s="166"/>
      <c r="EL1787" s="166"/>
      <c r="EM1787" s="166"/>
      <c r="EN1787" s="166"/>
      <c r="EO1787" s="166"/>
      <c r="EP1787" s="166"/>
      <c r="EQ1787" s="166"/>
      <c r="ER1787" s="166"/>
      <c r="ES1787" s="166"/>
      <c r="ET1787" s="166"/>
      <c r="EU1787" s="166"/>
      <c r="EV1787" s="166"/>
      <c r="EW1787" s="166"/>
      <c r="EX1787" s="166"/>
      <c r="EY1787" s="166"/>
      <c r="EZ1787" s="166"/>
      <c r="FA1787" s="166"/>
      <c r="FB1787" s="166"/>
      <c r="FC1787" s="166"/>
      <c r="FD1787" s="166"/>
      <c r="FE1787" s="166"/>
      <c r="FF1787" s="166"/>
      <c r="FG1787" s="166"/>
      <c r="FH1787" s="166"/>
      <c r="FI1787" s="166"/>
      <c r="FJ1787" s="166"/>
    </row>
    <row r="1788" spans="13:166" s="19" customFormat="1">
      <c r="M1788" s="166"/>
      <c r="N1788" s="166"/>
      <c r="O1788" s="166"/>
      <c r="P1788" s="166"/>
      <c r="Q1788" s="166"/>
      <c r="R1788" s="166"/>
      <c r="S1788" s="166"/>
      <c r="T1788" s="166"/>
      <c r="U1788" s="166"/>
      <c r="V1788" s="166"/>
      <c r="W1788" s="166"/>
      <c r="X1788" s="166"/>
      <c r="Y1788" s="166"/>
      <c r="Z1788" s="166"/>
      <c r="AA1788" s="166"/>
      <c r="AB1788" s="166"/>
      <c r="AC1788" s="166"/>
      <c r="AD1788" s="166"/>
      <c r="AE1788" s="166"/>
      <c r="AF1788" s="166"/>
      <c r="AG1788" s="166"/>
      <c r="AH1788" s="167"/>
      <c r="AI1788" s="167"/>
      <c r="AJ1788" s="167"/>
      <c r="AK1788" s="167"/>
      <c r="AL1788" s="167"/>
      <c r="AM1788" s="167"/>
      <c r="AN1788" s="167"/>
      <c r="AO1788" s="167"/>
      <c r="AP1788" s="167"/>
      <c r="AQ1788" s="167"/>
      <c r="AR1788" s="167"/>
      <c r="AS1788" s="167"/>
      <c r="AT1788" s="167"/>
      <c r="AU1788" s="167"/>
      <c r="AV1788" s="167"/>
      <c r="AW1788" s="167"/>
      <c r="AX1788" s="167"/>
      <c r="AY1788" s="167"/>
      <c r="AZ1788" s="167"/>
      <c r="BA1788" s="167"/>
      <c r="BB1788" s="167"/>
      <c r="BC1788" s="167"/>
      <c r="BD1788" s="167"/>
      <c r="BE1788" s="167"/>
      <c r="BF1788" s="167"/>
      <c r="BG1788" s="167"/>
      <c r="BH1788" s="167"/>
      <c r="BI1788" s="167"/>
      <c r="BJ1788" s="167"/>
      <c r="BK1788" s="167"/>
      <c r="BL1788" s="166"/>
      <c r="BM1788" s="166"/>
      <c r="BN1788" s="166"/>
      <c r="BO1788" s="166"/>
      <c r="BP1788" s="166"/>
      <c r="BQ1788" s="166"/>
      <c r="BR1788" s="166"/>
      <c r="BS1788" s="166"/>
      <c r="BT1788" s="166"/>
      <c r="BU1788" s="166"/>
      <c r="BV1788" s="166"/>
      <c r="BW1788" s="166"/>
      <c r="BX1788" s="166"/>
      <c r="BY1788" s="166"/>
      <c r="BZ1788" s="166"/>
      <c r="CA1788" s="166"/>
      <c r="CB1788" s="166"/>
      <c r="CC1788" s="166"/>
      <c r="CD1788" s="166"/>
      <c r="CE1788" s="166"/>
      <c r="CF1788" s="166"/>
      <c r="CG1788" s="166"/>
      <c r="CH1788" s="166"/>
      <c r="CI1788" s="166"/>
      <c r="CJ1788" s="166"/>
      <c r="CK1788" s="166"/>
      <c r="CL1788" s="166"/>
      <c r="CM1788" s="166"/>
      <c r="CN1788" s="166"/>
      <c r="CO1788" s="166"/>
      <c r="CP1788" s="166"/>
      <c r="CQ1788" s="166"/>
      <c r="CR1788" s="166"/>
      <c r="CS1788" s="166"/>
      <c r="CT1788" s="166"/>
      <c r="CU1788" s="166"/>
      <c r="CV1788" s="166"/>
      <c r="CW1788" s="166"/>
      <c r="CX1788" s="166"/>
      <c r="CY1788" s="166"/>
      <c r="CZ1788" s="166"/>
      <c r="DA1788" s="166"/>
      <c r="DB1788" s="166"/>
      <c r="DC1788" s="166"/>
      <c r="DD1788" s="166"/>
      <c r="DE1788" s="166"/>
      <c r="DF1788" s="166"/>
      <c r="DG1788" s="166"/>
      <c r="DH1788" s="166"/>
      <c r="DI1788" s="166"/>
      <c r="DJ1788" s="166"/>
      <c r="DK1788" s="166"/>
      <c r="DL1788" s="166"/>
      <c r="DM1788" s="166"/>
      <c r="DN1788" s="166"/>
      <c r="DO1788" s="166"/>
      <c r="DP1788" s="166"/>
      <c r="DQ1788" s="166"/>
      <c r="DR1788" s="166"/>
      <c r="DS1788" s="166"/>
      <c r="DT1788" s="166"/>
      <c r="DU1788" s="166"/>
      <c r="DV1788" s="166"/>
      <c r="DW1788" s="166"/>
      <c r="DX1788" s="166"/>
      <c r="DY1788" s="166"/>
      <c r="DZ1788" s="166"/>
      <c r="EA1788" s="166"/>
      <c r="EB1788" s="166"/>
      <c r="EC1788" s="166"/>
      <c r="ED1788" s="166"/>
      <c r="EE1788" s="166"/>
      <c r="EF1788" s="166"/>
      <c r="EG1788" s="166"/>
      <c r="EH1788" s="166"/>
      <c r="EI1788" s="166"/>
      <c r="EJ1788" s="166"/>
      <c r="EK1788" s="166"/>
      <c r="EL1788" s="166"/>
      <c r="EM1788" s="166"/>
      <c r="EN1788" s="166"/>
      <c r="EO1788" s="166"/>
      <c r="EP1788" s="166"/>
      <c r="EQ1788" s="166"/>
      <c r="ER1788" s="166"/>
      <c r="ES1788" s="166"/>
      <c r="ET1788" s="166"/>
      <c r="EU1788" s="166"/>
      <c r="EV1788" s="166"/>
      <c r="EW1788" s="166"/>
      <c r="EX1788" s="166"/>
      <c r="EY1788" s="166"/>
      <c r="EZ1788" s="166"/>
      <c r="FA1788" s="166"/>
      <c r="FB1788" s="166"/>
      <c r="FC1788" s="166"/>
      <c r="FD1788" s="166"/>
      <c r="FE1788" s="166"/>
      <c r="FF1788" s="166"/>
      <c r="FG1788" s="166"/>
      <c r="FH1788" s="166"/>
      <c r="FI1788" s="166"/>
      <c r="FJ1788" s="166"/>
    </row>
    <row r="1789" spans="13:166" s="19" customFormat="1">
      <c r="M1789" s="166"/>
      <c r="N1789" s="166"/>
      <c r="O1789" s="166"/>
      <c r="P1789" s="166"/>
      <c r="Q1789" s="166"/>
      <c r="R1789" s="166"/>
      <c r="S1789" s="166"/>
      <c r="T1789" s="166"/>
      <c r="U1789" s="166"/>
      <c r="V1789" s="166"/>
      <c r="W1789" s="166"/>
      <c r="X1789" s="166"/>
      <c r="Y1789" s="166"/>
      <c r="Z1789" s="166"/>
      <c r="AA1789" s="166"/>
      <c r="AB1789" s="166"/>
      <c r="AC1789" s="166"/>
      <c r="AD1789" s="166"/>
      <c r="AE1789" s="166"/>
      <c r="AF1789" s="166"/>
      <c r="AG1789" s="166"/>
      <c r="AH1789" s="167"/>
      <c r="AI1789" s="167"/>
      <c r="AJ1789" s="167"/>
      <c r="AK1789" s="167"/>
      <c r="AL1789" s="167"/>
      <c r="AM1789" s="167"/>
      <c r="AN1789" s="167"/>
      <c r="AO1789" s="167"/>
      <c r="AP1789" s="167"/>
      <c r="AQ1789" s="167"/>
      <c r="AR1789" s="167"/>
      <c r="AS1789" s="167"/>
      <c r="AT1789" s="167"/>
      <c r="AU1789" s="167"/>
      <c r="AV1789" s="167"/>
      <c r="AW1789" s="167"/>
      <c r="AX1789" s="167"/>
      <c r="AY1789" s="167"/>
      <c r="AZ1789" s="167"/>
      <c r="BA1789" s="167"/>
      <c r="BB1789" s="167"/>
      <c r="BC1789" s="167"/>
      <c r="BD1789" s="167"/>
      <c r="BE1789" s="167"/>
      <c r="BF1789" s="167"/>
      <c r="BG1789" s="167"/>
      <c r="BH1789" s="167"/>
      <c r="BI1789" s="167"/>
      <c r="BJ1789" s="167"/>
      <c r="BK1789" s="167"/>
      <c r="BL1789" s="166"/>
      <c r="BM1789" s="166"/>
      <c r="BN1789" s="166"/>
      <c r="BO1789" s="166"/>
      <c r="BP1789" s="166"/>
      <c r="BQ1789" s="166"/>
      <c r="BR1789" s="166"/>
      <c r="BS1789" s="166"/>
      <c r="BT1789" s="166"/>
      <c r="BU1789" s="166"/>
      <c r="BV1789" s="166"/>
      <c r="BW1789" s="166"/>
      <c r="BX1789" s="166"/>
      <c r="BY1789" s="166"/>
      <c r="BZ1789" s="166"/>
      <c r="CA1789" s="166"/>
      <c r="CB1789" s="166"/>
      <c r="CC1789" s="166"/>
      <c r="CD1789" s="166"/>
      <c r="CE1789" s="166"/>
      <c r="CF1789" s="166"/>
      <c r="CG1789" s="166"/>
      <c r="CH1789" s="166"/>
      <c r="CI1789" s="166"/>
      <c r="CJ1789" s="166"/>
      <c r="CK1789" s="166"/>
      <c r="CL1789" s="166"/>
      <c r="CM1789" s="166"/>
      <c r="CN1789" s="166"/>
      <c r="CO1789" s="166"/>
      <c r="CP1789" s="166"/>
      <c r="CQ1789" s="166"/>
      <c r="CR1789" s="166"/>
      <c r="CS1789" s="166"/>
      <c r="CT1789" s="166"/>
      <c r="CU1789" s="166"/>
      <c r="CV1789" s="166"/>
      <c r="CW1789" s="166"/>
      <c r="CX1789" s="166"/>
      <c r="CY1789" s="166"/>
      <c r="CZ1789" s="166"/>
      <c r="DA1789" s="166"/>
      <c r="DB1789" s="166"/>
      <c r="DC1789" s="166"/>
      <c r="DD1789" s="166"/>
      <c r="DE1789" s="166"/>
      <c r="DF1789" s="166"/>
      <c r="DG1789" s="166"/>
      <c r="DH1789" s="166"/>
      <c r="DI1789" s="166"/>
      <c r="DJ1789" s="166"/>
      <c r="DK1789" s="166"/>
      <c r="DL1789" s="166"/>
      <c r="DM1789" s="166"/>
      <c r="DN1789" s="166"/>
      <c r="DO1789" s="166"/>
      <c r="DP1789" s="166"/>
      <c r="DQ1789" s="166"/>
      <c r="DR1789" s="166"/>
      <c r="DS1789" s="166"/>
      <c r="DT1789" s="166"/>
      <c r="DU1789" s="166"/>
      <c r="DV1789" s="166"/>
      <c r="DW1789" s="166"/>
      <c r="DX1789" s="166"/>
      <c r="DY1789" s="166"/>
      <c r="DZ1789" s="166"/>
      <c r="EA1789" s="166"/>
      <c r="EB1789" s="166"/>
      <c r="EC1789" s="166"/>
      <c r="ED1789" s="166"/>
      <c r="EE1789" s="166"/>
      <c r="EF1789" s="166"/>
      <c r="EG1789" s="166"/>
      <c r="EH1789" s="166"/>
      <c r="EI1789" s="166"/>
      <c r="EJ1789" s="166"/>
      <c r="EK1789" s="166"/>
      <c r="EL1789" s="166"/>
      <c r="EM1789" s="166"/>
      <c r="EN1789" s="166"/>
      <c r="EO1789" s="166"/>
      <c r="EP1789" s="166"/>
      <c r="EQ1789" s="166"/>
      <c r="ER1789" s="166"/>
      <c r="ES1789" s="166"/>
      <c r="ET1789" s="166"/>
      <c r="EU1789" s="166"/>
      <c r="EV1789" s="166"/>
      <c r="EW1789" s="166"/>
      <c r="EX1789" s="166"/>
      <c r="EY1789" s="166"/>
      <c r="EZ1789" s="166"/>
      <c r="FA1789" s="166"/>
      <c r="FB1789" s="166"/>
      <c r="FC1789" s="166"/>
      <c r="FD1789" s="166"/>
      <c r="FE1789" s="166"/>
      <c r="FF1789" s="166"/>
      <c r="FG1789" s="166"/>
      <c r="FH1789" s="166"/>
      <c r="FI1789" s="166"/>
      <c r="FJ1789" s="166"/>
    </row>
    <row r="1790" spans="13:166" s="19" customFormat="1">
      <c r="M1790" s="166"/>
      <c r="N1790" s="166"/>
      <c r="O1790" s="166"/>
      <c r="P1790" s="166"/>
      <c r="Q1790" s="166"/>
      <c r="R1790" s="166"/>
      <c r="S1790" s="166"/>
      <c r="T1790" s="166"/>
      <c r="U1790" s="166"/>
      <c r="V1790" s="166"/>
      <c r="W1790" s="166"/>
      <c r="X1790" s="166"/>
      <c r="Y1790" s="166"/>
      <c r="Z1790" s="166"/>
      <c r="AA1790" s="166"/>
      <c r="AB1790" s="166"/>
      <c r="AC1790" s="166"/>
      <c r="AD1790" s="166"/>
      <c r="AE1790" s="166"/>
      <c r="AF1790" s="166"/>
      <c r="AG1790" s="166"/>
      <c r="AH1790" s="167"/>
      <c r="AI1790" s="167"/>
      <c r="AJ1790" s="167"/>
      <c r="AK1790" s="167"/>
      <c r="AL1790" s="167"/>
      <c r="AM1790" s="167"/>
      <c r="AN1790" s="167"/>
      <c r="AO1790" s="167"/>
      <c r="AP1790" s="167"/>
      <c r="AQ1790" s="167"/>
      <c r="AR1790" s="167"/>
      <c r="AS1790" s="167"/>
      <c r="AT1790" s="167"/>
      <c r="AU1790" s="167"/>
      <c r="AV1790" s="167"/>
      <c r="AW1790" s="167"/>
      <c r="AX1790" s="167"/>
      <c r="AY1790" s="167"/>
      <c r="AZ1790" s="167"/>
      <c r="BA1790" s="167"/>
      <c r="BB1790" s="167"/>
      <c r="BC1790" s="167"/>
      <c r="BD1790" s="167"/>
      <c r="BE1790" s="167"/>
      <c r="BF1790" s="167"/>
      <c r="BG1790" s="167"/>
      <c r="BH1790" s="167"/>
      <c r="BI1790" s="167"/>
      <c r="BJ1790" s="167"/>
      <c r="BK1790" s="167"/>
      <c r="BL1790" s="166"/>
      <c r="BM1790" s="166"/>
      <c r="BN1790" s="166"/>
      <c r="BO1790" s="166"/>
      <c r="BP1790" s="166"/>
      <c r="BQ1790" s="166"/>
      <c r="BR1790" s="166"/>
      <c r="BS1790" s="166"/>
      <c r="BT1790" s="166"/>
      <c r="BU1790" s="166"/>
      <c r="BV1790" s="166"/>
      <c r="BW1790" s="166"/>
      <c r="BX1790" s="166"/>
      <c r="BY1790" s="166"/>
      <c r="BZ1790" s="166"/>
      <c r="CA1790" s="166"/>
      <c r="CB1790" s="166"/>
      <c r="CC1790" s="166"/>
      <c r="CD1790" s="166"/>
      <c r="CE1790" s="166"/>
      <c r="CF1790" s="166"/>
      <c r="CG1790" s="166"/>
      <c r="CH1790" s="166"/>
      <c r="CI1790" s="166"/>
      <c r="CJ1790" s="166"/>
      <c r="CK1790" s="166"/>
      <c r="CL1790" s="166"/>
      <c r="CM1790" s="166"/>
      <c r="CN1790" s="166"/>
      <c r="CO1790" s="166"/>
      <c r="CP1790" s="166"/>
      <c r="CQ1790" s="166"/>
      <c r="CR1790" s="166"/>
      <c r="CS1790" s="166"/>
      <c r="CT1790" s="166"/>
      <c r="CU1790" s="166"/>
      <c r="CV1790" s="166"/>
      <c r="CW1790" s="166"/>
      <c r="CX1790" s="166"/>
      <c r="CY1790" s="166"/>
      <c r="CZ1790" s="166"/>
      <c r="DA1790" s="166"/>
      <c r="DB1790" s="166"/>
      <c r="DC1790" s="166"/>
      <c r="DD1790" s="166"/>
      <c r="DE1790" s="166"/>
      <c r="DF1790" s="166"/>
      <c r="DG1790" s="166"/>
      <c r="DH1790" s="166"/>
      <c r="DI1790" s="166"/>
      <c r="DJ1790" s="166"/>
      <c r="DK1790" s="166"/>
      <c r="DL1790" s="166"/>
      <c r="DM1790" s="166"/>
      <c r="DN1790" s="166"/>
      <c r="DO1790" s="166"/>
      <c r="DP1790" s="166"/>
      <c r="DQ1790" s="166"/>
      <c r="DR1790" s="166"/>
      <c r="DS1790" s="166"/>
      <c r="DT1790" s="166"/>
      <c r="DU1790" s="166"/>
      <c r="DV1790" s="166"/>
      <c r="DW1790" s="166"/>
      <c r="DX1790" s="166"/>
      <c r="DY1790" s="166"/>
      <c r="DZ1790" s="166"/>
      <c r="EA1790" s="166"/>
      <c r="EB1790" s="166"/>
      <c r="EC1790" s="166"/>
      <c r="ED1790" s="166"/>
      <c r="EE1790" s="166"/>
      <c r="EF1790" s="166"/>
      <c r="EG1790" s="166"/>
      <c r="EH1790" s="166"/>
      <c r="EI1790" s="166"/>
      <c r="EJ1790" s="166"/>
      <c r="EK1790" s="166"/>
      <c r="EL1790" s="166"/>
      <c r="EM1790" s="166"/>
      <c r="EN1790" s="166"/>
      <c r="EO1790" s="166"/>
      <c r="EP1790" s="166"/>
      <c r="EQ1790" s="166"/>
      <c r="ER1790" s="166"/>
      <c r="ES1790" s="166"/>
      <c r="ET1790" s="166"/>
      <c r="EU1790" s="166"/>
      <c r="EV1790" s="166"/>
      <c r="EW1790" s="166"/>
      <c r="EX1790" s="166"/>
      <c r="EY1790" s="166"/>
      <c r="EZ1790" s="166"/>
      <c r="FA1790" s="166"/>
      <c r="FB1790" s="166"/>
      <c r="FC1790" s="166"/>
      <c r="FD1790" s="166"/>
      <c r="FE1790" s="166"/>
      <c r="FF1790" s="166"/>
      <c r="FG1790" s="166"/>
      <c r="FH1790" s="166"/>
      <c r="FI1790" s="166"/>
      <c r="FJ1790" s="166"/>
    </row>
    <row r="1791" spans="13:166" s="19" customFormat="1">
      <c r="M1791" s="166"/>
      <c r="N1791" s="166"/>
      <c r="O1791" s="166"/>
      <c r="P1791" s="166"/>
      <c r="Q1791" s="166"/>
      <c r="R1791" s="166"/>
      <c r="S1791" s="166"/>
      <c r="T1791" s="166"/>
      <c r="U1791" s="166"/>
      <c r="V1791" s="166"/>
      <c r="W1791" s="166"/>
      <c r="X1791" s="166"/>
      <c r="Y1791" s="166"/>
      <c r="Z1791" s="166"/>
      <c r="AA1791" s="166"/>
      <c r="AB1791" s="166"/>
      <c r="AC1791" s="166"/>
      <c r="AD1791" s="166"/>
      <c r="AE1791" s="166"/>
      <c r="AF1791" s="166"/>
      <c r="AG1791" s="166"/>
      <c r="AH1791" s="167"/>
      <c r="AI1791" s="167"/>
      <c r="AJ1791" s="167"/>
      <c r="AK1791" s="167"/>
      <c r="AL1791" s="167"/>
      <c r="AM1791" s="167"/>
      <c r="AN1791" s="167"/>
      <c r="AO1791" s="167"/>
      <c r="AP1791" s="167"/>
      <c r="AQ1791" s="167"/>
      <c r="AR1791" s="167"/>
      <c r="AS1791" s="167"/>
      <c r="AT1791" s="167"/>
      <c r="AU1791" s="167"/>
      <c r="AV1791" s="167"/>
      <c r="AW1791" s="167"/>
      <c r="AX1791" s="167"/>
      <c r="AY1791" s="167"/>
      <c r="AZ1791" s="167"/>
      <c r="BA1791" s="167"/>
      <c r="BB1791" s="167"/>
      <c r="BC1791" s="167"/>
      <c r="BD1791" s="167"/>
      <c r="BE1791" s="167"/>
      <c r="BF1791" s="167"/>
      <c r="BG1791" s="167"/>
      <c r="BH1791" s="167"/>
      <c r="BI1791" s="167"/>
      <c r="BJ1791" s="167"/>
      <c r="BK1791" s="167"/>
      <c r="BL1791" s="166"/>
      <c r="BM1791" s="166"/>
      <c r="BN1791" s="166"/>
      <c r="BO1791" s="166"/>
      <c r="BP1791" s="166"/>
      <c r="BQ1791" s="166"/>
      <c r="BR1791" s="166"/>
      <c r="BS1791" s="166"/>
      <c r="BT1791" s="166"/>
      <c r="BU1791" s="166"/>
      <c r="BV1791" s="166"/>
      <c r="BW1791" s="166"/>
      <c r="BX1791" s="166"/>
      <c r="BY1791" s="166"/>
      <c r="BZ1791" s="166"/>
      <c r="CA1791" s="166"/>
      <c r="CB1791" s="166"/>
      <c r="CC1791" s="166"/>
      <c r="CD1791" s="166"/>
      <c r="CE1791" s="166"/>
      <c r="CF1791" s="166"/>
      <c r="CG1791" s="166"/>
      <c r="CH1791" s="166"/>
      <c r="CI1791" s="166"/>
      <c r="CJ1791" s="166"/>
      <c r="CK1791" s="166"/>
      <c r="CL1791" s="166"/>
      <c r="CM1791" s="166"/>
      <c r="CN1791" s="166"/>
      <c r="CO1791" s="166"/>
      <c r="CP1791" s="166"/>
      <c r="CQ1791" s="166"/>
      <c r="CR1791" s="166"/>
      <c r="CS1791" s="166"/>
      <c r="CT1791" s="166"/>
      <c r="CU1791" s="166"/>
      <c r="CV1791" s="166"/>
      <c r="CW1791" s="166"/>
      <c r="CX1791" s="166"/>
      <c r="CY1791" s="166"/>
      <c r="CZ1791" s="166"/>
      <c r="DA1791" s="166"/>
      <c r="DB1791" s="166"/>
      <c r="DC1791" s="166"/>
      <c r="DD1791" s="166"/>
      <c r="DE1791" s="166"/>
      <c r="DF1791" s="166"/>
      <c r="DG1791" s="166"/>
      <c r="DH1791" s="166"/>
      <c r="DI1791" s="166"/>
      <c r="DJ1791" s="166"/>
      <c r="DK1791" s="166"/>
      <c r="DL1791" s="166"/>
      <c r="DM1791" s="166"/>
      <c r="DN1791" s="166"/>
      <c r="DO1791" s="166"/>
      <c r="DP1791" s="166"/>
      <c r="DQ1791" s="166"/>
      <c r="DR1791" s="166"/>
      <c r="DS1791" s="166"/>
      <c r="DT1791" s="166"/>
      <c r="DU1791" s="166"/>
      <c r="DV1791" s="166"/>
      <c r="DW1791" s="166"/>
      <c r="DX1791" s="166"/>
      <c r="DY1791" s="166"/>
      <c r="DZ1791" s="166"/>
      <c r="EA1791" s="166"/>
      <c r="EB1791" s="166"/>
      <c r="EC1791" s="166"/>
      <c r="ED1791" s="166"/>
      <c r="EE1791" s="166"/>
      <c r="EF1791" s="166"/>
      <c r="EG1791" s="166"/>
      <c r="EH1791" s="166"/>
      <c r="EI1791" s="166"/>
      <c r="EJ1791" s="166"/>
      <c r="EK1791" s="166"/>
      <c r="EL1791" s="166"/>
      <c r="EM1791" s="166"/>
      <c r="EN1791" s="166"/>
      <c r="EO1791" s="166"/>
      <c r="EP1791" s="166"/>
      <c r="EQ1791" s="166"/>
      <c r="ER1791" s="166"/>
      <c r="ES1791" s="166"/>
      <c r="ET1791" s="166"/>
      <c r="EU1791" s="166"/>
      <c r="EV1791" s="166"/>
      <c r="EW1791" s="166"/>
      <c r="EX1791" s="166"/>
      <c r="EY1791" s="166"/>
      <c r="EZ1791" s="166"/>
      <c r="FA1791" s="166"/>
      <c r="FB1791" s="166"/>
      <c r="FC1791" s="166"/>
      <c r="FD1791" s="166"/>
      <c r="FE1791" s="166"/>
      <c r="FF1791" s="166"/>
      <c r="FG1791" s="166"/>
      <c r="FH1791" s="166"/>
      <c r="FI1791" s="166"/>
      <c r="FJ1791" s="166"/>
    </row>
    <row r="1792" spans="13:166" s="19" customFormat="1">
      <c r="M1792" s="166"/>
      <c r="N1792" s="166"/>
      <c r="O1792" s="166"/>
      <c r="P1792" s="166"/>
      <c r="Q1792" s="166"/>
      <c r="R1792" s="166"/>
      <c r="S1792" s="166"/>
      <c r="T1792" s="166"/>
      <c r="U1792" s="166"/>
      <c r="V1792" s="166"/>
      <c r="W1792" s="166"/>
      <c r="X1792" s="166"/>
      <c r="Y1792" s="166"/>
      <c r="Z1792" s="166"/>
      <c r="AA1792" s="166"/>
      <c r="AB1792" s="166"/>
      <c r="AC1792" s="166"/>
      <c r="AD1792" s="166"/>
      <c r="AE1792" s="166"/>
      <c r="AF1792" s="166"/>
      <c r="AG1792" s="166"/>
      <c r="AH1792" s="167"/>
      <c r="AI1792" s="167"/>
      <c r="AJ1792" s="167"/>
      <c r="AK1792" s="167"/>
      <c r="AL1792" s="167"/>
      <c r="AM1792" s="167"/>
      <c r="AN1792" s="167"/>
      <c r="AO1792" s="167"/>
      <c r="AP1792" s="167"/>
      <c r="AQ1792" s="167"/>
      <c r="AR1792" s="167"/>
      <c r="AS1792" s="167"/>
      <c r="AT1792" s="167"/>
      <c r="AU1792" s="167"/>
      <c r="AV1792" s="167"/>
      <c r="AW1792" s="167"/>
      <c r="AX1792" s="167"/>
      <c r="AY1792" s="167"/>
      <c r="AZ1792" s="167"/>
      <c r="BA1792" s="167"/>
      <c r="BB1792" s="167"/>
      <c r="BC1792" s="167"/>
      <c r="BD1792" s="167"/>
      <c r="BE1792" s="167"/>
      <c r="BF1792" s="167"/>
      <c r="BG1792" s="167"/>
      <c r="BH1792" s="167"/>
      <c r="BI1792" s="167"/>
      <c r="BJ1792" s="167"/>
      <c r="BK1792" s="167"/>
      <c r="BL1792" s="166"/>
      <c r="BM1792" s="166"/>
      <c r="BN1792" s="166"/>
      <c r="BO1792" s="166"/>
      <c r="BP1792" s="166"/>
      <c r="BQ1792" s="166"/>
      <c r="BR1792" s="166"/>
      <c r="BS1792" s="166"/>
      <c r="BT1792" s="166"/>
      <c r="BU1792" s="166"/>
      <c r="BV1792" s="166"/>
      <c r="BW1792" s="166"/>
      <c r="BX1792" s="166"/>
      <c r="BY1792" s="166"/>
      <c r="BZ1792" s="166"/>
      <c r="CA1792" s="166"/>
      <c r="CB1792" s="166"/>
      <c r="CC1792" s="166"/>
      <c r="CD1792" s="166"/>
      <c r="CE1792" s="166"/>
      <c r="CF1792" s="166"/>
      <c r="CG1792" s="166"/>
      <c r="CH1792" s="166"/>
      <c r="CI1792" s="166"/>
      <c r="CJ1792" s="166"/>
      <c r="CK1792" s="166"/>
      <c r="CL1792" s="166"/>
      <c r="CM1792" s="166"/>
      <c r="CN1792" s="166"/>
      <c r="CO1792" s="166"/>
      <c r="CP1792" s="166"/>
      <c r="CQ1792" s="166"/>
      <c r="CR1792" s="166"/>
      <c r="CS1792" s="166"/>
      <c r="CT1792" s="166"/>
      <c r="CU1792" s="166"/>
      <c r="CV1792" s="166"/>
      <c r="CW1792" s="166"/>
      <c r="CX1792" s="166"/>
      <c r="CY1792" s="166"/>
      <c r="CZ1792" s="166"/>
      <c r="DA1792" s="166"/>
      <c r="DB1792" s="166"/>
      <c r="DC1792" s="166"/>
      <c r="DD1792" s="166"/>
      <c r="DE1792" s="166"/>
      <c r="DF1792" s="166"/>
      <c r="DG1792" s="166"/>
      <c r="DH1792" s="166"/>
      <c r="DI1792" s="166"/>
      <c r="DJ1792" s="166"/>
      <c r="DK1792" s="166"/>
      <c r="DL1792" s="166"/>
      <c r="DM1792" s="166"/>
      <c r="DN1792" s="166"/>
      <c r="DO1792" s="166"/>
      <c r="DP1792" s="166"/>
      <c r="DQ1792" s="166"/>
      <c r="DR1792" s="166"/>
      <c r="DS1792" s="166"/>
      <c r="DT1792" s="166"/>
      <c r="DU1792" s="166"/>
      <c r="DV1792" s="166"/>
      <c r="DW1792" s="166"/>
      <c r="DX1792" s="166"/>
      <c r="DY1792" s="166"/>
      <c r="DZ1792" s="166"/>
      <c r="EA1792" s="166"/>
      <c r="EB1792" s="166"/>
      <c r="EC1792" s="166"/>
      <c r="ED1792" s="166"/>
      <c r="EE1792" s="166"/>
      <c r="EF1792" s="166"/>
      <c r="EG1792" s="166"/>
      <c r="EH1792" s="166"/>
      <c r="EI1792" s="166"/>
      <c r="EJ1792" s="166"/>
      <c r="EK1792" s="166"/>
      <c r="EL1792" s="166"/>
      <c r="EM1792" s="166"/>
      <c r="EN1792" s="166"/>
      <c r="EO1792" s="166"/>
      <c r="EP1792" s="166"/>
      <c r="EQ1792" s="166"/>
      <c r="ER1792" s="166"/>
      <c r="ES1792" s="166"/>
      <c r="ET1792" s="166"/>
      <c r="EU1792" s="166"/>
      <c r="EV1792" s="166"/>
      <c r="EW1792" s="166"/>
      <c r="EX1792" s="166"/>
      <c r="EY1792" s="166"/>
      <c r="EZ1792" s="166"/>
      <c r="FA1792" s="166"/>
      <c r="FB1792" s="166"/>
      <c r="FC1792" s="166"/>
      <c r="FD1792" s="166"/>
      <c r="FE1792" s="166"/>
      <c r="FF1792" s="166"/>
      <c r="FG1792" s="166"/>
      <c r="FH1792" s="166"/>
      <c r="FI1792" s="166"/>
      <c r="FJ1792" s="166"/>
    </row>
    <row r="1793" spans="13:166" s="19" customFormat="1">
      <c r="M1793" s="166"/>
      <c r="N1793" s="166"/>
      <c r="O1793" s="166"/>
      <c r="P1793" s="166"/>
      <c r="Q1793" s="166"/>
      <c r="R1793" s="166"/>
      <c r="S1793" s="166"/>
      <c r="T1793" s="166"/>
      <c r="U1793" s="166"/>
      <c r="V1793" s="166"/>
      <c r="W1793" s="166"/>
      <c r="X1793" s="166"/>
      <c r="Y1793" s="166"/>
      <c r="Z1793" s="166"/>
      <c r="AA1793" s="166"/>
      <c r="AB1793" s="166"/>
      <c r="AC1793" s="166"/>
      <c r="AD1793" s="166"/>
      <c r="AE1793" s="166"/>
      <c r="AF1793" s="166"/>
      <c r="AG1793" s="166"/>
      <c r="AH1793" s="167"/>
      <c r="AI1793" s="167"/>
      <c r="AJ1793" s="167"/>
      <c r="AK1793" s="167"/>
      <c r="AL1793" s="167"/>
      <c r="AM1793" s="167"/>
      <c r="AN1793" s="167"/>
      <c r="AO1793" s="167"/>
      <c r="AP1793" s="167"/>
      <c r="AQ1793" s="167"/>
      <c r="AR1793" s="167"/>
      <c r="AS1793" s="167"/>
      <c r="AT1793" s="167"/>
      <c r="AU1793" s="167"/>
      <c r="AV1793" s="167"/>
      <c r="AW1793" s="167"/>
      <c r="AX1793" s="167"/>
      <c r="AY1793" s="167"/>
      <c r="AZ1793" s="167"/>
      <c r="BA1793" s="167"/>
      <c r="BB1793" s="167"/>
      <c r="BC1793" s="167"/>
      <c r="BD1793" s="167"/>
      <c r="BE1793" s="167"/>
      <c r="BF1793" s="167"/>
      <c r="BG1793" s="167"/>
      <c r="BH1793" s="167"/>
      <c r="BI1793" s="167"/>
      <c r="BJ1793" s="167"/>
      <c r="BK1793" s="167"/>
      <c r="BL1793" s="166"/>
      <c r="BM1793" s="166"/>
      <c r="BN1793" s="166"/>
      <c r="BO1793" s="166"/>
      <c r="BP1793" s="166"/>
      <c r="BQ1793" s="166"/>
      <c r="BR1793" s="166"/>
      <c r="BS1793" s="166"/>
      <c r="BT1793" s="166"/>
      <c r="BU1793" s="166"/>
      <c r="BV1793" s="166"/>
      <c r="BW1793" s="166"/>
      <c r="BX1793" s="166"/>
      <c r="BY1793" s="166"/>
      <c r="BZ1793" s="166"/>
      <c r="CA1793" s="166"/>
      <c r="CB1793" s="166"/>
      <c r="CC1793" s="166"/>
      <c r="CD1793" s="166"/>
      <c r="CE1793" s="166"/>
      <c r="CF1793" s="166"/>
      <c r="CG1793" s="166"/>
      <c r="CH1793" s="166"/>
      <c r="CI1793" s="166"/>
      <c r="CJ1793" s="166"/>
      <c r="CK1793" s="166"/>
      <c r="CL1793" s="166"/>
      <c r="CM1793" s="166"/>
      <c r="CN1793" s="166"/>
      <c r="CO1793" s="166"/>
      <c r="CP1793" s="166"/>
      <c r="CQ1793" s="166"/>
      <c r="CR1793" s="166"/>
      <c r="CS1793" s="166"/>
      <c r="CT1793" s="166"/>
      <c r="CU1793" s="166"/>
      <c r="CV1793" s="166"/>
      <c r="CW1793" s="166"/>
      <c r="CX1793" s="166"/>
      <c r="CY1793" s="166"/>
      <c r="CZ1793" s="166"/>
      <c r="DA1793" s="166"/>
      <c r="DB1793" s="166"/>
      <c r="DC1793" s="166"/>
      <c r="DD1793" s="166"/>
      <c r="DE1793" s="166"/>
      <c r="DF1793" s="166"/>
      <c r="DG1793" s="166"/>
      <c r="DH1793" s="166"/>
      <c r="DI1793" s="166"/>
      <c r="DJ1793" s="166"/>
      <c r="DK1793" s="166"/>
      <c r="DL1793" s="166"/>
      <c r="DM1793" s="166"/>
      <c r="DN1793" s="166"/>
      <c r="DO1793" s="166"/>
      <c r="DP1793" s="166"/>
      <c r="DQ1793" s="166"/>
      <c r="DR1793" s="166"/>
      <c r="DS1793" s="166"/>
      <c r="DT1793" s="166"/>
      <c r="DU1793" s="166"/>
      <c r="DV1793" s="166"/>
      <c r="DW1793" s="166"/>
      <c r="DX1793" s="166"/>
      <c r="DY1793" s="166"/>
      <c r="DZ1793" s="166"/>
      <c r="EA1793" s="166"/>
      <c r="EB1793" s="166"/>
      <c r="EC1793" s="166"/>
      <c r="ED1793" s="166"/>
      <c r="EE1793" s="166"/>
      <c r="EF1793" s="166"/>
      <c r="EG1793" s="166"/>
      <c r="EH1793" s="166"/>
      <c r="EI1793" s="166"/>
      <c r="EJ1793" s="166"/>
      <c r="EK1793" s="166"/>
      <c r="EL1793" s="166"/>
      <c r="EM1793" s="166"/>
      <c r="EN1793" s="166"/>
      <c r="EO1793" s="166"/>
      <c r="EP1793" s="166"/>
      <c r="EQ1793" s="166"/>
      <c r="ER1793" s="166"/>
      <c r="ES1793" s="166"/>
      <c r="ET1793" s="166"/>
      <c r="EU1793" s="166"/>
      <c r="EV1793" s="166"/>
      <c r="EW1793" s="166"/>
      <c r="EX1793" s="166"/>
      <c r="EY1793" s="166"/>
      <c r="EZ1793" s="166"/>
      <c r="FA1793" s="166"/>
      <c r="FB1793" s="166"/>
      <c r="FC1793" s="166"/>
      <c r="FD1793" s="166"/>
      <c r="FE1793" s="166"/>
      <c r="FF1793" s="166"/>
      <c r="FG1793" s="166"/>
      <c r="FH1793" s="166"/>
      <c r="FI1793" s="166"/>
      <c r="FJ1793" s="166"/>
    </row>
    <row r="1794" spans="13:166" s="19" customFormat="1">
      <c r="M1794" s="166"/>
      <c r="N1794" s="166"/>
      <c r="O1794" s="166"/>
      <c r="P1794" s="166"/>
      <c r="Q1794" s="166"/>
      <c r="R1794" s="166"/>
      <c r="S1794" s="166"/>
      <c r="T1794" s="166"/>
      <c r="U1794" s="166"/>
      <c r="V1794" s="166"/>
      <c r="W1794" s="166"/>
      <c r="X1794" s="166"/>
      <c r="Y1794" s="166"/>
      <c r="Z1794" s="166"/>
      <c r="AA1794" s="166"/>
      <c r="AB1794" s="166"/>
      <c r="AC1794" s="166"/>
      <c r="AD1794" s="166"/>
      <c r="AE1794" s="166"/>
      <c r="AF1794" s="166"/>
      <c r="AG1794" s="166"/>
      <c r="AH1794" s="167"/>
      <c r="AI1794" s="167"/>
      <c r="AJ1794" s="167"/>
      <c r="AK1794" s="167"/>
      <c r="AL1794" s="167"/>
      <c r="AM1794" s="167"/>
      <c r="AN1794" s="167"/>
      <c r="AO1794" s="167"/>
      <c r="AP1794" s="167"/>
      <c r="AQ1794" s="167"/>
      <c r="AR1794" s="167"/>
      <c r="AS1794" s="167"/>
      <c r="AT1794" s="167"/>
      <c r="AU1794" s="167"/>
      <c r="AV1794" s="167"/>
      <c r="AW1794" s="167"/>
      <c r="AX1794" s="167"/>
      <c r="AY1794" s="167"/>
      <c r="AZ1794" s="167"/>
      <c r="BA1794" s="167"/>
      <c r="BB1794" s="167"/>
      <c r="BC1794" s="167"/>
      <c r="BD1794" s="167"/>
      <c r="BE1794" s="167"/>
      <c r="BF1794" s="167"/>
      <c r="BG1794" s="167"/>
      <c r="BH1794" s="167"/>
      <c r="BI1794" s="167"/>
      <c r="BJ1794" s="167"/>
      <c r="BK1794" s="167"/>
      <c r="BL1794" s="166"/>
      <c r="BM1794" s="166"/>
      <c r="BN1794" s="166"/>
      <c r="BO1794" s="166"/>
      <c r="BP1794" s="166"/>
      <c r="BQ1794" s="166"/>
      <c r="BR1794" s="166"/>
      <c r="BS1794" s="166"/>
      <c r="BT1794" s="166"/>
      <c r="BU1794" s="166"/>
      <c r="BV1794" s="166"/>
      <c r="BW1794" s="166"/>
      <c r="BX1794" s="166"/>
      <c r="BY1794" s="166"/>
      <c r="BZ1794" s="166"/>
      <c r="CA1794" s="166"/>
      <c r="CB1794" s="166"/>
      <c r="CC1794" s="166"/>
      <c r="CD1794" s="166"/>
      <c r="CE1794" s="166"/>
      <c r="CF1794" s="166"/>
      <c r="CG1794" s="166"/>
      <c r="CH1794" s="166"/>
      <c r="CI1794" s="166"/>
      <c r="CJ1794" s="166"/>
      <c r="CK1794" s="166"/>
      <c r="CL1794" s="166"/>
      <c r="CM1794" s="166"/>
      <c r="CN1794" s="166"/>
      <c r="CO1794" s="166"/>
      <c r="CP1794" s="166"/>
      <c r="CQ1794" s="166"/>
      <c r="CR1794" s="166"/>
      <c r="CS1794" s="166"/>
      <c r="CT1794" s="166"/>
      <c r="CU1794" s="166"/>
      <c r="CV1794" s="166"/>
      <c r="CW1794" s="166"/>
      <c r="CX1794" s="166"/>
      <c r="CY1794" s="166"/>
      <c r="CZ1794" s="166"/>
      <c r="DA1794" s="166"/>
      <c r="DB1794" s="166"/>
      <c r="DC1794" s="166"/>
      <c r="DD1794" s="166"/>
      <c r="DE1794" s="166"/>
      <c r="DF1794" s="166"/>
      <c r="DG1794" s="166"/>
      <c r="DH1794" s="166"/>
      <c r="DI1794" s="166"/>
      <c r="DJ1794" s="166"/>
      <c r="DK1794" s="166"/>
      <c r="DL1794" s="166"/>
      <c r="DM1794" s="166"/>
      <c r="DN1794" s="166"/>
      <c r="DO1794" s="166"/>
      <c r="DP1794" s="166"/>
      <c r="DQ1794" s="166"/>
      <c r="DR1794" s="166"/>
      <c r="DS1794" s="166"/>
      <c r="DT1794" s="166"/>
      <c r="DU1794" s="166"/>
      <c r="DV1794" s="166"/>
      <c r="DW1794" s="166"/>
      <c r="DX1794" s="166"/>
      <c r="DY1794" s="166"/>
      <c r="DZ1794" s="166"/>
      <c r="EA1794" s="166"/>
      <c r="EB1794" s="166"/>
      <c r="EC1794" s="166"/>
      <c r="ED1794" s="166"/>
      <c r="EE1794" s="166"/>
      <c r="EF1794" s="166"/>
      <c r="EG1794" s="166"/>
      <c r="EH1794" s="166"/>
      <c r="EI1794" s="166"/>
      <c r="EJ1794" s="166"/>
      <c r="EK1794" s="166"/>
      <c r="EL1794" s="166"/>
      <c r="EM1794" s="166"/>
      <c r="EN1794" s="166"/>
      <c r="EO1794" s="166"/>
      <c r="EP1794" s="166"/>
      <c r="EQ1794" s="166"/>
      <c r="ER1794" s="166"/>
      <c r="ES1794" s="166"/>
      <c r="ET1794" s="166"/>
      <c r="EU1794" s="166"/>
      <c r="EV1794" s="166"/>
      <c r="EW1794" s="166"/>
      <c r="EX1794" s="166"/>
      <c r="EY1794" s="166"/>
      <c r="EZ1794" s="166"/>
      <c r="FA1794" s="166"/>
      <c r="FB1794" s="166"/>
      <c r="FC1794" s="166"/>
      <c r="FD1794" s="166"/>
      <c r="FE1794" s="166"/>
      <c r="FF1794" s="166"/>
      <c r="FG1794" s="166"/>
      <c r="FH1794" s="166"/>
      <c r="FI1794" s="166"/>
      <c r="FJ1794" s="166"/>
    </row>
    <row r="1795" spans="13:166" s="19" customFormat="1">
      <c r="M1795" s="166"/>
      <c r="N1795" s="166"/>
      <c r="O1795" s="166"/>
      <c r="P1795" s="166"/>
      <c r="Q1795" s="166"/>
      <c r="R1795" s="166"/>
      <c r="S1795" s="166"/>
      <c r="T1795" s="166"/>
      <c r="U1795" s="166"/>
      <c r="V1795" s="166"/>
      <c r="W1795" s="166"/>
      <c r="X1795" s="166"/>
      <c r="Y1795" s="166"/>
      <c r="Z1795" s="166"/>
      <c r="AA1795" s="166"/>
      <c r="AB1795" s="166"/>
      <c r="AC1795" s="166"/>
      <c r="AD1795" s="166"/>
      <c r="AE1795" s="166"/>
      <c r="AF1795" s="166"/>
      <c r="AG1795" s="166"/>
      <c r="AH1795" s="167"/>
      <c r="AI1795" s="167"/>
      <c r="AJ1795" s="167"/>
      <c r="AK1795" s="167"/>
      <c r="AL1795" s="167"/>
      <c r="AM1795" s="167"/>
      <c r="AN1795" s="167"/>
      <c r="AO1795" s="167"/>
      <c r="AP1795" s="167"/>
      <c r="AQ1795" s="167"/>
      <c r="AR1795" s="167"/>
      <c r="AS1795" s="167"/>
      <c r="AT1795" s="167"/>
      <c r="AU1795" s="167"/>
      <c r="AV1795" s="167"/>
      <c r="AW1795" s="167"/>
      <c r="AX1795" s="167"/>
      <c r="AY1795" s="167"/>
      <c r="AZ1795" s="167"/>
      <c r="BA1795" s="167"/>
      <c r="BB1795" s="167"/>
      <c r="BC1795" s="167"/>
      <c r="BD1795" s="167"/>
      <c r="BE1795" s="167"/>
      <c r="BF1795" s="167"/>
      <c r="BG1795" s="167"/>
      <c r="BH1795" s="167"/>
      <c r="BI1795" s="167"/>
      <c r="BJ1795" s="167"/>
      <c r="BK1795" s="167"/>
      <c r="BL1795" s="166"/>
      <c r="BM1795" s="166"/>
      <c r="BN1795" s="166"/>
      <c r="BO1795" s="166"/>
      <c r="BP1795" s="166"/>
      <c r="BQ1795" s="166"/>
      <c r="BR1795" s="166"/>
      <c r="BS1795" s="166"/>
      <c r="BT1795" s="166"/>
      <c r="BU1795" s="166"/>
      <c r="BV1795" s="166"/>
      <c r="BW1795" s="166"/>
      <c r="BX1795" s="166"/>
      <c r="BY1795" s="166"/>
      <c r="BZ1795" s="166"/>
      <c r="CA1795" s="166"/>
      <c r="CB1795" s="166"/>
      <c r="CC1795" s="166"/>
      <c r="CD1795" s="166"/>
      <c r="CE1795" s="166"/>
      <c r="CF1795" s="166"/>
      <c r="CG1795" s="166"/>
      <c r="CH1795" s="166"/>
      <c r="CI1795" s="166"/>
      <c r="CJ1795" s="166"/>
      <c r="CK1795" s="166"/>
      <c r="CL1795" s="166"/>
      <c r="CM1795" s="166"/>
      <c r="CN1795" s="166"/>
      <c r="CO1795" s="166"/>
      <c r="CP1795" s="166"/>
      <c r="CQ1795" s="166"/>
      <c r="CR1795" s="166"/>
      <c r="CS1795" s="166"/>
      <c r="CT1795" s="166"/>
      <c r="CU1795" s="166"/>
      <c r="CV1795" s="166"/>
      <c r="CW1795" s="166"/>
      <c r="CX1795" s="166"/>
      <c r="CY1795" s="166"/>
      <c r="CZ1795" s="166"/>
      <c r="DA1795" s="166"/>
      <c r="DB1795" s="166"/>
      <c r="DC1795" s="166"/>
      <c r="DD1795" s="166"/>
      <c r="DE1795" s="166"/>
      <c r="DF1795" s="166"/>
      <c r="DG1795" s="166"/>
      <c r="DH1795" s="166"/>
      <c r="DI1795" s="166"/>
      <c r="DJ1795" s="166"/>
      <c r="DK1795" s="166"/>
      <c r="DL1795" s="166"/>
      <c r="DM1795" s="166"/>
      <c r="DN1795" s="166"/>
      <c r="DO1795" s="166"/>
      <c r="DP1795" s="166"/>
      <c r="DQ1795" s="166"/>
      <c r="DR1795" s="166"/>
      <c r="DS1795" s="166"/>
      <c r="DT1795" s="166"/>
      <c r="DU1795" s="166"/>
      <c r="DV1795" s="166"/>
      <c r="DW1795" s="166"/>
      <c r="DX1795" s="166"/>
      <c r="DY1795" s="166"/>
      <c r="DZ1795" s="166"/>
      <c r="EA1795" s="166"/>
      <c r="EB1795" s="166"/>
      <c r="EC1795" s="166"/>
      <c r="ED1795" s="166"/>
      <c r="EE1795" s="166"/>
      <c r="EF1795" s="166"/>
      <c r="EG1795" s="166"/>
      <c r="EH1795" s="166"/>
      <c r="EI1795" s="166"/>
      <c r="EJ1795" s="166"/>
      <c r="EK1795" s="166"/>
      <c r="EL1795" s="166"/>
      <c r="EM1795" s="166"/>
      <c r="EN1795" s="166"/>
      <c r="EO1795" s="166"/>
      <c r="EP1795" s="166"/>
      <c r="EQ1795" s="166"/>
      <c r="ER1795" s="166"/>
      <c r="ES1795" s="166"/>
      <c r="ET1795" s="166"/>
      <c r="EU1795" s="166"/>
      <c r="EV1795" s="166"/>
      <c r="EW1795" s="166"/>
      <c r="EX1795" s="166"/>
      <c r="EY1795" s="166"/>
      <c r="EZ1795" s="166"/>
      <c r="FA1795" s="166"/>
      <c r="FB1795" s="166"/>
      <c r="FC1795" s="166"/>
      <c r="FD1795" s="166"/>
      <c r="FE1795" s="166"/>
      <c r="FF1795" s="166"/>
      <c r="FG1795" s="166"/>
      <c r="FH1795" s="166"/>
      <c r="FI1795" s="166"/>
      <c r="FJ1795" s="166"/>
    </row>
    <row r="1796" spans="13:166" s="19" customFormat="1">
      <c r="M1796" s="166"/>
      <c r="N1796" s="166"/>
      <c r="O1796" s="166"/>
      <c r="P1796" s="166"/>
      <c r="Q1796" s="166"/>
      <c r="R1796" s="166"/>
      <c r="S1796" s="166"/>
      <c r="T1796" s="166"/>
      <c r="U1796" s="166"/>
      <c r="V1796" s="166"/>
      <c r="W1796" s="166"/>
      <c r="X1796" s="166"/>
      <c r="Y1796" s="166"/>
      <c r="Z1796" s="166"/>
      <c r="AA1796" s="166"/>
      <c r="AB1796" s="166"/>
      <c r="AC1796" s="166"/>
      <c r="AD1796" s="166"/>
      <c r="AE1796" s="166"/>
      <c r="AF1796" s="166"/>
      <c r="AG1796" s="166"/>
      <c r="AH1796" s="167"/>
      <c r="AI1796" s="167"/>
      <c r="AJ1796" s="167"/>
      <c r="AK1796" s="167"/>
      <c r="AL1796" s="167"/>
      <c r="AM1796" s="167"/>
      <c r="AN1796" s="167"/>
      <c r="AO1796" s="167"/>
      <c r="AP1796" s="167"/>
      <c r="AQ1796" s="167"/>
      <c r="AR1796" s="167"/>
      <c r="AS1796" s="167"/>
      <c r="AT1796" s="167"/>
      <c r="AU1796" s="167"/>
      <c r="AV1796" s="167"/>
      <c r="AW1796" s="167"/>
      <c r="AX1796" s="167"/>
      <c r="AY1796" s="167"/>
      <c r="AZ1796" s="167"/>
      <c r="BA1796" s="167"/>
      <c r="BB1796" s="167"/>
      <c r="BC1796" s="167"/>
      <c r="BD1796" s="167"/>
      <c r="BE1796" s="167"/>
      <c r="BF1796" s="167"/>
      <c r="BG1796" s="167"/>
      <c r="BH1796" s="167"/>
      <c r="BI1796" s="167"/>
      <c r="BJ1796" s="167"/>
      <c r="BK1796" s="167"/>
      <c r="BL1796" s="166"/>
      <c r="BM1796" s="166"/>
      <c r="BN1796" s="166"/>
      <c r="BO1796" s="166"/>
      <c r="BP1796" s="166"/>
      <c r="BQ1796" s="166"/>
      <c r="BR1796" s="166"/>
      <c r="BS1796" s="166"/>
      <c r="BT1796" s="166"/>
      <c r="BU1796" s="166"/>
      <c r="BV1796" s="166"/>
      <c r="BW1796" s="166"/>
      <c r="BX1796" s="166"/>
      <c r="BY1796" s="166"/>
      <c r="BZ1796" s="166"/>
      <c r="CA1796" s="166"/>
      <c r="CB1796" s="166"/>
      <c r="CC1796" s="166"/>
      <c r="CD1796" s="166"/>
      <c r="CE1796" s="166"/>
      <c r="CF1796" s="166"/>
      <c r="CG1796" s="166"/>
      <c r="CH1796" s="166"/>
      <c r="CI1796" s="166"/>
      <c r="CJ1796" s="166"/>
      <c r="CK1796" s="166"/>
      <c r="CL1796" s="166"/>
      <c r="CM1796" s="166"/>
      <c r="CN1796" s="166"/>
      <c r="CO1796" s="166"/>
      <c r="CP1796" s="166"/>
      <c r="CQ1796" s="166"/>
      <c r="CR1796" s="166"/>
      <c r="CS1796" s="166"/>
      <c r="CT1796" s="166"/>
      <c r="CU1796" s="166"/>
      <c r="CV1796" s="166"/>
      <c r="CW1796" s="166"/>
      <c r="CX1796" s="166"/>
      <c r="CY1796" s="166"/>
      <c r="CZ1796" s="166"/>
      <c r="DA1796" s="166"/>
      <c r="DB1796" s="166"/>
      <c r="DC1796" s="166"/>
      <c r="DD1796" s="166"/>
      <c r="DE1796" s="166"/>
      <c r="DF1796" s="166"/>
      <c r="DG1796" s="166"/>
      <c r="DH1796" s="166"/>
      <c r="DI1796" s="166"/>
      <c r="DJ1796" s="166"/>
      <c r="DK1796" s="166"/>
      <c r="DL1796" s="166"/>
      <c r="DM1796" s="166"/>
      <c r="DN1796" s="166"/>
      <c r="DO1796" s="166"/>
      <c r="DP1796" s="166"/>
      <c r="DQ1796" s="166"/>
      <c r="DR1796" s="166"/>
      <c r="DS1796" s="166"/>
      <c r="DT1796" s="166"/>
      <c r="DU1796" s="166"/>
      <c r="DV1796" s="166"/>
      <c r="DW1796" s="166"/>
      <c r="DX1796" s="166"/>
      <c r="DY1796" s="166"/>
      <c r="DZ1796" s="166"/>
      <c r="EA1796" s="166"/>
      <c r="EB1796" s="166"/>
      <c r="EC1796" s="166"/>
      <c r="ED1796" s="166"/>
      <c r="EE1796" s="166"/>
      <c r="EF1796" s="166"/>
      <c r="EG1796" s="166"/>
      <c r="EH1796" s="166"/>
      <c r="EI1796" s="166"/>
      <c r="EJ1796" s="166"/>
      <c r="EK1796" s="166"/>
      <c r="EL1796" s="166"/>
      <c r="EM1796" s="166"/>
      <c r="EN1796" s="166"/>
      <c r="EO1796" s="166"/>
      <c r="EP1796" s="166"/>
      <c r="EQ1796" s="166"/>
      <c r="ER1796" s="166"/>
      <c r="ES1796" s="166"/>
      <c r="ET1796" s="166"/>
      <c r="EU1796" s="166"/>
      <c r="EV1796" s="166"/>
      <c r="EW1796" s="166"/>
      <c r="EX1796" s="166"/>
      <c r="EY1796" s="166"/>
      <c r="EZ1796" s="166"/>
      <c r="FA1796" s="166"/>
      <c r="FB1796" s="166"/>
      <c r="FC1796" s="166"/>
      <c r="FD1796" s="166"/>
      <c r="FE1796" s="166"/>
      <c r="FF1796" s="166"/>
      <c r="FG1796" s="166"/>
      <c r="FH1796" s="166"/>
      <c r="FI1796" s="166"/>
      <c r="FJ1796" s="166"/>
    </row>
    <row r="1797" spans="13:166" s="19" customFormat="1">
      <c r="M1797" s="166"/>
      <c r="N1797" s="166"/>
      <c r="O1797" s="166"/>
      <c r="P1797" s="166"/>
      <c r="Q1797" s="166"/>
      <c r="R1797" s="166"/>
      <c r="S1797" s="166"/>
      <c r="T1797" s="166"/>
      <c r="U1797" s="166"/>
      <c r="V1797" s="166"/>
      <c r="W1797" s="166"/>
      <c r="X1797" s="166"/>
      <c r="Y1797" s="166"/>
      <c r="Z1797" s="166"/>
      <c r="AA1797" s="166"/>
      <c r="AB1797" s="166"/>
      <c r="AC1797" s="166"/>
      <c r="AD1797" s="166"/>
      <c r="AE1797" s="166"/>
      <c r="AF1797" s="166"/>
      <c r="AG1797" s="166"/>
      <c r="AH1797" s="167"/>
      <c r="AI1797" s="167"/>
      <c r="AJ1797" s="167"/>
      <c r="AK1797" s="167"/>
      <c r="AL1797" s="167"/>
      <c r="AM1797" s="167"/>
      <c r="AN1797" s="167"/>
      <c r="AO1797" s="167"/>
      <c r="AP1797" s="167"/>
      <c r="AQ1797" s="167"/>
      <c r="AR1797" s="167"/>
      <c r="AS1797" s="167"/>
      <c r="AT1797" s="167"/>
      <c r="AU1797" s="167"/>
      <c r="AV1797" s="167"/>
      <c r="AW1797" s="167"/>
      <c r="AX1797" s="167"/>
      <c r="AY1797" s="167"/>
      <c r="AZ1797" s="167"/>
      <c r="BA1797" s="167"/>
      <c r="BB1797" s="167"/>
      <c r="BC1797" s="167"/>
      <c r="BD1797" s="167"/>
      <c r="BE1797" s="167"/>
      <c r="BF1797" s="167"/>
      <c r="BG1797" s="167"/>
      <c r="BH1797" s="167"/>
      <c r="BI1797" s="167"/>
      <c r="BJ1797" s="167"/>
      <c r="BK1797" s="167"/>
      <c r="BL1797" s="166"/>
      <c r="BM1797" s="166"/>
      <c r="BN1797" s="166"/>
      <c r="BO1797" s="166"/>
      <c r="BP1797" s="166"/>
      <c r="BQ1797" s="166"/>
      <c r="BR1797" s="166"/>
      <c r="BS1797" s="166"/>
      <c r="BT1797" s="166"/>
      <c r="BU1797" s="166"/>
      <c r="BV1797" s="166"/>
      <c r="BW1797" s="166"/>
      <c r="BX1797" s="166"/>
      <c r="BY1797" s="166"/>
      <c r="BZ1797" s="166"/>
      <c r="CA1797" s="166"/>
      <c r="CB1797" s="166"/>
      <c r="CC1797" s="166"/>
      <c r="CD1797" s="166"/>
      <c r="CE1797" s="166"/>
      <c r="CF1797" s="166"/>
      <c r="CG1797" s="166"/>
      <c r="CH1797" s="166"/>
      <c r="CI1797" s="166"/>
      <c r="CJ1797" s="166"/>
      <c r="CK1797" s="166"/>
      <c r="CL1797" s="166"/>
      <c r="CM1797" s="166"/>
      <c r="CN1797" s="166"/>
      <c r="CO1797" s="166"/>
      <c r="CP1797" s="166"/>
      <c r="CQ1797" s="166"/>
      <c r="CR1797" s="166"/>
      <c r="CS1797" s="166"/>
      <c r="CT1797" s="166"/>
      <c r="CU1797" s="166"/>
      <c r="CV1797" s="166"/>
      <c r="CW1797" s="166"/>
      <c r="CX1797" s="166"/>
      <c r="CY1797" s="166"/>
      <c r="CZ1797" s="166"/>
      <c r="DA1797" s="166"/>
      <c r="DB1797" s="166"/>
      <c r="DC1797" s="166"/>
      <c r="DD1797" s="166"/>
      <c r="DE1797" s="166"/>
      <c r="DF1797" s="166"/>
      <c r="DG1797" s="166"/>
      <c r="DH1797" s="166"/>
      <c r="DI1797" s="166"/>
      <c r="DJ1797" s="166"/>
      <c r="DK1797" s="166"/>
      <c r="DL1797" s="166"/>
      <c r="DM1797" s="166"/>
      <c r="DN1797" s="166"/>
      <c r="DO1797" s="166"/>
      <c r="DP1797" s="166"/>
      <c r="DQ1797" s="166"/>
      <c r="DR1797" s="166"/>
      <c r="DS1797" s="166"/>
      <c r="DT1797" s="166"/>
      <c r="DU1797" s="166"/>
      <c r="DV1797" s="166"/>
      <c r="DW1797" s="166"/>
      <c r="DX1797" s="166"/>
      <c r="DY1797" s="166"/>
      <c r="DZ1797" s="166"/>
      <c r="EA1797" s="166"/>
      <c r="EB1797" s="166"/>
      <c r="EC1797" s="166"/>
      <c r="ED1797" s="166"/>
      <c r="EE1797" s="166"/>
      <c r="EF1797" s="166"/>
      <c r="EG1797" s="166"/>
      <c r="EH1797" s="166"/>
      <c r="EI1797" s="166"/>
      <c r="EJ1797" s="166"/>
      <c r="EK1797" s="166"/>
      <c r="EL1797" s="166"/>
      <c r="EM1797" s="166"/>
      <c r="EN1797" s="166"/>
      <c r="EO1797" s="166"/>
      <c r="EP1797" s="166"/>
      <c r="EQ1797" s="166"/>
      <c r="ER1797" s="166"/>
      <c r="ES1797" s="166"/>
      <c r="ET1797" s="166"/>
      <c r="EU1797" s="166"/>
      <c r="EV1797" s="166"/>
      <c r="EW1797" s="166"/>
      <c r="EX1797" s="166"/>
      <c r="EY1797" s="166"/>
      <c r="EZ1797" s="166"/>
      <c r="FA1797" s="166"/>
      <c r="FB1797" s="166"/>
      <c r="FC1797" s="166"/>
      <c r="FD1797" s="166"/>
      <c r="FE1797" s="166"/>
      <c r="FF1797" s="166"/>
      <c r="FG1797" s="166"/>
      <c r="FH1797" s="166"/>
      <c r="FI1797" s="166"/>
      <c r="FJ1797" s="166"/>
    </row>
    <row r="1798" spans="13:166" s="19" customFormat="1">
      <c r="M1798" s="166"/>
      <c r="N1798" s="166"/>
      <c r="O1798" s="166"/>
      <c r="P1798" s="166"/>
      <c r="Q1798" s="166"/>
      <c r="R1798" s="166"/>
      <c r="S1798" s="166"/>
      <c r="T1798" s="166"/>
      <c r="U1798" s="166"/>
      <c r="V1798" s="166"/>
      <c r="W1798" s="166"/>
      <c r="X1798" s="166"/>
      <c r="Y1798" s="166"/>
      <c r="Z1798" s="166"/>
      <c r="AA1798" s="166"/>
      <c r="AB1798" s="166"/>
      <c r="AC1798" s="166"/>
      <c r="AD1798" s="166"/>
      <c r="AE1798" s="166"/>
      <c r="AF1798" s="166"/>
      <c r="AG1798" s="166"/>
      <c r="AH1798" s="167"/>
      <c r="AI1798" s="167"/>
      <c r="AJ1798" s="167"/>
      <c r="AK1798" s="167"/>
      <c r="AL1798" s="167"/>
      <c r="AM1798" s="167"/>
      <c r="AN1798" s="167"/>
      <c r="AO1798" s="167"/>
      <c r="AP1798" s="167"/>
      <c r="AQ1798" s="167"/>
      <c r="AR1798" s="167"/>
      <c r="AS1798" s="167"/>
      <c r="AT1798" s="167"/>
      <c r="AU1798" s="167"/>
      <c r="AV1798" s="167"/>
      <c r="AW1798" s="167"/>
      <c r="AX1798" s="167"/>
      <c r="AY1798" s="167"/>
      <c r="AZ1798" s="167"/>
      <c r="BA1798" s="167"/>
      <c r="BB1798" s="167"/>
      <c r="BC1798" s="167"/>
      <c r="BD1798" s="167"/>
      <c r="BE1798" s="167"/>
      <c r="BF1798" s="167"/>
      <c r="BG1798" s="167"/>
      <c r="BH1798" s="167"/>
      <c r="BI1798" s="167"/>
      <c r="BJ1798" s="167"/>
      <c r="BK1798" s="167"/>
      <c r="BL1798" s="166"/>
      <c r="BM1798" s="166"/>
      <c r="BN1798" s="166"/>
      <c r="BO1798" s="166"/>
      <c r="BP1798" s="166"/>
      <c r="BQ1798" s="166"/>
      <c r="BR1798" s="166"/>
      <c r="BS1798" s="166"/>
      <c r="BT1798" s="166"/>
      <c r="BU1798" s="166"/>
      <c r="BV1798" s="166"/>
      <c r="BW1798" s="166"/>
      <c r="BX1798" s="166"/>
      <c r="BY1798" s="166"/>
      <c r="BZ1798" s="166"/>
      <c r="CA1798" s="166"/>
      <c r="CB1798" s="166"/>
      <c r="CC1798" s="166"/>
      <c r="CD1798" s="166"/>
      <c r="CE1798" s="166"/>
      <c r="CF1798" s="166"/>
      <c r="CG1798" s="166"/>
      <c r="CH1798" s="166"/>
      <c r="CI1798" s="166"/>
      <c r="CJ1798" s="166"/>
      <c r="CK1798" s="166"/>
      <c r="CL1798" s="166"/>
      <c r="CM1798" s="166"/>
      <c r="CN1798" s="166"/>
      <c r="CO1798" s="166"/>
      <c r="CP1798" s="166"/>
      <c r="CQ1798" s="166"/>
      <c r="CR1798" s="166"/>
      <c r="CS1798" s="166"/>
      <c r="CT1798" s="166"/>
      <c r="CU1798" s="166"/>
      <c r="CV1798" s="166"/>
      <c r="CW1798" s="166"/>
      <c r="CX1798" s="166"/>
      <c r="CY1798" s="166"/>
      <c r="CZ1798" s="166"/>
      <c r="DA1798" s="166"/>
      <c r="DB1798" s="166"/>
      <c r="DC1798" s="166"/>
      <c r="DD1798" s="166"/>
      <c r="DE1798" s="166"/>
      <c r="DF1798" s="166"/>
      <c r="DG1798" s="166"/>
      <c r="DH1798" s="166"/>
      <c r="DI1798" s="166"/>
      <c r="DJ1798" s="166"/>
      <c r="DK1798" s="166"/>
      <c r="DL1798" s="166"/>
      <c r="DM1798" s="166"/>
      <c r="DN1798" s="166"/>
      <c r="DO1798" s="166"/>
      <c r="DP1798" s="166"/>
      <c r="DQ1798" s="166"/>
      <c r="DR1798" s="166"/>
      <c r="DS1798" s="166"/>
      <c r="DT1798" s="166"/>
      <c r="DU1798" s="166"/>
      <c r="DV1798" s="166"/>
      <c r="DW1798" s="166"/>
      <c r="DX1798" s="166"/>
      <c r="DY1798" s="166"/>
      <c r="DZ1798" s="166"/>
      <c r="EA1798" s="166"/>
      <c r="EB1798" s="166"/>
      <c r="EC1798" s="166"/>
      <c r="ED1798" s="166"/>
      <c r="EE1798" s="166"/>
      <c r="EF1798" s="166"/>
      <c r="EG1798" s="166"/>
      <c r="EH1798" s="166"/>
      <c r="EI1798" s="166"/>
      <c r="EJ1798" s="166"/>
      <c r="EK1798" s="166"/>
      <c r="EL1798" s="166"/>
      <c r="EM1798" s="166"/>
      <c r="EN1798" s="166"/>
      <c r="EO1798" s="166"/>
      <c r="EP1798" s="166"/>
      <c r="EQ1798" s="166"/>
      <c r="ER1798" s="166"/>
      <c r="ES1798" s="166"/>
      <c r="ET1798" s="166"/>
      <c r="EU1798" s="166"/>
      <c r="EV1798" s="166"/>
      <c r="EW1798" s="166"/>
      <c r="EX1798" s="166"/>
      <c r="EY1798" s="166"/>
      <c r="EZ1798" s="166"/>
      <c r="FA1798" s="166"/>
      <c r="FB1798" s="166"/>
      <c r="FC1798" s="166"/>
      <c r="FD1798" s="166"/>
      <c r="FE1798" s="166"/>
      <c r="FF1798" s="166"/>
      <c r="FG1798" s="166"/>
      <c r="FH1798" s="166"/>
      <c r="FI1798" s="166"/>
      <c r="FJ1798" s="166"/>
    </row>
    <row r="1799" spans="13:166" s="19" customFormat="1">
      <c r="M1799" s="166"/>
      <c r="N1799" s="166"/>
      <c r="O1799" s="166"/>
      <c r="P1799" s="166"/>
      <c r="Q1799" s="166"/>
      <c r="R1799" s="166"/>
      <c r="S1799" s="166"/>
      <c r="T1799" s="166"/>
      <c r="U1799" s="166"/>
      <c r="V1799" s="166"/>
      <c r="W1799" s="166"/>
      <c r="X1799" s="166"/>
      <c r="Y1799" s="166"/>
      <c r="Z1799" s="166"/>
      <c r="AA1799" s="166"/>
      <c r="AB1799" s="166"/>
      <c r="AC1799" s="166"/>
      <c r="AD1799" s="166"/>
      <c r="AE1799" s="166"/>
      <c r="AF1799" s="166"/>
      <c r="AG1799" s="166"/>
      <c r="AH1799" s="167"/>
      <c r="AI1799" s="167"/>
      <c r="AJ1799" s="167"/>
      <c r="AK1799" s="167"/>
      <c r="AL1799" s="167"/>
      <c r="AM1799" s="167"/>
      <c r="AN1799" s="167"/>
      <c r="AO1799" s="167"/>
      <c r="AP1799" s="167"/>
      <c r="AQ1799" s="167"/>
      <c r="AR1799" s="167"/>
      <c r="AS1799" s="167"/>
      <c r="AT1799" s="167"/>
      <c r="AU1799" s="167"/>
      <c r="AV1799" s="167"/>
      <c r="AW1799" s="167"/>
      <c r="AX1799" s="167"/>
      <c r="AY1799" s="167"/>
      <c r="AZ1799" s="167"/>
      <c r="BA1799" s="167"/>
      <c r="BB1799" s="167"/>
      <c r="BC1799" s="167"/>
      <c r="BD1799" s="167"/>
      <c r="BE1799" s="167"/>
      <c r="BF1799" s="167"/>
      <c r="BG1799" s="167"/>
      <c r="BH1799" s="167"/>
      <c r="BI1799" s="167"/>
      <c r="BJ1799" s="167"/>
      <c r="BK1799" s="167"/>
      <c r="BL1799" s="166"/>
      <c r="BM1799" s="166"/>
      <c r="BN1799" s="166"/>
      <c r="BO1799" s="166"/>
      <c r="BP1799" s="166"/>
      <c r="BQ1799" s="166"/>
      <c r="BR1799" s="166"/>
      <c r="BS1799" s="166"/>
      <c r="BT1799" s="166"/>
      <c r="BU1799" s="166"/>
      <c r="BV1799" s="166"/>
      <c r="BW1799" s="166"/>
      <c r="BX1799" s="166"/>
      <c r="BY1799" s="166"/>
      <c r="BZ1799" s="166"/>
      <c r="CA1799" s="166"/>
      <c r="CB1799" s="166"/>
      <c r="CC1799" s="166"/>
      <c r="CD1799" s="166"/>
      <c r="CE1799" s="166"/>
      <c r="CF1799" s="166"/>
      <c r="CG1799" s="166"/>
      <c r="CH1799" s="166"/>
      <c r="CI1799" s="166"/>
      <c r="CJ1799" s="166"/>
      <c r="CK1799" s="166"/>
      <c r="CL1799" s="166"/>
      <c r="CM1799" s="166"/>
      <c r="CN1799" s="166"/>
      <c r="CO1799" s="166"/>
      <c r="CP1799" s="166"/>
      <c r="CQ1799" s="166"/>
      <c r="CR1799" s="166"/>
      <c r="CS1799" s="166"/>
      <c r="CT1799" s="166"/>
      <c r="CU1799" s="166"/>
      <c r="CV1799" s="166"/>
      <c r="CW1799" s="166"/>
      <c r="CX1799" s="166"/>
      <c r="CY1799" s="166"/>
      <c r="CZ1799" s="166"/>
      <c r="DA1799" s="166"/>
      <c r="DB1799" s="166"/>
      <c r="DC1799" s="166"/>
      <c r="DD1799" s="166"/>
      <c r="DE1799" s="166"/>
      <c r="DF1799" s="166"/>
      <c r="DG1799" s="166"/>
      <c r="DH1799" s="166"/>
      <c r="DI1799" s="166"/>
      <c r="DJ1799" s="166"/>
      <c r="DK1799" s="166"/>
      <c r="DL1799" s="166"/>
      <c r="DM1799" s="166"/>
      <c r="DN1799" s="166"/>
      <c r="DO1799" s="166"/>
      <c r="DP1799" s="166"/>
      <c r="DQ1799" s="166"/>
      <c r="DR1799" s="166"/>
      <c r="DS1799" s="166"/>
      <c r="DT1799" s="166"/>
      <c r="DU1799" s="166"/>
      <c r="DV1799" s="166"/>
      <c r="DW1799" s="166"/>
      <c r="DX1799" s="166"/>
      <c r="DY1799" s="166"/>
      <c r="DZ1799" s="166"/>
      <c r="EA1799" s="166"/>
      <c r="EB1799" s="166"/>
      <c r="EC1799" s="166"/>
      <c r="ED1799" s="166"/>
      <c r="EE1799" s="166"/>
      <c r="EF1799" s="166"/>
      <c r="EG1799" s="166"/>
      <c r="EH1799" s="166"/>
      <c r="EI1799" s="166"/>
      <c r="EJ1799" s="166"/>
      <c r="EK1799" s="166"/>
      <c r="EL1799" s="166"/>
      <c r="EM1799" s="166"/>
      <c r="EN1799" s="166"/>
      <c r="EO1799" s="166"/>
      <c r="EP1799" s="166"/>
      <c r="EQ1799" s="166"/>
      <c r="ER1799" s="166"/>
      <c r="ES1799" s="166"/>
      <c r="ET1799" s="166"/>
      <c r="EU1799" s="166"/>
      <c r="EV1799" s="166"/>
      <c r="EW1799" s="166"/>
      <c r="EX1799" s="166"/>
      <c r="EY1799" s="166"/>
      <c r="EZ1799" s="166"/>
      <c r="FA1799" s="166"/>
      <c r="FB1799" s="166"/>
      <c r="FC1799" s="166"/>
      <c r="FD1799" s="166"/>
      <c r="FE1799" s="166"/>
      <c r="FF1799" s="166"/>
      <c r="FG1799" s="166"/>
      <c r="FH1799" s="166"/>
      <c r="FI1799" s="166"/>
      <c r="FJ1799" s="166"/>
    </row>
    <row r="1800" spans="13:166" s="19" customFormat="1">
      <c r="M1800" s="166"/>
      <c r="N1800" s="166"/>
      <c r="O1800" s="166"/>
      <c r="P1800" s="166"/>
      <c r="Q1800" s="166"/>
      <c r="R1800" s="166"/>
      <c r="S1800" s="166"/>
      <c r="T1800" s="166"/>
      <c r="U1800" s="166"/>
      <c r="V1800" s="166"/>
      <c r="W1800" s="166"/>
      <c r="X1800" s="166"/>
      <c r="Y1800" s="166"/>
      <c r="Z1800" s="166"/>
      <c r="AA1800" s="166"/>
      <c r="AB1800" s="166"/>
      <c r="AC1800" s="166"/>
      <c r="AD1800" s="166"/>
      <c r="AE1800" s="166"/>
      <c r="AF1800" s="166"/>
      <c r="AG1800" s="166"/>
      <c r="AH1800" s="167"/>
      <c r="AI1800" s="167"/>
      <c r="AJ1800" s="167"/>
      <c r="AK1800" s="167"/>
      <c r="AL1800" s="167"/>
      <c r="AM1800" s="167"/>
      <c r="AN1800" s="167"/>
      <c r="AO1800" s="167"/>
      <c r="AP1800" s="167"/>
      <c r="AQ1800" s="167"/>
      <c r="AR1800" s="167"/>
      <c r="AS1800" s="167"/>
      <c r="AT1800" s="167"/>
      <c r="AU1800" s="167"/>
      <c r="AV1800" s="167"/>
      <c r="AW1800" s="167"/>
      <c r="AX1800" s="167"/>
      <c r="AY1800" s="167"/>
      <c r="AZ1800" s="167"/>
      <c r="BA1800" s="167"/>
      <c r="BB1800" s="167"/>
      <c r="BC1800" s="167"/>
      <c r="BD1800" s="167"/>
      <c r="BE1800" s="167"/>
      <c r="BF1800" s="167"/>
      <c r="BG1800" s="167"/>
      <c r="BH1800" s="167"/>
      <c r="BI1800" s="167"/>
      <c r="BJ1800" s="167"/>
      <c r="BK1800" s="167"/>
      <c r="BL1800" s="166"/>
      <c r="BM1800" s="166"/>
      <c r="BN1800" s="166"/>
      <c r="BO1800" s="166"/>
      <c r="BP1800" s="166"/>
      <c r="BQ1800" s="166"/>
      <c r="BR1800" s="166"/>
      <c r="BS1800" s="166"/>
      <c r="BT1800" s="166"/>
      <c r="BU1800" s="166"/>
      <c r="BV1800" s="166"/>
      <c r="BW1800" s="166"/>
      <c r="BX1800" s="166"/>
      <c r="BY1800" s="166"/>
      <c r="BZ1800" s="166"/>
      <c r="CA1800" s="166"/>
      <c r="CB1800" s="166"/>
      <c r="CC1800" s="166"/>
      <c r="CD1800" s="166"/>
      <c r="CE1800" s="166"/>
      <c r="CF1800" s="166"/>
      <c r="CG1800" s="166"/>
      <c r="CH1800" s="166"/>
      <c r="CI1800" s="166"/>
      <c r="CJ1800" s="166"/>
      <c r="CK1800" s="166"/>
      <c r="CL1800" s="166"/>
      <c r="CM1800" s="166"/>
      <c r="CN1800" s="166"/>
      <c r="CO1800" s="166"/>
      <c r="CP1800" s="166"/>
      <c r="CQ1800" s="166"/>
      <c r="CR1800" s="166"/>
      <c r="CS1800" s="166"/>
      <c r="CT1800" s="166"/>
      <c r="CU1800" s="166"/>
      <c r="CV1800" s="166"/>
      <c r="CW1800" s="166"/>
      <c r="CX1800" s="166"/>
      <c r="CY1800" s="166"/>
      <c r="CZ1800" s="166"/>
      <c r="DA1800" s="166"/>
      <c r="DB1800" s="166"/>
      <c r="DC1800" s="166"/>
      <c r="DD1800" s="166"/>
      <c r="DE1800" s="166"/>
      <c r="DF1800" s="166"/>
      <c r="DG1800" s="166"/>
      <c r="DH1800" s="166"/>
      <c r="DI1800" s="166"/>
      <c r="DJ1800" s="166"/>
      <c r="DK1800" s="166"/>
      <c r="DL1800" s="166"/>
      <c r="DM1800" s="166"/>
      <c r="DN1800" s="166"/>
      <c r="DO1800" s="166"/>
      <c r="DP1800" s="166"/>
      <c r="DQ1800" s="166"/>
      <c r="DR1800" s="166"/>
      <c r="DS1800" s="166"/>
      <c r="DT1800" s="166"/>
      <c r="DU1800" s="166"/>
      <c r="DV1800" s="166"/>
      <c r="DW1800" s="166"/>
      <c r="DX1800" s="166"/>
      <c r="DY1800" s="166"/>
      <c r="DZ1800" s="166"/>
      <c r="EA1800" s="166"/>
      <c r="EB1800" s="166"/>
      <c r="EC1800" s="166"/>
      <c r="ED1800" s="166"/>
      <c r="EE1800" s="166"/>
      <c r="EF1800" s="166"/>
      <c r="EG1800" s="166"/>
      <c r="EH1800" s="166"/>
      <c r="EI1800" s="166"/>
      <c r="EJ1800" s="166"/>
      <c r="EK1800" s="166"/>
      <c r="EL1800" s="166"/>
      <c r="EM1800" s="166"/>
      <c r="EN1800" s="166"/>
      <c r="EO1800" s="166"/>
      <c r="EP1800" s="166"/>
      <c r="EQ1800" s="166"/>
      <c r="ER1800" s="166"/>
      <c r="ES1800" s="166"/>
      <c r="ET1800" s="166"/>
      <c r="EU1800" s="166"/>
      <c r="EV1800" s="166"/>
      <c r="EW1800" s="166"/>
      <c r="EX1800" s="166"/>
      <c r="EY1800" s="166"/>
      <c r="EZ1800" s="166"/>
      <c r="FA1800" s="166"/>
      <c r="FB1800" s="166"/>
      <c r="FC1800" s="166"/>
      <c r="FD1800" s="166"/>
      <c r="FE1800" s="166"/>
      <c r="FF1800" s="166"/>
      <c r="FG1800" s="166"/>
      <c r="FH1800" s="166"/>
      <c r="FI1800" s="166"/>
      <c r="FJ1800" s="166"/>
    </row>
    <row r="1801" spans="13:166" s="19" customFormat="1">
      <c r="M1801" s="166"/>
      <c r="N1801" s="166"/>
      <c r="O1801" s="166"/>
      <c r="P1801" s="166"/>
      <c r="Q1801" s="166"/>
      <c r="R1801" s="166"/>
      <c r="S1801" s="166"/>
      <c r="T1801" s="166"/>
      <c r="U1801" s="166"/>
      <c r="V1801" s="166"/>
      <c r="W1801" s="166"/>
      <c r="X1801" s="166"/>
      <c r="Y1801" s="166"/>
      <c r="Z1801" s="166"/>
      <c r="AA1801" s="166"/>
      <c r="AB1801" s="166"/>
      <c r="AC1801" s="166"/>
      <c r="AD1801" s="166"/>
      <c r="AE1801" s="166"/>
      <c r="AF1801" s="166"/>
      <c r="AG1801" s="166"/>
      <c r="AH1801" s="167"/>
      <c r="AI1801" s="167"/>
      <c r="AJ1801" s="167"/>
      <c r="AK1801" s="167"/>
      <c r="AL1801" s="167"/>
      <c r="AM1801" s="167"/>
      <c r="AN1801" s="167"/>
      <c r="AO1801" s="167"/>
      <c r="AP1801" s="167"/>
      <c r="AQ1801" s="167"/>
      <c r="AR1801" s="167"/>
      <c r="AS1801" s="167"/>
      <c r="AT1801" s="167"/>
      <c r="AU1801" s="167"/>
      <c r="AV1801" s="167"/>
      <c r="AW1801" s="167"/>
      <c r="AX1801" s="167"/>
      <c r="AY1801" s="167"/>
      <c r="AZ1801" s="167"/>
      <c r="BA1801" s="167"/>
      <c r="BB1801" s="167"/>
      <c r="BC1801" s="167"/>
      <c r="BD1801" s="167"/>
      <c r="BE1801" s="167"/>
      <c r="BF1801" s="167"/>
      <c r="BG1801" s="167"/>
      <c r="BH1801" s="167"/>
      <c r="BI1801" s="167"/>
      <c r="BJ1801" s="167"/>
      <c r="BK1801" s="167"/>
      <c r="BL1801" s="166"/>
      <c r="BM1801" s="166"/>
      <c r="BN1801" s="166"/>
      <c r="BO1801" s="166"/>
      <c r="BP1801" s="166"/>
      <c r="BQ1801" s="166"/>
      <c r="BR1801" s="166"/>
      <c r="BS1801" s="166"/>
      <c r="BT1801" s="166"/>
      <c r="BU1801" s="166"/>
      <c r="BV1801" s="166"/>
      <c r="BW1801" s="166"/>
      <c r="BX1801" s="166"/>
      <c r="BY1801" s="166"/>
      <c r="BZ1801" s="166"/>
      <c r="CA1801" s="166"/>
      <c r="CB1801" s="166"/>
      <c r="CC1801" s="166"/>
      <c r="CD1801" s="166"/>
      <c r="CE1801" s="166"/>
      <c r="CF1801" s="166"/>
      <c r="CG1801" s="166"/>
      <c r="CH1801" s="166"/>
      <c r="CI1801" s="166"/>
      <c r="CJ1801" s="166"/>
      <c r="CK1801" s="166"/>
      <c r="CL1801" s="166"/>
      <c r="CM1801" s="166"/>
      <c r="CN1801" s="166"/>
      <c r="CO1801" s="166"/>
      <c r="CP1801" s="166"/>
      <c r="CQ1801" s="166"/>
      <c r="CR1801" s="166"/>
      <c r="CS1801" s="166"/>
      <c r="CT1801" s="166"/>
      <c r="CU1801" s="166"/>
      <c r="CV1801" s="166"/>
      <c r="CW1801" s="166"/>
      <c r="CX1801" s="166"/>
      <c r="CY1801" s="166"/>
      <c r="CZ1801" s="166"/>
      <c r="DA1801" s="166"/>
      <c r="DB1801" s="166"/>
      <c r="DC1801" s="166"/>
      <c r="DD1801" s="166"/>
      <c r="DE1801" s="166"/>
      <c r="DF1801" s="166"/>
      <c r="DG1801" s="166"/>
      <c r="DH1801" s="166"/>
      <c r="DI1801" s="166"/>
      <c r="DJ1801" s="166"/>
      <c r="DK1801" s="166"/>
      <c r="DL1801" s="166"/>
      <c r="DM1801" s="166"/>
      <c r="DN1801" s="166"/>
      <c r="DO1801" s="166"/>
      <c r="DP1801" s="166"/>
      <c r="DQ1801" s="166"/>
      <c r="DR1801" s="166"/>
      <c r="DS1801" s="166"/>
      <c r="DT1801" s="166"/>
      <c r="DU1801" s="166"/>
      <c r="DV1801" s="166"/>
      <c r="DW1801" s="166"/>
      <c r="DX1801" s="166"/>
      <c r="DY1801" s="166"/>
      <c r="DZ1801" s="166"/>
      <c r="EA1801" s="166"/>
      <c r="EB1801" s="166"/>
      <c r="EC1801" s="166"/>
      <c r="ED1801" s="166"/>
      <c r="EE1801" s="166"/>
      <c r="EF1801" s="166"/>
      <c r="EG1801" s="166"/>
      <c r="EH1801" s="166"/>
      <c r="EI1801" s="166"/>
      <c r="EJ1801" s="166"/>
      <c r="EK1801" s="166"/>
      <c r="EL1801" s="166"/>
      <c r="EM1801" s="166"/>
      <c r="EN1801" s="166"/>
      <c r="EO1801" s="166"/>
      <c r="EP1801" s="166"/>
      <c r="EQ1801" s="166"/>
      <c r="ER1801" s="166"/>
      <c r="ES1801" s="166"/>
      <c r="ET1801" s="166"/>
      <c r="EU1801" s="166"/>
      <c r="EV1801" s="166"/>
      <c r="EW1801" s="166"/>
      <c r="EX1801" s="166"/>
      <c r="EY1801" s="166"/>
      <c r="EZ1801" s="166"/>
      <c r="FA1801" s="166"/>
      <c r="FB1801" s="166"/>
      <c r="FC1801" s="166"/>
      <c r="FD1801" s="166"/>
      <c r="FE1801" s="166"/>
      <c r="FF1801" s="166"/>
      <c r="FG1801" s="166"/>
      <c r="FH1801" s="166"/>
      <c r="FI1801" s="166"/>
      <c r="FJ1801" s="166"/>
    </row>
    <row r="1802" spans="13:166" s="19" customFormat="1">
      <c r="M1802" s="166"/>
      <c r="N1802" s="166"/>
      <c r="O1802" s="166"/>
      <c r="P1802" s="166"/>
      <c r="Q1802" s="166"/>
      <c r="R1802" s="166"/>
      <c r="S1802" s="166"/>
      <c r="T1802" s="166"/>
      <c r="U1802" s="166"/>
      <c r="V1802" s="166"/>
      <c r="W1802" s="166"/>
      <c r="X1802" s="166"/>
      <c r="Y1802" s="166"/>
      <c r="Z1802" s="166"/>
      <c r="AA1802" s="166"/>
      <c r="AB1802" s="166"/>
      <c r="AC1802" s="166"/>
      <c r="AD1802" s="166"/>
      <c r="AE1802" s="166"/>
      <c r="AF1802" s="166"/>
      <c r="AG1802" s="166"/>
      <c r="AH1802" s="167"/>
      <c r="AI1802" s="167"/>
      <c r="AJ1802" s="167"/>
      <c r="AK1802" s="167"/>
      <c r="AL1802" s="167"/>
      <c r="AM1802" s="167"/>
      <c r="AN1802" s="167"/>
      <c r="AO1802" s="167"/>
      <c r="AP1802" s="167"/>
      <c r="AQ1802" s="167"/>
      <c r="AR1802" s="167"/>
      <c r="AS1802" s="167"/>
      <c r="AT1802" s="167"/>
      <c r="AU1802" s="167"/>
      <c r="AV1802" s="167"/>
      <c r="AW1802" s="167"/>
      <c r="AX1802" s="167"/>
      <c r="AY1802" s="167"/>
      <c r="AZ1802" s="167"/>
      <c r="BA1802" s="167"/>
      <c r="BB1802" s="167"/>
      <c r="BC1802" s="167"/>
      <c r="BD1802" s="167"/>
      <c r="BE1802" s="167"/>
      <c r="BF1802" s="167"/>
      <c r="BG1802" s="167"/>
      <c r="BH1802" s="167"/>
      <c r="BI1802" s="167"/>
      <c r="BJ1802" s="167"/>
      <c r="BK1802" s="167"/>
      <c r="BL1802" s="166"/>
      <c r="BM1802" s="166"/>
      <c r="BN1802" s="166"/>
      <c r="BO1802" s="166"/>
      <c r="BP1802" s="166"/>
      <c r="BQ1802" s="166"/>
      <c r="BR1802" s="166"/>
      <c r="BS1802" s="166"/>
      <c r="BT1802" s="166"/>
      <c r="BU1802" s="166"/>
      <c r="BV1802" s="166"/>
      <c r="BW1802" s="166"/>
      <c r="BX1802" s="166"/>
      <c r="BY1802" s="166"/>
      <c r="BZ1802" s="166"/>
      <c r="CA1802" s="166"/>
      <c r="CB1802" s="166"/>
      <c r="CC1802" s="166"/>
      <c r="CD1802" s="166"/>
      <c r="CE1802" s="166"/>
      <c r="CF1802" s="166"/>
      <c r="CG1802" s="166"/>
      <c r="CH1802" s="166"/>
      <c r="CI1802" s="166"/>
      <c r="CJ1802" s="166"/>
      <c r="CK1802" s="166"/>
      <c r="CL1802" s="166"/>
      <c r="CM1802" s="166"/>
      <c r="CN1802" s="166"/>
      <c r="CO1802" s="166"/>
      <c r="CP1802" s="166"/>
      <c r="CQ1802" s="166"/>
      <c r="CR1802" s="166"/>
      <c r="CS1802" s="166"/>
      <c r="CT1802" s="166"/>
      <c r="CU1802" s="166"/>
      <c r="CV1802" s="166"/>
      <c r="CW1802" s="166"/>
      <c r="CX1802" s="166"/>
      <c r="CY1802" s="166"/>
      <c r="CZ1802" s="166"/>
      <c r="DA1802" s="166"/>
      <c r="DB1802" s="166"/>
      <c r="DC1802" s="166"/>
      <c r="DD1802" s="166"/>
      <c r="DE1802" s="166"/>
      <c r="DF1802" s="166"/>
      <c r="DG1802" s="166"/>
      <c r="DH1802" s="166"/>
      <c r="DI1802" s="166"/>
      <c r="DJ1802" s="166"/>
      <c r="DK1802" s="166"/>
      <c r="DL1802" s="166"/>
      <c r="DM1802" s="166"/>
      <c r="DN1802" s="166"/>
      <c r="DO1802" s="166"/>
      <c r="DP1802" s="166"/>
      <c r="DQ1802" s="166"/>
      <c r="DR1802" s="166"/>
      <c r="DS1802" s="166"/>
      <c r="DT1802" s="166"/>
      <c r="DU1802" s="166"/>
      <c r="DV1802" s="166"/>
      <c r="DW1802" s="166"/>
      <c r="DX1802" s="166"/>
      <c r="DY1802" s="166"/>
      <c r="DZ1802" s="166"/>
      <c r="EA1802" s="166"/>
      <c r="EB1802" s="166"/>
      <c r="EC1802" s="166"/>
      <c r="ED1802" s="166"/>
      <c r="EE1802" s="166"/>
      <c r="EF1802" s="166"/>
      <c r="EG1802" s="166"/>
      <c r="EH1802" s="166"/>
      <c r="EI1802" s="166"/>
      <c r="EJ1802" s="166"/>
      <c r="EK1802" s="166"/>
      <c r="EL1802" s="166"/>
      <c r="EM1802" s="166"/>
      <c r="EN1802" s="166"/>
      <c r="EO1802" s="166"/>
      <c r="EP1802" s="166"/>
      <c r="EQ1802" s="166"/>
      <c r="ER1802" s="166"/>
      <c r="ES1802" s="166"/>
      <c r="ET1802" s="166"/>
      <c r="EU1802" s="166"/>
      <c r="EV1802" s="166"/>
      <c r="EW1802" s="166"/>
      <c r="EX1802" s="166"/>
      <c r="EY1802" s="166"/>
      <c r="EZ1802" s="166"/>
      <c r="FA1802" s="166"/>
      <c r="FB1802" s="166"/>
      <c r="FC1802" s="166"/>
      <c r="FD1802" s="166"/>
      <c r="FE1802" s="166"/>
      <c r="FF1802" s="166"/>
      <c r="FG1802" s="166"/>
      <c r="FH1802" s="166"/>
      <c r="FI1802" s="166"/>
      <c r="FJ1802" s="166"/>
    </row>
    <row r="1803" spans="13:166" s="19" customFormat="1">
      <c r="M1803" s="166"/>
      <c r="N1803" s="166"/>
      <c r="O1803" s="166"/>
      <c r="P1803" s="166"/>
      <c r="Q1803" s="166"/>
      <c r="R1803" s="166"/>
      <c r="S1803" s="166"/>
      <c r="T1803" s="166"/>
      <c r="U1803" s="166"/>
      <c r="V1803" s="166"/>
      <c r="W1803" s="166"/>
      <c r="X1803" s="166"/>
      <c r="Y1803" s="166"/>
      <c r="Z1803" s="166"/>
      <c r="AA1803" s="166"/>
      <c r="AB1803" s="166"/>
      <c r="AC1803" s="166"/>
      <c r="AD1803" s="166"/>
      <c r="AE1803" s="166"/>
      <c r="AF1803" s="166"/>
      <c r="AG1803" s="166"/>
      <c r="AH1803" s="167"/>
      <c r="AI1803" s="167"/>
      <c r="AJ1803" s="167"/>
      <c r="AK1803" s="167"/>
      <c r="AL1803" s="167"/>
      <c r="AM1803" s="167"/>
      <c r="AN1803" s="167"/>
      <c r="AO1803" s="167"/>
      <c r="AP1803" s="167"/>
      <c r="AQ1803" s="167"/>
      <c r="AR1803" s="167"/>
      <c r="AS1803" s="167"/>
      <c r="AT1803" s="167"/>
      <c r="AU1803" s="167"/>
      <c r="AV1803" s="167"/>
      <c r="AW1803" s="167"/>
      <c r="AX1803" s="167"/>
      <c r="AY1803" s="167"/>
      <c r="AZ1803" s="167"/>
      <c r="BA1803" s="167"/>
      <c r="BB1803" s="167"/>
      <c r="BC1803" s="167"/>
      <c r="BD1803" s="167"/>
      <c r="BE1803" s="167"/>
      <c r="BF1803" s="167"/>
      <c r="BG1803" s="167"/>
      <c r="BH1803" s="167"/>
      <c r="BI1803" s="167"/>
      <c r="BJ1803" s="167"/>
      <c r="BK1803" s="167"/>
      <c r="BL1803" s="166"/>
      <c r="BM1803" s="166"/>
      <c r="BN1803" s="166"/>
      <c r="BO1803" s="166"/>
      <c r="BP1803" s="166"/>
      <c r="BQ1803" s="166"/>
      <c r="BR1803" s="166"/>
      <c r="BS1803" s="166"/>
      <c r="BT1803" s="166"/>
      <c r="BU1803" s="166"/>
      <c r="BV1803" s="166"/>
      <c r="BW1803" s="166"/>
      <c r="BX1803" s="166"/>
      <c r="BY1803" s="166"/>
      <c r="BZ1803" s="166"/>
      <c r="CA1803" s="166"/>
      <c r="CB1803" s="166"/>
      <c r="CC1803" s="166"/>
      <c r="CD1803" s="166"/>
      <c r="CE1803" s="166"/>
      <c r="CF1803" s="166"/>
      <c r="CG1803" s="166"/>
      <c r="CH1803" s="166"/>
      <c r="CI1803" s="166"/>
      <c r="CJ1803" s="166"/>
      <c r="CK1803" s="166"/>
      <c r="CL1803" s="166"/>
      <c r="CM1803" s="166"/>
      <c r="CN1803" s="166"/>
      <c r="CO1803" s="166"/>
      <c r="CP1803" s="166"/>
      <c r="CQ1803" s="166"/>
      <c r="CR1803" s="166"/>
      <c r="CS1803" s="166"/>
      <c r="CT1803" s="166"/>
      <c r="CU1803" s="166"/>
      <c r="CV1803" s="166"/>
      <c r="CW1803" s="166"/>
      <c r="CX1803" s="166"/>
      <c r="CY1803" s="166"/>
      <c r="CZ1803" s="166"/>
      <c r="DA1803" s="166"/>
      <c r="DB1803" s="166"/>
      <c r="DC1803" s="166"/>
      <c r="DD1803" s="166"/>
      <c r="DE1803" s="166"/>
      <c r="DF1803" s="166"/>
      <c r="DG1803" s="166"/>
      <c r="DH1803" s="166"/>
      <c r="DI1803" s="166"/>
      <c r="DJ1803" s="166"/>
      <c r="DK1803" s="166"/>
      <c r="DL1803" s="166"/>
      <c r="DM1803" s="166"/>
      <c r="DN1803" s="166"/>
      <c r="DO1803" s="166"/>
      <c r="DP1803" s="166"/>
      <c r="DQ1803" s="166"/>
      <c r="DR1803" s="166"/>
      <c r="DS1803" s="166"/>
      <c r="DT1803" s="166"/>
      <c r="DU1803" s="166"/>
      <c r="DV1803" s="166"/>
      <c r="DW1803" s="166"/>
      <c r="DX1803" s="166"/>
      <c r="DY1803" s="166"/>
      <c r="DZ1803" s="166"/>
      <c r="EA1803" s="166"/>
      <c r="EB1803" s="166"/>
      <c r="EC1803" s="166"/>
      <c r="ED1803" s="166"/>
      <c r="EE1803" s="166"/>
      <c r="EF1803" s="166"/>
      <c r="EG1803" s="166"/>
      <c r="EH1803" s="166"/>
      <c r="EI1803" s="166"/>
      <c r="EJ1803" s="166"/>
      <c r="EK1803" s="166"/>
      <c r="EL1803" s="166"/>
      <c r="EM1803" s="166"/>
      <c r="EN1803" s="166"/>
      <c r="EO1803" s="166"/>
      <c r="EP1803" s="166"/>
      <c r="EQ1803" s="166"/>
      <c r="ER1803" s="166"/>
      <c r="ES1803" s="166"/>
      <c r="ET1803" s="166"/>
      <c r="EU1803" s="166"/>
      <c r="EV1803" s="166"/>
      <c r="EW1803" s="166"/>
      <c r="EX1803" s="166"/>
      <c r="EY1803" s="166"/>
      <c r="EZ1803" s="166"/>
      <c r="FA1803" s="166"/>
      <c r="FB1803" s="166"/>
      <c r="FC1803" s="166"/>
      <c r="FD1803" s="166"/>
      <c r="FE1803" s="166"/>
      <c r="FF1803" s="166"/>
      <c r="FG1803" s="166"/>
      <c r="FH1803" s="166"/>
      <c r="FI1803" s="166"/>
      <c r="FJ1803" s="166"/>
    </row>
    <row r="1804" spans="13:166" s="19" customFormat="1">
      <c r="M1804" s="166"/>
      <c r="N1804" s="166"/>
      <c r="O1804" s="166"/>
      <c r="P1804" s="166"/>
      <c r="Q1804" s="166"/>
      <c r="R1804" s="166"/>
      <c r="S1804" s="166"/>
      <c r="T1804" s="166"/>
      <c r="U1804" s="166"/>
      <c r="V1804" s="166"/>
      <c r="W1804" s="166"/>
      <c r="X1804" s="166"/>
      <c r="Y1804" s="166"/>
      <c r="Z1804" s="166"/>
      <c r="AA1804" s="166"/>
      <c r="AB1804" s="166"/>
      <c r="AC1804" s="166"/>
      <c r="AD1804" s="166"/>
      <c r="AE1804" s="166"/>
      <c r="AF1804" s="166"/>
      <c r="AG1804" s="166"/>
      <c r="AH1804" s="167"/>
      <c r="AI1804" s="167"/>
      <c r="AJ1804" s="167"/>
      <c r="AK1804" s="167"/>
      <c r="AL1804" s="167"/>
      <c r="AM1804" s="167"/>
      <c r="AN1804" s="167"/>
      <c r="AO1804" s="167"/>
      <c r="AP1804" s="167"/>
      <c r="AQ1804" s="167"/>
      <c r="AR1804" s="167"/>
      <c r="AS1804" s="167"/>
      <c r="AT1804" s="167"/>
      <c r="AU1804" s="167"/>
      <c r="AV1804" s="167"/>
      <c r="AW1804" s="167"/>
      <c r="AX1804" s="167"/>
      <c r="AY1804" s="167"/>
      <c r="AZ1804" s="167"/>
      <c r="BA1804" s="167"/>
      <c r="BB1804" s="167"/>
      <c r="BC1804" s="167"/>
      <c r="BD1804" s="167"/>
      <c r="BE1804" s="167"/>
      <c r="BF1804" s="167"/>
      <c r="BG1804" s="167"/>
      <c r="BH1804" s="167"/>
      <c r="BI1804" s="167"/>
      <c r="BJ1804" s="167"/>
      <c r="BK1804" s="167"/>
      <c r="BL1804" s="166"/>
      <c r="BM1804" s="166"/>
      <c r="BN1804" s="166"/>
      <c r="BO1804" s="166"/>
      <c r="BP1804" s="166"/>
      <c r="BQ1804" s="166"/>
      <c r="BR1804" s="166"/>
      <c r="BS1804" s="166"/>
      <c r="BT1804" s="166"/>
      <c r="BU1804" s="166"/>
      <c r="BV1804" s="166"/>
      <c r="BW1804" s="166"/>
      <c r="BX1804" s="166"/>
      <c r="BY1804" s="166"/>
      <c r="BZ1804" s="166"/>
      <c r="CA1804" s="166"/>
      <c r="CB1804" s="166"/>
      <c r="CC1804" s="166"/>
      <c r="CD1804" s="166"/>
      <c r="CE1804" s="166"/>
      <c r="CF1804" s="166"/>
      <c r="CG1804" s="166"/>
      <c r="CH1804" s="166"/>
      <c r="CI1804" s="166"/>
      <c r="CJ1804" s="166"/>
      <c r="CK1804" s="166"/>
      <c r="CL1804" s="166"/>
      <c r="CM1804" s="166"/>
      <c r="CN1804" s="166"/>
      <c r="CO1804" s="166"/>
      <c r="CP1804" s="166"/>
      <c r="CQ1804" s="166"/>
      <c r="CR1804" s="166"/>
      <c r="CS1804" s="166"/>
      <c r="CT1804" s="166"/>
      <c r="CU1804" s="166"/>
      <c r="CV1804" s="166"/>
      <c r="CW1804" s="166"/>
      <c r="CX1804" s="166"/>
      <c r="CY1804" s="166"/>
      <c r="CZ1804" s="166"/>
      <c r="DA1804" s="166"/>
      <c r="DB1804" s="166"/>
      <c r="DC1804" s="166"/>
      <c r="DD1804" s="166"/>
      <c r="DE1804" s="166"/>
      <c r="DF1804" s="166"/>
      <c r="DG1804" s="166"/>
      <c r="DH1804" s="166"/>
      <c r="DI1804" s="166"/>
      <c r="DJ1804" s="166"/>
      <c r="DK1804" s="166"/>
      <c r="DL1804" s="166"/>
      <c r="DM1804" s="166"/>
      <c r="DN1804" s="166"/>
      <c r="DO1804" s="166"/>
      <c r="DP1804" s="166"/>
      <c r="DQ1804" s="166"/>
      <c r="DR1804" s="166"/>
      <c r="DS1804" s="166"/>
      <c r="DT1804" s="166"/>
      <c r="DU1804" s="166"/>
      <c r="DV1804" s="166"/>
      <c r="DW1804" s="166"/>
      <c r="DX1804" s="166"/>
      <c r="DY1804" s="166"/>
      <c r="DZ1804" s="166"/>
      <c r="EA1804" s="166"/>
      <c r="EB1804" s="166"/>
      <c r="EC1804" s="166"/>
      <c r="ED1804" s="166"/>
      <c r="EE1804" s="166"/>
      <c r="EF1804" s="166"/>
      <c r="EG1804" s="166"/>
      <c r="EH1804" s="166"/>
      <c r="EI1804" s="166"/>
      <c r="EJ1804" s="166"/>
      <c r="EK1804" s="166"/>
      <c r="EL1804" s="166"/>
      <c r="EM1804" s="166"/>
      <c r="EN1804" s="166"/>
      <c r="EO1804" s="166"/>
      <c r="EP1804" s="166"/>
      <c r="EQ1804" s="166"/>
      <c r="ER1804" s="166"/>
      <c r="ES1804" s="166"/>
      <c r="ET1804" s="166"/>
      <c r="EU1804" s="166"/>
      <c r="EV1804" s="166"/>
      <c r="EW1804" s="166"/>
      <c r="EX1804" s="166"/>
      <c r="EY1804" s="166"/>
      <c r="EZ1804" s="166"/>
      <c r="FA1804" s="166"/>
      <c r="FB1804" s="166"/>
      <c r="FC1804" s="166"/>
      <c r="FD1804" s="166"/>
      <c r="FE1804" s="166"/>
      <c r="FF1804" s="166"/>
      <c r="FG1804" s="166"/>
      <c r="FH1804" s="166"/>
      <c r="FI1804" s="166"/>
      <c r="FJ1804" s="166"/>
    </row>
    <row r="1805" spans="13:166" s="19" customFormat="1">
      <c r="M1805" s="166"/>
      <c r="N1805" s="166"/>
      <c r="O1805" s="166"/>
      <c r="P1805" s="166"/>
      <c r="Q1805" s="166"/>
      <c r="R1805" s="166"/>
      <c r="S1805" s="166"/>
      <c r="T1805" s="166"/>
      <c r="U1805" s="166"/>
      <c r="V1805" s="166"/>
      <c r="W1805" s="166"/>
      <c r="X1805" s="166"/>
      <c r="Y1805" s="166"/>
      <c r="Z1805" s="166"/>
      <c r="AA1805" s="166"/>
      <c r="AB1805" s="166"/>
      <c r="AC1805" s="166"/>
      <c r="AD1805" s="166"/>
      <c r="AE1805" s="166"/>
      <c r="AF1805" s="166"/>
      <c r="AG1805" s="166"/>
      <c r="AH1805" s="167"/>
      <c r="AI1805" s="167"/>
      <c r="AJ1805" s="167"/>
      <c r="AK1805" s="167"/>
      <c r="AL1805" s="167"/>
      <c r="AM1805" s="167"/>
      <c r="AN1805" s="167"/>
      <c r="AO1805" s="167"/>
      <c r="AP1805" s="167"/>
      <c r="AQ1805" s="167"/>
      <c r="AR1805" s="167"/>
      <c r="AS1805" s="167"/>
      <c r="AT1805" s="167"/>
      <c r="AU1805" s="167"/>
      <c r="AV1805" s="167"/>
      <c r="AW1805" s="167"/>
      <c r="AX1805" s="167"/>
      <c r="AY1805" s="167"/>
      <c r="AZ1805" s="167"/>
      <c r="BA1805" s="167"/>
      <c r="BB1805" s="167"/>
      <c r="BC1805" s="167"/>
      <c r="BD1805" s="167"/>
      <c r="BE1805" s="167"/>
      <c r="BF1805" s="167"/>
      <c r="BG1805" s="167"/>
      <c r="BH1805" s="167"/>
      <c r="BI1805" s="167"/>
      <c r="BJ1805" s="167"/>
      <c r="BK1805" s="167"/>
      <c r="BL1805" s="166"/>
      <c r="BM1805" s="166"/>
      <c r="BN1805" s="166"/>
      <c r="BO1805" s="166"/>
      <c r="BP1805" s="166"/>
      <c r="BQ1805" s="166"/>
      <c r="BR1805" s="166"/>
      <c r="BS1805" s="166"/>
      <c r="BT1805" s="166"/>
      <c r="BU1805" s="166"/>
      <c r="BV1805" s="166"/>
      <c r="BW1805" s="166"/>
      <c r="BX1805" s="166"/>
      <c r="BY1805" s="166"/>
      <c r="BZ1805" s="166"/>
      <c r="CA1805" s="166"/>
      <c r="CB1805" s="166"/>
      <c r="CC1805" s="166"/>
      <c r="CD1805" s="166"/>
      <c r="CE1805" s="166"/>
      <c r="CF1805" s="166"/>
      <c r="CG1805" s="166"/>
      <c r="CH1805" s="166"/>
      <c r="CI1805" s="166"/>
      <c r="CJ1805" s="166"/>
      <c r="CK1805" s="166"/>
      <c r="CL1805" s="166"/>
      <c r="CM1805" s="166"/>
      <c r="CN1805" s="166"/>
      <c r="CO1805" s="166"/>
      <c r="CP1805" s="166"/>
      <c r="CQ1805" s="166"/>
      <c r="CR1805" s="166"/>
      <c r="CS1805" s="166"/>
      <c r="CT1805" s="166"/>
      <c r="CU1805" s="166"/>
      <c r="CV1805" s="166"/>
      <c r="CW1805" s="166"/>
      <c r="CX1805" s="166"/>
      <c r="CY1805" s="166"/>
      <c r="CZ1805" s="166"/>
      <c r="DA1805" s="166"/>
      <c r="DB1805" s="166"/>
      <c r="DC1805" s="166"/>
      <c r="DD1805" s="166"/>
      <c r="DE1805" s="166"/>
      <c r="DF1805" s="166"/>
      <c r="DG1805" s="166"/>
      <c r="DH1805" s="166"/>
      <c r="DI1805" s="166"/>
      <c r="DJ1805" s="166"/>
      <c r="DK1805" s="166"/>
      <c r="DL1805" s="166"/>
      <c r="DM1805" s="166"/>
      <c r="DN1805" s="166"/>
      <c r="DO1805" s="166"/>
      <c r="DP1805" s="166"/>
      <c r="DQ1805" s="166"/>
      <c r="DR1805" s="166"/>
      <c r="DS1805" s="166"/>
      <c r="DT1805" s="166"/>
      <c r="DU1805" s="166"/>
      <c r="DV1805" s="166"/>
      <c r="DW1805" s="166"/>
      <c r="DX1805" s="166"/>
      <c r="DY1805" s="166"/>
      <c r="DZ1805" s="166"/>
      <c r="EA1805" s="166"/>
      <c r="EB1805" s="166"/>
      <c r="EC1805" s="166"/>
      <c r="ED1805" s="166"/>
      <c r="EE1805" s="166"/>
      <c r="EF1805" s="166"/>
      <c r="EG1805" s="166"/>
      <c r="EH1805" s="166"/>
      <c r="EI1805" s="166"/>
      <c r="EJ1805" s="166"/>
      <c r="EK1805" s="166"/>
      <c r="EL1805" s="166"/>
      <c r="EM1805" s="166"/>
      <c r="EN1805" s="166"/>
      <c r="EO1805" s="166"/>
      <c r="EP1805" s="166"/>
      <c r="EQ1805" s="166"/>
      <c r="ER1805" s="166"/>
      <c r="ES1805" s="166"/>
      <c r="ET1805" s="166"/>
      <c r="EU1805" s="166"/>
      <c r="EV1805" s="166"/>
      <c r="EW1805" s="166"/>
      <c r="EX1805" s="166"/>
      <c r="EY1805" s="166"/>
      <c r="EZ1805" s="166"/>
      <c r="FA1805" s="166"/>
      <c r="FB1805" s="166"/>
      <c r="FC1805" s="166"/>
      <c r="FD1805" s="166"/>
      <c r="FE1805" s="166"/>
      <c r="FF1805" s="166"/>
      <c r="FG1805" s="166"/>
      <c r="FH1805" s="166"/>
      <c r="FI1805" s="166"/>
      <c r="FJ1805" s="166"/>
    </row>
    <row r="1806" spans="13:166" s="19" customFormat="1">
      <c r="M1806" s="166"/>
      <c r="N1806" s="166"/>
      <c r="O1806" s="166"/>
      <c r="P1806" s="166"/>
      <c r="Q1806" s="166"/>
      <c r="R1806" s="166"/>
      <c r="S1806" s="166"/>
      <c r="T1806" s="166"/>
      <c r="U1806" s="166"/>
      <c r="V1806" s="166"/>
      <c r="W1806" s="166"/>
      <c r="X1806" s="166"/>
      <c r="Y1806" s="166"/>
      <c r="Z1806" s="166"/>
      <c r="AA1806" s="166"/>
      <c r="AB1806" s="166"/>
      <c r="AC1806" s="166"/>
      <c r="AD1806" s="166"/>
      <c r="AE1806" s="166"/>
      <c r="AF1806" s="166"/>
      <c r="AG1806" s="166"/>
      <c r="AH1806" s="167"/>
      <c r="AI1806" s="167"/>
      <c r="AJ1806" s="167"/>
      <c r="AK1806" s="167"/>
      <c r="AL1806" s="167"/>
      <c r="AM1806" s="167"/>
      <c r="AN1806" s="167"/>
      <c r="AO1806" s="167"/>
      <c r="AP1806" s="167"/>
      <c r="AQ1806" s="167"/>
      <c r="AR1806" s="167"/>
      <c r="AS1806" s="167"/>
      <c r="AT1806" s="167"/>
      <c r="AU1806" s="167"/>
      <c r="AV1806" s="167"/>
      <c r="AW1806" s="167"/>
      <c r="AX1806" s="167"/>
      <c r="AY1806" s="167"/>
      <c r="AZ1806" s="167"/>
      <c r="BA1806" s="167"/>
      <c r="BB1806" s="167"/>
      <c r="BC1806" s="167"/>
      <c r="BD1806" s="167"/>
      <c r="BE1806" s="167"/>
      <c r="BF1806" s="167"/>
      <c r="BG1806" s="167"/>
      <c r="BH1806" s="167"/>
      <c r="BI1806" s="167"/>
      <c r="BJ1806" s="167"/>
      <c r="BK1806" s="167"/>
      <c r="BL1806" s="166"/>
      <c r="BM1806" s="166"/>
      <c r="BN1806" s="166"/>
      <c r="BO1806" s="166"/>
      <c r="BP1806" s="166"/>
      <c r="BQ1806" s="166"/>
      <c r="BR1806" s="166"/>
      <c r="BS1806" s="166"/>
      <c r="BT1806" s="166"/>
      <c r="BU1806" s="166"/>
      <c r="BV1806" s="166"/>
      <c r="BW1806" s="166"/>
      <c r="BX1806" s="166"/>
      <c r="BY1806" s="166"/>
      <c r="BZ1806" s="166"/>
      <c r="CA1806" s="166"/>
      <c r="CB1806" s="166"/>
      <c r="CC1806" s="166"/>
      <c r="CD1806" s="166"/>
      <c r="CE1806" s="166"/>
      <c r="CF1806" s="166"/>
      <c r="CG1806" s="166"/>
      <c r="CH1806" s="166"/>
      <c r="CI1806" s="166"/>
      <c r="CJ1806" s="166"/>
      <c r="CK1806" s="166"/>
      <c r="CL1806" s="166"/>
      <c r="CM1806" s="166"/>
      <c r="CN1806" s="166"/>
      <c r="CO1806" s="166"/>
      <c r="CP1806" s="166"/>
      <c r="CQ1806" s="166"/>
      <c r="CR1806" s="166"/>
      <c r="CS1806" s="166"/>
      <c r="CT1806" s="166"/>
      <c r="CU1806" s="166"/>
      <c r="CV1806" s="166"/>
      <c r="CW1806" s="166"/>
      <c r="CX1806" s="166"/>
      <c r="CY1806" s="166"/>
      <c r="CZ1806" s="166"/>
      <c r="DA1806" s="166"/>
      <c r="DB1806" s="166"/>
      <c r="DC1806" s="166"/>
      <c r="DD1806" s="166"/>
      <c r="DE1806" s="166"/>
      <c r="DF1806" s="166"/>
      <c r="DG1806" s="166"/>
      <c r="DH1806" s="166"/>
      <c r="DI1806" s="166"/>
      <c r="DJ1806" s="166"/>
      <c r="DK1806" s="166"/>
      <c r="DL1806" s="166"/>
      <c r="DM1806" s="166"/>
      <c r="DN1806" s="166"/>
      <c r="DO1806" s="166"/>
      <c r="DP1806" s="166"/>
      <c r="DQ1806" s="166"/>
      <c r="DR1806" s="166"/>
      <c r="DS1806" s="166"/>
      <c r="DT1806" s="166"/>
      <c r="DU1806" s="166"/>
      <c r="DV1806" s="166"/>
      <c r="DW1806" s="166"/>
      <c r="DX1806" s="166"/>
      <c r="DY1806" s="166"/>
      <c r="DZ1806" s="166"/>
      <c r="EA1806" s="166"/>
      <c r="EB1806" s="166"/>
      <c r="EC1806" s="166"/>
      <c r="ED1806" s="166"/>
      <c r="EE1806" s="166"/>
      <c r="EF1806" s="166"/>
      <c r="EG1806" s="166"/>
      <c r="EH1806" s="166"/>
      <c r="EI1806" s="166"/>
      <c r="EJ1806" s="166"/>
      <c r="EK1806" s="166"/>
      <c r="EL1806" s="166"/>
      <c r="EM1806" s="166"/>
      <c r="EN1806" s="166"/>
      <c r="EO1806" s="166"/>
      <c r="EP1806" s="166"/>
      <c r="EQ1806" s="166"/>
      <c r="ER1806" s="166"/>
      <c r="ES1806" s="166"/>
      <c r="ET1806" s="166"/>
      <c r="EU1806" s="166"/>
      <c r="EV1806" s="166"/>
      <c r="EW1806" s="166"/>
      <c r="EX1806" s="166"/>
      <c r="EY1806" s="166"/>
      <c r="EZ1806" s="166"/>
      <c r="FA1806" s="166"/>
      <c r="FB1806" s="166"/>
      <c r="FC1806" s="166"/>
      <c r="FD1806" s="166"/>
      <c r="FE1806" s="166"/>
      <c r="FF1806" s="166"/>
      <c r="FG1806" s="166"/>
      <c r="FH1806" s="166"/>
      <c r="FI1806" s="166"/>
      <c r="FJ1806" s="166"/>
    </row>
    <row r="1807" spans="13:166" s="19" customFormat="1">
      <c r="M1807" s="166"/>
      <c r="N1807" s="166"/>
      <c r="O1807" s="166"/>
      <c r="P1807" s="166"/>
      <c r="Q1807" s="166"/>
      <c r="R1807" s="166"/>
      <c r="S1807" s="166"/>
      <c r="T1807" s="166"/>
      <c r="U1807" s="166"/>
      <c r="V1807" s="166"/>
      <c r="W1807" s="166"/>
      <c r="X1807" s="166"/>
      <c r="Y1807" s="166"/>
      <c r="Z1807" s="166"/>
      <c r="AA1807" s="166"/>
      <c r="AB1807" s="166"/>
      <c r="AC1807" s="166"/>
      <c r="AD1807" s="166"/>
      <c r="AE1807" s="166"/>
      <c r="AF1807" s="166"/>
      <c r="AG1807" s="166"/>
      <c r="AH1807" s="167"/>
      <c r="AI1807" s="167"/>
      <c r="AJ1807" s="167"/>
      <c r="AK1807" s="167"/>
      <c r="AL1807" s="167"/>
      <c r="AM1807" s="167"/>
      <c r="AN1807" s="167"/>
      <c r="AO1807" s="167"/>
      <c r="AP1807" s="167"/>
      <c r="AQ1807" s="167"/>
      <c r="AR1807" s="167"/>
      <c r="AS1807" s="167"/>
      <c r="AT1807" s="167"/>
      <c r="AU1807" s="167"/>
      <c r="AV1807" s="167"/>
      <c r="AW1807" s="167"/>
      <c r="AX1807" s="167"/>
      <c r="AY1807" s="167"/>
      <c r="AZ1807" s="167"/>
      <c r="BA1807" s="167"/>
      <c r="BB1807" s="167"/>
      <c r="BC1807" s="167"/>
      <c r="BD1807" s="167"/>
      <c r="BE1807" s="167"/>
      <c r="BF1807" s="167"/>
      <c r="BG1807" s="167"/>
      <c r="BH1807" s="167"/>
      <c r="BI1807" s="167"/>
      <c r="BJ1807" s="167"/>
      <c r="BK1807" s="167"/>
      <c r="BL1807" s="166"/>
      <c r="BM1807" s="166"/>
      <c r="BN1807" s="166"/>
      <c r="BO1807" s="166"/>
      <c r="BP1807" s="166"/>
      <c r="BQ1807" s="166"/>
      <c r="BR1807" s="166"/>
      <c r="BS1807" s="166"/>
      <c r="BT1807" s="166"/>
      <c r="BU1807" s="166"/>
      <c r="BV1807" s="166"/>
      <c r="BW1807" s="166"/>
      <c r="BX1807" s="166"/>
      <c r="BY1807" s="166"/>
      <c r="BZ1807" s="166"/>
      <c r="CA1807" s="166"/>
      <c r="CB1807" s="166"/>
      <c r="CC1807" s="166"/>
      <c r="CD1807" s="166"/>
      <c r="CE1807" s="166"/>
      <c r="CF1807" s="166"/>
      <c r="CG1807" s="166"/>
      <c r="CH1807" s="166"/>
      <c r="CI1807" s="166"/>
      <c r="CJ1807" s="166"/>
      <c r="CK1807" s="166"/>
      <c r="CL1807" s="166"/>
      <c r="CM1807" s="166"/>
      <c r="CN1807" s="166"/>
      <c r="CO1807" s="166"/>
      <c r="CP1807" s="166"/>
      <c r="CQ1807" s="166"/>
      <c r="CR1807" s="166"/>
      <c r="CS1807" s="166"/>
      <c r="CT1807" s="166"/>
      <c r="CU1807" s="166"/>
      <c r="CV1807" s="166"/>
      <c r="CW1807" s="166"/>
      <c r="CX1807" s="166"/>
      <c r="CY1807" s="166"/>
      <c r="CZ1807" s="166"/>
      <c r="DA1807" s="166"/>
      <c r="DB1807" s="166"/>
      <c r="DC1807" s="166"/>
      <c r="DD1807" s="166"/>
      <c r="DE1807" s="166"/>
      <c r="DF1807" s="166"/>
      <c r="DG1807" s="166"/>
      <c r="DH1807" s="166"/>
      <c r="DI1807" s="166"/>
      <c r="DJ1807" s="166"/>
      <c r="DK1807" s="166"/>
      <c r="DL1807" s="166"/>
      <c r="DM1807" s="166"/>
      <c r="DN1807" s="166"/>
      <c r="DO1807" s="166"/>
      <c r="DP1807" s="166"/>
      <c r="DQ1807" s="166"/>
      <c r="DR1807" s="166"/>
      <c r="DS1807" s="166"/>
      <c r="DT1807" s="166"/>
      <c r="DU1807" s="166"/>
      <c r="DV1807" s="166"/>
      <c r="DW1807" s="166"/>
      <c r="DX1807" s="166"/>
      <c r="DY1807" s="166"/>
      <c r="DZ1807" s="166"/>
      <c r="EA1807" s="166"/>
      <c r="EB1807" s="166"/>
      <c r="EC1807" s="166"/>
      <c r="ED1807" s="166"/>
      <c r="EE1807" s="166"/>
      <c r="EF1807" s="166"/>
      <c r="EG1807" s="166"/>
      <c r="EH1807" s="166"/>
      <c r="EI1807" s="166"/>
      <c r="EJ1807" s="166"/>
      <c r="EK1807" s="166"/>
      <c r="EL1807" s="166"/>
      <c r="EM1807" s="166"/>
      <c r="EN1807" s="166"/>
      <c r="EO1807" s="166"/>
      <c r="EP1807" s="166"/>
      <c r="EQ1807" s="166"/>
      <c r="ER1807" s="166"/>
      <c r="ES1807" s="166"/>
      <c r="ET1807" s="166"/>
      <c r="EU1807" s="166"/>
      <c r="EV1807" s="166"/>
      <c r="EW1807" s="166"/>
      <c r="EX1807" s="166"/>
      <c r="EY1807" s="166"/>
      <c r="EZ1807" s="166"/>
      <c r="FA1807" s="166"/>
      <c r="FB1807" s="166"/>
      <c r="FC1807" s="166"/>
      <c r="FD1807" s="166"/>
      <c r="FE1807" s="166"/>
      <c r="FF1807" s="166"/>
      <c r="FG1807" s="166"/>
      <c r="FH1807" s="166"/>
      <c r="FI1807" s="166"/>
      <c r="FJ1807" s="166"/>
    </row>
    <row r="1808" spans="13:166" s="19" customFormat="1">
      <c r="M1808" s="166"/>
      <c r="N1808" s="166"/>
      <c r="O1808" s="166"/>
      <c r="P1808" s="166"/>
      <c r="Q1808" s="166"/>
      <c r="R1808" s="166"/>
      <c r="S1808" s="166"/>
      <c r="T1808" s="166"/>
      <c r="U1808" s="166"/>
      <c r="V1808" s="166"/>
      <c r="W1808" s="166"/>
      <c r="X1808" s="166"/>
      <c r="Y1808" s="166"/>
      <c r="Z1808" s="166"/>
      <c r="AA1808" s="166"/>
      <c r="AB1808" s="166"/>
      <c r="AC1808" s="166"/>
      <c r="AD1808" s="166"/>
      <c r="AE1808" s="166"/>
      <c r="AF1808" s="166"/>
      <c r="AG1808" s="166"/>
      <c r="AH1808" s="167"/>
      <c r="AI1808" s="167"/>
      <c r="AJ1808" s="167"/>
      <c r="AK1808" s="167"/>
      <c r="AL1808" s="167"/>
      <c r="AM1808" s="167"/>
      <c r="AN1808" s="167"/>
      <c r="AO1808" s="167"/>
      <c r="AP1808" s="167"/>
      <c r="AQ1808" s="167"/>
      <c r="AR1808" s="167"/>
      <c r="AS1808" s="167"/>
      <c r="AT1808" s="167"/>
      <c r="AU1808" s="167"/>
      <c r="AV1808" s="167"/>
      <c r="AW1808" s="167"/>
      <c r="AX1808" s="167"/>
      <c r="AY1808" s="167"/>
      <c r="AZ1808" s="167"/>
      <c r="BA1808" s="167"/>
      <c r="BB1808" s="167"/>
      <c r="BC1808" s="167"/>
      <c r="BD1808" s="167"/>
      <c r="BE1808" s="167"/>
      <c r="BF1808" s="167"/>
      <c r="BG1808" s="167"/>
      <c r="BH1808" s="167"/>
      <c r="BI1808" s="167"/>
      <c r="BJ1808" s="167"/>
      <c r="BK1808" s="167"/>
      <c r="BL1808" s="166"/>
      <c r="BM1808" s="166"/>
      <c r="BN1808" s="166"/>
      <c r="BO1808" s="166"/>
      <c r="BP1808" s="166"/>
      <c r="BQ1808" s="166"/>
      <c r="BR1808" s="166"/>
      <c r="BS1808" s="166"/>
      <c r="BT1808" s="166"/>
      <c r="BU1808" s="166"/>
      <c r="BV1808" s="166"/>
      <c r="BW1808" s="166"/>
      <c r="BX1808" s="166"/>
      <c r="BY1808" s="166"/>
      <c r="BZ1808" s="166"/>
      <c r="CA1808" s="166"/>
      <c r="CB1808" s="166"/>
      <c r="CC1808" s="166"/>
      <c r="CD1808" s="166"/>
      <c r="CE1808" s="166"/>
      <c r="CF1808" s="166"/>
      <c r="CG1808" s="166"/>
      <c r="CH1808" s="166"/>
      <c r="CI1808" s="166"/>
      <c r="CJ1808" s="166"/>
      <c r="CK1808" s="166"/>
      <c r="CL1808" s="166"/>
      <c r="CM1808" s="166"/>
      <c r="CN1808" s="166"/>
      <c r="CO1808" s="166"/>
      <c r="CP1808" s="166"/>
      <c r="CQ1808" s="166"/>
      <c r="CR1808" s="166"/>
      <c r="CS1808" s="166"/>
      <c r="CT1808" s="166"/>
      <c r="CU1808" s="166"/>
      <c r="CV1808" s="166"/>
      <c r="CW1808" s="166"/>
      <c r="CX1808" s="166"/>
      <c r="CY1808" s="166"/>
      <c r="CZ1808" s="166"/>
      <c r="DA1808" s="166"/>
      <c r="DB1808" s="166"/>
      <c r="DC1808" s="166"/>
      <c r="DD1808" s="166"/>
      <c r="DE1808" s="166"/>
      <c r="DF1808" s="166"/>
      <c r="DG1808" s="166"/>
      <c r="DH1808" s="166"/>
      <c r="DI1808" s="166"/>
      <c r="DJ1808" s="166"/>
      <c r="DK1808" s="166"/>
      <c r="DL1808" s="166"/>
      <c r="DM1808" s="166"/>
      <c r="DN1808" s="166"/>
      <c r="DO1808" s="166"/>
      <c r="DP1808" s="166"/>
      <c r="DQ1808" s="166"/>
      <c r="DR1808" s="166"/>
      <c r="DS1808" s="166"/>
      <c r="DT1808" s="166"/>
      <c r="DU1808" s="166"/>
      <c r="DV1808" s="166"/>
      <c r="DW1808" s="166"/>
      <c r="DX1808" s="166"/>
      <c r="DY1808" s="166"/>
      <c r="DZ1808" s="166"/>
      <c r="EA1808" s="166"/>
      <c r="EB1808" s="166"/>
      <c r="EC1808" s="166"/>
      <c r="ED1808" s="166"/>
      <c r="EE1808" s="166"/>
      <c r="EF1808" s="166"/>
      <c r="EG1808" s="166"/>
      <c r="EH1808" s="166"/>
      <c r="EI1808" s="166"/>
      <c r="EJ1808" s="166"/>
      <c r="EK1808" s="166"/>
      <c r="EL1808" s="166"/>
      <c r="EM1808" s="166"/>
      <c r="EN1808" s="166"/>
      <c r="EO1808" s="166"/>
      <c r="EP1808" s="166"/>
      <c r="EQ1808" s="166"/>
      <c r="ER1808" s="166"/>
      <c r="ES1808" s="166"/>
      <c r="ET1808" s="166"/>
      <c r="EU1808" s="166"/>
      <c r="EV1808" s="166"/>
      <c r="EW1808" s="166"/>
      <c r="EX1808" s="166"/>
      <c r="EY1808" s="166"/>
      <c r="EZ1808" s="166"/>
      <c r="FA1808" s="166"/>
      <c r="FB1808" s="166"/>
      <c r="FC1808" s="166"/>
      <c r="FD1808" s="166"/>
      <c r="FE1808" s="166"/>
      <c r="FF1808" s="166"/>
      <c r="FG1808" s="166"/>
      <c r="FH1808" s="166"/>
      <c r="FI1808" s="166"/>
      <c r="FJ1808" s="166"/>
    </row>
    <row r="1809" spans="13:166" s="19" customFormat="1">
      <c r="M1809" s="166"/>
      <c r="N1809" s="166"/>
      <c r="O1809" s="166"/>
      <c r="P1809" s="166"/>
      <c r="Q1809" s="166"/>
      <c r="R1809" s="166"/>
      <c r="S1809" s="166"/>
      <c r="T1809" s="166"/>
      <c r="U1809" s="166"/>
      <c r="V1809" s="166"/>
      <c r="W1809" s="166"/>
      <c r="X1809" s="166"/>
      <c r="Y1809" s="166"/>
      <c r="Z1809" s="166"/>
      <c r="AA1809" s="166"/>
      <c r="AB1809" s="166"/>
      <c r="AC1809" s="166"/>
      <c r="AD1809" s="166"/>
      <c r="AE1809" s="166"/>
      <c r="AF1809" s="166"/>
      <c r="AG1809" s="166"/>
      <c r="AH1809" s="167"/>
      <c r="AI1809" s="167"/>
      <c r="AJ1809" s="167"/>
      <c r="AK1809" s="167"/>
      <c r="AL1809" s="167"/>
      <c r="AM1809" s="167"/>
      <c r="AN1809" s="167"/>
      <c r="AO1809" s="167"/>
      <c r="AP1809" s="167"/>
      <c r="AQ1809" s="167"/>
      <c r="AR1809" s="167"/>
      <c r="AS1809" s="167"/>
      <c r="AT1809" s="167"/>
      <c r="AU1809" s="167"/>
      <c r="AV1809" s="167"/>
      <c r="AW1809" s="167"/>
      <c r="AX1809" s="167"/>
      <c r="AY1809" s="167"/>
      <c r="AZ1809" s="167"/>
      <c r="BA1809" s="167"/>
      <c r="BB1809" s="167"/>
      <c r="BC1809" s="167"/>
      <c r="BD1809" s="167"/>
      <c r="BE1809" s="167"/>
      <c r="BF1809" s="167"/>
      <c r="BG1809" s="167"/>
      <c r="BH1809" s="167"/>
      <c r="BI1809" s="167"/>
      <c r="BJ1809" s="167"/>
      <c r="BK1809" s="167"/>
      <c r="BL1809" s="166"/>
      <c r="BM1809" s="166"/>
      <c r="BN1809" s="166"/>
      <c r="BO1809" s="166"/>
      <c r="BP1809" s="166"/>
      <c r="BQ1809" s="166"/>
      <c r="BR1809" s="166"/>
      <c r="BS1809" s="166"/>
      <c r="BT1809" s="166"/>
      <c r="BU1809" s="166"/>
      <c r="BV1809" s="166"/>
      <c r="BW1809" s="166"/>
      <c r="BX1809" s="166"/>
      <c r="BY1809" s="166"/>
      <c r="BZ1809" s="166"/>
      <c r="CA1809" s="166"/>
      <c r="CB1809" s="166"/>
      <c r="CC1809" s="166"/>
      <c r="CD1809" s="166"/>
      <c r="CE1809" s="166"/>
      <c r="CF1809" s="166"/>
      <c r="CG1809" s="166"/>
      <c r="CH1809" s="166"/>
      <c r="CI1809" s="166"/>
      <c r="CJ1809" s="166"/>
      <c r="CK1809" s="166"/>
      <c r="CL1809" s="166"/>
      <c r="CM1809" s="166"/>
      <c r="CN1809" s="166"/>
      <c r="CO1809" s="166"/>
      <c r="CP1809" s="166"/>
      <c r="CQ1809" s="166"/>
      <c r="CR1809" s="166"/>
      <c r="CS1809" s="166"/>
      <c r="CT1809" s="166"/>
      <c r="CU1809" s="166"/>
      <c r="CV1809" s="166"/>
      <c r="CW1809" s="166"/>
      <c r="CX1809" s="166"/>
      <c r="CY1809" s="166"/>
      <c r="CZ1809" s="166"/>
      <c r="DA1809" s="166"/>
      <c r="DB1809" s="166"/>
      <c r="DC1809" s="166"/>
      <c r="DD1809" s="166"/>
      <c r="DE1809" s="166"/>
      <c r="DF1809" s="166"/>
      <c r="DG1809" s="166"/>
      <c r="DH1809" s="166"/>
      <c r="DI1809" s="166"/>
      <c r="DJ1809" s="166"/>
      <c r="DK1809" s="166"/>
      <c r="DL1809" s="166"/>
      <c r="DM1809" s="166"/>
      <c r="DN1809" s="166"/>
      <c r="DO1809" s="166"/>
      <c r="DP1809" s="166"/>
      <c r="DQ1809" s="166"/>
      <c r="DR1809" s="166"/>
      <c r="DS1809" s="166"/>
      <c r="DT1809" s="166"/>
      <c r="DU1809" s="166"/>
      <c r="DV1809" s="166"/>
      <c r="DW1809" s="166"/>
      <c r="DX1809" s="166"/>
      <c r="DY1809" s="166"/>
      <c r="DZ1809" s="166"/>
      <c r="EA1809" s="166"/>
      <c r="EB1809" s="166"/>
      <c r="EC1809" s="166"/>
      <c r="ED1809" s="166"/>
      <c r="EE1809" s="166"/>
      <c r="EF1809" s="166"/>
      <c r="EG1809" s="166"/>
      <c r="EH1809" s="166"/>
      <c r="EI1809" s="166"/>
      <c r="EJ1809" s="166"/>
      <c r="EK1809" s="166"/>
      <c r="EL1809" s="166"/>
      <c r="EM1809" s="166"/>
      <c r="EN1809" s="166"/>
      <c r="EO1809" s="166"/>
      <c r="EP1809" s="166"/>
      <c r="EQ1809" s="166"/>
      <c r="ER1809" s="166"/>
      <c r="ES1809" s="166"/>
      <c r="ET1809" s="166"/>
      <c r="EU1809" s="166"/>
      <c r="EV1809" s="166"/>
      <c r="EW1809" s="166"/>
      <c r="EX1809" s="166"/>
      <c r="EY1809" s="166"/>
      <c r="EZ1809" s="166"/>
      <c r="FA1809" s="166"/>
      <c r="FB1809" s="166"/>
      <c r="FC1809" s="166"/>
      <c r="FD1809" s="166"/>
      <c r="FE1809" s="166"/>
      <c r="FF1809" s="166"/>
      <c r="FG1809" s="166"/>
      <c r="FH1809" s="166"/>
      <c r="FI1809" s="166"/>
      <c r="FJ1809" s="166"/>
    </row>
    <row r="1810" spans="13:166" s="19" customFormat="1">
      <c r="M1810" s="166"/>
      <c r="N1810" s="166"/>
      <c r="O1810" s="166"/>
      <c r="P1810" s="166"/>
      <c r="Q1810" s="166"/>
      <c r="R1810" s="166"/>
      <c r="S1810" s="166"/>
      <c r="T1810" s="166"/>
      <c r="U1810" s="166"/>
      <c r="V1810" s="166"/>
      <c r="W1810" s="166"/>
      <c r="X1810" s="166"/>
      <c r="Y1810" s="166"/>
      <c r="Z1810" s="166"/>
      <c r="AA1810" s="166"/>
      <c r="AB1810" s="166"/>
      <c r="AC1810" s="166"/>
      <c r="AD1810" s="166"/>
      <c r="AE1810" s="166"/>
      <c r="AF1810" s="166"/>
      <c r="AG1810" s="166"/>
      <c r="AH1810" s="167"/>
      <c r="AI1810" s="167"/>
      <c r="AJ1810" s="167"/>
      <c r="AK1810" s="167"/>
      <c r="AL1810" s="167"/>
      <c r="AM1810" s="167"/>
      <c r="AN1810" s="167"/>
      <c r="AO1810" s="167"/>
      <c r="AP1810" s="167"/>
      <c r="AQ1810" s="167"/>
      <c r="AR1810" s="167"/>
      <c r="AS1810" s="167"/>
      <c r="AT1810" s="167"/>
      <c r="AU1810" s="167"/>
      <c r="AV1810" s="167"/>
      <c r="AW1810" s="167"/>
      <c r="AX1810" s="167"/>
      <c r="AY1810" s="167"/>
      <c r="AZ1810" s="167"/>
      <c r="BA1810" s="167"/>
      <c r="BB1810" s="167"/>
      <c r="BC1810" s="167"/>
      <c r="BD1810" s="167"/>
      <c r="BE1810" s="167"/>
      <c r="BF1810" s="167"/>
      <c r="BG1810" s="167"/>
      <c r="BH1810" s="167"/>
      <c r="BI1810" s="167"/>
      <c r="BJ1810" s="167"/>
      <c r="BK1810" s="167"/>
      <c r="BL1810" s="166"/>
      <c r="BM1810" s="166"/>
      <c r="BN1810" s="166"/>
      <c r="BO1810" s="166"/>
      <c r="BP1810" s="166"/>
      <c r="BQ1810" s="166"/>
      <c r="BR1810" s="166"/>
      <c r="BS1810" s="166"/>
      <c r="BT1810" s="166"/>
      <c r="BU1810" s="166"/>
      <c r="BV1810" s="166"/>
      <c r="BW1810" s="166"/>
      <c r="BX1810" s="166"/>
      <c r="BY1810" s="166"/>
      <c r="BZ1810" s="166"/>
      <c r="CA1810" s="166"/>
      <c r="CB1810" s="166"/>
      <c r="CC1810" s="166"/>
      <c r="CD1810" s="166"/>
      <c r="CE1810" s="166"/>
      <c r="CF1810" s="166"/>
      <c r="CG1810" s="166"/>
      <c r="CH1810" s="166"/>
      <c r="CI1810" s="166"/>
      <c r="CJ1810" s="166"/>
      <c r="CK1810" s="166"/>
      <c r="CL1810" s="166"/>
      <c r="CM1810" s="166"/>
      <c r="CN1810" s="166"/>
      <c r="CO1810" s="166"/>
      <c r="CP1810" s="166"/>
      <c r="CQ1810" s="166"/>
      <c r="CR1810" s="166"/>
      <c r="CS1810" s="166"/>
      <c r="CT1810" s="166"/>
      <c r="CU1810" s="166"/>
      <c r="CV1810" s="166"/>
      <c r="CW1810" s="166"/>
      <c r="CX1810" s="166"/>
      <c r="CY1810" s="166"/>
      <c r="CZ1810" s="166"/>
      <c r="DA1810" s="166"/>
      <c r="DB1810" s="166"/>
      <c r="DC1810" s="166"/>
      <c r="DD1810" s="166"/>
      <c r="DE1810" s="166"/>
      <c r="DF1810" s="166"/>
      <c r="DG1810" s="166"/>
      <c r="DH1810" s="166"/>
      <c r="DI1810" s="166"/>
      <c r="DJ1810" s="166"/>
      <c r="DK1810" s="166"/>
      <c r="DL1810" s="166"/>
      <c r="DM1810" s="166"/>
      <c r="DN1810" s="166"/>
      <c r="DO1810" s="166"/>
      <c r="DP1810" s="166"/>
      <c r="DQ1810" s="166"/>
      <c r="DR1810" s="166"/>
      <c r="DS1810" s="166"/>
      <c r="DT1810" s="166"/>
      <c r="DU1810" s="166"/>
      <c r="DV1810" s="166"/>
      <c r="DW1810" s="166"/>
      <c r="DX1810" s="166"/>
      <c r="DY1810" s="166"/>
      <c r="DZ1810" s="166"/>
      <c r="EA1810" s="166"/>
      <c r="EB1810" s="166"/>
      <c r="EC1810" s="166"/>
      <c r="ED1810" s="166"/>
      <c r="EE1810" s="166"/>
      <c r="EF1810" s="166"/>
      <c r="EG1810" s="166"/>
      <c r="EH1810" s="166"/>
      <c r="EI1810" s="166"/>
      <c r="EJ1810" s="166"/>
      <c r="EK1810" s="166"/>
      <c r="EL1810" s="166"/>
      <c r="EM1810" s="166"/>
      <c r="EN1810" s="166"/>
      <c r="EO1810" s="166"/>
      <c r="EP1810" s="166"/>
      <c r="EQ1810" s="166"/>
      <c r="ER1810" s="166"/>
      <c r="ES1810" s="166"/>
      <c r="ET1810" s="166"/>
      <c r="EU1810" s="166"/>
      <c r="EV1810" s="166"/>
      <c r="EW1810" s="166"/>
      <c r="EX1810" s="166"/>
      <c r="EY1810" s="166"/>
      <c r="EZ1810" s="166"/>
      <c r="FA1810" s="166"/>
      <c r="FB1810" s="166"/>
      <c r="FC1810" s="166"/>
      <c r="FD1810" s="166"/>
      <c r="FE1810" s="166"/>
      <c r="FF1810" s="166"/>
      <c r="FG1810" s="166"/>
      <c r="FH1810" s="166"/>
      <c r="FI1810" s="166"/>
      <c r="FJ1810" s="166"/>
    </row>
    <row r="1811" spans="13:166" s="19" customFormat="1">
      <c r="M1811" s="166"/>
      <c r="N1811" s="166"/>
      <c r="O1811" s="166"/>
      <c r="P1811" s="166"/>
      <c r="Q1811" s="166"/>
      <c r="R1811" s="166"/>
      <c r="S1811" s="166"/>
      <c r="T1811" s="166"/>
      <c r="U1811" s="166"/>
      <c r="V1811" s="166"/>
      <c r="W1811" s="166"/>
      <c r="X1811" s="166"/>
      <c r="Y1811" s="166"/>
      <c r="Z1811" s="166"/>
      <c r="AA1811" s="166"/>
      <c r="AB1811" s="166"/>
      <c r="AC1811" s="166"/>
      <c r="AD1811" s="166"/>
      <c r="AE1811" s="166"/>
      <c r="AF1811" s="166"/>
      <c r="AG1811" s="166"/>
      <c r="AH1811" s="167"/>
      <c r="AI1811" s="167"/>
      <c r="AJ1811" s="167"/>
      <c r="AK1811" s="167"/>
      <c r="AL1811" s="167"/>
      <c r="AM1811" s="167"/>
      <c r="AN1811" s="167"/>
      <c r="AO1811" s="167"/>
      <c r="AP1811" s="167"/>
      <c r="AQ1811" s="167"/>
      <c r="AR1811" s="167"/>
      <c r="AS1811" s="167"/>
      <c r="AT1811" s="167"/>
      <c r="AU1811" s="167"/>
      <c r="AV1811" s="167"/>
      <c r="AW1811" s="167"/>
      <c r="AX1811" s="167"/>
      <c r="AY1811" s="167"/>
      <c r="AZ1811" s="167"/>
      <c r="BA1811" s="167"/>
      <c r="BB1811" s="167"/>
      <c r="BC1811" s="167"/>
      <c r="BD1811" s="167"/>
      <c r="BE1811" s="167"/>
      <c r="BF1811" s="167"/>
      <c r="BG1811" s="167"/>
      <c r="BH1811" s="167"/>
      <c r="BI1811" s="167"/>
      <c r="BJ1811" s="167"/>
      <c r="BK1811" s="167"/>
      <c r="BL1811" s="166"/>
      <c r="BM1811" s="166"/>
      <c r="BN1811" s="166"/>
      <c r="BO1811" s="166"/>
      <c r="BP1811" s="166"/>
      <c r="BQ1811" s="166"/>
      <c r="BR1811" s="166"/>
      <c r="BS1811" s="166"/>
      <c r="BT1811" s="166"/>
      <c r="BU1811" s="166"/>
      <c r="BV1811" s="166"/>
      <c r="BW1811" s="166"/>
      <c r="BX1811" s="166"/>
      <c r="BY1811" s="166"/>
      <c r="BZ1811" s="166"/>
      <c r="CA1811" s="166"/>
      <c r="CB1811" s="166"/>
      <c r="CC1811" s="166"/>
      <c r="CD1811" s="166"/>
      <c r="CE1811" s="166"/>
      <c r="CF1811" s="166"/>
      <c r="CG1811" s="166"/>
      <c r="CH1811" s="166"/>
      <c r="CI1811" s="166"/>
      <c r="CJ1811" s="166"/>
      <c r="CK1811" s="166"/>
      <c r="CL1811" s="166"/>
      <c r="CM1811" s="166"/>
      <c r="CN1811" s="166"/>
      <c r="CO1811" s="166"/>
      <c r="CP1811" s="166"/>
      <c r="CQ1811" s="166"/>
      <c r="CR1811" s="166"/>
      <c r="CS1811" s="166"/>
      <c r="CT1811" s="166"/>
      <c r="CU1811" s="166"/>
      <c r="CV1811" s="166"/>
      <c r="CW1811" s="166"/>
      <c r="CX1811" s="166"/>
      <c r="CY1811" s="166"/>
      <c r="CZ1811" s="166"/>
      <c r="DA1811" s="166"/>
      <c r="DB1811" s="166"/>
      <c r="DC1811" s="166"/>
      <c r="DD1811" s="166"/>
      <c r="DE1811" s="166"/>
      <c r="DF1811" s="166"/>
      <c r="DG1811" s="166"/>
      <c r="DH1811" s="166"/>
      <c r="DI1811" s="166"/>
      <c r="DJ1811" s="166"/>
      <c r="DK1811" s="166"/>
      <c r="DL1811" s="166"/>
      <c r="DM1811" s="166"/>
      <c r="DN1811" s="166"/>
      <c r="DO1811" s="166"/>
      <c r="DP1811" s="166"/>
      <c r="DQ1811" s="166"/>
      <c r="DR1811" s="166"/>
      <c r="DS1811" s="166"/>
      <c r="DT1811" s="166"/>
      <c r="DU1811" s="166"/>
      <c r="DV1811" s="166"/>
      <c r="DW1811" s="166"/>
      <c r="DX1811" s="166"/>
      <c r="DY1811" s="166"/>
      <c r="DZ1811" s="166"/>
      <c r="EA1811" s="166"/>
      <c r="EB1811" s="166"/>
      <c r="EC1811" s="166"/>
      <c r="ED1811" s="166"/>
      <c r="EE1811" s="166"/>
      <c r="EF1811" s="166"/>
      <c r="EG1811" s="166"/>
      <c r="EH1811" s="166"/>
      <c r="EI1811" s="166"/>
      <c r="EJ1811" s="166"/>
      <c r="EK1811" s="166"/>
      <c r="EL1811" s="166"/>
      <c r="EM1811" s="166"/>
      <c r="EN1811" s="166"/>
      <c r="EO1811" s="166"/>
      <c r="EP1811" s="166"/>
      <c r="EQ1811" s="166"/>
      <c r="ER1811" s="166"/>
      <c r="ES1811" s="166"/>
      <c r="ET1811" s="166"/>
      <c r="EU1811" s="166"/>
      <c r="EV1811" s="166"/>
      <c r="EW1811" s="166"/>
      <c r="EX1811" s="166"/>
      <c r="EY1811" s="166"/>
      <c r="EZ1811" s="166"/>
      <c r="FA1811" s="166"/>
      <c r="FB1811" s="166"/>
      <c r="FC1811" s="166"/>
      <c r="FD1811" s="166"/>
      <c r="FE1811" s="166"/>
      <c r="FF1811" s="166"/>
      <c r="FG1811" s="166"/>
      <c r="FH1811" s="166"/>
      <c r="FI1811" s="166"/>
      <c r="FJ1811" s="166"/>
    </row>
    <row r="1812" spans="13:166" s="19" customFormat="1">
      <c r="M1812" s="166"/>
      <c r="N1812" s="166"/>
      <c r="O1812" s="166"/>
      <c r="P1812" s="166"/>
      <c r="Q1812" s="166"/>
      <c r="R1812" s="166"/>
      <c r="S1812" s="166"/>
      <c r="T1812" s="166"/>
      <c r="U1812" s="166"/>
      <c r="V1812" s="166"/>
      <c r="W1812" s="166"/>
      <c r="X1812" s="166"/>
      <c r="Y1812" s="166"/>
      <c r="Z1812" s="166"/>
      <c r="AA1812" s="166"/>
      <c r="AB1812" s="166"/>
      <c r="AC1812" s="166"/>
      <c r="AD1812" s="166"/>
      <c r="AE1812" s="166"/>
      <c r="AF1812" s="166"/>
      <c r="AG1812" s="166"/>
      <c r="AH1812" s="167"/>
      <c r="AI1812" s="167"/>
      <c r="AJ1812" s="167"/>
      <c r="AK1812" s="167"/>
      <c r="AL1812" s="167"/>
      <c r="AM1812" s="167"/>
      <c r="AN1812" s="167"/>
      <c r="AO1812" s="167"/>
      <c r="AP1812" s="167"/>
      <c r="AQ1812" s="167"/>
      <c r="AR1812" s="167"/>
      <c r="AS1812" s="167"/>
      <c r="AT1812" s="167"/>
      <c r="AU1812" s="167"/>
      <c r="AV1812" s="167"/>
      <c r="AW1812" s="167"/>
      <c r="AX1812" s="167"/>
      <c r="AY1812" s="167"/>
      <c r="AZ1812" s="167"/>
      <c r="BA1812" s="167"/>
      <c r="BB1812" s="167"/>
      <c r="BC1812" s="167"/>
      <c r="BD1812" s="167"/>
      <c r="BE1812" s="167"/>
      <c r="BF1812" s="167"/>
      <c r="BG1812" s="167"/>
      <c r="BH1812" s="167"/>
      <c r="BI1812" s="167"/>
      <c r="BJ1812" s="167"/>
      <c r="BK1812" s="167"/>
      <c r="BL1812" s="166"/>
      <c r="BM1812" s="166"/>
      <c r="BN1812" s="166"/>
      <c r="BO1812" s="166"/>
      <c r="BP1812" s="166"/>
      <c r="BQ1812" s="166"/>
      <c r="BR1812" s="166"/>
      <c r="BS1812" s="166"/>
      <c r="BT1812" s="166"/>
      <c r="BU1812" s="166"/>
      <c r="BV1812" s="166"/>
      <c r="BW1812" s="166"/>
      <c r="BX1812" s="166"/>
      <c r="BY1812" s="166"/>
      <c r="BZ1812" s="166"/>
      <c r="CA1812" s="166"/>
      <c r="CB1812" s="166"/>
      <c r="CC1812" s="166"/>
      <c r="CD1812" s="166"/>
      <c r="CE1812" s="166"/>
      <c r="CF1812" s="166"/>
      <c r="CG1812" s="166"/>
      <c r="CH1812" s="166"/>
      <c r="CI1812" s="166"/>
      <c r="CJ1812" s="166"/>
      <c r="CK1812" s="166"/>
      <c r="CL1812" s="166"/>
      <c r="CM1812" s="166"/>
      <c r="CN1812" s="166"/>
      <c r="CO1812" s="166"/>
      <c r="CP1812" s="166"/>
      <c r="CQ1812" s="166"/>
      <c r="CR1812" s="166"/>
      <c r="CS1812" s="166"/>
      <c r="CT1812" s="166"/>
      <c r="CU1812" s="166"/>
      <c r="CV1812" s="166"/>
      <c r="CW1812" s="166"/>
      <c r="CX1812" s="166"/>
      <c r="CY1812" s="166"/>
      <c r="CZ1812" s="166"/>
      <c r="DA1812" s="166"/>
      <c r="DB1812" s="166"/>
      <c r="DC1812" s="166"/>
      <c r="DD1812" s="166"/>
      <c r="DE1812" s="166"/>
      <c r="DF1812" s="166"/>
      <c r="DG1812" s="166"/>
      <c r="DH1812" s="166"/>
      <c r="DI1812" s="166"/>
      <c r="DJ1812" s="166"/>
      <c r="DK1812" s="166"/>
      <c r="DL1812" s="166"/>
      <c r="DM1812" s="166"/>
      <c r="DN1812" s="166"/>
      <c r="DO1812" s="166"/>
      <c r="DP1812" s="166"/>
      <c r="DQ1812" s="166"/>
      <c r="DR1812" s="166"/>
      <c r="DS1812" s="166"/>
      <c r="DT1812" s="166"/>
      <c r="DU1812" s="166"/>
      <c r="DV1812" s="166"/>
      <c r="DW1812" s="166"/>
      <c r="DX1812" s="166"/>
      <c r="DY1812" s="166"/>
      <c r="DZ1812" s="166"/>
      <c r="EA1812" s="166"/>
      <c r="EB1812" s="166"/>
      <c r="EC1812" s="166"/>
      <c r="ED1812" s="166"/>
      <c r="EE1812" s="166"/>
      <c r="EF1812" s="166"/>
      <c r="EG1812" s="166"/>
      <c r="EH1812" s="166"/>
      <c r="EI1812" s="166"/>
      <c r="EJ1812" s="166"/>
      <c r="EK1812" s="166"/>
      <c r="EL1812" s="166"/>
      <c r="EM1812" s="166"/>
      <c r="EN1812" s="166"/>
      <c r="EO1812" s="166"/>
      <c r="EP1812" s="166"/>
      <c r="EQ1812" s="166"/>
      <c r="ER1812" s="166"/>
      <c r="ES1812" s="166"/>
      <c r="ET1812" s="166"/>
      <c r="EU1812" s="166"/>
      <c r="EV1812" s="166"/>
      <c r="EW1812" s="166"/>
      <c r="EX1812" s="166"/>
      <c r="EY1812" s="166"/>
      <c r="EZ1812" s="166"/>
      <c r="FA1812" s="166"/>
      <c r="FB1812" s="166"/>
      <c r="FC1812" s="166"/>
      <c r="FD1812" s="166"/>
      <c r="FE1812" s="166"/>
      <c r="FF1812" s="166"/>
      <c r="FG1812" s="166"/>
      <c r="FH1812" s="166"/>
      <c r="FI1812" s="166"/>
      <c r="FJ1812" s="166"/>
    </row>
    <row r="1813" spans="13:166" s="19" customFormat="1">
      <c r="M1813" s="166"/>
      <c r="N1813" s="166"/>
      <c r="O1813" s="166"/>
      <c r="P1813" s="166"/>
      <c r="Q1813" s="166"/>
      <c r="R1813" s="166"/>
      <c r="S1813" s="166"/>
      <c r="T1813" s="166"/>
      <c r="U1813" s="166"/>
      <c r="V1813" s="166"/>
      <c r="W1813" s="166"/>
      <c r="X1813" s="166"/>
      <c r="Y1813" s="166"/>
      <c r="Z1813" s="166"/>
      <c r="AA1813" s="166"/>
      <c r="AB1813" s="166"/>
      <c r="AC1813" s="166"/>
      <c r="AD1813" s="166"/>
      <c r="AE1813" s="166"/>
      <c r="AF1813" s="166"/>
      <c r="AG1813" s="166"/>
      <c r="AH1813" s="167"/>
      <c r="AI1813" s="167"/>
      <c r="AJ1813" s="167"/>
      <c r="AK1813" s="167"/>
      <c r="AL1813" s="167"/>
      <c r="AM1813" s="167"/>
      <c r="AN1813" s="167"/>
      <c r="AO1813" s="167"/>
      <c r="AP1813" s="167"/>
      <c r="AQ1813" s="167"/>
      <c r="AR1813" s="167"/>
      <c r="AS1813" s="167"/>
      <c r="AT1813" s="167"/>
      <c r="AU1813" s="167"/>
      <c r="AV1813" s="167"/>
      <c r="AW1813" s="167"/>
      <c r="AX1813" s="167"/>
      <c r="AY1813" s="167"/>
      <c r="AZ1813" s="167"/>
      <c r="BA1813" s="167"/>
      <c r="BB1813" s="167"/>
      <c r="BC1813" s="167"/>
      <c r="BD1813" s="167"/>
      <c r="BE1813" s="167"/>
      <c r="BF1813" s="167"/>
      <c r="BG1813" s="167"/>
      <c r="BH1813" s="167"/>
      <c r="BI1813" s="167"/>
      <c r="BJ1813" s="167"/>
      <c r="BK1813" s="167"/>
      <c r="BL1813" s="166"/>
      <c r="BM1813" s="166"/>
      <c r="BN1813" s="166"/>
      <c r="BO1813" s="166"/>
      <c r="BP1813" s="166"/>
      <c r="BQ1813" s="166"/>
      <c r="BR1813" s="166"/>
      <c r="BS1813" s="166"/>
      <c r="BT1813" s="166"/>
      <c r="BU1813" s="166"/>
      <c r="BV1813" s="166"/>
      <c r="BW1813" s="166"/>
      <c r="BX1813" s="166"/>
      <c r="BY1813" s="166"/>
      <c r="BZ1813" s="166"/>
      <c r="CA1813" s="166"/>
      <c r="CB1813" s="166"/>
      <c r="CC1813" s="166"/>
      <c r="CD1813" s="166"/>
      <c r="CE1813" s="166"/>
      <c r="CF1813" s="166"/>
      <c r="CG1813" s="166"/>
      <c r="CH1813" s="166"/>
      <c r="CI1813" s="166"/>
      <c r="CJ1813" s="166"/>
      <c r="CK1813" s="166"/>
      <c r="CL1813" s="166"/>
      <c r="CM1813" s="166"/>
      <c r="CN1813" s="166"/>
      <c r="CO1813" s="166"/>
      <c r="CP1813" s="166"/>
      <c r="CQ1813" s="166"/>
      <c r="CR1813" s="166"/>
      <c r="CS1813" s="166"/>
      <c r="CT1813" s="166"/>
      <c r="CU1813" s="166"/>
      <c r="CV1813" s="166"/>
      <c r="CW1813" s="166"/>
      <c r="CX1813" s="166"/>
      <c r="CY1813" s="166"/>
      <c r="CZ1813" s="166"/>
      <c r="DA1813" s="166"/>
      <c r="DB1813" s="166"/>
      <c r="DC1813" s="166"/>
      <c r="DD1813" s="166"/>
      <c r="DE1813" s="166"/>
      <c r="DF1813" s="166"/>
      <c r="DG1813" s="166"/>
      <c r="DH1813" s="166"/>
      <c r="DI1813" s="166"/>
      <c r="DJ1813" s="166"/>
      <c r="DK1813" s="166"/>
      <c r="DL1813" s="166"/>
      <c r="DM1813" s="166"/>
      <c r="DN1813" s="166"/>
      <c r="DO1813" s="166"/>
      <c r="DP1813" s="166"/>
      <c r="DQ1813" s="166"/>
      <c r="DR1813" s="166"/>
      <c r="DS1813" s="166"/>
      <c r="DT1813" s="166"/>
      <c r="DU1813" s="166"/>
      <c r="DV1813" s="166"/>
      <c r="DW1813" s="166"/>
      <c r="DX1813" s="166"/>
      <c r="DY1813" s="166"/>
      <c r="DZ1813" s="166"/>
      <c r="EA1813" s="166"/>
      <c r="EB1813" s="166"/>
      <c r="EC1813" s="166"/>
      <c r="ED1813" s="166"/>
      <c r="EE1813" s="166"/>
      <c r="EF1813" s="166"/>
      <c r="EG1813" s="166"/>
      <c r="EH1813" s="166"/>
      <c r="EI1813" s="166"/>
      <c r="EJ1813" s="166"/>
      <c r="EK1813" s="166"/>
      <c r="EL1813" s="166"/>
      <c r="EM1813" s="166"/>
      <c r="EN1813" s="166"/>
      <c r="EO1813" s="166"/>
      <c r="EP1813" s="166"/>
      <c r="EQ1813" s="166"/>
      <c r="ER1813" s="166"/>
      <c r="ES1813" s="166"/>
      <c r="ET1813" s="166"/>
      <c r="EU1813" s="166"/>
      <c r="EV1813" s="166"/>
      <c r="EW1813" s="166"/>
      <c r="EX1813" s="166"/>
      <c r="EY1813" s="166"/>
      <c r="EZ1813" s="166"/>
      <c r="FA1813" s="166"/>
      <c r="FB1813" s="166"/>
      <c r="FC1813" s="166"/>
      <c r="FD1813" s="166"/>
      <c r="FE1813" s="166"/>
      <c r="FF1813" s="166"/>
      <c r="FG1813" s="166"/>
      <c r="FH1813" s="166"/>
      <c r="FI1813" s="166"/>
      <c r="FJ1813" s="166"/>
    </row>
    <row r="1814" spans="13:166" s="19" customFormat="1">
      <c r="M1814" s="166"/>
      <c r="N1814" s="166"/>
      <c r="O1814" s="166"/>
      <c r="P1814" s="166"/>
      <c r="Q1814" s="166"/>
      <c r="R1814" s="166"/>
      <c r="S1814" s="166"/>
      <c r="T1814" s="166"/>
      <c r="U1814" s="166"/>
      <c r="V1814" s="166"/>
      <c r="W1814" s="166"/>
      <c r="X1814" s="166"/>
      <c r="Y1814" s="166"/>
      <c r="Z1814" s="166"/>
      <c r="AA1814" s="166"/>
      <c r="AB1814" s="166"/>
      <c r="AC1814" s="166"/>
      <c r="AD1814" s="166"/>
      <c r="AE1814" s="166"/>
      <c r="AF1814" s="166"/>
      <c r="AG1814" s="166"/>
      <c r="AH1814" s="167"/>
      <c r="AI1814" s="167"/>
      <c r="AJ1814" s="167"/>
      <c r="AK1814" s="167"/>
      <c r="AL1814" s="167"/>
      <c r="AM1814" s="167"/>
      <c r="AN1814" s="167"/>
      <c r="AO1814" s="167"/>
      <c r="AP1814" s="167"/>
      <c r="AQ1814" s="167"/>
      <c r="AR1814" s="167"/>
      <c r="AS1814" s="167"/>
      <c r="AT1814" s="167"/>
      <c r="AU1814" s="167"/>
      <c r="AV1814" s="167"/>
      <c r="AW1814" s="167"/>
      <c r="AX1814" s="167"/>
      <c r="AY1814" s="167"/>
      <c r="AZ1814" s="167"/>
      <c r="BA1814" s="167"/>
      <c r="BB1814" s="167"/>
      <c r="BC1814" s="167"/>
      <c r="BD1814" s="167"/>
      <c r="BE1814" s="167"/>
      <c r="BF1814" s="167"/>
      <c r="BG1814" s="167"/>
      <c r="BH1814" s="167"/>
      <c r="BI1814" s="167"/>
      <c r="BJ1814" s="167"/>
      <c r="BK1814" s="167"/>
      <c r="BL1814" s="166"/>
      <c r="BM1814" s="166"/>
      <c r="BN1814" s="166"/>
      <c r="BO1814" s="166"/>
      <c r="BP1814" s="166"/>
      <c r="BQ1814" s="166"/>
      <c r="BR1814" s="166"/>
      <c r="BS1814" s="166"/>
      <c r="BT1814" s="166"/>
      <c r="BU1814" s="166"/>
      <c r="BV1814" s="166"/>
      <c r="BW1814" s="166"/>
      <c r="BX1814" s="166"/>
      <c r="BY1814" s="166"/>
      <c r="BZ1814" s="166"/>
      <c r="CA1814" s="166"/>
      <c r="CB1814" s="166"/>
      <c r="CC1814" s="166"/>
      <c r="CD1814" s="166"/>
      <c r="CE1814" s="166"/>
      <c r="CF1814" s="166"/>
      <c r="CG1814" s="166"/>
      <c r="CH1814" s="166"/>
      <c r="CI1814" s="166"/>
      <c r="CJ1814" s="166"/>
      <c r="CK1814" s="166"/>
      <c r="CL1814" s="166"/>
      <c r="CM1814" s="166"/>
      <c r="CN1814" s="166"/>
      <c r="CO1814" s="166"/>
      <c r="CP1814" s="166"/>
      <c r="CQ1814" s="166"/>
      <c r="CR1814" s="166"/>
      <c r="CS1814" s="166"/>
      <c r="CT1814" s="166"/>
      <c r="CU1814" s="166"/>
      <c r="CV1814" s="166"/>
      <c r="CW1814" s="166"/>
      <c r="CX1814" s="166"/>
      <c r="CY1814" s="166"/>
      <c r="CZ1814" s="166"/>
      <c r="DA1814" s="166"/>
      <c r="DB1814" s="166"/>
      <c r="DC1814" s="166"/>
      <c r="DD1814" s="166"/>
      <c r="DE1814" s="166"/>
      <c r="DF1814" s="166"/>
      <c r="DG1814" s="166"/>
      <c r="DH1814" s="166"/>
      <c r="DI1814" s="166"/>
      <c r="DJ1814" s="166"/>
      <c r="DK1814" s="166"/>
      <c r="DL1814" s="166"/>
      <c r="DM1814" s="166"/>
      <c r="DN1814" s="166"/>
      <c r="DO1814" s="166"/>
      <c r="DP1814" s="166"/>
      <c r="DQ1814" s="166"/>
      <c r="DR1814" s="166"/>
      <c r="DS1814" s="166"/>
      <c r="DT1814" s="166"/>
      <c r="DU1814" s="166"/>
      <c r="DV1814" s="166"/>
      <c r="DW1814" s="166"/>
      <c r="DX1814" s="166"/>
      <c r="DY1814" s="166"/>
      <c r="DZ1814" s="166"/>
      <c r="EA1814" s="166"/>
      <c r="EB1814" s="166"/>
      <c r="EC1814" s="166"/>
      <c r="ED1814" s="166"/>
      <c r="EE1814" s="166"/>
      <c r="EF1814" s="166"/>
      <c r="EG1814" s="166"/>
      <c r="EH1814" s="166"/>
      <c r="EI1814" s="166"/>
      <c r="EJ1814" s="166"/>
      <c r="EK1814" s="166"/>
      <c r="EL1814" s="166"/>
      <c r="EM1814" s="166"/>
      <c r="EN1814" s="166"/>
      <c r="EO1814" s="166"/>
      <c r="EP1814" s="166"/>
      <c r="EQ1814" s="166"/>
      <c r="ER1814" s="166"/>
      <c r="ES1814" s="166"/>
      <c r="ET1814" s="166"/>
      <c r="EU1814" s="166"/>
      <c r="EV1814" s="166"/>
      <c r="EW1814" s="166"/>
      <c r="EX1814" s="166"/>
      <c r="EY1814" s="166"/>
      <c r="EZ1814" s="166"/>
      <c r="FA1814" s="166"/>
      <c r="FB1814" s="166"/>
      <c r="FC1814" s="166"/>
      <c r="FD1814" s="166"/>
      <c r="FE1814" s="166"/>
      <c r="FF1814" s="166"/>
      <c r="FG1814" s="166"/>
      <c r="FH1814" s="166"/>
      <c r="FI1814" s="166"/>
      <c r="FJ1814" s="166"/>
    </row>
    <row r="1815" spans="13:166" s="19" customFormat="1">
      <c r="M1815" s="166"/>
      <c r="N1815" s="166"/>
      <c r="O1815" s="166"/>
      <c r="P1815" s="166"/>
      <c r="Q1815" s="166"/>
      <c r="R1815" s="166"/>
      <c r="S1815" s="166"/>
      <c r="T1815" s="166"/>
      <c r="U1815" s="166"/>
      <c r="V1815" s="166"/>
      <c r="W1815" s="166"/>
      <c r="X1815" s="166"/>
      <c r="Y1815" s="166"/>
      <c r="Z1815" s="166"/>
      <c r="AA1815" s="166"/>
      <c r="AB1815" s="166"/>
      <c r="AC1815" s="166"/>
      <c r="AD1815" s="166"/>
      <c r="AE1815" s="166"/>
      <c r="AF1815" s="166"/>
      <c r="AG1815" s="166"/>
      <c r="AH1815" s="167"/>
      <c r="AI1815" s="167"/>
      <c r="AJ1815" s="167"/>
      <c r="AK1815" s="167"/>
      <c r="AL1815" s="167"/>
      <c r="AM1815" s="167"/>
      <c r="AN1815" s="167"/>
      <c r="AO1815" s="167"/>
      <c r="AP1815" s="167"/>
      <c r="AQ1815" s="167"/>
      <c r="AR1815" s="167"/>
      <c r="AS1815" s="167"/>
      <c r="AT1815" s="167"/>
      <c r="AU1815" s="167"/>
      <c r="AV1815" s="167"/>
      <c r="AW1815" s="167"/>
      <c r="AX1815" s="167"/>
      <c r="AY1815" s="167"/>
      <c r="AZ1815" s="167"/>
      <c r="BA1815" s="167"/>
      <c r="BB1815" s="167"/>
      <c r="BC1815" s="167"/>
      <c r="BD1815" s="167"/>
      <c r="BE1815" s="167"/>
      <c r="BF1815" s="167"/>
      <c r="BG1815" s="167"/>
      <c r="BH1815" s="167"/>
      <c r="BI1815" s="167"/>
      <c r="BJ1815" s="167"/>
      <c r="BK1815" s="167"/>
      <c r="BL1815" s="166"/>
      <c r="BM1815" s="166"/>
      <c r="BN1815" s="166"/>
      <c r="BO1815" s="166"/>
      <c r="BP1815" s="166"/>
      <c r="BQ1815" s="166"/>
      <c r="BR1815" s="166"/>
      <c r="BS1815" s="166"/>
      <c r="BT1815" s="166"/>
      <c r="BU1815" s="166"/>
      <c r="BV1815" s="166"/>
      <c r="BW1815" s="166"/>
      <c r="BX1815" s="166"/>
      <c r="BY1815" s="166"/>
      <c r="BZ1815" s="166"/>
      <c r="CA1815" s="166"/>
      <c r="CB1815" s="166"/>
      <c r="CC1815" s="166"/>
      <c r="CD1815" s="166"/>
      <c r="CE1815" s="166"/>
      <c r="CF1815" s="166"/>
      <c r="CG1815" s="166"/>
      <c r="CH1815" s="166"/>
      <c r="CI1815" s="166"/>
      <c r="CJ1815" s="166"/>
      <c r="CK1815" s="166"/>
      <c r="CL1815" s="166"/>
      <c r="CM1815" s="166"/>
      <c r="CN1815" s="166"/>
      <c r="CO1815" s="166"/>
      <c r="CP1815" s="166"/>
      <c r="CQ1815" s="166"/>
      <c r="CR1815" s="166"/>
      <c r="CS1815" s="166"/>
      <c r="CT1815" s="166"/>
      <c r="CU1815" s="166"/>
      <c r="CV1815" s="166"/>
      <c r="CW1815" s="166"/>
      <c r="CX1815" s="166"/>
      <c r="CY1815" s="166"/>
      <c r="CZ1815" s="166"/>
      <c r="DA1815" s="166"/>
      <c r="DB1815" s="166"/>
      <c r="DC1815" s="166"/>
      <c r="DD1815" s="166"/>
      <c r="DE1815" s="166"/>
      <c r="DF1815" s="166"/>
      <c r="DG1815" s="166"/>
      <c r="DH1815" s="166"/>
      <c r="DI1815" s="166"/>
      <c r="DJ1815" s="166"/>
      <c r="DK1815" s="166"/>
      <c r="DL1815" s="166"/>
      <c r="DM1815" s="166"/>
      <c r="DN1815" s="166"/>
      <c r="DO1815" s="166"/>
      <c r="DP1815" s="166"/>
      <c r="DQ1815" s="166"/>
      <c r="DR1815" s="166"/>
      <c r="DS1815" s="166"/>
      <c r="DT1815" s="166"/>
      <c r="DU1815" s="166"/>
      <c r="DV1815" s="166"/>
      <c r="DW1815" s="166"/>
      <c r="DX1815" s="166"/>
      <c r="DY1815" s="166"/>
      <c r="DZ1815" s="166"/>
      <c r="EA1815" s="166"/>
      <c r="EB1815" s="166"/>
      <c r="EC1815" s="166"/>
      <c r="ED1815" s="166"/>
      <c r="EE1815" s="166"/>
      <c r="EF1815" s="166"/>
      <c r="EG1815" s="166"/>
      <c r="EH1815" s="166"/>
      <c r="EI1815" s="166"/>
      <c r="EJ1815" s="166"/>
      <c r="EK1815" s="166"/>
      <c r="EL1815" s="166"/>
      <c r="EM1815" s="166"/>
      <c r="EN1815" s="166"/>
      <c r="EO1815" s="166"/>
      <c r="EP1815" s="166"/>
      <c r="EQ1815" s="166"/>
      <c r="ER1815" s="166"/>
      <c r="ES1815" s="166"/>
      <c r="ET1815" s="166"/>
      <c r="EU1815" s="166"/>
      <c r="EV1815" s="166"/>
      <c r="EW1815" s="166"/>
      <c r="EX1815" s="166"/>
      <c r="EY1815" s="166"/>
      <c r="EZ1815" s="166"/>
      <c r="FA1815" s="166"/>
      <c r="FB1815" s="166"/>
      <c r="FC1815" s="166"/>
      <c r="FD1815" s="166"/>
      <c r="FE1815" s="166"/>
      <c r="FF1815" s="166"/>
      <c r="FG1815" s="166"/>
      <c r="FH1815" s="166"/>
      <c r="FI1815" s="166"/>
      <c r="FJ1815" s="166"/>
    </row>
    <row r="1816" spans="13:166" s="19" customFormat="1">
      <c r="M1816" s="166"/>
      <c r="N1816" s="166"/>
      <c r="O1816" s="166"/>
      <c r="P1816" s="166"/>
      <c r="Q1816" s="166"/>
      <c r="R1816" s="166"/>
      <c r="S1816" s="166"/>
      <c r="T1816" s="166"/>
      <c r="U1816" s="166"/>
      <c r="V1816" s="166"/>
      <c r="W1816" s="166"/>
      <c r="X1816" s="166"/>
      <c r="Y1816" s="166"/>
      <c r="Z1816" s="166"/>
      <c r="AA1816" s="166"/>
      <c r="AB1816" s="166"/>
      <c r="AC1816" s="166"/>
      <c r="AD1816" s="166"/>
      <c r="AE1816" s="166"/>
      <c r="AF1816" s="166"/>
      <c r="AG1816" s="166"/>
      <c r="AH1816" s="167"/>
      <c r="AI1816" s="167"/>
      <c r="AJ1816" s="167"/>
      <c r="AK1816" s="167"/>
      <c r="AL1816" s="167"/>
      <c r="AM1816" s="167"/>
      <c r="AN1816" s="167"/>
      <c r="AO1816" s="167"/>
      <c r="AP1816" s="167"/>
      <c r="AQ1816" s="167"/>
      <c r="AR1816" s="167"/>
      <c r="AS1816" s="167"/>
      <c r="AT1816" s="167"/>
      <c r="AU1816" s="167"/>
      <c r="AV1816" s="167"/>
      <c r="AW1816" s="167"/>
      <c r="AX1816" s="167"/>
      <c r="AY1816" s="167"/>
      <c r="AZ1816" s="167"/>
      <c r="BA1816" s="167"/>
      <c r="BB1816" s="167"/>
      <c r="BC1816" s="167"/>
      <c r="BD1816" s="167"/>
      <c r="BE1816" s="167"/>
      <c r="BF1816" s="167"/>
      <c r="BG1816" s="167"/>
      <c r="BH1816" s="167"/>
      <c r="BI1816" s="167"/>
      <c r="BJ1816" s="167"/>
      <c r="BK1816" s="167"/>
      <c r="BL1816" s="166"/>
      <c r="BM1816" s="166"/>
      <c r="BN1816" s="166"/>
      <c r="BO1816" s="166"/>
      <c r="BP1816" s="166"/>
      <c r="BQ1816" s="166"/>
      <c r="BR1816" s="166"/>
      <c r="BS1816" s="166"/>
      <c r="BT1816" s="166"/>
      <c r="BU1816" s="166"/>
      <c r="BV1816" s="166"/>
      <c r="BW1816" s="166"/>
      <c r="BX1816" s="166"/>
      <c r="BY1816" s="166"/>
      <c r="BZ1816" s="166"/>
      <c r="CA1816" s="166"/>
      <c r="CB1816" s="166"/>
      <c r="CC1816" s="166"/>
      <c r="CD1816" s="166"/>
      <c r="CE1816" s="166"/>
      <c r="CF1816" s="166"/>
      <c r="CG1816" s="166"/>
      <c r="CH1816" s="166"/>
      <c r="CI1816" s="166"/>
      <c r="CJ1816" s="166"/>
      <c r="CK1816" s="166"/>
      <c r="CL1816" s="166"/>
      <c r="CM1816" s="166"/>
      <c r="CN1816" s="166"/>
      <c r="CO1816" s="166"/>
      <c r="CP1816" s="166"/>
      <c r="CQ1816" s="166"/>
      <c r="CR1816" s="166"/>
      <c r="CS1816" s="166"/>
      <c r="CT1816" s="166"/>
      <c r="CU1816" s="166"/>
      <c r="CV1816" s="166"/>
      <c r="CW1816" s="166"/>
      <c r="CX1816" s="166"/>
      <c r="CY1816" s="166"/>
      <c r="CZ1816" s="166"/>
      <c r="DA1816" s="166"/>
      <c r="DB1816" s="166"/>
      <c r="DC1816" s="166"/>
      <c r="DD1816" s="166"/>
      <c r="DE1816" s="166"/>
      <c r="DF1816" s="166"/>
      <c r="DG1816" s="166"/>
      <c r="DH1816" s="166"/>
      <c r="DI1816" s="166"/>
      <c r="DJ1816" s="166"/>
      <c r="DK1816" s="166"/>
      <c r="DL1816" s="166"/>
      <c r="DM1816" s="166"/>
      <c r="DN1816" s="166"/>
      <c r="DO1816" s="166"/>
      <c r="DP1816" s="166"/>
      <c r="DQ1816" s="166"/>
      <c r="DR1816" s="166"/>
      <c r="DS1816" s="166"/>
      <c r="DT1816" s="166"/>
      <c r="DU1816" s="166"/>
      <c r="DV1816" s="166"/>
      <c r="DW1816" s="166"/>
      <c r="DX1816" s="166"/>
      <c r="DY1816" s="166"/>
      <c r="DZ1816" s="166"/>
      <c r="EA1816" s="166"/>
      <c r="EB1816" s="166"/>
      <c r="EC1816" s="166"/>
      <c r="ED1816" s="166"/>
      <c r="EE1816" s="166"/>
      <c r="EF1816" s="166"/>
      <c r="EG1816" s="166"/>
      <c r="EH1816" s="166"/>
      <c r="EI1816" s="166"/>
      <c r="EJ1816" s="166"/>
      <c r="EK1816" s="166"/>
      <c r="EL1816" s="166"/>
      <c r="EM1816" s="166"/>
      <c r="EN1816" s="166"/>
      <c r="EO1816" s="166"/>
      <c r="EP1816" s="166"/>
      <c r="EQ1816" s="166"/>
      <c r="ER1816" s="166"/>
      <c r="ES1816" s="166"/>
      <c r="ET1816" s="166"/>
      <c r="EU1816" s="166"/>
      <c r="EV1816" s="166"/>
      <c r="EW1816" s="166"/>
      <c r="EX1816" s="166"/>
      <c r="EY1816" s="166"/>
      <c r="EZ1816" s="166"/>
      <c r="FA1816" s="166"/>
      <c r="FB1816" s="166"/>
      <c r="FC1816" s="166"/>
      <c r="FD1816" s="166"/>
      <c r="FE1816" s="166"/>
      <c r="FF1816" s="166"/>
      <c r="FG1816" s="166"/>
      <c r="FH1816" s="166"/>
      <c r="FI1816" s="166"/>
      <c r="FJ1816" s="166"/>
    </row>
    <row r="1817" spans="13:166" s="19" customFormat="1">
      <c r="M1817" s="166"/>
      <c r="N1817" s="166"/>
      <c r="O1817" s="166"/>
      <c r="P1817" s="166"/>
      <c r="Q1817" s="166"/>
      <c r="R1817" s="166"/>
      <c r="S1817" s="166"/>
      <c r="T1817" s="166"/>
      <c r="U1817" s="166"/>
      <c r="V1817" s="166"/>
      <c r="W1817" s="166"/>
      <c r="X1817" s="166"/>
      <c r="Y1817" s="166"/>
      <c r="Z1817" s="166"/>
      <c r="AA1817" s="166"/>
      <c r="AB1817" s="166"/>
      <c r="AC1817" s="166"/>
      <c r="AD1817" s="166"/>
      <c r="AE1817" s="166"/>
      <c r="AF1817" s="166"/>
      <c r="AG1817" s="166"/>
      <c r="AH1817" s="167"/>
      <c r="AI1817" s="167"/>
      <c r="AJ1817" s="167"/>
      <c r="AK1817" s="167"/>
      <c r="AL1817" s="167"/>
      <c r="AM1817" s="167"/>
      <c r="AN1817" s="167"/>
      <c r="AO1817" s="167"/>
      <c r="AP1817" s="167"/>
      <c r="AQ1817" s="167"/>
      <c r="AR1817" s="167"/>
      <c r="AS1817" s="167"/>
      <c r="AT1817" s="167"/>
      <c r="AU1817" s="167"/>
      <c r="AV1817" s="167"/>
      <c r="AW1817" s="167"/>
      <c r="AX1817" s="167"/>
      <c r="AY1817" s="167"/>
      <c r="AZ1817" s="167"/>
      <c r="BA1817" s="167"/>
      <c r="BB1817" s="167"/>
      <c r="BC1817" s="167"/>
      <c r="BD1817" s="167"/>
      <c r="BE1817" s="167"/>
      <c r="BF1817" s="167"/>
      <c r="BG1817" s="167"/>
      <c r="BH1817" s="167"/>
      <c r="BI1817" s="167"/>
      <c r="BJ1817" s="167"/>
      <c r="BK1817" s="167"/>
      <c r="BL1817" s="166"/>
      <c r="BM1817" s="166"/>
      <c r="BN1817" s="166"/>
      <c r="BO1817" s="166"/>
      <c r="BP1817" s="166"/>
      <c r="BQ1817" s="166"/>
      <c r="BR1817" s="166"/>
      <c r="BS1817" s="166"/>
      <c r="BT1817" s="166"/>
      <c r="BU1817" s="166"/>
      <c r="BV1817" s="166"/>
      <c r="BW1817" s="166"/>
      <c r="BX1817" s="166"/>
      <c r="BY1817" s="166"/>
      <c r="BZ1817" s="166"/>
      <c r="CA1817" s="166"/>
      <c r="CB1817" s="166"/>
      <c r="CC1817" s="166"/>
      <c r="CD1817" s="166"/>
      <c r="CE1817" s="166"/>
      <c r="CF1817" s="166"/>
      <c r="CG1817" s="166"/>
      <c r="CH1817" s="166"/>
      <c r="CI1817" s="166"/>
      <c r="CJ1817" s="166"/>
      <c r="CK1817" s="166"/>
      <c r="CL1817" s="166"/>
      <c r="CM1817" s="166"/>
      <c r="CN1817" s="166"/>
      <c r="CO1817" s="166"/>
      <c r="CP1817" s="166"/>
      <c r="CQ1817" s="166"/>
      <c r="CR1817" s="166"/>
      <c r="CS1817" s="166"/>
      <c r="CT1817" s="166"/>
      <c r="CU1817" s="166"/>
      <c r="CV1817" s="166"/>
      <c r="CW1817" s="166"/>
      <c r="CX1817" s="166"/>
      <c r="CY1817" s="166"/>
      <c r="CZ1817" s="166"/>
      <c r="DA1817" s="166"/>
      <c r="DB1817" s="166"/>
      <c r="DC1817" s="166"/>
      <c r="DD1817" s="166"/>
      <c r="DE1817" s="166"/>
      <c r="DF1817" s="166"/>
      <c r="DG1817" s="166"/>
      <c r="DH1817" s="166"/>
      <c r="DI1817" s="166"/>
      <c r="DJ1817" s="166"/>
      <c r="DK1817" s="166"/>
      <c r="DL1817" s="166"/>
      <c r="DM1817" s="166"/>
      <c r="DN1817" s="166"/>
      <c r="DO1817" s="166"/>
      <c r="DP1817" s="166"/>
      <c r="DQ1817" s="166"/>
      <c r="DR1817" s="166"/>
      <c r="DS1817" s="166"/>
      <c r="DT1817" s="166"/>
      <c r="DU1817" s="166"/>
      <c r="DV1817" s="166"/>
      <c r="DW1817" s="166"/>
      <c r="DX1817" s="166"/>
      <c r="DY1817" s="166"/>
      <c r="DZ1817" s="166"/>
      <c r="EA1817" s="166"/>
      <c r="EB1817" s="166"/>
      <c r="EC1817" s="166"/>
      <c r="ED1817" s="166"/>
      <c r="EE1817" s="166"/>
      <c r="EF1817" s="166"/>
      <c r="EG1817" s="166"/>
      <c r="EH1817" s="166"/>
      <c r="EI1817" s="166"/>
      <c r="EJ1817" s="166"/>
      <c r="EK1817" s="166"/>
      <c r="EL1817" s="166"/>
      <c r="EM1817" s="166"/>
      <c r="EN1817" s="166"/>
      <c r="EO1817" s="166"/>
      <c r="EP1817" s="166"/>
      <c r="EQ1817" s="166"/>
      <c r="ER1817" s="166"/>
      <c r="ES1817" s="166"/>
      <c r="ET1817" s="166"/>
      <c r="EU1817" s="166"/>
      <c r="EV1817" s="166"/>
      <c r="EW1817" s="166"/>
      <c r="EX1817" s="166"/>
      <c r="EY1817" s="166"/>
      <c r="EZ1817" s="166"/>
      <c r="FA1817" s="166"/>
      <c r="FB1817" s="166"/>
      <c r="FC1817" s="166"/>
      <c r="FD1817" s="166"/>
      <c r="FE1817" s="166"/>
      <c r="FF1817" s="166"/>
      <c r="FG1817" s="166"/>
      <c r="FH1817" s="166"/>
      <c r="FI1817" s="166"/>
      <c r="FJ1817" s="166"/>
    </row>
    <row r="1818" spans="13:166" s="19" customFormat="1">
      <c r="M1818" s="166"/>
      <c r="N1818" s="166"/>
      <c r="O1818" s="166"/>
      <c r="P1818" s="166"/>
      <c r="Q1818" s="166"/>
      <c r="R1818" s="166"/>
      <c r="S1818" s="166"/>
      <c r="T1818" s="166"/>
      <c r="U1818" s="166"/>
      <c r="V1818" s="166"/>
      <c r="W1818" s="166"/>
      <c r="X1818" s="166"/>
      <c r="Y1818" s="166"/>
      <c r="Z1818" s="166"/>
      <c r="AA1818" s="166"/>
      <c r="AB1818" s="166"/>
      <c r="AC1818" s="166"/>
      <c r="AD1818" s="166"/>
      <c r="AE1818" s="166"/>
      <c r="AF1818" s="166"/>
      <c r="AG1818" s="166"/>
      <c r="AH1818" s="167"/>
      <c r="AI1818" s="167"/>
      <c r="AJ1818" s="167"/>
      <c r="AK1818" s="167"/>
      <c r="AL1818" s="167"/>
      <c r="AM1818" s="167"/>
      <c r="AN1818" s="167"/>
      <c r="AO1818" s="167"/>
      <c r="AP1818" s="167"/>
      <c r="AQ1818" s="167"/>
      <c r="AR1818" s="167"/>
      <c r="AS1818" s="167"/>
      <c r="AT1818" s="167"/>
      <c r="AU1818" s="167"/>
      <c r="AV1818" s="167"/>
      <c r="AW1818" s="167"/>
      <c r="AX1818" s="167"/>
      <c r="AY1818" s="167"/>
      <c r="AZ1818" s="167"/>
      <c r="BA1818" s="167"/>
      <c r="BB1818" s="167"/>
      <c r="BC1818" s="167"/>
      <c r="BD1818" s="167"/>
      <c r="BE1818" s="167"/>
      <c r="BF1818" s="167"/>
      <c r="BG1818" s="167"/>
      <c r="BH1818" s="167"/>
      <c r="BI1818" s="167"/>
      <c r="BJ1818" s="167"/>
      <c r="BK1818" s="167"/>
      <c r="BL1818" s="166"/>
      <c r="BM1818" s="166"/>
      <c r="BN1818" s="166"/>
      <c r="BO1818" s="166"/>
      <c r="BP1818" s="166"/>
      <c r="BQ1818" s="166"/>
      <c r="BR1818" s="166"/>
      <c r="BS1818" s="166"/>
      <c r="BT1818" s="166"/>
      <c r="BU1818" s="166"/>
      <c r="BV1818" s="166"/>
      <c r="BW1818" s="166"/>
      <c r="BX1818" s="166"/>
      <c r="BY1818" s="166"/>
      <c r="BZ1818" s="166"/>
      <c r="CA1818" s="166"/>
      <c r="CB1818" s="166"/>
      <c r="CC1818" s="166"/>
      <c r="CD1818" s="166"/>
      <c r="CE1818" s="166"/>
      <c r="CF1818" s="166"/>
      <c r="CG1818" s="166"/>
      <c r="CH1818" s="166"/>
      <c r="CI1818" s="166"/>
      <c r="CJ1818" s="166"/>
      <c r="CK1818" s="166"/>
      <c r="CL1818" s="166"/>
      <c r="CM1818" s="166"/>
      <c r="CN1818" s="166"/>
      <c r="CO1818" s="166"/>
      <c r="CP1818" s="166"/>
      <c r="CQ1818" s="166"/>
      <c r="CR1818" s="166"/>
      <c r="CS1818" s="166"/>
      <c r="CT1818" s="166"/>
      <c r="CU1818" s="166"/>
      <c r="CV1818" s="166"/>
      <c r="CW1818" s="166"/>
      <c r="CX1818" s="166"/>
      <c r="CY1818" s="166"/>
      <c r="CZ1818" s="166"/>
      <c r="DA1818" s="166"/>
      <c r="DB1818" s="166"/>
      <c r="DC1818" s="166"/>
      <c r="DD1818" s="166"/>
      <c r="DE1818" s="166"/>
      <c r="DF1818" s="166"/>
      <c r="DG1818" s="166"/>
      <c r="DH1818" s="166"/>
      <c r="DI1818" s="166"/>
      <c r="DJ1818" s="166"/>
      <c r="DK1818" s="166"/>
      <c r="DL1818" s="166"/>
      <c r="DM1818" s="166"/>
      <c r="DN1818" s="166"/>
      <c r="DO1818" s="166"/>
      <c r="DP1818" s="166"/>
      <c r="DQ1818" s="166"/>
      <c r="DR1818" s="166"/>
      <c r="DS1818" s="166"/>
      <c r="DT1818" s="166"/>
      <c r="DU1818" s="166"/>
      <c r="DV1818" s="166"/>
      <c r="DW1818" s="166"/>
      <c r="DX1818" s="166"/>
      <c r="DY1818" s="166"/>
      <c r="DZ1818" s="166"/>
      <c r="EA1818" s="166"/>
      <c r="EB1818" s="166"/>
      <c r="EC1818" s="166"/>
      <c r="ED1818" s="166"/>
      <c r="EE1818" s="166"/>
      <c r="EF1818" s="166"/>
      <c r="EG1818" s="166"/>
      <c r="EH1818" s="166"/>
      <c r="EI1818" s="166"/>
      <c r="EJ1818" s="166"/>
      <c r="EK1818" s="166"/>
      <c r="EL1818" s="166"/>
      <c r="EM1818" s="166"/>
      <c r="EN1818" s="166"/>
      <c r="EO1818" s="166"/>
      <c r="EP1818" s="166"/>
      <c r="EQ1818" s="166"/>
      <c r="ER1818" s="166"/>
      <c r="ES1818" s="166"/>
      <c r="ET1818" s="166"/>
      <c r="EU1818" s="166"/>
      <c r="EV1818" s="166"/>
      <c r="EW1818" s="166"/>
      <c r="EX1818" s="166"/>
      <c r="EY1818" s="166"/>
      <c r="EZ1818" s="166"/>
      <c r="FA1818" s="166"/>
      <c r="FB1818" s="166"/>
      <c r="FC1818" s="166"/>
      <c r="FD1818" s="166"/>
      <c r="FE1818" s="166"/>
      <c r="FF1818" s="166"/>
      <c r="FG1818" s="166"/>
      <c r="FH1818" s="166"/>
      <c r="FI1818" s="166"/>
      <c r="FJ1818" s="166"/>
    </row>
    <row r="1819" spans="13:166" s="19" customFormat="1">
      <c r="M1819" s="166"/>
      <c r="N1819" s="166"/>
      <c r="O1819" s="166"/>
      <c r="P1819" s="166"/>
      <c r="Q1819" s="166"/>
      <c r="R1819" s="166"/>
      <c r="S1819" s="166"/>
      <c r="T1819" s="166"/>
      <c r="U1819" s="166"/>
      <c r="V1819" s="166"/>
      <c r="W1819" s="166"/>
      <c r="X1819" s="166"/>
      <c r="Y1819" s="166"/>
      <c r="Z1819" s="166"/>
      <c r="AA1819" s="166"/>
      <c r="AB1819" s="166"/>
      <c r="AC1819" s="166"/>
      <c r="AD1819" s="166"/>
      <c r="AE1819" s="166"/>
      <c r="AF1819" s="166"/>
      <c r="AG1819" s="166"/>
      <c r="AH1819" s="167"/>
      <c r="AI1819" s="167"/>
      <c r="AJ1819" s="167"/>
      <c r="AK1819" s="167"/>
      <c r="AL1819" s="167"/>
      <c r="AM1819" s="167"/>
      <c r="AN1819" s="167"/>
      <c r="AO1819" s="167"/>
      <c r="AP1819" s="167"/>
      <c r="AQ1819" s="167"/>
      <c r="AR1819" s="167"/>
      <c r="AS1819" s="167"/>
      <c r="AT1819" s="167"/>
      <c r="AU1819" s="167"/>
      <c r="AV1819" s="167"/>
      <c r="AW1819" s="167"/>
      <c r="AX1819" s="167"/>
      <c r="AY1819" s="167"/>
      <c r="AZ1819" s="167"/>
      <c r="BA1819" s="167"/>
      <c r="BB1819" s="167"/>
      <c r="BC1819" s="167"/>
      <c r="BD1819" s="167"/>
      <c r="BE1819" s="167"/>
      <c r="BF1819" s="167"/>
      <c r="BG1819" s="167"/>
      <c r="BH1819" s="167"/>
      <c r="BI1819" s="167"/>
      <c r="BJ1819" s="167"/>
      <c r="BK1819" s="167"/>
      <c r="BL1819" s="166"/>
      <c r="BM1819" s="166"/>
      <c r="BN1819" s="166"/>
      <c r="BO1819" s="166"/>
      <c r="BP1819" s="166"/>
      <c r="BQ1819" s="166"/>
      <c r="BR1819" s="166"/>
      <c r="BS1819" s="166"/>
      <c r="BT1819" s="166"/>
      <c r="BU1819" s="166"/>
      <c r="BV1819" s="166"/>
      <c r="BW1819" s="166"/>
      <c r="BX1819" s="166"/>
      <c r="BY1819" s="166"/>
      <c r="BZ1819" s="166"/>
      <c r="CA1819" s="166"/>
      <c r="CB1819" s="166"/>
      <c r="CC1819" s="166"/>
      <c r="CD1819" s="166"/>
      <c r="CE1819" s="166"/>
      <c r="CF1819" s="166"/>
      <c r="CG1819" s="166"/>
      <c r="CH1819" s="166"/>
      <c r="CI1819" s="166"/>
      <c r="CJ1819" s="166"/>
      <c r="CK1819" s="166"/>
      <c r="CL1819" s="166"/>
      <c r="CM1819" s="166"/>
      <c r="CN1819" s="166"/>
      <c r="CO1819" s="166"/>
      <c r="CP1819" s="166"/>
      <c r="CQ1819" s="166"/>
      <c r="CR1819" s="166"/>
      <c r="CS1819" s="166"/>
      <c r="CT1819" s="166"/>
      <c r="CU1819" s="166"/>
      <c r="CV1819" s="166"/>
      <c r="CW1819" s="166"/>
      <c r="CX1819" s="166"/>
      <c r="CY1819" s="166"/>
      <c r="CZ1819" s="166"/>
      <c r="DA1819" s="166"/>
      <c r="DB1819" s="166"/>
      <c r="DC1819" s="166"/>
      <c r="DD1819" s="166"/>
      <c r="DE1819" s="166"/>
      <c r="DF1819" s="166"/>
      <c r="DG1819" s="166"/>
      <c r="DH1819" s="166"/>
      <c r="DI1819" s="166"/>
      <c r="DJ1819" s="166"/>
      <c r="DK1819" s="166"/>
      <c r="DL1819" s="166"/>
      <c r="DM1819" s="166"/>
      <c r="DN1819" s="166"/>
      <c r="DO1819" s="166"/>
      <c r="DP1819" s="166"/>
      <c r="DQ1819" s="166"/>
      <c r="DR1819" s="166"/>
      <c r="DS1819" s="166"/>
      <c r="DT1819" s="166"/>
      <c r="DU1819" s="166"/>
      <c r="DV1819" s="166"/>
      <c r="DW1819" s="166"/>
      <c r="DX1819" s="166"/>
      <c r="DY1819" s="166"/>
      <c r="DZ1819" s="166"/>
      <c r="EA1819" s="166"/>
      <c r="EB1819" s="166"/>
      <c r="EC1819" s="166"/>
      <c r="ED1819" s="166"/>
      <c r="EE1819" s="166"/>
      <c r="EF1819" s="166"/>
      <c r="EG1819" s="166"/>
      <c r="EH1819" s="166"/>
      <c r="EI1819" s="166"/>
      <c r="EJ1819" s="166"/>
      <c r="EK1819" s="166"/>
      <c r="EL1819" s="166"/>
      <c r="EM1819" s="166"/>
      <c r="EN1819" s="166"/>
      <c r="EO1819" s="166"/>
      <c r="EP1819" s="166"/>
      <c r="EQ1819" s="166"/>
      <c r="ER1819" s="166"/>
      <c r="ES1819" s="166"/>
      <c r="ET1819" s="166"/>
      <c r="EU1819" s="166"/>
      <c r="EV1819" s="166"/>
      <c r="EW1819" s="166"/>
      <c r="EX1819" s="166"/>
      <c r="EY1819" s="166"/>
      <c r="EZ1819" s="166"/>
      <c r="FA1819" s="166"/>
      <c r="FB1819" s="166"/>
      <c r="FC1819" s="166"/>
      <c r="FD1819" s="166"/>
      <c r="FE1819" s="166"/>
      <c r="FF1819" s="166"/>
      <c r="FG1819" s="166"/>
      <c r="FH1819" s="166"/>
      <c r="FI1819" s="166"/>
      <c r="FJ1819" s="166"/>
    </row>
    <row r="1820" spans="13:166" s="19" customFormat="1">
      <c r="M1820" s="166"/>
      <c r="N1820" s="166"/>
      <c r="O1820" s="166"/>
      <c r="P1820" s="166"/>
      <c r="Q1820" s="166"/>
      <c r="R1820" s="166"/>
      <c r="S1820" s="166"/>
      <c r="T1820" s="166"/>
      <c r="U1820" s="166"/>
      <c r="V1820" s="166"/>
      <c r="W1820" s="166"/>
      <c r="X1820" s="166"/>
      <c r="Y1820" s="166"/>
      <c r="Z1820" s="166"/>
      <c r="AA1820" s="166"/>
      <c r="AB1820" s="166"/>
      <c r="AC1820" s="166"/>
      <c r="AD1820" s="166"/>
      <c r="AE1820" s="166"/>
      <c r="AF1820" s="166"/>
      <c r="AG1820" s="166"/>
      <c r="AH1820" s="167"/>
      <c r="AI1820" s="167"/>
      <c r="AJ1820" s="167"/>
      <c r="AK1820" s="167"/>
      <c r="AL1820" s="167"/>
      <c r="AM1820" s="167"/>
      <c r="AN1820" s="167"/>
      <c r="AO1820" s="167"/>
      <c r="AP1820" s="167"/>
      <c r="AQ1820" s="167"/>
      <c r="AR1820" s="167"/>
      <c r="AS1820" s="167"/>
      <c r="AT1820" s="167"/>
      <c r="AU1820" s="167"/>
      <c r="AV1820" s="167"/>
      <c r="AW1820" s="167"/>
      <c r="AX1820" s="167"/>
      <c r="AY1820" s="167"/>
      <c r="AZ1820" s="167"/>
      <c r="BA1820" s="167"/>
      <c r="BB1820" s="167"/>
      <c r="BC1820" s="167"/>
      <c r="BD1820" s="167"/>
      <c r="BE1820" s="167"/>
      <c r="BF1820" s="167"/>
      <c r="BG1820" s="167"/>
      <c r="BH1820" s="167"/>
      <c r="BI1820" s="167"/>
      <c r="BJ1820" s="167"/>
      <c r="BK1820" s="167"/>
      <c r="BL1820" s="166"/>
      <c r="BM1820" s="166"/>
      <c r="BN1820" s="166"/>
      <c r="BO1820" s="166"/>
      <c r="BP1820" s="166"/>
      <c r="BQ1820" s="166"/>
      <c r="BR1820" s="166"/>
      <c r="BS1820" s="166"/>
      <c r="BT1820" s="166"/>
      <c r="BU1820" s="166"/>
      <c r="BV1820" s="166"/>
      <c r="BW1820" s="166"/>
      <c r="BX1820" s="166"/>
      <c r="BY1820" s="166"/>
      <c r="BZ1820" s="166"/>
      <c r="CA1820" s="166"/>
      <c r="CB1820" s="166"/>
      <c r="CC1820" s="166"/>
      <c r="CD1820" s="166"/>
      <c r="CE1820" s="166"/>
      <c r="CF1820" s="166"/>
      <c r="CG1820" s="166"/>
      <c r="CH1820" s="166"/>
      <c r="CI1820" s="166"/>
      <c r="CJ1820" s="166"/>
      <c r="CK1820" s="166"/>
      <c r="CL1820" s="166"/>
      <c r="CM1820" s="166"/>
      <c r="CN1820" s="166"/>
      <c r="CO1820" s="166"/>
      <c r="CP1820" s="166"/>
      <c r="CQ1820" s="166"/>
      <c r="CR1820" s="166"/>
      <c r="CS1820" s="166"/>
      <c r="CT1820" s="166"/>
      <c r="CU1820" s="166"/>
      <c r="CV1820" s="166"/>
      <c r="CW1820" s="166"/>
      <c r="CX1820" s="166"/>
      <c r="CY1820" s="166"/>
      <c r="CZ1820" s="166"/>
      <c r="DA1820" s="166"/>
      <c r="DB1820" s="166"/>
      <c r="DC1820" s="166"/>
      <c r="DD1820" s="166"/>
      <c r="DE1820" s="166"/>
      <c r="DF1820" s="166"/>
      <c r="DG1820" s="166"/>
      <c r="DH1820" s="166"/>
      <c r="DI1820" s="166"/>
      <c r="DJ1820" s="166"/>
      <c r="DK1820" s="166"/>
      <c r="DL1820" s="166"/>
      <c r="DM1820" s="166"/>
      <c r="DN1820" s="166"/>
      <c r="DO1820" s="166"/>
      <c r="DP1820" s="166"/>
      <c r="DQ1820" s="166"/>
      <c r="DR1820" s="166"/>
      <c r="DS1820" s="166"/>
      <c r="DT1820" s="166"/>
      <c r="DU1820" s="166"/>
      <c r="DV1820" s="166"/>
      <c r="DW1820" s="166"/>
      <c r="DX1820" s="166"/>
      <c r="DY1820" s="166"/>
      <c r="DZ1820" s="166"/>
      <c r="EA1820" s="166"/>
      <c r="EB1820" s="166"/>
      <c r="EC1820" s="166"/>
      <c r="ED1820" s="166"/>
      <c r="EE1820" s="166"/>
      <c r="EF1820" s="166"/>
      <c r="EG1820" s="166"/>
      <c r="EH1820" s="166"/>
      <c r="EI1820" s="166"/>
      <c r="EJ1820" s="166"/>
      <c r="EK1820" s="166"/>
      <c r="EL1820" s="166"/>
      <c r="EM1820" s="166"/>
      <c r="EN1820" s="166"/>
      <c r="EO1820" s="166"/>
      <c r="EP1820" s="166"/>
      <c r="EQ1820" s="166"/>
      <c r="ER1820" s="166"/>
      <c r="ES1820" s="166"/>
      <c r="ET1820" s="166"/>
      <c r="EU1820" s="166"/>
      <c r="EV1820" s="166"/>
      <c r="EW1820" s="166"/>
      <c r="EX1820" s="166"/>
      <c r="EY1820" s="166"/>
      <c r="EZ1820" s="166"/>
      <c r="FA1820" s="166"/>
      <c r="FB1820" s="166"/>
      <c r="FC1820" s="166"/>
      <c r="FD1820" s="166"/>
      <c r="FE1820" s="166"/>
      <c r="FF1820" s="166"/>
      <c r="FG1820" s="166"/>
      <c r="FH1820" s="166"/>
      <c r="FI1820" s="166"/>
      <c r="FJ1820" s="166"/>
    </row>
    <row r="1821" spans="13:166" s="19" customFormat="1">
      <c r="M1821" s="166"/>
      <c r="N1821" s="166"/>
      <c r="O1821" s="166"/>
      <c r="P1821" s="166"/>
      <c r="Q1821" s="166"/>
      <c r="R1821" s="166"/>
      <c r="S1821" s="166"/>
      <c r="T1821" s="166"/>
      <c r="U1821" s="166"/>
      <c r="V1821" s="166"/>
      <c r="W1821" s="166"/>
      <c r="X1821" s="166"/>
      <c r="Y1821" s="166"/>
      <c r="Z1821" s="166"/>
      <c r="AA1821" s="166"/>
      <c r="AB1821" s="166"/>
      <c r="AC1821" s="166"/>
      <c r="AD1821" s="166"/>
      <c r="AE1821" s="166"/>
      <c r="AF1821" s="166"/>
      <c r="AG1821" s="166"/>
      <c r="AH1821" s="167"/>
      <c r="AI1821" s="167"/>
      <c r="AJ1821" s="167"/>
      <c r="AK1821" s="167"/>
      <c r="AL1821" s="167"/>
      <c r="AM1821" s="167"/>
      <c r="AN1821" s="167"/>
      <c r="AO1821" s="167"/>
      <c r="AP1821" s="167"/>
      <c r="AQ1821" s="167"/>
      <c r="AR1821" s="167"/>
      <c r="AS1821" s="167"/>
      <c r="AT1821" s="167"/>
      <c r="AU1821" s="167"/>
      <c r="AV1821" s="167"/>
      <c r="AW1821" s="167"/>
      <c r="AX1821" s="167"/>
      <c r="AY1821" s="167"/>
      <c r="AZ1821" s="167"/>
      <c r="BA1821" s="167"/>
      <c r="BB1821" s="167"/>
      <c r="BC1821" s="167"/>
      <c r="BD1821" s="167"/>
      <c r="BE1821" s="167"/>
      <c r="BF1821" s="167"/>
      <c r="BG1821" s="167"/>
      <c r="BH1821" s="167"/>
      <c r="BI1821" s="167"/>
      <c r="BJ1821" s="167"/>
      <c r="BK1821" s="167"/>
      <c r="BL1821" s="166"/>
      <c r="BM1821" s="166"/>
      <c r="BN1821" s="166"/>
      <c r="BO1821" s="166"/>
      <c r="BP1821" s="166"/>
      <c r="BQ1821" s="166"/>
      <c r="BR1821" s="166"/>
      <c r="BS1821" s="166"/>
      <c r="BT1821" s="166"/>
      <c r="BU1821" s="166"/>
      <c r="BV1821" s="166"/>
      <c r="BW1821" s="166"/>
      <c r="BX1821" s="166"/>
      <c r="BY1821" s="166"/>
      <c r="BZ1821" s="166"/>
      <c r="CA1821" s="166"/>
      <c r="CB1821" s="166"/>
      <c r="CC1821" s="166"/>
      <c r="CD1821" s="166"/>
      <c r="CE1821" s="166"/>
      <c r="CF1821" s="166"/>
      <c r="CG1821" s="166"/>
      <c r="CH1821" s="166"/>
      <c r="CI1821" s="166"/>
      <c r="CJ1821" s="166"/>
      <c r="CK1821" s="166"/>
      <c r="CL1821" s="166"/>
      <c r="CM1821" s="166"/>
      <c r="CN1821" s="166"/>
      <c r="CO1821" s="166"/>
      <c r="CP1821" s="166"/>
      <c r="CQ1821" s="166"/>
      <c r="CR1821" s="166"/>
      <c r="CS1821" s="166"/>
      <c r="CT1821" s="166"/>
      <c r="CU1821" s="166"/>
      <c r="CV1821" s="166"/>
      <c r="CW1821" s="166"/>
      <c r="CX1821" s="166"/>
      <c r="CY1821" s="166"/>
      <c r="CZ1821" s="166"/>
      <c r="DA1821" s="166"/>
      <c r="DB1821" s="166"/>
      <c r="DC1821" s="166"/>
      <c r="DD1821" s="166"/>
      <c r="DE1821" s="166"/>
      <c r="DF1821" s="166"/>
      <c r="DG1821" s="166"/>
      <c r="DH1821" s="166"/>
      <c r="DI1821" s="166"/>
      <c r="DJ1821" s="166"/>
      <c r="DK1821" s="166"/>
      <c r="DL1821" s="166"/>
      <c r="DM1821" s="166"/>
      <c r="DN1821" s="166"/>
      <c r="DO1821" s="166"/>
      <c r="DP1821" s="166"/>
      <c r="DQ1821" s="166"/>
      <c r="DR1821" s="166"/>
      <c r="DS1821" s="166"/>
      <c r="DT1821" s="166"/>
      <c r="DU1821" s="166"/>
      <c r="DV1821" s="166"/>
      <c r="DW1821" s="166"/>
      <c r="DX1821" s="166"/>
      <c r="DY1821" s="166"/>
      <c r="DZ1821" s="166"/>
      <c r="EA1821" s="166"/>
      <c r="EB1821" s="166"/>
      <c r="EC1821" s="166"/>
      <c r="ED1821" s="166"/>
      <c r="EE1821" s="166"/>
      <c r="EF1821" s="166"/>
      <c r="EG1821" s="166"/>
      <c r="EH1821" s="166"/>
      <c r="EI1821" s="166"/>
      <c r="EJ1821" s="166"/>
      <c r="EK1821" s="166"/>
      <c r="EL1821" s="166"/>
      <c r="EM1821" s="166"/>
      <c r="EN1821" s="166"/>
      <c r="EO1821" s="166"/>
      <c r="EP1821" s="166"/>
      <c r="EQ1821" s="166"/>
      <c r="ER1821" s="166"/>
      <c r="ES1821" s="166"/>
      <c r="ET1821" s="166"/>
      <c r="EU1821" s="166"/>
      <c r="EV1821" s="166"/>
      <c r="EW1821" s="166"/>
      <c r="EX1821" s="166"/>
      <c r="EY1821" s="166"/>
      <c r="EZ1821" s="166"/>
      <c r="FA1821" s="166"/>
      <c r="FB1821" s="166"/>
      <c r="FC1821" s="166"/>
      <c r="FD1821" s="166"/>
      <c r="FE1821" s="166"/>
      <c r="FF1821" s="166"/>
      <c r="FG1821" s="166"/>
      <c r="FH1821" s="166"/>
      <c r="FI1821" s="166"/>
      <c r="FJ1821" s="166"/>
    </row>
    <row r="1822" spans="13:166" s="19" customFormat="1">
      <c r="M1822" s="166"/>
      <c r="N1822" s="166"/>
      <c r="O1822" s="166"/>
      <c r="P1822" s="166"/>
      <c r="Q1822" s="166"/>
      <c r="R1822" s="166"/>
      <c r="S1822" s="166"/>
      <c r="T1822" s="166"/>
      <c r="U1822" s="166"/>
      <c r="V1822" s="166"/>
      <c r="W1822" s="166"/>
      <c r="X1822" s="166"/>
      <c r="Y1822" s="166"/>
      <c r="Z1822" s="166"/>
      <c r="AA1822" s="166"/>
      <c r="AB1822" s="166"/>
      <c r="AC1822" s="166"/>
      <c r="AD1822" s="166"/>
      <c r="AE1822" s="166"/>
      <c r="AF1822" s="166"/>
      <c r="AG1822" s="166"/>
      <c r="AH1822" s="167"/>
      <c r="AI1822" s="167"/>
      <c r="AJ1822" s="167"/>
      <c r="AK1822" s="167"/>
      <c r="AL1822" s="167"/>
      <c r="AM1822" s="167"/>
      <c r="AN1822" s="167"/>
      <c r="AO1822" s="167"/>
      <c r="AP1822" s="167"/>
      <c r="AQ1822" s="167"/>
      <c r="AR1822" s="167"/>
      <c r="AS1822" s="167"/>
      <c r="AT1822" s="167"/>
      <c r="AU1822" s="167"/>
      <c r="AV1822" s="167"/>
      <c r="AW1822" s="167"/>
      <c r="AX1822" s="167"/>
      <c r="AY1822" s="167"/>
      <c r="AZ1822" s="167"/>
      <c r="BA1822" s="167"/>
      <c r="BB1822" s="167"/>
      <c r="BC1822" s="167"/>
      <c r="BD1822" s="167"/>
      <c r="BE1822" s="167"/>
      <c r="BF1822" s="167"/>
      <c r="BG1822" s="167"/>
      <c r="BH1822" s="167"/>
      <c r="BI1822" s="167"/>
      <c r="BJ1822" s="167"/>
      <c r="BK1822" s="167"/>
      <c r="BL1822" s="166"/>
      <c r="BM1822" s="166"/>
      <c r="BN1822" s="166"/>
      <c r="BO1822" s="166"/>
      <c r="BP1822" s="166"/>
      <c r="BQ1822" s="166"/>
      <c r="BR1822" s="166"/>
      <c r="BS1822" s="166"/>
      <c r="BT1822" s="166"/>
      <c r="BU1822" s="166"/>
      <c r="BV1822" s="166"/>
      <c r="BW1822" s="166"/>
      <c r="BX1822" s="166"/>
      <c r="BY1822" s="166"/>
      <c r="BZ1822" s="166"/>
      <c r="CA1822" s="166"/>
      <c r="CB1822" s="166"/>
      <c r="CC1822" s="166"/>
      <c r="CD1822" s="166"/>
      <c r="CE1822" s="166"/>
      <c r="CF1822" s="166"/>
      <c r="CG1822" s="166"/>
      <c r="CH1822" s="166"/>
      <c r="CI1822" s="166"/>
      <c r="CJ1822" s="166"/>
      <c r="CK1822" s="166"/>
      <c r="CL1822" s="166"/>
      <c r="CM1822" s="166"/>
      <c r="CN1822" s="166"/>
      <c r="CO1822" s="166"/>
      <c r="CP1822" s="166"/>
      <c r="CQ1822" s="166"/>
      <c r="CR1822" s="166"/>
      <c r="CS1822" s="166"/>
      <c r="CT1822" s="166"/>
      <c r="CU1822" s="166"/>
      <c r="CV1822" s="166"/>
      <c r="CW1822" s="166"/>
      <c r="CX1822" s="166"/>
      <c r="CY1822" s="166"/>
      <c r="CZ1822" s="166"/>
      <c r="DA1822" s="166"/>
      <c r="DB1822" s="166"/>
      <c r="DC1822" s="166"/>
      <c r="DD1822" s="166"/>
      <c r="DE1822" s="166"/>
      <c r="DF1822" s="166"/>
      <c r="DG1822" s="166"/>
      <c r="DH1822" s="166"/>
      <c r="DI1822" s="166"/>
      <c r="DJ1822" s="166"/>
      <c r="DK1822" s="166"/>
      <c r="DL1822" s="166"/>
      <c r="DM1822" s="166"/>
      <c r="DN1822" s="166"/>
      <c r="DO1822" s="166"/>
      <c r="DP1822" s="166"/>
      <c r="DQ1822" s="166"/>
      <c r="DR1822" s="166"/>
      <c r="DS1822" s="166"/>
      <c r="DT1822" s="166"/>
      <c r="DU1822" s="166"/>
      <c r="DV1822" s="166"/>
      <c r="DW1822" s="166"/>
      <c r="DX1822" s="166"/>
      <c r="DY1822" s="166"/>
      <c r="DZ1822" s="166"/>
      <c r="EA1822" s="166"/>
      <c r="EB1822" s="166"/>
      <c r="EC1822" s="166"/>
      <c r="ED1822" s="166"/>
      <c r="EE1822" s="166"/>
      <c r="EF1822" s="166"/>
      <c r="EG1822" s="166"/>
      <c r="EH1822" s="166"/>
      <c r="EI1822" s="166"/>
      <c r="EJ1822" s="166"/>
      <c r="EK1822" s="166"/>
      <c r="EL1822" s="166"/>
      <c r="EM1822" s="166"/>
      <c r="EN1822" s="166"/>
      <c r="EO1822" s="166"/>
      <c r="EP1822" s="166"/>
      <c r="EQ1822" s="166"/>
      <c r="ER1822" s="166"/>
      <c r="ES1822" s="166"/>
      <c r="ET1822" s="166"/>
      <c r="EU1822" s="166"/>
      <c r="EV1822" s="166"/>
      <c r="EW1822" s="166"/>
      <c r="EX1822" s="166"/>
      <c r="EY1822" s="166"/>
      <c r="EZ1822" s="166"/>
      <c r="FA1822" s="166"/>
      <c r="FB1822" s="166"/>
      <c r="FC1822" s="166"/>
      <c r="FD1822" s="166"/>
      <c r="FE1822" s="166"/>
      <c r="FF1822" s="166"/>
      <c r="FG1822" s="166"/>
      <c r="FH1822" s="166"/>
      <c r="FI1822" s="166"/>
      <c r="FJ1822" s="166"/>
    </row>
    <row r="1823" spans="13:166" s="19" customFormat="1">
      <c r="M1823" s="166"/>
      <c r="N1823" s="166"/>
      <c r="O1823" s="166"/>
      <c r="P1823" s="166"/>
      <c r="Q1823" s="166"/>
      <c r="R1823" s="166"/>
      <c r="S1823" s="166"/>
      <c r="T1823" s="166"/>
      <c r="U1823" s="166"/>
      <c r="V1823" s="166"/>
      <c r="W1823" s="166"/>
      <c r="X1823" s="166"/>
      <c r="Y1823" s="166"/>
      <c r="Z1823" s="166"/>
      <c r="AA1823" s="166"/>
      <c r="AB1823" s="166"/>
      <c r="AC1823" s="166"/>
      <c r="AD1823" s="166"/>
      <c r="AE1823" s="166"/>
      <c r="AF1823" s="166"/>
      <c r="AG1823" s="166"/>
      <c r="AH1823" s="167"/>
      <c r="AI1823" s="167"/>
      <c r="AJ1823" s="167"/>
      <c r="AK1823" s="167"/>
      <c r="AL1823" s="167"/>
      <c r="AM1823" s="167"/>
      <c r="AN1823" s="167"/>
      <c r="AO1823" s="167"/>
      <c r="AP1823" s="167"/>
      <c r="AQ1823" s="167"/>
      <c r="AR1823" s="167"/>
      <c r="AS1823" s="167"/>
      <c r="AT1823" s="167"/>
      <c r="AU1823" s="167"/>
      <c r="AV1823" s="167"/>
      <c r="AW1823" s="167"/>
      <c r="AX1823" s="167"/>
      <c r="AY1823" s="167"/>
      <c r="AZ1823" s="167"/>
      <c r="BA1823" s="167"/>
      <c r="BB1823" s="167"/>
      <c r="BC1823" s="167"/>
      <c r="BD1823" s="167"/>
      <c r="BE1823" s="167"/>
      <c r="BF1823" s="167"/>
      <c r="BG1823" s="167"/>
      <c r="BH1823" s="167"/>
      <c r="BI1823" s="167"/>
      <c r="BJ1823" s="167"/>
      <c r="BK1823" s="167"/>
      <c r="BL1823" s="166"/>
      <c r="BM1823" s="166"/>
      <c r="BN1823" s="166"/>
      <c r="BO1823" s="166"/>
      <c r="BP1823" s="166"/>
      <c r="BQ1823" s="166"/>
      <c r="BR1823" s="166"/>
      <c r="BS1823" s="166"/>
      <c r="BT1823" s="166"/>
      <c r="BU1823" s="166"/>
      <c r="BV1823" s="166"/>
      <c r="BW1823" s="166"/>
      <c r="BX1823" s="166"/>
      <c r="BY1823" s="166"/>
      <c r="BZ1823" s="166"/>
      <c r="CA1823" s="166"/>
      <c r="CB1823" s="166"/>
      <c r="CC1823" s="166"/>
      <c r="CD1823" s="166"/>
      <c r="CE1823" s="166"/>
      <c r="CF1823" s="166"/>
      <c r="CG1823" s="166"/>
      <c r="CH1823" s="166"/>
      <c r="CI1823" s="166"/>
      <c r="CJ1823" s="166"/>
      <c r="CK1823" s="166"/>
      <c r="CL1823" s="166"/>
      <c r="CM1823" s="166"/>
      <c r="CN1823" s="166"/>
      <c r="CO1823" s="166"/>
      <c r="CP1823" s="166"/>
      <c r="CQ1823" s="166"/>
      <c r="CR1823" s="166"/>
      <c r="CS1823" s="166"/>
      <c r="CT1823" s="166"/>
      <c r="CU1823" s="166"/>
      <c r="CV1823" s="166"/>
      <c r="CW1823" s="166"/>
      <c r="CX1823" s="166"/>
      <c r="CY1823" s="166"/>
      <c r="CZ1823" s="166"/>
      <c r="DA1823" s="166"/>
      <c r="DB1823" s="166"/>
      <c r="DC1823" s="166"/>
      <c r="DD1823" s="166"/>
      <c r="DE1823" s="166"/>
      <c r="DF1823" s="166"/>
      <c r="DG1823" s="166"/>
      <c r="DH1823" s="166"/>
      <c r="DI1823" s="166"/>
      <c r="DJ1823" s="166"/>
      <c r="DK1823" s="166"/>
      <c r="DL1823" s="166"/>
      <c r="DM1823" s="166"/>
      <c r="DN1823" s="166"/>
      <c r="DO1823" s="166"/>
      <c r="DP1823" s="166"/>
      <c r="DQ1823" s="166"/>
      <c r="DR1823" s="166"/>
      <c r="DS1823" s="166"/>
      <c r="DT1823" s="166"/>
      <c r="DU1823" s="166"/>
      <c r="DV1823" s="166"/>
      <c r="DW1823" s="166"/>
      <c r="DX1823" s="166"/>
      <c r="DY1823" s="166"/>
      <c r="DZ1823" s="166"/>
      <c r="EA1823" s="166"/>
      <c r="EB1823" s="166"/>
      <c r="EC1823" s="166"/>
      <c r="ED1823" s="166"/>
      <c r="EE1823" s="166"/>
      <c r="EF1823" s="166"/>
      <c r="EG1823" s="166"/>
      <c r="EH1823" s="166"/>
      <c r="EI1823" s="166"/>
      <c r="EJ1823" s="166"/>
      <c r="EK1823" s="166"/>
      <c r="EL1823" s="166"/>
      <c r="EM1823" s="166"/>
      <c r="EN1823" s="166"/>
      <c r="EO1823" s="166"/>
      <c r="EP1823" s="166"/>
      <c r="EQ1823" s="166"/>
      <c r="ER1823" s="166"/>
      <c r="ES1823" s="166"/>
      <c r="ET1823" s="166"/>
      <c r="EU1823" s="166"/>
      <c r="EV1823" s="166"/>
      <c r="EW1823" s="166"/>
      <c r="EX1823" s="166"/>
      <c r="EY1823" s="166"/>
      <c r="EZ1823" s="166"/>
      <c r="FA1823" s="166"/>
      <c r="FB1823" s="166"/>
      <c r="FC1823" s="166"/>
      <c r="FD1823" s="166"/>
      <c r="FE1823" s="166"/>
      <c r="FF1823" s="166"/>
      <c r="FG1823" s="166"/>
      <c r="FH1823" s="166"/>
      <c r="FI1823" s="166"/>
      <c r="FJ1823" s="166"/>
    </row>
    <row r="1824" spans="13:166" s="19" customFormat="1">
      <c r="M1824" s="166"/>
      <c r="N1824" s="166"/>
      <c r="O1824" s="166"/>
      <c r="P1824" s="166"/>
      <c r="Q1824" s="166"/>
      <c r="R1824" s="166"/>
      <c r="S1824" s="166"/>
      <c r="T1824" s="166"/>
      <c r="U1824" s="166"/>
      <c r="V1824" s="166"/>
      <c r="W1824" s="166"/>
      <c r="X1824" s="166"/>
      <c r="Y1824" s="166"/>
      <c r="Z1824" s="166"/>
      <c r="AA1824" s="166"/>
      <c r="AB1824" s="166"/>
      <c r="AC1824" s="166"/>
      <c r="AD1824" s="166"/>
      <c r="AE1824" s="166"/>
      <c r="AF1824" s="166"/>
      <c r="AG1824" s="166"/>
      <c r="AH1824" s="167"/>
      <c r="AI1824" s="167"/>
      <c r="AJ1824" s="167"/>
      <c r="AK1824" s="167"/>
      <c r="AL1824" s="167"/>
      <c r="AM1824" s="167"/>
      <c r="AN1824" s="167"/>
      <c r="AO1824" s="167"/>
      <c r="AP1824" s="167"/>
      <c r="AQ1824" s="167"/>
      <c r="AR1824" s="167"/>
      <c r="AS1824" s="167"/>
      <c r="AT1824" s="167"/>
      <c r="AU1824" s="167"/>
      <c r="AV1824" s="167"/>
      <c r="AW1824" s="167"/>
      <c r="AX1824" s="167"/>
      <c r="AY1824" s="167"/>
      <c r="AZ1824" s="167"/>
      <c r="BA1824" s="167"/>
      <c r="BB1824" s="167"/>
      <c r="BC1824" s="167"/>
      <c r="BD1824" s="167"/>
      <c r="BE1824" s="167"/>
      <c r="BF1824" s="167"/>
      <c r="BG1824" s="167"/>
      <c r="BH1824" s="167"/>
      <c r="BI1824" s="167"/>
      <c r="BJ1824" s="167"/>
      <c r="BK1824" s="167"/>
      <c r="BL1824" s="166"/>
      <c r="BM1824" s="166"/>
      <c r="BN1824" s="166"/>
      <c r="BO1824" s="166"/>
      <c r="BP1824" s="166"/>
      <c r="BQ1824" s="166"/>
      <c r="BR1824" s="166"/>
      <c r="BS1824" s="166"/>
      <c r="BT1824" s="166"/>
      <c r="BU1824" s="166"/>
      <c r="BV1824" s="166"/>
      <c r="BW1824" s="166"/>
      <c r="BX1824" s="166"/>
      <c r="BY1824" s="166"/>
      <c r="BZ1824" s="166"/>
      <c r="CA1824" s="166"/>
      <c r="CB1824" s="166"/>
      <c r="CC1824" s="166"/>
      <c r="CD1824" s="166"/>
      <c r="CE1824" s="166"/>
      <c r="CF1824" s="166"/>
      <c r="CG1824" s="166"/>
      <c r="CH1824" s="166"/>
      <c r="CI1824" s="166"/>
      <c r="CJ1824" s="166"/>
      <c r="CK1824" s="166"/>
      <c r="CL1824" s="166"/>
      <c r="CM1824" s="166"/>
      <c r="CN1824" s="166"/>
      <c r="CO1824" s="166"/>
      <c r="CP1824" s="166"/>
      <c r="CQ1824" s="166"/>
      <c r="CR1824" s="166"/>
      <c r="CS1824" s="166"/>
      <c r="CT1824" s="166"/>
      <c r="CU1824" s="166"/>
      <c r="CV1824" s="166"/>
      <c r="CW1824" s="166"/>
      <c r="CX1824" s="166"/>
      <c r="CY1824" s="166"/>
      <c r="CZ1824" s="166"/>
      <c r="DA1824" s="166"/>
      <c r="DB1824" s="166"/>
      <c r="DC1824" s="166"/>
      <c r="DD1824" s="166"/>
      <c r="DE1824" s="166"/>
      <c r="DF1824" s="166"/>
      <c r="DG1824" s="166"/>
      <c r="DH1824" s="166"/>
      <c r="DI1824" s="166"/>
      <c r="DJ1824" s="166"/>
      <c r="DK1824" s="166"/>
      <c r="DL1824" s="166"/>
      <c r="DM1824" s="166"/>
      <c r="DN1824" s="166"/>
      <c r="DO1824" s="166"/>
      <c r="DP1824" s="166"/>
      <c r="DQ1824" s="166"/>
      <c r="DR1824" s="166"/>
      <c r="DS1824" s="166"/>
      <c r="DT1824" s="166"/>
      <c r="DU1824" s="166"/>
      <c r="DV1824" s="166"/>
      <c r="DW1824" s="166"/>
      <c r="DX1824" s="166"/>
      <c r="DY1824" s="166"/>
      <c r="DZ1824" s="166"/>
      <c r="EA1824" s="166"/>
      <c r="EB1824" s="166"/>
      <c r="EC1824" s="166"/>
      <c r="ED1824" s="166"/>
      <c r="EE1824" s="166"/>
      <c r="EF1824" s="166"/>
      <c r="EG1824" s="166"/>
      <c r="EH1824" s="166"/>
      <c r="EI1824" s="166"/>
      <c r="EJ1824" s="166"/>
      <c r="EK1824" s="166"/>
      <c r="EL1824" s="166"/>
      <c r="EM1824" s="166"/>
      <c r="EN1824" s="166"/>
      <c r="EO1824" s="166"/>
      <c r="EP1824" s="166"/>
      <c r="EQ1824" s="166"/>
      <c r="ER1824" s="166"/>
      <c r="ES1824" s="166"/>
      <c r="ET1824" s="166"/>
      <c r="EU1824" s="166"/>
      <c r="EV1824" s="166"/>
      <c r="EW1824" s="166"/>
      <c r="EX1824" s="166"/>
      <c r="EY1824" s="166"/>
      <c r="EZ1824" s="166"/>
      <c r="FA1824" s="166"/>
      <c r="FB1824" s="166"/>
      <c r="FC1824" s="166"/>
      <c r="FD1824" s="166"/>
      <c r="FE1824" s="166"/>
      <c r="FF1824" s="166"/>
      <c r="FG1824" s="166"/>
      <c r="FH1824" s="166"/>
      <c r="FI1824" s="166"/>
      <c r="FJ1824" s="166"/>
    </row>
    <row r="1825" spans="13:166" s="19" customFormat="1">
      <c r="M1825" s="166"/>
      <c r="N1825" s="166"/>
      <c r="O1825" s="166"/>
      <c r="P1825" s="166"/>
      <c r="Q1825" s="166"/>
      <c r="R1825" s="166"/>
      <c r="S1825" s="166"/>
      <c r="T1825" s="166"/>
      <c r="U1825" s="166"/>
      <c r="V1825" s="166"/>
      <c r="W1825" s="166"/>
      <c r="X1825" s="166"/>
      <c r="Y1825" s="166"/>
      <c r="Z1825" s="166"/>
      <c r="AA1825" s="166"/>
      <c r="AB1825" s="166"/>
      <c r="AC1825" s="166"/>
      <c r="AD1825" s="166"/>
      <c r="AE1825" s="166"/>
      <c r="AF1825" s="166"/>
      <c r="AG1825" s="166"/>
      <c r="AH1825" s="167"/>
      <c r="AI1825" s="167"/>
      <c r="AJ1825" s="167"/>
      <c r="AK1825" s="167"/>
      <c r="AL1825" s="167"/>
      <c r="AM1825" s="167"/>
      <c r="AN1825" s="167"/>
      <c r="AO1825" s="167"/>
      <c r="AP1825" s="167"/>
      <c r="AQ1825" s="167"/>
      <c r="AR1825" s="167"/>
      <c r="AS1825" s="167"/>
      <c r="AT1825" s="167"/>
      <c r="AU1825" s="167"/>
      <c r="AV1825" s="167"/>
      <c r="AW1825" s="167"/>
      <c r="AX1825" s="167"/>
      <c r="AY1825" s="167"/>
      <c r="AZ1825" s="167"/>
      <c r="BA1825" s="167"/>
      <c r="BB1825" s="167"/>
      <c r="BC1825" s="167"/>
      <c r="BD1825" s="167"/>
      <c r="BE1825" s="167"/>
      <c r="BF1825" s="167"/>
      <c r="BG1825" s="167"/>
      <c r="BH1825" s="167"/>
      <c r="BI1825" s="167"/>
      <c r="BJ1825" s="167"/>
      <c r="BK1825" s="167"/>
      <c r="BL1825" s="166"/>
      <c r="BM1825" s="166"/>
      <c r="BN1825" s="166"/>
      <c r="BO1825" s="166"/>
      <c r="BP1825" s="166"/>
      <c r="BQ1825" s="166"/>
      <c r="BR1825" s="166"/>
      <c r="BS1825" s="166"/>
      <c r="BT1825" s="166"/>
      <c r="BU1825" s="166"/>
      <c r="BV1825" s="166"/>
      <c r="BW1825" s="166"/>
      <c r="BX1825" s="166"/>
      <c r="BY1825" s="166"/>
      <c r="BZ1825" s="166"/>
      <c r="CA1825" s="166"/>
      <c r="CB1825" s="166"/>
      <c r="CC1825" s="166"/>
      <c r="CD1825" s="166"/>
      <c r="CE1825" s="166"/>
      <c r="CF1825" s="166"/>
      <c r="CG1825" s="166"/>
      <c r="CH1825" s="166"/>
      <c r="CI1825" s="166"/>
      <c r="CJ1825" s="166"/>
      <c r="CK1825" s="166"/>
      <c r="CL1825" s="166"/>
      <c r="CM1825" s="166"/>
      <c r="CN1825" s="166"/>
      <c r="CO1825" s="166"/>
      <c r="CP1825" s="166"/>
      <c r="CQ1825" s="166"/>
      <c r="CR1825" s="166"/>
      <c r="CS1825" s="166"/>
      <c r="CT1825" s="166"/>
      <c r="CU1825" s="166"/>
      <c r="CV1825" s="166"/>
      <c r="CW1825" s="166"/>
      <c r="CX1825" s="166"/>
      <c r="CY1825" s="166"/>
      <c r="CZ1825" s="166"/>
      <c r="DA1825" s="166"/>
      <c r="DB1825" s="166"/>
      <c r="DC1825" s="166"/>
      <c r="DD1825" s="166"/>
      <c r="DE1825" s="166"/>
      <c r="DF1825" s="166"/>
      <c r="DG1825" s="166"/>
      <c r="DH1825" s="166"/>
      <c r="DI1825" s="166"/>
      <c r="DJ1825" s="166"/>
      <c r="DK1825" s="166"/>
      <c r="DL1825" s="166"/>
      <c r="DM1825" s="166"/>
      <c r="DN1825" s="166"/>
      <c r="DO1825" s="166"/>
      <c r="DP1825" s="166"/>
      <c r="DQ1825" s="166"/>
      <c r="DR1825" s="166"/>
      <c r="DS1825" s="166"/>
      <c r="DT1825" s="166"/>
      <c r="DU1825" s="166"/>
      <c r="DV1825" s="166"/>
      <c r="DW1825" s="166"/>
      <c r="DX1825" s="166"/>
      <c r="DY1825" s="166"/>
      <c r="DZ1825" s="166"/>
      <c r="EA1825" s="166"/>
      <c r="EB1825" s="166"/>
      <c r="EC1825" s="166"/>
      <c r="ED1825" s="166"/>
      <c r="EE1825" s="166"/>
      <c r="EF1825" s="166"/>
      <c r="EG1825" s="166"/>
      <c r="EH1825" s="166"/>
      <c r="EI1825" s="166"/>
      <c r="EJ1825" s="166"/>
      <c r="EK1825" s="166"/>
      <c r="EL1825" s="166"/>
      <c r="EM1825" s="166"/>
      <c r="EN1825" s="166"/>
      <c r="EO1825" s="166"/>
      <c r="EP1825" s="166"/>
      <c r="EQ1825" s="166"/>
      <c r="ER1825" s="166"/>
      <c r="ES1825" s="166"/>
      <c r="ET1825" s="166"/>
      <c r="EU1825" s="166"/>
      <c r="EV1825" s="166"/>
      <c r="EW1825" s="166"/>
      <c r="EX1825" s="166"/>
      <c r="EY1825" s="166"/>
      <c r="EZ1825" s="166"/>
      <c r="FA1825" s="166"/>
      <c r="FB1825" s="166"/>
      <c r="FC1825" s="166"/>
      <c r="FD1825" s="166"/>
      <c r="FE1825" s="166"/>
      <c r="FF1825" s="166"/>
      <c r="FG1825" s="166"/>
      <c r="FH1825" s="166"/>
      <c r="FI1825" s="166"/>
      <c r="FJ1825" s="166"/>
    </row>
    <row r="1826" spans="13:166" s="19" customFormat="1">
      <c r="M1826" s="166"/>
      <c r="N1826" s="166"/>
      <c r="O1826" s="166"/>
      <c r="P1826" s="166"/>
      <c r="Q1826" s="166"/>
      <c r="R1826" s="166"/>
      <c r="S1826" s="166"/>
      <c r="T1826" s="166"/>
      <c r="U1826" s="166"/>
      <c r="V1826" s="166"/>
      <c r="W1826" s="166"/>
      <c r="X1826" s="166"/>
      <c r="Y1826" s="166"/>
      <c r="Z1826" s="166"/>
      <c r="AA1826" s="166"/>
      <c r="AB1826" s="166"/>
      <c r="AC1826" s="166"/>
      <c r="AD1826" s="166"/>
      <c r="AE1826" s="166"/>
      <c r="AF1826" s="166"/>
      <c r="AG1826" s="166"/>
      <c r="AH1826" s="167"/>
      <c r="AI1826" s="167"/>
      <c r="AJ1826" s="167"/>
      <c r="AK1826" s="167"/>
      <c r="AL1826" s="167"/>
      <c r="AM1826" s="167"/>
      <c r="AN1826" s="167"/>
      <c r="AO1826" s="167"/>
      <c r="AP1826" s="167"/>
      <c r="AQ1826" s="167"/>
      <c r="AR1826" s="167"/>
      <c r="AS1826" s="167"/>
      <c r="AT1826" s="167"/>
      <c r="AU1826" s="167"/>
      <c r="AV1826" s="167"/>
      <c r="AW1826" s="167"/>
      <c r="AX1826" s="167"/>
      <c r="AY1826" s="167"/>
      <c r="AZ1826" s="167"/>
      <c r="BA1826" s="167"/>
      <c r="BB1826" s="167"/>
      <c r="BC1826" s="167"/>
      <c r="BD1826" s="167"/>
      <c r="BE1826" s="167"/>
      <c r="BF1826" s="167"/>
      <c r="BG1826" s="167"/>
      <c r="BH1826" s="167"/>
      <c r="BI1826" s="167"/>
      <c r="BJ1826" s="167"/>
      <c r="BK1826" s="167"/>
      <c r="BL1826" s="166"/>
      <c r="BM1826" s="166"/>
      <c r="BN1826" s="166"/>
      <c r="BO1826" s="166"/>
      <c r="BP1826" s="166"/>
      <c r="BQ1826" s="166"/>
      <c r="BR1826" s="166"/>
      <c r="BS1826" s="166"/>
      <c r="BT1826" s="166"/>
      <c r="BU1826" s="166"/>
      <c r="BV1826" s="166"/>
      <c r="BW1826" s="166"/>
      <c r="BX1826" s="166"/>
      <c r="BY1826" s="166"/>
      <c r="BZ1826" s="166"/>
      <c r="CA1826" s="166"/>
      <c r="CB1826" s="166"/>
      <c r="CC1826" s="166"/>
      <c r="CD1826" s="166"/>
      <c r="CE1826" s="166"/>
      <c r="CF1826" s="166"/>
      <c r="CG1826" s="166"/>
      <c r="CH1826" s="166"/>
      <c r="CI1826" s="166"/>
      <c r="CJ1826" s="166"/>
      <c r="CK1826" s="166"/>
      <c r="CL1826" s="166"/>
      <c r="CM1826" s="166"/>
      <c r="CN1826" s="166"/>
      <c r="CO1826" s="166"/>
      <c r="CP1826" s="166"/>
      <c r="CQ1826" s="166"/>
      <c r="CR1826" s="166"/>
      <c r="CS1826" s="166"/>
      <c r="CT1826" s="166"/>
      <c r="CU1826" s="166"/>
      <c r="CV1826" s="166"/>
      <c r="CW1826" s="166"/>
      <c r="CX1826" s="166"/>
      <c r="CY1826" s="166"/>
      <c r="CZ1826" s="166"/>
      <c r="DA1826" s="166"/>
      <c r="DB1826" s="166"/>
      <c r="DC1826" s="166"/>
      <c r="DD1826" s="166"/>
      <c r="DE1826" s="166"/>
      <c r="DF1826" s="166"/>
      <c r="DG1826" s="166"/>
      <c r="DH1826" s="166"/>
      <c r="DI1826" s="166"/>
      <c r="DJ1826" s="166"/>
      <c r="DK1826" s="166"/>
      <c r="DL1826" s="166"/>
      <c r="DM1826" s="166"/>
      <c r="DN1826" s="166"/>
      <c r="DO1826" s="166"/>
      <c r="DP1826" s="166"/>
      <c r="DQ1826" s="166"/>
      <c r="DR1826" s="166"/>
      <c r="DS1826" s="166"/>
      <c r="DT1826" s="166"/>
      <c r="DU1826" s="166"/>
      <c r="DV1826" s="166"/>
      <c r="DW1826" s="166"/>
      <c r="DX1826" s="166"/>
      <c r="DY1826" s="166"/>
      <c r="DZ1826" s="166"/>
      <c r="EA1826" s="166"/>
      <c r="EB1826" s="166"/>
      <c r="EC1826" s="166"/>
      <c r="ED1826" s="166"/>
      <c r="EE1826" s="166"/>
      <c r="EF1826" s="166"/>
      <c r="EG1826" s="166"/>
      <c r="EH1826" s="166"/>
      <c r="EI1826" s="166"/>
      <c r="EJ1826" s="166"/>
      <c r="EK1826" s="166"/>
      <c r="EL1826" s="166"/>
      <c r="EM1826" s="166"/>
      <c r="EN1826" s="166"/>
      <c r="EO1826" s="166"/>
      <c r="EP1826" s="166"/>
      <c r="EQ1826" s="166"/>
      <c r="ER1826" s="166"/>
      <c r="ES1826" s="166"/>
      <c r="ET1826" s="166"/>
      <c r="EU1826" s="166"/>
      <c r="EV1826" s="166"/>
      <c r="EW1826" s="166"/>
      <c r="EX1826" s="166"/>
      <c r="EY1826" s="166"/>
      <c r="EZ1826" s="166"/>
      <c r="FA1826" s="166"/>
      <c r="FB1826" s="166"/>
      <c r="FC1826" s="166"/>
      <c r="FD1826" s="166"/>
      <c r="FE1826" s="166"/>
      <c r="FF1826" s="166"/>
      <c r="FG1826" s="166"/>
      <c r="FH1826" s="166"/>
      <c r="FI1826" s="166"/>
      <c r="FJ1826" s="166"/>
    </row>
    <row r="1827" spans="13:166" s="19" customFormat="1">
      <c r="M1827" s="166"/>
      <c r="N1827" s="166"/>
      <c r="O1827" s="166"/>
      <c r="P1827" s="166"/>
      <c r="Q1827" s="166"/>
      <c r="R1827" s="166"/>
      <c r="S1827" s="166"/>
      <c r="T1827" s="166"/>
      <c r="U1827" s="166"/>
      <c r="V1827" s="166"/>
      <c r="W1827" s="166"/>
      <c r="X1827" s="166"/>
      <c r="Y1827" s="166"/>
      <c r="Z1827" s="166"/>
      <c r="AA1827" s="166"/>
      <c r="AB1827" s="166"/>
      <c r="AC1827" s="166"/>
      <c r="AD1827" s="166"/>
      <c r="AE1827" s="166"/>
      <c r="AF1827" s="166"/>
      <c r="AG1827" s="166"/>
      <c r="AH1827" s="167"/>
      <c r="AI1827" s="167"/>
      <c r="AJ1827" s="167"/>
      <c r="AK1827" s="167"/>
      <c r="AL1827" s="167"/>
      <c r="AM1827" s="167"/>
      <c r="AN1827" s="167"/>
      <c r="AO1827" s="167"/>
      <c r="AP1827" s="167"/>
      <c r="AQ1827" s="167"/>
      <c r="AR1827" s="167"/>
      <c r="AS1827" s="167"/>
      <c r="AT1827" s="167"/>
      <c r="AU1827" s="167"/>
      <c r="AV1827" s="167"/>
      <c r="AW1827" s="167"/>
      <c r="AX1827" s="167"/>
      <c r="AY1827" s="167"/>
      <c r="AZ1827" s="167"/>
      <c r="BA1827" s="167"/>
      <c r="BB1827" s="167"/>
      <c r="BC1827" s="167"/>
      <c r="BD1827" s="167"/>
      <c r="BE1827" s="167"/>
      <c r="BF1827" s="167"/>
      <c r="BG1827" s="167"/>
      <c r="BH1827" s="167"/>
      <c r="BI1827" s="167"/>
      <c r="BJ1827" s="167"/>
      <c r="BK1827" s="167"/>
      <c r="BL1827" s="166"/>
      <c r="BM1827" s="166"/>
      <c r="BN1827" s="166"/>
      <c r="BO1827" s="166"/>
      <c r="BP1827" s="166"/>
      <c r="BQ1827" s="166"/>
      <c r="BR1827" s="166"/>
      <c r="BS1827" s="166"/>
      <c r="BT1827" s="166"/>
      <c r="BU1827" s="166"/>
      <c r="BV1827" s="166"/>
      <c r="BW1827" s="166"/>
      <c r="BX1827" s="166"/>
      <c r="BY1827" s="166"/>
      <c r="BZ1827" s="166"/>
      <c r="CA1827" s="166"/>
      <c r="CB1827" s="166"/>
      <c r="CC1827" s="166"/>
      <c r="CD1827" s="166"/>
      <c r="CE1827" s="166"/>
      <c r="CF1827" s="166"/>
      <c r="CG1827" s="166"/>
      <c r="CH1827" s="166"/>
      <c r="CI1827" s="166"/>
      <c r="CJ1827" s="166"/>
      <c r="CK1827" s="166"/>
      <c r="CL1827" s="166"/>
      <c r="CM1827" s="166"/>
      <c r="CN1827" s="166"/>
      <c r="CO1827" s="166"/>
      <c r="CP1827" s="166"/>
      <c r="CQ1827" s="166"/>
      <c r="CR1827" s="166"/>
      <c r="CS1827" s="166"/>
      <c r="CT1827" s="166"/>
      <c r="CU1827" s="166"/>
      <c r="CV1827" s="166"/>
      <c r="CW1827" s="166"/>
      <c r="CX1827" s="166"/>
      <c r="CY1827" s="166"/>
      <c r="CZ1827" s="166"/>
      <c r="DA1827" s="166"/>
      <c r="DB1827" s="166"/>
      <c r="DC1827" s="166"/>
      <c r="DD1827" s="166"/>
      <c r="DE1827" s="166"/>
      <c r="DF1827" s="166"/>
      <c r="DG1827" s="166"/>
      <c r="DH1827" s="166"/>
      <c r="DI1827" s="166"/>
      <c r="DJ1827" s="166"/>
      <c r="DK1827" s="166"/>
      <c r="DL1827" s="166"/>
      <c r="DM1827" s="166"/>
      <c r="DN1827" s="166"/>
      <c r="DO1827" s="166"/>
      <c r="DP1827" s="166"/>
      <c r="DQ1827" s="166"/>
      <c r="DR1827" s="166"/>
      <c r="DS1827" s="166"/>
      <c r="DT1827" s="166"/>
      <c r="DU1827" s="166"/>
      <c r="DV1827" s="166"/>
      <c r="DW1827" s="166"/>
      <c r="DX1827" s="166"/>
      <c r="DY1827" s="166"/>
      <c r="DZ1827" s="166"/>
      <c r="EA1827" s="166"/>
      <c r="EB1827" s="166"/>
      <c r="EC1827" s="166"/>
      <c r="ED1827" s="166"/>
      <c r="EE1827" s="166"/>
      <c r="EF1827" s="166"/>
      <c r="EG1827" s="166"/>
      <c r="EH1827" s="166"/>
      <c r="EI1827" s="166"/>
      <c r="EJ1827" s="166"/>
      <c r="EK1827" s="166"/>
      <c r="EL1827" s="166"/>
      <c r="EM1827" s="166"/>
      <c r="EN1827" s="166"/>
      <c r="EO1827" s="166"/>
      <c r="EP1827" s="166"/>
      <c r="EQ1827" s="166"/>
      <c r="ER1827" s="166"/>
      <c r="ES1827" s="166"/>
      <c r="ET1827" s="166"/>
      <c r="EU1827" s="166"/>
      <c r="EV1827" s="166"/>
      <c r="EW1827" s="166"/>
      <c r="EX1827" s="166"/>
      <c r="EY1827" s="166"/>
      <c r="EZ1827" s="166"/>
      <c r="FA1827" s="166"/>
      <c r="FB1827" s="166"/>
      <c r="FC1827" s="166"/>
      <c r="FD1827" s="166"/>
      <c r="FE1827" s="166"/>
      <c r="FF1827" s="166"/>
      <c r="FG1827" s="166"/>
      <c r="FH1827" s="166"/>
      <c r="FI1827" s="166"/>
      <c r="FJ1827" s="166"/>
    </row>
    <row r="1828" spans="13:166" s="19" customFormat="1">
      <c r="M1828" s="166"/>
      <c r="N1828" s="166"/>
      <c r="O1828" s="166"/>
      <c r="P1828" s="166"/>
      <c r="Q1828" s="166"/>
      <c r="R1828" s="166"/>
      <c r="S1828" s="166"/>
      <c r="T1828" s="166"/>
      <c r="U1828" s="166"/>
      <c r="V1828" s="166"/>
      <c r="W1828" s="166"/>
      <c r="X1828" s="166"/>
      <c r="Y1828" s="166"/>
      <c r="Z1828" s="166"/>
      <c r="AA1828" s="166"/>
      <c r="AB1828" s="166"/>
      <c r="AC1828" s="166"/>
      <c r="AD1828" s="166"/>
      <c r="AE1828" s="166"/>
      <c r="AF1828" s="166"/>
      <c r="AG1828" s="166"/>
      <c r="AH1828" s="167"/>
      <c r="AI1828" s="167"/>
      <c r="AJ1828" s="167"/>
      <c r="AK1828" s="167"/>
      <c r="AL1828" s="167"/>
      <c r="AM1828" s="167"/>
      <c r="AN1828" s="167"/>
      <c r="AO1828" s="167"/>
      <c r="AP1828" s="167"/>
      <c r="AQ1828" s="167"/>
      <c r="AR1828" s="167"/>
      <c r="AS1828" s="167"/>
      <c r="AT1828" s="167"/>
      <c r="AU1828" s="167"/>
      <c r="AV1828" s="167"/>
      <c r="AW1828" s="167"/>
      <c r="AX1828" s="167"/>
      <c r="AY1828" s="167"/>
      <c r="AZ1828" s="167"/>
      <c r="BA1828" s="167"/>
      <c r="BB1828" s="167"/>
      <c r="BC1828" s="167"/>
      <c r="BD1828" s="167"/>
      <c r="BE1828" s="167"/>
      <c r="BF1828" s="167"/>
      <c r="BG1828" s="167"/>
      <c r="BH1828" s="167"/>
      <c r="BI1828" s="167"/>
      <c r="BJ1828" s="167"/>
      <c r="BK1828" s="167"/>
      <c r="BL1828" s="166"/>
      <c r="BM1828" s="166"/>
      <c r="BN1828" s="166"/>
      <c r="BO1828" s="166"/>
      <c r="BP1828" s="166"/>
      <c r="BQ1828" s="166"/>
      <c r="BR1828" s="166"/>
      <c r="BS1828" s="166"/>
      <c r="BT1828" s="166"/>
      <c r="BU1828" s="166"/>
      <c r="BV1828" s="166"/>
      <c r="BW1828" s="166"/>
      <c r="BX1828" s="166"/>
      <c r="BY1828" s="166"/>
      <c r="BZ1828" s="166"/>
      <c r="CA1828" s="166"/>
      <c r="CB1828" s="166"/>
      <c r="CC1828" s="166"/>
      <c r="CD1828" s="166"/>
      <c r="CE1828" s="166"/>
      <c r="CF1828" s="166"/>
      <c r="CG1828" s="166"/>
      <c r="CH1828" s="166"/>
      <c r="CI1828" s="166"/>
      <c r="CJ1828" s="166"/>
      <c r="CK1828" s="166"/>
      <c r="CL1828" s="166"/>
      <c r="CM1828" s="166"/>
      <c r="CN1828" s="166"/>
      <c r="CO1828" s="166"/>
      <c r="CP1828" s="166"/>
      <c r="CQ1828" s="166"/>
      <c r="CR1828" s="166"/>
      <c r="CS1828" s="166"/>
      <c r="CT1828" s="166"/>
      <c r="CU1828" s="166"/>
      <c r="CV1828" s="166"/>
      <c r="CW1828" s="166"/>
      <c r="CX1828" s="166"/>
      <c r="CY1828" s="166"/>
      <c r="CZ1828" s="166"/>
      <c r="DA1828" s="166"/>
      <c r="DB1828" s="166"/>
      <c r="DC1828" s="166"/>
      <c r="DD1828" s="166"/>
      <c r="DE1828" s="166"/>
      <c r="DF1828" s="166"/>
      <c r="DG1828" s="166"/>
      <c r="DH1828" s="166"/>
      <c r="DI1828" s="166"/>
      <c r="DJ1828" s="166"/>
      <c r="DK1828" s="166"/>
      <c r="DL1828" s="166"/>
      <c r="DM1828" s="166"/>
      <c r="DN1828" s="166"/>
      <c r="DO1828" s="166"/>
      <c r="DP1828" s="166"/>
      <c r="DQ1828" s="166"/>
      <c r="DR1828" s="166"/>
      <c r="DS1828" s="166"/>
      <c r="DT1828" s="166"/>
      <c r="DU1828" s="166"/>
      <c r="DV1828" s="166"/>
      <c r="DW1828" s="166"/>
      <c r="DX1828" s="166"/>
      <c r="DY1828" s="166"/>
      <c r="DZ1828" s="166"/>
      <c r="EA1828" s="166"/>
      <c r="EB1828" s="166"/>
      <c r="EC1828" s="166"/>
      <c r="ED1828" s="166"/>
      <c r="EE1828" s="166"/>
      <c r="EF1828" s="166"/>
      <c r="EG1828" s="166"/>
      <c r="EH1828" s="166"/>
      <c r="EI1828" s="166"/>
      <c r="EJ1828" s="166"/>
      <c r="EK1828" s="166"/>
      <c r="EL1828" s="166"/>
      <c r="EM1828" s="166"/>
      <c r="EN1828" s="166"/>
      <c r="EO1828" s="166"/>
      <c r="EP1828" s="166"/>
      <c r="EQ1828" s="166"/>
      <c r="ER1828" s="166"/>
      <c r="ES1828" s="166"/>
      <c r="ET1828" s="166"/>
      <c r="EU1828" s="166"/>
      <c r="EV1828" s="166"/>
      <c r="EW1828" s="166"/>
      <c r="EX1828" s="166"/>
      <c r="EY1828" s="166"/>
      <c r="EZ1828" s="166"/>
      <c r="FA1828" s="166"/>
      <c r="FB1828" s="166"/>
      <c r="FC1828" s="166"/>
      <c r="FD1828" s="166"/>
      <c r="FE1828" s="166"/>
      <c r="FF1828" s="166"/>
      <c r="FG1828" s="166"/>
      <c r="FH1828" s="166"/>
      <c r="FI1828" s="166"/>
      <c r="FJ1828" s="166"/>
    </row>
    <row r="1829" spans="13:166" s="19" customFormat="1">
      <c r="M1829" s="166"/>
      <c r="N1829" s="166"/>
      <c r="O1829" s="166"/>
      <c r="P1829" s="166"/>
      <c r="Q1829" s="166"/>
      <c r="R1829" s="166"/>
      <c r="S1829" s="166"/>
      <c r="T1829" s="166"/>
      <c r="U1829" s="166"/>
      <c r="V1829" s="166"/>
      <c r="W1829" s="166"/>
      <c r="X1829" s="166"/>
      <c r="Y1829" s="166"/>
      <c r="Z1829" s="166"/>
      <c r="AA1829" s="166"/>
      <c r="AB1829" s="166"/>
      <c r="AC1829" s="166"/>
      <c r="AD1829" s="166"/>
      <c r="AE1829" s="166"/>
      <c r="AF1829" s="166"/>
      <c r="AG1829" s="166"/>
      <c r="AH1829" s="167"/>
      <c r="AI1829" s="167"/>
      <c r="AJ1829" s="167"/>
      <c r="AK1829" s="167"/>
      <c r="AL1829" s="167"/>
      <c r="AM1829" s="167"/>
      <c r="AN1829" s="167"/>
      <c r="AO1829" s="167"/>
      <c r="AP1829" s="167"/>
      <c r="AQ1829" s="167"/>
      <c r="AR1829" s="167"/>
      <c r="AS1829" s="167"/>
      <c r="AT1829" s="167"/>
      <c r="AU1829" s="167"/>
      <c r="AV1829" s="167"/>
      <c r="AW1829" s="167"/>
      <c r="AX1829" s="167"/>
      <c r="AY1829" s="167"/>
      <c r="AZ1829" s="167"/>
      <c r="BA1829" s="167"/>
      <c r="BB1829" s="167"/>
      <c r="BC1829" s="167"/>
      <c r="BD1829" s="167"/>
      <c r="BE1829" s="167"/>
      <c r="BF1829" s="167"/>
      <c r="BG1829" s="167"/>
      <c r="BH1829" s="167"/>
      <c r="BI1829" s="167"/>
      <c r="BJ1829" s="167"/>
      <c r="BK1829" s="167"/>
      <c r="BL1829" s="166"/>
      <c r="BM1829" s="166"/>
      <c r="BN1829" s="166"/>
      <c r="BO1829" s="166"/>
      <c r="BP1829" s="166"/>
      <c r="BQ1829" s="166"/>
      <c r="BR1829" s="166"/>
      <c r="BS1829" s="166"/>
      <c r="BT1829" s="166"/>
      <c r="BU1829" s="166"/>
      <c r="BV1829" s="166"/>
      <c r="BW1829" s="166"/>
      <c r="BX1829" s="166"/>
      <c r="BY1829" s="166"/>
      <c r="BZ1829" s="166"/>
      <c r="CA1829" s="166"/>
      <c r="CB1829" s="166"/>
      <c r="CC1829" s="166"/>
      <c r="CD1829" s="166"/>
      <c r="CE1829" s="166"/>
      <c r="CF1829" s="166"/>
      <c r="CG1829" s="166"/>
      <c r="CH1829" s="166"/>
      <c r="CI1829" s="166"/>
      <c r="CJ1829" s="166"/>
      <c r="CK1829" s="166"/>
      <c r="CL1829" s="166"/>
      <c r="CM1829" s="166"/>
      <c r="CN1829" s="166"/>
      <c r="CO1829" s="166"/>
      <c r="CP1829" s="166"/>
      <c r="CQ1829" s="166"/>
      <c r="CR1829" s="166"/>
      <c r="CS1829" s="166"/>
      <c r="CT1829" s="166"/>
      <c r="CU1829" s="166"/>
      <c r="CV1829" s="166"/>
      <c r="CW1829" s="166"/>
      <c r="CX1829" s="166"/>
      <c r="CY1829" s="166"/>
      <c r="CZ1829" s="166"/>
      <c r="DA1829" s="166"/>
      <c r="DB1829" s="166"/>
      <c r="DC1829" s="166"/>
      <c r="DD1829" s="166"/>
      <c r="DE1829" s="166"/>
      <c r="DF1829" s="166"/>
      <c r="DG1829" s="166"/>
      <c r="DH1829" s="166"/>
      <c r="DI1829" s="166"/>
      <c r="DJ1829" s="166"/>
      <c r="DK1829" s="166"/>
      <c r="DL1829" s="166"/>
      <c r="DM1829" s="166"/>
      <c r="DN1829" s="166"/>
      <c r="DO1829" s="166"/>
      <c r="DP1829" s="166"/>
      <c r="DQ1829" s="166"/>
      <c r="DR1829" s="166"/>
      <c r="DS1829" s="166"/>
      <c r="DT1829" s="166"/>
      <c r="DU1829" s="166"/>
      <c r="DV1829" s="166"/>
      <c r="DW1829" s="166"/>
      <c r="DX1829" s="166"/>
      <c r="DY1829" s="166"/>
      <c r="DZ1829" s="166"/>
      <c r="EA1829" s="166"/>
      <c r="EB1829" s="166"/>
      <c r="EC1829" s="166"/>
      <c r="ED1829" s="166"/>
      <c r="EE1829" s="166"/>
      <c r="EF1829" s="166"/>
      <c r="EG1829" s="166"/>
      <c r="EH1829" s="166"/>
      <c r="EI1829" s="166"/>
      <c r="EJ1829" s="166"/>
      <c r="EK1829" s="166"/>
      <c r="EL1829" s="166"/>
      <c r="EM1829" s="166"/>
      <c r="EN1829" s="166"/>
      <c r="EO1829" s="166"/>
      <c r="EP1829" s="166"/>
      <c r="EQ1829" s="166"/>
      <c r="ER1829" s="166"/>
      <c r="ES1829" s="166"/>
      <c r="ET1829" s="166"/>
      <c r="EU1829" s="166"/>
      <c r="EV1829" s="166"/>
      <c r="EW1829" s="166"/>
      <c r="EX1829" s="166"/>
      <c r="EY1829" s="166"/>
      <c r="EZ1829" s="166"/>
      <c r="FA1829" s="166"/>
      <c r="FB1829" s="166"/>
      <c r="FC1829" s="166"/>
      <c r="FD1829" s="166"/>
      <c r="FE1829" s="166"/>
      <c r="FF1829" s="166"/>
      <c r="FG1829" s="166"/>
      <c r="FH1829" s="166"/>
      <c r="FI1829" s="166"/>
      <c r="FJ1829" s="166"/>
    </row>
    <row r="1830" spans="13:166" s="19" customFormat="1">
      <c r="M1830" s="166"/>
      <c r="N1830" s="166"/>
      <c r="O1830" s="166"/>
      <c r="P1830" s="166"/>
      <c r="Q1830" s="166"/>
      <c r="R1830" s="166"/>
      <c r="S1830" s="166"/>
      <c r="T1830" s="166"/>
      <c r="U1830" s="166"/>
      <c r="V1830" s="166"/>
      <c r="W1830" s="166"/>
      <c r="X1830" s="166"/>
      <c r="Y1830" s="166"/>
      <c r="Z1830" s="166"/>
      <c r="AA1830" s="166"/>
      <c r="AB1830" s="166"/>
      <c r="AC1830" s="166"/>
      <c r="AD1830" s="166"/>
      <c r="AE1830" s="166"/>
      <c r="AF1830" s="166"/>
      <c r="AG1830" s="166"/>
      <c r="AH1830" s="167"/>
      <c r="AI1830" s="167"/>
      <c r="AJ1830" s="167"/>
      <c r="AK1830" s="167"/>
      <c r="AL1830" s="167"/>
      <c r="AM1830" s="167"/>
      <c r="AN1830" s="167"/>
      <c r="AO1830" s="167"/>
      <c r="AP1830" s="167"/>
      <c r="AQ1830" s="167"/>
      <c r="AR1830" s="167"/>
      <c r="AS1830" s="167"/>
      <c r="AT1830" s="167"/>
      <c r="AU1830" s="167"/>
      <c r="AV1830" s="167"/>
      <c r="AW1830" s="167"/>
      <c r="AX1830" s="167"/>
      <c r="AY1830" s="167"/>
      <c r="AZ1830" s="167"/>
      <c r="BA1830" s="167"/>
      <c r="BB1830" s="167"/>
      <c r="BC1830" s="167"/>
      <c r="BD1830" s="167"/>
      <c r="BE1830" s="167"/>
      <c r="BF1830" s="167"/>
      <c r="BG1830" s="167"/>
      <c r="BH1830" s="167"/>
      <c r="BI1830" s="167"/>
      <c r="BJ1830" s="167"/>
      <c r="BK1830" s="167"/>
      <c r="BL1830" s="166"/>
      <c r="BM1830" s="166"/>
      <c r="BN1830" s="166"/>
      <c r="BO1830" s="166"/>
      <c r="BP1830" s="166"/>
      <c r="BQ1830" s="166"/>
      <c r="BR1830" s="166"/>
      <c r="BS1830" s="166"/>
      <c r="BT1830" s="166"/>
      <c r="BU1830" s="166"/>
      <c r="BV1830" s="166"/>
      <c r="BW1830" s="166"/>
      <c r="BX1830" s="166"/>
      <c r="BY1830" s="166"/>
      <c r="BZ1830" s="166"/>
      <c r="CA1830" s="166"/>
      <c r="CB1830" s="166"/>
      <c r="CC1830" s="166"/>
      <c r="CD1830" s="166"/>
      <c r="CE1830" s="166"/>
      <c r="CF1830" s="166"/>
      <c r="CG1830" s="166"/>
      <c r="CH1830" s="166"/>
      <c r="CI1830" s="166"/>
      <c r="CJ1830" s="166"/>
      <c r="CK1830" s="166"/>
      <c r="CL1830" s="166"/>
      <c r="CM1830" s="166"/>
      <c r="CN1830" s="166"/>
      <c r="CO1830" s="166"/>
      <c r="CP1830" s="166"/>
      <c r="CQ1830" s="166"/>
      <c r="CR1830" s="166"/>
      <c r="CS1830" s="166"/>
      <c r="CT1830" s="166"/>
      <c r="CU1830" s="166"/>
      <c r="CV1830" s="166"/>
      <c r="CW1830" s="166"/>
      <c r="CX1830" s="166"/>
      <c r="CY1830" s="166"/>
      <c r="CZ1830" s="166"/>
      <c r="DA1830" s="166"/>
      <c r="DB1830" s="166"/>
      <c r="DC1830" s="166"/>
      <c r="DD1830" s="166"/>
      <c r="DE1830" s="166"/>
      <c r="DF1830" s="166"/>
      <c r="DG1830" s="166"/>
      <c r="DH1830" s="166"/>
      <c r="DI1830" s="166"/>
      <c r="DJ1830" s="166"/>
      <c r="DK1830" s="166"/>
      <c r="DL1830" s="166"/>
      <c r="DM1830" s="166"/>
      <c r="DN1830" s="166"/>
      <c r="DO1830" s="166"/>
      <c r="DP1830" s="166"/>
      <c r="DQ1830" s="166"/>
      <c r="DR1830" s="166"/>
      <c r="DS1830" s="166"/>
      <c r="DT1830" s="166"/>
      <c r="DU1830" s="166"/>
      <c r="DV1830" s="166"/>
      <c r="DW1830" s="166"/>
      <c r="DX1830" s="166"/>
      <c r="DY1830" s="166"/>
      <c r="DZ1830" s="166"/>
      <c r="EA1830" s="166"/>
      <c r="EB1830" s="166"/>
      <c r="EC1830" s="166"/>
      <c r="ED1830" s="166"/>
      <c r="EE1830" s="166"/>
      <c r="EF1830" s="166"/>
      <c r="EG1830" s="166"/>
      <c r="EH1830" s="166"/>
      <c r="EI1830" s="166"/>
      <c r="EJ1830" s="166"/>
      <c r="EK1830" s="166"/>
      <c r="EL1830" s="166"/>
      <c r="EM1830" s="166"/>
      <c r="EN1830" s="166"/>
      <c r="EO1830" s="166"/>
      <c r="EP1830" s="166"/>
      <c r="EQ1830" s="166"/>
      <c r="ER1830" s="166"/>
      <c r="ES1830" s="166"/>
      <c r="ET1830" s="166"/>
      <c r="EU1830" s="166"/>
      <c r="EV1830" s="166"/>
      <c r="EW1830" s="166"/>
      <c r="EX1830" s="166"/>
      <c r="EY1830" s="166"/>
      <c r="EZ1830" s="166"/>
      <c r="FA1830" s="166"/>
      <c r="FB1830" s="166"/>
      <c r="FC1830" s="166"/>
      <c r="FD1830" s="166"/>
      <c r="FE1830" s="166"/>
      <c r="FF1830" s="166"/>
      <c r="FG1830" s="166"/>
      <c r="FH1830" s="166"/>
      <c r="FI1830" s="166"/>
      <c r="FJ1830" s="166"/>
    </row>
    <row r="1831" spans="13:166" s="19" customFormat="1">
      <c r="M1831" s="166"/>
      <c r="N1831" s="166"/>
      <c r="O1831" s="166"/>
      <c r="P1831" s="166"/>
      <c r="Q1831" s="166"/>
      <c r="R1831" s="166"/>
      <c r="S1831" s="166"/>
      <c r="T1831" s="166"/>
      <c r="U1831" s="166"/>
      <c r="V1831" s="166"/>
      <c r="W1831" s="166"/>
      <c r="X1831" s="166"/>
      <c r="Y1831" s="166"/>
      <c r="Z1831" s="166"/>
      <c r="AA1831" s="166"/>
      <c r="AB1831" s="166"/>
      <c r="AC1831" s="166"/>
      <c r="AD1831" s="166"/>
      <c r="AE1831" s="166"/>
      <c r="AF1831" s="166"/>
      <c r="AG1831" s="166"/>
      <c r="AH1831" s="167"/>
      <c r="AI1831" s="167"/>
      <c r="AJ1831" s="167"/>
      <c r="AK1831" s="167"/>
      <c r="AL1831" s="167"/>
      <c r="AM1831" s="167"/>
      <c r="AN1831" s="167"/>
      <c r="AO1831" s="167"/>
      <c r="AP1831" s="167"/>
      <c r="AQ1831" s="167"/>
      <c r="AR1831" s="167"/>
      <c r="AS1831" s="167"/>
      <c r="AT1831" s="167"/>
      <c r="AU1831" s="167"/>
      <c r="AV1831" s="167"/>
      <c r="AW1831" s="167"/>
      <c r="AX1831" s="167"/>
      <c r="AY1831" s="167"/>
      <c r="AZ1831" s="167"/>
      <c r="BA1831" s="167"/>
      <c r="BB1831" s="167"/>
      <c r="BC1831" s="167"/>
      <c r="BD1831" s="167"/>
      <c r="BE1831" s="167"/>
      <c r="BF1831" s="167"/>
      <c r="BG1831" s="167"/>
      <c r="BH1831" s="167"/>
      <c r="BI1831" s="167"/>
      <c r="BJ1831" s="167"/>
      <c r="BK1831" s="167"/>
      <c r="BL1831" s="166"/>
      <c r="BM1831" s="166"/>
      <c r="BN1831" s="166"/>
      <c r="BO1831" s="166"/>
      <c r="BP1831" s="166"/>
      <c r="BQ1831" s="166"/>
      <c r="BR1831" s="166"/>
      <c r="BS1831" s="166"/>
      <c r="BT1831" s="166"/>
      <c r="BU1831" s="166"/>
      <c r="BV1831" s="166"/>
      <c r="BW1831" s="166"/>
      <c r="BX1831" s="166"/>
      <c r="BY1831" s="166"/>
      <c r="BZ1831" s="166"/>
      <c r="CA1831" s="166"/>
      <c r="CB1831" s="166"/>
      <c r="CC1831" s="166"/>
      <c r="CD1831" s="166"/>
      <c r="CE1831" s="166"/>
      <c r="CF1831" s="166"/>
      <c r="CG1831" s="166"/>
      <c r="CH1831" s="166"/>
      <c r="CI1831" s="166"/>
      <c r="CJ1831" s="166"/>
      <c r="CK1831" s="166"/>
      <c r="CL1831" s="166"/>
      <c r="CM1831" s="166"/>
      <c r="CN1831" s="166"/>
      <c r="CO1831" s="166"/>
      <c r="CP1831" s="166"/>
      <c r="CQ1831" s="166"/>
      <c r="CR1831" s="166"/>
      <c r="CS1831" s="166"/>
      <c r="CT1831" s="166"/>
      <c r="CU1831" s="166"/>
      <c r="CV1831" s="166"/>
      <c r="CW1831" s="166"/>
      <c r="CX1831" s="166"/>
      <c r="CY1831" s="166"/>
      <c r="CZ1831" s="166"/>
      <c r="DA1831" s="166"/>
      <c r="DB1831" s="166"/>
      <c r="DC1831" s="166"/>
      <c r="DD1831" s="166"/>
      <c r="DE1831" s="166"/>
      <c r="DF1831" s="166"/>
      <c r="DG1831" s="166"/>
      <c r="DH1831" s="166"/>
      <c r="DI1831" s="166"/>
      <c r="DJ1831" s="166"/>
      <c r="DK1831" s="166"/>
      <c r="DL1831" s="166"/>
      <c r="DM1831" s="166"/>
      <c r="DN1831" s="166"/>
      <c r="DO1831" s="166"/>
      <c r="DP1831" s="166"/>
      <c r="DQ1831" s="166"/>
      <c r="DR1831" s="166"/>
      <c r="DS1831" s="166"/>
      <c r="DT1831" s="166"/>
      <c r="DU1831" s="166"/>
      <c r="DV1831" s="166"/>
      <c r="DW1831" s="166"/>
      <c r="DX1831" s="166"/>
      <c r="DY1831" s="166"/>
      <c r="DZ1831" s="166"/>
      <c r="EA1831" s="166"/>
      <c r="EB1831" s="166"/>
      <c r="EC1831" s="166"/>
      <c r="ED1831" s="166"/>
      <c r="EE1831" s="166"/>
      <c r="EF1831" s="166"/>
      <c r="EG1831" s="166"/>
      <c r="EH1831" s="166"/>
      <c r="EI1831" s="166"/>
      <c r="EJ1831" s="166"/>
      <c r="EK1831" s="166"/>
      <c r="EL1831" s="166"/>
      <c r="EM1831" s="166"/>
      <c r="EN1831" s="166"/>
      <c r="EO1831" s="166"/>
      <c r="EP1831" s="166"/>
      <c r="EQ1831" s="166"/>
      <c r="ER1831" s="166"/>
      <c r="ES1831" s="166"/>
      <c r="ET1831" s="166"/>
      <c r="EU1831" s="166"/>
      <c r="EV1831" s="166"/>
      <c r="EW1831" s="166"/>
      <c r="EX1831" s="166"/>
      <c r="EY1831" s="166"/>
      <c r="EZ1831" s="166"/>
      <c r="FA1831" s="166"/>
      <c r="FB1831" s="166"/>
      <c r="FC1831" s="166"/>
      <c r="FD1831" s="166"/>
      <c r="FE1831" s="166"/>
      <c r="FF1831" s="166"/>
      <c r="FG1831" s="166"/>
      <c r="FH1831" s="166"/>
      <c r="FI1831" s="166"/>
      <c r="FJ1831" s="166"/>
    </row>
    <row r="1832" spans="13:166" s="19" customFormat="1">
      <c r="M1832" s="166"/>
      <c r="N1832" s="166"/>
      <c r="O1832" s="166"/>
      <c r="P1832" s="166"/>
      <c r="Q1832" s="166"/>
      <c r="R1832" s="166"/>
      <c r="S1832" s="166"/>
      <c r="T1832" s="166"/>
      <c r="U1832" s="166"/>
      <c r="V1832" s="166"/>
      <c r="W1832" s="166"/>
      <c r="X1832" s="166"/>
      <c r="Y1832" s="166"/>
      <c r="Z1832" s="166"/>
      <c r="AA1832" s="166"/>
      <c r="AB1832" s="166"/>
      <c r="AC1832" s="166"/>
      <c r="AD1832" s="166"/>
      <c r="AE1832" s="166"/>
      <c r="AF1832" s="166"/>
      <c r="AG1832" s="166"/>
      <c r="AH1832" s="167"/>
      <c r="AI1832" s="167"/>
      <c r="AJ1832" s="167"/>
      <c r="AK1832" s="167"/>
      <c r="AL1832" s="167"/>
      <c r="AM1832" s="167"/>
      <c r="AN1832" s="167"/>
      <c r="AO1832" s="167"/>
      <c r="AP1832" s="167"/>
      <c r="AQ1832" s="167"/>
      <c r="AR1832" s="167"/>
      <c r="AS1832" s="167"/>
      <c r="AT1832" s="167"/>
      <c r="AU1832" s="167"/>
      <c r="AV1832" s="167"/>
      <c r="AW1832" s="167"/>
      <c r="AX1832" s="167"/>
      <c r="AY1832" s="167"/>
      <c r="AZ1832" s="167"/>
      <c r="BA1832" s="167"/>
      <c r="BB1832" s="167"/>
      <c r="BC1832" s="167"/>
      <c r="BD1832" s="167"/>
      <c r="BE1832" s="167"/>
      <c r="BF1832" s="167"/>
      <c r="BG1832" s="167"/>
      <c r="BH1832" s="167"/>
      <c r="BI1832" s="167"/>
      <c r="BJ1832" s="167"/>
      <c r="BK1832" s="167"/>
      <c r="BL1832" s="166"/>
      <c r="BM1832" s="166"/>
      <c r="BN1832" s="166"/>
      <c r="BO1832" s="166"/>
      <c r="BP1832" s="166"/>
      <c r="BQ1832" s="166"/>
      <c r="BR1832" s="166"/>
      <c r="BS1832" s="166"/>
      <c r="BT1832" s="166"/>
      <c r="BU1832" s="166"/>
      <c r="BV1832" s="166"/>
      <c r="BW1832" s="166"/>
      <c r="BX1832" s="166"/>
      <c r="BY1832" s="166"/>
      <c r="BZ1832" s="166"/>
      <c r="CA1832" s="166"/>
      <c r="CB1832" s="166"/>
      <c r="CC1832" s="166"/>
      <c r="CD1832" s="166"/>
      <c r="CE1832" s="166"/>
      <c r="CF1832" s="166"/>
      <c r="CG1832" s="166"/>
      <c r="CH1832" s="166"/>
      <c r="CI1832" s="166"/>
      <c r="CJ1832" s="166"/>
      <c r="CK1832" s="166"/>
      <c r="CL1832" s="166"/>
      <c r="CM1832" s="166"/>
      <c r="CN1832" s="166"/>
      <c r="CO1832" s="166"/>
      <c r="CP1832" s="166"/>
      <c r="CQ1832" s="166"/>
      <c r="CR1832" s="166"/>
      <c r="CS1832" s="166"/>
      <c r="CT1832" s="166"/>
      <c r="CU1832" s="166"/>
      <c r="CV1832" s="166"/>
      <c r="CW1832" s="166"/>
      <c r="CX1832" s="166"/>
      <c r="CY1832" s="166"/>
      <c r="CZ1832" s="166"/>
      <c r="DA1832" s="166"/>
      <c r="DB1832" s="166"/>
      <c r="DC1832" s="166"/>
      <c r="DD1832" s="166"/>
      <c r="DE1832" s="166"/>
      <c r="DF1832" s="166"/>
      <c r="DG1832" s="166"/>
      <c r="DH1832" s="166"/>
      <c r="DI1832" s="166"/>
      <c r="DJ1832" s="166"/>
      <c r="DK1832" s="166"/>
      <c r="DL1832" s="166"/>
      <c r="DM1832" s="166"/>
      <c r="DN1832" s="166"/>
      <c r="DO1832" s="166"/>
      <c r="DP1832" s="166"/>
      <c r="DQ1832" s="166"/>
      <c r="DR1832" s="166"/>
      <c r="DS1832" s="166"/>
      <c r="DT1832" s="166"/>
      <c r="DU1832" s="166"/>
      <c r="DV1832" s="166"/>
      <c r="DW1832" s="166"/>
      <c r="DX1832" s="166"/>
      <c r="DY1832" s="166"/>
      <c r="DZ1832" s="166"/>
      <c r="EA1832" s="166"/>
      <c r="EB1832" s="166"/>
      <c r="EC1832" s="166"/>
      <c r="ED1832" s="166"/>
      <c r="EE1832" s="166"/>
      <c r="EF1832" s="166"/>
      <c r="EG1832" s="166"/>
      <c r="EH1832" s="166"/>
      <c r="EI1832" s="166"/>
      <c r="EJ1832" s="166"/>
      <c r="EK1832" s="166"/>
      <c r="EL1832" s="166"/>
      <c r="EM1832" s="166"/>
      <c r="EN1832" s="166"/>
      <c r="EO1832" s="166"/>
      <c r="EP1832" s="166"/>
      <c r="EQ1832" s="166"/>
      <c r="ER1832" s="166"/>
      <c r="ES1832" s="166"/>
      <c r="ET1832" s="166"/>
      <c r="EU1832" s="166"/>
      <c r="EV1832" s="166"/>
      <c r="EW1832" s="166"/>
      <c r="EX1832" s="166"/>
      <c r="EY1832" s="166"/>
      <c r="EZ1832" s="166"/>
      <c r="FA1832" s="166"/>
      <c r="FB1832" s="166"/>
      <c r="FC1832" s="166"/>
      <c r="FD1832" s="166"/>
      <c r="FE1832" s="166"/>
      <c r="FF1832" s="166"/>
      <c r="FG1832" s="166"/>
      <c r="FH1832" s="166"/>
      <c r="FI1832" s="166"/>
      <c r="FJ1832" s="166"/>
    </row>
    <row r="1833" spans="13:166" s="19" customFormat="1">
      <c r="M1833" s="166"/>
      <c r="N1833" s="166"/>
      <c r="O1833" s="166"/>
      <c r="P1833" s="166"/>
      <c r="Q1833" s="166"/>
      <c r="R1833" s="166"/>
      <c r="S1833" s="166"/>
      <c r="T1833" s="166"/>
      <c r="U1833" s="166"/>
      <c r="V1833" s="166"/>
      <c r="W1833" s="166"/>
      <c r="X1833" s="166"/>
      <c r="Y1833" s="166"/>
      <c r="Z1833" s="166"/>
      <c r="AA1833" s="166"/>
      <c r="AB1833" s="166"/>
      <c r="AC1833" s="166"/>
      <c r="AD1833" s="166"/>
      <c r="AE1833" s="166"/>
      <c r="AF1833" s="166"/>
      <c r="AG1833" s="166"/>
      <c r="AH1833" s="167"/>
      <c r="AI1833" s="167"/>
      <c r="AJ1833" s="167"/>
      <c r="AK1833" s="167"/>
      <c r="AL1833" s="167"/>
      <c r="AM1833" s="167"/>
      <c r="AN1833" s="167"/>
      <c r="AO1833" s="167"/>
      <c r="AP1833" s="167"/>
      <c r="AQ1833" s="167"/>
      <c r="AR1833" s="167"/>
      <c r="AS1833" s="167"/>
      <c r="AT1833" s="167"/>
      <c r="AU1833" s="167"/>
      <c r="AV1833" s="167"/>
      <c r="AW1833" s="167"/>
      <c r="AX1833" s="167"/>
      <c r="AY1833" s="167"/>
      <c r="AZ1833" s="167"/>
      <c r="BA1833" s="167"/>
      <c r="BB1833" s="167"/>
      <c r="BC1833" s="167"/>
      <c r="BD1833" s="167"/>
      <c r="BE1833" s="167"/>
      <c r="BF1833" s="167"/>
      <c r="BG1833" s="167"/>
      <c r="BH1833" s="167"/>
      <c r="BI1833" s="167"/>
      <c r="BJ1833" s="167"/>
      <c r="BK1833" s="167"/>
      <c r="BL1833" s="166"/>
      <c r="BM1833" s="166"/>
      <c r="BN1833" s="166"/>
      <c r="BO1833" s="166"/>
      <c r="BP1833" s="166"/>
      <c r="BQ1833" s="166"/>
      <c r="BR1833" s="166"/>
      <c r="BS1833" s="166"/>
      <c r="BT1833" s="166"/>
      <c r="BU1833" s="166"/>
      <c r="BV1833" s="166"/>
      <c r="BW1833" s="166"/>
      <c r="BX1833" s="166"/>
      <c r="BY1833" s="166"/>
      <c r="BZ1833" s="166"/>
      <c r="CA1833" s="166"/>
      <c r="CB1833" s="166"/>
      <c r="CC1833" s="166"/>
      <c r="CD1833" s="166"/>
      <c r="CE1833" s="166"/>
      <c r="CF1833" s="166"/>
      <c r="CG1833" s="166"/>
      <c r="CH1833" s="166"/>
      <c r="CI1833" s="166"/>
      <c r="CJ1833" s="166"/>
      <c r="CK1833" s="166"/>
      <c r="CL1833" s="166"/>
      <c r="CM1833" s="166"/>
      <c r="CN1833" s="166"/>
      <c r="CO1833" s="166"/>
      <c r="CP1833" s="166"/>
      <c r="CQ1833" s="166"/>
      <c r="CR1833" s="166"/>
      <c r="CS1833" s="166"/>
      <c r="CT1833" s="166"/>
      <c r="CU1833" s="166"/>
      <c r="CV1833" s="166"/>
      <c r="CW1833" s="166"/>
      <c r="CX1833" s="166"/>
      <c r="CY1833" s="166"/>
      <c r="CZ1833" s="166"/>
      <c r="DA1833" s="166"/>
      <c r="DB1833" s="166"/>
      <c r="DC1833" s="166"/>
      <c r="DD1833" s="166"/>
      <c r="DE1833" s="166"/>
      <c r="DF1833" s="166"/>
      <c r="DG1833" s="166"/>
      <c r="DH1833" s="166"/>
      <c r="DI1833" s="166"/>
      <c r="DJ1833" s="166"/>
      <c r="DK1833" s="166"/>
      <c r="DL1833" s="166"/>
      <c r="DM1833" s="166"/>
      <c r="DN1833" s="166"/>
      <c r="DO1833" s="166"/>
      <c r="DP1833" s="166"/>
      <c r="DQ1833" s="166"/>
      <c r="DR1833" s="166"/>
      <c r="DS1833" s="166"/>
      <c r="DT1833" s="166"/>
      <c r="DU1833" s="166"/>
      <c r="DV1833" s="166"/>
      <c r="DW1833" s="166"/>
      <c r="DX1833" s="166"/>
      <c r="DY1833" s="166"/>
      <c r="DZ1833" s="166"/>
      <c r="EA1833" s="166"/>
      <c r="EB1833" s="166"/>
      <c r="EC1833" s="166"/>
      <c r="ED1833" s="166"/>
      <c r="EE1833" s="166"/>
      <c r="EF1833" s="166"/>
      <c r="EG1833" s="166"/>
      <c r="EH1833" s="166"/>
      <c r="EI1833" s="166"/>
      <c r="EJ1833" s="166"/>
      <c r="EK1833" s="166"/>
      <c r="EL1833" s="166"/>
      <c r="EM1833" s="166"/>
      <c r="EN1833" s="166"/>
      <c r="EO1833" s="166"/>
      <c r="EP1833" s="166"/>
      <c r="EQ1833" s="166"/>
      <c r="ER1833" s="166"/>
      <c r="ES1833" s="166"/>
      <c r="ET1833" s="166"/>
      <c r="EU1833" s="166"/>
      <c r="EV1833" s="166"/>
      <c r="EW1833" s="166"/>
      <c r="EX1833" s="166"/>
      <c r="EY1833" s="166"/>
      <c r="EZ1833" s="166"/>
      <c r="FA1833" s="166"/>
      <c r="FB1833" s="166"/>
      <c r="FC1833" s="166"/>
      <c r="FD1833" s="166"/>
      <c r="FE1833" s="166"/>
      <c r="FF1833" s="166"/>
      <c r="FG1833" s="166"/>
      <c r="FH1833" s="166"/>
      <c r="FI1833" s="166"/>
      <c r="FJ1833" s="166"/>
    </row>
    <row r="1834" spans="13:166" s="19" customFormat="1">
      <c r="M1834" s="166"/>
      <c r="N1834" s="166"/>
      <c r="O1834" s="166"/>
      <c r="P1834" s="166"/>
      <c r="Q1834" s="166"/>
      <c r="R1834" s="166"/>
      <c r="S1834" s="166"/>
      <c r="T1834" s="166"/>
      <c r="U1834" s="166"/>
      <c r="V1834" s="166"/>
      <c r="W1834" s="166"/>
      <c r="X1834" s="166"/>
      <c r="Y1834" s="166"/>
      <c r="Z1834" s="166"/>
      <c r="AA1834" s="166"/>
      <c r="AB1834" s="166"/>
      <c r="AC1834" s="166"/>
      <c r="AD1834" s="166"/>
      <c r="AE1834" s="166"/>
      <c r="AF1834" s="166"/>
      <c r="AG1834" s="166"/>
      <c r="AH1834" s="167"/>
      <c r="AI1834" s="167"/>
      <c r="AJ1834" s="167"/>
      <c r="AK1834" s="167"/>
      <c r="AL1834" s="167"/>
      <c r="AM1834" s="167"/>
      <c r="AN1834" s="167"/>
      <c r="AO1834" s="167"/>
      <c r="AP1834" s="167"/>
      <c r="AQ1834" s="167"/>
      <c r="AR1834" s="167"/>
      <c r="AS1834" s="167"/>
      <c r="AT1834" s="167"/>
      <c r="AU1834" s="167"/>
      <c r="AV1834" s="167"/>
      <c r="AW1834" s="167"/>
      <c r="AX1834" s="167"/>
      <c r="AY1834" s="167"/>
      <c r="AZ1834" s="167"/>
      <c r="BA1834" s="167"/>
      <c r="BB1834" s="167"/>
      <c r="BC1834" s="167"/>
      <c r="BD1834" s="167"/>
      <c r="BE1834" s="167"/>
      <c r="BF1834" s="167"/>
      <c r="BG1834" s="167"/>
      <c r="BH1834" s="167"/>
      <c r="BI1834" s="167"/>
      <c r="BJ1834" s="167"/>
      <c r="BK1834" s="167"/>
      <c r="BL1834" s="166"/>
      <c r="BM1834" s="166"/>
      <c r="BN1834" s="166"/>
      <c r="BO1834" s="166"/>
      <c r="BP1834" s="166"/>
      <c r="BQ1834" s="166"/>
      <c r="BR1834" s="166"/>
      <c r="BS1834" s="166"/>
      <c r="BT1834" s="166"/>
      <c r="BU1834" s="166"/>
      <c r="BV1834" s="166"/>
      <c r="BW1834" s="166"/>
      <c r="BX1834" s="166"/>
      <c r="BY1834" s="166"/>
      <c r="BZ1834" s="166"/>
      <c r="CA1834" s="166"/>
      <c r="CB1834" s="166"/>
      <c r="CC1834" s="166"/>
      <c r="CD1834" s="166"/>
      <c r="CE1834" s="166"/>
      <c r="CF1834" s="166"/>
      <c r="CG1834" s="166"/>
      <c r="CH1834" s="166"/>
      <c r="CI1834" s="166"/>
      <c r="CJ1834" s="166"/>
      <c r="CK1834" s="166"/>
      <c r="CL1834" s="166"/>
      <c r="CM1834" s="166"/>
      <c r="CN1834" s="166"/>
      <c r="CO1834" s="166"/>
      <c r="CP1834" s="166"/>
      <c r="CQ1834" s="166"/>
      <c r="CR1834" s="166"/>
      <c r="CS1834" s="166"/>
      <c r="CT1834" s="166"/>
      <c r="CU1834" s="166"/>
      <c r="CV1834" s="166"/>
      <c r="CW1834" s="166"/>
      <c r="CX1834" s="166"/>
      <c r="CY1834" s="166"/>
      <c r="CZ1834" s="166"/>
      <c r="DA1834" s="166"/>
      <c r="DB1834" s="166"/>
      <c r="DC1834" s="166"/>
      <c r="DD1834" s="166"/>
      <c r="DE1834" s="166"/>
      <c r="DF1834" s="166"/>
      <c r="DG1834" s="166"/>
      <c r="DH1834" s="166"/>
      <c r="DI1834" s="166"/>
      <c r="DJ1834" s="166"/>
      <c r="DK1834" s="166"/>
      <c r="DL1834" s="166"/>
      <c r="DM1834" s="166"/>
      <c r="DN1834" s="166"/>
      <c r="DO1834" s="166"/>
      <c r="DP1834" s="166"/>
      <c r="DQ1834" s="166"/>
      <c r="DR1834" s="166"/>
      <c r="DS1834" s="166"/>
      <c r="DT1834" s="166"/>
      <c r="DU1834" s="166"/>
      <c r="DV1834" s="166"/>
      <c r="DW1834" s="166"/>
      <c r="DX1834" s="166"/>
      <c r="DY1834" s="166"/>
      <c r="DZ1834" s="166"/>
      <c r="EA1834" s="166"/>
      <c r="EB1834" s="166"/>
      <c r="EC1834" s="166"/>
      <c r="ED1834" s="166"/>
      <c r="EE1834" s="166"/>
      <c r="EF1834" s="166"/>
      <c r="EG1834" s="166"/>
      <c r="EH1834" s="166"/>
      <c r="EI1834" s="166"/>
      <c r="EJ1834" s="166"/>
      <c r="EK1834" s="166"/>
      <c r="EL1834" s="166"/>
      <c r="EM1834" s="166"/>
      <c r="EN1834" s="166"/>
      <c r="EO1834" s="166"/>
      <c r="EP1834" s="166"/>
      <c r="EQ1834" s="166"/>
      <c r="ER1834" s="166"/>
      <c r="ES1834" s="166"/>
      <c r="ET1834" s="166"/>
      <c r="EU1834" s="166"/>
      <c r="EV1834" s="166"/>
      <c r="EW1834" s="166"/>
      <c r="EX1834" s="166"/>
      <c r="EY1834" s="166"/>
      <c r="EZ1834" s="166"/>
      <c r="FA1834" s="166"/>
      <c r="FB1834" s="166"/>
      <c r="FC1834" s="166"/>
      <c r="FD1834" s="166"/>
      <c r="FE1834" s="166"/>
      <c r="FF1834" s="166"/>
      <c r="FG1834" s="166"/>
      <c r="FH1834" s="166"/>
      <c r="FI1834" s="166"/>
      <c r="FJ1834" s="166"/>
    </row>
    <row r="1835" spans="13:166" s="19" customFormat="1">
      <c r="M1835" s="166"/>
      <c r="N1835" s="166"/>
      <c r="O1835" s="166"/>
      <c r="P1835" s="166"/>
      <c r="Q1835" s="166"/>
      <c r="R1835" s="166"/>
      <c r="S1835" s="166"/>
      <c r="T1835" s="166"/>
      <c r="U1835" s="166"/>
      <c r="V1835" s="166"/>
      <c r="W1835" s="166"/>
      <c r="X1835" s="166"/>
      <c r="Y1835" s="166"/>
      <c r="Z1835" s="166"/>
      <c r="AA1835" s="166"/>
      <c r="AB1835" s="166"/>
      <c r="AC1835" s="166"/>
      <c r="AD1835" s="166"/>
      <c r="AE1835" s="166"/>
      <c r="AF1835" s="166"/>
      <c r="AG1835" s="166"/>
      <c r="AH1835" s="167"/>
      <c r="AI1835" s="167"/>
      <c r="AJ1835" s="167"/>
      <c r="AK1835" s="167"/>
      <c r="AL1835" s="167"/>
      <c r="AM1835" s="167"/>
      <c r="AN1835" s="167"/>
      <c r="AO1835" s="167"/>
      <c r="AP1835" s="167"/>
      <c r="AQ1835" s="167"/>
      <c r="AR1835" s="167"/>
      <c r="AS1835" s="167"/>
      <c r="AT1835" s="167"/>
      <c r="AU1835" s="167"/>
      <c r="AV1835" s="167"/>
      <c r="AW1835" s="167"/>
      <c r="AX1835" s="167"/>
      <c r="AY1835" s="167"/>
      <c r="AZ1835" s="167"/>
      <c r="BA1835" s="167"/>
      <c r="BB1835" s="167"/>
      <c r="BC1835" s="167"/>
      <c r="BD1835" s="167"/>
      <c r="BE1835" s="167"/>
      <c r="BF1835" s="167"/>
      <c r="BG1835" s="167"/>
      <c r="BH1835" s="167"/>
      <c r="BI1835" s="167"/>
      <c r="BJ1835" s="167"/>
      <c r="BK1835" s="167"/>
      <c r="BL1835" s="166"/>
      <c r="BM1835" s="166"/>
      <c r="BN1835" s="166"/>
      <c r="BO1835" s="166"/>
      <c r="BP1835" s="166"/>
      <c r="BQ1835" s="166"/>
      <c r="BR1835" s="166"/>
      <c r="BS1835" s="166"/>
      <c r="BT1835" s="166"/>
      <c r="BU1835" s="166"/>
      <c r="BV1835" s="166"/>
      <c r="BW1835" s="166"/>
      <c r="BX1835" s="166"/>
      <c r="BY1835" s="166"/>
      <c r="BZ1835" s="166"/>
      <c r="CA1835" s="166"/>
      <c r="CB1835" s="166"/>
      <c r="CC1835" s="166"/>
      <c r="CD1835" s="166"/>
      <c r="CE1835" s="166"/>
      <c r="CF1835" s="166"/>
      <c r="CG1835" s="166"/>
      <c r="CH1835" s="166"/>
      <c r="CI1835" s="166"/>
      <c r="CJ1835" s="166"/>
      <c r="CK1835" s="166"/>
      <c r="CL1835" s="166"/>
      <c r="CM1835" s="166"/>
      <c r="CN1835" s="166"/>
      <c r="CO1835" s="166"/>
      <c r="CP1835" s="166"/>
      <c r="CQ1835" s="166"/>
      <c r="CR1835" s="166"/>
      <c r="CS1835" s="166"/>
      <c r="CT1835" s="166"/>
      <c r="CU1835" s="166"/>
      <c r="CV1835" s="166"/>
      <c r="CW1835" s="166"/>
      <c r="CX1835" s="166"/>
      <c r="CY1835" s="166"/>
      <c r="CZ1835" s="166"/>
      <c r="DA1835" s="166"/>
      <c r="DB1835" s="166"/>
      <c r="DC1835" s="166"/>
      <c r="DD1835" s="166"/>
      <c r="DE1835" s="166"/>
      <c r="DF1835" s="166"/>
      <c r="DG1835" s="166"/>
      <c r="DH1835" s="166"/>
      <c r="DI1835" s="166"/>
      <c r="DJ1835" s="166"/>
      <c r="DK1835" s="166"/>
      <c r="DL1835" s="166"/>
      <c r="DM1835" s="166"/>
      <c r="DN1835" s="166"/>
      <c r="DO1835" s="166"/>
      <c r="DP1835" s="166"/>
      <c r="DQ1835" s="166"/>
      <c r="DR1835" s="166"/>
      <c r="DS1835" s="166"/>
      <c r="DT1835" s="166"/>
      <c r="DU1835" s="166"/>
      <c r="DV1835" s="166"/>
      <c r="DW1835" s="166"/>
      <c r="DX1835" s="166"/>
      <c r="DY1835" s="166"/>
      <c r="DZ1835" s="166"/>
      <c r="EA1835" s="166"/>
      <c r="EB1835" s="166"/>
      <c r="EC1835" s="166"/>
      <c r="ED1835" s="166"/>
      <c r="EE1835" s="166"/>
      <c r="EF1835" s="166"/>
      <c r="EG1835" s="166"/>
      <c r="EH1835" s="166"/>
      <c r="EI1835" s="166"/>
      <c r="EJ1835" s="166"/>
      <c r="EK1835" s="166"/>
      <c r="EL1835" s="166"/>
      <c r="EM1835" s="166"/>
      <c r="EN1835" s="166"/>
      <c r="EO1835" s="166"/>
      <c r="EP1835" s="166"/>
      <c r="EQ1835" s="166"/>
      <c r="ER1835" s="166"/>
      <c r="ES1835" s="166"/>
      <c r="ET1835" s="166"/>
      <c r="EU1835" s="166"/>
      <c r="EV1835" s="166"/>
      <c r="EW1835" s="166"/>
      <c r="EX1835" s="166"/>
      <c r="EY1835" s="166"/>
      <c r="EZ1835" s="166"/>
      <c r="FA1835" s="166"/>
      <c r="FB1835" s="166"/>
      <c r="FC1835" s="166"/>
      <c r="FD1835" s="166"/>
      <c r="FE1835" s="166"/>
      <c r="FF1835" s="166"/>
      <c r="FG1835" s="166"/>
      <c r="FH1835" s="166"/>
      <c r="FI1835" s="166"/>
      <c r="FJ1835" s="166"/>
    </row>
    <row r="1836" spans="13:166" s="19" customFormat="1">
      <c r="M1836" s="166"/>
      <c r="N1836" s="166"/>
      <c r="O1836" s="166"/>
      <c r="P1836" s="166"/>
      <c r="Q1836" s="166"/>
      <c r="R1836" s="166"/>
      <c r="S1836" s="166"/>
      <c r="T1836" s="166"/>
      <c r="U1836" s="166"/>
      <c r="V1836" s="166"/>
      <c r="W1836" s="166"/>
      <c r="X1836" s="166"/>
      <c r="Y1836" s="166"/>
      <c r="Z1836" s="166"/>
      <c r="AA1836" s="166"/>
      <c r="AB1836" s="166"/>
      <c r="AC1836" s="166"/>
      <c r="AD1836" s="166"/>
      <c r="AE1836" s="166"/>
      <c r="AF1836" s="166"/>
      <c r="AG1836" s="166"/>
      <c r="AH1836" s="167"/>
      <c r="AI1836" s="167"/>
      <c r="AJ1836" s="167"/>
      <c r="AK1836" s="167"/>
      <c r="AL1836" s="167"/>
      <c r="AM1836" s="167"/>
      <c r="AN1836" s="167"/>
      <c r="AO1836" s="167"/>
      <c r="AP1836" s="167"/>
      <c r="AQ1836" s="167"/>
      <c r="AR1836" s="167"/>
      <c r="AS1836" s="167"/>
      <c r="AT1836" s="167"/>
      <c r="AU1836" s="167"/>
      <c r="AV1836" s="167"/>
      <c r="AW1836" s="167"/>
      <c r="AX1836" s="167"/>
      <c r="AY1836" s="167"/>
      <c r="AZ1836" s="167"/>
      <c r="BA1836" s="167"/>
      <c r="BB1836" s="167"/>
      <c r="BC1836" s="167"/>
      <c r="BD1836" s="167"/>
      <c r="BE1836" s="167"/>
      <c r="BF1836" s="167"/>
      <c r="BG1836" s="167"/>
      <c r="BH1836" s="167"/>
      <c r="BI1836" s="167"/>
      <c r="BJ1836" s="167"/>
      <c r="BK1836" s="167"/>
      <c r="BL1836" s="166"/>
      <c r="BM1836" s="166"/>
      <c r="BN1836" s="166"/>
      <c r="BO1836" s="166"/>
      <c r="BP1836" s="166"/>
      <c r="BQ1836" s="166"/>
      <c r="BR1836" s="166"/>
      <c r="BS1836" s="166"/>
      <c r="BT1836" s="166"/>
      <c r="BU1836" s="166"/>
      <c r="BV1836" s="166"/>
      <c r="BW1836" s="166"/>
      <c r="BX1836" s="166"/>
      <c r="BY1836" s="166"/>
      <c r="BZ1836" s="166"/>
      <c r="CA1836" s="166"/>
      <c r="CB1836" s="166"/>
      <c r="CC1836" s="166"/>
      <c r="CD1836" s="166"/>
      <c r="CE1836" s="166"/>
      <c r="CF1836" s="166"/>
      <c r="CG1836" s="166"/>
      <c r="CH1836" s="166"/>
      <c r="CI1836" s="166"/>
      <c r="CJ1836" s="166"/>
      <c r="CK1836" s="166"/>
      <c r="CL1836" s="166"/>
      <c r="CM1836" s="166"/>
      <c r="CN1836" s="166"/>
      <c r="CO1836" s="166"/>
      <c r="CP1836" s="166"/>
      <c r="CQ1836" s="166"/>
      <c r="CR1836" s="166"/>
      <c r="CS1836" s="166"/>
      <c r="CT1836" s="166"/>
      <c r="CU1836" s="166"/>
      <c r="CV1836" s="166"/>
      <c r="CW1836" s="166"/>
      <c r="CX1836" s="166"/>
      <c r="CY1836" s="166"/>
      <c r="CZ1836" s="166"/>
      <c r="DA1836" s="166"/>
      <c r="DB1836" s="166"/>
      <c r="DC1836" s="166"/>
      <c r="DD1836" s="166"/>
      <c r="DE1836" s="166"/>
      <c r="DF1836" s="166"/>
      <c r="DG1836" s="166"/>
      <c r="DH1836" s="166"/>
      <c r="DI1836" s="166"/>
      <c r="DJ1836" s="166"/>
      <c r="DK1836" s="166"/>
      <c r="DL1836" s="166"/>
      <c r="DM1836" s="166"/>
      <c r="DN1836" s="166"/>
      <c r="DO1836" s="166"/>
      <c r="DP1836" s="166"/>
      <c r="DQ1836" s="166"/>
      <c r="DR1836" s="166"/>
      <c r="DS1836" s="166"/>
      <c r="DT1836" s="166"/>
      <c r="DU1836" s="166"/>
      <c r="DV1836" s="166"/>
      <c r="DW1836" s="166"/>
      <c r="DX1836" s="166"/>
      <c r="DY1836" s="166"/>
      <c r="DZ1836" s="166"/>
      <c r="EA1836" s="166"/>
      <c r="EB1836" s="166"/>
      <c r="EC1836" s="166"/>
      <c r="ED1836" s="166"/>
      <c r="EE1836" s="166"/>
      <c r="EF1836" s="166"/>
      <c r="EG1836" s="166"/>
      <c r="EH1836" s="166"/>
      <c r="EI1836" s="166"/>
      <c r="EJ1836" s="166"/>
      <c r="EK1836" s="166"/>
      <c r="EL1836" s="166"/>
      <c r="EM1836" s="166"/>
      <c r="EN1836" s="166"/>
      <c r="EO1836" s="166"/>
      <c r="EP1836" s="166"/>
      <c r="EQ1836" s="166"/>
      <c r="ER1836" s="166"/>
      <c r="ES1836" s="166"/>
      <c r="ET1836" s="166"/>
      <c r="EU1836" s="166"/>
      <c r="EV1836" s="166"/>
      <c r="EW1836" s="166"/>
      <c r="EX1836" s="166"/>
      <c r="EY1836" s="166"/>
      <c r="EZ1836" s="166"/>
      <c r="FA1836" s="166"/>
      <c r="FB1836" s="166"/>
      <c r="FC1836" s="166"/>
      <c r="FD1836" s="166"/>
      <c r="FE1836" s="166"/>
      <c r="FF1836" s="166"/>
      <c r="FG1836" s="166"/>
      <c r="FH1836" s="166"/>
      <c r="FI1836" s="166"/>
      <c r="FJ1836" s="166"/>
    </row>
    <row r="1837" spans="13:166" s="19" customFormat="1">
      <c r="M1837" s="166"/>
      <c r="N1837" s="166"/>
      <c r="O1837" s="166"/>
      <c r="P1837" s="166"/>
      <c r="Q1837" s="166"/>
      <c r="R1837" s="166"/>
      <c r="S1837" s="166"/>
      <c r="T1837" s="166"/>
      <c r="U1837" s="166"/>
      <c r="V1837" s="166"/>
      <c r="W1837" s="166"/>
      <c r="X1837" s="166"/>
      <c r="Y1837" s="166"/>
      <c r="Z1837" s="166"/>
      <c r="AA1837" s="166"/>
      <c r="AB1837" s="166"/>
      <c r="AC1837" s="166"/>
      <c r="AD1837" s="166"/>
      <c r="AE1837" s="166"/>
      <c r="AF1837" s="166"/>
      <c r="AG1837" s="166"/>
      <c r="AH1837" s="167"/>
      <c r="AI1837" s="167"/>
      <c r="AJ1837" s="167"/>
      <c r="AK1837" s="167"/>
      <c r="AL1837" s="167"/>
      <c r="AM1837" s="167"/>
      <c r="AN1837" s="167"/>
      <c r="AO1837" s="167"/>
      <c r="AP1837" s="167"/>
      <c r="AQ1837" s="167"/>
      <c r="AR1837" s="167"/>
      <c r="AS1837" s="167"/>
      <c r="AT1837" s="167"/>
      <c r="AU1837" s="167"/>
      <c r="AV1837" s="167"/>
      <c r="AW1837" s="167"/>
      <c r="AX1837" s="167"/>
      <c r="AY1837" s="167"/>
      <c r="AZ1837" s="167"/>
      <c r="BA1837" s="167"/>
      <c r="BB1837" s="167"/>
      <c r="BC1837" s="167"/>
      <c r="BD1837" s="167"/>
      <c r="BE1837" s="167"/>
      <c r="BF1837" s="167"/>
      <c r="BG1837" s="167"/>
      <c r="BH1837" s="167"/>
      <c r="BI1837" s="167"/>
      <c r="BJ1837" s="167"/>
      <c r="BK1837" s="167"/>
      <c r="BL1837" s="166"/>
      <c r="BM1837" s="166"/>
      <c r="BN1837" s="166"/>
      <c r="BO1837" s="166"/>
      <c r="BP1837" s="166"/>
      <c r="BQ1837" s="166"/>
      <c r="BR1837" s="166"/>
      <c r="BS1837" s="166"/>
      <c r="BT1837" s="166"/>
      <c r="BU1837" s="166"/>
      <c r="BV1837" s="166"/>
      <c r="BW1837" s="166"/>
      <c r="BX1837" s="166"/>
      <c r="BY1837" s="166"/>
      <c r="BZ1837" s="166"/>
      <c r="CA1837" s="166"/>
      <c r="CB1837" s="166"/>
      <c r="CC1837" s="166"/>
      <c r="CD1837" s="166"/>
      <c r="CE1837" s="166"/>
      <c r="CF1837" s="166"/>
      <c r="CG1837" s="166"/>
      <c r="CH1837" s="166"/>
      <c r="CI1837" s="166"/>
      <c r="CJ1837" s="166"/>
      <c r="CK1837" s="166"/>
      <c r="CL1837" s="166"/>
      <c r="CM1837" s="166"/>
      <c r="CN1837" s="166"/>
      <c r="CO1837" s="166"/>
      <c r="CP1837" s="166"/>
      <c r="CQ1837" s="166"/>
      <c r="CR1837" s="166"/>
      <c r="CS1837" s="166"/>
      <c r="CT1837" s="166"/>
      <c r="CU1837" s="166"/>
      <c r="CV1837" s="166"/>
      <c r="CW1837" s="166"/>
      <c r="CX1837" s="166"/>
      <c r="CY1837" s="166"/>
      <c r="CZ1837" s="166"/>
      <c r="DA1837" s="166"/>
      <c r="DB1837" s="166"/>
      <c r="DC1837" s="166"/>
      <c r="DD1837" s="166"/>
      <c r="DE1837" s="166"/>
      <c r="DF1837" s="166"/>
      <c r="DG1837" s="166"/>
      <c r="DH1837" s="166"/>
      <c r="DI1837" s="166"/>
      <c r="DJ1837" s="166"/>
      <c r="DK1837" s="166"/>
      <c r="DL1837" s="166"/>
      <c r="DM1837" s="166"/>
      <c r="DN1837" s="166"/>
      <c r="DO1837" s="166"/>
      <c r="DP1837" s="166"/>
      <c r="DQ1837" s="166"/>
      <c r="DR1837" s="166"/>
      <c r="DS1837" s="166"/>
      <c r="DT1837" s="166"/>
      <c r="DU1837" s="166"/>
      <c r="DV1837" s="166"/>
      <c r="DW1837" s="166"/>
      <c r="DX1837" s="166"/>
      <c r="DY1837" s="166"/>
      <c r="DZ1837" s="166"/>
      <c r="EA1837" s="166"/>
      <c r="EB1837" s="166"/>
      <c r="EC1837" s="166"/>
      <c r="ED1837" s="166"/>
      <c r="EE1837" s="166"/>
      <c r="EF1837" s="166"/>
      <c r="EG1837" s="166"/>
      <c r="EH1837" s="166"/>
      <c r="EI1837" s="166"/>
      <c r="EJ1837" s="166"/>
      <c r="EK1837" s="166"/>
      <c r="EL1837" s="166"/>
      <c r="EM1837" s="166"/>
      <c r="EN1837" s="166"/>
      <c r="EO1837" s="166"/>
      <c r="EP1837" s="166"/>
      <c r="EQ1837" s="166"/>
      <c r="ER1837" s="166"/>
      <c r="ES1837" s="166"/>
      <c r="ET1837" s="166"/>
      <c r="EU1837" s="166"/>
      <c r="EV1837" s="166"/>
      <c r="EW1837" s="166"/>
      <c r="EX1837" s="166"/>
      <c r="EY1837" s="166"/>
      <c r="EZ1837" s="166"/>
      <c r="FA1837" s="166"/>
      <c r="FB1837" s="166"/>
      <c r="FC1837" s="166"/>
      <c r="FD1837" s="166"/>
      <c r="FE1837" s="166"/>
      <c r="FF1837" s="166"/>
      <c r="FG1837" s="166"/>
      <c r="FH1837" s="166"/>
      <c r="FI1837" s="166"/>
      <c r="FJ1837" s="166"/>
    </row>
    <row r="1838" spans="13:166" s="19" customFormat="1">
      <c r="M1838" s="166"/>
      <c r="N1838" s="166"/>
      <c r="O1838" s="166"/>
      <c r="P1838" s="166"/>
      <c r="Q1838" s="166"/>
      <c r="R1838" s="166"/>
      <c r="S1838" s="166"/>
      <c r="T1838" s="166"/>
      <c r="U1838" s="166"/>
      <c r="V1838" s="166"/>
      <c r="W1838" s="166"/>
      <c r="X1838" s="166"/>
      <c r="Y1838" s="166"/>
      <c r="Z1838" s="166"/>
      <c r="AA1838" s="166"/>
      <c r="AB1838" s="166"/>
      <c r="AC1838" s="166"/>
      <c r="AD1838" s="166"/>
      <c r="AE1838" s="166"/>
      <c r="AF1838" s="166"/>
      <c r="AG1838" s="166"/>
      <c r="AH1838" s="167"/>
      <c r="AI1838" s="167"/>
      <c r="AJ1838" s="167"/>
      <c r="AK1838" s="167"/>
      <c r="AL1838" s="167"/>
      <c r="AM1838" s="167"/>
      <c r="AN1838" s="167"/>
      <c r="AO1838" s="167"/>
      <c r="AP1838" s="167"/>
      <c r="AQ1838" s="167"/>
      <c r="AR1838" s="167"/>
      <c r="AS1838" s="167"/>
      <c r="AT1838" s="167"/>
      <c r="AU1838" s="167"/>
      <c r="AV1838" s="167"/>
      <c r="AW1838" s="167"/>
      <c r="AX1838" s="167"/>
      <c r="AY1838" s="167"/>
      <c r="AZ1838" s="167"/>
      <c r="BA1838" s="167"/>
      <c r="BB1838" s="167"/>
      <c r="BC1838" s="167"/>
      <c r="BD1838" s="167"/>
      <c r="BE1838" s="167"/>
      <c r="BF1838" s="167"/>
      <c r="BG1838" s="167"/>
      <c r="BH1838" s="167"/>
      <c r="BI1838" s="167"/>
      <c r="BJ1838" s="167"/>
      <c r="BK1838" s="167"/>
      <c r="BL1838" s="166"/>
      <c r="BM1838" s="166"/>
      <c r="BN1838" s="166"/>
      <c r="BO1838" s="166"/>
      <c r="BP1838" s="166"/>
      <c r="BQ1838" s="166"/>
      <c r="BR1838" s="166"/>
      <c r="BS1838" s="166"/>
      <c r="BT1838" s="166"/>
      <c r="BU1838" s="166"/>
      <c r="BV1838" s="166"/>
      <c r="BW1838" s="166"/>
      <c r="BX1838" s="166"/>
      <c r="BY1838" s="166"/>
      <c r="BZ1838" s="166"/>
      <c r="CA1838" s="166"/>
      <c r="CB1838" s="166"/>
      <c r="CC1838" s="166"/>
      <c r="CD1838" s="166"/>
      <c r="CE1838" s="166"/>
      <c r="CF1838" s="166"/>
      <c r="CG1838" s="166"/>
      <c r="CH1838" s="166"/>
      <c r="CI1838" s="166"/>
      <c r="CJ1838" s="166"/>
      <c r="CK1838" s="166"/>
      <c r="CL1838" s="166"/>
      <c r="CM1838" s="166"/>
      <c r="CN1838" s="166"/>
      <c r="CO1838" s="166"/>
      <c r="CP1838" s="166"/>
      <c r="CQ1838" s="166"/>
      <c r="CR1838" s="166"/>
      <c r="CS1838" s="166"/>
      <c r="CT1838" s="166"/>
      <c r="CU1838" s="166"/>
      <c r="CV1838" s="166"/>
      <c r="CW1838" s="166"/>
      <c r="CX1838" s="166"/>
      <c r="CY1838" s="166"/>
      <c r="CZ1838" s="166"/>
      <c r="DA1838" s="166"/>
      <c r="DB1838" s="166"/>
      <c r="DC1838" s="166"/>
      <c r="DD1838" s="166"/>
      <c r="DE1838" s="166"/>
      <c r="DF1838" s="166"/>
      <c r="DG1838" s="166"/>
      <c r="DH1838" s="166"/>
      <c r="DI1838" s="166"/>
      <c r="DJ1838" s="166"/>
      <c r="DK1838" s="166"/>
      <c r="DL1838" s="166"/>
      <c r="DM1838" s="166"/>
      <c r="DN1838" s="166"/>
      <c r="DO1838" s="166"/>
      <c r="DP1838" s="166"/>
      <c r="DQ1838" s="166"/>
      <c r="DR1838" s="166"/>
      <c r="DS1838" s="166"/>
      <c r="DT1838" s="166"/>
      <c r="DU1838" s="166"/>
      <c r="DV1838" s="166"/>
      <c r="DW1838" s="166"/>
      <c r="DX1838" s="166"/>
      <c r="DY1838" s="166"/>
      <c r="DZ1838" s="166"/>
      <c r="EA1838" s="166"/>
      <c r="EB1838" s="166"/>
      <c r="EC1838" s="166"/>
      <c r="ED1838" s="166"/>
      <c r="EE1838" s="166"/>
      <c r="EF1838" s="166"/>
      <c r="EG1838" s="166"/>
      <c r="EH1838" s="166"/>
      <c r="EI1838" s="166"/>
      <c r="EJ1838" s="166"/>
      <c r="EK1838" s="166"/>
      <c r="EL1838" s="166"/>
      <c r="EM1838" s="166"/>
      <c r="EN1838" s="166"/>
      <c r="EO1838" s="166"/>
      <c r="EP1838" s="166"/>
      <c r="EQ1838" s="166"/>
      <c r="ER1838" s="166"/>
      <c r="ES1838" s="166"/>
      <c r="ET1838" s="166"/>
      <c r="EU1838" s="166"/>
      <c r="EV1838" s="166"/>
      <c r="EW1838" s="166"/>
      <c r="EX1838" s="166"/>
      <c r="EY1838" s="166"/>
      <c r="EZ1838" s="166"/>
      <c r="FA1838" s="166"/>
      <c r="FB1838" s="166"/>
      <c r="FC1838" s="166"/>
      <c r="FD1838" s="166"/>
      <c r="FE1838" s="166"/>
      <c r="FF1838" s="166"/>
      <c r="FG1838" s="166"/>
      <c r="FH1838" s="166"/>
      <c r="FI1838" s="166"/>
      <c r="FJ1838" s="166"/>
    </row>
    <row r="1839" spans="13:166" s="19" customFormat="1">
      <c r="M1839" s="166"/>
      <c r="N1839" s="166"/>
      <c r="O1839" s="166"/>
      <c r="P1839" s="166"/>
      <c r="Q1839" s="166"/>
      <c r="R1839" s="166"/>
      <c r="S1839" s="166"/>
      <c r="T1839" s="166"/>
      <c r="U1839" s="166"/>
      <c r="V1839" s="166"/>
      <c r="W1839" s="166"/>
      <c r="X1839" s="166"/>
      <c r="Y1839" s="166"/>
      <c r="Z1839" s="166"/>
      <c r="AA1839" s="166"/>
      <c r="AB1839" s="166"/>
      <c r="AC1839" s="166"/>
      <c r="AD1839" s="166"/>
      <c r="AE1839" s="166"/>
      <c r="AF1839" s="166"/>
      <c r="AG1839" s="166"/>
      <c r="AH1839" s="167"/>
      <c r="AI1839" s="167"/>
      <c r="AJ1839" s="167"/>
      <c r="AK1839" s="167"/>
      <c r="AL1839" s="167"/>
      <c r="AM1839" s="167"/>
      <c r="AN1839" s="167"/>
      <c r="AO1839" s="167"/>
      <c r="AP1839" s="167"/>
      <c r="AQ1839" s="167"/>
      <c r="AR1839" s="167"/>
      <c r="AS1839" s="167"/>
      <c r="AT1839" s="167"/>
      <c r="AU1839" s="167"/>
      <c r="AV1839" s="167"/>
      <c r="AW1839" s="167"/>
      <c r="AX1839" s="167"/>
      <c r="AY1839" s="167"/>
      <c r="AZ1839" s="167"/>
      <c r="BA1839" s="167"/>
      <c r="BB1839" s="167"/>
      <c r="BC1839" s="167"/>
      <c r="BD1839" s="167"/>
      <c r="BE1839" s="167"/>
      <c r="BF1839" s="167"/>
      <c r="BG1839" s="167"/>
      <c r="BH1839" s="167"/>
      <c r="BI1839" s="167"/>
      <c r="BJ1839" s="167"/>
      <c r="BK1839" s="167"/>
      <c r="BL1839" s="166"/>
      <c r="BM1839" s="166"/>
      <c r="BN1839" s="166"/>
      <c r="BO1839" s="166"/>
      <c r="BP1839" s="166"/>
      <c r="BQ1839" s="166"/>
      <c r="BR1839" s="166"/>
      <c r="BS1839" s="166"/>
      <c r="BT1839" s="166"/>
      <c r="BU1839" s="166"/>
      <c r="BV1839" s="166"/>
      <c r="BW1839" s="166"/>
      <c r="BX1839" s="166"/>
      <c r="BY1839" s="166"/>
      <c r="BZ1839" s="166"/>
      <c r="CA1839" s="166"/>
      <c r="CB1839" s="166"/>
      <c r="CC1839" s="166"/>
      <c r="CD1839" s="166"/>
      <c r="CE1839" s="166"/>
      <c r="CF1839" s="166"/>
      <c r="CG1839" s="166"/>
      <c r="CH1839" s="166"/>
      <c r="CI1839" s="166"/>
      <c r="CJ1839" s="166"/>
      <c r="CK1839" s="166"/>
      <c r="CL1839" s="166"/>
      <c r="CM1839" s="166"/>
      <c r="CN1839" s="166"/>
      <c r="CO1839" s="166"/>
      <c r="CP1839" s="166"/>
      <c r="CQ1839" s="166"/>
      <c r="CR1839" s="166"/>
      <c r="CS1839" s="166"/>
      <c r="CT1839" s="166"/>
      <c r="CU1839" s="166"/>
      <c r="CV1839" s="166"/>
      <c r="CW1839" s="166"/>
      <c r="CX1839" s="166"/>
      <c r="CY1839" s="166"/>
      <c r="CZ1839" s="166"/>
      <c r="DA1839" s="166"/>
      <c r="DB1839" s="166"/>
      <c r="DC1839" s="166"/>
      <c r="DD1839" s="166"/>
      <c r="DE1839" s="166"/>
      <c r="DF1839" s="166"/>
      <c r="DG1839" s="166"/>
      <c r="DH1839" s="166"/>
      <c r="DI1839" s="166"/>
      <c r="DJ1839" s="166"/>
      <c r="DK1839" s="166"/>
      <c r="DL1839" s="166"/>
      <c r="DM1839" s="166"/>
      <c r="DN1839" s="166"/>
      <c r="DO1839" s="166"/>
      <c r="DP1839" s="166"/>
      <c r="DQ1839" s="166"/>
      <c r="DR1839" s="166"/>
      <c r="DS1839" s="166"/>
      <c r="DT1839" s="166"/>
      <c r="DU1839" s="166"/>
      <c r="DV1839" s="166"/>
      <c r="DW1839" s="166"/>
      <c r="DX1839" s="166"/>
      <c r="DY1839" s="166"/>
      <c r="DZ1839" s="166"/>
      <c r="EA1839" s="166"/>
      <c r="EB1839" s="166"/>
      <c r="EC1839" s="166"/>
      <c r="ED1839" s="166"/>
      <c r="EE1839" s="166"/>
      <c r="EF1839" s="166"/>
      <c r="EG1839" s="166"/>
      <c r="EH1839" s="166"/>
      <c r="EI1839" s="166"/>
      <c r="EJ1839" s="166"/>
      <c r="EK1839" s="166"/>
      <c r="EL1839" s="166"/>
      <c r="EM1839" s="166"/>
      <c r="EN1839" s="166"/>
      <c r="EO1839" s="166"/>
      <c r="EP1839" s="166"/>
      <c r="EQ1839" s="166"/>
      <c r="ER1839" s="166"/>
      <c r="ES1839" s="166"/>
      <c r="ET1839" s="166"/>
      <c r="EU1839" s="166"/>
      <c r="EV1839" s="166"/>
      <c r="EW1839" s="166"/>
      <c r="EX1839" s="166"/>
      <c r="EY1839" s="166"/>
      <c r="EZ1839" s="166"/>
      <c r="FA1839" s="166"/>
      <c r="FB1839" s="166"/>
      <c r="FC1839" s="166"/>
      <c r="FD1839" s="166"/>
      <c r="FE1839" s="166"/>
      <c r="FF1839" s="166"/>
      <c r="FG1839" s="166"/>
      <c r="FH1839" s="166"/>
      <c r="FI1839" s="166"/>
      <c r="FJ1839" s="166"/>
    </row>
    <row r="1840" spans="13:166" s="19" customFormat="1">
      <c r="M1840" s="166"/>
      <c r="N1840" s="166"/>
      <c r="O1840" s="166"/>
      <c r="P1840" s="166"/>
      <c r="Q1840" s="166"/>
      <c r="R1840" s="166"/>
      <c r="S1840" s="166"/>
      <c r="T1840" s="166"/>
      <c r="U1840" s="166"/>
      <c r="V1840" s="166"/>
      <c r="W1840" s="166"/>
      <c r="X1840" s="166"/>
      <c r="Y1840" s="166"/>
      <c r="Z1840" s="166"/>
      <c r="AA1840" s="166"/>
      <c r="AB1840" s="166"/>
      <c r="AC1840" s="166"/>
      <c r="AD1840" s="166"/>
      <c r="AE1840" s="166"/>
      <c r="AF1840" s="166"/>
      <c r="AG1840" s="166"/>
      <c r="AH1840" s="167"/>
      <c r="AI1840" s="167"/>
      <c r="AJ1840" s="167"/>
      <c r="AK1840" s="167"/>
      <c r="AL1840" s="167"/>
      <c r="AM1840" s="167"/>
      <c r="AN1840" s="167"/>
      <c r="AO1840" s="167"/>
      <c r="AP1840" s="167"/>
      <c r="AQ1840" s="167"/>
      <c r="AR1840" s="167"/>
      <c r="AS1840" s="167"/>
      <c r="AT1840" s="167"/>
      <c r="AU1840" s="167"/>
      <c r="AV1840" s="167"/>
      <c r="AW1840" s="167"/>
      <c r="AX1840" s="167"/>
      <c r="AY1840" s="167"/>
      <c r="AZ1840" s="167"/>
      <c r="BA1840" s="167"/>
      <c r="BB1840" s="167"/>
      <c r="BC1840" s="167"/>
      <c r="BD1840" s="167"/>
      <c r="BE1840" s="167"/>
      <c r="BF1840" s="167"/>
      <c r="BG1840" s="167"/>
      <c r="BH1840" s="167"/>
      <c r="BI1840" s="167"/>
      <c r="BJ1840" s="167"/>
      <c r="BK1840" s="167"/>
      <c r="BL1840" s="166"/>
      <c r="BM1840" s="166"/>
      <c r="BN1840" s="166"/>
      <c r="BO1840" s="166"/>
      <c r="BP1840" s="166"/>
      <c r="BQ1840" s="166"/>
      <c r="BR1840" s="166"/>
      <c r="BS1840" s="166"/>
      <c r="BT1840" s="166"/>
      <c r="BU1840" s="166"/>
      <c r="BV1840" s="166"/>
      <c r="BW1840" s="166"/>
      <c r="BX1840" s="166"/>
      <c r="BY1840" s="166"/>
      <c r="BZ1840" s="166"/>
      <c r="CA1840" s="166"/>
      <c r="CB1840" s="166"/>
      <c r="CC1840" s="166"/>
      <c r="CD1840" s="166"/>
      <c r="CE1840" s="166"/>
      <c r="CF1840" s="166"/>
      <c r="CG1840" s="166"/>
      <c r="CH1840" s="166"/>
      <c r="CI1840" s="166"/>
      <c r="CJ1840" s="166"/>
      <c r="CK1840" s="166"/>
      <c r="CL1840" s="166"/>
      <c r="CM1840" s="166"/>
      <c r="CN1840" s="166"/>
      <c r="CO1840" s="166"/>
      <c r="CP1840" s="166"/>
      <c r="CQ1840" s="166"/>
      <c r="CR1840" s="166"/>
      <c r="CS1840" s="166"/>
      <c r="CT1840" s="166"/>
      <c r="CU1840" s="166"/>
      <c r="CV1840" s="166"/>
      <c r="CW1840" s="166"/>
      <c r="CX1840" s="166"/>
      <c r="CY1840" s="166"/>
      <c r="CZ1840" s="166"/>
      <c r="DA1840" s="166"/>
      <c r="DB1840" s="166"/>
      <c r="DC1840" s="166"/>
      <c r="DD1840" s="166"/>
      <c r="DE1840" s="166"/>
      <c r="DF1840" s="166"/>
      <c r="DG1840" s="166"/>
      <c r="DH1840" s="166"/>
      <c r="DI1840" s="166"/>
      <c r="DJ1840" s="166"/>
      <c r="DK1840" s="166"/>
      <c r="DL1840" s="166"/>
      <c r="DM1840" s="166"/>
      <c r="DN1840" s="166"/>
      <c r="DO1840" s="166"/>
      <c r="DP1840" s="166"/>
      <c r="DQ1840" s="166"/>
      <c r="DR1840" s="166"/>
      <c r="DS1840" s="166"/>
      <c r="DT1840" s="166"/>
      <c r="DU1840" s="166"/>
      <c r="DV1840" s="166"/>
      <c r="DW1840" s="166"/>
      <c r="DX1840" s="166"/>
      <c r="DY1840" s="166"/>
      <c r="DZ1840" s="166"/>
      <c r="EA1840" s="166"/>
      <c r="EB1840" s="166"/>
      <c r="EC1840" s="166"/>
      <c r="ED1840" s="166"/>
      <c r="EE1840" s="166"/>
      <c r="EF1840" s="166"/>
      <c r="EG1840" s="166"/>
      <c r="EH1840" s="166"/>
      <c r="EI1840" s="166"/>
      <c r="EJ1840" s="166"/>
      <c r="EK1840" s="166"/>
      <c r="EL1840" s="166"/>
      <c r="EM1840" s="166"/>
      <c r="EN1840" s="166"/>
      <c r="EO1840" s="166"/>
      <c r="EP1840" s="166"/>
      <c r="EQ1840" s="166"/>
      <c r="ER1840" s="166"/>
      <c r="ES1840" s="166"/>
      <c r="ET1840" s="166"/>
      <c r="EU1840" s="166"/>
      <c r="EV1840" s="166"/>
      <c r="EW1840" s="166"/>
      <c r="EX1840" s="166"/>
      <c r="EY1840" s="166"/>
      <c r="EZ1840" s="166"/>
      <c r="FA1840" s="166"/>
      <c r="FB1840" s="166"/>
      <c r="FC1840" s="166"/>
      <c r="FD1840" s="166"/>
      <c r="FE1840" s="166"/>
      <c r="FF1840" s="166"/>
      <c r="FG1840" s="166"/>
      <c r="FH1840" s="166"/>
      <c r="FI1840" s="166"/>
      <c r="FJ1840" s="166"/>
    </row>
    <row r="1841" spans="13:166" s="19" customFormat="1">
      <c r="M1841" s="166"/>
      <c r="N1841" s="166"/>
      <c r="O1841" s="166"/>
      <c r="P1841" s="166"/>
      <c r="Q1841" s="166"/>
      <c r="R1841" s="166"/>
      <c r="S1841" s="166"/>
      <c r="T1841" s="166"/>
      <c r="U1841" s="166"/>
      <c r="V1841" s="166"/>
      <c r="W1841" s="166"/>
      <c r="X1841" s="166"/>
      <c r="Y1841" s="166"/>
      <c r="Z1841" s="166"/>
      <c r="AA1841" s="166"/>
      <c r="AB1841" s="166"/>
      <c r="AC1841" s="166"/>
      <c r="AD1841" s="166"/>
      <c r="AE1841" s="166"/>
      <c r="AF1841" s="166"/>
      <c r="AG1841" s="166"/>
      <c r="AH1841" s="167"/>
      <c r="AI1841" s="167"/>
      <c r="AJ1841" s="167"/>
      <c r="AK1841" s="167"/>
      <c r="AL1841" s="167"/>
      <c r="AM1841" s="167"/>
      <c r="AN1841" s="167"/>
      <c r="AO1841" s="167"/>
      <c r="AP1841" s="167"/>
      <c r="AQ1841" s="167"/>
      <c r="AR1841" s="167"/>
      <c r="AS1841" s="167"/>
      <c r="AT1841" s="167"/>
      <c r="AU1841" s="167"/>
      <c r="AV1841" s="167"/>
      <c r="AW1841" s="167"/>
      <c r="AX1841" s="167"/>
      <c r="AY1841" s="167"/>
      <c r="AZ1841" s="167"/>
      <c r="BA1841" s="167"/>
      <c r="BB1841" s="167"/>
      <c r="BC1841" s="167"/>
      <c r="BD1841" s="167"/>
      <c r="BE1841" s="167"/>
      <c r="BF1841" s="167"/>
      <c r="BG1841" s="167"/>
      <c r="BH1841" s="167"/>
      <c r="BI1841" s="167"/>
      <c r="BJ1841" s="167"/>
      <c r="BK1841" s="167"/>
      <c r="BL1841" s="166"/>
      <c r="BM1841" s="166"/>
      <c r="BN1841" s="166"/>
      <c r="BO1841" s="166"/>
      <c r="BP1841" s="166"/>
      <c r="BQ1841" s="166"/>
      <c r="BR1841" s="166"/>
      <c r="BS1841" s="166"/>
      <c r="BT1841" s="166"/>
      <c r="BU1841" s="166"/>
      <c r="BV1841" s="166"/>
      <c r="BW1841" s="166"/>
      <c r="BX1841" s="166"/>
      <c r="BY1841" s="166"/>
      <c r="BZ1841" s="166"/>
      <c r="CA1841" s="166"/>
      <c r="CB1841" s="166"/>
      <c r="CC1841" s="166"/>
      <c r="CD1841" s="166"/>
      <c r="CE1841" s="166"/>
      <c r="CF1841" s="166"/>
      <c r="CG1841" s="166"/>
      <c r="CH1841" s="166"/>
      <c r="CI1841" s="166"/>
      <c r="CJ1841" s="166"/>
      <c r="CK1841" s="166"/>
      <c r="CL1841" s="166"/>
      <c r="CM1841" s="166"/>
      <c r="CN1841" s="166"/>
      <c r="CO1841" s="166"/>
      <c r="CP1841" s="166"/>
      <c r="CQ1841" s="166"/>
      <c r="CR1841" s="166"/>
      <c r="CS1841" s="166"/>
      <c r="CT1841" s="166"/>
      <c r="CU1841" s="166"/>
      <c r="CV1841" s="166"/>
      <c r="CW1841" s="166"/>
      <c r="CX1841" s="166"/>
      <c r="CY1841" s="166"/>
      <c r="CZ1841" s="166"/>
      <c r="DA1841" s="166"/>
      <c r="DB1841" s="166"/>
      <c r="DC1841" s="166"/>
      <c r="DD1841" s="166"/>
      <c r="DE1841" s="166"/>
      <c r="DF1841" s="166"/>
      <c r="DG1841" s="166"/>
      <c r="DH1841" s="166"/>
      <c r="DI1841" s="166"/>
      <c r="DJ1841" s="166"/>
      <c r="DK1841" s="166"/>
      <c r="DL1841" s="166"/>
      <c r="DM1841" s="166"/>
      <c r="DN1841" s="166"/>
      <c r="DO1841" s="166"/>
      <c r="DP1841" s="166"/>
      <c r="DQ1841" s="166"/>
      <c r="DR1841" s="166"/>
      <c r="DS1841" s="166"/>
      <c r="DT1841" s="166"/>
      <c r="DU1841" s="166"/>
      <c r="DV1841" s="166"/>
      <c r="DW1841" s="166"/>
      <c r="DX1841" s="166"/>
      <c r="DY1841" s="166"/>
      <c r="DZ1841" s="166"/>
      <c r="EA1841" s="166"/>
      <c r="EB1841" s="166"/>
      <c r="EC1841" s="166"/>
      <c r="ED1841" s="166"/>
      <c r="EE1841" s="166"/>
      <c r="EF1841" s="166"/>
      <c r="EG1841" s="166"/>
      <c r="EH1841" s="166"/>
      <c r="EI1841" s="166"/>
      <c r="EJ1841" s="166"/>
      <c r="EK1841" s="166"/>
      <c r="EL1841" s="166"/>
      <c r="EM1841" s="166"/>
      <c r="EN1841" s="166"/>
      <c r="EO1841" s="166"/>
      <c r="EP1841" s="166"/>
      <c r="EQ1841" s="166"/>
      <c r="ER1841" s="166"/>
      <c r="ES1841" s="166"/>
      <c r="ET1841" s="166"/>
      <c r="EU1841" s="166"/>
      <c r="EV1841" s="166"/>
      <c r="EW1841" s="166"/>
      <c r="EX1841" s="166"/>
      <c r="EY1841" s="166"/>
      <c r="EZ1841" s="166"/>
      <c r="FA1841" s="166"/>
      <c r="FB1841" s="166"/>
      <c r="FC1841" s="166"/>
      <c r="FD1841" s="166"/>
      <c r="FE1841" s="166"/>
      <c r="FF1841" s="166"/>
      <c r="FG1841" s="166"/>
      <c r="FH1841" s="166"/>
      <c r="FI1841" s="166"/>
      <c r="FJ1841" s="166"/>
    </row>
    <row r="1842" spans="13:166" s="19" customFormat="1">
      <c r="M1842" s="166"/>
      <c r="N1842" s="166"/>
      <c r="O1842" s="166"/>
      <c r="P1842" s="166"/>
      <c r="Q1842" s="166"/>
      <c r="R1842" s="166"/>
      <c r="S1842" s="166"/>
      <c r="T1842" s="166"/>
      <c r="U1842" s="166"/>
      <c r="V1842" s="166"/>
      <c r="W1842" s="166"/>
      <c r="X1842" s="166"/>
      <c r="Y1842" s="166"/>
      <c r="Z1842" s="166"/>
      <c r="AA1842" s="166"/>
      <c r="AB1842" s="166"/>
      <c r="AC1842" s="166"/>
      <c r="AD1842" s="166"/>
      <c r="AE1842" s="166"/>
      <c r="AF1842" s="166"/>
      <c r="AG1842" s="166"/>
      <c r="AH1842" s="167"/>
      <c r="AI1842" s="167"/>
      <c r="AJ1842" s="167"/>
      <c r="AK1842" s="167"/>
      <c r="AL1842" s="167"/>
      <c r="AM1842" s="167"/>
      <c r="AN1842" s="167"/>
      <c r="AO1842" s="167"/>
      <c r="AP1842" s="167"/>
      <c r="AQ1842" s="167"/>
      <c r="AR1842" s="167"/>
      <c r="AS1842" s="167"/>
      <c r="AT1842" s="167"/>
      <c r="AU1842" s="167"/>
      <c r="AV1842" s="167"/>
      <c r="AW1842" s="167"/>
      <c r="AX1842" s="167"/>
      <c r="AY1842" s="167"/>
      <c r="AZ1842" s="167"/>
      <c r="BA1842" s="167"/>
      <c r="BB1842" s="167"/>
      <c r="BC1842" s="167"/>
      <c r="BD1842" s="167"/>
      <c r="BE1842" s="167"/>
      <c r="BF1842" s="167"/>
      <c r="BG1842" s="167"/>
      <c r="BH1842" s="167"/>
      <c r="BI1842" s="167"/>
      <c r="BJ1842" s="167"/>
      <c r="BK1842" s="167"/>
      <c r="BL1842" s="166"/>
      <c r="BM1842" s="166"/>
      <c r="BN1842" s="166"/>
      <c r="BO1842" s="166"/>
      <c r="BP1842" s="166"/>
      <c r="BQ1842" s="166"/>
      <c r="BR1842" s="166"/>
      <c r="BS1842" s="166"/>
      <c r="BT1842" s="166"/>
      <c r="BU1842" s="166"/>
      <c r="BV1842" s="166"/>
      <c r="BW1842" s="166"/>
      <c r="BX1842" s="166"/>
      <c r="BY1842" s="166"/>
      <c r="BZ1842" s="166"/>
      <c r="CA1842" s="166"/>
      <c r="CB1842" s="166"/>
      <c r="CC1842" s="166"/>
      <c r="CD1842" s="166"/>
      <c r="CE1842" s="166"/>
      <c r="CF1842" s="166"/>
      <c r="CG1842" s="166"/>
      <c r="CH1842" s="166"/>
      <c r="CI1842" s="166"/>
      <c r="CJ1842" s="166"/>
      <c r="CK1842" s="166"/>
      <c r="CL1842" s="166"/>
      <c r="CM1842" s="166"/>
      <c r="CN1842" s="166"/>
      <c r="CO1842" s="166"/>
      <c r="CP1842" s="166"/>
      <c r="CQ1842" s="166"/>
      <c r="CR1842" s="166"/>
      <c r="CS1842" s="166"/>
      <c r="CT1842" s="166"/>
      <c r="CU1842" s="166"/>
      <c r="CV1842" s="166"/>
      <c r="CW1842" s="166"/>
      <c r="CX1842" s="166"/>
      <c r="CY1842" s="166"/>
      <c r="CZ1842" s="166"/>
      <c r="DA1842" s="166"/>
      <c r="DB1842" s="166"/>
      <c r="DC1842" s="166"/>
      <c r="DD1842" s="166"/>
      <c r="DE1842" s="166"/>
      <c r="DF1842" s="166"/>
      <c r="DG1842" s="166"/>
      <c r="DH1842" s="166"/>
      <c r="DI1842" s="166"/>
      <c r="DJ1842" s="166"/>
      <c r="DK1842" s="166"/>
      <c r="DL1842" s="166"/>
      <c r="DM1842" s="166"/>
      <c r="DN1842" s="166"/>
      <c r="DO1842" s="166"/>
      <c r="DP1842" s="166"/>
      <c r="DQ1842" s="166"/>
      <c r="DR1842" s="166"/>
      <c r="DS1842" s="166"/>
      <c r="DT1842" s="166"/>
      <c r="DU1842" s="166"/>
      <c r="DV1842" s="166"/>
      <c r="DW1842" s="166"/>
      <c r="DX1842" s="166"/>
      <c r="DY1842" s="166"/>
      <c r="DZ1842" s="166"/>
      <c r="EA1842" s="166"/>
      <c r="EB1842" s="166"/>
      <c r="EC1842" s="166"/>
      <c r="ED1842" s="166"/>
      <c r="EE1842" s="166"/>
      <c r="EF1842" s="166"/>
      <c r="EG1842" s="166"/>
      <c r="EH1842" s="166"/>
      <c r="EI1842" s="166"/>
      <c r="EJ1842" s="166"/>
      <c r="EK1842" s="166"/>
      <c r="EL1842" s="166"/>
      <c r="EM1842" s="166"/>
      <c r="EN1842" s="166"/>
      <c r="EO1842" s="166"/>
      <c r="EP1842" s="166"/>
      <c r="EQ1842" s="166"/>
      <c r="ER1842" s="166"/>
      <c r="ES1842" s="166"/>
      <c r="ET1842" s="166"/>
      <c r="EU1842" s="166"/>
      <c r="EV1842" s="166"/>
      <c r="EW1842" s="166"/>
      <c r="EX1842" s="166"/>
      <c r="EY1842" s="166"/>
      <c r="EZ1842" s="166"/>
      <c r="FA1842" s="166"/>
      <c r="FB1842" s="166"/>
      <c r="FC1842" s="166"/>
      <c r="FD1842" s="166"/>
      <c r="FE1842" s="166"/>
      <c r="FF1842" s="166"/>
      <c r="FG1842" s="166"/>
      <c r="FH1842" s="166"/>
      <c r="FI1842" s="166"/>
      <c r="FJ1842" s="166"/>
    </row>
    <row r="1843" spans="13:166" s="19" customFormat="1">
      <c r="M1843" s="166"/>
      <c r="N1843" s="166"/>
      <c r="O1843" s="166"/>
      <c r="P1843" s="166"/>
      <c r="Q1843" s="166"/>
      <c r="R1843" s="166"/>
      <c r="S1843" s="166"/>
      <c r="T1843" s="166"/>
      <c r="U1843" s="166"/>
      <c r="V1843" s="166"/>
      <c r="W1843" s="166"/>
      <c r="X1843" s="166"/>
      <c r="Y1843" s="166"/>
      <c r="Z1843" s="166"/>
      <c r="AA1843" s="166"/>
      <c r="AB1843" s="166"/>
      <c r="AC1843" s="166"/>
      <c r="AD1843" s="166"/>
      <c r="AE1843" s="166"/>
      <c r="AF1843" s="166"/>
      <c r="AG1843" s="166"/>
      <c r="AH1843" s="167"/>
      <c r="AI1843" s="167"/>
      <c r="AJ1843" s="167"/>
      <c r="AK1843" s="167"/>
      <c r="AL1843" s="167"/>
      <c r="AM1843" s="167"/>
      <c r="AN1843" s="167"/>
      <c r="AO1843" s="167"/>
      <c r="AP1843" s="167"/>
      <c r="AQ1843" s="167"/>
      <c r="AR1843" s="167"/>
      <c r="AS1843" s="167"/>
      <c r="AT1843" s="167"/>
      <c r="AU1843" s="167"/>
      <c r="AV1843" s="167"/>
      <c r="AW1843" s="167"/>
      <c r="AX1843" s="167"/>
      <c r="AY1843" s="167"/>
      <c r="AZ1843" s="167"/>
      <c r="BA1843" s="167"/>
      <c r="BB1843" s="167"/>
      <c r="BC1843" s="167"/>
      <c r="BD1843" s="167"/>
      <c r="BE1843" s="167"/>
      <c r="BF1843" s="167"/>
      <c r="BG1843" s="167"/>
      <c r="BH1843" s="167"/>
      <c r="BI1843" s="167"/>
      <c r="BJ1843" s="167"/>
      <c r="BK1843" s="167"/>
      <c r="BL1843" s="166"/>
      <c r="BM1843" s="166"/>
      <c r="BN1843" s="166"/>
      <c r="BO1843" s="166"/>
      <c r="BP1843" s="166"/>
      <c r="BQ1843" s="166"/>
      <c r="BR1843" s="166"/>
      <c r="BS1843" s="166"/>
      <c r="BT1843" s="166"/>
      <c r="BU1843" s="166"/>
      <c r="BV1843" s="166"/>
      <c r="BW1843" s="166"/>
      <c r="BX1843" s="166"/>
      <c r="BY1843" s="166"/>
      <c r="BZ1843" s="166"/>
      <c r="CA1843" s="166"/>
      <c r="CB1843" s="166"/>
      <c r="CC1843" s="166"/>
      <c r="CD1843" s="166"/>
      <c r="CE1843" s="166"/>
      <c r="CF1843" s="166"/>
      <c r="CG1843" s="166"/>
      <c r="CH1843" s="166"/>
      <c r="CI1843" s="166"/>
      <c r="CJ1843" s="166"/>
      <c r="CK1843" s="166"/>
      <c r="CL1843" s="166"/>
      <c r="CM1843" s="166"/>
      <c r="CN1843" s="166"/>
      <c r="CO1843" s="166"/>
      <c r="CP1843" s="166"/>
      <c r="CQ1843" s="166"/>
      <c r="CR1843" s="166"/>
      <c r="CS1843" s="166"/>
      <c r="CT1843" s="166"/>
      <c r="CU1843" s="166"/>
      <c r="CV1843" s="166"/>
      <c r="CW1843" s="166"/>
      <c r="CX1843" s="166"/>
      <c r="CY1843" s="166"/>
      <c r="CZ1843" s="166"/>
      <c r="DA1843" s="166"/>
      <c r="DB1843" s="166"/>
      <c r="DC1843" s="166"/>
      <c r="DD1843" s="166"/>
      <c r="DE1843" s="166"/>
      <c r="DF1843" s="166"/>
      <c r="DG1843" s="166"/>
      <c r="DH1843" s="166"/>
      <c r="DI1843" s="166"/>
      <c r="DJ1843" s="166"/>
      <c r="DK1843" s="166"/>
      <c r="DL1843" s="166"/>
      <c r="DM1843" s="166"/>
      <c r="DN1843" s="166"/>
      <c r="DO1843" s="166"/>
      <c r="DP1843" s="166"/>
      <c r="DQ1843" s="166"/>
      <c r="DR1843" s="166"/>
      <c r="DS1843" s="166"/>
      <c r="DT1843" s="166"/>
      <c r="DU1843" s="166"/>
      <c r="DV1843" s="166"/>
      <c r="DW1843" s="166"/>
      <c r="DX1843" s="166"/>
      <c r="DY1843" s="166"/>
      <c r="DZ1843" s="166"/>
      <c r="EA1843" s="166"/>
      <c r="EB1843" s="166"/>
      <c r="EC1843" s="166"/>
      <c r="ED1843" s="166"/>
      <c r="EE1843" s="166"/>
      <c r="EF1843" s="166"/>
      <c r="EG1843" s="166"/>
      <c r="EH1843" s="166"/>
      <c r="EI1843" s="166"/>
      <c r="EJ1843" s="166"/>
      <c r="EK1843" s="166"/>
      <c r="EL1843" s="166"/>
      <c r="EM1843" s="166"/>
      <c r="EN1843" s="166"/>
      <c r="EO1843" s="166"/>
      <c r="EP1843" s="166"/>
      <c r="EQ1843" s="166"/>
      <c r="ER1843" s="166"/>
      <c r="ES1843" s="166"/>
      <c r="ET1843" s="166"/>
      <c r="EU1843" s="166"/>
      <c r="EV1843" s="166"/>
      <c r="EW1843" s="166"/>
      <c r="EX1843" s="166"/>
      <c r="EY1843" s="166"/>
      <c r="EZ1843" s="166"/>
      <c r="FA1843" s="166"/>
      <c r="FB1843" s="166"/>
      <c r="FC1843" s="166"/>
      <c r="FD1843" s="166"/>
      <c r="FE1843" s="166"/>
      <c r="FF1843" s="166"/>
      <c r="FG1843" s="166"/>
      <c r="FH1843" s="166"/>
      <c r="FI1843" s="166"/>
      <c r="FJ1843" s="166"/>
    </row>
    <row r="1844" spans="13:166" s="19" customFormat="1">
      <c r="M1844" s="166"/>
      <c r="N1844" s="166"/>
      <c r="O1844" s="166"/>
      <c r="P1844" s="166"/>
      <c r="Q1844" s="166"/>
      <c r="R1844" s="166"/>
      <c r="S1844" s="166"/>
      <c r="T1844" s="166"/>
      <c r="U1844" s="166"/>
      <c r="V1844" s="166"/>
      <c r="W1844" s="166"/>
      <c r="X1844" s="166"/>
      <c r="Y1844" s="166"/>
      <c r="Z1844" s="166"/>
      <c r="AA1844" s="166"/>
      <c r="AB1844" s="166"/>
      <c r="AC1844" s="166"/>
      <c r="AD1844" s="166"/>
      <c r="AE1844" s="166"/>
      <c r="AF1844" s="166"/>
      <c r="AG1844" s="166"/>
      <c r="AH1844" s="167"/>
      <c r="AI1844" s="167"/>
      <c r="AJ1844" s="167"/>
      <c r="AK1844" s="167"/>
      <c r="AL1844" s="167"/>
      <c r="AM1844" s="167"/>
      <c r="AN1844" s="167"/>
      <c r="AO1844" s="167"/>
      <c r="AP1844" s="167"/>
      <c r="AQ1844" s="167"/>
      <c r="AR1844" s="167"/>
      <c r="AS1844" s="167"/>
      <c r="AT1844" s="167"/>
      <c r="AU1844" s="167"/>
      <c r="AV1844" s="167"/>
      <c r="AW1844" s="167"/>
      <c r="AX1844" s="167"/>
      <c r="AY1844" s="167"/>
      <c r="AZ1844" s="167"/>
      <c r="BA1844" s="167"/>
      <c r="BB1844" s="167"/>
      <c r="BC1844" s="167"/>
      <c r="BD1844" s="167"/>
      <c r="BE1844" s="167"/>
      <c r="BF1844" s="167"/>
      <c r="BG1844" s="167"/>
      <c r="BH1844" s="167"/>
      <c r="BI1844" s="167"/>
      <c r="BJ1844" s="167"/>
      <c r="BK1844" s="167"/>
      <c r="BL1844" s="166"/>
      <c r="BM1844" s="166"/>
      <c r="BN1844" s="166"/>
      <c r="BO1844" s="166"/>
      <c r="BP1844" s="166"/>
      <c r="BQ1844" s="166"/>
      <c r="BR1844" s="166"/>
      <c r="BS1844" s="166"/>
      <c r="BT1844" s="166"/>
      <c r="BU1844" s="166"/>
      <c r="BV1844" s="166"/>
      <c r="BW1844" s="166"/>
      <c r="BX1844" s="166"/>
      <c r="BY1844" s="166"/>
      <c r="BZ1844" s="166"/>
      <c r="CA1844" s="166"/>
      <c r="CB1844" s="166"/>
      <c r="CC1844" s="166"/>
      <c r="CD1844" s="166"/>
      <c r="CE1844" s="166"/>
      <c r="CF1844" s="166"/>
      <c r="CG1844" s="166"/>
      <c r="CH1844" s="166"/>
      <c r="CI1844" s="166"/>
      <c r="CJ1844" s="166"/>
      <c r="CK1844" s="166"/>
      <c r="CL1844" s="166"/>
      <c r="CM1844" s="166"/>
      <c r="CN1844" s="166"/>
      <c r="CO1844" s="166"/>
      <c r="CP1844" s="166"/>
      <c r="CQ1844" s="166"/>
      <c r="CR1844" s="166"/>
      <c r="CS1844" s="166"/>
      <c r="CT1844" s="166"/>
      <c r="CU1844" s="166"/>
      <c r="CV1844" s="166"/>
      <c r="CW1844" s="166"/>
      <c r="CX1844" s="166"/>
      <c r="CY1844" s="166"/>
      <c r="CZ1844" s="166"/>
      <c r="DA1844" s="166"/>
      <c r="DB1844" s="166"/>
      <c r="DC1844" s="166"/>
      <c r="DD1844" s="166"/>
      <c r="DE1844" s="166"/>
      <c r="DF1844" s="166"/>
      <c r="DG1844" s="166"/>
      <c r="DH1844" s="166"/>
      <c r="DI1844" s="166"/>
      <c r="DJ1844" s="166"/>
      <c r="DK1844" s="166"/>
      <c r="DL1844" s="166"/>
      <c r="DM1844" s="166"/>
      <c r="DN1844" s="166"/>
      <c r="DO1844" s="166"/>
      <c r="DP1844" s="166"/>
      <c r="DQ1844" s="166"/>
      <c r="DR1844" s="166"/>
      <c r="DS1844" s="166"/>
      <c r="DT1844" s="166"/>
      <c r="DU1844" s="166"/>
      <c r="DV1844" s="166"/>
      <c r="DW1844" s="166"/>
      <c r="DX1844" s="166"/>
      <c r="DY1844" s="166"/>
      <c r="DZ1844" s="166"/>
      <c r="EA1844" s="166"/>
      <c r="EB1844" s="166"/>
      <c r="EC1844" s="166"/>
      <c r="ED1844" s="166"/>
      <c r="EE1844" s="166"/>
      <c r="EF1844" s="166"/>
      <c r="EG1844" s="166"/>
      <c r="EH1844" s="166"/>
      <c r="EI1844" s="166"/>
      <c r="EJ1844" s="166"/>
      <c r="EK1844" s="166"/>
      <c r="EL1844" s="166"/>
      <c r="EM1844" s="166"/>
      <c r="EN1844" s="166"/>
      <c r="EO1844" s="166"/>
      <c r="EP1844" s="166"/>
      <c r="EQ1844" s="166"/>
      <c r="ER1844" s="166"/>
      <c r="ES1844" s="166"/>
      <c r="ET1844" s="166"/>
      <c r="EU1844" s="166"/>
      <c r="EV1844" s="166"/>
      <c r="EW1844" s="166"/>
      <c r="EX1844" s="166"/>
      <c r="EY1844" s="166"/>
      <c r="EZ1844" s="166"/>
      <c r="FA1844" s="166"/>
      <c r="FB1844" s="166"/>
      <c r="FC1844" s="166"/>
      <c r="FD1844" s="166"/>
      <c r="FE1844" s="166"/>
      <c r="FF1844" s="166"/>
      <c r="FG1844" s="166"/>
      <c r="FH1844" s="166"/>
      <c r="FI1844" s="166"/>
      <c r="FJ1844" s="166"/>
    </row>
    <row r="1845" spans="13:166" s="19" customFormat="1">
      <c r="M1845" s="166"/>
      <c r="N1845" s="166"/>
      <c r="O1845" s="166"/>
      <c r="P1845" s="166"/>
      <c r="Q1845" s="166"/>
      <c r="R1845" s="166"/>
      <c r="S1845" s="166"/>
      <c r="T1845" s="166"/>
      <c r="U1845" s="166"/>
      <c r="V1845" s="166"/>
      <c r="W1845" s="166"/>
      <c r="X1845" s="166"/>
      <c r="Y1845" s="166"/>
      <c r="Z1845" s="166"/>
      <c r="AA1845" s="166"/>
      <c r="AB1845" s="166"/>
      <c r="AC1845" s="166"/>
      <c r="AD1845" s="166"/>
      <c r="AE1845" s="166"/>
      <c r="AF1845" s="166"/>
      <c r="AG1845" s="166"/>
      <c r="AH1845" s="167"/>
      <c r="AI1845" s="167"/>
      <c r="AJ1845" s="167"/>
      <c r="AK1845" s="167"/>
      <c r="AL1845" s="167"/>
      <c r="AM1845" s="167"/>
      <c r="AN1845" s="167"/>
      <c r="AO1845" s="167"/>
      <c r="AP1845" s="167"/>
      <c r="AQ1845" s="167"/>
      <c r="AR1845" s="167"/>
      <c r="AS1845" s="167"/>
      <c r="AT1845" s="167"/>
      <c r="AU1845" s="167"/>
      <c r="AV1845" s="167"/>
      <c r="AW1845" s="167"/>
      <c r="AX1845" s="167"/>
      <c r="AY1845" s="167"/>
      <c r="AZ1845" s="167"/>
      <c r="BA1845" s="167"/>
      <c r="BB1845" s="167"/>
      <c r="BC1845" s="167"/>
      <c r="BD1845" s="167"/>
      <c r="BE1845" s="167"/>
      <c r="BF1845" s="167"/>
      <c r="BG1845" s="167"/>
      <c r="BH1845" s="167"/>
      <c r="BI1845" s="167"/>
      <c r="BJ1845" s="167"/>
      <c r="BK1845" s="167"/>
      <c r="BL1845" s="166"/>
      <c r="BM1845" s="166"/>
      <c r="BN1845" s="166"/>
      <c r="BO1845" s="166"/>
      <c r="BP1845" s="166"/>
      <c r="BQ1845" s="166"/>
      <c r="BR1845" s="166"/>
      <c r="BS1845" s="166"/>
      <c r="BT1845" s="166"/>
      <c r="BU1845" s="166"/>
      <c r="BV1845" s="166"/>
      <c r="BW1845" s="166"/>
      <c r="BX1845" s="166"/>
      <c r="BY1845" s="166"/>
      <c r="BZ1845" s="166"/>
      <c r="CA1845" s="166"/>
      <c r="CB1845" s="166"/>
      <c r="CC1845" s="166"/>
      <c r="CD1845" s="166"/>
      <c r="CE1845" s="166"/>
      <c r="CF1845" s="166"/>
      <c r="CG1845" s="166"/>
      <c r="CH1845" s="166"/>
      <c r="CI1845" s="166"/>
      <c r="CJ1845" s="166"/>
      <c r="CK1845" s="166"/>
      <c r="CL1845" s="166"/>
      <c r="CM1845" s="166"/>
      <c r="CN1845" s="166"/>
      <c r="CO1845" s="166"/>
      <c r="CP1845" s="166"/>
      <c r="CQ1845" s="166"/>
      <c r="CR1845" s="166"/>
      <c r="CS1845" s="166"/>
      <c r="CT1845" s="166"/>
      <c r="CU1845" s="166"/>
      <c r="CV1845" s="166"/>
      <c r="CW1845" s="166"/>
      <c r="CX1845" s="166"/>
      <c r="CY1845" s="166"/>
      <c r="CZ1845" s="166"/>
      <c r="DA1845" s="166"/>
      <c r="DB1845" s="166"/>
      <c r="DC1845" s="166"/>
      <c r="DD1845" s="166"/>
      <c r="DE1845" s="166"/>
      <c r="DF1845" s="166"/>
      <c r="DG1845" s="166"/>
      <c r="DH1845" s="166"/>
      <c r="DI1845" s="166"/>
      <c r="DJ1845" s="166"/>
      <c r="DK1845" s="166"/>
      <c r="DL1845" s="166"/>
      <c r="DM1845" s="166"/>
      <c r="DN1845" s="166"/>
      <c r="DO1845" s="166"/>
      <c r="DP1845" s="166"/>
      <c r="DQ1845" s="166"/>
      <c r="DR1845" s="166"/>
      <c r="DS1845" s="166"/>
      <c r="DT1845" s="166"/>
      <c r="DU1845" s="166"/>
      <c r="DV1845" s="166"/>
      <c r="DW1845" s="166"/>
      <c r="DX1845" s="166"/>
      <c r="DY1845" s="166"/>
      <c r="DZ1845" s="166"/>
      <c r="EA1845" s="166"/>
      <c r="EB1845" s="166"/>
      <c r="EC1845" s="166"/>
      <c r="ED1845" s="166"/>
      <c r="EE1845" s="166"/>
      <c r="EF1845" s="166"/>
      <c r="EG1845" s="166"/>
      <c r="EH1845" s="166"/>
      <c r="EI1845" s="166"/>
      <c r="EJ1845" s="166"/>
      <c r="EK1845" s="166"/>
      <c r="EL1845" s="166"/>
      <c r="EM1845" s="166"/>
      <c r="EN1845" s="166"/>
      <c r="EO1845" s="166"/>
      <c r="EP1845" s="166"/>
      <c r="EQ1845" s="166"/>
      <c r="ER1845" s="166"/>
      <c r="ES1845" s="166"/>
      <c r="ET1845" s="166"/>
      <c r="EU1845" s="166"/>
      <c r="EV1845" s="166"/>
      <c r="EW1845" s="166"/>
      <c r="EX1845" s="166"/>
      <c r="EY1845" s="166"/>
      <c r="EZ1845" s="166"/>
      <c r="FA1845" s="166"/>
      <c r="FB1845" s="166"/>
      <c r="FC1845" s="166"/>
      <c r="FD1845" s="166"/>
      <c r="FE1845" s="166"/>
      <c r="FF1845" s="166"/>
      <c r="FG1845" s="166"/>
      <c r="FH1845" s="166"/>
      <c r="FI1845" s="166"/>
      <c r="FJ1845" s="166"/>
    </row>
    <row r="1846" spans="13:166" s="19" customFormat="1">
      <c r="M1846" s="166"/>
      <c r="N1846" s="166"/>
      <c r="O1846" s="166"/>
      <c r="P1846" s="166"/>
      <c r="Q1846" s="166"/>
      <c r="R1846" s="166"/>
      <c r="S1846" s="166"/>
      <c r="T1846" s="166"/>
      <c r="U1846" s="166"/>
      <c r="V1846" s="166"/>
      <c r="W1846" s="166"/>
      <c r="X1846" s="166"/>
      <c r="Y1846" s="166"/>
      <c r="Z1846" s="166"/>
      <c r="AA1846" s="166"/>
      <c r="AB1846" s="166"/>
      <c r="AC1846" s="166"/>
      <c r="AD1846" s="166"/>
      <c r="AE1846" s="166"/>
      <c r="AF1846" s="166"/>
      <c r="AG1846" s="166"/>
      <c r="AH1846" s="167"/>
      <c r="AI1846" s="167"/>
      <c r="AJ1846" s="167"/>
      <c r="AK1846" s="167"/>
      <c r="AL1846" s="167"/>
      <c r="AM1846" s="167"/>
      <c r="AN1846" s="167"/>
      <c r="AO1846" s="167"/>
      <c r="AP1846" s="167"/>
      <c r="AQ1846" s="167"/>
      <c r="AR1846" s="167"/>
      <c r="AS1846" s="167"/>
      <c r="AT1846" s="167"/>
      <c r="AU1846" s="167"/>
      <c r="AV1846" s="167"/>
      <c r="AW1846" s="167"/>
      <c r="AX1846" s="167"/>
      <c r="AY1846" s="167"/>
      <c r="AZ1846" s="167"/>
      <c r="BA1846" s="167"/>
      <c r="BB1846" s="167"/>
      <c r="BC1846" s="167"/>
      <c r="BD1846" s="167"/>
      <c r="BE1846" s="167"/>
      <c r="BF1846" s="167"/>
      <c r="BG1846" s="167"/>
      <c r="BH1846" s="167"/>
      <c r="BI1846" s="167"/>
      <c r="BJ1846" s="167"/>
      <c r="BK1846" s="167"/>
      <c r="BL1846" s="166"/>
      <c r="BM1846" s="166"/>
      <c r="BN1846" s="166"/>
      <c r="BO1846" s="166"/>
      <c r="BP1846" s="166"/>
      <c r="BQ1846" s="166"/>
      <c r="BR1846" s="166"/>
      <c r="BS1846" s="166"/>
      <c r="BT1846" s="166"/>
      <c r="BU1846" s="166"/>
      <c r="BV1846" s="166"/>
      <c r="BW1846" s="166"/>
      <c r="BX1846" s="166"/>
      <c r="BY1846" s="166"/>
      <c r="BZ1846" s="166"/>
      <c r="CA1846" s="166"/>
      <c r="CB1846" s="166"/>
      <c r="CC1846" s="166"/>
      <c r="CD1846" s="166"/>
      <c r="CE1846" s="166"/>
      <c r="CF1846" s="166"/>
      <c r="CG1846" s="166"/>
      <c r="CH1846" s="166"/>
      <c r="CI1846" s="166"/>
      <c r="CJ1846" s="166"/>
      <c r="CK1846" s="166"/>
      <c r="CL1846" s="166"/>
      <c r="CM1846" s="166"/>
      <c r="CN1846" s="166"/>
      <c r="CO1846" s="166"/>
      <c r="CP1846" s="166"/>
      <c r="CQ1846" s="166"/>
      <c r="CR1846" s="166"/>
      <c r="CS1846" s="166"/>
      <c r="CT1846" s="166"/>
      <c r="CU1846" s="166"/>
      <c r="CV1846" s="166"/>
      <c r="CW1846" s="166"/>
      <c r="CX1846" s="166"/>
      <c r="CY1846" s="166"/>
      <c r="CZ1846" s="166"/>
      <c r="DA1846" s="166"/>
      <c r="DB1846" s="166"/>
      <c r="DC1846" s="166"/>
      <c r="DD1846" s="166"/>
      <c r="DE1846" s="166"/>
      <c r="DF1846" s="166"/>
      <c r="DG1846" s="166"/>
      <c r="DH1846" s="166"/>
      <c r="DI1846" s="166"/>
      <c r="DJ1846" s="166"/>
      <c r="DK1846" s="166"/>
      <c r="DL1846" s="166"/>
      <c r="DM1846" s="166"/>
      <c r="DN1846" s="166"/>
      <c r="DO1846" s="166"/>
      <c r="DP1846" s="166"/>
      <c r="DQ1846" s="166"/>
      <c r="DR1846" s="166"/>
      <c r="DS1846" s="166"/>
      <c r="DT1846" s="166"/>
      <c r="DU1846" s="166"/>
      <c r="DV1846" s="166"/>
      <c r="DW1846" s="166"/>
      <c r="DX1846" s="166"/>
      <c r="DY1846" s="166"/>
      <c r="DZ1846" s="166"/>
      <c r="EA1846" s="166"/>
      <c r="EB1846" s="166"/>
      <c r="EC1846" s="166"/>
      <c r="ED1846" s="166"/>
      <c r="EE1846" s="166"/>
      <c r="EF1846" s="166"/>
      <c r="EG1846" s="166"/>
      <c r="EH1846" s="166"/>
      <c r="EI1846" s="166"/>
      <c r="EJ1846" s="166"/>
      <c r="EK1846" s="166"/>
      <c r="EL1846" s="166"/>
      <c r="EM1846" s="166"/>
      <c r="EN1846" s="166"/>
      <c r="EO1846" s="166"/>
      <c r="EP1846" s="166"/>
      <c r="EQ1846" s="166"/>
      <c r="ER1846" s="166"/>
      <c r="ES1846" s="166"/>
      <c r="ET1846" s="166"/>
      <c r="EU1846" s="166"/>
      <c r="EV1846" s="166"/>
      <c r="EW1846" s="166"/>
      <c r="EX1846" s="166"/>
      <c r="EY1846" s="166"/>
      <c r="EZ1846" s="166"/>
      <c r="FA1846" s="166"/>
      <c r="FB1846" s="166"/>
      <c r="FC1846" s="166"/>
      <c r="FD1846" s="166"/>
      <c r="FE1846" s="166"/>
      <c r="FF1846" s="166"/>
      <c r="FG1846" s="166"/>
      <c r="FH1846" s="166"/>
      <c r="FI1846" s="166"/>
      <c r="FJ1846" s="166"/>
    </row>
    <row r="1847" spans="13:166" s="19" customFormat="1">
      <c r="M1847" s="166"/>
      <c r="N1847" s="166"/>
      <c r="O1847" s="166"/>
      <c r="P1847" s="166"/>
      <c r="Q1847" s="166"/>
      <c r="R1847" s="166"/>
      <c r="S1847" s="166"/>
      <c r="T1847" s="166"/>
      <c r="U1847" s="166"/>
      <c r="V1847" s="166"/>
      <c r="W1847" s="166"/>
      <c r="X1847" s="166"/>
      <c r="Y1847" s="166"/>
      <c r="Z1847" s="166"/>
      <c r="AA1847" s="166"/>
      <c r="AB1847" s="166"/>
      <c r="AC1847" s="166"/>
      <c r="AD1847" s="166"/>
      <c r="AE1847" s="166"/>
      <c r="AF1847" s="166"/>
      <c r="AG1847" s="166"/>
      <c r="AH1847" s="167"/>
      <c r="AI1847" s="167"/>
      <c r="AJ1847" s="167"/>
      <c r="AK1847" s="167"/>
      <c r="AL1847" s="167"/>
      <c r="AM1847" s="167"/>
      <c r="AN1847" s="167"/>
      <c r="AO1847" s="167"/>
      <c r="AP1847" s="167"/>
      <c r="AQ1847" s="167"/>
      <c r="AR1847" s="167"/>
      <c r="AS1847" s="167"/>
      <c r="AT1847" s="167"/>
      <c r="AU1847" s="167"/>
      <c r="AV1847" s="167"/>
      <c r="AW1847" s="167"/>
      <c r="AX1847" s="167"/>
      <c r="AY1847" s="167"/>
      <c r="AZ1847" s="167"/>
      <c r="BA1847" s="167"/>
      <c r="BB1847" s="167"/>
      <c r="BC1847" s="167"/>
      <c r="BD1847" s="167"/>
      <c r="BE1847" s="167"/>
      <c r="BF1847" s="167"/>
      <c r="BG1847" s="167"/>
      <c r="BH1847" s="167"/>
      <c r="BI1847" s="167"/>
      <c r="BJ1847" s="167"/>
      <c r="BK1847" s="167"/>
      <c r="BL1847" s="166"/>
      <c r="BM1847" s="166"/>
      <c r="BN1847" s="166"/>
      <c r="BO1847" s="166"/>
      <c r="BP1847" s="166"/>
      <c r="BQ1847" s="166"/>
      <c r="BR1847" s="166"/>
      <c r="BS1847" s="166"/>
      <c r="BT1847" s="166"/>
      <c r="BU1847" s="166"/>
      <c r="BV1847" s="166"/>
      <c r="BW1847" s="166"/>
      <c r="BX1847" s="166"/>
      <c r="BY1847" s="166"/>
      <c r="BZ1847" s="166"/>
      <c r="CA1847" s="166"/>
      <c r="CB1847" s="166"/>
      <c r="CC1847" s="166"/>
      <c r="CD1847" s="166"/>
      <c r="CE1847" s="166"/>
      <c r="CF1847" s="166"/>
      <c r="CG1847" s="166"/>
      <c r="CH1847" s="166"/>
      <c r="CI1847" s="166"/>
      <c r="CJ1847" s="166"/>
      <c r="CK1847" s="166"/>
      <c r="CL1847" s="166"/>
      <c r="CM1847" s="166"/>
      <c r="CN1847" s="166"/>
      <c r="CO1847" s="166"/>
      <c r="CP1847" s="166"/>
      <c r="CQ1847" s="166"/>
      <c r="CR1847" s="166"/>
      <c r="CS1847" s="166"/>
      <c r="CT1847" s="166"/>
      <c r="CU1847" s="166"/>
      <c r="CV1847" s="166"/>
      <c r="CW1847" s="166"/>
      <c r="CX1847" s="166"/>
      <c r="CY1847" s="166"/>
      <c r="CZ1847" s="166"/>
      <c r="DA1847" s="166"/>
      <c r="DB1847" s="166"/>
      <c r="DC1847" s="166"/>
      <c r="DD1847" s="166"/>
      <c r="DE1847" s="166"/>
      <c r="DF1847" s="166"/>
      <c r="DG1847" s="166"/>
      <c r="DH1847" s="166"/>
      <c r="DI1847" s="166"/>
      <c r="DJ1847" s="166"/>
      <c r="DK1847" s="166"/>
      <c r="DL1847" s="166"/>
      <c r="DM1847" s="166"/>
      <c r="DN1847" s="166"/>
      <c r="DO1847" s="166"/>
      <c r="DP1847" s="166"/>
      <c r="DQ1847" s="166"/>
      <c r="DR1847" s="166"/>
      <c r="DS1847" s="166"/>
      <c r="DT1847" s="166"/>
      <c r="DU1847" s="166"/>
      <c r="DV1847" s="166"/>
      <c r="DW1847" s="166"/>
      <c r="DX1847" s="166"/>
      <c r="DY1847" s="166"/>
      <c r="DZ1847" s="166"/>
      <c r="EA1847" s="166"/>
      <c r="EB1847" s="166"/>
      <c r="EC1847" s="166"/>
      <c r="ED1847" s="166"/>
      <c r="EE1847" s="166"/>
      <c r="EF1847" s="166"/>
      <c r="EG1847" s="166"/>
      <c r="EH1847" s="166"/>
      <c r="EI1847" s="166"/>
      <c r="EJ1847" s="166"/>
      <c r="EK1847" s="166"/>
      <c r="EL1847" s="166"/>
      <c r="EM1847" s="166"/>
      <c r="EN1847" s="166"/>
      <c r="EO1847" s="166"/>
      <c r="EP1847" s="166"/>
      <c r="EQ1847" s="166"/>
      <c r="ER1847" s="166"/>
      <c r="ES1847" s="166"/>
      <c r="ET1847" s="166"/>
      <c r="EU1847" s="166"/>
      <c r="EV1847" s="166"/>
      <c r="EW1847" s="166"/>
      <c r="EX1847" s="166"/>
      <c r="EY1847" s="166"/>
      <c r="EZ1847" s="166"/>
      <c r="FA1847" s="166"/>
      <c r="FB1847" s="166"/>
      <c r="FC1847" s="166"/>
      <c r="FD1847" s="166"/>
      <c r="FE1847" s="166"/>
      <c r="FF1847" s="166"/>
      <c r="FG1847" s="166"/>
      <c r="FH1847" s="166"/>
      <c r="FI1847" s="166"/>
      <c r="FJ1847" s="166"/>
    </row>
    <row r="1848" spans="13:166" s="19" customFormat="1">
      <c r="M1848" s="166"/>
      <c r="N1848" s="166"/>
      <c r="O1848" s="166"/>
      <c r="P1848" s="166"/>
      <c r="Q1848" s="166"/>
      <c r="R1848" s="166"/>
      <c r="S1848" s="166"/>
      <c r="T1848" s="166"/>
      <c r="U1848" s="166"/>
      <c r="V1848" s="166"/>
      <c r="W1848" s="166"/>
      <c r="X1848" s="166"/>
      <c r="Y1848" s="166"/>
      <c r="Z1848" s="166"/>
      <c r="AA1848" s="166"/>
      <c r="AB1848" s="166"/>
      <c r="AC1848" s="166"/>
      <c r="AD1848" s="166"/>
      <c r="AE1848" s="166"/>
      <c r="AF1848" s="166"/>
      <c r="AG1848" s="166"/>
      <c r="AH1848" s="167"/>
      <c r="AI1848" s="167"/>
      <c r="AJ1848" s="167"/>
      <c r="AK1848" s="167"/>
      <c r="AL1848" s="167"/>
      <c r="AM1848" s="167"/>
      <c r="AN1848" s="167"/>
      <c r="AO1848" s="167"/>
      <c r="AP1848" s="167"/>
      <c r="AQ1848" s="167"/>
      <c r="AR1848" s="167"/>
      <c r="AS1848" s="167"/>
      <c r="AT1848" s="167"/>
      <c r="AU1848" s="167"/>
      <c r="AV1848" s="167"/>
      <c r="AW1848" s="167"/>
      <c r="AX1848" s="167"/>
      <c r="AY1848" s="167"/>
      <c r="AZ1848" s="167"/>
      <c r="BA1848" s="167"/>
      <c r="BB1848" s="167"/>
      <c r="BC1848" s="167"/>
      <c r="BD1848" s="167"/>
      <c r="BE1848" s="167"/>
      <c r="BF1848" s="167"/>
      <c r="BG1848" s="167"/>
      <c r="BH1848" s="167"/>
      <c r="BI1848" s="167"/>
      <c r="BJ1848" s="167"/>
      <c r="BK1848" s="167"/>
      <c r="BL1848" s="166"/>
      <c r="BM1848" s="166"/>
      <c r="BN1848" s="166"/>
      <c r="BO1848" s="166"/>
      <c r="BP1848" s="166"/>
      <c r="BQ1848" s="166"/>
      <c r="BR1848" s="166"/>
      <c r="BS1848" s="166"/>
      <c r="BT1848" s="166"/>
      <c r="BU1848" s="166"/>
      <c r="BV1848" s="166"/>
      <c r="BW1848" s="166"/>
      <c r="BX1848" s="166"/>
      <c r="BY1848" s="166"/>
      <c r="BZ1848" s="166"/>
      <c r="CA1848" s="166"/>
      <c r="CB1848" s="166"/>
      <c r="CC1848" s="166"/>
      <c r="CD1848" s="166"/>
      <c r="CE1848" s="166"/>
      <c r="CF1848" s="166"/>
      <c r="CG1848" s="166"/>
      <c r="CH1848" s="166"/>
      <c r="CI1848" s="166"/>
      <c r="CJ1848" s="166"/>
      <c r="CK1848" s="166"/>
      <c r="CL1848" s="166"/>
      <c r="CM1848" s="166"/>
      <c r="CN1848" s="166"/>
      <c r="CO1848" s="166"/>
      <c r="CP1848" s="166"/>
      <c r="CQ1848" s="166"/>
      <c r="CR1848" s="166"/>
      <c r="CS1848" s="166"/>
      <c r="CT1848" s="166"/>
      <c r="CU1848" s="166"/>
      <c r="CV1848" s="166"/>
      <c r="CW1848" s="166"/>
      <c r="CX1848" s="166"/>
      <c r="CY1848" s="166"/>
      <c r="CZ1848" s="166"/>
      <c r="DA1848" s="166"/>
      <c r="DB1848" s="166"/>
      <c r="DC1848" s="166"/>
      <c r="DD1848" s="166"/>
      <c r="DE1848" s="166"/>
      <c r="DF1848" s="166"/>
      <c r="DG1848" s="166"/>
      <c r="DH1848" s="166"/>
      <c r="DI1848" s="166"/>
      <c r="DJ1848" s="166"/>
      <c r="DK1848" s="166"/>
      <c r="DL1848" s="166"/>
      <c r="DM1848" s="166"/>
      <c r="DN1848" s="166"/>
      <c r="DO1848" s="166"/>
      <c r="DP1848" s="166"/>
      <c r="DQ1848" s="166"/>
      <c r="DR1848" s="166"/>
      <c r="DS1848" s="166"/>
      <c r="DT1848" s="166"/>
      <c r="DU1848" s="166"/>
      <c r="DV1848" s="166"/>
      <c r="DW1848" s="166"/>
      <c r="DX1848" s="166"/>
      <c r="DY1848" s="166"/>
      <c r="DZ1848" s="166"/>
      <c r="EA1848" s="166"/>
      <c r="EB1848" s="166"/>
      <c r="EC1848" s="166"/>
      <c r="ED1848" s="166"/>
      <c r="EE1848" s="166"/>
      <c r="EF1848" s="166"/>
      <c r="EG1848" s="166"/>
      <c r="EH1848" s="166"/>
      <c r="EI1848" s="166"/>
      <c r="EJ1848" s="166"/>
      <c r="EK1848" s="166"/>
      <c r="EL1848" s="166"/>
      <c r="EM1848" s="166"/>
      <c r="EN1848" s="166"/>
      <c r="EO1848" s="166"/>
      <c r="EP1848" s="166"/>
      <c r="EQ1848" s="166"/>
      <c r="ER1848" s="166"/>
      <c r="ES1848" s="166"/>
      <c r="ET1848" s="166"/>
      <c r="EU1848" s="166"/>
      <c r="EV1848" s="166"/>
      <c r="EW1848" s="166"/>
      <c r="EX1848" s="166"/>
      <c r="EY1848" s="166"/>
      <c r="EZ1848" s="166"/>
      <c r="FA1848" s="166"/>
      <c r="FB1848" s="166"/>
      <c r="FC1848" s="166"/>
      <c r="FD1848" s="166"/>
      <c r="FE1848" s="166"/>
      <c r="FF1848" s="166"/>
      <c r="FG1848" s="166"/>
      <c r="FH1848" s="166"/>
      <c r="FI1848" s="166"/>
      <c r="FJ1848" s="166"/>
    </row>
    <row r="1849" spans="13:166" s="19" customFormat="1">
      <c r="M1849" s="166"/>
      <c r="N1849" s="166"/>
      <c r="O1849" s="166"/>
      <c r="P1849" s="166"/>
      <c r="Q1849" s="166"/>
      <c r="R1849" s="166"/>
      <c r="S1849" s="166"/>
      <c r="T1849" s="166"/>
      <c r="U1849" s="166"/>
      <c r="V1849" s="166"/>
      <c r="W1849" s="166"/>
      <c r="X1849" s="166"/>
      <c r="Y1849" s="166"/>
      <c r="Z1849" s="166"/>
      <c r="AA1849" s="166"/>
      <c r="AB1849" s="166"/>
      <c r="AC1849" s="166"/>
      <c r="AD1849" s="166"/>
      <c r="AE1849" s="166"/>
      <c r="AF1849" s="166"/>
      <c r="AG1849" s="166"/>
      <c r="AH1849" s="167"/>
      <c r="AI1849" s="167"/>
      <c r="AJ1849" s="167"/>
      <c r="AK1849" s="167"/>
      <c r="AL1849" s="167"/>
      <c r="AM1849" s="167"/>
      <c r="AN1849" s="167"/>
      <c r="AO1849" s="167"/>
      <c r="AP1849" s="167"/>
      <c r="AQ1849" s="167"/>
      <c r="AR1849" s="167"/>
      <c r="AS1849" s="167"/>
      <c r="AT1849" s="167"/>
      <c r="AU1849" s="167"/>
      <c r="AV1849" s="167"/>
      <c r="AW1849" s="167"/>
      <c r="AX1849" s="167"/>
      <c r="AY1849" s="167"/>
      <c r="AZ1849" s="167"/>
      <c r="BA1849" s="167"/>
      <c r="BB1849" s="167"/>
      <c r="BC1849" s="167"/>
      <c r="BD1849" s="167"/>
      <c r="BE1849" s="167"/>
      <c r="BF1849" s="167"/>
      <c r="BG1849" s="167"/>
      <c r="BH1849" s="167"/>
      <c r="BI1849" s="167"/>
      <c r="BJ1849" s="167"/>
      <c r="BK1849" s="167"/>
      <c r="BL1849" s="166"/>
      <c r="BM1849" s="166"/>
      <c r="BN1849" s="166"/>
      <c r="BO1849" s="166"/>
      <c r="BP1849" s="166"/>
      <c r="BQ1849" s="166"/>
      <c r="BR1849" s="166"/>
      <c r="BS1849" s="166"/>
      <c r="BT1849" s="166"/>
      <c r="BU1849" s="166"/>
      <c r="BV1849" s="166"/>
      <c r="BW1849" s="166"/>
      <c r="BX1849" s="166"/>
      <c r="BY1849" s="166"/>
      <c r="BZ1849" s="166"/>
      <c r="CA1849" s="166"/>
      <c r="CB1849" s="166"/>
      <c r="CC1849" s="166"/>
      <c r="CD1849" s="166"/>
      <c r="CE1849" s="166"/>
      <c r="CF1849" s="166"/>
      <c r="CG1849" s="166"/>
      <c r="CH1849" s="166"/>
      <c r="CI1849" s="166"/>
      <c r="CJ1849" s="166"/>
      <c r="CK1849" s="166"/>
      <c r="CL1849" s="166"/>
      <c r="CM1849" s="166"/>
      <c r="CN1849" s="166"/>
      <c r="CO1849" s="166"/>
      <c r="CP1849" s="166"/>
      <c r="CQ1849" s="166"/>
      <c r="CR1849" s="166"/>
      <c r="CS1849" s="166"/>
      <c r="CT1849" s="166"/>
      <c r="CU1849" s="166"/>
      <c r="CV1849" s="166"/>
      <c r="CW1849" s="166"/>
      <c r="CX1849" s="166"/>
      <c r="CY1849" s="166"/>
      <c r="CZ1849" s="166"/>
      <c r="DA1849" s="166"/>
      <c r="DB1849" s="166"/>
      <c r="DC1849" s="166"/>
      <c r="DD1849" s="166"/>
      <c r="DE1849" s="166"/>
      <c r="DF1849" s="166"/>
      <c r="DG1849" s="166"/>
      <c r="DH1849" s="166"/>
      <c r="DI1849" s="166"/>
      <c r="DJ1849" s="166"/>
      <c r="DK1849" s="166"/>
      <c r="DL1849" s="166"/>
      <c r="DM1849" s="166"/>
      <c r="DN1849" s="166"/>
      <c r="DO1849" s="166"/>
      <c r="DP1849" s="166"/>
      <c r="DQ1849" s="166"/>
      <c r="DR1849" s="166"/>
      <c r="DS1849" s="166"/>
      <c r="DT1849" s="166"/>
      <c r="DU1849" s="166"/>
      <c r="DV1849" s="166"/>
      <c r="DW1849" s="166"/>
      <c r="DX1849" s="166"/>
      <c r="DY1849" s="166"/>
      <c r="DZ1849" s="166"/>
      <c r="EA1849" s="166"/>
      <c r="EB1849" s="166"/>
      <c r="EC1849" s="166"/>
      <c r="ED1849" s="166"/>
      <c r="EE1849" s="166"/>
      <c r="EF1849" s="166"/>
      <c r="EG1849" s="166"/>
      <c r="EH1849" s="166"/>
      <c r="EI1849" s="166"/>
      <c r="EJ1849" s="166"/>
      <c r="EK1849" s="166"/>
      <c r="EL1849" s="166"/>
      <c r="EM1849" s="166"/>
      <c r="EN1849" s="166"/>
      <c r="EO1849" s="166"/>
      <c r="EP1849" s="166"/>
      <c r="EQ1849" s="166"/>
      <c r="ER1849" s="166"/>
      <c r="ES1849" s="166"/>
      <c r="ET1849" s="166"/>
      <c r="EU1849" s="166"/>
      <c r="EV1849" s="166"/>
      <c r="EW1849" s="166"/>
      <c r="EX1849" s="166"/>
      <c r="EY1849" s="166"/>
      <c r="EZ1849" s="166"/>
      <c r="FA1849" s="166"/>
      <c r="FB1849" s="166"/>
      <c r="FC1849" s="166"/>
      <c r="FD1849" s="166"/>
      <c r="FE1849" s="166"/>
      <c r="FF1849" s="166"/>
      <c r="FG1849" s="166"/>
      <c r="FH1849" s="166"/>
      <c r="FI1849" s="166"/>
      <c r="FJ1849" s="166"/>
    </row>
    <row r="1850" spans="13:166" s="19" customFormat="1">
      <c r="M1850" s="166"/>
      <c r="N1850" s="166"/>
      <c r="O1850" s="166"/>
      <c r="P1850" s="166"/>
      <c r="Q1850" s="166"/>
      <c r="R1850" s="166"/>
      <c r="S1850" s="166"/>
      <c r="T1850" s="166"/>
      <c r="U1850" s="166"/>
      <c r="V1850" s="166"/>
      <c r="W1850" s="166"/>
      <c r="X1850" s="166"/>
      <c r="Y1850" s="166"/>
      <c r="Z1850" s="166"/>
      <c r="AA1850" s="166"/>
      <c r="AB1850" s="166"/>
      <c r="AC1850" s="166"/>
      <c r="AD1850" s="166"/>
      <c r="AE1850" s="166"/>
      <c r="AF1850" s="166"/>
      <c r="AG1850" s="166"/>
      <c r="AH1850" s="167"/>
      <c r="AI1850" s="167"/>
      <c r="AJ1850" s="167"/>
      <c r="AK1850" s="167"/>
      <c r="AL1850" s="167"/>
      <c r="AM1850" s="167"/>
      <c r="AN1850" s="167"/>
      <c r="AO1850" s="167"/>
      <c r="AP1850" s="167"/>
      <c r="AQ1850" s="167"/>
      <c r="AR1850" s="167"/>
      <c r="AS1850" s="167"/>
      <c r="AT1850" s="167"/>
      <c r="AU1850" s="167"/>
      <c r="AV1850" s="167"/>
      <c r="AW1850" s="167"/>
      <c r="AX1850" s="167"/>
      <c r="AY1850" s="167"/>
      <c r="AZ1850" s="167"/>
      <c r="BA1850" s="167"/>
      <c r="BB1850" s="167"/>
      <c r="BC1850" s="167"/>
      <c r="BD1850" s="167"/>
      <c r="BE1850" s="167"/>
      <c r="BF1850" s="167"/>
      <c r="BG1850" s="167"/>
      <c r="BH1850" s="167"/>
      <c r="BI1850" s="167"/>
      <c r="BJ1850" s="167"/>
      <c r="BK1850" s="167"/>
      <c r="BL1850" s="166"/>
      <c r="BM1850" s="166"/>
      <c r="BN1850" s="166"/>
      <c r="BO1850" s="166"/>
      <c r="BP1850" s="166"/>
      <c r="BQ1850" s="166"/>
      <c r="BR1850" s="166"/>
      <c r="BS1850" s="166"/>
      <c r="BT1850" s="166"/>
      <c r="BU1850" s="166"/>
      <c r="BV1850" s="166"/>
      <c r="BW1850" s="166"/>
      <c r="BX1850" s="166"/>
      <c r="BY1850" s="166"/>
      <c r="BZ1850" s="166"/>
      <c r="CA1850" s="166"/>
      <c r="CB1850" s="166"/>
      <c r="CC1850" s="166"/>
      <c r="CD1850" s="166"/>
      <c r="CE1850" s="166"/>
      <c r="CF1850" s="166"/>
      <c r="CG1850" s="166"/>
      <c r="CH1850" s="166"/>
      <c r="CI1850" s="166"/>
      <c r="CJ1850" s="166"/>
      <c r="CK1850" s="166"/>
      <c r="CL1850" s="166"/>
      <c r="CM1850" s="166"/>
      <c r="CN1850" s="166"/>
      <c r="CO1850" s="166"/>
      <c r="CP1850" s="166"/>
      <c r="CQ1850" s="166"/>
      <c r="CR1850" s="166"/>
      <c r="CS1850" s="166"/>
      <c r="CT1850" s="166"/>
      <c r="CU1850" s="166"/>
      <c r="CV1850" s="166"/>
      <c r="CW1850" s="166"/>
      <c r="CX1850" s="166"/>
      <c r="CY1850" s="166"/>
      <c r="CZ1850" s="166"/>
      <c r="DA1850" s="166"/>
      <c r="DB1850" s="166"/>
      <c r="DC1850" s="166"/>
      <c r="DD1850" s="166"/>
      <c r="DE1850" s="166"/>
      <c r="DF1850" s="166"/>
      <c r="DG1850" s="166"/>
      <c r="DH1850" s="166"/>
      <c r="DI1850" s="166"/>
      <c r="DJ1850" s="166"/>
      <c r="DK1850" s="166"/>
      <c r="DL1850" s="166"/>
      <c r="DM1850" s="166"/>
      <c r="DN1850" s="166"/>
      <c r="DO1850" s="166"/>
      <c r="DP1850" s="166"/>
      <c r="DQ1850" s="166"/>
      <c r="DR1850" s="166"/>
      <c r="DS1850" s="166"/>
      <c r="DT1850" s="166"/>
      <c r="DU1850" s="166"/>
      <c r="DV1850" s="166"/>
      <c r="DW1850" s="166"/>
      <c r="DX1850" s="166"/>
      <c r="DY1850" s="166"/>
      <c r="DZ1850" s="166"/>
      <c r="EA1850" s="166"/>
      <c r="EB1850" s="166"/>
      <c r="EC1850" s="166"/>
      <c r="ED1850" s="166"/>
      <c r="EE1850" s="166"/>
      <c r="EF1850" s="166"/>
      <c r="EG1850" s="166"/>
      <c r="EH1850" s="166"/>
      <c r="EI1850" s="166"/>
      <c r="EJ1850" s="166"/>
      <c r="EK1850" s="166"/>
      <c r="EL1850" s="166"/>
      <c r="EM1850" s="166"/>
      <c r="EN1850" s="166"/>
      <c r="EO1850" s="166"/>
      <c r="EP1850" s="166"/>
      <c r="EQ1850" s="166"/>
      <c r="ER1850" s="166"/>
      <c r="ES1850" s="166"/>
      <c r="ET1850" s="166"/>
      <c r="EU1850" s="166"/>
      <c r="EV1850" s="166"/>
      <c r="EW1850" s="166"/>
      <c r="EX1850" s="166"/>
      <c r="EY1850" s="166"/>
      <c r="EZ1850" s="166"/>
      <c r="FA1850" s="166"/>
      <c r="FB1850" s="166"/>
      <c r="FC1850" s="166"/>
      <c r="FD1850" s="166"/>
      <c r="FE1850" s="166"/>
      <c r="FF1850" s="166"/>
      <c r="FG1850" s="166"/>
      <c r="FH1850" s="166"/>
      <c r="FI1850" s="166"/>
      <c r="FJ1850" s="166"/>
    </row>
    <row r="1851" spans="13:166" s="19" customFormat="1">
      <c r="M1851" s="166"/>
      <c r="N1851" s="166"/>
      <c r="O1851" s="166"/>
      <c r="P1851" s="166"/>
      <c r="Q1851" s="166"/>
      <c r="R1851" s="166"/>
      <c r="S1851" s="166"/>
      <c r="T1851" s="166"/>
      <c r="U1851" s="166"/>
      <c r="V1851" s="166"/>
      <c r="W1851" s="166"/>
      <c r="X1851" s="166"/>
      <c r="Y1851" s="166"/>
      <c r="Z1851" s="166"/>
      <c r="AA1851" s="166"/>
      <c r="AB1851" s="166"/>
      <c r="AC1851" s="166"/>
      <c r="AD1851" s="166"/>
      <c r="AE1851" s="166"/>
      <c r="AF1851" s="166"/>
      <c r="AG1851" s="166"/>
      <c r="AH1851" s="167"/>
      <c r="AI1851" s="167"/>
      <c r="AJ1851" s="167"/>
      <c r="AK1851" s="167"/>
      <c r="AL1851" s="167"/>
      <c r="AM1851" s="167"/>
      <c r="AN1851" s="167"/>
      <c r="AO1851" s="167"/>
      <c r="AP1851" s="167"/>
      <c r="AQ1851" s="167"/>
      <c r="AR1851" s="167"/>
      <c r="AS1851" s="167"/>
      <c r="AT1851" s="167"/>
      <c r="AU1851" s="167"/>
      <c r="AV1851" s="167"/>
      <c r="AW1851" s="167"/>
      <c r="AX1851" s="167"/>
      <c r="AY1851" s="167"/>
      <c r="AZ1851" s="167"/>
      <c r="BA1851" s="167"/>
      <c r="BB1851" s="167"/>
      <c r="BC1851" s="167"/>
      <c r="BD1851" s="167"/>
      <c r="BE1851" s="167"/>
      <c r="BF1851" s="167"/>
      <c r="BG1851" s="167"/>
      <c r="BH1851" s="167"/>
      <c r="BI1851" s="167"/>
      <c r="BJ1851" s="167"/>
      <c r="BK1851" s="167"/>
      <c r="BL1851" s="166"/>
      <c r="BM1851" s="166"/>
      <c r="BN1851" s="166"/>
      <c r="BO1851" s="166"/>
      <c r="BP1851" s="166"/>
      <c r="BQ1851" s="166"/>
      <c r="BR1851" s="166"/>
      <c r="BS1851" s="166"/>
      <c r="BT1851" s="166"/>
      <c r="BU1851" s="166"/>
      <c r="BV1851" s="166"/>
      <c r="BW1851" s="166"/>
      <c r="BX1851" s="166"/>
      <c r="BY1851" s="166"/>
      <c r="BZ1851" s="166"/>
      <c r="CA1851" s="166"/>
      <c r="CB1851" s="166"/>
      <c r="CC1851" s="166"/>
      <c r="CD1851" s="166"/>
      <c r="CE1851" s="166"/>
      <c r="CF1851" s="166"/>
      <c r="CG1851" s="166"/>
      <c r="CH1851" s="166"/>
      <c r="CI1851" s="166"/>
      <c r="CJ1851" s="166"/>
      <c r="CK1851" s="166"/>
      <c r="CL1851" s="166"/>
      <c r="CM1851" s="166"/>
      <c r="CN1851" s="166"/>
      <c r="CO1851" s="166"/>
      <c r="CP1851" s="166"/>
      <c r="CQ1851" s="166"/>
      <c r="CR1851" s="166"/>
      <c r="CS1851" s="166"/>
      <c r="CT1851" s="166"/>
      <c r="CU1851" s="166"/>
      <c r="CV1851" s="166"/>
      <c r="CW1851" s="166"/>
      <c r="CX1851" s="166"/>
      <c r="CY1851" s="166"/>
      <c r="CZ1851" s="166"/>
      <c r="DA1851" s="166"/>
      <c r="DB1851" s="166"/>
      <c r="DC1851" s="166"/>
      <c r="DD1851" s="166"/>
      <c r="DE1851" s="166"/>
      <c r="DF1851" s="166"/>
      <c r="DG1851" s="166"/>
      <c r="DH1851" s="166"/>
      <c r="DI1851" s="166"/>
      <c r="DJ1851" s="166"/>
      <c r="DK1851" s="166"/>
      <c r="DL1851" s="166"/>
      <c r="DM1851" s="166"/>
      <c r="DN1851" s="166"/>
      <c r="DO1851" s="166"/>
      <c r="DP1851" s="166"/>
      <c r="DQ1851" s="166"/>
      <c r="DR1851" s="166"/>
      <c r="DS1851" s="166"/>
      <c r="DT1851" s="166"/>
      <c r="DU1851" s="166"/>
      <c r="DV1851" s="166"/>
      <c r="DW1851" s="166"/>
      <c r="DX1851" s="166"/>
      <c r="DY1851" s="166"/>
      <c r="DZ1851" s="166"/>
      <c r="EA1851" s="166"/>
      <c r="EB1851" s="166"/>
      <c r="EC1851" s="166"/>
      <c r="ED1851" s="166"/>
      <c r="EE1851" s="166"/>
      <c r="EF1851" s="166"/>
      <c r="EG1851" s="166"/>
      <c r="EH1851" s="166"/>
      <c r="EI1851" s="166"/>
      <c r="EJ1851" s="166"/>
      <c r="EK1851" s="166"/>
      <c r="EL1851" s="166"/>
      <c r="EM1851" s="166"/>
      <c r="EN1851" s="166"/>
      <c r="EO1851" s="166"/>
      <c r="EP1851" s="166"/>
      <c r="EQ1851" s="166"/>
      <c r="ER1851" s="166"/>
      <c r="ES1851" s="166"/>
      <c r="ET1851" s="166"/>
      <c r="EU1851" s="166"/>
      <c r="EV1851" s="166"/>
      <c r="EW1851" s="166"/>
      <c r="EX1851" s="166"/>
      <c r="EY1851" s="166"/>
      <c r="EZ1851" s="166"/>
      <c r="FA1851" s="166"/>
      <c r="FB1851" s="166"/>
      <c r="FC1851" s="166"/>
      <c r="FD1851" s="166"/>
      <c r="FE1851" s="166"/>
      <c r="FF1851" s="166"/>
      <c r="FG1851" s="166"/>
      <c r="FH1851" s="166"/>
      <c r="FI1851" s="166"/>
      <c r="FJ1851" s="166"/>
    </row>
    <row r="1852" spans="13:166" s="19" customFormat="1">
      <c r="M1852" s="166"/>
      <c r="N1852" s="166"/>
      <c r="O1852" s="166"/>
      <c r="P1852" s="166"/>
      <c r="Q1852" s="166"/>
      <c r="R1852" s="166"/>
      <c r="S1852" s="166"/>
      <c r="T1852" s="166"/>
      <c r="U1852" s="166"/>
      <c r="V1852" s="166"/>
      <c r="W1852" s="166"/>
      <c r="X1852" s="166"/>
      <c r="Y1852" s="166"/>
      <c r="Z1852" s="166"/>
      <c r="AA1852" s="166"/>
      <c r="AB1852" s="166"/>
      <c r="AC1852" s="166"/>
      <c r="AD1852" s="166"/>
      <c r="AE1852" s="166"/>
      <c r="AF1852" s="166"/>
      <c r="AG1852" s="166"/>
      <c r="AH1852" s="167"/>
      <c r="AI1852" s="167"/>
      <c r="AJ1852" s="167"/>
      <c r="AK1852" s="167"/>
      <c r="AL1852" s="167"/>
      <c r="AM1852" s="167"/>
      <c r="AN1852" s="167"/>
      <c r="AO1852" s="167"/>
      <c r="AP1852" s="167"/>
      <c r="AQ1852" s="167"/>
      <c r="AR1852" s="167"/>
      <c r="AS1852" s="167"/>
      <c r="AT1852" s="167"/>
      <c r="AU1852" s="167"/>
      <c r="AV1852" s="167"/>
      <c r="AW1852" s="167"/>
      <c r="AX1852" s="167"/>
      <c r="AY1852" s="167"/>
      <c r="AZ1852" s="167"/>
      <c r="BA1852" s="167"/>
      <c r="BB1852" s="167"/>
      <c r="BC1852" s="167"/>
      <c r="BD1852" s="167"/>
      <c r="BE1852" s="167"/>
      <c r="BF1852" s="167"/>
      <c r="BG1852" s="167"/>
      <c r="BH1852" s="167"/>
      <c r="BI1852" s="167"/>
      <c r="BJ1852" s="167"/>
      <c r="BK1852" s="167"/>
      <c r="BL1852" s="166"/>
      <c r="BM1852" s="166"/>
      <c r="BN1852" s="166"/>
      <c r="BO1852" s="166"/>
      <c r="BP1852" s="166"/>
      <c r="BQ1852" s="166"/>
      <c r="BR1852" s="166"/>
      <c r="BS1852" s="166"/>
      <c r="BT1852" s="166"/>
      <c r="BU1852" s="166"/>
      <c r="BV1852" s="166"/>
      <c r="BW1852" s="166"/>
      <c r="BX1852" s="166"/>
      <c r="BY1852" s="166"/>
      <c r="BZ1852" s="166"/>
      <c r="CA1852" s="166"/>
      <c r="CB1852" s="166"/>
      <c r="CC1852" s="166"/>
      <c r="CD1852" s="166"/>
      <c r="CE1852" s="166"/>
      <c r="CF1852" s="166"/>
      <c r="CG1852" s="166"/>
      <c r="CH1852" s="166"/>
      <c r="CI1852" s="166"/>
      <c r="CJ1852" s="166"/>
      <c r="CK1852" s="166"/>
      <c r="CL1852" s="166"/>
      <c r="CM1852" s="166"/>
      <c r="CN1852" s="166"/>
      <c r="CO1852" s="166"/>
      <c r="CP1852" s="166"/>
      <c r="CQ1852" s="166"/>
      <c r="CR1852" s="166"/>
      <c r="CS1852" s="166"/>
      <c r="CT1852" s="166"/>
      <c r="CU1852" s="166"/>
      <c r="CV1852" s="166"/>
      <c r="CW1852" s="166"/>
      <c r="CX1852" s="166"/>
      <c r="CY1852" s="166"/>
      <c r="CZ1852" s="166"/>
      <c r="DA1852" s="166"/>
      <c r="DB1852" s="166"/>
      <c r="DC1852" s="166"/>
      <c r="DD1852" s="166"/>
      <c r="DE1852" s="166"/>
      <c r="DF1852" s="166"/>
      <c r="DG1852" s="166"/>
      <c r="DH1852" s="166"/>
      <c r="DI1852" s="166"/>
      <c r="DJ1852" s="166"/>
      <c r="DK1852" s="166"/>
      <c r="DL1852" s="166"/>
      <c r="DM1852" s="166"/>
      <c r="DN1852" s="166"/>
      <c r="DO1852" s="166"/>
      <c r="DP1852" s="166"/>
      <c r="DQ1852" s="166"/>
      <c r="DR1852" s="166"/>
      <c r="DS1852" s="166"/>
      <c r="DT1852" s="166"/>
      <c r="DU1852" s="166"/>
      <c r="DV1852" s="166"/>
      <c r="DW1852" s="166"/>
      <c r="DX1852" s="166"/>
      <c r="DY1852" s="166"/>
      <c r="DZ1852" s="166"/>
      <c r="EA1852" s="166"/>
      <c r="EB1852" s="166"/>
      <c r="EC1852" s="166"/>
      <c r="ED1852" s="166"/>
      <c r="EE1852" s="166"/>
      <c r="EF1852" s="166"/>
      <c r="EG1852" s="166"/>
      <c r="EH1852" s="166"/>
      <c r="EI1852" s="166"/>
      <c r="EJ1852" s="166"/>
      <c r="EK1852" s="166"/>
      <c r="EL1852" s="166"/>
      <c r="EM1852" s="166"/>
      <c r="EN1852" s="166"/>
      <c r="EO1852" s="166"/>
      <c r="EP1852" s="166"/>
      <c r="EQ1852" s="166"/>
      <c r="ER1852" s="166"/>
      <c r="ES1852" s="166"/>
      <c r="ET1852" s="166"/>
      <c r="EU1852" s="166"/>
      <c r="EV1852" s="166"/>
      <c r="EW1852" s="166"/>
      <c r="EX1852" s="166"/>
      <c r="EY1852" s="166"/>
      <c r="EZ1852" s="166"/>
      <c r="FA1852" s="166"/>
      <c r="FB1852" s="166"/>
      <c r="FC1852" s="166"/>
      <c r="FD1852" s="166"/>
      <c r="FE1852" s="166"/>
      <c r="FF1852" s="166"/>
      <c r="FG1852" s="166"/>
      <c r="FH1852" s="166"/>
      <c r="FI1852" s="166"/>
      <c r="FJ1852" s="166"/>
    </row>
    <row r="1853" spans="13:166" s="19" customFormat="1">
      <c r="M1853" s="166"/>
      <c r="N1853" s="166"/>
      <c r="O1853" s="166"/>
      <c r="P1853" s="166"/>
      <c r="Q1853" s="166"/>
      <c r="R1853" s="166"/>
      <c r="S1853" s="166"/>
      <c r="T1853" s="166"/>
      <c r="U1853" s="166"/>
      <c r="V1853" s="166"/>
      <c r="W1853" s="166"/>
      <c r="X1853" s="166"/>
      <c r="Y1853" s="166"/>
      <c r="Z1853" s="166"/>
      <c r="AA1853" s="166"/>
      <c r="AB1853" s="166"/>
      <c r="AC1853" s="166"/>
      <c r="AD1853" s="166"/>
      <c r="AE1853" s="166"/>
      <c r="AF1853" s="166"/>
      <c r="AG1853" s="166"/>
      <c r="AH1853" s="167"/>
      <c r="AI1853" s="167"/>
      <c r="AJ1853" s="167"/>
      <c r="AK1853" s="167"/>
      <c r="AL1853" s="167"/>
      <c r="AM1853" s="167"/>
      <c r="AN1853" s="167"/>
      <c r="AO1853" s="167"/>
      <c r="AP1853" s="167"/>
      <c r="AQ1853" s="167"/>
      <c r="AR1853" s="167"/>
      <c r="AS1853" s="167"/>
      <c r="AT1853" s="167"/>
      <c r="AU1853" s="167"/>
      <c r="AV1853" s="167"/>
      <c r="AW1853" s="167"/>
      <c r="AX1853" s="167"/>
      <c r="AY1853" s="167"/>
      <c r="AZ1853" s="167"/>
      <c r="BA1853" s="167"/>
      <c r="BB1853" s="167"/>
      <c r="BC1853" s="167"/>
      <c r="BD1853" s="167"/>
      <c r="BE1853" s="167"/>
      <c r="BF1853" s="167"/>
      <c r="BG1853" s="167"/>
      <c r="BH1853" s="167"/>
      <c r="BI1853" s="167"/>
      <c r="BJ1853" s="167"/>
      <c r="BK1853" s="167"/>
      <c r="BL1853" s="166"/>
      <c r="BM1853" s="166"/>
      <c r="BN1853" s="166"/>
      <c r="BO1853" s="166"/>
      <c r="BP1853" s="166"/>
      <c r="BQ1853" s="166"/>
      <c r="BR1853" s="166"/>
      <c r="BS1853" s="166"/>
      <c r="BT1853" s="166"/>
      <c r="BU1853" s="166"/>
      <c r="BV1853" s="166"/>
      <c r="BW1853" s="166"/>
      <c r="BX1853" s="166"/>
      <c r="BY1853" s="166"/>
      <c r="BZ1853" s="166"/>
      <c r="CA1853" s="166"/>
      <c r="CB1853" s="166"/>
      <c r="CC1853" s="166"/>
      <c r="CD1853" s="166"/>
      <c r="CE1853" s="166"/>
      <c r="CF1853" s="166"/>
      <c r="CG1853" s="166"/>
      <c r="CH1853" s="166"/>
      <c r="CI1853" s="166"/>
      <c r="CJ1853" s="166"/>
      <c r="CK1853" s="166"/>
      <c r="CL1853" s="166"/>
      <c r="CM1853" s="166"/>
      <c r="CN1853" s="166"/>
      <c r="CO1853" s="166"/>
      <c r="CP1853" s="166"/>
      <c r="CQ1853" s="166"/>
      <c r="CR1853" s="166"/>
      <c r="CS1853" s="166"/>
      <c r="CT1853" s="166"/>
      <c r="CU1853" s="166"/>
      <c r="CV1853" s="166"/>
      <c r="CW1853" s="166"/>
      <c r="CX1853" s="166"/>
      <c r="CY1853" s="166"/>
      <c r="CZ1853" s="166"/>
      <c r="DA1853" s="166"/>
      <c r="DB1853" s="166"/>
      <c r="DC1853" s="166"/>
      <c r="DD1853" s="166"/>
      <c r="DE1853" s="166"/>
      <c r="DF1853" s="166"/>
      <c r="DG1853" s="166"/>
      <c r="DH1853" s="166"/>
      <c r="DI1853" s="166"/>
      <c r="DJ1853" s="166"/>
      <c r="DK1853" s="166"/>
      <c r="DL1853" s="166"/>
      <c r="DM1853" s="166"/>
      <c r="DN1853" s="166"/>
      <c r="DO1853" s="166"/>
      <c r="DP1853" s="166"/>
      <c r="DQ1853" s="166"/>
      <c r="DR1853" s="166"/>
      <c r="DS1853" s="166"/>
      <c r="DT1853" s="166"/>
      <c r="DU1853" s="166"/>
      <c r="DV1853" s="166"/>
      <c r="DW1853" s="166"/>
      <c r="DX1853" s="166"/>
      <c r="DY1853" s="166"/>
      <c r="DZ1853" s="166"/>
      <c r="EA1853" s="166"/>
      <c r="EB1853" s="166"/>
      <c r="EC1853" s="166"/>
      <c r="ED1853" s="166"/>
      <c r="EE1853" s="166"/>
      <c r="EF1853" s="166"/>
      <c r="EG1853" s="166"/>
      <c r="EH1853" s="166"/>
      <c r="EI1853" s="166"/>
      <c r="EJ1853" s="166"/>
      <c r="EK1853" s="166"/>
      <c r="EL1853" s="166"/>
      <c r="EM1853" s="166"/>
      <c r="EN1853" s="166"/>
      <c r="EO1853" s="166"/>
      <c r="EP1853" s="166"/>
      <c r="EQ1853" s="166"/>
      <c r="ER1853" s="166"/>
      <c r="ES1853" s="166"/>
      <c r="ET1853" s="166"/>
      <c r="EU1853" s="166"/>
      <c r="EV1853" s="166"/>
      <c r="EW1853" s="166"/>
      <c r="EX1853" s="166"/>
      <c r="EY1853" s="166"/>
      <c r="EZ1853" s="166"/>
      <c r="FA1853" s="166"/>
      <c r="FB1853" s="166"/>
      <c r="FC1853" s="166"/>
      <c r="FD1853" s="166"/>
      <c r="FE1853" s="166"/>
      <c r="FF1853" s="166"/>
      <c r="FG1853" s="166"/>
      <c r="FH1853" s="166"/>
      <c r="FI1853" s="166"/>
      <c r="FJ1853" s="166"/>
    </row>
    <row r="1854" spans="13:166" s="19" customFormat="1">
      <c r="M1854" s="166"/>
      <c r="N1854" s="166"/>
      <c r="O1854" s="166"/>
      <c r="P1854" s="166"/>
      <c r="Q1854" s="166"/>
      <c r="R1854" s="166"/>
      <c r="S1854" s="166"/>
      <c r="T1854" s="166"/>
      <c r="U1854" s="166"/>
      <c r="V1854" s="166"/>
      <c r="W1854" s="166"/>
      <c r="X1854" s="166"/>
      <c r="Y1854" s="166"/>
      <c r="Z1854" s="166"/>
      <c r="AA1854" s="166"/>
      <c r="AB1854" s="166"/>
      <c r="AC1854" s="166"/>
      <c r="AD1854" s="166"/>
      <c r="AE1854" s="166"/>
      <c r="AF1854" s="166"/>
      <c r="AG1854" s="166"/>
      <c r="AH1854" s="167"/>
      <c r="AI1854" s="167"/>
      <c r="AJ1854" s="167"/>
      <c r="AK1854" s="167"/>
      <c r="AL1854" s="167"/>
      <c r="AM1854" s="167"/>
      <c r="AN1854" s="167"/>
      <c r="AO1854" s="167"/>
      <c r="AP1854" s="167"/>
      <c r="AQ1854" s="167"/>
      <c r="AR1854" s="167"/>
      <c r="AS1854" s="167"/>
      <c r="AT1854" s="167"/>
      <c r="AU1854" s="167"/>
      <c r="AV1854" s="167"/>
      <c r="AW1854" s="167"/>
      <c r="AX1854" s="167"/>
      <c r="AY1854" s="167"/>
      <c r="AZ1854" s="167"/>
      <c r="BA1854" s="167"/>
      <c r="BB1854" s="167"/>
      <c r="BC1854" s="167"/>
      <c r="BD1854" s="167"/>
      <c r="BE1854" s="167"/>
      <c r="BF1854" s="167"/>
      <c r="BG1854" s="167"/>
      <c r="BH1854" s="167"/>
      <c r="BI1854" s="167"/>
      <c r="BJ1854" s="167"/>
      <c r="BK1854" s="167"/>
      <c r="BL1854" s="166"/>
      <c r="BM1854" s="166"/>
      <c r="BN1854" s="166"/>
      <c r="BO1854" s="166"/>
      <c r="BP1854" s="166"/>
      <c r="BQ1854" s="166"/>
      <c r="BR1854" s="166"/>
      <c r="BS1854" s="166"/>
      <c r="BT1854" s="166"/>
      <c r="BU1854" s="166"/>
      <c r="BV1854" s="166"/>
      <c r="BW1854" s="166"/>
      <c r="BX1854" s="166"/>
      <c r="BY1854" s="166"/>
      <c r="BZ1854" s="166"/>
      <c r="CA1854" s="166"/>
      <c r="CB1854" s="166"/>
      <c r="CC1854" s="166"/>
      <c r="CD1854" s="166"/>
      <c r="CE1854" s="166"/>
      <c r="CF1854" s="166"/>
      <c r="CG1854" s="166"/>
      <c r="CH1854" s="166"/>
      <c r="CI1854" s="166"/>
      <c r="CJ1854" s="166"/>
      <c r="CK1854" s="166"/>
      <c r="CL1854" s="166"/>
      <c r="CM1854" s="166"/>
      <c r="CN1854" s="166"/>
      <c r="CO1854" s="166"/>
      <c r="CP1854" s="166"/>
      <c r="CQ1854" s="166"/>
      <c r="CR1854" s="166"/>
      <c r="CS1854" s="166"/>
      <c r="CT1854" s="166"/>
      <c r="CU1854" s="166"/>
      <c r="CV1854" s="166"/>
      <c r="CW1854" s="166"/>
      <c r="CX1854" s="166"/>
      <c r="CY1854" s="166"/>
      <c r="CZ1854" s="166"/>
      <c r="DA1854" s="166"/>
      <c r="DB1854" s="166"/>
      <c r="DC1854" s="166"/>
      <c r="DD1854" s="166"/>
      <c r="DE1854" s="166"/>
      <c r="DF1854" s="166"/>
      <c r="DG1854" s="166"/>
      <c r="DH1854" s="166"/>
      <c r="DI1854" s="166"/>
      <c r="DJ1854" s="166"/>
      <c r="DK1854" s="166"/>
      <c r="DL1854" s="166"/>
      <c r="DM1854" s="166"/>
      <c r="DN1854" s="166"/>
      <c r="DO1854" s="166"/>
      <c r="DP1854" s="166"/>
      <c r="DQ1854" s="166"/>
      <c r="DR1854" s="166"/>
      <c r="DS1854" s="166"/>
      <c r="DT1854" s="166"/>
      <c r="DU1854" s="166"/>
      <c r="DV1854" s="166"/>
      <c r="DW1854" s="166"/>
      <c r="DX1854" s="166"/>
      <c r="DY1854" s="166"/>
      <c r="DZ1854" s="166"/>
      <c r="EA1854" s="166"/>
      <c r="EB1854" s="166"/>
      <c r="EC1854" s="166"/>
      <c r="ED1854" s="166"/>
      <c r="EE1854" s="166"/>
      <c r="EF1854" s="166"/>
      <c r="EG1854" s="166"/>
      <c r="EH1854" s="166"/>
      <c r="EI1854" s="166"/>
      <c r="EJ1854" s="166"/>
      <c r="EK1854" s="166"/>
      <c r="EL1854" s="166"/>
      <c r="EM1854" s="166"/>
      <c r="EN1854" s="166"/>
      <c r="EO1854" s="166"/>
      <c r="EP1854" s="166"/>
      <c r="EQ1854" s="166"/>
      <c r="ER1854" s="166"/>
      <c r="ES1854" s="166"/>
      <c r="ET1854" s="166"/>
      <c r="EU1854" s="166"/>
      <c r="EV1854" s="166"/>
      <c r="EW1854" s="166"/>
      <c r="EX1854" s="166"/>
      <c r="EY1854" s="166"/>
      <c r="EZ1854" s="166"/>
      <c r="FA1854" s="166"/>
      <c r="FB1854" s="166"/>
      <c r="FC1854" s="166"/>
      <c r="FD1854" s="166"/>
      <c r="FE1854" s="166"/>
      <c r="FF1854" s="166"/>
      <c r="FG1854" s="166"/>
      <c r="FH1854" s="166"/>
      <c r="FI1854" s="166"/>
      <c r="FJ1854" s="166"/>
    </row>
    <row r="1855" spans="13:166" s="19" customFormat="1">
      <c r="M1855" s="166"/>
      <c r="N1855" s="166"/>
      <c r="O1855" s="166"/>
      <c r="P1855" s="166"/>
      <c r="Q1855" s="166"/>
      <c r="R1855" s="166"/>
      <c r="S1855" s="166"/>
      <c r="T1855" s="166"/>
      <c r="U1855" s="166"/>
      <c r="V1855" s="166"/>
      <c r="W1855" s="166"/>
      <c r="X1855" s="166"/>
      <c r="Y1855" s="166"/>
      <c r="Z1855" s="166"/>
      <c r="AA1855" s="166"/>
      <c r="AB1855" s="166"/>
      <c r="AC1855" s="166"/>
      <c r="AD1855" s="166"/>
      <c r="AE1855" s="166"/>
      <c r="AF1855" s="166"/>
      <c r="AG1855" s="166"/>
      <c r="AH1855" s="167"/>
      <c r="AI1855" s="167"/>
      <c r="AJ1855" s="167"/>
      <c r="AK1855" s="167"/>
      <c r="AL1855" s="167"/>
      <c r="AM1855" s="167"/>
      <c r="AN1855" s="167"/>
      <c r="AO1855" s="167"/>
      <c r="AP1855" s="167"/>
      <c r="AQ1855" s="167"/>
      <c r="AR1855" s="167"/>
      <c r="AS1855" s="167"/>
      <c r="AT1855" s="167"/>
      <c r="AU1855" s="167"/>
      <c r="AV1855" s="167"/>
      <c r="AW1855" s="167"/>
      <c r="AX1855" s="167"/>
      <c r="AY1855" s="167"/>
      <c r="AZ1855" s="167"/>
      <c r="BA1855" s="167"/>
      <c r="BB1855" s="167"/>
      <c r="BC1855" s="167"/>
      <c r="BD1855" s="167"/>
      <c r="BE1855" s="167"/>
      <c r="BF1855" s="167"/>
      <c r="BG1855" s="167"/>
      <c r="BH1855" s="167"/>
      <c r="BI1855" s="167"/>
      <c r="BJ1855" s="167"/>
      <c r="BK1855" s="167"/>
      <c r="BL1855" s="166"/>
      <c r="BM1855" s="166"/>
      <c r="BN1855" s="166"/>
      <c r="BO1855" s="166"/>
      <c r="BP1855" s="166"/>
      <c r="BQ1855" s="166"/>
      <c r="BR1855" s="166"/>
      <c r="BS1855" s="166"/>
      <c r="BT1855" s="166"/>
      <c r="BU1855" s="166"/>
      <c r="BV1855" s="166"/>
      <c r="BW1855" s="166"/>
      <c r="BX1855" s="166"/>
      <c r="BY1855" s="166"/>
      <c r="BZ1855" s="166"/>
      <c r="CA1855" s="166"/>
      <c r="CB1855" s="166"/>
      <c r="CC1855" s="166"/>
      <c r="CD1855" s="166"/>
      <c r="CE1855" s="166"/>
      <c r="CF1855" s="166"/>
      <c r="CG1855" s="166"/>
      <c r="CH1855" s="166"/>
      <c r="CI1855" s="166"/>
      <c r="CJ1855" s="166"/>
      <c r="CK1855" s="166"/>
      <c r="CL1855" s="166"/>
      <c r="CM1855" s="166"/>
      <c r="CN1855" s="166"/>
      <c r="CO1855" s="166"/>
      <c r="CP1855" s="166"/>
      <c r="CQ1855" s="166"/>
      <c r="CR1855" s="166"/>
      <c r="CS1855" s="166"/>
      <c r="CT1855" s="166"/>
      <c r="CU1855" s="166"/>
      <c r="CV1855" s="166"/>
      <c r="CW1855" s="166"/>
      <c r="CX1855" s="166"/>
      <c r="CY1855" s="166"/>
      <c r="CZ1855" s="166"/>
      <c r="DA1855" s="166"/>
      <c r="DB1855" s="166"/>
      <c r="DC1855" s="166"/>
      <c r="DD1855" s="166"/>
      <c r="DE1855" s="166"/>
      <c r="DF1855" s="166"/>
      <c r="DG1855" s="166"/>
      <c r="DH1855" s="166"/>
      <c r="DI1855" s="166"/>
      <c r="DJ1855" s="166"/>
      <c r="DK1855" s="166"/>
      <c r="DL1855" s="166"/>
      <c r="DM1855" s="166"/>
      <c r="DN1855" s="166"/>
      <c r="DO1855" s="166"/>
      <c r="DP1855" s="166"/>
      <c r="DQ1855" s="166"/>
      <c r="DR1855" s="166"/>
      <c r="DS1855" s="166"/>
      <c r="DT1855" s="166"/>
      <c r="DU1855" s="166"/>
      <c r="DV1855" s="166"/>
      <c r="DW1855" s="166"/>
      <c r="DX1855" s="166"/>
      <c r="DY1855" s="166"/>
      <c r="DZ1855" s="166"/>
      <c r="EA1855" s="166"/>
      <c r="EB1855" s="166"/>
      <c r="EC1855" s="166"/>
      <c r="ED1855" s="166"/>
      <c r="EE1855" s="166"/>
      <c r="EF1855" s="166"/>
      <c r="EG1855" s="166"/>
      <c r="EH1855" s="166"/>
      <c r="EI1855" s="166"/>
      <c r="EJ1855" s="166"/>
      <c r="EK1855" s="166"/>
      <c r="EL1855" s="166"/>
      <c r="EM1855" s="166"/>
      <c r="EN1855" s="166"/>
      <c r="EO1855" s="166"/>
      <c r="EP1855" s="166"/>
      <c r="EQ1855" s="166"/>
      <c r="ER1855" s="166"/>
      <c r="ES1855" s="166"/>
      <c r="ET1855" s="166"/>
      <c r="EU1855" s="166"/>
      <c r="EV1855" s="166"/>
      <c r="EW1855" s="166"/>
      <c r="EX1855" s="166"/>
      <c r="EY1855" s="166"/>
      <c r="EZ1855" s="166"/>
      <c r="FA1855" s="166"/>
      <c r="FB1855" s="166"/>
      <c r="FC1855" s="166"/>
      <c r="FD1855" s="166"/>
      <c r="FE1855" s="166"/>
      <c r="FF1855" s="166"/>
      <c r="FG1855" s="166"/>
      <c r="FH1855" s="166"/>
      <c r="FI1855" s="166"/>
      <c r="FJ1855" s="166"/>
    </row>
    <row r="1856" spans="13:166" s="19" customFormat="1">
      <c r="M1856" s="166"/>
      <c r="N1856" s="166"/>
      <c r="O1856" s="166"/>
      <c r="P1856" s="166"/>
      <c r="Q1856" s="166"/>
      <c r="R1856" s="166"/>
      <c r="S1856" s="166"/>
      <c r="T1856" s="166"/>
      <c r="U1856" s="166"/>
      <c r="V1856" s="166"/>
      <c r="W1856" s="166"/>
      <c r="X1856" s="166"/>
      <c r="Y1856" s="166"/>
      <c r="Z1856" s="166"/>
      <c r="AA1856" s="166"/>
      <c r="AB1856" s="166"/>
      <c r="AC1856" s="166"/>
      <c r="AD1856" s="166"/>
      <c r="AE1856" s="166"/>
      <c r="AF1856" s="166"/>
      <c r="AG1856" s="166"/>
      <c r="AH1856" s="167"/>
      <c r="AI1856" s="167"/>
      <c r="AJ1856" s="167"/>
      <c r="AK1856" s="167"/>
      <c r="AL1856" s="167"/>
      <c r="AM1856" s="167"/>
      <c r="AN1856" s="167"/>
      <c r="AO1856" s="167"/>
      <c r="AP1856" s="167"/>
      <c r="AQ1856" s="167"/>
      <c r="AR1856" s="167"/>
      <c r="AS1856" s="167"/>
      <c r="AT1856" s="167"/>
      <c r="AU1856" s="167"/>
      <c r="AV1856" s="167"/>
      <c r="AW1856" s="167"/>
      <c r="AX1856" s="167"/>
      <c r="AY1856" s="167"/>
      <c r="AZ1856" s="167"/>
      <c r="BA1856" s="167"/>
      <c r="BB1856" s="167"/>
      <c r="BC1856" s="167"/>
      <c r="BD1856" s="167"/>
      <c r="BE1856" s="167"/>
      <c r="BF1856" s="167"/>
      <c r="BG1856" s="167"/>
      <c r="BH1856" s="167"/>
      <c r="BI1856" s="167"/>
      <c r="BJ1856" s="167"/>
      <c r="BK1856" s="167"/>
      <c r="BL1856" s="166"/>
      <c r="BM1856" s="166"/>
      <c r="BN1856" s="166"/>
      <c r="BO1856" s="166"/>
      <c r="BP1856" s="166"/>
      <c r="BQ1856" s="166"/>
      <c r="BR1856" s="166"/>
      <c r="BS1856" s="166"/>
      <c r="BT1856" s="166"/>
      <c r="BU1856" s="166"/>
      <c r="BV1856" s="166"/>
      <c r="BW1856" s="166"/>
      <c r="BX1856" s="166"/>
      <c r="BY1856" s="166"/>
      <c r="BZ1856" s="166"/>
      <c r="CA1856" s="166"/>
      <c r="CB1856" s="166"/>
      <c r="CC1856" s="166"/>
      <c r="CD1856" s="166"/>
      <c r="CE1856" s="166"/>
      <c r="CF1856" s="166"/>
      <c r="CG1856" s="166"/>
      <c r="CH1856" s="166"/>
      <c r="CI1856" s="166"/>
      <c r="CJ1856" s="166"/>
      <c r="CK1856" s="166"/>
      <c r="CL1856" s="166"/>
      <c r="CM1856" s="166"/>
      <c r="CN1856" s="166"/>
      <c r="CO1856" s="166"/>
      <c r="CP1856" s="166"/>
      <c r="CQ1856" s="166"/>
      <c r="CR1856" s="166"/>
      <c r="CS1856" s="166"/>
      <c r="CT1856" s="166"/>
      <c r="CU1856" s="166"/>
      <c r="CV1856" s="166"/>
      <c r="CW1856" s="166"/>
      <c r="CX1856" s="166"/>
      <c r="CY1856" s="166"/>
      <c r="CZ1856" s="166"/>
      <c r="DA1856" s="166"/>
      <c r="DB1856" s="166"/>
      <c r="DC1856" s="166"/>
      <c r="DD1856" s="166"/>
      <c r="DE1856" s="166"/>
      <c r="DF1856" s="166"/>
      <c r="DG1856" s="166"/>
      <c r="DH1856" s="166"/>
      <c r="DI1856" s="166"/>
      <c r="DJ1856" s="166"/>
      <c r="DK1856" s="166"/>
      <c r="DL1856" s="166"/>
      <c r="DM1856" s="166"/>
      <c r="DN1856" s="166"/>
      <c r="DO1856" s="166"/>
      <c r="DP1856" s="166"/>
      <c r="DQ1856" s="166"/>
      <c r="DR1856" s="166"/>
      <c r="DS1856" s="166"/>
      <c r="DT1856" s="166"/>
      <c r="DU1856" s="166"/>
      <c r="DV1856" s="166"/>
      <c r="DW1856" s="166"/>
      <c r="DX1856" s="166"/>
      <c r="DY1856" s="166"/>
      <c r="DZ1856" s="166"/>
      <c r="EA1856" s="166"/>
      <c r="EB1856" s="166"/>
      <c r="EC1856" s="166"/>
      <c r="ED1856" s="166"/>
      <c r="EE1856" s="166"/>
      <c r="EF1856" s="166"/>
      <c r="EG1856" s="166"/>
      <c r="EH1856" s="166"/>
      <c r="EI1856" s="166"/>
      <c r="EJ1856" s="166"/>
      <c r="EK1856" s="166"/>
      <c r="EL1856" s="166"/>
      <c r="EM1856" s="166"/>
      <c r="EN1856" s="166"/>
      <c r="EO1856" s="166"/>
      <c r="EP1856" s="166"/>
      <c r="EQ1856" s="166"/>
      <c r="ER1856" s="166"/>
      <c r="ES1856" s="166"/>
      <c r="ET1856" s="166"/>
      <c r="EU1856" s="166"/>
      <c r="EV1856" s="166"/>
      <c r="EW1856" s="166"/>
      <c r="EX1856" s="166"/>
      <c r="EY1856" s="166"/>
      <c r="EZ1856" s="166"/>
      <c r="FA1856" s="166"/>
      <c r="FB1856" s="166"/>
      <c r="FC1856" s="166"/>
      <c r="FD1856" s="166"/>
      <c r="FE1856" s="166"/>
      <c r="FF1856" s="166"/>
      <c r="FG1856" s="166"/>
      <c r="FH1856" s="166"/>
      <c r="FI1856" s="166"/>
      <c r="FJ1856" s="166"/>
    </row>
    <row r="1857" spans="13:166" s="19" customFormat="1">
      <c r="M1857" s="166"/>
      <c r="N1857" s="166"/>
      <c r="O1857" s="166"/>
      <c r="P1857" s="166"/>
      <c r="Q1857" s="166"/>
      <c r="R1857" s="166"/>
      <c r="S1857" s="166"/>
      <c r="T1857" s="166"/>
      <c r="U1857" s="166"/>
      <c r="V1857" s="166"/>
      <c r="W1857" s="166"/>
      <c r="X1857" s="166"/>
      <c r="Y1857" s="166"/>
      <c r="Z1857" s="166"/>
      <c r="AA1857" s="166"/>
      <c r="AB1857" s="166"/>
      <c r="AC1857" s="166"/>
      <c r="AD1857" s="166"/>
      <c r="AE1857" s="166"/>
      <c r="AF1857" s="166"/>
      <c r="AG1857" s="166"/>
      <c r="AH1857" s="167"/>
      <c r="AI1857" s="167"/>
      <c r="AJ1857" s="167"/>
      <c r="AK1857" s="167"/>
      <c r="AL1857" s="167"/>
      <c r="AM1857" s="167"/>
      <c r="AN1857" s="167"/>
      <c r="AO1857" s="167"/>
      <c r="AP1857" s="167"/>
      <c r="AQ1857" s="167"/>
      <c r="AR1857" s="167"/>
      <c r="AS1857" s="167"/>
      <c r="AT1857" s="167"/>
      <c r="AU1857" s="167"/>
      <c r="AV1857" s="167"/>
      <c r="AW1857" s="167"/>
      <c r="AX1857" s="167"/>
      <c r="AY1857" s="167"/>
      <c r="AZ1857" s="167"/>
      <c r="BA1857" s="167"/>
      <c r="BB1857" s="167"/>
      <c r="BC1857" s="167"/>
      <c r="BD1857" s="167"/>
      <c r="BE1857" s="167"/>
      <c r="BF1857" s="167"/>
      <c r="BG1857" s="167"/>
      <c r="BH1857" s="167"/>
      <c r="BI1857" s="167"/>
      <c r="BJ1857" s="167"/>
      <c r="BK1857" s="167"/>
      <c r="BL1857" s="166"/>
      <c r="BM1857" s="166"/>
      <c r="BN1857" s="166"/>
      <c r="BO1857" s="166"/>
      <c r="BP1857" s="166"/>
      <c r="BQ1857" s="166"/>
      <c r="BR1857" s="166"/>
      <c r="BS1857" s="166"/>
      <c r="BT1857" s="166"/>
      <c r="BU1857" s="166"/>
      <c r="BV1857" s="166"/>
      <c r="BW1857" s="166"/>
      <c r="BX1857" s="166"/>
      <c r="BY1857" s="166"/>
      <c r="BZ1857" s="166"/>
      <c r="CA1857" s="166"/>
      <c r="CB1857" s="166"/>
      <c r="CC1857" s="166"/>
      <c r="CD1857" s="166"/>
      <c r="CE1857" s="166"/>
      <c r="CF1857" s="166"/>
      <c r="CG1857" s="166"/>
      <c r="CH1857" s="166"/>
      <c r="CI1857" s="166"/>
      <c r="CJ1857" s="166"/>
      <c r="CK1857" s="166"/>
      <c r="CL1857" s="166"/>
      <c r="CM1857" s="166"/>
      <c r="CN1857" s="166"/>
      <c r="CO1857" s="166"/>
      <c r="CP1857" s="166"/>
      <c r="CQ1857" s="166"/>
      <c r="CR1857" s="166"/>
      <c r="CS1857" s="166"/>
      <c r="CT1857" s="166"/>
      <c r="CU1857" s="166"/>
      <c r="CV1857" s="166"/>
      <c r="CW1857" s="166"/>
      <c r="CX1857" s="166"/>
      <c r="CY1857" s="166"/>
      <c r="CZ1857" s="166"/>
      <c r="DA1857" s="166"/>
      <c r="DB1857" s="166"/>
      <c r="DC1857" s="166"/>
      <c r="DD1857" s="166"/>
      <c r="DE1857" s="166"/>
      <c r="DF1857" s="166"/>
      <c r="DG1857" s="166"/>
      <c r="DH1857" s="166"/>
      <c r="DI1857" s="166"/>
      <c r="DJ1857" s="166"/>
      <c r="DK1857" s="166"/>
      <c r="DL1857" s="166"/>
      <c r="DM1857" s="166"/>
      <c r="DN1857" s="166"/>
      <c r="DO1857" s="166"/>
      <c r="DP1857" s="166"/>
      <c r="DQ1857" s="166"/>
      <c r="DR1857" s="166"/>
      <c r="DS1857" s="166"/>
      <c r="DT1857" s="166"/>
      <c r="DU1857" s="166"/>
      <c r="DV1857" s="166"/>
      <c r="DW1857" s="166"/>
      <c r="DX1857" s="166"/>
      <c r="DY1857" s="166"/>
      <c r="DZ1857" s="166"/>
      <c r="EA1857" s="166"/>
      <c r="EB1857" s="166"/>
      <c r="EC1857" s="166"/>
      <c r="ED1857" s="166"/>
      <c r="EE1857" s="166"/>
      <c r="EF1857" s="166"/>
      <c r="EG1857" s="166"/>
      <c r="EH1857" s="166"/>
      <c r="EI1857" s="166"/>
      <c r="EJ1857" s="166"/>
      <c r="EK1857" s="166"/>
      <c r="EL1857" s="166"/>
      <c r="EM1857" s="166"/>
      <c r="EN1857" s="166"/>
      <c r="EO1857" s="166"/>
      <c r="EP1857" s="166"/>
      <c r="EQ1857" s="166"/>
      <c r="ER1857" s="166"/>
      <c r="ES1857" s="166"/>
      <c r="ET1857" s="166"/>
      <c r="EU1857" s="166"/>
      <c r="EV1857" s="166"/>
      <c r="EW1857" s="166"/>
      <c r="EX1857" s="166"/>
      <c r="EY1857" s="166"/>
      <c r="EZ1857" s="166"/>
      <c r="FA1857" s="166"/>
      <c r="FB1857" s="166"/>
      <c r="FC1857" s="166"/>
      <c r="FD1857" s="166"/>
      <c r="FE1857" s="166"/>
      <c r="FF1857" s="166"/>
      <c r="FG1857" s="166"/>
      <c r="FH1857" s="166"/>
      <c r="FI1857" s="166"/>
      <c r="FJ1857" s="166"/>
    </row>
    <row r="1858" spans="13:166" s="19" customFormat="1">
      <c r="M1858" s="166"/>
      <c r="N1858" s="166"/>
      <c r="O1858" s="166"/>
      <c r="P1858" s="166"/>
      <c r="Q1858" s="166"/>
      <c r="R1858" s="166"/>
      <c r="S1858" s="166"/>
      <c r="T1858" s="166"/>
      <c r="U1858" s="166"/>
      <c r="V1858" s="166"/>
      <c r="W1858" s="166"/>
      <c r="X1858" s="166"/>
      <c r="Y1858" s="166"/>
      <c r="Z1858" s="166"/>
      <c r="AA1858" s="166"/>
      <c r="AB1858" s="166"/>
      <c r="AC1858" s="166"/>
      <c r="AD1858" s="166"/>
      <c r="AE1858" s="166"/>
      <c r="AF1858" s="166"/>
      <c r="AG1858" s="166"/>
      <c r="AH1858" s="167"/>
      <c r="AI1858" s="167"/>
      <c r="AJ1858" s="167"/>
      <c r="AK1858" s="167"/>
      <c r="AL1858" s="167"/>
      <c r="AM1858" s="167"/>
      <c r="AN1858" s="167"/>
      <c r="AO1858" s="167"/>
      <c r="AP1858" s="167"/>
      <c r="AQ1858" s="167"/>
      <c r="AR1858" s="167"/>
      <c r="AS1858" s="167"/>
      <c r="AT1858" s="167"/>
      <c r="AU1858" s="167"/>
      <c r="AV1858" s="167"/>
      <c r="AW1858" s="167"/>
      <c r="AX1858" s="167"/>
      <c r="AY1858" s="167"/>
      <c r="AZ1858" s="167"/>
      <c r="BA1858" s="167"/>
      <c r="BB1858" s="167"/>
      <c r="BC1858" s="167"/>
      <c r="BD1858" s="167"/>
      <c r="BE1858" s="167"/>
      <c r="BF1858" s="167"/>
      <c r="BG1858" s="167"/>
      <c r="BH1858" s="167"/>
      <c r="BI1858" s="167"/>
      <c r="BJ1858" s="167"/>
      <c r="BK1858" s="167"/>
      <c r="BL1858" s="166"/>
      <c r="BM1858" s="166"/>
      <c r="BN1858" s="166"/>
      <c r="BO1858" s="166"/>
      <c r="BP1858" s="166"/>
      <c r="BQ1858" s="166"/>
      <c r="BR1858" s="166"/>
      <c r="BS1858" s="166"/>
      <c r="BT1858" s="166"/>
      <c r="BU1858" s="166"/>
      <c r="BV1858" s="166"/>
      <c r="BW1858" s="166"/>
      <c r="BX1858" s="166"/>
      <c r="BY1858" s="166"/>
      <c r="BZ1858" s="166"/>
      <c r="CA1858" s="166"/>
      <c r="CB1858" s="166"/>
      <c r="CC1858" s="166"/>
      <c r="CD1858" s="166"/>
      <c r="CE1858" s="166"/>
      <c r="CF1858" s="166"/>
      <c r="CG1858" s="166"/>
      <c r="CH1858" s="166"/>
      <c r="CI1858" s="166"/>
      <c r="CJ1858" s="166"/>
      <c r="CK1858" s="166"/>
      <c r="CL1858" s="166"/>
      <c r="CM1858" s="166"/>
      <c r="CN1858" s="166"/>
      <c r="CO1858" s="166"/>
      <c r="CP1858" s="166"/>
      <c r="CQ1858" s="166"/>
      <c r="CR1858" s="166"/>
      <c r="CS1858" s="166"/>
      <c r="CT1858" s="166"/>
      <c r="CU1858" s="166"/>
      <c r="CV1858" s="166"/>
      <c r="CW1858" s="166"/>
      <c r="CX1858" s="166"/>
      <c r="CY1858" s="166"/>
      <c r="CZ1858" s="166"/>
      <c r="DA1858" s="166"/>
      <c r="DB1858" s="166"/>
      <c r="DC1858" s="166"/>
      <c r="DD1858" s="166"/>
      <c r="DE1858" s="166"/>
      <c r="DF1858" s="166"/>
      <c r="DG1858" s="166"/>
      <c r="DH1858" s="166"/>
      <c r="DI1858" s="166"/>
      <c r="DJ1858" s="166"/>
      <c r="DK1858" s="166"/>
      <c r="DL1858" s="166"/>
      <c r="DM1858" s="166"/>
      <c r="DN1858" s="166"/>
      <c r="DO1858" s="166"/>
      <c r="DP1858" s="166"/>
      <c r="DQ1858" s="166"/>
      <c r="DR1858" s="166"/>
      <c r="DS1858" s="166"/>
      <c r="DT1858" s="166"/>
      <c r="DU1858" s="166"/>
      <c r="DV1858" s="166"/>
      <c r="DW1858" s="166"/>
      <c r="DX1858" s="166"/>
      <c r="DY1858" s="166"/>
      <c r="DZ1858" s="166"/>
      <c r="EA1858" s="166"/>
      <c r="EB1858" s="166"/>
      <c r="EC1858" s="166"/>
      <c r="ED1858" s="166"/>
      <c r="EE1858" s="166"/>
      <c r="EF1858" s="166"/>
      <c r="EG1858" s="166"/>
      <c r="EH1858" s="166"/>
      <c r="EI1858" s="166"/>
      <c r="EJ1858" s="166"/>
      <c r="EK1858" s="166"/>
      <c r="EL1858" s="166"/>
      <c r="EM1858" s="166"/>
      <c r="EN1858" s="166"/>
      <c r="EO1858" s="166"/>
      <c r="EP1858" s="166"/>
      <c r="EQ1858" s="166"/>
      <c r="ER1858" s="166"/>
      <c r="ES1858" s="166"/>
      <c r="ET1858" s="166"/>
      <c r="EU1858" s="166"/>
      <c r="EV1858" s="166"/>
      <c r="EW1858" s="166"/>
      <c r="EX1858" s="166"/>
      <c r="EY1858" s="166"/>
      <c r="EZ1858" s="166"/>
      <c r="FA1858" s="166"/>
      <c r="FB1858" s="166"/>
      <c r="FC1858" s="166"/>
      <c r="FD1858" s="166"/>
      <c r="FE1858" s="166"/>
      <c r="FF1858" s="166"/>
      <c r="FG1858" s="166"/>
      <c r="FH1858" s="166"/>
      <c r="FI1858" s="166"/>
      <c r="FJ1858" s="166"/>
    </row>
    <row r="1859" spans="13:166" s="19" customFormat="1">
      <c r="M1859" s="166"/>
      <c r="N1859" s="166"/>
      <c r="O1859" s="166"/>
      <c r="P1859" s="166"/>
      <c r="Q1859" s="166"/>
      <c r="R1859" s="166"/>
      <c r="S1859" s="166"/>
      <c r="T1859" s="166"/>
      <c r="U1859" s="166"/>
      <c r="V1859" s="166"/>
      <c r="W1859" s="166"/>
      <c r="X1859" s="166"/>
      <c r="Y1859" s="166"/>
      <c r="Z1859" s="166"/>
      <c r="AA1859" s="166"/>
      <c r="AB1859" s="166"/>
      <c r="AC1859" s="166"/>
      <c r="AD1859" s="166"/>
      <c r="AE1859" s="166"/>
      <c r="AF1859" s="166"/>
      <c r="AG1859" s="166"/>
      <c r="AH1859" s="167"/>
      <c r="AI1859" s="167"/>
      <c r="AJ1859" s="167"/>
      <c r="AK1859" s="167"/>
      <c r="AL1859" s="167"/>
      <c r="AM1859" s="167"/>
      <c r="AN1859" s="167"/>
      <c r="AO1859" s="167"/>
      <c r="AP1859" s="167"/>
      <c r="AQ1859" s="167"/>
      <c r="AR1859" s="167"/>
      <c r="AS1859" s="167"/>
      <c r="AT1859" s="167"/>
      <c r="AU1859" s="167"/>
      <c r="AV1859" s="167"/>
      <c r="AW1859" s="167"/>
      <c r="AX1859" s="167"/>
      <c r="AY1859" s="167"/>
      <c r="AZ1859" s="167"/>
      <c r="BA1859" s="167"/>
      <c r="BB1859" s="167"/>
      <c r="BC1859" s="167"/>
      <c r="BD1859" s="167"/>
      <c r="BE1859" s="167"/>
      <c r="BF1859" s="167"/>
      <c r="BG1859" s="167"/>
      <c r="BH1859" s="167"/>
      <c r="BI1859" s="167"/>
      <c r="BJ1859" s="167"/>
      <c r="BK1859" s="167"/>
      <c r="BL1859" s="166"/>
      <c r="BM1859" s="166"/>
      <c r="BN1859" s="166"/>
      <c r="BO1859" s="166"/>
      <c r="BP1859" s="166"/>
      <c r="BQ1859" s="166"/>
      <c r="BR1859" s="166"/>
      <c r="BS1859" s="166"/>
      <c r="BT1859" s="166"/>
      <c r="BU1859" s="166"/>
      <c r="BV1859" s="166"/>
      <c r="BW1859" s="166"/>
      <c r="BX1859" s="166"/>
      <c r="BY1859" s="166"/>
      <c r="BZ1859" s="166"/>
      <c r="CA1859" s="166"/>
      <c r="CB1859" s="166"/>
      <c r="CC1859" s="166"/>
      <c r="CD1859" s="166"/>
      <c r="CE1859" s="166"/>
      <c r="CF1859" s="166"/>
      <c r="CG1859" s="166"/>
      <c r="CH1859" s="166"/>
      <c r="CI1859" s="166"/>
      <c r="CJ1859" s="166"/>
      <c r="CK1859" s="166"/>
      <c r="CL1859" s="166"/>
      <c r="CM1859" s="166"/>
      <c r="CN1859" s="166"/>
      <c r="CO1859" s="166"/>
      <c r="CP1859" s="166"/>
      <c r="CQ1859" s="166"/>
      <c r="CR1859" s="166"/>
      <c r="CS1859" s="166"/>
      <c r="CT1859" s="166"/>
      <c r="CU1859" s="166"/>
      <c r="CV1859" s="166"/>
      <c r="CW1859" s="166"/>
      <c r="CX1859" s="166"/>
      <c r="CY1859" s="166"/>
      <c r="CZ1859" s="166"/>
      <c r="DA1859" s="166"/>
      <c r="DB1859" s="166"/>
      <c r="DC1859" s="166"/>
      <c r="DD1859" s="166"/>
      <c r="DE1859" s="166"/>
      <c r="DF1859" s="166"/>
      <c r="DG1859" s="166"/>
      <c r="DH1859" s="166"/>
      <c r="DI1859" s="166"/>
      <c r="DJ1859" s="166"/>
      <c r="DK1859" s="166"/>
      <c r="DL1859" s="166"/>
      <c r="DM1859" s="166"/>
      <c r="DN1859" s="166"/>
      <c r="DO1859" s="166"/>
      <c r="DP1859" s="166"/>
      <c r="DQ1859" s="166"/>
      <c r="DR1859" s="166"/>
      <c r="DS1859" s="166"/>
      <c r="DT1859" s="166"/>
      <c r="DU1859" s="166"/>
      <c r="DV1859" s="166"/>
      <c r="DW1859" s="166"/>
      <c r="DX1859" s="166"/>
      <c r="DY1859" s="166"/>
      <c r="DZ1859" s="166"/>
      <c r="EA1859" s="166"/>
      <c r="EB1859" s="166"/>
      <c r="EC1859" s="166"/>
      <c r="ED1859" s="166"/>
      <c r="EE1859" s="166"/>
      <c r="EF1859" s="166"/>
      <c r="EG1859" s="166"/>
      <c r="EH1859" s="166"/>
      <c r="EI1859" s="166"/>
      <c r="EJ1859" s="166"/>
      <c r="EK1859" s="166"/>
      <c r="EL1859" s="166"/>
      <c r="EM1859" s="166"/>
      <c r="EN1859" s="166"/>
      <c r="EO1859" s="166"/>
      <c r="EP1859" s="166"/>
      <c r="EQ1859" s="166"/>
      <c r="ER1859" s="166"/>
      <c r="ES1859" s="166"/>
      <c r="ET1859" s="166"/>
      <c r="EU1859" s="166"/>
      <c r="EV1859" s="166"/>
      <c r="EW1859" s="166"/>
      <c r="EX1859" s="166"/>
      <c r="EY1859" s="166"/>
      <c r="EZ1859" s="166"/>
      <c r="FA1859" s="166"/>
      <c r="FB1859" s="166"/>
      <c r="FC1859" s="166"/>
      <c r="FD1859" s="166"/>
      <c r="FE1859" s="166"/>
      <c r="FF1859" s="166"/>
      <c r="FG1859" s="166"/>
      <c r="FH1859" s="166"/>
      <c r="FI1859" s="166"/>
      <c r="FJ1859" s="166"/>
    </row>
    <row r="1860" spans="13:166" s="19" customFormat="1">
      <c r="M1860" s="166"/>
      <c r="N1860" s="166"/>
      <c r="O1860" s="166"/>
      <c r="P1860" s="166"/>
      <c r="Q1860" s="166"/>
      <c r="R1860" s="166"/>
      <c r="S1860" s="166"/>
      <c r="T1860" s="166"/>
      <c r="U1860" s="166"/>
      <c r="V1860" s="166"/>
      <c r="W1860" s="166"/>
      <c r="X1860" s="166"/>
      <c r="Y1860" s="166"/>
      <c r="Z1860" s="166"/>
      <c r="AA1860" s="166"/>
      <c r="AB1860" s="166"/>
      <c r="AC1860" s="166"/>
      <c r="AD1860" s="166"/>
      <c r="AE1860" s="166"/>
      <c r="AF1860" s="166"/>
      <c r="AG1860" s="166"/>
      <c r="AH1860" s="167"/>
      <c r="AI1860" s="167"/>
      <c r="AJ1860" s="167"/>
      <c r="AK1860" s="167"/>
      <c r="AL1860" s="167"/>
      <c r="AM1860" s="167"/>
      <c r="AN1860" s="167"/>
      <c r="AO1860" s="167"/>
      <c r="AP1860" s="167"/>
      <c r="AQ1860" s="167"/>
      <c r="AR1860" s="167"/>
      <c r="AS1860" s="167"/>
      <c r="AT1860" s="167"/>
      <c r="AU1860" s="167"/>
      <c r="AV1860" s="167"/>
      <c r="AW1860" s="167"/>
      <c r="AX1860" s="167"/>
      <c r="AY1860" s="167"/>
      <c r="AZ1860" s="167"/>
      <c r="BA1860" s="167"/>
      <c r="BB1860" s="167"/>
      <c r="BC1860" s="167"/>
      <c r="BD1860" s="167"/>
      <c r="BE1860" s="167"/>
      <c r="BF1860" s="167"/>
      <c r="BG1860" s="167"/>
      <c r="BH1860" s="167"/>
      <c r="BI1860" s="167"/>
      <c r="BJ1860" s="167"/>
      <c r="BK1860" s="167"/>
      <c r="BL1860" s="166"/>
      <c r="BM1860" s="166"/>
      <c r="BN1860" s="166"/>
      <c r="BO1860" s="166"/>
      <c r="BP1860" s="166"/>
      <c r="BQ1860" s="166"/>
      <c r="BR1860" s="166"/>
      <c r="BS1860" s="166"/>
      <c r="BT1860" s="166"/>
      <c r="BU1860" s="166"/>
      <c r="BV1860" s="166"/>
      <c r="BW1860" s="166"/>
      <c r="BX1860" s="166"/>
      <c r="BY1860" s="166"/>
      <c r="BZ1860" s="166"/>
      <c r="CA1860" s="166"/>
      <c r="CB1860" s="166"/>
      <c r="CC1860" s="166"/>
      <c r="CD1860" s="166"/>
      <c r="CE1860" s="166"/>
      <c r="CF1860" s="166"/>
      <c r="CG1860" s="166"/>
      <c r="CH1860" s="166"/>
      <c r="CI1860" s="166"/>
      <c r="CJ1860" s="166"/>
      <c r="CK1860" s="166"/>
      <c r="CL1860" s="166"/>
      <c r="CM1860" s="166"/>
      <c r="CN1860" s="166"/>
      <c r="CO1860" s="166"/>
      <c r="CP1860" s="166"/>
      <c r="CQ1860" s="166"/>
      <c r="CR1860" s="166"/>
      <c r="CS1860" s="166"/>
      <c r="CT1860" s="166"/>
      <c r="CU1860" s="166"/>
      <c r="CV1860" s="166"/>
      <c r="CW1860" s="166"/>
      <c r="CX1860" s="166"/>
      <c r="CY1860" s="166"/>
      <c r="CZ1860" s="166"/>
      <c r="DA1860" s="166"/>
      <c r="DB1860" s="166"/>
      <c r="DC1860" s="166"/>
      <c r="DD1860" s="166"/>
      <c r="DE1860" s="166"/>
      <c r="DF1860" s="166"/>
      <c r="DG1860" s="166"/>
      <c r="DH1860" s="166"/>
      <c r="DI1860" s="166"/>
      <c r="DJ1860" s="166"/>
      <c r="DK1860" s="166"/>
      <c r="DL1860" s="166"/>
      <c r="DM1860" s="166"/>
      <c r="DN1860" s="166"/>
      <c r="DO1860" s="166"/>
      <c r="DP1860" s="166"/>
      <c r="DQ1860" s="166"/>
      <c r="DR1860" s="166"/>
      <c r="DS1860" s="166"/>
      <c r="DT1860" s="166"/>
      <c r="DU1860" s="166"/>
      <c r="DV1860" s="166"/>
      <c r="DW1860" s="166"/>
      <c r="DX1860" s="166"/>
      <c r="DY1860" s="166"/>
      <c r="DZ1860" s="166"/>
      <c r="EA1860" s="166"/>
      <c r="EB1860" s="166"/>
      <c r="EC1860" s="166"/>
      <c r="ED1860" s="166"/>
      <c r="EE1860" s="166"/>
      <c r="EF1860" s="166"/>
      <c r="EG1860" s="166"/>
      <c r="EH1860" s="166"/>
      <c r="EI1860" s="166"/>
      <c r="EJ1860" s="166"/>
      <c r="EK1860" s="166"/>
      <c r="EL1860" s="166"/>
      <c r="EM1860" s="166"/>
      <c r="EN1860" s="166"/>
      <c r="EO1860" s="166"/>
      <c r="EP1860" s="166"/>
      <c r="EQ1860" s="166"/>
      <c r="ER1860" s="166"/>
      <c r="ES1860" s="166"/>
      <c r="ET1860" s="166"/>
      <c r="EU1860" s="166"/>
      <c r="EV1860" s="166"/>
      <c r="EW1860" s="166"/>
      <c r="EX1860" s="166"/>
      <c r="EY1860" s="166"/>
      <c r="EZ1860" s="166"/>
      <c r="FA1860" s="166"/>
      <c r="FB1860" s="166"/>
      <c r="FC1860" s="166"/>
      <c r="FD1860" s="166"/>
      <c r="FE1860" s="166"/>
      <c r="FF1860" s="166"/>
      <c r="FG1860" s="166"/>
      <c r="FH1860" s="166"/>
      <c r="FI1860" s="166"/>
      <c r="FJ1860" s="166"/>
    </row>
    <row r="1861" spans="13:166" s="19" customFormat="1">
      <c r="M1861" s="166"/>
      <c r="N1861" s="166"/>
      <c r="O1861" s="166"/>
      <c r="P1861" s="166"/>
      <c r="Q1861" s="166"/>
      <c r="R1861" s="166"/>
      <c r="S1861" s="166"/>
      <c r="T1861" s="166"/>
      <c r="U1861" s="166"/>
      <c r="V1861" s="166"/>
      <c r="W1861" s="166"/>
      <c r="X1861" s="166"/>
      <c r="Y1861" s="166"/>
      <c r="Z1861" s="166"/>
      <c r="AA1861" s="166"/>
      <c r="AB1861" s="166"/>
      <c r="AC1861" s="166"/>
      <c r="AD1861" s="166"/>
      <c r="AE1861" s="166"/>
      <c r="AF1861" s="166"/>
      <c r="AG1861" s="166"/>
      <c r="AH1861" s="167"/>
      <c r="AI1861" s="167"/>
      <c r="AJ1861" s="167"/>
      <c r="AK1861" s="167"/>
      <c r="AL1861" s="167"/>
      <c r="AM1861" s="167"/>
      <c r="AN1861" s="167"/>
      <c r="AO1861" s="167"/>
      <c r="AP1861" s="167"/>
      <c r="AQ1861" s="167"/>
      <c r="AR1861" s="167"/>
      <c r="AS1861" s="167"/>
      <c r="AT1861" s="167"/>
      <c r="AU1861" s="167"/>
      <c r="AV1861" s="167"/>
      <c r="AW1861" s="167"/>
      <c r="AX1861" s="167"/>
      <c r="AY1861" s="167"/>
      <c r="AZ1861" s="167"/>
      <c r="BA1861" s="167"/>
      <c r="BB1861" s="167"/>
      <c r="BC1861" s="167"/>
      <c r="BD1861" s="167"/>
      <c r="BE1861" s="167"/>
      <c r="BF1861" s="167"/>
      <c r="BG1861" s="167"/>
      <c r="BH1861" s="167"/>
      <c r="BI1861" s="167"/>
      <c r="BJ1861" s="167"/>
      <c r="BK1861" s="167"/>
      <c r="BL1861" s="166"/>
      <c r="BM1861" s="166"/>
      <c r="BN1861" s="166"/>
      <c r="BO1861" s="166"/>
      <c r="BP1861" s="166"/>
      <c r="BQ1861" s="166"/>
      <c r="BR1861" s="166"/>
      <c r="BS1861" s="166"/>
      <c r="BT1861" s="166"/>
      <c r="BU1861" s="166"/>
      <c r="BV1861" s="166"/>
      <c r="BW1861" s="166"/>
      <c r="BX1861" s="166"/>
      <c r="BY1861" s="166"/>
      <c r="BZ1861" s="166"/>
      <c r="CA1861" s="166"/>
      <c r="CB1861" s="166"/>
      <c r="CC1861" s="166"/>
      <c r="CD1861" s="166"/>
      <c r="CE1861" s="166"/>
      <c r="CF1861" s="166"/>
      <c r="CG1861" s="166"/>
      <c r="CH1861" s="166"/>
      <c r="CI1861" s="166"/>
      <c r="CJ1861" s="166"/>
      <c r="CK1861" s="166"/>
      <c r="CL1861" s="166"/>
      <c r="CM1861" s="166"/>
      <c r="CN1861" s="166"/>
      <c r="CO1861" s="166"/>
      <c r="CP1861" s="166"/>
      <c r="CQ1861" s="166"/>
      <c r="CR1861" s="166"/>
      <c r="CS1861" s="166"/>
      <c r="CT1861" s="166"/>
      <c r="CU1861" s="166"/>
      <c r="CV1861" s="166"/>
      <c r="CW1861" s="166"/>
      <c r="CX1861" s="166"/>
      <c r="CY1861" s="166"/>
      <c r="CZ1861" s="166"/>
      <c r="DA1861" s="166"/>
      <c r="DB1861" s="166"/>
      <c r="DC1861" s="166"/>
      <c r="DD1861" s="166"/>
      <c r="DE1861" s="166"/>
      <c r="DF1861" s="166"/>
      <c r="DG1861" s="166"/>
      <c r="DH1861" s="166"/>
      <c r="DI1861" s="166"/>
      <c r="DJ1861" s="166"/>
      <c r="DK1861" s="166"/>
      <c r="DL1861" s="166"/>
      <c r="DM1861" s="166"/>
      <c r="DN1861" s="166"/>
      <c r="DO1861" s="166"/>
      <c r="DP1861" s="166"/>
      <c r="DQ1861" s="166"/>
      <c r="DR1861" s="166"/>
      <c r="DS1861" s="166"/>
      <c r="DT1861" s="166"/>
      <c r="DU1861" s="166"/>
      <c r="DV1861" s="166"/>
      <c r="DW1861" s="166"/>
      <c r="DX1861" s="166"/>
      <c r="DY1861" s="166"/>
      <c r="DZ1861" s="166"/>
      <c r="EA1861" s="166"/>
      <c r="EB1861" s="166"/>
      <c r="EC1861" s="166"/>
      <c r="ED1861" s="166"/>
      <c r="EE1861" s="166"/>
      <c r="EF1861" s="166"/>
      <c r="EG1861" s="166"/>
      <c r="EH1861" s="166"/>
      <c r="EI1861" s="166"/>
      <c r="EJ1861" s="166"/>
      <c r="EK1861" s="166"/>
      <c r="EL1861" s="166"/>
      <c r="EM1861" s="166"/>
      <c r="EN1861" s="166"/>
      <c r="EO1861" s="166"/>
      <c r="EP1861" s="166"/>
      <c r="EQ1861" s="166"/>
      <c r="ER1861" s="166"/>
      <c r="ES1861" s="166"/>
      <c r="ET1861" s="166"/>
      <c r="EU1861" s="166"/>
      <c r="EV1861" s="166"/>
      <c r="EW1861" s="166"/>
      <c r="EX1861" s="166"/>
      <c r="EY1861" s="166"/>
      <c r="EZ1861" s="166"/>
      <c r="FA1861" s="166"/>
      <c r="FB1861" s="166"/>
      <c r="FC1861" s="166"/>
      <c r="FD1861" s="166"/>
      <c r="FE1861" s="166"/>
      <c r="FF1861" s="166"/>
      <c r="FG1861" s="166"/>
      <c r="FH1861" s="166"/>
      <c r="FI1861" s="166"/>
      <c r="FJ1861" s="166"/>
    </row>
    <row r="1862" spans="13:166" s="19" customFormat="1">
      <c r="M1862" s="166"/>
      <c r="N1862" s="166"/>
      <c r="O1862" s="166"/>
      <c r="P1862" s="166"/>
      <c r="Q1862" s="166"/>
      <c r="R1862" s="166"/>
      <c r="S1862" s="166"/>
      <c r="T1862" s="166"/>
      <c r="U1862" s="166"/>
      <c r="V1862" s="166"/>
      <c r="W1862" s="166"/>
      <c r="X1862" s="166"/>
      <c r="Y1862" s="166"/>
      <c r="Z1862" s="166"/>
      <c r="AA1862" s="166"/>
      <c r="AB1862" s="166"/>
      <c r="AC1862" s="166"/>
      <c r="AD1862" s="166"/>
      <c r="AE1862" s="166"/>
      <c r="AF1862" s="166"/>
      <c r="AG1862" s="166"/>
      <c r="AH1862" s="167"/>
      <c r="AI1862" s="167"/>
      <c r="AJ1862" s="167"/>
      <c r="AK1862" s="167"/>
      <c r="AL1862" s="167"/>
      <c r="AM1862" s="167"/>
      <c r="AN1862" s="167"/>
      <c r="AO1862" s="167"/>
      <c r="AP1862" s="167"/>
      <c r="AQ1862" s="167"/>
      <c r="AR1862" s="167"/>
      <c r="AS1862" s="167"/>
      <c r="AT1862" s="167"/>
      <c r="AU1862" s="167"/>
      <c r="AV1862" s="167"/>
      <c r="AW1862" s="167"/>
      <c r="AX1862" s="167"/>
      <c r="AY1862" s="167"/>
      <c r="AZ1862" s="167"/>
      <c r="BA1862" s="167"/>
      <c r="BB1862" s="167"/>
      <c r="BC1862" s="167"/>
      <c r="BD1862" s="167"/>
      <c r="BE1862" s="167"/>
      <c r="BF1862" s="167"/>
      <c r="BG1862" s="167"/>
      <c r="BH1862" s="167"/>
      <c r="BI1862" s="167"/>
      <c r="BJ1862" s="167"/>
      <c r="BK1862" s="167"/>
      <c r="BL1862" s="166"/>
      <c r="BM1862" s="166"/>
      <c r="BN1862" s="166"/>
      <c r="BO1862" s="166"/>
      <c r="BP1862" s="166"/>
      <c r="BQ1862" s="166"/>
      <c r="BR1862" s="166"/>
      <c r="BS1862" s="166"/>
      <c r="BT1862" s="166"/>
      <c r="BU1862" s="166"/>
      <c r="BV1862" s="166"/>
      <c r="BW1862" s="166"/>
      <c r="BX1862" s="166"/>
      <c r="BY1862" s="166"/>
      <c r="BZ1862" s="166"/>
      <c r="CA1862" s="166"/>
      <c r="CB1862" s="166"/>
      <c r="CC1862" s="166"/>
      <c r="CD1862" s="166"/>
      <c r="CE1862" s="166"/>
      <c r="CF1862" s="166"/>
      <c r="CG1862" s="166"/>
      <c r="CH1862" s="166"/>
      <c r="CI1862" s="166"/>
      <c r="CJ1862" s="166"/>
      <c r="CK1862" s="166"/>
      <c r="CL1862" s="166"/>
      <c r="CM1862" s="166"/>
      <c r="CN1862" s="166"/>
      <c r="CO1862" s="166"/>
      <c r="CP1862" s="166"/>
      <c r="CQ1862" s="166"/>
      <c r="CR1862" s="166"/>
      <c r="CS1862" s="166"/>
      <c r="CT1862" s="166"/>
      <c r="CU1862" s="166"/>
      <c r="CV1862" s="166"/>
      <c r="CW1862" s="166"/>
      <c r="CX1862" s="166"/>
      <c r="CY1862" s="166"/>
      <c r="CZ1862" s="166"/>
      <c r="DA1862" s="166"/>
      <c r="DB1862" s="166"/>
      <c r="DC1862" s="166"/>
      <c r="DD1862" s="166"/>
      <c r="DE1862" s="166"/>
      <c r="DF1862" s="166"/>
      <c r="DG1862" s="166"/>
      <c r="DH1862" s="166"/>
      <c r="DI1862" s="166"/>
      <c r="DJ1862" s="166"/>
      <c r="DK1862" s="166"/>
      <c r="DL1862" s="166"/>
      <c r="DM1862" s="166"/>
      <c r="DN1862" s="166"/>
      <c r="DO1862" s="166"/>
      <c r="DP1862" s="166"/>
      <c r="DQ1862" s="166"/>
      <c r="DR1862" s="166"/>
      <c r="DS1862" s="166"/>
      <c r="DT1862" s="166"/>
      <c r="DU1862" s="166"/>
      <c r="DV1862" s="166"/>
      <c r="DW1862" s="166"/>
      <c r="DX1862" s="166"/>
      <c r="DY1862" s="166"/>
      <c r="DZ1862" s="166"/>
      <c r="EA1862" s="166"/>
      <c r="EB1862" s="166"/>
      <c r="EC1862" s="166"/>
      <c r="ED1862" s="166"/>
      <c r="EE1862" s="166"/>
      <c r="EF1862" s="166"/>
      <c r="EG1862" s="166"/>
      <c r="EH1862" s="166"/>
      <c r="EI1862" s="166"/>
      <c r="EJ1862" s="166"/>
      <c r="EK1862" s="166"/>
      <c r="EL1862" s="166"/>
      <c r="EM1862" s="166"/>
      <c r="EN1862" s="166"/>
      <c r="EO1862" s="166"/>
      <c r="EP1862" s="166"/>
      <c r="EQ1862" s="166"/>
      <c r="ER1862" s="166"/>
      <c r="ES1862" s="166"/>
      <c r="ET1862" s="166"/>
      <c r="EU1862" s="166"/>
      <c r="EV1862" s="166"/>
      <c r="EW1862" s="166"/>
      <c r="EX1862" s="166"/>
      <c r="EY1862" s="166"/>
      <c r="EZ1862" s="166"/>
      <c r="FA1862" s="166"/>
      <c r="FB1862" s="166"/>
      <c r="FC1862" s="166"/>
      <c r="FD1862" s="166"/>
      <c r="FE1862" s="166"/>
      <c r="FF1862" s="166"/>
      <c r="FG1862" s="166"/>
      <c r="FH1862" s="166"/>
      <c r="FI1862" s="166"/>
      <c r="FJ1862" s="166"/>
    </row>
    <row r="1863" spans="13:166" s="19" customFormat="1">
      <c r="M1863" s="166"/>
      <c r="N1863" s="166"/>
      <c r="O1863" s="166"/>
      <c r="P1863" s="166"/>
      <c r="Q1863" s="166"/>
      <c r="R1863" s="166"/>
      <c r="S1863" s="166"/>
      <c r="T1863" s="166"/>
      <c r="U1863" s="166"/>
      <c r="V1863" s="166"/>
      <c r="W1863" s="166"/>
      <c r="X1863" s="166"/>
      <c r="Y1863" s="166"/>
      <c r="Z1863" s="166"/>
      <c r="AA1863" s="166"/>
      <c r="AB1863" s="166"/>
      <c r="AC1863" s="166"/>
      <c r="AD1863" s="166"/>
      <c r="AE1863" s="166"/>
      <c r="AF1863" s="166"/>
      <c r="AG1863" s="166"/>
      <c r="AH1863" s="167"/>
      <c r="AI1863" s="167"/>
      <c r="AJ1863" s="167"/>
      <c r="AK1863" s="167"/>
      <c r="AL1863" s="167"/>
      <c r="AM1863" s="167"/>
      <c r="AN1863" s="167"/>
      <c r="AO1863" s="167"/>
      <c r="AP1863" s="167"/>
      <c r="AQ1863" s="167"/>
      <c r="AR1863" s="167"/>
      <c r="AS1863" s="167"/>
      <c r="AT1863" s="167"/>
      <c r="AU1863" s="167"/>
      <c r="AV1863" s="167"/>
      <c r="AW1863" s="167"/>
      <c r="AX1863" s="167"/>
      <c r="AY1863" s="167"/>
      <c r="AZ1863" s="167"/>
      <c r="BA1863" s="167"/>
      <c r="BB1863" s="167"/>
      <c r="BC1863" s="167"/>
      <c r="BD1863" s="167"/>
      <c r="BE1863" s="167"/>
      <c r="BF1863" s="167"/>
      <c r="BG1863" s="167"/>
      <c r="BH1863" s="167"/>
      <c r="BI1863" s="167"/>
      <c r="BJ1863" s="167"/>
      <c r="BK1863" s="167"/>
      <c r="BL1863" s="166"/>
      <c r="BM1863" s="166"/>
      <c r="BN1863" s="166"/>
      <c r="BO1863" s="166"/>
      <c r="BP1863" s="166"/>
      <c r="BQ1863" s="166"/>
      <c r="BR1863" s="166"/>
      <c r="BS1863" s="166"/>
      <c r="BT1863" s="166"/>
      <c r="BU1863" s="166"/>
      <c r="BV1863" s="166"/>
      <c r="BW1863" s="166"/>
      <c r="BX1863" s="166"/>
      <c r="BY1863" s="166"/>
      <c r="BZ1863" s="166"/>
      <c r="CA1863" s="166"/>
      <c r="CB1863" s="166"/>
      <c r="CC1863" s="166"/>
      <c r="CD1863" s="166"/>
      <c r="CE1863" s="166"/>
      <c r="CF1863" s="166"/>
      <c r="CG1863" s="166"/>
      <c r="CH1863" s="166"/>
      <c r="CI1863" s="166"/>
      <c r="CJ1863" s="166"/>
      <c r="CK1863" s="166"/>
      <c r="CL1863" s="166"/>
      <c r="CM1863" s="166"/>
      <c r="CN1863" s="166"/>
      <c r="CO1863" s="166"/>
      <c r="CP1863" s="166"/>
      <c r="CQ1863" s="166"/>
      <c r="CR1863" s="166"/>
      <c r="CS1863" s="166"/>
      <c r="CT1863" s="166"/>
      <c r="CU1863" s="166"/>
      <c r="CV1863" s="166"/>
      <c r="CW1863" s="166"/>
      <c r="CX1863" s="166"/>
      <c r="CY1863" s="166"/>
      <c r="CZ1863" s="166"/>
      <c r="DA1863" s="166"/>
      <c r="DB1863" s="166"/>
      <c r="DC1863" s="166"/>
      <c r="DD1863" s="166"/>
      <c r="DE1863" s="166"/>
      <c r="DF1863" s="166"/>
      <c r="DG1863" s="166"/>
      <c r="DH1863" s="166"/>
      <c r="DI1863" s="166"/>
      <c r="DJ1863" s="166"/>
      <c r="DK1863" s="166"/>
      <c r="DL1863" s="166"/>
      <c r="DM1863" s="166"/>
      <c r="DN1863" s="166"/>
      <c r="DO1863" s="166"/>
      <c r="DP1863" s="166"/>
      <c r="DQ1863" s="166"/>
      <c r="DR1863" s="166"/>
      <c r="DS1863" s="166"/>
      <c r="DT1863" s="166"/>
      <c r="DU1863" s="166"/>
      <c r="DV1863" s="166"/>
      <c r="DW1863" s="166"/>
      <c r="DX1863" s="166"/>
      <c r="DY1863" s="166"/>
      <c r="DZ1863" s="166"/>
      <c r="EA1863" s="166"/>
      <c r="EB1863" s="166"/>
      <c r="EC1863" s="166"/>
      <c r="ED1863" s="166"/>
      <c r="EE1863" s="166"/>
      <c r="EF1863" s="166"/>
      <c r="EG1863" s="166"/>
      <c r="EH1863" s="166"/>
      <c r="EI1863" s="166"/>
      <c r="EJ1863" s="166"/>
      <c r="EK1863" s="166"/>
      <c r="EL1863" s="166"/>
      <c r="EM1863" s="166"/>
      <c r="EN1863" s="166"/>
      <c r="EO1863" s="166"/>
      <c r="EP1863" s="166"/>
      <c r="EQ1863" s="166"/>
      <c r="ER1863" s="166"/>
      <c r="ES1863" s="166"/>
      <c r="ET1863" s="166"/>
      <c r="EU1863" s="166"/>
      <c r="EV1863" s="166"/>
      <c r="EW1863" s="166"/>
      <c r="EX1863" s="166"/>
      <c r="EY1863" s="166"/>
      <c r="EZ1863" s="166"/>
      <c r="FA1863" s="166"/>
      <c r="FB1863" s="166"/>
      <c r="FC1863" s="166"/>
      <c r="FD1863" s="166"/>
      <c r="FE1863" s="166"/>
      <c r="FF1863" s="166"/>
      <c r="FG1863" s="166"/>
      <c r="FH1863" s="166"/>
      <c r="FI1863" s="166"/>
      <c r="FJ1863" s="166"/>
    </row>
    <row r="1864" spans="13:166" s="19" customFormat="1">
      <c r="M1864" s="166"/>
      <c r="N1864" s="166"/>
      <c r="O1864" s="166"/>
      <c r="P1864" s="166"/>
      <c r="Q1864" s="166"/>
      <c r="R1864" s="166"/>
      <c r="S1864" s="166"/>
      <c r="T1864" s="166"/>
      <c r="U1864" s="166"/>
      <c r="V1864" s="166"/>
      <c r="W1864" s="166"/>
      <c r="X1864" s="166"/>
      <c r="Y1864" s="166"/>
      <c r="Z1864" s="166"/>
      <c r="AA1864" s="166"/>
      <c r="AB1864" s="166"/>
      <c r="AC1864" s="166"/>
      <c r="AD1864" s="166"/>
      <c r="AE1864" s="166"/>
      <c r="AF1864" s="166"/>
      <c r="AG1864" s="166"/>
      <c r="AH1864" s="167"/>
      <c r="AI1864" s="167"/>
      <c r="AJ1864" s="167"/>
      <c r="AK1864" s="167"/>
      <c r="AL1864" s="167"/>
      <c r="AM1864" s="167"/>
      <c r="AN1864" s="167"/>
      <c r="AO1864" s="167"/>
      <c r="AP1864" s="167"/>
      <c r="AQ1864" s="167"/>
      <c r="AR1864" s="167"/>
      <c r="AS1864" s="167"/>
      <c r="AT1864" s="167"/>
      <c r="AU1864" s="167"/>
      <c r="AV1864" s="167"/>
      <c r="AW1864" s="167"/>
      <c r="AX1864" s="167"/>
      <c r="AY1864" s="167"/>
      <c r="AZ1864" s="167"/>
      <c r="BA1864" s="167"/>
      <c r="BB1864" s="167"/>
      <c r="BC1864" s="167"/>
      <c r="BD1864" s="167"/>
      <c r="BE1864" s="167"/>
      <c r="BF1864" s="167"/>
      <c r="BG1864" s="167"/>
      <c r="BH1864" s="167"/>
      <c r="BI1864" s="167"/>
      <c r="BJ1864" s="167"/>
      <c r="BK1864" s="167"/>
      <c r="BL1864" s="166"/>
      <c r="BM1864" s="166"/>
      <c r="BN1864" s="166"/>
      <c r="BO1864" s="166"/>
      <c r="BP1864" s="166"/>
      <c r="BQ1864" s="166"/>
      <c r="BR1864" s="166"/>
      <c r="BS1864" s="166"/>
      <c r="BT1864" s="166"/>
      <c r="BU1864" s="166"/>
      <c r="BV1864" s="166"/>
      <c r="BW1864" s="166"/>
      <c r="BX1864" s="166"/>
      <c r="BY1864" s="166"/>
      <c r="BZ1864" s="166"/>
      <c r="CA1864" s="166"/>
      <c r="CB1864" s="166"/>
      <c r="CC1864" s="166"/>
      <c r="CD1864" s="166"/>
      <c r="CE1864" s="166"/>
      <c r="CF1864" s="166"/>
      <c r="CG1864" s="166"/>
      <c r="CH1864" s="166"/>
      <c r="CI1864" s="166"/>
      <c r="CJ1864" s="166"/>
      <c r="CK1864" s="166"/>
      <c r="CL1864" s="166"/>
      <c r="CM1864" s="166"/>
      <c r="CN1864" s="166"/>
      <c r="CO1864" s="166"/>
      <c r="CP1864" s="166"/>
      <c r="CQ1864" s="166"/>
      <c r="CR1864" s="166"/>
      <c r="CS1864" s="166"/>
      <c r="CT1864" s="166"/>
      <c r="CU1864" s="166"/>
      <c r="CV1864" s="166"/>
      <c r="CW1864" s="166"/>
      <c r="CX1864" s="166"/>
      <c r="CY1864" s="166"/>
      <c r="CZ1864" s="166"/>
      <c r="DA1864" s="166"/>
      <c r="DB1864" s="166"/>
      <c r="DC1864" s="166"/>
      <c r="DD1864" s="166"/>
      <c r="DE1864" s="166"/>
      <c r="DF1864" s="166"/>
      <c r="DG1864" s="166"/>
      <c r="DH1864" s="166"/>
      <c r="DI1864" s="166"/>
      <c r="DJ1864" s="166"/>
      <c r="DK1864" s="166"/>
      <c r="DL1864" s="166"/>
      <c r="DM1864" s="166"/>
      <c r="DN1864" s="166"/>
      <c r="DO1864" s="166"/>
      <c r="DP1864" s="166"/>
      <c r="DQ1864" s="166"/>
      <c r="DR1864" s="166"/>
      <c r="DS1864" s="166"/>
      <c r="DT1864" s="166"/>
      <c r="DU1864" s="166"/>
      <c r="DV1864" s="166"/>
      <c r="DW1864" s="166"/>
      <c r="DX1864" s="166"/>
      <c r="DY1864" s="166"/>
      <c r="DZ1864" s="166"/>
      <c r="EA1864" s="166"/>
      <c r="EB1864" s="166"/>
      <c r="EC1864" s="166"/>
      <c r="ED1864" s="166"/>
      <c r="EE1864" s="166"/>
      <c r="EF1864" s="166"/>
      <c r="EG1864" s="166"/>
      <c r="EH1864" s="166"/>
      <c r="EI1864" s="166"/>
      <c r="EJ1864" s="166"/>
      <c r="EK1864" s="166"/>
      <c r="EL1864" s="166"/>
      <c r="EM1864" s="166"/>
      <c r="EN1864" s="166"/>
      <c r="EO1864" s="166"/>
      <c r="EP1864" s="166"/>
      <c r="EQ1864" s="166"/>
      <c r="ER1864" s="166"/>
      <c r="ES1864" s="166"/>
      <c r="ET1864" s="166"/>
      <c r="EU1864" s="166"/>
      <c r="EV1864" s="166"/>
      <c r="EW1864" s="166"/>
      <c r="EX1864" s="166"/>
      <c r="EY1864" s="166"/>
      <c r="EZ1864" s="166"/>
      <c r="FA1864" s="166"/>
      <c r="FB1864" s="166"/>
      <c r="FC1864" s="166"/>
      <c r="FD1864" s="166"/>
      <c r="FE1864" s="166"/>
      <c r="FF1864" s="166"/>
      <c r="FG1864" s="166"/>
      <c r="FH1864" s="166"/>
      <c r="FI1864" s="166"/>
      <c r="FJ1864" s="166"/>
    </row>
    <row r="1865" spans="13:166" s="19" customFormat="1">
      <c r="M1865" s="166"/>
      <c r="N1865" s="166"/>
      <c r="O1865" s="166"/>
      <c r="P1865" s="166"/>
      <c r="Q1865" s="166"/>
      <c r="R1865" s="166"/>
      <c r="S1865" s="166"/>
      <c r="T1865" s="166"/>
      <c r="U1865" s="166"/>
      <c r="V1865" s="166"/>
      <c r="W1865" s="166"/>
      <c r="X1865" s="166"/>
      <c r="Y1865" s="166"/>
      <c r="Z1865" s="166"/>
      <c r="AA1865" s="166"/>
      <c r="AB1865" s="166"/>
      <c r="AC1865" s="166"/>
      <c r="AD1865" s="166"/>
      <c r="AE1865" s="166"/>
      <c r="AF1865" s="166"/>
      <c r="AG1865" s="166"/>
      <c r="AH1865" s="167"/>
      <c r="AI1865" s="167"/>
      <c r="AJ1865" s="167"/>
      <c r="AK1865" s="167"/>
      <c r="AL1865" s="167"/>
      <c r="AM1865" s="167"/>
      <c r="AN1865" s="167"/>
      <c r="AO1865" s="167"/>
      <c r="AP1865" s="167"/>
      <c r="AQ1865" s="167"/>
      <c r="AR1865" s="167"/>
      <c r="AS1865" s="167"/>
      <c r="AT1865" s="167"/>
      <c r="AU1865" s="167"/>
      <c r="AV1865" s="167"/>
      <c r="AW1865" s="167"/>
      <c r="AX1865" s="167"/>
      <c r="AY1865" s="167"/>
      <c r="AZ1865" s="167"/>
      <c r="BA1865" s="167"/>
      <c r="BB1865" s="167"/>
      <c r="BC1865" s="167"/>
      <c r="BD1865" s="167"/>
      <c r="BE1865" s="167"/>
      <c r="BF1865" s="167"/>
      <c r="BG1865" s="167"/>
      <c r="BH1865" s="167"/>
      <c r="BI1865" s="167"/>
      <c r="BJ1865" s="167"/>
      <c r="BK1865" s="167"/>
      <c r="BL1865" s="166"/>
      <c r="BM1865" s="166"/>
      <c r="BN1865" s="166"/>
      <c r="BO1865" s="166"/>
      <c r="BP1865" s="166"/>
      <c r="BQ1865" s="166"/>
      <c r="BR1865" s="166"/>
      <c r="BS1865" s="166"/>
      <c r="BT1865" s="166"/>
      <c r="BU1865" s="166"/>
      <c r="BV1865" s="166"/>
      <c r="BW1865" s="166"/>
      <c r="BX1865" s="166"/>
      <c r="BY1865" s="166"/>
      <c r="BZ1865" s="166"/>
      <c r="CA1865" s="166"/>
      <c r="CB1865" s="166"/>
      <c r="CC1865" s="166"/>
      <c r="CD1865" s="166"/>
      <c r="CE1865" s="166"/>
      <c r="CF1865" s="166"/>
      <c r="CG1865" s="166"/>
      <c r="CH1865" s="166"/>
      <c r="CI1865" s="166"/>
      <c r="CJ1865" s="166"/>
      <c r="CK1865" s="166"/>
      <c r="CL1865" s="166"/>
      <c r="CM1865" s="166"/>
      <c r="CN1865" s="166"/>
      <c r="CO1865" s="166"/>
      <c r="CP1865" s="166"/>
      <c r="CQ1865" s="166"/>
      <c r="CR1865" s="166"/>
      <c r="CS1865" s="166"/>
      <c r="CT1865" s="166"/>
      <c r="CU1865" s="166"/>
      <c r="CV1865" s="166"/>
      <c r="CW1865" s="166"/>
      <c r="CX1865" s="166"/>
      <c r="CY1865" s="166"/>
      <c r="CZ1865" s="166"/>
      <c r="DA1865" s="166"/>
      <c r="DB1865" s="166"/>
      <c r="DC1865" s="166"/>
      <c r="DD1865" s="166"/>
      <c r="DE1865" s="166"/>
      <c r="DF1865" s="166"/>
      <c r="DG1865" s="166"/>
      <c r="DH1865" s="166"/>
      <c r="DI1865" s="166"/>
      <c r="DJ1865" s="166"/>
      <c r="DK1865" s="166"/>
      <c r="DL1865" s="166"/>
      <c r="DM1865" s="166"/>
      <c r="DN1865" s="166"/>
      <c r="DO1865" s="166"/>
      <c r="DP1865" s="166"/>
      <c r="DQ1865" s="166"/>
      <c r="DR1865" s="166"/>
      <c r="DS1865" s="166"/>
      <c r="DT1865" s="166"/>
      <c r="DU1865" s="166"/>
      <c r="DV1865" s="166"/>
      <c r="DW1865" s="166"/>
      <c r="DX1865" s="166"/>
      <c r="DY1865" s="166"/>
      <c r="DZ1865" s="166"/>
      <c r="EA1865" s="166"/>
      <c r="EB1865" s="166"/>
      <c r="EC1865" s="166"/>
      <c r="ED1865" s="166"/>
      <c r="EE1865" s="166"/>
      <c r="EF1865" s="166"/>
      <c r="EG1865" s="166"/>
      <c r="EH1865" s="166"/>
      <c r="EI1865" s="166"/>
      <c r="EJ1865" s="166"/>
      <c r="EK1865" s="166"/>
      <c r="EL1865" s="166"/>
      <c r="EM1865" s="166"/>
      <c r="EN1865" s="166"/>
      <c r="EO1865" s="166"/>
      <c r="EP1865" s="166"/>
      <c r="EQ1865" s="166"/>
      <c r="ER1865" s="166"/>
      <c r="ES1865" s="166"/>
      <c r="ET1865" s="166"/>
      <c r="EU1865" s="166"/>
      <c r="EV1865" s="166"/>
      <c r="EW1865" s="166"/>
      <c r="EX1865" s="166"/>
      <c r="EY1865" s="166"/>
      <c r="EZ1865" s="166"/>
      <c r="FA1865" s="166"/>
      <c r="FB1865" s="166"/>
      <c r="FC1865" s="166"/>
      <c r="FD1865" s="166"/>
      <c r="FE1865" s="166"/>
      <c r="FF1865" s="166"/>
      <c r="FG1865" s="166"/>
      <c r="FH1865" s="166"/>
      <c r="FI1865" s="166"/>
      <c r="FJ1865" s="166"/>
    </row>
    <row r="1866" spans="13:166" s="19" customFormat="1">
      <c r="M1866" s="166"/>
      <c r="N1866" s="166"/>
      <c r="O1866" s="166"/>
      <c r="P1866" s="166"/>
      <c r="Q1866" s="166"/>
      <c r="R1866" s="166"/>
      <c r="S1866" s="166"/>
      <c r="T1866" s="166"/>
      <c r="U1866" s="166"/>
      <c r="V1866" s="166"/>
      <c r="W1866" s="166"/>
      <c r="X1866" s="166"/>
      <c r="Y1866" s="166"/>
      <c r="Z1866" s="166"/>
      <c r="AA1866" s="166"/>
      <c r="AB1866" s="166"/>
      <c r="AC1866" s="166"/>
      <c r="AD1866" s="166"/>
      <c r="AE1866" s="166"/>
      <c r="AF1866" s="166"/>
      <c r="AG1866" s="166"/>
      <c r="AH1866" s="167"/>
      <c r="AI1866" s="167"/>
      <c r="AJ1866" s="167"/>
      <c r="AK1866" s="167"/>
      <c r="AL1866" s="167"/>
      <c r="AM1866" s="167"/>
      <c r="AN1866" s="167"/>
      <c r="AO1866" s="167"/>
      <c r="AP1866" s="167"/>
      <c r="AQ1866" s="167"/>
      <c r="AR1866" s="167"/>
      <c r="AS1866" s="167"/>
      <c r="AT1866" s="167"/>
      <c r="AU1866" s="167"/>
      <c r="AV1866" s="167"/>
      <c r="AW1866" s="167"/>
      <c r="AX1866" s="167"/>
      <c r="AY1866" s="167"/>
      <c r="AZ1866" s="167"/>
      <c r="BA1866" s="167"/>
      <c r="BB1866" s="167"/>
      <c r="BC1866" s="167"/>
      <c r="BD1866" s="167"/>
      <c r="BE1866" s="167"/>
      <c r="BF1866" s="167"/>
      <c r="BG1866" s="167"/>
      <c r="BH1866" s="167"/>
      <c r="BI1866" s="167"/>
      <c r="BJ1866" s="167"/>
      <c r="BK1866" s="167"/>
      <c r="BL1866" s="166"/>
      <c r="BM1866" s="166"/>
      <c r="BN1866" s="166"/>
      <c r="BO1866" s="166"/>
      <c r="BP1866" s="166"/>
      <c r="BQ1866" s="166"/>
      <c r="BR1866" s="166"/>
      <c r="BS1866" s="166"/>
      <c r="BT1866" s="166"/>
      <c r="BU1866" s="166"/>
      <c r="BV1866" s="166"/>
      <c r="BW1866" s="166"/>
      <c r="BX1866" s="166"/>
      <c r="BY1866" s="166"/>
      <c r="BZ1866" s="166"/>
      <c r="CA1866" s="166"/>
      <c r="CB1866" s="166"/>
      <c r="CC1866" s="166"/>
      <c r="CD1866" s="166"/>
      <c r="CE1866" s="166"/>
      <c r="CF1866" s="166"/>
      <c r="CG1866" s="166"/>
      <c r="CH1866" s="166"/>
      <c r="CI1866" s="166"/>
      <c r="CJ1866" s="166"/>
      <c r="CK1866" s="166"/>
      <c r="CL1866" s="166"/>
      <c r="CM1866" s="166"/>
      <c r="CN1866" s="166"/>
      <c r="CO1866" s="166"/>
      <c r="CP1866" s="166"/>
      <c r="CQ1866" s="166"/>
      <c r="CR1866" s="166"/>
      <c r="CS1866" s="166"/>
      <c r="CT1866" s="166"/>
      <c r="CU1866" s="166"/>
      <c r="CV1866" s="166"/>
      <c r="CW1866" s="166"/>
      <c r="CX1866" s="166"/>
      <c r="CY1866" s="166"/>
      <c r="CZ1866" s="166"/>
      <c r="DA1866" s="166"/>
      <c r="DB1866" s="166"/>
      <c r="DC1866" s="166"/>
      <c r="DD1866" s="166"/>
      <c r="DE1866" s="166"/>
      <c r="DF1866" s="166"/>
      <c r="DG1866" s="166"/>
      <c r="DH1866" s="166"/>
      <c r="DI1866" s="166"/>
      <c r="DJ1866" s="166"/>
      <c r="DK1866" s="166"/>
      <c r="DL1866" s="166"/>
      <c r="DM1866" s="166"/>
      <c r="DN1866" s="166"/>
      <c r="DO1866" s="166"/>
      <c r="DP1866" s="166"/>
      <c r="DQ1866" s="166"/>
      <c r="DR1866" s="166"/>
      <c r="DS1866" s="166"/>
      <c r="DT1866" s="166"/>
      <c r="DU1866" s="166"/>
      <c r="DV1866" s="166"/>
      <c r="DW1866" s="166"/>
      <c r="DX1866" s="166"/>
      <c r="DY1866" s="166"/>
      <c r="DZ1866" s="166"/>
      <c r="EA1866" s="166"/>
      <c r="EB1866" s="166"/>
      <c r="EC1866" s="166"/>
      <c r="ED1866" s="166"/>
      <c r="EE1866" s="166"/>
      <c r="EF1866" s="166"/>
      <c r="EG1866" s="166"/>
      <c r="EH1866" s="166"/>
      <c r="EI1866" s="166"/>
      <c r="EJ1866" s="166"/>
      <c r="EK1866" s="166"/>
      <c r="EL1866" s="166"/>
      <c r="EM1866" s="166"/>
      <c r="EN1866" s="166"/>
      <c r="EO1866" s="166"/>
      <c r="EP1866" s="166"/>
      <c r="EQ1866" s="166"/>
      <c r="ER1866" s="166"/>
      <c r="ES1866" s="166"/>
      <c r="ET1866" s="166"/>
      <c r="EU1866" s="166"/>
      <c r="EV1866" s="166"/>
      <c r="EW1866" s="166"/>
      <c r="EX1866" s="166"/>
      <c r="EY1866" s="166"/>
      <c r="EZ1866" s="166"/>
      <c r="FA1866" s="166"/>
      <c r="FB1866" s="166"/>
      <c r="FC1866" s="166"/>
      <c r="FD1866" s="166"/>
      <c r="FE1866" s="166"/>
      <c r="FF1866" s="166"/>
      <c r="FG1866" s="166"/>
      <c r="FH1866" s="166"/>
      <c r="FI1866" s="166"/>
      <c r="FJ1866" s="166"/>
    </row>
    <row r="1867" spans="13:166" s="19" customFormat="1">
      <c r="M1867" s="166"/>
      <c r="N1867" s="166"/>
      <c r="O1867" s="166"/>
      <c r="P1867" s="166"/>
      <c r="Q1867" s="166"/>
      <c r="R1867" s="166"/>
      <c r="S1867" s="166"/>
      <c r="T1867" s="166"/>
      <c r="U1867" s="166"/>
      <c r="V1867" s="166"/>
      <c r="W1867" s="166"/>
      <c r="X1867" s="166"/>
      <c r="Y1867" s="166"/>
      <c r="Z1867" s="166"/>
      <c r="AA1867" s="166"/>
      <c r="AB1867" s="166"/>
      <c r="AC1867" s="166"/>
      <c r="AD1867" s="166"/>
      <c r="AE1867" s="166"/>
      <c r="AF1867" s="166"/>
      <c r="AG1867" s="166"/>
      <c r="AH1867" s="167"/>
      <c r="AI1867" s="167"/>
      <c r="AJ1867" s="167"/>
      <c r="AK1867" s="167"/>
      <c r="AL1867" s="167"/>
      <c r="AM1867" s="167"/>
      <c r="AN1867" s="167"/>
      <c r="AO1867" s="167"/>
      <c r="AP1867" s="167"/>
      <c r="AQ1867" s="167"/>
      <c r="AR1867" s="167"/>
      <c r="AS1867" s="167"/>
      <c r="AT1867" s="167"/>
      <c r="AU1867" s="167"/>
      <c r="AV1867" s="167"/>
      <c r="AW1867" s="167"/>
      <c r="AX1867" s="167"/>
      <c r="AY1867" s="167"/>
      <c r="AZ1867" s="167"/>
      <c r="BA1867" s="167"/>
      <c r="BB1867" s="167"/>
      <c r="BC1867" s="167"/>
      <c r="BD1867" s="167"/>
      <c r="BE1867" s="167"/>
      <c r="BF1867" s="167"/>
      <c r="BG1867" s="167"/>
      <c r="BH1867" s="167"/>
      <c r="BI1867" s="167"/>
      <c r="BJ1867" s="167"/>
      <c r="BK1867" s="167"/>
      <c r="BL1867" s="166"/>
      <c r="BM1867" s="166"/>
      <c r="BN1867" s="166"/>
      <c r="BO1867" s="166"/>
      <c r="BP1867" s="166"/>
      <c r="BQ1867" s="166"/>
      <c r="BR1867" s="166"/>
      <c r="BS1867" s="166"/>
      <c r="BT1867" s="166"/>
      <c r="BU1867" s="166"/>
      <c r="BV1867" s="166"/>
      <c r="BW1867" s="166"/>
      <c r="BX1867" s="166"/>
      <c r="BY1867" s="166"/>
      <c r="BZ1867" s="166"/>
      <c r="CA1867" s="166"/>
      <c r="CB1867" s="166"/>
      <c r="CC1867" s="166"/>
      <c r="CD1867" s="166"/>
      <c r="CE1867" s="166"/>
      <c r="CF1867" s="166"/>
      <c r="CG1867" s="166"/>
      <c r="CH1867" s="166"/>
      <c r="CI1867" s="166"/>
      <c r="CJ1867" s="166"/>
      <c r="CK1867" s="166"/>
      <c r="CL1867" s="166"/>
      <c r="CM1867" s="166"/>
      <c r="CN1867" s="166"/>
      <c r="CO1867" s="166"/>
      <c r="CP1867" s="166"/>
      <c r="CQ1867" s="166"/>
      <c r="CR1867" s="166"/>
      <c r="CS1867" s="166"/>
      <c r="CT1867" s="166"/>
      <c r="CU1867" s="166"/>
      <c r="CV1867" s="166"/>
      <c r="CW1867" s="166"/>
      <c r="CX1867" s="166"/>
      <c r="CY1867" s="166"/>
      <c r="CZ1867" s="166"/>
      <c r="DA1867" s="166"/>
      <c r="DB1867" s="166"/>
      <c r="DC1867" s="166"/>
      <c r="DD1867" s="166"/>
      <c r="DE1867" s="166"/>
      <c r="DF1867" s="166"/>
      <c r="DG1867" s="166"/>
      <c r="DH1867" s="166"/>
      <c r="DI1867" s="166"/>
      <c r="DJ1867" s="166"/>
      <c r="DK1867" s="166"/>
      <c r="DL1867" s="166"/>
      <c r="DM1867" s="166"/>
      <c r="DN1867" s="166"/>
      <c r="DO1867" s="166"/>
      <c r="DP1867" s="166"/>
      <c r="DQ1867" s="166"/>
      <c r="DR1867" s="166"/>
      <c r="DS1867" s="166"/>
      <c r="DT1867" s="166"/>
      <c r="DU1867" s="166"/>
      <c r="DV1867" s="166"/>
      <c r="DW1867" s="166"/>
      <c r="DX1867" s="166"/>
      <c r="DY1867" s="166"/>
      <c r="DZ1867" s="166"/>
      <c r="EA1867" s="166"/>
      <c r="EB1867" s="166"/>
      <c r="EC1867" s="166"/>
      <c r="ED1867" s="166"/>
      <c r="EE1867" s="166"/>
      <c r="EF1867" s="166"/>
      <c r="EG1867" s="166"/>
      <c r="EH1867" s="166"/>
      <c r="EI1867" s="166"/>
      <c r="EJ1867" s="166"/>
      <c r="EK1867" s="166"/>
      <c r="EL1867" s="166"/>
      <c r="EM1867" s="166"/>
      <c r="EN1867" s="166"/>
      <c r="EO1867" s="166"/>
      <c r="EP1867" s="166"/>
      <c r="EQ1867" s="166"/>
      <c r="ER1867" s="166"/>
      <c r="ES1867" s="166"/>
      <c r="ET1867" s="166"/>
      <c r="EU1867" s="166"/>
      <c r="EV1867" s="166"/>
      <c r="EW1867" s="166"/>
      <c r="EX1867" s="166"/>
      <c r="EY1867" s="166"/>
      <c r="EZ1867" s="166"/>
      <c r="FA1867" s="166"/>
      <c r="FB1867" s="166"/>
      <c r="FC1867" s="166"/>
      <c r="FD1867" s="166"/>
      <c r="FE1867" s="166"/>
      <c r="FF1867" s="166"/>
      <c r="FG1867" s="166"/>
      <c r="FH1867" s="166"/>
      <c r="FI1867" s="166"/>
      <c r="FJ1867" s="166"/>
    </row>
    <row r="1868" spans="13:166" s="19" customFormat="1">
      <c r="M1868" s="166"/>
      <c r="N1868" s="166"/>
      <c r="O1868" s="166"/>
      <c r="P1868" s="166"/>
      <c r="Q1868" s="166"/>
      <c r="R1868" s="166"/>
      <c r="S1868" s="166"/>
      <c r="T1868" s="166"/>
      <c r="U1868" s="166"/>
      <c r="V1868" s="166"/>
      <c r="W1868" s="166"/>
      <c r="X1868" s="166"/>
      <c r="Y1868" s="166"/>
      <c r="Z1868" s="166"/>
      <c r="AA1868" s="166"/>
      <c r="AB1868" s="166"/>
      <c r="AC1868" s="166"/>
      <c r="AD1868" s="166"/>
      <c r="AE1868" s="166"/>
      <c r="AF1868" s="166"/>
      <c r="AG1868" s="166"/>
      <c r="AH1868" s="167"/>
      <c r="AI1868" s="167"/>
      <c r="AJ1868" s="167"/>
      <c r="AK1868" s="167"/>
      <c r="AL1868" s="167"/>
      <c r="AM1868" s="167"/>
      <c r="AN1868" s="167"/>
      <c r="AO1868" s="167"/>
      <c r="AP1868" s="167"/>
      <c r="AQ1868" s="167"/>
      <c r="AR1868" s="167"/>
      <c r="AS1868" s="167"/>
      <c r="AT1868" s="167"/>
      <c r="AU1868" s="167"/>
      <c r="AV1868" s="167"/>
      <c r="AW1868" s="167"/>
      <c r="AX1868" s="167"/>
      <c r="AY1868" s="167"/>
      <c r="AZ1868" s="167"/>
      <c r="BA1868" s="167"/>
      <c r="BB1868" s="167"/>
      <c r="BC1868" s="167"/>
      <c r="BD1868" s="167"/>
      <c r="BE1868" s="167"/>
      <c r="BF1868" s="167"/>
      <c r="BG1868" s="167"/>
      <c r="BH1868" s="167"/>
      <c r="BI1868" s="167"/>
      <c r="BJ1868" s="167"/>
      <c r="BK1868" s="167"/>
      <c r="BL1868" s="166"/>
      <c r="BM1868" s="166"/>
      <c r="BN1868" s="166"/>
      <c r="BO1868" s="166"/>
      <c r="BP1868" s="166"/>
      <c r="BQ1868" s="166"/>
      <c r="BR1868" s="166"/>
      <c r="BS1868" s="166"/>
      <c r="BT1868" s="166"/>
      <c r="BU1868" s="166"/>
      <c r="BV1868" s="166"/>
      <c r="BW1868" s="166"/>
      <c r="BX1868" s="166"/>
      <c r="BY1868" s="166"/>
      <c r="BZ1868" s="166"/>
      <c r="CA1868" s="166"/>
      <c r="CB1868" s="166"/>
      <c r="CC1868" s="166"/>
      <c r="CD1868" s="166"/>
      <c r="CE1868" s="166"/>
      <c r="CF1868" s="166"/>
      <c r="CG1868" s="166"/>
      <c r="CH1868" s="166"/>
      <c r="CI1868" s="166"/>
      <c r="CJ1868" s="166"/>
      <c r="CK1868" s="166"/>
      <c r="CL1868" s="166"/>
      <c r="CM1868" s="166"/>
      <c r="CN1868" s="166"/>
      <c r="CO1868" s="166"/>
      <c r="CP1868" s="166"/>
      <c r="CQ1868" s="166"/>
      <c r="CR1868" s="166"/>
      <c r="CS1868" s="166"/>
      <c r="CT1868" s="166"/>
      <c r="CU1868" s="166"/>
      <c r="CV1868" s="166"/>
      <c r="CW1868" s="166"/>
      <c r="CX1868" s="166"/>
      <c r="CY1868" s="166"/>
      <c r="CZ1868" s="166"/>
      <c r="DA1868" s="166"/>
      <c r="DB1868" s="166"/>
      <c r="DC1868" s="166"/>
      <c r="DD1868" s="166"/>
      <c r="DE1868" s="166"/>
      <c r="DF1868" s="166"/>
      <c r="DG1868" s="166"/>
      <c r="DH1868" s="166"/>
      <c r="DI1868" s="166"/>
      <c r="DJ1868" s="166"/>
      <c r="DK1868" s="166"/>
      <c r="DL1868" s="166"/>
      <c r="DM1868" s="166"/>
      <c r="DN1868" s="166"/>
      <c r="DO1868" s="166"/>
      <c r="DP1868" s="166"/>
      <c r="DQ1868" s="166"/>
      <c r="DR1868" s="166"/>
      <c r="DS1868" s="166"/>
      <c r="DT1868" s="166"/>
      <c r="DU1868" s="166"/>
      <c r="DV1868" s="166"/>
      <c r="DW1868" s="166"/>
      <c r="DX1868" s="166"/>
      <c r="DY1868" s="166"/>
      <c r="DZ1868" s="166"/>
      <c r="EA1868" s="166"/>
      <c r="EB1868" s="166"/>
      <c r="EC1868" s="166"/>
      <c r="ED1868" s="166"/>
      <c r="EE1868" s="166"/>
      <c r="EF1868" s="166"/>
      <c r="EG1868" s="166"/>
      <c r="EH1868" s="166"/>
      <c r="EI1868" s="166"/>
      <c r="EJ1868" s="166"/>
      <c r="EK1868" s="166"/>
      <c r="EL1868" s="166"/>
      <c r="EM1868" s="166"/>
      <c r="EN1868" s="166"/>
      <c r="EO1868" s="166"/>
      <c r="EP1868" s="166"/>
      <c r="EQ1868" s="166"/>
      <c r="ER1868" s="166"/>
      <c r="ES1868" s="166"/>
      <c r="ET1868" s="166"/>
      <c r="EU1868" s="166"/>
      <c r="EV1868" s="166"/>
      <c r="EW1868" s="166"/>
      <c r="EX1868" s="166"/>
      <c r="EY1868" s="166"/>
      <c r="EZ1868" s="166"/>
      <c r="FA1868" s="166"/>
      <c r="FB1868" s="166"/>
      <c r="FC1868" s="166"/>
      <c r="FD1868" s="166"/>
      <c r="FE1868" s="166"/>
      <c r="FF1868" s="166"/>
      <c r="FG1868" s="166"/>
      <c r="FH1868" s="166"/>
      <c r="FI1868" s="166"/>
      <c r="FJ1868" s="166"/>
    </row>
    <row r="1869" spans="13:166" s="19" customFormat="1">
      <c r="M1869" s="166"/>
      <c r="N1869" s="166"/>
      <c r="O1869" s="166"/>
      <c r="P1869" s="166"/>
      <c r="Q1869" s="166"/>
      <c r="R1869" s="166"/>
      <c r="S1869" s="166"/>
      <c r="T1869" s="166"/>
      <c r="U1869" s="166"/>
      <c r="V1869" s="166"/>
      <c r="W1869" s="166"/>
      <c r="X1869" s="166"/>
      <c r="Y1869" s="166"/>
      <c r="Z1869" s="166"/>
      <c r="AA1869" s="166"/>
      <c r="AB1869" s="166"/>
      <c r="AC1869" s="166"/>
      <c r="AD1869" s="166"/>
      <c r="AE1869" s="166"/>
      <c r="AF1869" s="166"/>
      <c r="AG1869" s="166"/>
      <c r="AH1869" s="167"/>
      <c r="AI1869" s="167"/>
      <c r="AJ1869" s="167"/>
      <c r="AK1869" s="167"/>
      <c r="AL1869" s="167"/>
      <c r="AM1869" s="167"/>
      <c r="AN1869" s="167"/>
      <c r="AO1869" s="167"/>
      <c r="AP1869" s="167"/>
      <c r="AQ1869" s="167"/>
      <c r="AR1869" s="167"/>
      <c r="AS1869" s="167"/>
      <c r="AT1869" s="167"/>
      <c r="AU1869" s="167"/>
      <c r="AV1869" s="167"/>
      <c r="AW1869" s="167"/>
      <c r="AX1869" s="167"/>
      <c r="AY1869" s="167"/>
      <c r="AZ1869" s="167"/>
      <c r="BA1869" s="167"/>
      <c r="BB1869" s="167"/>
      <c r="BC1869" s="167"/>
      <c r="BD1869" s="167"/>
      <c r="BE1869" s="167"/>
      <c r="BF1869" s="167"/>
      <c r="BG1869" s="167"/>
      <c r="BH1869" s="167"/>
      <c r="BI1869" s="167"/>
      <c r="BJ1869" s="167"/>
      <c r="BK1869" s="167"/>
      <c r="BL1869" s="166"/>
      <c r="BM1869" s="166"/>
      <c r="BN1869" s="166"/>
      <c r="BO1869" s="166"/>
      <c r="BP1869" s="166"/>
      <c r="BQ1869" s="166"/>
      <c r="BR1869" s="166"/>
      <c r="BS1869" s="166"/>
      <c r="BT1869" s="166"/>
      <c r="BU1869" s="166"/>
      <c r="BV1869" s="166"/>
      <c r="BW1869" s="166"/>
      <c r="BX1869" s="166"/>
      <c r="BY1869" s="166"/>
      <c r="BZ1869" s="166"/>
      <c r="CA1869" s="166"/>
      <c r="CB1869" s="166"/>
      <c r="CC1869" s="166"/>
      <c r="CD1869" s="166"/>
      <c r="CE1869" s="166"/>
      <c r="CF1869" s="166"/>
      <c r="CG1869" s="166"/>
      <c r="CH1869" s="166"/>
      <c r="CI1869" s="166"/>
      <c r="CJ1869" s="166"/>
      <c r="CK1869" s="166"/>
      <c r="CL1869" s="166"/>
      <c r="CM1869" s="166"/>
      <c r="CN1869" s="166"/>
      <c r="CO1869" s="166"/>
      <c r="CP1869" s="166"/>
      <c r="CQ1869" s="166"/>
      <c r="CR1869" s="166"/>
      <c r="CS1869" s="166"/>
      <c r="CT1869" s="166"/>
      <c r="CU1869" s="166"/>
      <c r="CV1869" s="166"/>
      <c r="CW1869" s="166"/>
      <c r="CX1869" s="166"/>
      <c r="CY1869" s="166"/>
      <c r="CZ1869" s="166"/>
      <c r="DA1869" s="166"/>
      <c r="DB1869" s="166"/>
      <c r="DC1869" s="166"/>
      <c r="DD1869" s="166"/>
      <c r="DE1869" s="166"/>
      <c r="DF1869" s="166"/>
      <c r="DG1869" s="166"/>
      <c r="DH1869" s="166"/>
      <c r="DI1869" s="166"/>
      <c r="DJ1869" s="166"/>
      <c r="DK1869" s="166"/>
      <c r="DL1869" s="166"/>
      <c r="DM1869" s="166"/>
      <c r="DN1869" s="166"/>
      <c r="DO1869" s="166"/>
      <c r="DP1869" s="166"/>
      <c r="DQ1869" s="166"/>
      <c r="DR1869" s="166"/>
      <c r="DS1869" s="166"/>
      <c r="DT1869" s="166"/>
      <c r="DU1869" s="166"/>
      <c r="DV1869" s="166"/>
      <c r="DW1869" s="166"/>
      <c r="DX1869" s="166"/>
      <c r="DY1869" s="166"/>
      <c r="DZ1869" s="166"/>
      <c r="EA1869" s="166"/>
      <c r="EB1869" s="166"/>
      <c r="EC1869" s="166"/>
      <c r="ED1869" s="166"/>
      <c r="EE1869" s="166"/>
      <c r="EF1869" s="166"/>
      <c r="EG1869" s="166"/>
      <c r="EH1869" s="166"/>
      <c r="EI1869" s="166"/>
      <c r="EJ1869" s="166"/>
      <c r="EK1869" s="166"/>
      <c r="EL1869" s="166"/>
      <c r="EM1869" s="166"/>
      <c r="EN1869" s="166"/>
      <c r="EO1869" s="166"/>
      <c r="EP1869" s="166"/>
      <c r="EQ1869" s="166"/>
      <c r="ER1869" s="166"/>
      <c r="ES1869" s="166"/>
      <c r="ET1869" s="166"/>
      <c r="EU1869" s="166"/>
      <c r="EV1869" s="166"/>
      <c r="EW1869" s="166"/>
      <c r="EX1869" s="166"/>
      <c r="EY1869" s="166"/>
      <c r="EZ1869" s="166"/>
      <c r="FA1869" s="166"/>
      <c r="FB1869" s="166"/>
      <c r="FC1869" s="166"/>
      <c r="FD1869" s="166"/>
      <c r="FE1869" s="166"/>
      <c r="FF1869" s="166"/>
      <c r="FG1869" s="166"/>
      <c r="FH1869" s="166"/>
      <c r="FI1869" s="166"/>
      <c r="FJ1869" s="166"/>
    </row>
    <row r="1870" spans="13:166" s="19" customFormat="1">
      <c r="M1870" s="166"/>
      <c r="N1870" s="166"/>
      <c r="O1870" s="166"/>
      <c r="P1870" s="166"/>
      <c r="Q1870" s="166"/>
      <c r="R1870" s="166"/>
      <c r="S1870" s="166"/>
      <c r="T1870" s="166"/>
      <c r="U1870" s="166"/>
      <c r="V1870" s="166"/>
      <c r="W1870" s="166"/>
      <c r="X1870" s="166"/>
      <c r="Y1870" s="166"/>
      <c r="Z1870" s="166"/>
      <c r="AA1870" s="166"/>
      <c r="AB1870" s="166"/>
      <c r="AC1870" s="166"/>
      <c r="AD1870" s="166"/>
      <c r="AE1870" s="166"/>
      <c r="AF1870" s="166"/>
      <c r="AG1870" s="166"/>
      <c r="AH1870" s="167"/>
      <c r="AI1870" s="167"/>
      <c r="AJ1870" s="167"/>
      <c r="AK1870" s="167"/>
      <c r="AL1870" s="167"/>
      <c r="AM1870" s="167"/>
      <c r="AN1870" s="167"/>
      <c r="AO1870" s="167"/>
      <c r="AP1870" s="167"/>
      <c r="AQ1870" s="167"/>
      <c r="AR1870" s="167"/>
      <c r="AS1870" s="167"/>
      <c r="AT1870" s="167"/>
      <c r="AU1870" s="167"/>
      <c r="AV1870" s="167"/>
      <c r="AW1870" s="167"/>
      <c r="AX1870" s="167"/>
      <c r="AY1870" s="167"/>
      <c r="AZ1870" s="167"/>
      <c r="BA1870" s="167"/>
      <c r="BB1870" s="167"/>
      <c r="BC1870" s="167"/>
      <c r="BD1870" s="167"/>
      <c r="BE1870" s="167"/>
      <c r="BF1870" s="167"/>
      <c r="BG1870" s="167"/>
      <c r="BH1870" s="167"/>
      <c r="BI1870" s="167"/>
      <c r="BJ1870" s="167"/>
      <c r="BK1870" s="167"/>
      <c r="BL1870" s="166"/>
      <c r="BM1870" s="166"/>
      <c r="BN1870" s="166"/>
      <c r="BO1870" s="166"/>
      <c r="BP1870" s="166"/>
      <c r="BQ1870" s="166"/>
      <c r="BR1870" s="166"/>
      <c r="BS1870" s="166"/>
      <c r="BT1870" s="166"/>
      <c r="BU1870" s="166"/>
      <c r="BV1870" s="166"/>
      <c r="BW1870" s="166"/>
      <c r="BX1870" s="166"/>
      <c r="BY1870" s="166"/>
      <c r="BZ1870" s="166"/>
      <c r="CA1870" s="166"/>
      <c r="CB1870" s="166"/>
      <c r="CC1870" s="166"/>
      <c r="CD1870" s="166"/>
      <c r="CE1870" s="166"/>
      <c r="CF1870" s="166"/>
      <c r="CG1870" s="166"/>
      <c r="CH1870" s="166"/>
      <c r="CI1870" s="166"/>
      <c r="CJ1870" s="166"/>
      <c r="CK1870" s="166"/>
      <c r="CL1870" s="166"/>
      <c r="CM1870" s="166"/>
      <c r="CN1870" s="166"/>
      <c r="CO1870" s="166"/>
      <c r="CP1870" s="166"/>
      <c r="CQ1870" s="166"/>
      <c r="CR1870" s="166"/>
      <c r="CS1870" s="166"/>
      <c r="CT1870" s="166"/>
      <c r="CU1870" s="166"/>
      <c r="CV1870" s="166"/>
      <c r="CW1870" s="166"/>
      <c r="CX1870" s="166"/>
      <c r="CY1870" s="166"/>
      <c r="CZ1870" s="166"/>
      <c r="DA1870" s="166"/>
      <c r="DB1870" s="166"/>
      <c r="DC1870" s="166"/>
      <c r="DD1870" s="166"/>
      <c r="DE1870" s="166"/>
      <c r="DF1870" s="166"/>
      <c r="DG1870" s="166"/>
      <c r="DH1870" s="166"/>
      <c r="DI1870" s="166"/>
      <c r="DJ1870" s="166"/>
      <c r="DK1870" s="166"/>
      <c r="DL1870" s="166"/>
      <c r="DM1870" s="166"/>
      <c r="DN1870" s="166"/>
      <c r="DO1870" s="166"/>
      <c r="DP1870" s="166"/>
      <c r="DQ1870" s="166"/>
      <c r="DR1870" s="166"/>
      <c r="DS1870" s="166"/>
      <c r="DT1870" s="166"/>
      <c r="DU1870" s="166"/>
      <c r="DV1870" s="166"/>
      <c r="DW1870" s="166"/>
      <c r="DX1870" s="166"/>
      <c r="DY1870" s="166"/>
      <c r="DZ1870" s="166"/>
      <c r="EA1870" s="166"/>
      <c r="EB1870" s="166"/>
      <c r="EC1870" s="166"/>
      <c r="ED1870" s="166"/>
      <c r="EE1870" s="166"/>
      <c r="EF1870" s="166"/>
      <c r="EG1870" s="166"/>
      <c r="EH1870" s="166"/>
      <c r="EI1870" s="166"/>
      <c r="EJ1870" s="166"/>
      <c r="EK1870" s="166"/>
      <c r="EL1870" s="166"/>
      <c r="EM1870" s="166"/>
      <c r="EN1870" s="166"/>
      <c r="EO1870" s="166"/>
      <c r="EP1870" s="166"/>
      <c r="EQ1870" s="166"/>
      <c r="ER1870" s="166"/>
      <c r="ES1870" s="166"/>
      <c r="ET1870" s="166"/>
      <c r="EU1870" s="166"/>
      <c r="EV1870" s="166"/>
      <c r="EW1870" s="166"/>
      <c r="EX1870" s="166"/>
      <c r="EY1870" s="166"/>
      <c r="EZ1870" s="166"/>
      <c r="FA1870" s="166"/>
      <c r="FB1870" s="166"/>
      <c r="FC1870" s="166"/>
      <c r="FD1870" s="166"/>
      <c r="FE1870" s="166"/>
      <c r="FF1870" s="166"/>
      <c r="FG1870" s="166"/>
      <c r="FH1870" s="166"/>
      <c r="FI1870" s="166"/>
      <c r="FJ1870" s="166"/>
    </row>
    <row r="1871" spans="13:166" s="19" customFormat="1">
      <c r="M1871" s="166"/>
      <c r="N1871" s="166"/>
      <c r="O1871" s="166"/>
      <c r="P1871" s="166"/>
      <c r="Q1871" s="166"/>
      <c r="R1871" s="166"/>
      <c r="S1871" s="166"/>
      <c r="T1871" s="166"/>
      <c r="U1871" s="166"/>
      <c r="V1871" s="166"/>
      <c r="W1871" s="166"/>
      <c r="X1871" s="166"/>
      <c r="Y1871" s="166"/>
      <c r="Z1871" s="166"/>
      <c r="AA1871" s="166"/>
      <c r="AB1871" s="166"/>
      <c r="AC1871" s="166"/>
      <c r="AD1871" s="166"/>
      <c r="AE1871" s="166"/>
      <c r="AF1871" s="166"/>
      <c r="AG1871" s="166"/>
      <c r="AH1871" s="167"/>
      <c r="AI1871" s="167"/>
      <c r="AJ1871" s="167"/>
      <c r="AK1871" s="167"/>
      <c r="AL1871" s="167"/>
      <c r="AM1871" s="167"/>
      <c r="AN1871" s="167"/>
      <c r="AO1871" s="167"/>
      <c r="AP1871" s="167"/>
      <c r="AQ1871" s="167"/>
      <c r="AR1871" s="167"/>
      <c r="AS1871" s="167"/>
      <c r="AT1871" s="167"/>
      <c r="AU1871" s="167"/>
      <c r="AV1871" s="167"/>
      <c r="AW1871" s="167"/>
      <c r="AX1871" s="167"/>
      <c r="AY1871" s="167"/>
      <c r="AZ1871" s="167"/>
      <c r="BA1871" s="167"/>
      <c r="BB1871" s="167"/>
      <c r="BC1871" s="167"/>
      <c r="BD1871" s="167"/>
      <c r="BE1871" s="167"/>
      <c r="BF1871" s="167"/>
      <c r="BG1871" s="167"/>
      <c r="BH1871" s="167"/>
      <c r="BI1871" s="167"/>
      <c r="BJ1871" s="167"/>
      <c r="BK1871" s="167"/>
      <c r="BL1871" s="166"/>
      <c r="BM1871" s="166"/>
      <c r="BN1871" s="166"/>
      <c r="BO1871" s="166"/>
      <c r="BP1871" s="166"/>
      <c r="BQ1871" s="166"/>
      <c r="BR1871" s="166"/>
      <c r="BS1871" s="166"/>
      <c r="BT1871" s="166"/>
      <c r="BU1871" s="166"/>
      <c r="BV1871" s="166"/>
      <c r="BW1871" s="166"/>
      <c r="BX1871" s="166"/>
      <c r="BY1871" s="166"/>
      <c r="BZ1871" s="166"/>
      <c r="CA1871" s="166"/>
      <c r="CB1871" s="166"/>
      <c r="CC1871" s="166"/>
      <c r="CD1871" s="166"/>
      <c r="CE1871" s="166"/>
      <c r="CF1871" s="166"/>
      <c r="CG1871" s="166"/>
      <c r="CH1871" s="166"/>
      <c r="CI1871" s="166"/>
      <c r="CJ1871" s="166"/>
      <c r="CK1871" s="166"/>
      <c r="CL1871" s="166"/>
      <c r="CM1871" s="166"/>
      <c r="CN1871" s="166"/>
      <c r="CO1871" s="166"/>
      <c r="CP1871" s="166"/>
      <c r="CQ1871" s="166"/>
      <c r="CR1871" s="166"/>
      <c r="CS1871" s="166"/>
      <c r="CT1871" s="166"/>
      <c r="CU1871" s="166"/>
      <c r="CV1871" s="166"/>
      <c r="CW1871" s="166"/>
      <c r="CX1871" s="166"/>
      <c r="CY1871" s="166"/>
      <c r="CZ1871" s="166"/>
      <c r="DA1871" s="166"/>
      <c r="DB1871" s="166"/>
      <c r="DC1871" s="166"/>
      <c r="DD1871" s="166"/>
      <c r="DE1871" s="166"/>
      <c r="DF1871" s="166"/>
      <c r="DG1871" s="166"/>
      <c r="DH1871" s="166"/>
      <c r="DI1871" s="166"/>
      <c r="DJ1871" s="166"/>
      <c r="DK1871" s="166"/>
      <c r="DL1871" s="166"/>
      <c r="DM1871" s="166"/>
      <c r="DN1871" s="166"/>
      <c r="DO1871" s="166"/>
      <c r="DP1871" s="166"/>
      <c r="DQ1871" s="166"/>
      <c r="DR1871" s="166"/>
      <c r="DS1871" s="166"/>
      <c r="DT1871" s="166"/>
      <c r="DU1871" s="166"/>
      <c r="DV1871" s="166"/>
      <c r="DW1871" s="166"/>
      <c r="DX1871" s="166"/>
      <c r="DY1871" s="166"/>
      <c r="DZ1871" s="166"/>
      <c r="EA1871" s="166"/>
      <c r="EB1871" s="166"/>
      <c r="EC1871" s="166"/>
      <c r="ED1871" s="166"/>
      <c r="EE1871" s="166"/>
      <c r="EF1871" s="166"/>
      <c r="EG1871" s="166"/>
      <c r="EH1871" s="166"/>
      <c r="EI1871" s="166"/>
      <c r="EJ1871" s="166"/>
      <c r="EK1871" s="166"/>
      <c r="EL1871" s="166"/>
      <c r="EM1871" s="166"/>
      <c r="EN1871" s="166"/>
      <c r="EO1871" s="166"/>
      <c r="EP1871" s="166"/>
      <c r="EQ1871" s="166"/>
      <c r="ER1871" s="166"/>
      <c r="ES1871" s="166"/>
      <c r="ET1871" s="166"/>
      <c r="EU1871" s="166"/>
      <c r="EV1871" s="166"/>
      <c r="EW1871" s="166"/>
      <c r="EX1871" s="166"/>
      <c r="EY1871" s="166"/>
      <c r="EZ1871" s="166"/>
      <c r="FA1871" s="166"/>
      <c r="FB1871" s="166"/>
      <c r="FC1871" s="166"/>
      <c r="FD1871" s="166"/>
      <c r="FE1871" s="166"/>
      <c r="FF1871" s="166"/>
      <c r="FG1871" s="166"/>
      <c r="FH1871" s="166"/>
      <c r="FI1871" s="166"/>
      <c r="FJ1871" s="166"/>
    </row>
    <row r="1872" spans="13:166" s="19" customFormat="1">
      <c r="M1872" s="166"/>
      <c r="N1872" s="166"/>
      <c r="O1872" s="166"/>
      <c r="P1872" s="166"/>
      <c r="Q1872" s="166"/>
      <c r="R1872" s="166"/>
      <c r="S1872" s="166"/>
      <c r="T1872" s="166"/>
      <c r="U1872" s="166"/>
      <c r="V1872" s="166"/>
      <c r="W1872" s="166"/>
      <c r="X1872" s="166"/>
      <c r="Y1872" s="166"/>
      <c r="Z1872" s="166"/>
      <c r="AA1872" s="166"/>
      <c r="AB1872" s="166"/>
      <c r="AC1872" s="166"/>
      <c r="AD1872" s="166"/>
      <c r="AE1872" s="166"/>
      <c r="AF1872" s="166"/>
      <c r="AG1872" s="166"/>
      <c r="AH1872" s="167"/>
      <c r="AI1872" s="167"/>
      <c r="AJ1872" s="167"/>
      <c r="AK1872" s="167"/>
      <c r="AL1872" s="167"/>
      <c r="AM1872" s="167"/>
      <c r="AN1872" s="167"/>
      <c r="AO1872" s="167"/>
      <c r="AP1872" s="167"/>
      <c r="AQ1872" s="167"/>
      <c r="AR1872" s="167"/>
      <c r="AS1872" s="167"/>
      <c r="AT1872" s="167"/>
      <c r="AU1872" s="167"/>
      <c r="AV1872" s="167"/>
      <c r="AW1872" s="167"/>
      <c r="AX1872" s="167"/>
      <c r="AY1872" s="167"/>
      <c r="AZ1872" s="167"/>
      <c r="BA1872" s="167"/>
      <c r="BB1872" s="167"/>
      <c r="BC1872" s="167"/>
      <c r="BD1872" s="167"/>
      <c r="BE1872" s="167"/>
      <c r="BF1872" s="167"/>
      <c r="BG1872" s="167"/>
      <c r="BH1872" s="167"/>
      <c r="BI1872" s="167"/>
      <c r="BJ1872" s="167"/>
      <c r="BK1872" s="167"/>
      <c r="BL1872" s="166"/>
      <c r="BM1872" s="166"/>
      <c r="BN1872" s="166"/>
      <c r="BO1872" s="166"/>
      <c r="BP1872" s="166"/>
      <c r="BQ1872" s="166"/>
      <c r="BR1872" s="166"/>
      <c r="BS1872" s="166"/>
      <c r="BT1872" s="166"/>
      <c r="BU1872" s="166"/>
      <c r="BV1872" s="166"/>
      <c r="BW1872" s="166"/>
      <c r="BX1872" s="166"/>
      <c r="BY1872" s="166"/>
      <c r="BZ1872" s="166"/>
      <c r="CA1872" s="166"/>
      <c r="CB1872" s="166"/>
      <c r="CC1872" s="166"/>
      <c r="CD1872" s="166"/>
      <c r="CE1872" s="166"/>
      <c r="CF1872" s="166"/>
      <c r="CG1872" s="166"/>
      <c r="CH1872" s="166"/>
      <c r="CI1872" s="166"/>
      <c r="CJ1872" s="166"/>
      <c r="CK1872" s="166"/>
      <c r="CL1872" s="166"/>
      <c r="CM1872" s="166"/>
      <c r="CN1872" s="166"/>
      <c r="CO1872" s="166"/>
      <c r="CP1872" s="166"/>
      <c r="CQ1872" s="166"/>
      <c r="CR1872" s="166"/>
      <c r="CS1872" s="166"/>
      <c r="CT1872" s="166"/>
      <c r="CU1872" s="166"/>
      <c r="CV1872" s="166"/>
      <c r="CW1872" s="166"/>
      <c r="CX1872" s="166"/>
      <c r="CY1872" s="166"/>
      <c r="CZ1872" s="166"/>
      <c r="DA1872" s="166"/>
      <c r="DB1872" s="166"/>
      <c r="DC1872" s="166"/>
      <c r="DD1872" s="166"/>
      <c r="DE1872" s="166"/>
      <c r="DF1872" s="166"/>
      <c r="DG1872" s="166"/>
      <c r="DH1872" s="166"/>
      <c r="DI1872" s="166"/>
      <c r="DJ1872" s="166"/>
      <c r="DK1872" s="166"/>
      <c r="DL1872" s="166"/>
      <c r="DM1872" s="166"/>
      <c r="DN1872" s="166"/>
      <c r="DO1872" s="166"/>
      <c r="DP1872" s="166"/>
      <c r="DQ1872" s="166"/>
      <c r="DR1872" s="166"/>
      <c r="DS1872" s="166"/>
      <c r="DT1872" s="166"/>
      <c r="DU1872" s="166"/>
      <c r="DV1872" s="166"/>
      <c r="DW1872" s="166"/>
      <c r="DX1872" s="166"/>
      <c r="DY1872" s="166"/>
      <c r="DZ1872" s="166"/>
      <c r="EA1872" s="166"/>
      <c r="EB1872" s="166"/>
      <c r="EC1872" s="166"/>
      <c r="ED1872" s="166"/>
      <c r="EE1872" s="166"/>
      <c r="EF1872" s="166"/>
      <c r="EG1872" s="166"/>
      <c r="EH1872" s="166"/>
      <c r="EI1872" s="166"/>
      <c r="EJ1872" s="166"/>
      <c r="EK1872" s="166"/>
      <c r="EL1872" s="166"/>
      <c r="EM1872" s="166"/>
      <c r="EN1872" s="166"/>
      <c r="EO1872" s="166"/>
      <c r="EP1872" s="166"/>
      <c r="EQ1872" s="166"/>
      <c r="ER1872" s="166"/>
      <c r="ES1872" s="166"/>
      <c r="ET1872" s="166"/>
      <c r="EU1872" s="166"/>
      <c r="EV1872" s="166"/>
      <c r="EW1872" s="166"/>
      <c r="EX1872" s="166"/>
      <c r="EY1872" s="166"/>
      <c r="EZ1872" s="166"/>
      <c r="FA1872" s="166"/>
      <c r="FB1872" s="166"/>
      <c r="FC1872" s="166"/>
      <c r="FD1872" s="166"/>
      <c r="FE1872" s="166"/>
      <c r="FF1872" s="166"/>
      <c r="FG1872" s="166"/>
      <c r="FH1872" s="166"/>
      <c r="FI1872" s="166"/>
      <c r="FJ1872" s="166"/>
    </row>
    <row r="1873" spans="13:166" s="19" customFormat="1">
      <c r="M1873" s="166"/>
      <c r="N1873" s="166"/>
      <c r="O1873" s="166"/>
      <c r="P1873" s="166"/>
      <c r="Q1873" s="166"/>
      <c r="R1873" s="166"/>
      <c r="S1873" s="166"/>
      <c r="T1873" s="166"/>
      <c r="U1873" s="166"/>
      <c r="V1873" s="166"/>
      <c r="W1873" s="166"/>
      <c r="X1873" s="166"/>
      <c r="Y1873" s="166"/>
      <c r="Z1873" s="166"/>
      <c r="AA1873" s="166"/>
      <c r="AB1873" s="166"/>
      <c r="AC1873" s="166"/>
      <c r="AD1873" s="166"/>
      <c r="AE1873" s="166"/>
      <c r="AF1873" s="166"/>
      <c r="AG1873" s="166"/>
      <c r="AH1873" s="167"/>
      <c r="AI1873" s="167"/>
      <c r="AJ1873" s="167"/>
      <c r="AK1873" s="167"/>
      <c r="AL1873" s="167"/>
      <c r="AM1873" s="167"/>
      <c r="AN1873" s="167"/>
      <c r="AO1873" s="167"/>
      <c r="AP1873" s="167"/>
      <c r="AQ1873" s="167"/>
      <c r="AR1873" s="167"/>
      <c r="AS1873" s="167"/>
      <c r="AT1873" s="167"/>
      <c r="AU1873" s="167"/>
      <c r="AV1873" s="167"/>
      <c r="AW1873" s="167"/>
      <c r="AX1873" s="167"/>
      <c r="AY1873" s="167"/>
      <c r="AZ1873" s="167"/>
      <c r="BA1873" s="167"/>
      <c r="BB1873" s="167"/>
      <c r="BC1873" s="167"/>
      <c r="BD1873" s="167"/>
      <c r="BE1873" s="167"/>
      <c r="BF1873" s="167"/>
      <c r="BG1873" s="167"/>
      <c r="BH1873" s="167"/>
      <c r="BI1873" s="167"/>
      <c r="BJ1873" s="167"/>
      <c r="BK1873" s="167"/>
      <c r="BL1873" s="166"/>
      <c r="BM1873" s="166"/>
      <c r="BN1873" s="166"/>
      <c r="BO1873" s="166"/>
      <c r="BP1873" s="166"/>
      <c r="BQ1873" s="166"/>
      <c r="BR1873" s="166"/>
      <c r="BS1873" s="166"/>
      <c r="BT1873" s="166"/>
      <c r="BU1873" s="166"/>
      <c r="BV1873" s="166"/>
      <c r="BW1873" s="166"/>
      <c r="BX1873" s="166"/>
      <c r="BY1873" s="166"/>
      <c r="BZ1873" s="166"/>
      <c r="CA1873" s="166"/>
      <c r="CB1873" s="166"/>
      <c r="CC1873" s="166"/>
      <c r="CD1873" s="166"/>
      <c r="CE1873" s="166"/>
      <c r="CF1873" s="166"/>
      <c r="CG1873" s="166"/>
      <c r="CH1873" s="166"/>
      <c r="CI1873" s="166"/>
      <c r="CJ1873" s="166"/>
      <c r="CK1873" s="166"/>
      <c r="CL1873" s="166"/>
      <c r="CM1873" s="166"/>
      <c r="CN1873" s="166"/>
      <c r="CO1873" s="166"/>
      <c r="CP1873" s="166"/>
      <c r="CQ1873" s="166"/>
      <c r="CR1873" s="166"/>
      <c r="CS1873" s="166"/>
      <c r="CT1873" s="166"/>
      <c r="CU1873" s="166"/>
      <c r="CV1873" s="166"/>
      <c r="CW1873" s="166"/>
      <c r="CX1873" s="166"/>
      <c r="CY1873" s="166"/>
      <c r="CZ1873" s="166"/>
      <c r="DA1873" s="166"/>
      <c r="DB1873" s="166"/>
      <c r="DC1873" s="166"/>
      <c r="DD1873" s="166"/>
      <c r="DE1873" s="166"/>
      <c r="DF1873" s="166"/>
      <c r="DG1873" s="166"/>
      <c r="DH1873" s="166"/>
      <c r="DI1873" s="166"/>
      <c r="DJ1873" s="166"/>
      <c r="DK1873" s="166"/>
      <c r="DL1873" s="166"/>
      <c r="DM1873" s="166"/>
      <c r="DN1873" s="166"/>
      <c r="DO1873" s="166"/>
      <c r="DP1873" s="166"/>
      <c r="DQ1873" s="166"/>
      <c r="DR1873" s="166"/>
      <c r="DS1873" s="166"/>
      <c r="DT1873" s="166"/>
      <c r="DU1873" s="166"/>
      <c r="DV1873" s="166"/>
      <c r="DW1873" s="166"/>
      <c r="DX1873" s="166"/>
      <c r="DY1873" s="166"/>
      <c r="DZ1873" s="166"/>
      <c r="EA1873" s="166"/>
      <c r="EB1873" s="166"/>
      <c r="EC1873" s="166"/>
      <c r="ED1873" s="166"/>
      <c r="EE1873" s="166"/>
      <c r="EF1873" s="166"/>
      <c r="EG1873" s="166"/>
      <c r="EH1873" s="166"/>
      <c r="EI1873" s="166"/>
      <c r="EJ1873" s="166"/>
      <c r="EK1873" s="166"/>
      <c r="EL1873" s="166"/>
      <c r="EM1873" s="166"/>
      <c r="EN1873" s="166"/>
      <c r="EO1873" s="166"/>
      <c r="EP1873" s="166"/>
      <c r="EQ1873" s="166"/>
      <c r="ER1873" s="166"/>
      <c r="ES1873" s="166"/>
      <c r="ET1873" s="166"/>
      <c r="EU1873" s="166"/>
      <c r="EV1873" s="166"/>
      <c r="EW1873" s="166"/>
      <c r="EX1873" s="166"/>
      <c r="EY1873" s="166"/>
      <c r="EZ1873" s="166"/>
      <c r="FA1873" s="166"/>
      <c r="FB1873" s="166"/>
      <c r="FC1873" s="166"/>
      <c r="FD1873" s="166"/>
      <c r="FE1873" s="166"/>
      <c r="FF1873" s="166"/>
      <c r="FG1873" s="166"/>
      <c r="FH1873" s="166"/>
      <c r="FI1873" s="166"/>
      <c r="FJ1873" s="166"/>
    </row>
    <row r="1874" spans="13:166" s="19" customFormat="1">
      <c r="M1874" s="166"/>
      <c r="N1874" s="166"/>
      <c r="O1874" s="166"/>
      <c r="P1874" s="166"/>
      <c r="Q1874" s="166"/>
      <c r="R1874" s="166"/>
      <c r="S1874" s="166"/>
      <c r="T1874" s="166"/>
      <c r="U1874" s="166"/>
      <c r="V1874" s="166"/>
      <c r="W1874" s="166"/>
      <c r="X1874" s="166"/>
      <c r="Y1874" s="166"/>
      <c r="Z1874" s="166"/>
      <c r="AA1874" s="166"/>
      <c r="AB1874" s="166"/>
      <c r="AC1874" s="166"/>
      <c r="AD1874" s="166"/>
      <c r="AE1874" s="166"/>
      <c r="AF1874" s="166"/>
      <c r="AG1874" s="166"/>
      <c r="AH1874" s="167"/>
      <c r="AI1874" s="167"/>
      <c r="AJ1874" s="167"/>
      <c r="AK1874" s="167"/>
      <c r="AL1874" s="167"/>
      <c r="AM1874" s="167"/>
      <c r="AN1874" s="167"/>
      <c r="AO1874" s="167"/>
      <c r="AP1874" s="167"/>
      <c r="AQ1874" s="167"/>
      <c r="AR1874" s="167"/>
      <c r="AS1874" s="167"/>
      <c r="AT1874" s="167"/>
      <c r="AU1874" s="167"/>
      <c r="AV1874" s="167"/>
      <c r="AW1874" s="167"/>
      <c r="AX1874" s="167"/>
      <c r="AY1874" s="167"/>
      <c r="AZ1874" s="167"/>
      <c r="BA1874" s="167"/>
      <c r="BB1874" s="167"/>
      <c r="BC1874" s="167"/>
      <c r="BD1874" s="167"/>
      <c r="BE1874" s="167"/>
      <c r="BF1874" s="167"/>
      <c r="BG1874" s="167"/>
      <c r="BH1874" s="167"/>
      <c r="BI1874" s="167"/>
      <c r="BJ1874" s="167"/>
      <c r="BK1874" s="167"/>
      <c r="BL1874" s="166"/>
      <c r="BM1874" s="166"/>
      <c r="BN1874" s="166"/>
      <c r="BO1874" s="166"/>
      <c r="BP1874" s="166"/>
      <c r="BQ1874" s="166"/>
      <c r="BR1874" s="166"/>
      <c r="BS1874" s="166"/>
      <c r="BT1874" s="166"/>
      <c r="BU1874" s="166"/>
      <c r="BV1874" s="166"/>
      <c r="BW1874" s="166"/>
      <c r="BX1874" s="166"/>
      <c r="BY1874" s="166"/>
      <c r="BZ1874" s="166"/>
      <c r="CA1874" s="166"/>
      <c r="CB1874" s="166"/>
      <c r="CC1874" s="166"/>
      <c r="CD1874" s="166"/>
      <c r="CE1874" s="166"/>
      <c r="CF1874" s="166"/>
      <c r="CG1874" s="166"/>
      <c r="CH1874" s="166"/>
      <c r="CI1874" s="166"/>
      <c r="CJ1874" s="166"/>
      <c r="CK1874" s="166"/>
      <c r="CL1874" s="166"/>
      <c r="CM1874" s="166"/>
      <c r="CN1874" s="166"/>
      <c r="CO1874" s="166"/>
      <c r="CP1874" s="166"/>
      <c r="CQ1874" s="166"/>
      <c r="CR1874" s="166"/>
      <c r="CS1874" s="166"/>
      <c r="CT1874" s="166"/>
      <c r="CU1874" s="166"/>
      <c r="CV1874" s="166"/>
      <c r="CW1874" s="166"/>
      <c r="CX1874" s="166"/>
      <c r="CY1874" s="166"/>
      <c r="CZ1874" s="166"/>
      <c r="DA1874" s="166"/>
      <c r="DB1874" s="166"/>
      <c r="DC1874" s="166"/>
      <c r="DD1874" s="166"/>
      <c r="DE1874" s="166"/>
      <c r="DF1874" s="166"/>
      <c r="DG1874" s="166"/>
      <c r="DH1874" s="166"/>
      <c r="DI1874" s="166"/>
      <c r="DJ1874" s="166"/>
      <c r="DK1874" s="166"/>
      <c r="DL1874" s="166"/>
      <c r="DM1874" s="166"/>
      <c r="DN1874" s="166"/>
      <c r="DO1874" s="166"/>
      <c r="DP1874" s="166"/>
      <c r="DQ1874" s="166"/>
      <c r="DR1874" s="166"/>
      <c r="DS1874" s="166"/>
      <c r="DT1874" s="166"/>
      <c r="DU1874" s="166"/>
      <c r="DV1874" s="166"/>
      <c r="DW1874" s="166"/>
      <c r="DX1874" s="166"/>
      <c r="DY1874" s="166"/>
      <c r="DZ1874" s="166"/>
      <c r="EA1874" s="166"/>
      <c r="EB1874" s="166"/>
      <c r="EC1874" s="166"/>
      <c r="ED1874" s="166"/>
      <c r="EE1874" s="166"/>
      <c r="EF1874" s="166"/>
      <c r="EG1874" s="166"/>
      <c r="EH1874" s="166"/>
      <c r="EI1874" s="166"/>
      <c r="EJ1874" s="166"/>
      <c r="EK1874" s="166"/>
      <c r="EL1874" s="166"/>
      <c r="EM1874" s="166"/>
      <c r="EN1874" s="166"/>
      <c r="EO1874" s="166"/>
      <c r="EP1874" s="166"/>
      <c r="EQ1874" s="166"/>
      <c r="ER1874" s="166"/>
      <c r="ES1874" s="166"/>
      <c r="ET1874" s="166"/>
      <c r="EU1874" s="166"/>
      <c r="EV1874" s="166"/>
      <c r="EW1874" s="166"/>
      <c r="EX1874" s="166"/>
      <c r="EY1874" s="166"/>
      <c r="EZ1874" s="166"/>
      <c r="FA1874" s="166"/>
      <c r="FB1874" s="166"/>
      <c r="FC1874" s="166"/>
      <c r="FD1874" s="166"/>
      <c r="FE1874" s="166"/>
      <c r="FF1874" s="166"/>
      <c r="FG1874" s="166"/>
      <c r="FH1874" s="166"/>
      <c r="FI1874" s="166"/>
      <c r="FJ1874" s="166"/>
    </row>
    <row r="1875" spans="13:166" s="19" customFormat="1">
      <c r="M1875" s="166"/>
      <c r="N1875" s="166"/>
      <c r="O1875" s="166"/>
      <c r="P1875" s="166"/>
      <c r="Q1875" s="166"/>
      <c r="R1875" s="166"/>
      <c r="S1875" s="166"/>
      <c r="T1875" s="166"/>
      <c r="U1875" s="166"/>
      <c r="V1875" s="166"/>
      <c r="W1875" s="166"/>
      <c r="X1875" s="166"/>
      <c r="Y1875" s="166"/>
      <c r="Z1875" s="166"/>
      <c r="AA1875" s="166"/>
      <c r="AB1875" s="166"/>
      <c r="AC1875" s="166"/>
      <c r="AD1875" s="166"/>
      <c r="AE1875" s="166"/>
      <c r="AF1875" s="166"/>
      <c r="AG1875" s="166"/>
      <c r="AH1875" s="167"/>
      <c r="AI1875" s="167"/>
      <c r="AJ1875" s="167"/>
      <c r="AK1875" s="167"/>
      <c r="AL1875" s="167"/>
      <c r="AM1875" s="167"/>
      <c r="AN1875" s="167"/>
      <c r="AO1875" s="167"/>
      <c r="AP1875" s="167"/>
      <c r="AQ1875" s="167"/>
      <c r="AR1875" s="167"/>
      <c r="AS1875" s="167"/>
      <c r="AT1875" s="167"/>
      <c r="AU1875" s="167"/>
      <c r="AV1875" s="167"/>
      <c r="AW1875" s="167"/>
      <c r="AX1875" s="167"/>
      <c r="AY1875" s="167"/>
      <c r="AZ1875" s="167"/>
      <c r="BA1875" s="167"/>
      <c r="BB1875" s="167"/>
      <c r="BC1875" s="167"/>
      <c r="BD1875" s="167"/>
      <c r="BE1875" s="167"/>
      <c r="BF1875" s="167"/>
      <c r="BG1875" s="167"/>
      <c r="BH1875" s="167"/>
      <c r="BI1875" s="167"/>
      <c r="BJ1875" s="167"/>
      <c r="BK1875" s="167"/>
      <c r="BL1875" s="166"/>
      <c r="BM1875" s="166"/>
      <c r="BN1875" s="166"/>
      <c r="BO1875" s="166"/>
      <c r="BP1875" s="166"/>
      <c r="BQ1875" s="166"/>
      <c r="BR1875" s="166"/>
      <c r="BS1875" s="166"/>
      <c r="BT1875" s="166"/>
      <c r="BU1875" s="166"/>
      <c r="BV1875" s="166"/>
      <c r="BW1875" s="166"/>
      <c r="BX1875" s="166"/>
      <c r="BY1875" s="166"/>
      <c r="BZ1875" s="166"/>
      <c r="CA1875" s="166"/>
      <c r="CB1875" s="166"/>
      <c r="CC1875" s="166"/>
      <c r="CD1875" s="166"/>
      <c r="CE1875" s="166"/>
      <c r="CF1875" s="166"/>
      <c r="CG1875" s="166"/>
      <c r="CH1875" s="166"/>
      <c r="CI1875" s="166"/>
      <c r="CJ1875" s="166"/>
      <c r="CK1875" s="166"/>
      <c r="CL1875" s="166"/>
      <c r="CM1875" s="166"/>
      <c r="CN1875" s="166"/>
      <c r="CO1875" s="166"/>
      <c r="CP1875" s="166"/>
      <c r="CQ1875" s="166"/>
      <c r="CR1875" s="166"/>
      <c r="CS1875" s="166"/>
      <c r="CT1875" s="166"/>
      <c r="CU1875" s="166"/>
      <c r="CV1875" s="166"/>
      <c r="CW1875" s="166"/>
      <c r="CX1875" s="166"/>
      <c r="CY1875" s="166"/>
      <c r="CZ1875" s="166"/>
      <c r="DA1875" s="166"/>
      <c r="DB1875" s="166"/>
      <c r="DC1875" s="166"/>
      <c r="DD1875" s="166"/>
      <c r="DE1875" s="166"/>
      <c r="DF1875" s="166"/>
      <c r="DG1875" s="166"/>
      <c r="DH1875" s="166"/>
      <c r="DI1875" s="166"/>
      <c r="DJ1875" s="166"/>
      <c r="DK1875" s="166"/>
      <c r="DL1875" s="166"/>
      <c r="DM1875" s="166"/>
      <c r="DN1875" s="166"/>
      <c r="DO1875" s="166"/>
      <c r="DP1875" s="166"/>
      <c r="DQ1875" s="166"/>
      <c r="DR1875" s="166"/>
      <c r="DS1875" s="166"/>
      <c r="DT1875" s="166"/>
      <c r="DU1875" s="166"/>
      <c r="DV1875" s="166"/>
      <c r="DW1875" s="166"/>
      <c r="DX1875" s="166"/>
      <c r="DY1875" s="166"/>
      <c r="DZ1875" s="166"/>
      <c r="EA1875" s="166"/>
      <c r="EB1875" s="166"/>
      <c r="EC1875" s="166"/>
      <c r="ED1875" s="166"/>
      <c r="EE1875" s="166"/>
      <c r="EF1875" s="166"/>
      <c r="EG1875" s="166"/>
      <c r="EH1875" s="166"/>
      <c r="EI1875" s="166"/>
      <c r="EJ1875" s="166"/>
      <c r="EK1875" s="166"/>
      <c r="EL1875" s="166"/>
      <c r="EM1875" s="166"/>
      <c r="EN1875" s="166"/>
      <c r="EO1875" s="166"/>
      <c r="EP1875" s="166"/>
      <c r="EQ1875" s="166"/>
      <c r="ER1875" s="166"/>
      <c r="ES1875" s="166"/>
      <c r="ET1875" s="166"/>
      <c r="EU1875" s="166"/>
      <c r="EV1875" s="166"/>
      <c r="EW1875" s="166"/>
      <c r="EX1875" s="166"/>
      <c r="EY1875" s="166"/>
      <c r="EZ1875" s="166"/>
      <c r="FA1875" s="166"/>
      <c r="FB1875" s="166"/>
      <c r="FC1875" s="166"/>
      <c r="FD1875" s="166"/>
      <c r="FE1875" s="166"/>
      <c r="FF1875" s="166"/>
      <c r="FG1875" s="166"/>
      <c r="FH1875" s="166"/>
      <c r="FI1875" s="166"/>
      <c r="FJ1875" s="166"/>
    </row>
    <row r="1876" spans="13:166" s="19" customFormat="1">
      <c r="M1876" s="166"/>
      <c r="N1876" s="166"/>
      <c r="O1876" s="166"/>
      <c r="P1876" s="166"/>
      <c r="Q1876" s="166"/>
      <c r="R1876" s="166"/>
      <c r="S1876" s="166"/>
      <c r="T1876" s="166"/>
      <c r="U1876" s="166"/>
      <c r="V1876" s="166"/>
      <c r="W1876" s="166"/>
      <c r="X1876" s="166"/>
      <c r="Y1876" s="166"/>
      <c r="Z1876" s="166"/>
      <c r="AA1876" s="166"/>
      <c r="AB1876" s="166"/>
      <c r="AC1876" s="166"/>
      <c r="AD1876" s="166"/>
      <c r="AE1876" s="166"/>
      <c r="AF1876" s="166"/>
      <c r="AG1876" s="166"/>
      <c r="AH1876" s="167"/>
      <c r="AI1876" s="167"/>
      <c r="AJ1876" s="167"/>
      <c r="AK1876" s="167"/>
      <c r="AL1876" s="167"/>
      <c r="AM1876" s="167"/>
      <c r="AN1876" s="167"/>
      <c r="AO1876" s="167"/>
      <c r="AP1876" s="167"/>
      <c r="AQ1876" s="167"/>
      <c r="AR1876" s="167"/>
      <c r="AS1876" s="167"/>
      <c r="AT1876" s="167"/>
      <c r="AU1876" s="167"/>
      <c r="AV1876" s="167"/>
      <c r="AW1876" s="167"/>
      <c r="AX1876" s="167"/>
      <c r="AY1876" s="167"/>
      <c r="AZ1876" s="167"/>
      <c r="BA1876" s="167"/>
      <c r="BB1876" s="167"/>
      <c r="BC1876" s="167"/>
      <c r="BD1876" s="167"/>
      <c r="BE1876" s="167"/>
      <c r="BF1876" s="167"/>
      <c r="BG1876" s="167"/>
      <c r="BH1876" s="167"/>
      <c r="BI1876" s="167"/>
      <c r="BJ1876" s="167"/>
      <c r="BK1876" s="167"/>
      <c r="BL1876" s="166"/>
      <c r="BM1876" s="166"/>
      <c r="BN1876" s="166"/>
      <c r="BO1876" s="166"/>
      <c r="BP1876" s="166"/>
      <c r="BQ1876" s="166"/>
      <c r="BR1876" s="166"/>
      <c r="BS1876" s="166"/>
      <c r="BT1876" s="166"/>
      <c r="BU1876" s="166"/>
      <c r="BV1876" s="166"/>
      <c r="BW1876" s="166"/>
      <c r="BX1876" s="166"/>
      <c r="BY1876" s="166"/>
      <c r="BZ1876" s="166"/>
      <c r="CA1876" s="166"/>
      <c r="CB1876" s="166"/>
      <c r="CC1876" s="166"/>
      <c r="CD1876" s="166"/>
      <c r="CE1876" s="166"/>
      <c r="CF1876" s="166"/>
      <c r="CG1876" s="166"/>
      <c r="CH1876" s="166"/>
      <c r="CI1876" s="166"/>
      <c r="CJ1876" s="166"/>
      <c r="CK1876" s="166"/>
      <c r="CL1876" s="166"/>
      <c r="CM1876" s="166"/>
      <c r="CN1876" s="166"/>
      <c r="CO1876" s="166"/>
      <c r="CP1876" s="166"/>
      <c r="CQ1876" s="166"/>
      <c r="CR1876" s="166"/>
      <c r="CS1876" s="166"/>
      <c r="CT1876" s="166"/>
      <c r="CU1876" s="166"/>
      <c r="CV1876" s="166"/>
      <c r="CW1876" s="166"/>
      <c r="CX1876" s="166"/>
      <c r="CY1876" s="166"/>
      <c r="CZ1876" s="166"/>
      <c r="DA1876" s="166"/>
      <c r="DB1876" s="166"/>
      <c r="DC1876" s="166"/>
      <c r="DD1876" s="166"/>
      <c r="DE1876" s="166"/>
      <c r="DF1876" s="166"/>
      <c r="DG1876" s="166"/>
      <c r="DH1876" s="166"/>
      <c r="DI1876" s="166"/>
      <c r="DJ1876" s="166"/>
      <c r="DK1876" s="166"/>
      <c r="DL1876" s="166"/>
      <c r="DM1876" s="166"/>
      <c r="DN1876" s="166"/>
      <c r="DO1876" s="166"/>
      <c r="DP1876" s="166"/>
      <c r="DQ1876" s="166"/>
      <c r="DR1876" s="166"/>
      <c r="DS1876" s="166"/>
      <c r="DT1876" s="166"/>
      <c r="DU1876" s="166"/>
      <c r="DV1876" s="166"/>
      <c r="DW1876" s="166"/>
      <c r="DX1876" s="166"/>
      <c r="DY1876" s="166"/>
      <c r="DZ1876" s="166"/>
      <c r="EA1876" s="166"/>
      <c r="EB1876" s="166"/>
      <c r="EC1876" s="166"/>
      <c r="ED1876" s="166"/>
      <c r="EE1876" s="166"/>
      <c r="EF1876" s="166"/>
      <c r="EG1876" s="166"/>
      <c r="EH1876" s="166"/>
      <c r="EI1876" s="166"/>
      <c r="EJ1876" s="166"/>
      <c r="EK1876" s="166"/>
      <c r="EL1876" s="166"/>
      <c r="EM1876" s="166"/>
      <c r="EN1876" s="166"/>
      <c r="EO1876" s="166"/>
      <c r="EP1876" s="166"/>
      <c r="EQ1876" s="166"/>
      <c r="ER1876" s="166"/>
      <c r="ES1876" s="166"/>
      <c r="ET1876" s="166"/>
      <c r="EU1876" s="166"/>
      <c r="EV1876" s="166"/>
      <c r="EW1876" s="166"/>
      <c r="EX1876" s="166"/>
      <c r="EY1876" s="166"/>
      <c r="EZ1876" s="166"/>
      <c r="FA1876" s="166"/>
      <c r="FB1876" s="166"/>
      <c r="FC1876" s="166"/>
      <c r="FD1876" s="166"/>
      <c r="FE1876" s="166"/>
      <c r="FF1876" s="166"/>
      <c r="FG1876" s="166"/>
      <c r="FH1876" s="166"/>
      <c r="FI1876" s="166"/>
      <c r="FJ1876" s="166"/>
    </row>
    <row r="1877" spans="13:166" s="19" customFormat="1">
      <c r="M1877" s="166"/>
      <c r="N1877" s="166"/>
      <c r="O1877" s="166"/>
      <c r="P1877" s="166"/>
      <c r="Q1877" s="166"/>
      <c r="R1877" s="166"/>
      <c r="S1877" s="166"/>
      <c r="T1877" s="166"/>
      <c r="U1877" s="166"/>
      <c r="V1877" s="166"/>
      <c r="W1877" s="166"/>
      <c r="X1877" s="166"/>
      <c r="Y1877" s="166"/>
      <c r="Z1877" s="166"/>
      <c r="AA1877" s="166"/>
      <c r="AB1877" s="166"/>
      <c r="AC1877" s="166"/>
      <c r="AD1877" s="166"/>
      <c r="AE1877" s="166"/>
      <c r="AF1877" s="166"/>
      <c r="AG1877" s="166"/>
      <c r="AH1877" s="167"/>
      <c r="AI1877" s="167"/>
      <c r="AJ1877" s="167"/>
      <c r="AK1877" s="167"/>
      <c r="AL1877" s="167"/>
      <c r="AM1877" s="167"/>
      <c r="AN1877" s="167"/>
      <c r="AO1877" s="167"/>
      <c r="AP1877" s="167"/>
      <c r="AQ1877" s="167"/>
      <c r="AR1877" s="167"/>
      <c r="AS1877" s="167"/>
      <c r="AT1877" s="167"/>
      <c r="AU1877" s="167"/>
      <c r="AV1877" s="167"/>
      <c r="AW1877" s="167"/>
      <c r="AX1877" s="167"/>
      <c r="AY1877" s="167"/>
      <c r="AZ1877" s="167"/>
      <c r="BA1877" s="167"/>
      <c r="BB1877" s="167"/>
      <c r="BC1877" s="167"/>
      <c r="BD1877" s="167"/>
      <c r="BE1877" s="167"/>
      <c r="BF1877" s="167"/>
      <c r="BG1877" s="167"/>
      <c r="BH1877" s="167"/>
      <c r="BI1877" s="167"/>
      <c r="BJ1877" s="167"/>
      <c r="BK1877" s="167"/>
      <c r="BL1877" s="166"/>
      <c r="BM1877" s="166"/>
      <c r="BN1877" s="166"/>
      <c r="BO1877" s="166"/>
      <c r="BP1877" s="166"/>
      <c r="BQ1877" s="166"/>
      <c r="BR1877" s="166"/>
      <c r="BS1877" s="166"/>
      <c r="BT1877" s="166"/>
      <c r="BU1877" s="166"/>
      <c r="BV1877" s="166"/>
      <c r="BW1877" s="166"/>
      <c r="BX1877" s="166"/>
      <c r="BY1877" s="166"/>
      <c r="BZ1877" s="166"/>
      <c r="CA1877" s="166"/>
      <c r="CB1877" s="166"/>
      <c r="CC1877" s="166"/>
      <c r="CD1877" s="166"/>
      <c r="CE1877" s="166"/>
      <c r="CF1877" s="166"/>
      <c r="CG1877" s="166"/>
      <c r="CH1877" s="166"/>
      <c r="CI1877" s="166"/>
      <c r="CJ1877" s="166"/>
      <c r="CK1877" s="166"/>
      <c r="CL1877" s="166"/>
      <c r="CM1877" s="166"/>
      <c r="CN1877" s="166"/>
      <c r="CO1877" s="166"/>
      <c r="CP1877" s="166"/>
      <c r="CQ1877" s="166"/>
      <c r="CR1877" s="166"/>
      <c r="CS1877" s="166"/>
      <c r="CT1877" s="166"/>
      <c r="CU1877" s="166"/>
      <c r="CV1877" s="166"/>
      <c r="CW1877" s="166"/>
      <c r="CX1877" s="166"/>
      <c r="CY1877" s="166"/>
      <c r="CZ1877" s="166"/>
      <c r="DA1877" s="166"/>
      <c r="DB1877" s="166"/>
      <c r="DC1877" s="166"/>
      <c r="DD1877" s="166"/>
      <c r="DE1877" s="166"/>
      <c r="DF1877" s="166"/>
      <c r="DG1877" s="166"/>
      <c r="DH1877" s="166"/>
      <c r="DI1877" s="166"/>
      <c r="DJ1877" s="166"/>
      <c r="DK1877" s="166"/>
      <c r="DL1877" s="166"/>
      <c r="DM1877" s="166"/>
      <c r="DN1877" s="166"/>
      <c r="DO1877" s="166"/>
      <c r="DP1877" s="166"/>
      <c r="DQ1877" s="166"/>
      <c r="DR1877" s="166"/>
      <c r="DS1877" s="166"/>
      <c r="DT1877" s="166"/>
      <c r="DU1877" s="166"/>
      <c r="DV1877" s="166"/>
      <c r="DW1877" s="166"/>
      <c r="DX1877" s="166"/>
      <c r="DY1877" s="166"/>
      <c r="DZ1877" s="166"/>
      <c r="EA1877" s="166"/>
      <c r="EB1877" s="166"/>
      <c r="EC1877" s="166"/>
      <c r="ED1877" s="166"/>
      <c r="EE1877" s="166"/>
      <c r="EF1877" s="166"/>
      <c r="EG1877" s="166"/>
      <c r="EH1877" s="166"/>
      <c r="EI1877" s="166"/>
      <c r="EJ1877" s="166"/>
      <c r="EK1877" s="166"/>
      <c r="EL1877" s="166"/>
      <c r="EM1877" s="166"/>
      <c r="EN1877" s="166"/>
      <c r="EO1877" s="166"/>
      <c r="EP1877" s="166"/>
      <c r="EQ1877" s="166"/>
      <c r="ER1877" s="166"/>
      <c r="ES1877" s="166"/>
      <c r="ET1877" s="166"/>
      <c r="EU1877" s="166"/>
      <c r="EV1877" s="166"/>
      <c r="EW1877" s="166"/>
      <c r="EX1877" s="166"/>
      <c r="EY1877" s="166"/>
      <c r="EZ1877" s="166"/>
      <c r="FA1877" s="166"/>
      <c r="FB1877" s="166"/>
      <c r="FC1877" s="166"/>
      <c r="FD1877" s="166"/>
      <c r="FE1877" s="166"/>
      <c r="FF1877" s="166"/>
      <c r="FG1877" s="166"/>
      <c r="FH1877" s="166"/>
      <c r="FI1877" s="166"/>
      <c r="FJ1877" s="166"/>
    </row>
    <row r="1878" spans="13:166" s="19" customFormat="1">
      <c r="M1878" s="166"/>
      <c r="N1878" s="166"/>
      <c r="O1878" s="166"/>
      <c r="P1878" s="166"/>
      <c r="Q1878" s="166"/>
      <c r="R1878" s="166"/>
      <c r="S1878" s="166"/>
      <c r="T1878" s="166"/>
      <c r="U1878" s="166"/>
      <c r="V1878" s="166"/>
      <c r="W1878" s="166"/>
      <c r="X1878" s="166"/>
      <c r="Y1878" s="166"/>
      <c r="Z1878" s="166"/>
      <c r="AA1878" s="166"/>
      <c r="AB1878" s="166"/>
      <c r="AC1878" s="166"/>
      <c r="AD1878" s="166"/>
      <c r="AE1878" s="166"/>
      <c r="AF1878" s="166"/>
      <c r="AG1878" s="166"/>
      <c r="AH1878" s="167"/>
      <c r="AI1878" s="167"/>
      <c r="AJ1878" s="167"/>
      <c r="AK1878" s="167"/>
      <c r="AL1878" s="167"/>
      <c r="AM1878" s="167"/>
      <c r="AN1878" s="167"/>
      <c r="AO1878" s="167"/>
      <c r="AP1878" s="167"/>
      <c r="AQ1878" s="167"/>
      <c r="AR1878" s="167"/>
      <c r="AS1878" s="167"/>
      <c r="AT1878" s="167"/>
      <c r="AU1878" s="167"/>
      <c r="AV1878" s="167"/>
      <c r="AW1878" s="167"/>
      <c r="AX1878" s="167"/>
      <c r="AY1878" s="167"/>
      <c r="AZ1878" s="167"/>
      <c r="BA1878" s="167"/>
      <c r="BB1878" s="167"/>
      <c r="BC1878" s="167"/>
      <c r="BD1878" s="167"/>
      <c r="BE1878" s="167"/>
      <c r="BF1878" s="167"/>
      <c r="BG1878" s="167"/>
      <c r="BH1878" s="167"/>
      <c r="BI1878" s="167"/>
      <c r="BJ1878" s="167"/>
      <c r="BK1878" s="167"/>
      <c r="BL1878" s="166"/>
      <c r="BM1878" s="166"/>
      <c r="BN1878" s="166"/>
      <c r="BO1878" s="166"/>
      <c r="BP1878" s="166"/>
      <c r="BQ1878" s="166"/>
      <c r="BR1878" s="166"/>
      <c r="BS1878" s="166"/>
      <c r="BT1878" s="166"/>
      <c r="BU1878" s="166"/>
      <c r="BV1878" s="166"/>
      <c r="BW1878" s="166"/>
      <c r="BX1878" s="166"/>
      <c r="BY1878" s="166"/>
      <c r="BZ1878" s="166"/>
      <c r="CA1878" s="166"/>
      <c r="CB1878" s="166"/>
      <c r="CC1878" s="166"/>
      <c r="CD1878" s="166"/>
      <c r="CE1878" s="166"/>
      <c r="CF1878" s="166"/>
      <c r="CG1878" s="166"/>
      <c r="CH1878" s="166"/>
      <c r="CI1878" s="166"/>
      <c r="CJ1878" s="166"/>
      <c r="CK1878" s="166"/>
      <c r="CL1878" s="166"/>
      <c r="CM1878" s="166"/>
      <c r="CN1878" s="166"/>
      <c r="CO1878" s="166"/>
      <c r="CP1878" s="166"/>
      <c r="CQ1878" s="166"/>
      <c r="CR1878" s="166"/>
      <c r="CS1878" s="166"/>
      <c r="CT1878" s="166"/>
      <c r="CU1878" s="166"/>
      <c r="CV1878" s="166"/>
      <c r="CW1878" s="166"/>
      <c r="CX1878" s="166"/>
      <c r="CY1878" s="166"/>
      <c r="CZ1878" s="166"/>
      <c r="DA1878" s="166"/>
      <c r="DB1878" s="166"/>
      <c r="DC1878" s="166"/>
      <c r="DD1878" s="166"/>
      <c r="DE1878" s="166"/>
      <c r="DF1878" s="166"/>
      <c r="DG1878" s="166"/>
      <c r="DH1878" s="166"/>
      <c r="DI1878" s="166"/>
      <c r="DJ1878" s="166"/>
      <c r="DK1878" s="166"/>
      <c r="DL1878" s="166"/>
      <c r="DM1878" s="166"/>
      <c r="DN1878" s="166"/>
      <c r="DO1878" s="166"/>
      <c r="DP1878" s="166"/>
      <c r="DQ1878" s="166"/>
      <c r="DR1878" s="166"/>
      <c r="DS1878" s="166"/>
      <c r="DT1878" s="166"/>
      <c r="DU1878" s="166"/>
      <c r="DV1878" s="166"/>
      <c r="DW1878" s="166"/>
      <c r="DX1878" s="166"/>
      <c r="DY1878" s="166"/>
      <c r="DZ1878" s="166"/>
      <c r="EA1878" s="166"/>
      <c r="EB1878" s="166"/>
      <c r="EC1878" s="166"/>
      <c r="ED1878" s="166"/>
      <c r="EE1878" s="166"/>
      <c r="EF1878" s="166"/>
      <c r="EG1878" s="166"/>
      <c r="EH1878" s="166"/>
      <c r="EI1878" s="166"/>
      <c r="EJ1878" s="166"/>
      <c r="EK1878" s="166"/>
      <c r="EL1878" s="166"/>
      <c r="EM1878" s="166"/>
      <c r="EN1878" s="166"/>
      <c r="EO1878" s="166"/>
      <c r="EP1878" s="166"/>
      <c r="EQ1878" s="166"/>
      <c r="ER1878" s="166"/>
      <c r="ES1878" s="166"/>
      <c r="ET1878" s="166"/>
      <c r="EU1878" s="166"/>
      <c r="EV1878" s="166"/>
      <c r="EW1878" s="166"/>
      <c r="EX1878" s="166"/>
      <c r="EY1878" s="166"/>
      <c r="EZ1878" s="166"/>
      <c r="FA1878" s="166"/>
      <c r="FB1878" s="166"/>
      <c r="FC1878" s="166"/>
      <c r="FD1878" s="166"/>
      <c r="FE1878" s="166"/>
      <c r="FF1878" s="166"/>
      <c r="FG1878" s="166"/>
      <c r="FH1878" s="166"/>
      <c r="FI1878" s="166"/>
      <c r="FJ1878" s="166"/>
    </row>
    <row r="1879" spans="13:166" s="19" customFormat="1">
      <c r="M1879" s="166"/>
      <c r="N1879" s="166"/>
      <c r="O1879" s="166"/>
      <c r="P1879" s="166"/>
      <c r="Q1879" s="166"/>
      <c r="R1879" s="166"/>
      <c r="S1879" s="166"/>
      <c r="T1879" s="166"/>
      <c r="U1879" s="166"/>
      <c r="V1879" s="166"/>
      <c r="W1879" s="166"/>
      <c r="X1879" s="166"/>
      <c r="Y1879" s="166"/>
      <c r="Z1879" s="166"/>
      <c r="AA1879" s="166"/>
      <c r="AB1879" s="166"/>
      <c r="AC1879" s="166"/>
      <c r="AD1879" s="166"/>
      <c r="AE1879" s="166"/>
      <c r="AF1879" s="166"/>
      <c r="AG1879" s="166"/>
      <c r="AH1879" s="167"/>
      <c r="AI1879" s="167"/>
      <c r="AJ1879" s="167"/>
      <c r="AK1879" s="167"/>
      <c r="AL1879" s="167"/>
      <c r="AM1879" s="167"/>
      <c r="AN1879" s="167"/>
      <c r="AO1879" s="167"/>
      <c r="AP1879" s="167"/>
      <c r="AQ1879" s="167"/>
      <c r="AR1879" s="167"/>
      <c r="AS1879" s="167"/>
      <c r="AT1879" s="167"/>
      <c r="AU1879" s="167"/>
      <c r="AV1879" s="167"/>
      <c r="AW1879" s="167"/>
      <c r="AX1879" s="167"/>
      <c r="AY1879" s="167"/>
      <c r="AZ1879" s="167"/>
      <c r="BA1879" s="167"/>
      <c r="BB1879" s="167"/>
      <c r="BC1879" s="167"/>
      <c r="BD1879" s="167"/>
      <c r="BE1879" s="167"/>
      <c r="BF1879" s="167"/>
      <c r="BG1879" s="167"/>
      <c r="BH1879" s="167"/>
      <c r="BI1879" s="167"/>
      <c r="BJ1879" s="167"/>
      <c r="BK1879" s="167"/>
      <c r="BL1879" s="166"/>
      <c r="BM1879" s="166"/>
      <c r="BN1879" s="166"/>
      <c r="BO1879" s="166"/>
      <c r="BP1879" s="166"/>
      <c r="BQ1879" s="166"/>
      <c r="BR1879" s="166"/>
      <c r="BS1879" s="166"/>
      <c r="BT1879" s="166"/>
      <c r="BU1879" s="166"/>
      <c r="BV1879" s="166"/>
      <c r="BW1879" s="166"/>
      <c r="BX1879" s="166"/>
      <c r="BY1879" s="166"/>
      <c r="BZ1879" s="166"/>
      <c r="CA1879" s="166"/>
      <c r="CB1879" s="166"/>
      <c r="CC1879" s="166"/>
      <c r="CD1879" s="166"/>
      <c r="CE1879" s="166"/>
      <c r="CF1879" s="166"/>
      <c r="CG1879" s="166"/>
      <c r="CH1879" s="166"/>
      <c r="CI1879" s="166"/>
      <c r="CJ1879" s="166"/>
      <c r="CK1879" s="166"/>
      <c r="CL1879" s="166"/>
      <c r="CM1879" s="166"/>
      <c r="CN1879" s="166"/>
      <c r="CO1879" s="166"/>
      <c r="CP1879" s="166"/>
      <c r="CQ1879" s="166"/>
      <c r="CR1879" s="166"/>
      <c r="CS1879" s="166"/>
      <c r="CT1879" s="166"/>
      <c r="CU1879" s="166"/>
      <c r="CV1879" s="166"/>
      <c r="CW1879" s="166"/>
      <c r="CX1879" s="166"/>
      <c r="CY1879" s="166"/>
      <c r="CZ1879" s="166"/>
      <c r="DA1879" s="166"/>
      <c r="DB1879" s="166"/>
      <c r="DC1879" s="166"/>
      <c r="DD1879" s="166"/>
      <c r="DE1879" s="166"/>
      <c r="DF1879" s="166"/>
      <c r="DG1879" s="166"/>
      <c r="DH1879" s="166"/>
      <c r="DI1879" s="166"/>
      <c r="DJ1879" s="166"/>
      <c r="DK1879" s="166"/>
      <c r="DL1879" s="166"/>
      <c r="DM1879" s="166"/>
      <c r="DN1879" s="166"/>
      <c r="DO1879" s="166"/>
      <c r="DP1879" s="166"/>
      <c r="DQ1879" s="166"/>
      <c r="DR1879" s="166"/>
      <c r="DS1879" s="166"/>
      <c r="DT1879" s="166"/>
      <c r="DU1879" s="166"/>
      <c r="DV1879" s="166"/>
      <c r="DW1879" s="166"/>
      <c r="DX1879" s="166"/>
      <c r="DY1879" s="166"/>
      <c r="DZ1879" s="166"/>
      <c r="EA1879" s="166"/>
      <c r="EB1879" s="166"/>
      <c r="EC1879" s="166"/>
      <c r="ED1879" s="166"/>
      <c r="EE1879" s="166"/>
      <c r="EF1879" s="166"/>
      <c r="EG1879" s="166"/>
      <c r="EH1879" s="166"/>
      <c r="EI1879" s="166"/>
      <c r="EJ1879" s="166"/>
      <c r="EK1879" s="166"/>
      <c r="EL1879" s="166"/>
      <c r="EM1879" s="166"/>
      <c r="EN1879" s="166"/>
      <c r="EO1879" s="166"/>
      <c r="EP1879" s="166"/>
      <c r="EQ1879" s="166"/>
      <c r="ER1879" s="166"/>
      <c r="ES1879" s="166"/>
      <c r="ET1879" s="166"/>
      <c r="EU1879" s="166"/>
      <c r="EV1879" s="166"/>
      <c r="EW1879" s="166"/>
      <c r="EX1879" s="166"/>
      <c r="EY1879" s="166"/>
      <c r="EZ1879" s="166"/>
      <c r="FA1879" s="166"/>
      <c r="FB1879" s="166"/>
      <c r="FC1879" s="166"/>
      <c r="FD1879" s="166"/>
      <c r="FE1879" s="166"/>
      <c r="FF1879" s="166"/>
      <c r="FG1879" s="166"/>
      <c r="FH1879" s="166"/>
      <c r="FI1879" s="166"/>
      <c r="FJ1879" s="166"/>
    </row>
    <row r="1880" spans="13:166" s="19" customFormat="1">
      <c r="M1880" s="166"/>
      <c r="N1880" s="166"/>
      <c r="O1880" s="166"/>
      <c r="P1880" s="166"/>
      <c r="Q1880" s="166"/>
      <c r="R1880" s="166"/>
      <c r="S1880" s="166"/>
      <c r="T1880" s="166"/>
      <c r="U1880" s="166"/>
      <c r="V1880" s="166"/>
      <c r="W1880" s="166"/>
      <c r="X1880" s="166"/>
      <c r="Y1880" s="166"/>
      <c r="Z1880" s="166"/>
      <c r="AA1880" s="166"/>
      <c r="AB1880" s="166"/>
      <c r="AC1880" s="166"/>
      <c r="AD1880" s="166"/>
      <c r="AE1880" s="166"/>
      <c r="AF1880" s="166"/>
      <c r="AG1880" s="166"/>
      <c r="AH1880" s="167"/>
      <c r="AI1880" s="167"/>
      <c r="AJ1880" s="167"/>
      <c r="AK1880" s="167"/>
      <c r="AL1880" s="167"/>
      <c r="AM1880" s="167"/>
      <c r="AN1880" s="167"/>
      <c r="AO1880" s="167"/>
      <c r="AP1880" s="167"/>
      <c r="AQ1880" s="167"/>
      <c r="AR1880" s="167"/>
      <c r="AS1880" s="167"/>
      <c r="AT1880" s="167"/>
      <c r="AU1880" s="167"/>
      <c r="AV1880" s="167"/>
      <c r="AW1880" s="167"/>
      <c r="AX1880" s="167"/>
      <c r="AY1880" s="167"/>
      <c r="AZ1880" s="167"/>
      <c r="BA1880" s="167"/>
      <c r="BB1880" s="167"/>
      <c r="BC1880" s="167"/>
      <c r="BD1880" s="167"/>
      <c r="BE1880" s="167"/>
      <c r="BF1880" s="167"/>
      <c r="BG1880" s="167"/>
      <c r="BH1880" s="167"/>
      <c r="BI1880" s="167"/>
      <c r="BJ1880" s="167"/>
      <c r="BK1880" s="167"/>
      <c r="BL1880" s="166"/>
      <c r="BM1880" s="166"/>
      <c r="BN1880" s="166"/>
      <c r="BO1880" s="166"/>
      <c r="BP1880" s="166"/>
      <c r="BQ1880" s="166"/>
      <c r="BR1880" s="166"/>
      <c r="BS1880" s="166"/>
      <c r="BT1880" s="166"/>
      <c r="BU1880" s="166"/>
      <c r="BV1880" s="166"/>
      <c r="BW1880" s="166"/>
      <c r="BX1880" s="166"/>
      <c r="BY1880" s="166"/>
      <c r="BZ1880" s="166"/>
      <c r="CA1880" s="166"/>
      <c r="CB1880" s="166"/>
      <c r="CC1880" s="166"/>
      <c r="CD1880" s="166"/>
      <c r="CE1880" s="166"/>
      <c r="CF1880" s="166"/>
      <c r="CG1880" s="166"/>
      <c r="CH1880" s="166"/>
      <c r="CI1880" s="166"/>
      <c r="CJ1880" s="166"/>
      <c r="CK1880" s="166"/>
      <c r="CL1880" s="166"/>
      <c r="CM1880" s="166"/>
      <c r="CN1880" s="166"/>
      <c r="CO1880" s="166"/>
      <c r="CP1880" s="166"/>
      <c r="CQ1880" s="166"/>
      <c r="CR1880" s="166"/>
      <c r="CS1880" s="166"/>
      <c r="CT1880" s="166"/>
      <c r="CU1880" s="166"/>
      <c r="CV1880" s="166"/>
      <c r="CW1880" s="166"/>
      <c r="CX1880" s="166"/>
      <c r="CY1880" s="166"/>
      <c r="CZ1880" s="166"/>
      <c r="DA1880" s="166"/>
      <c r="DB1880" s="166"/>
      <c r="DC1880" s="166"/>
      <c r="DD1880" s="166"/>
      <c r="DE1880" s="166"/>
      <c r="DF1880" s="166"/>
      <c r="DG1880" s="166"/>
      <c r="DH1880" s="166"/>
      <c r="DI1880" s="166"/>
      <c r="DJ1880" s="166"/>
      <c r="DK1880" s="166"/>
      <c r="DL1880" s="166"/>
      <c r="DM1880" s="166"/>
      <c r="DN1880" s="166"/>
      <c r="DO1880" s="166"/>
      <c r="DP1880" s="166"/>
      <c r="DQ1880" s="166"/>
      <c r="DR1880" s="166"/>
      <c r="DS1880" s="166"/>
      <c r="DT1880" s="166"/>
      <c r="DU1880" s="166"/>
      <c r="DV1880" s="166"/>
      <c r="DW1880" s="166"/>
      <c r="DX1880" s="166"/>
      <c r="DY1880" s="166"/>
      <c r="DZ1880" s="166"/>
      <c r="EA1880" s="166"/>
      <c r="EB1880" s="166"/>
      <c r="EC1880" s="166"/>
      <c r="ED1880" s="166"/>
      <c r="EE1880" s="166"/>
      <c r="EF1880" s="166"/>
      <c r="EG1880" s="166"/>
      <c r="EH1880" s="166"/>
      <c r="EI1880" s="166"/>
      <c r="EJ1880" s="166"/>
      <c r="EK1880" s="166"/>
      <c r="EL1880" s="166"/>
      <c r="EM1880" s="166"/>
      <c r="EN1880" s="166"/>
      <c r="EO1880" s="166"/>
      <c r="EP1880" s="166"/>
      <c r="EQ1880" s="166"/>
      <c r="ER1880" s="166"/>
      <c r="ES1880" s="166"/>
      <c r="ET1880" s="166"/>
      <c r="EU1880" s="166"/>
      <c r="EV1880" s="166"/>
      <c r="EW1880" s="166"/>
      <c r="EX1880" s="166"/>
      <c r="EY1880" s="166"/>
      <c r="EZ1880" s="166"/>
      <c r="FA1880" s="166"/>
      <c r="FB1880" s="166"/>
      <c r="FC1880" s="166"/>
      <c r="FD1880" s="166"/>
      <c r="FE1880" s="166"/>
      <c r="FF1880" s="166"/>
      <c r="FG1880" s="166"/>
      <c r="FH1880" s="166"/>
      <c r="FI1880" s="166"/>
      <c r="FJ1880" s="166"/>
    </row>
    <row r="1881" spans="13:166" s="19" customFormat="1">
      <c r="M1881" s="166"/>
      <c r="N1881" s="166"/>
      <c r="O1881" s="166"/>
      <c r="P1881" s="166"/>
      <c r="Q1881" s="166"/>
      <c r="R1881" s="166"/>
      <c r="S1881" s="166"/>
      <c r="T1881" s="166"/>
      <c r="U1881" s="166"/>
      <c r="V1881" s="166"/>
      <c r="W1881" s="166"/>
      <c r="X1881" s="166"/>
      <c r="Y1881" s="166"/>
      <c r="Z1881" s="166"/>
      <c r="AA1881" s="166"/>
      <c r="AB1881" s="166"/>
      <c r="AC1881" s="166"/>
      <c r="AD1881" s="166"/>
      <c r="AE1881" s="166"/>
      <c r="AF1881" s="166"/>
      <c r="AG1881" s="166"/>
      <c r="AH1881" s="167"/>
      <c r="AI1881" s="167"/>
      <c r="AJ1881" s="167"/>
      <c r="AK1881" s="167"/>
      <c r="AL1881" s="167"/>
      <c r="AM1881" s="167"/>
      <c r="AN1881" s="167"/>
      <c r="AO1881" s="167"/>
      <c r="AP1881" s="167"/>
      <c r="AQ1881" s="167"/>
      <c r="AR1881" s="167"/>
      <c r="AS1881" s="167"/>
      <c r="AT1881" s="167"/>
      <c r="AU1881" s="167"/>
      <c r="AV1881" s="167"/>
      <c r="AW1881" s="167"/>
      <c r="AX1881" s="167"/>
      <c r="AY1881" s="167"/>
      <c r="AZ1881" s="167"/>
      <c r="BA1881" s="167"/>
      <c r="BB1881" s="167"/>
      <c r="BC1881" s="167"/>
      <c r="BD1881" s="167"/>
      <c r="BE1881" s="167"/>
      <c r="BF1881" s="167"/>
      <c r="BG1881" s="167"/>
      <c r="BH1881" s="167"/>
      <c r="BI1881" s="167"/>
      <c r="BJ1881" s="167"/>
      <c r="BK1881" s="167"/>
      <c r="BL1881" s="166"/>
      <c r="BM1881" s="166"/>
      <c r="BN1881" s="166"/>
      <c r="BO1881" s="166"/>
      <c r="BP1881" s="166"/>
      <c r="BQ1881" s="166"/>
      <c r="BR1881" s="166"/>
      <c r="BS1881" s="166"/>
      <c r="BT1881" s="166"/>
      <c r="BU1881" s="166"/>
      <c r="BV1881" s="166"/>
      <c r="BW1881" s="166"/>
      <c r="BX1881" s="166"/>
      <c r="BY1881" s="166"/>
      <c r="BZ1881" s="166"/>
      <c r="CA1881" s="166"/>
      <c r="CB1881" s="166"/>
      <c r="CC1881" s="166"/>
      <c r="CD1881" s="166"/>
      <c r="CE1881" s="166"/>
      <c r="CF1881" s="166"/>
      <c r="CG1881" s="166"/>
      <c r="CH1881" s="166"/>
      <c r="CI1881" s="166"/>
      <c r="CJ1881" s="166"/>
      <c r="CK1881" s="166"/>
      <c r="CL1881" s="166"/>
      <c r="CM1881" s="166"/>
      <c r="CN1881" s="166"/>
      <c r="CO1881" s="166"/>
      <c r="CP1881" s="166"/>
      <c r="CQ1881" s="166"/>
      <c r="CR1881" s="166"/>
      <c r="CS1881" s="166"/>
      <c r="CT1881" s="166"/>
      <c r="CU1881" s="166"/>
      <c r="CV1881" s="166"/>
      <c r="CW1881" s="166"/>
      <c r="CX1881" s="166"/>
      <c r="CY1881" s="166"/>
      <c r="CZ1881" s="166"/>
      <c r="DA1881" s="166"/>
      <c r="DB1881" s="166"/>
      <c r="DC1881" s="166"/>
      <c r="DD1881" s="166"/>
      <c r="DE1881" s="166"/>
      <c r="DF1881" s="166"/>
      <c r="DG1881" s="166"/>
      <c r="DH1881" s="166"/>
      <c r="DI1881" s="166"/>
      <c r="DJ1881" s="166"/>
      <c r="DK1881" s="166"/>
      <c r="DL1881" s="166"/>
      <c r="DM1881" s="166"/>
      <c r="DN1881" s="166"/>
      <c r="DO1881" s="166"/>
      <c r="DP1881" s="166"/>
      <c r="DQ1881" s="166"/>
      <c r="DR1881" s="166"/>
      <c r="DS1881" s="166"/>
      <c r="DT1881" s="166"/>
      <c r="DU1881" s="166"/>
      <c r="DV1881" s="166"/>
      <c r="DW1881" s="166"/>
      <c r="DX1881" s="166"/>
      <c r="DY1881" s="166"/>
      <c r="DZ1881" s="166"/>
      <c r="EA1881" s="166"/>
      <c r="EB1881" s="166"/>
      <c r="EC1881" s="166"/>
      <c r="ED1881" s="166"/>
      <c r="EE1881" s="166"/>
      <c r="EF1881" s="166"/>
      <c r="EG1881" s="166"/>
      <c r="EH1881" s="166"/>
      <c r="EI1881" s="166"/>
      <c r="EJ1881" s="166"/>
      <c r="EK1881" s="166"/>
      <c r="EL1881" s="166"/>
      <c r="EM1881" s="166"/>
      <c r="EN1881" s="166"/>
      <c r="EO1881" s="166"/>
      <c r="EP1881" s="166"/>
      <c r="EQ1881" s="166"/>
      <c r="ER1881" s="166"/>
      <c r="ES1881" s="166"/>
      <c r="ET1881" s="166"/>
      <c r="EU1881" s="166"/>
      <c r="EV1881" s="166"/>
      <c r="EW1881" s="166"/>
      <c r="EX1881" s="166"/>
      <c r="EY1881" s="166"/>
      <c r="EZ1881" s="166"/>
      <c r="FA1881" s="166"/>
      <c r="FB1881" s="166"/>
      <c r="FC1881" s="166"/>
      <c r="FD1881" s="166"/>
      <c r="FE1881" s="166"/>
      <c r="FF1881" s="166"/>
      <c r="FG1881" s="166"/>
      <c r="FH1881" s="166"/>
      <c r="FI1881" s="166"/>
      <c r="FJ1881" s="166"/>
    </row>
    <row r="1882" spans="13:166" s="19" customFormat="1">
      <c r="M1882" s="166"/>
      <c r="N1882" s="166"/>
      <c r="O1882" s="166"/>
      <c r="P1882" s="166"/>
      <c r="Q1882" s="166"/>
      <c r="R1882" s="166"/>
      <c r="S1882" s="166"/>
      <c r="T1882" s="166"/>
      <c r="U1882" s="166"/>
      <c r="V1882" s="166"/>
      <c r="W1882" s="166"/>
      <c r="X1882" s="166"/>
      <c r="Y1882" s="166"/>
      <c r="Z1882" s="166"/>
      <c r="AA1882" s="166"/>
      <c r="AB1882" s="166"/>
      <c r="AC1882" s="166"/>
      <c r="AD1882" s="166"/>
      <c r="AE1882" s="166"/>
      <c r="AF1882" s="166"/>
      <c r="AG1882" s="166"/>
      <c r="AH1882" s="167"/>
      <c r="AI1882" s="167"/>
      <c r="AJ1882" s="167"/>
      <c r="AK1882" s="167"/>
      <c r="AL1882" s="167"/>
      <c r="AM1882" s="167"/>
      <c r="AN1882" s="167"/>
      <c r="AO1882" s="167"/>
      <c r="AP1882" s="167"/>
      <c r="AQ1882" s="167"/>
      <c r="AR1882" s="167"/>
      <c r="AS1882" s="167"/>
      <c r="AT1882" s="167"/>
      <c r="AU1882" s="167"/>
      <c r="AV1882" s="167"/>
      <c r="AW1882" s="167"/>
      <c r="AX1882" s="167"/>
      <c r="AY1882" s="167"/>
      <c r="AZ1882" s="167"/>
      <c r="BA1882" s="167"/>
      <c r="BB1882" s="167"/>
      <c r="BC1882" s="167"/>
      <c r="BD1882" s="167"/>
      <c r="BE1882" s="167"/>
      <c r="BF1882" s="167"/>
      <c r="BG1882" s="167"/>
      <c r="BH1882" s="167"/>
      <c r="BI1882" s="167"/>
      <c r="BJ1882" s="167"/>
      <c r="BK1882" s="167"/>
      <c r="BL1882" s="166"/>
      <c r="BM1882" s="166"/>
      <c r="BN1882" s="166"/>
      <c r="BO1882" s="166"/>
      <c r="BP1882" s="166"/>
      <c r="BQ1882" s="166"/>
      <c r="BR1882" s="166"/>
      <c r="BS1882" s="166"/>
      <c r="BT1882" s="166"/>
      <c r="BU1882" s="166"/>
      <c r="BV1882" s="166"/>
      <c r="BW1882" s="166"/>
      <c r="BX1882" s="166"/>
      <c r="BY1882" s="166"/>
      <c r="BZ1882" s="166"/>
      <c r="CA1882" s="166"/>
      <c r="CB1882" s="166"/>
      <c r="CC1882" s="166"/>
      <c r="CD1882" s="166"/>
      <c r="CE1882" s="166"/>
      <c r="CF1882" s="166"/>
      <c r="CG1882" s="166"/>
      <c r="CH1882" s="166"/>
      <c r="CI1882" s="166"/>
      <c r="CJ1882" s="166"/>
      <c r="CK1882" s="166"/>
      <c r="CL1882" s="166"/>
      <c r="CM1882" s="166"/>
      <c r="CN1882" s="166"/>
      <c r="CO1882" s="166"/>
      <c r="CP1882" s="166"/>
      <c r="CQ1882" s="166"/>
      <c r="CR1882" s="166"/>
      <c r="CS1882" s="166"/>
      <c r="CT1882" s="166"/>
      <c r="CU1882" s="166"/>
      <c r="CV1882" s="166"/>
      <c r="CW1882" s="166"/>
      <c r="CX1882" s="166"/>
      <c r="CY1882" s="166"/>
      <c r="CZ1882" s="166"/>
      <c r="DA1882" s="166"/>
      <c r="DB1882" s="166"/>
      <c r="DC1882" s="166"/>
      <c r="DD1882" s="166"/>
      <c r="DE1882" s="166"/>
      <c r="DF1882" s="166"/>
      <c r="DG1882" s="166"/>
      <c r="DH1882" s="166"/>
      <c r="DI1882" s="166"/>
      <c r="DJ1882" s="166"/>
      <c r="DK1882" s="166"/>
      <c r="DL1882" s="166"/>
      <c r="DM1882" s="166"/>
      <c r="DN1882" s="166"/>
      <c r="DO1882" s="166"/>
      <c r="DP1882" s="166"/>
      <c r="DQ1882" s="166"/>
      <c r="DR1882" s="166"/>
      <c r="DS1882" s="166"/>
      <c r="DT1882" s="166"/>
      <c r="DU1882" s="166"/>
      <c r="DV1882" s="166"/>
      <c r="DW1882" s="166"/>
      <c r="DX1882" s="166"/>
      <c r="DY1882" s="166"/>
      <c r="DZ1882" s="166"/>
      <c r="EA1882" s="166"/>
      <c r="EB1882" s="166"/>
      <c r="EC1882" s="166"/>
      <c r="ED1882" s="166"/>
      <c r="EE1882" s="166"/>
      <c r="EF1882" s="166"/>
      <c r="EG1882" s="166"/>
      <c r="EH1882" s="166"/>
      <c r="EI1882" s="166"/>
      <c r="EJ1882" s="166"/>
      <c r="EK1882" s="166"/>
      <c r="EL1882" s="166"/>
      <c r="EM1882" s="166"/>
      <c r="EN1882" s="166"/>
      <c r="EO1882" s="166"/>
      <c r="EP1882" s="166"/>
      <c r="EQ1882" s="166"/>
      <c r="ER1882" s="166"/>
      <c r="ES1882" s="166"/>
      <c r="ET1882" s="166"/>
      <c r="EU1882" s="166"/>
      <c r="EV1882" s="166"/>
      <c r="EW1882" s="166"/>
      <c r="EX1882" s="166"/>
      <c r="EY1882" s="166"/>
      <c r="EZ1882" s="166"/>
      <c r="FA1882" s="166"/>
      <c r="FB1882" s="166"/>
      <c r="FC1882" s="166"/>
      <c r="FD1882" s="166"/>
      <c r="FE1882" s="166"/>
      <c r="FF1882" s="166"/>
      <c r="FG1882" s="166"/>
      <c r="FH1882" s="166"/>
      <c r="FI1882" s="166"/>
      <c r="FJ1882" s="166"/>
    </row>
    <row r="1883" spans="13:166" s="19" customFormat="1">
      <c r="M1883" s="166"/>
      <c r="N1883" s="166"/>
      <c r="O1883" s="166"/>
      <c r="P1883" s="166"/>
      <c r="Q1883" s="166"/>
      <c r="R1883" s="166"/>
      <c r="S1883" s="166"/>
      <c r="T1883" s="166"/>
      <c r="U1883" s="166"/>
      <c r="V1883" s="166"/>
      <c r="W1883" s="166"/>
      <c r="X1883" s="166"/>
      <c r="Y1883" s="166"/>
      <c r="Z1883" s="166"/>
      <c r="AA1883" s="166"/>
      <c r="AB1883" s="166"/>
      <c r="AC1883" s="166"/>
      <c r="AD1883" s="166"/>
      <c r="AE1883" s="166"/>
      <c r="AF1883" s="166"/>
      <c r="AG1883" s="166"/>
      <c r="AH1883" s="167"/>
      <c r="AI1883" s="167"/>
      <c r="AJ1883" s="167"/>
      <c r="AK1883" s="167"/>
      <c r="AL1883" s="167"/>
      <c r="AM1883" s="167"/>
      <c r="AN1883" s="167"/>
      <c r="AO1883" s="167"/>
      <c r="AP1883" s="167"/>
      <c r="AQ1883" s="167"/>
      <c r="AR1883" s="167"/>
      <c r="AS1883" s="167"/>
      <c r="AT1883" s="167"/>
      <c r="AU1883" s="167"/>
      <c r="AV1883" s="167"/>
      <c r="AW1883" s="167"/>
      <c r="AX1883" s="167"/>
      <c r="AY1883" s="167"/>
      <c r="AZ1883" s="167"/>
      <c r="BA1883" s="167"/>
      <c r="BB1883" s="167"/>
      <c r="BC1883" s="167"/>
      <c r="BD1883" s="167"/>
      <c r="BE1883" s="167"/>
      <c r="BF1883" s="167"/>
      <c r="BG1883" s="167"/>
      <c r="BH1883" s="167"/>
      <c r="BI1883" s="167"/>
      <c r="BJ1883" s="167"/>
      <c r="BK1883" s="167"/>
      <c r="BL1883" s="166"/>
      <c r="BM1883" s="166"/>
      <c r="BN1883" s="166"/>
      <c r="BO1883" s="166"/>
      <c r="BP1883" s="166"/>
      <c r="BQ1883" s="166"/>
      <c r="BR1883" s="166"/>
      <c r="BS1883" s="166"/>
      <c r="BT1883" s="166"/>
      <c r="BU1883" s="166"/>
      <c r="BV1883" s="166"/>
      <c r="BW1883" s="166"/>
      <c r="BX1883" s="166"/>
      <c r="BY1883" s="166"/>
      <c r="BZ1883" s="166"/>
      <c r="CA1883" s="166"/>
      <c r="CB1883" s="166"/>
      <c r="CC1883" s="166"/>
      <c r="CD1883" s="166"/>
      <c r="CE1883" s="166"/>
      <c r="CF1883" s="166"/>
      <c r="CG1883" s="166"/>
      <c r="CH1883" s="166"/>
      <c r="CI1883" s="166"/>
      <c r="CJ1883" s="166"/>
      <c r="CK1883" s="166"/>
      <c r="CL1883" s="166"/>
      <c r="CM1883" s="166"/>
      <c r="CN1883" s="166"/>
      <c r="CO1883" s="166"/>
      <c r="CP1883" s="166"/>
      <c r="CQ1883" s="166"/>
      <c r="CR1883" s="166"/>
      <c r="CS1883" s="166"/>
      <c r="CT1883" s="166"/>
      <c r="CU1883" s="166"/>
      <c r="CV1883" s="166"/>
      <c r="CW1883" s="166"/>
      <c r="CX1883" s="166"/>
      <c r="CY1883" s="166"/>
      <c r="CZ1883" s="166"/>
      <c r="DA1883" s="166"/>
      <c r="DB1883" s="166"/>
      <c r="DC1883" s="166"/>
      <c r="DD1883" s="166"/>
      <c r="DE1883" s="166"/>
      <c r="DF1883" s="166"/>
      <c r="DG1883" s="166"/>
      <c r="DH1883" s="166"/>
      <c r="DI1883" s="166"/>
      <c r="DJ1883" s="166"/>
      <c r="DK1883" s="166"/>
      <c r="DL1883" s="166"/>
      <c r="DM1883" s="166"/>
      <c r="DN1883" s="166"/>
      <c r="DO1883" s="166"/>
      <c r="DP1883" s="166"/>
      <c r="DQ1883" s="166"/>
      <c r="DR1883" s="166"/>
      <c r="DS1883" s="166"/>
      <c r="DT1883" s="166"/>
      <c r="DU1883" s="166"/>
      <c r="DV1883" s="166"/>
      <c r="DW1883" s="166"/>
      <c r="DX1883" s="166"/>
      <c r="DY1883" s="166"/>
      <c r="DZ1883" s="166"/>
      <c r="EA1883" s="166"/>
      <c r="EB1883" s="166"/>
      <c r="EC1883" s="166"/>
      <c r="ED1883" s="166"/>
      <c r="EE1883" s="166"/>
      <c r="EF1883" s="166"/>
      <c r="EG1883" s="166"/>
      <c r="EH1883" s="166"/>
      <c r="EI1883" s="166"/>
      <c r="EJ1883" s="166"/>
      <c r="EK1883" s="166"/>
      <c r="EL1883" s="166"/>
      <c r="EM1883" s="166"/>
      <c r="EN1883" s="166"/>
      <c r="EO1883" s="166"/>
      <c r="EP1883" s="166"/>
      <c r="EQ1883" s="166"/>
      <c r="ER1883" s="166"/>
      <c r="ES1883" s="166"/>
      <c r="ET1883" s="166"/>
      <c r="EU1883" s="166"/>
      <c r="EV1883" s="166"/>
      <c r="EW1883" s="166"/>
      <c r="EX1883" s="166"/>
      <c r="EY1883" s="166"/>
      <c r="EZ1883" s="166"/>
      <c r="FA1883" s="166"/>
      <c r="FB1883" s="166"/>
      <c r="FC1883" s="166"/>
      <c r="FD1883" s="166"/>
      <c r="FE1883" s="166"/>
      <c r="FF1883" s="166"/>
      <c r="FG1883" s="166"/>
      <c r="FH1883" s="166"/>
      <c r="FI1883" s="166"/>
      <c r="FJ1883" s="166"/>
    </row>
    <row r="1884" spans="13:166" s="19" customFormat="1">
      <c r="M1884" s="166"/>
      <c r="N1884" s="166"/>
      <c r="O1884" s="166"/>
      <c r="P1884" s="166"/>
      <c r="Q1884" s="166"/>
      <c r="R1884" s="166"/>
      <c r="S1884" s="166"/>
      <c r="T1884" s="166"/>
      <c r="U1884" s="166"/>
      <c r="V1884" s="166"/>
      <c r="W1884" s="166"/>
      <c r="X1884" s="166"/>
      <c r="Y1884" s="166"/>
      <c r="Z1884" s="166"/>
      <c r="AA1884" s="166"/>
      <c r="AB1884" s="166"/>
      <c r="AC1884" s="166"/>
      <c r="AD1884" s="166"/>
      <c r="AE1884" s="166"/>
      <c r="AF1884" s="166"/>
      <c r="AG1884" s="166"/>
      <c r="AH1884" s="167"/>
      <c r="AI1884" s="167"/>
      <c r="AJ1884" s="167"/>
      <c r="AK1884" s="167"/>
      <c r="AL1884" s="167"/>
      <c r="AM1884" s="167"/>
      <c r="AN1884" s="167"/>
      <c r="AO1884" s="167"/>
      <c r="AP1884" s="167"/>
      <c r="AQ1884" s="167"/>
      <c r="AR1884" s="167"/>
      <c r="AS1884" s="167"/>
      <c r="AT1884" s="167"/>
      <c r="AU1884" s="167"/>
      <c r="AV1884" s="167"/>
      <c r="AW1884" s="167"/>
      <c r="AX1884" s="167"/>
      <c r="AY1884" s="167"/>
      <c r="AZ1884" s="167"/>
      <c r="BA1884" s="167"/>
      <c r="BB1884" s="167"/>
      <c r="BC1884" s="167"/>
      <c r="BD1884" s="167"/>
      <c r="BE1884" s="167"/>
      <c r="BF1884" s="167"/>
      <c r="BG1884" s="167"/>
      <c r="BH1884" s="167"/>
      <c r="BI1884" s="167"/>
      <c r="BJ1884" s="167"/>
      <c r="BK1884" s="167"/>
      <c r="BL1884" s="166"/>
      <c r="BM1884" s="166"/>
      <c r="BN1884" s="166"/>
      <c r="BO1884" s="166"/>
      <c r="BP1884" s="166"/>
      <c r="BQ1884" s="166"/>
      <c r="BR1884" s="166"/>
      <c r="BS1884" s="166"/>
      <c r="BT1884" s="166"/>
      <c r="BU1884" s="166"/>
      <c r="BV1884" s="166"/>
      <c r="BW1884" s="166"/>
      <c r="BX1884" s="166"/>
      <c r="BY1884" s="166"/>
      <c r="BZ1884" s="166"/>
      <c r="CA1884" s="166"/>
      <c r="CB1884" s="166"/>
      <c r="CC1884" s="166"/>
      <c r="CD1884" s="166"/>
      <c r="CE1884" s="166"/>
      <c r="CF1884" s="166"/>
      <c r="CG1884" s="166"/>
      <c r="CH1884" s="166"/>
      <c r="CI1884" s="166"/>
      <c r="CJ1884" s="166"/>
      <c r="CK1884" s="166"/>
      <c r="CL1884" s="166"/>
      <c r="CM1884" s="166"/>
      <c r="CN1884" s="166"/>
      <c r="CO1884" s="166"/>
      <c r="CP1884" s="166"/>
      <c r="CQ1884" s="166"/>
      <c r="CR1884" s="166"/>
      <c r="CS1884" s="166"/>
      <c r="CT1884" s="166"/>
      <c r="CU1884" s="166"/>
      <c r="CV1884" s="166"/>
      <c r="CW1884" s="166"/>
      <c r="CX1884" s="166"/>
      <c r="CY1884" s="166"/>
      <c r="CZ1884" s="166"/>
      <c r="DA1884" s="166"/>
      <c r="DB1884" s="166"/>
      <c r="DC1884" s="166"/>
      <c r="DD1884" s="166"/>
      <c r="DE1884" s="166"/>
      <c r="DF1884" s="166"/>
      <c r="DG1884" s="166"/>
      <c r="DH1884" s="166"/>
      <c r="DI1884" s="166"/>
      <c r="DJ1884" s="166"/>
      <c r="DK1884" s="166"/>
      <c r="DL1884" s="166"/>
      <c r="DM1884" s="166"/>
      <c r="DN1884" s="166"/>
      <c r="DO1884" s="166"/>
      <c r="DP1884" s="166"/>
      <c r="DQ1884" s="166"/>
      <c r="DR1884" s="166"/>
      <c r="DS1884" s="166"/>
      <c r="DT1884" s="166"/>
      <c r="DU1884" s="166"/>
      <c r="DV1884" s="166"/>
      <c r="DW1884" s="166"/>
      <c r="DX1884" s="166"/>
      <c r="DY1884" s="166"/>
      <c r="DZ1884" s="166"/>
      <c r="EA1884" s="166"/>
      <c r="EB1884" s="166"/>
      <c r="EC1884" s="166"/>
      <c r="ED1884" s="166"/>
      <c r="EE1884" s="166"/>
      <c r="EF1884" s="166"/>
      <c r="EG1884" s="166"/>
      <c r="EH1884" s="166"/>
      <c r="EI1884" s="166"/>
      <c r="EJ1884" s="166"/>
      <c r="EK1884" s="166"/>
      <c r="EL1884" s="166"/>
      <c r="EM1884" s="166"/>
      <c r="EN1884" s="166"/>
      <c r="EO1884" s="166"/>
      <c r="EP1884" s="166"/>
      <c r="EQ1884" s="166"/>
      <c r="ER1884" s="166"/>
      <c r="ES1884" s="166"/>
      <c r="ET1884" s="166"/>
      <c r="EU1884" s="166"/>
      <c r="EV1884" s="166"/>
      <c r="EW1884" s="166"/>
      <c r="EX1884" s="166"/>
      <c r="EY1884" s="166"/>
      <c r="EZ1884" s="166"/>
      <c r="FA1884" s="166"/>
      <c r="FB1884" s="166"/>
      <c r="FC1884" s="166"/>
      <c r="FD1884" s="166"/>
      <c r="FE1884" s="166"/>
      <c r="FF1884" s="166"/>
      <c r="FG1884" s="166"/>
      <c r="FH1884" s="166"/>
      <c r="FI1884" s="166"/>
      <c r="FJ1884" s="166"/>
    </row>
    <row r="1885" spans="13:166" s="19" customFormat="1">
      <c r="M1885" s="166"/>
      <c r="N1885" s="166"/>
      <c r="O1885" s="166"/>
      <c r="P1885" s="166"/>
      <c r="Q1885" s="166"/>
      <c r="R1885" s="166"/>
      <c r="S1885" s="166"/>
      <c r="T1885" s="166"/>
      <c r="U1885" s="166"/>
      <c r="V1885" s="166"/>
      <c r="W1885" s="166"/>
      <c r="X1885" s="166"/>
      <c r="Y1885" s="166"/>
      <c r="Z1885" s="166"/>
      <c r="AA1885" s="166"/>
      <c r="AB1885" s="166"/>
      <c r="AC1885" s="166"/>
      <c r="AD1885" s="166"/>
      <c r="AE1885" s="166"/>
      <c r="AF1885" s="166"/>
      <c r="AG1885" s="166"/>
      <c r="AH1885" s="167"/>
      <c r="AI1885" s="167"/>
      <c r="AJ1885" s="167"/>
      <c r="AK1885" s="167"/>
      <c r="AL1885" s="167"/>
      <c r="AM1885" s="167"/>
      <c r="AN1885" s="167"/>
      <c r="AO1885" s="167"/>
      <c r="AP1885" s="167"/>
      <c r="AQ1885" s="167"/>
      <c r="AR1885" s="167"/>
      <c r="AS1885" s="167"/>
      <c r="AT1885" s="167"/>
      <c r="AU1885" s="167"/>
      <c r="AV1885" s="167"/>
      <c r="AW1885" s="167"/>
      <c r="AX1885" s="167"/>
      <c r="AY1885" s="167"/>
      <c r="AZ1885" s="167"/>
      <c r="BA1885" s="167"/>
      <c r="BB1885" s="167"/>
      <c r="BC1885" s="167"/>
      <c r="BD1885" s="167"/>
      <c r="BE1885" s="167"/>
      <c r="BF1885" s="167"/>
      <c r="BG1885" s="167"/>
      <c r="BH1885" s="167"/>
      <c r="BI1885" s="167"/>
      <c r="BJ1885" s="167"/>
      <c r="BK1885" s="167"/>
      <c r="BL1885" s="166"/>
      <c r="BM1885" s="166"/>
      <c r="BN1885" s="166"/>
      <c r="BO1885" s="166"/>
      <c r="BP1885" s="166"/>
      <c r="BQ1885" s="166"/>
      <c r="BR1885" s="166"/>
      <c r="BS1885" s="166"/>
      <c r="BT1885" s="166"/>
      <c r="BU1885" s="166"/>
      <c r="BV1885" s="166"/>
      <c r="BW1885" s="166"/>
      <c r="BX1885" s="166"/>
      <c r="BY1885" s="166"/>
      <c r="BZ1885" s="166"/>
      <c r="CA1885" s="166"/>
      <c r="CB1885" s="166"/>
      <c r="CC1885" s="166"/>
      <c r="CD1885" s="166"/>
      <c r="CE1885" s="166"/>
      <c r="CF1885" s="166"/>
      <c r="CG1885" s="166"/>
      <c r="CH1885" s="166"/>
      <c r="CI1885" s="166"/>
      <c r="CJ1885" s="166"/>
      <c r="CK1885" s="166"/>
      <c r="CL1885" s="166"/>
      <c r="CM1885" s="166"/>
      <c r="CN1885" s="166"/>
      <c r="CO1885" s="166"/>
      <c r="CP1885" s="166"/>
      <c r="CQ1885" s="166"/>
      <c r="CR1885" s="166"/>
      <c r="CS1885" s="166"/>
      <c r="CT1885" s="166"/>
      <c r="CU1885" s="166"/>
      <c r="CV1885" s="166"/>
      <c r="CW1885" s="166"/>
      <c r="CX1885" s="166"/>
      <c r="CY1885" s="166"/>
      <c r="CZ1885" s="166"/>
      <c r="DA1885" s="166"/>
      <c r="DB1885" s="166"/>
      <c r="DC1885" s="166"/>
      <c r="DD1885" s="166"/>
      <c r="DE1885" s="166"/>
      <c r="DF1885" s="166"/>
      <c r="DG1885" s="166"/>
      <c r="DH1885" s="166"/>
      <c r="DI1885" s="166"/>
      <c r="DJ1885" s="166"/>
      <c r="DK1885" s="166"/>
      <c r="DL1885" s="166"/>
      <c r="DM1885" s="166"/>
      <c r="DN1885" s="166"/>
      <c r="DO1885" s="166"/>
      <c r="DP1885" s="166"/>
      <c r="DQ1885" s="166"/>
      <c r="DR1885" s="166"/>
      <c r="DS1885" s="166"/>
      <c r="DT1885" s="166"/>
      <c r="DU1885" s="166"/>
      <c r="DV1885" s="166"/>
      <c r="DW1885" s="166"/>
      <c r="DX1885" s="166"/>
      <c r="DY1885" s="166"/>
      <c r="DZ1885" s="166"/>
      <c r="EA1885" s="166"/>
      <c r="EB1885" s="166"/>
      <c r="EC1885" s="166"/>
      <c r="ED1885" s="166"/>
      <c r="EE1885" s="166"/>
      <c r="EF1885" s="166"/>
      <c r="EG1885" s="166"/>
      <c r="EH1885" s="166"/>
      <c r="EI1885" s="166"/>
      <c r="EJ1885" s="166"/>
      <c r="EK1885" s="166"/>
      <c r="EL1885" s="166"/>
      <c r="EM1885" s="166"/>
      <c r="EN1885" s="166"/>
      <c r="EO1885" s="166"/>
      <c r="EP1885" s="166"/>
      <c r="EQ1885" s="166"/>
      <c r="ER1885" s="166"/>
      <c r="ES1885" s="166"/>
      <c r="ET1885" s="166"/>
      <c r="EU1885" s="166"/>
      <c r="EV1885" s="166"/>
      <c r="EW1885" s="166"/>
      <c r="EX1885" s="166"/>
      <c r="EY1885" s="166"/>
      <c r="EZ1885" s="166"/>
      <c r="FA1885" s="166"/>
      <c r="FB1885" s="166"/>
      <c r="FC1885" s="166"/>
      <c r="FD1885" s="166"/>
      <c r="FE1885" s="166"/>
      <c r="FF1885" s="166"/>
      <c r="FG1885" s="166"/>
      <c r="FH1885" s="166"/>
      <c r="FI1885" s="166"/>
      <c r="FJ1885" s="166"/>
    </row>
    <row r="1886" spans="13:166" s="19" customFormat="1">
      <c r="M1886" s="166"/>
      <c r="N1886" s="166"/>
      <c r="O1886" s="166"/>
      <c r="P1886" s="166"/>
      <c r="Q1886" s="166"/>
      <c r="R1886" s="166"/>
      <c r="S1886" s="166"/>
      <c r="T1886" s="166"/>
      <c r="U1886" s="166"/>
      <c r="V1886" s="166"/>
      <c r="W1886" s="166"/>
      <c r="X1886" s="166"/>
      <c r="Y1886" s="166"/>
      <c r="Z1886" s="166"/>
      <c r="AA1886" s="166"/>
      <c r="AB1886" s="166"/>
      <c r="AC1886" s="166"/>
      <c r="AD1886" s="166"/>
      <c r="AE1886" s="166"/>
      <c r="AF1886" s="166"/>
      <c r="AG1886" s="166"/>
      <c r="AH1886" s="167"/>
      <c r="AI1886" s="167"/>
      <c r="AJ1886" s="167"/>
      <c r="AK1886" s="167"/>
      <c r="AL1886" s="167"/>
      <c r="AM1886" s="167"/>
      <c r="AN1886" s="167"/>
      <c r="AO1886" s="167"/>
      <c r="AP1886" s="167"/>
      <c r="AQ1886" s="167"/>
      <c r="AR1886" s="167"/>
      <c r="AS1886" s="167"/>
      <c r="AT1886" s="167"/>
      <c r="AU1886" s="167"/>
      <c r="AV1886" s="167"/>
      <c r="AW1886" s="167"/>
      <c r="AX1886" s="167"/>
      <c r="AY1886" s="167"/>
      <c r="AZ1886" s="167"/>
      <c r="BA1886" s="167"/>
      <c r="BB1886" s="167"/>
      <c r="BC1886" s="167"/>
      <c r="BD1886" s="167"/>
      <c r="BE1886" s="167"/>
      <c r="BF1886" s="167"/>
      <c r="BG1886" s="167"/>
      <c r="BH1886" s="167"/>
      <c r="BI1886" s="167"/>
      <c r="BJ1886" s="167"/>
      <c r="BK1886" s="167"/>
      <c r="BL1886" s="166"/>
      <c r="BM1886" s="166"/>
      <c r="BN1886" s="166"/>
      <c r="BO1886" s="166"/>
      <c r="BP1886" s="166"/>
      <c r="BQ1886" s="166"/>
      <c r="BR1886" s="166"/>
      <c r="BS1886" s="166"/>
      <c r="BT1886" s="166"/>
      <c r="BU1886" s="166"/>
      <c r="BV1886" s="166"/>
      <c r="BW1886" s="166"/>
      <c r="BX1886" s="166"/>
      <c r="BY1886" s="166"/>
      <c r="BZ1886" s="166"/>
      <c r="CA1886" s="166"/>
      <c r="CB1886" s="166"/>
      <c r="CC1886" s="166"/>
      <c r="CD1886" s="166"/>
      <c r="CE1886" s="166"/>
      <c r="CF1886" s="166"/>
      <c r="CG1886" s="166"/>
      <c r="CH1886" s="166"/>
      <c r="CI1886" s="166"/>
      <c r="CJ1886" s="166"/>
      <c r="CK1886" s="166"/>
      <c r="CL1886" s="166"/>
      <c r="CM1886" s="166"/>
      <c r="CN1886" s="166"/>
      <c r="CO1886" s="166"/>
      <c r="CP1886" s="166"/>
      <c r="CQ1886" s="166"/>
      <c r="CR1886" s="166"/>
      <c r="CS1886" s="166"/>
      <c r="CT1886" s="166"/>
      <c r="CU1886" s="166"/>
      <c r="CV1886" s="166"/>
      <c r="CW1886" s="166"/>
      <c r="CX1886" s="166"/>
      <c r="CY1886" s="166"/>
      <c r="CZ1886" s="166"/>
      <c r="DA1886" s="166"/>
      <c r="DB1886" s="166"/>
      <c r="DC1886" s="166"/>
      <c r="DD1886" s="166"/>
      <c r="DE1886" s="166"/>
      <c r="DF1886" s="166"/>
      <c r="DG1886" s="166"/>
      <c r="DH1886" s="166"/>
      <c r="DI1886" s="166"/>
      <c r="DJ1886" s="166"/>
      <c r="DK1886" s="166"/>
      <c r="DL1886" s="166"/>
      <c r="DM1886" s="166"/>
      <c r="DN1886" s="166"/>
      <c r="DO1886" s="166"/>
      <c r="DP1886" s="166"/>
      <c r="DQ1886" s="166"/>
      <c r="DR1886" s="166"/>
      <c r="DS1886" s="166"/>
      <c r="DT1886" s="166"/>
      <c r="DU1886" s="166"/>
      <c r="DV1886" s="166"/>
      <c r="DW1886" s="166"/>
      <c r="DX1886" s="166"/>
      <c r="DY1886" s="166"/>
      <c r="DZ1886" s="166"/>
      <c r="EA1886" s="166"/>
      <c r="EB1886" s="166"/>
      <c r="EC1886" s="166"/>
      <c r="ED1886" s="166"/>
      <c r="EE1886" s="166"/>
      <c r="EF1886" s="166"/>
      <c r="EG1886" s="166"/>
      <c r="EH1886" s="166"/>
      <c r="EI1886" s="166"/>
      <c r="EJ1886" s="166"/>
      <c r="EK1886" s="166"/>
      <c r="EL1886" s="166"/>
      <c r="EM1886" s="166"/>
      <c r="EN1886" s="166"/>
      <c r="EO1886" s="166"/>
      <c r="EP1886" s="166"/>
      <c r="EQ1886" s="166"/>
      <c r="ER1886" s="166"/>
      <c r="ES1886" s="166"/>
      <c r="ET1886" s="166"/>
      <c r="EU1886" s="166"/>
      <c r="EV1886" s="166"/>
      <c r="EW1886" s="166"/>
      <c r="EX1886" s="166"/>
      <c r="EY1886" s="166"/>
      <c r="EZ1886" s="166"/>
      <c r="FA1886" s="166"/>
      <c r="FB1886" s="166"/>
      <c r="FC1886" s="166"/>
      <c r="FD1886" s="166"/>
      <c r="FE1886" s="166"/>
      <c r="FF1886" s="166"/>
      <c r="FG1886" s="166"/>
      <c r="FH1886" s="166"/>
      <c r="FI1886" s="166"/>
      <c r="FJ1886" s="166"/>
    </row>
    <row r="1887" spans="13:166" s="19" customFormat="1">
      <c r="M1887" s="166"/>
      <c r="N1887" s="166"/>
      <c r="O1887" s="166"/>
      <c r="P1887" s="166"/>
      <c r="Q1887" s="166"/>
      <c r="R1887" s="166"/>
      <c r="S1887" s="166"/>
      <c r="T1887" s="166"/>
      <c r="U1887" s="166"/>
      <c r="V1887" s="166"/>
      <c r="W1887" s="166"/>
      <c r="X1887" s="166"/>
      <c r="Y1887" s="166"/>
      <c r="Z1887" s="166"/>
      <c r="AA1887" s="166"/>
      <c r="AB1887" s="166"/>
      <c r="AC1887" s="166"/>
      <c r="AD1887" s="166"/>
      <c r="AE1887" s="166"/>
      <c r="AF1887" s="166"/>
      <c r="AG1887" s="166"/>
      <c r="AH1887" s="167"/>
      <c r="AI1887" s="167"/>
      <c r="AJ1887" s="167"/>
      <c r="AK1887" s="167"/>
      <c r="AL1887" s="167"/>
      <c r="AM1887" s="167"/>
      <c r="AN1887" s="167"/>
      <c r="AO1887" s="167"/>
      <c r="AP1887" s="167"/>
      <c r="AQ1887" s="167"/>
      <c r="AR1887" s="167"/>
      <c r="AS1887" s="167"/>
      <c r="AT1887" s="167"/>
      <c r="AU1887" s="167"/>
      <c r="AV1887" s="167"/>
      <c r="AW1887" s="167"/>
      <c r="AX1887" s="167"/>
      <c r="AY1887" s="167"/>
      <c r="AZ1887" s="167"/>
      <c r="BA1887" s="167"/>
      <c r="BB1887" s="167"/>
      <c r="BC1887" s="167"/>
      <c r="BD1887" s="167"/>
      <c r="BE1887" s="167"/>
      <c r="BF1887" s="167"/>
      <c r="BG1887" s="167"/>
      <c r="BH1887" s="167"/>
      <c r="BI1887" s="167"/>
      <c r="BJ1887" s="167"/>
      <c r="BK1887" s="167"/>
      <c r="BL1887" s="166"/>
      <c r="BM1887" s="166"/>
      <c r="BN1887" s="166"/>
      <c r="BO1887" s="166"/>
      <c r="BP1887" s="166"/>
      <c r="BQ1887" s="166"/>
      <c r="BR1887" s="166"/>
      <c r="BS1887" s="166"/>
      <c r="BT1887" s="166"/>
      <c r="BU1887" s="166"/>
      <c r="BV1887" s="166"/>
      <c r="BW1887" s="166"/>
      <c r="BX1887" s="166"/>
      <c r="BY1887" s="166"/>
      <c r="BZ1887" s="166"/>
      <c r="CA1887" s="166"/>
      <c r="CB1887" s="166"/>
      <c r="CC1887" s="166"/>
      <c r="CD1887" s="166"/>
      <c r="CE1887" s="166"/>
      <c r="CF1887" s="166"/>
      <c r="CG1887" s="166"/>
      <c r="CH1887" s="166"/>
      <c r="CI1887" s="166"/>
      <c r="CJ1887" s="166"/>
      <c r="CK1887" s="166"/>
      <c r="CL1887" s="166"/>
      <c r="CM1887" s="166"/>
      <c r="CN1887" s="166"/>
      <c r="CO1887" s="166"/>
      <c r="CP1887" s="166"/>
      <c r="CQ1887" s="166"/>
      <c r="CR1887" s="166"/>
      <c r="CS1887" s="166"/>
      <c r="CT1887" s="166"/>
      <c r="CU1887" s="166"/>
      <c r="CV1887" s="166"/>
      <c r="CW1887" s="166"/>
      <c r="CX1887" s="166"/>
      <c r="CY1887" s="166"/>
      <c r="CZ1887" s="166"/>
      <c r="DA1887" s="166"/>
      <c r="DB1887" s="166"/>
      <c r="DC1887" s="166"/>
      <c r="DD1887" s="166"/>
      <c r="DE1887" s="166"/>
      <c r="DF1887" s="166"/>
      <c r="DG1887" s="166"/>
      <c r="DH1887" s="166"/>
      <c r="DI1887" s="166"/>
      <c r="DJ1887" s="166"/>
      <c r="DK1887" s="166"/>
      <c r="DL1887" s="166"/>
      <c r="DM1887" s="166"/>
      <c r="DN1887" s="166"/>
      <c r="DO1887" s="166"/>
      <c r="DP1887" s="166"/>
      <c r="DQ1887" s="166"/>
      <c r="DR1887" s="166"/>
      <c r="DS1887" s="166"/>
      <c r="DT1887" s="166"/>
      <c r="DU1887" s="166"/>
      <c r="DV1887" s="166"/>
      <c r="DW1887" s="166"/>
      <c r="DX1887" s="166"/>
      <c r="DY1887" s="166"/>
      <c r="DZ1887" s="166"/>
      <c r="EA1887" s="166"/>
      <c r="EB1887" s="166"/>
      <c r="EC1887" s="166"/>
      <c r="ED1887" s="166"/>
      <c r="EE1887" s="166"/>
      <c r="EF1887" s="166"/>
      <c r="EG1887" s="166"/>
      <c r="EH1887" s="166"/>
      <c r="EI1887" s="166"/>
      <c r="EJ1887" s="166"/>
      <c r="EK1887" s="166"/>
      <c r="EL1887" s="166"/>
      <c r="EM1887" s="166"/>
      <c r="EN1887" s="166"/>
      <c r="EO1887" s="166"/>
      <c r="EP1887" s="166"/>
      <c r="EQ1887" s="166"/>
      <c r="ER1887" s="166"/>
      <c r="ES1887" s="166"/>
      <c r="ET1887" s="166"/>
      <c r="EU1887" s="166"/>
      <c r="EV1887" s="166"/>
      <c r="EW1887" s="166"/>
      <c r="EX1887" s="166"/>
      <c r="EY1887" s="166"/>
      <c r="EZ1887" s="166"/>
      <c r="FA1887" s="166"/>
      <c r="FB1887" s="166"/>
      <c r="FC1887" s="166"/>
      <c r="FD1887" s="166"/>
      <c r="FE1887" s="166"/>
      <c r="FF1887" s="166"/>
      <c r="FG1887" s="166"/>
      <c r="FH1887" s="166"/>
      <c r="FI1887" s="166"/>
      <c r="FJ1887" s="166"/>
    </row>
    <row r="1888" spans="13:166" s="19" customFormat="1">
      <c r="M1888" s="166"/>
      <c r="N1888" s="166"/>
      <c r="O1888" s="166"/>
      <c r="P1888" s="166"/>
      <c r="Q1888" s="166"/>
      <c r="R1888" s="166"/>
      <c r="S1888" s="166"/>
      <c r="T1888" s="166"/>
      <c r="U1888" s="166"/>
      <c r="V1888" s="166"/>
      <c r="W1888" s="166"/>
      <c r="X1888" s="166"/>
      <c r="Y1888" s="166"/>
      <c r="Z1888" s="166"/>
      <c r="AA1888" s="166"/>
      <c r="AB1888" s="166"/>
      <c r="AC1888" s="166"/>
      <c r="AD1888" s="166"/>
      <c r="AE1888" s="166"/>
      <c r="AF1888" s="166"/>
      <c r="AG1888" s="166"/>
      <c r="AH1888" s="167"/>
      <c r="AI1888" s="167"/>
      <c r="AJ1888" s="167"/>
      <c r="AK1888" s="167"/>
      <c r="AL1888" s="167"/>
      <c r="AM1888" s="167"/>
      <c r="AN1888" s="167"/>
      <c r="AO1888" s="167"/>
      <c r="AP1888" s="167"/>
      <c r="AQ1888" s="167"/>
      <c r="AR1888" s="167"/>
      <c r="AS1888" s="167"/>
      <c r="AT1888" s="167"/>
      <c r="AU1888" s="167"/>
      <c r="AV1888" s="167"/>
      <c r="AW1888" s="167"/>
      <c r="AX1888" s="167"/>
      <c r="AY1888" s="167"/>
      <c r="AZ1888" s="167"/>
      <c r="BA1888" s="167"/>
      <c r="BB1888" s="167"/>
      <c r="BC1888" s="167"/>
      <c r="BD1888" s="167"/>
      <c r="BE1888" s="167"/>
      <c r="BF1888" s="167"/>
      <c r="BG1888" s="167"/>
      <c r="BH1888" s="167"/>
      <c r="BI1888" s="167"/>
      <c r="BJ1888" s="167"/>
      <c r="BK1888" s="167"/>
      <c r="BL1888" s="166"/>
      <c r="BM1888" s="166"/>
      <c r="BN1888" s="166"/>
      <c r="BO1888" s="166"/>
      <c r="BP1888" s="166"/>
      <c r="BQ1888" s="166"/>
      <c r="BR1888" s="166"/>
      <c r="BS1888" s="166"/>
      <c r="BT1888" s="166"/>
      <c r="BU1888" s="166"/>
      <c r="BV1888" s="166"/>
      <c r="BW1888" s="166"/>
      <c r="BX1888" s="166"/>
      <c r="BY1888" s="166"/>
      <c r="BZ1888" s="166"/>
      <c r="CA1888" s="166"/>
      <c r="CB1888" s="166"/>
      <c r="CC1888" s="166"/>
      <c r="CD1888" s="166"/>
      <c r="CE1888" s="166"/>
      <c r="CF1888" s="166"/>
      <c r="CG1888" s="166"/>
      <c r="CH1888" s="166"/>
      <c r="CI1888" s="166"/>
      <c r="CJ1888" s="166"/>
      <c r="CK1888" s="166"/>
      <c r="CL1888" s="166"/>
      <c r="CM1888" s="166"/>
      <c r="CN1888" s="166"/>
      <c r="CO1888" s="166"/>
      <c r="CP1888" s="166"/>
      <c r="CQ1888" s="166"/>
      <c r="CR1888" s="166"/>
      <c r="CS1888" s="166"/>
      <c r="CT1888" s="166"/>
      <c r="CU1888" s="166"/>
      <c r="CV1888" s="166"/>
      <c r="CW1888" s="166"/>
      <c r="CX1888" s="166"/>
      <c r="CY1888" s="166"/>
      <c r="CZ1888" s="166"/>
      <c r="DA1888" s="166"/>
      <c r="DB1888" s="166"/>
      <c r="DC1888" s="166"/>
      <c r="DD1888" s="166"/>
      <c r="DE1888" s="166"/>
      <c r="DF1888" s="166"/>
      <c r="DG1888" s="166"/>
      <c r="DH1888" s="166"/>
      <c r="DI1888" s="166"/>
      <c r="DJ1888" s="166"/>
      <c r="DK1888" s="166"/>
      <c r="DL1888" s="166"/>
      <c r="DM1888" s="166"/>
      <c r="DN1888" s="166"/>
      <c r="DO1888" s="166"/>
      <c r="DP1888" s="166"/>
      <c r="DQ1888" s="166"/>
      <c r="DR1888" s="166"/>
      <c r="DS1888" s="166"/>
      <c r="DT1888" s="166"/>
      <c r="DU1888" s="166"/>
      <c r="DV1888" s="166"/>
      <c r="DW1888" s="166"/>
      <c r="DX1888" s="166"/>
      <c r="DY1888" s="166"/>
      <c r="DZ1888" s="166"/>
      <c r="EA1888" s="166"/>
      <c r="EB1888" s="166"/>
      <c r="EC1888" s="166"/>
      <c r="ED1888" s="166"/>
      <c r="EE1888" s="166"/>
      <c r="EF1888" s="166"/>
      <c r="EG1888" s="166"/>
      <c r="EH1888" s="166"/>
      <c r="EI1888" s="166"/>
      <c r="EJ1888" s="166"/>
      <c r="EK1888" s="166"/>
      <c r="EL1888" s="166"/>
      <c r="EM1888" s="166"/>
      <c r="EN1888" s="166"/>
      <c r="EO1888" s="166"/>
      <c r="EP1888" s="166"/>
      <c r="EQ1888" s="166"/>
      <c r="ER1888" s="166"/>
      <c r="ES1888" s="166"/>
      <c r="ET1888" s="166"/>
      <c r="EU1888" s="166"/>
      <c r="EV1888" s="166"/>
      <c r="EW1888" s="166"/>
      <c r="EX1888" s="166"/>
      <c r="EY1888" s="166"/>
      <c r="EZ1888" s="166"/>
      <c r="FA1888" s="166"/>
      <c r="FB1888" s="166"/>
      <c r="FC1888" s="166"/>
      <c r="FD1888" s="166"/>
      <c r="FE1888" s="166"/>
      <c r="FF1888" s="166"/>
      <c r="FG1888" s="166"/>
      <c r="FH1888" s="166"/>
      <c r="FI1888" s="166"/>
      <c r="FJ1888" s="166"/>
    </row>
    <row r="1889" spans="13:166" s="19" customFormat="1">
      <c r="M1889" s="166"/>
      <c r="N1889" s="166"/>
      <c r="O1889" s="166"/>
      <c r="P1889" s="166"/>
      <c r="Q1889" s="166"/>
      <c r="R1889" s="166"/>
      <c r="S1889" s="166"/>
      <c r="T1889" s="166"/>
      <c r="U1889" s="166"/>
      <c r="V1889" s="166"/>
      <c r="W1889" s="166"/>
      <c r="X1889" s="166"/>
      <c r="Y1889" s="166"/>
      <c r="Z1889" s="166"/>
      <c r="AA1889" s="166"/>
      <c r="AB1889" s="166"/>
      <c r="AC1889" s="166"/>
      <c r="AD1889" s="166"/>
      <c r="AE1889" s="166"/>
      <c r="AF1889" s="166"/>
      <c r="AG1889" s="166"/>
      <c r="AH1889" s="167"/>
      <c r="AI1889" s="167"/>
      <c r="AJ1889" s="167"/>
      <c r="AK1889" s="167"/>
      <c r="AL1889" s="167"/>
      <c r="AM1889" s="167"/>
      <c r="AN1889" s="167"/>
      <c r="AO1889" s="167"/>
      <c r="AP1889" s="167"/>
      <c r="AQ1889" s="167"/>
      <c r="AR1889" s="167"/>
      <c r="AS1889" s="167"/>
      <c r="AT1889" s="167"/>
      <c r="AU1889" s="167"/>
      <c r="AV1889" s="167"/>
      <c r="AW1889" s="167"/>
      <c r="AX1889" s="167"/>
      <c r="AY1889" s="167"/>
      <c r="AZ1889" s="167"/>
      <c r="BA1889" s="167"/>
      <c r="BB1889" s="167"/>
      <c r="BC1889" s="167"/>
      <c r="BD1889" s="167"/>
      <c r="BE1889" s="167"/>
      <c r="BF1889" s="167"/>
      <c r="BG1889" s="167"/>
      <c r="BH1889" s="167"/>
      <c r="BI1889" s="167"/>
      <c r="BJ1889" s="167"/>
      <c r="BK1889" s="167"/>
      <c r="BL1889" s="166"/>
      <c r="BM1889" s="166"/>
      <c r="BN1889" s="166"/>
      <c r="BO1889" s="166"/>
      <c r="BP1889" s="166"/>
      <c r="BQ1889" s="166"/>
      <c r="BR1889" s="166"/>
      <c r="BS1889" s="166"/>
      <c r="BT1889" s="166"/>
      <c r="BU1889" s="166"/>
      <c r="BV1889" s="166"/>
      <c r="BW1889" s="166"/>
      <c r="BX1889" s="166"/>
      <c r="BY1889" s="166"/>
      <c r="BZ1889" s="166"/>
      <c r="CA1889" s="166"/>
      <c r="CB1889" s="166"/>
      <c r="CC1889" s="166"/>
      <c r="CD1889" s="166"/>
      <c r="CE1889" s="166"/>
      <c r="CF1889" s="166"/>
      <c r="CG1889" s="166"/>
      <c r="CH1889" s="166"/>
      <c r="CI1889" s="166"/>
      <c r="CJ1889" s="166"/>
      <c r="CK1889" s="166"/>
      <c r="CL1889" s="166"/>
      <c r="CM1889" s="166"/>
      <c r="CN1889" s="166"/>
      <c r="CO1889" s="166"/>
      <c r="CP1889" s="166"/>
      <c r="CQ1889" s="166"/>
      <c r="CR1889" s="166"/>
      <c r="CS1889" s="166"/>
      <c r="CT1889" s="166"/>
      <c r="CU1889" s="166"/>
      <c r="CV1889" s="166"/>
      <c r="CW1889" s="166"/>
      <c r="CX1889" s="166"/>
      <c r="CY1889" s="166"/>
      <c r="CZ1889" s="166"/>
      <c r="DA1889" s="166"/>
      <c r="DB1889" s="166"/>
      <c r="DC1889" s="166"/>
      <c r="DD1889" s="166"/>
      <c r="DE1889" s="166"/>
      <c r="DF1889" s="166"/>
      <c r="DG1889" s="166"/>
      <c r="DH1889" s="166"/>
      <c r="DI1889" s="166"/>
      <c r="DJ1889" s="166"/>
      <c r="DK1889" s="166"/>
      <c r="DL1889" s="166"/>
      <c r="DM1889" s="166"/>
      <c r="DN1889" s="166"/>
      <c r="DO1889" s="166"/>
      <c r="DP1889" s="166"/>
      <c r="DQ1889" s="166"/>
      <c r="DR1889" s="166"/>
      <c r="DS1889" s="166"/>
      <c r="DT1889" s="166"/>
      <c r="DU1889" s="166"/>
      <c r="DV1889" s="166"/>
      <c r="DW1889" s="166"/>
      <c r="DX1889" s="166"/>
      <c r="DY1889" s="166"/>
      <c r="DZ1889" s="166"/>
      <c r="EA1889" s="166"/>
      <c r="EB1889" s="166"/>
      <c r="EC1889" s="166"/>
      <c r="ED1889" s="166"/>
      <c r="EE1889" s="166"/>
      <c r="EF1889" s="166"/>
      <c r="EG1889" s="166"/>
      <c r="EH1889" s="166"/>
      <c r="EI1889" s="166"/>
      <c r="EJ1889" s="166"/>
      <c r="EK1889" s="166"/>
      <c r="EL1889" s="166"/>
      <c r="EM1889" s="166"/>
      <c r="EN1889" s="166"/>
      <c r="EO1889" s="166"/>
      <c r="EP1889" s="166"/>
      <c r="EQ1889" s="166"/>
      <c r="ER1889" s="166"/>
      <c r="ES1889" s="166"/>
      <c r="ET1889" s="166"/>
      <c r="EU1889" s="166"/>
      <c r="EV1889" s="166"/>
      <c r="EW1889" s="166"/>
      <c r="EX1889" s="166"/>
      <c r="EY1889" s="166"/>
      <c r="EZ1889" s="166"/>
      <c r="FA1889" s="166"/>
      <c r="FB1889" s="166"/>
      <c r="FC1889" s="166"/>
      <c r="FD1889" s="166"/>
      <c r="FE1889" s="166"/>
      <c r="FF1889" s="166"/>
      <c r="FG1889" s="166"/>
      <c r="FH1889" s="166"/>
      <c r="FI1889" s="166"/>
      <c r="FJ1889" s="166"/>
    </row>
    <row r="1890" spans="13:166" s="19" customFormat="1">
      <c r="M1890" s="166"/>
      <c r="N1890" s="166"/>
      <c r="O1890" s="166"/>
      <c r="P1890" s="166"/>
      <c r="Q1890" s="166"/>
      <c r="R1890" s="166"/>
      <c r="S1890" s="166"/>
      <c r="T1890" s="166"/>
      <c r="U1890" s="166"/>
      <c r="V1890" s="166"/>
      <c r="W1890" s="166"/>
      <c r="X1890" s="166"/>
      <c r="Y1890" s="166"/>
      <c r="Z1890" s="166"/>
      <c r="AA1890" s="166"/>
      <c r="AB1890" s="166"/>
      <c r="AC1890" s="166"/>
      <c r="AD1890" s="166"/>
      <c r="AE1890" s="166"/>
      <c r="AF1890" s="166"/>
      <c r="AG1890" s="166"/>
      <c r="AH1890" s="167"/>
      <c r="AI1890" s="167"/>
      <c r="AJ1890" s="167"/>
      <c r="AK1890" s="167"/>
      <c r="AL1890" s="167"/>
      <c r="AM1890" s="167"/>
      <c r="AN1890" s="167"/>
      <c r="AO1890" s="167"/>
      <c r="AP1890" s="167"/>
      <c r="AQ1890" s="167"/>
      <c r="AR1890" s="167"/>
      <c r="AS1890" s="167"/>
      <c r="AT1890" s="167"/>
      <c r="AU1890" s="167"/>
      <c r="AV1890" s="167"/>
      <c r="AW1890" s="167"/>
      <c r="AX1890" s="167"/>
      <c r="AY1890" s="167"/>
      <c r="AZ1890" s="167"/>
      <c r="BA1890" s="167"/>
      <c r="BB1890" s="167"/>
      <c r="BC1890" s="167"/>
      <c r="BD1890" s="167"/>
      <c r="BE1890" s="167"/>
      <c r="BF1890" s="167"/>
      <c r="BG1890" s="167"/>
      <c r="BH1890" s="167"/>
      <c r="BI1890" s="167"/>
      <c r="BJ1890" s="167"/>
      <c r="BK1890" s="167"/>
      <c r="BL1890" s="166"/>
      <c r="BM1890" s="166"/>
      <c r="BN1890" s="166"/>
      <c r="BO1890" s="166"/>
      <c r="BP1890" s="166"/>
      <c r="BQ1890" s="166"/>
      <c r="BR1890" s="166"/>
      <c r="BS1890" s="166"/>
      <c r="BT1890" s="166"/>
      <c r="BU1890" s="166"/>
      <c r="BV1890" s="166"/>
      <c r="BW1890" s="166"/>
      <c r="BX1890" s="166"/>
      <c r="BY1890" s="166"/>
      <c r="BZ1890" s="166"/>
      <c r="CA1890" s="166"/>
      <c r="CB1890" s="166"/>
      <c r="CC1890" s="166"/>
      <c r="CD1890" s="166"/>
      <c r="CE1890" s="166"/>
      <c r="CF1890" s="166"/>
      <c r="CG1890" s="166"/>
      <c r="CH1890" s="166"/>
      <c r="CI1890" s="166"/>
      <c r="CJ1890" s="166"/>
      <c r="CK1890" s="166"/>
      <c r="CL1890" s="166"/>
      <c r="CM1890" s="166"/>
      <c r="CN1890" s="166"/>
      <c r="CO1890" s="166"/>
      <c r="CP1890" s="166"/>
      <c r="CQ1890" s="166"/>
      <c r="CR1890" s="166"/>
      <c r="CS1890" s="166"/>
      <c r="CT1890" s="166"/>
      <c r="CU1890" s="166"/>
      <c r="CV1890" s="166"/>
      <c r="CW1890" s="166"/>
      <c r="CX1890" s="166"/>
      <c r="CY1890" s="166"/>
      <c r="CZ1890" s="166"/>
      <c r="DA1890" s="166"/>
      <c r="DB1890" s="166"/>
      <c r="DC1890" s="166"/>
      <c r="DD1890" s="166"/>
      <c r="DE1890" s="166"/>
      <c r="DF1890" s="166"/>
      <c r="DG1890" s="166"/>
      <c r="DH1890" s="166"/>
      <c r="DI1890" s="166"/>
      <c r="DJ1890" s="166"/>
      <c r="DK1890" s="166"/>
      <c r="DL1890" s="166"/>
      <c r="DM1890" s="166"/>
      <c r="DN1890" s="166"/>
      <c r="DO1890" s="166"/>
      <c r="DP1890" s="166"/>
      <c r="DQ1890" s="166"/>
      <c r="DR1890" s="166"/>
      <c r="DS1890" s="166"/>
      <c r="DT1890" s="166"/>
      <c r="DU1890" s="166"/>
      <c r="DV1890" s="166"/>
      <c r="DW1890" s="166"/>
      <c r="DX1890" s="166"/>
      <c r="DY1890" s="166"/>
      <c r="DZ1890" s="166"/>
      <c r="EA1890" s="166"/>
      <c r="EB1890" s="166"/>
      <c r="EC1890" s="166"/>
      <c r="ED1890" s="166"/>
      <c r="EE1890" s="166"/>
      <c r="EF1890" s="166"/>
      <c r="EG1890" s="166"/>
      <c r="EH1890" s="166"/>
      <c r="EI1890" s="166"/>
      <c r="EJ1890" s="166"/>
      <c r="EK1890" s="166"/>
      <c r="EL1890" s="166"/>
      <c r="EM1890" s="166"/>
      <c r="EN1890" s="166"/>
      <c r="EO1890" s="166"/>
      <c r="EP1890" s="166"/>
      <c r="EQ1890" s="166"/>
      <c r="ER1890" s="166"/>
      <c r="ES1890" s="166"/>
      <c r="ET1890" s="166"/>
      <c r="EU1890" s="166"/>
      <c r="EV1890" s="166"/>
      <c r="EW1890" s="166"/>
      <c r="EX1890" s="166"/>
      <c r="EY1890" s="166"/>
      <c r="EZ1890" s="166"/>
      <c r="FA1890" s="166"/>
      <c r="FB1890" s="166"/>
      <c r="FC1890" s="166"/>
      <c r="FD1890" s="166"/>
      <c r="FE1890" s="166"/>
      <c r="FF1890" s="166"/>
      <c r="FG1890" s="166"/>
      <c r="FH1890" s="166"/>
      <c r="FI1890" s="166"/>
      <c r="FJ1890" s="166"/>
    </row>
    <row r="1891" spans="13:166" s="19" customFormat="1">
      <c r="M1891" s="166"/>
      <c r="N1891" s="166"/>
      <c r="O1891" s="166"/>
      <c r="P1891" s="166"/>
      <c r="Q1891" s="166"/>
      <c r="R1891" s="166"/>
      <c r="S1891" s="166"/>
      <c r="T1891" s="166"/>
      <c r="U1891" s="166"/>
      <c r="V1891" s="166"/>
      <c r="W1891" s="166"/>
      <c r="X1891" s="166"/>
      <c r="Y1891" s="166"/>
      <c r="Z1891" s="166"/>
      <c r="AA1891" s="166"/>
      <c r="AB1891" s="166"/>
      <c r="AC1891" s="166"/>
      <c r="AD1891" s="166"/>
      <c r="AE1891" s="166"/>
      <c r="AF1891" s="166"/>
      <c r="AG1891" s="166"/>
      <c r="AH1891" s="167"/>
      <c r="AI1891" s="167"/>
      <c r="AJ1891" s="167"/>
      <c r="AK1891" s="167"/>
      <c r="AL1891" s="167"/>
      <c r="AM1891" s="167"/>
      <c r="AN1891" s="167"/>
      <c r="AO1891" s="167"/>
      <c r="AP1891" s="167"/>
      <c r="AQ1891" s="167"/>
      <c r="AR1891" s="167"/>
      <c r="AS1891" s="167"/>
      <c r="AT1891" s="167"/>
      <c r="AU1891" s="167"/>
      <c r="AV1891" s="167"/>
      <c r="AW1891" s="167"/>
      <c r="AX1891" s="167"/>
      <c r="AY1891" s="167"/>
      <c r="AZ1891" s="167"/>
      <c r="BA1891" s="167"/>
      <c r="BB1891" s="167"/>
      <c r="BC1891" s="167"/>
      <c r="BD1891" s="167"/>
      <c r="BE1891" s="167"/>
      <c r="BF1891" s="167"/>
      <c r="BG1891" s="167"/>
      <c r="BH1891" s="167"/>
      <c r="BI1891" s="167"/>
      <c r="BJ1891" s="167"/>
      <c r="BK1891" s="167"/>
      <c r="BL1891" s="166"/>
      <c r="BM1891" s="166"/>
      <c r="BN1891" s="166"/>
      <c r="BO1891" s="166"/>
      <c r="BP1891" s="166"/>
      <c r="BQ1891" s="166"/>
      <c r="BR1891" s="166"/>
      <c r="BS1891" s="166"/>
      <c r="BT1891" s="166"/>
      <c r="BU1891" s="166"/>
      <c r="BV1891" s="166"/>
      <c r="BW1891" s="166"/>
      <c r="BX1891" s="166"/>
      <c r="BY1891" s="166"/>
      <c r="BZ1891" s="166"/>
      <c r="CA1891" s="166"/>
      <c r="CB1891" s="166"/>
      <c r="CC1891" s="166"/>
      <c r="CD1891" s="166"/>
      <c r="CE1891" s="166"/>
      <c r="CF1891" s="166"/>
      <c r="CG1891" s="166"/>
      <c r="CH1891" s="166"/>
      <c r="CI1891" s="166"/>
      <c r="CJ1891" s="166"/>
      <c r="CK1891" s="166"/>
      <c r="CL1891" s="166"/>
      <c r="CM1891" s="166"/>
      <c r="CN1891" s="166"/>
      <c r="CO1891" s="166"/>
      <c r="CP1891" s="166"/>
      <c r="CQ1891" s="166"/>
      <c r="CR1891" s="166"/>
      <c r="CS1891" s="166"/>
      <c r="CT1891" s="166"/>
      <c r="CU1891" s="166"/>
      <c r="CV1891" s="166"/>
      <c r="CW1891" s="166"/>
      <c r="CX1891" s="166"/>
      <c r="CY1891" s="166"/>
      <c r="CZ1891" s="166"/>
      <c r="DA1891" s="166"/>
      <c r="DB1891" s="166"/>
      <c r="DC1891" s="166"/>
      <c r="DD1891" s="166"/>
      <c r="DE1891" s="166"/>
      <c r="DF1891" s="166"/>
      <c r="DG1891" s="166"/>
      <c r="DH1891" s="166"/>
      <c r="DI1891" s="166"/>
      <c r="DJ1891" s="166"/>
      <c r="DK1891" s="166"/>
      <c r="DL1891" s="166"/>
      <c r="DM1891" s="166"/>
      <c r="DN1891" s="166"/>
      <c r="DO1891" s="166"/>
      <c r="DP1891" s="166"/>
      <c r="DQ1891" s="166"/>
      <c r="DR1891" s="166"/>
      <c r="DS1891" s="166"/>
      <c r="DT1891" s="166"/>
      <c r="DU1891" s="166"/>
      <c r="DV1891" s="166"/>
      <c r="DW1891" s="166"/>
      <c r="DX1891" s="166"/>
      <c r="DY1891" s="166"/>
      <c r="DZ1891" s="166"/>
      <c r="EA1891" s="166"/>
      <c r="EB1891" s="166"/>
      <c r="EC1891" s="166"/>
      <c r="ED1891" s="166"/>
      <c r="EE1891" s="166"/>
      <c r="EF1891" s="166"/>
      <c r="EG1891" s="166"/>
      <c r="EH1891" s="166"/>
      <c r="EI1891" s="166"/>
      <c r="EJ1891" s="166"/>
      <c r="EK1891" s="166"/>
      <c r="EL1891" s="166"/>
      <c r="EM1891" s="166"/>
      <c r="EN1891" s="166"/>
      <c r="EO1891" s="166"/>
      <c r="EP1891" s="166"/>
      <c r="EQ1891" s="166"/>
      <c r="ER1891" s="166"/>
      <c r="ES1891" s="166"/>
      <c r="ET1891" s="166"/>
      <c r="EU1891" s="166"/>
      <c r="EV1891" s="166"/>
      <c r="EW1891" s="166"/>
      <c r="EX1891" s="166"/>
      <c r="EY1891" s="166"/>
      <c r="EZ1891" s="166"/>
      <c r="FA1891" s="166"/>
      <c r="FB1891" s="166"/>
      <c r="FC1891" s="166"/>
      <c r="FD1891" s="166"/>
      <c r="FE1891" s="166"/>
      <c r="FF1891" s="166"/>
      <c r="FG1891" s="166"/>
      <c r="FH1891" s="166"/>
      <c r="FI1891" s="166"/>
      <c r="FJ1891" s="166"/>
    </row>
    <row r="1892" spans="13:166" s="19" customFormat="1">
      <c r="M1892" s="166"/>
      <c r="N1892" s="166"/>
      <c r="O1892" s="166"/>
      <c r="P1892" s="166"/>
      <c r="Q1892" s="166"/>
      <c r="R1892" s="166"/>
      <c r="S1892" s="166"/>
      <c r="T1892" s="166"/>
      <c r="U1892" s="166"/>
      <c r="V1892" s="166"/>
      <c r="W1892" s="166"/>
      <c r="X1892" s="166"/>
      <c r="Y1892" s="166"/>
      <c r="Z1892" s="166"/>
      <c r="AA1892" s="166"/>
      <c r="AB1892" s="166"/>
      <c r="AC1892" s="166"/>
      <c r="AD1892" s="166"/>
      <c r="AE1892" s="166"/>
      <c r="AF1892" s="166"/>
      <c r="AG1892" s="166"/>
      <c r="AH1892" s="167"/>
      <c r="AI1892" s="167"/>
      <c r="AJ1892" s="167"/>
      <c r="AK1892" s="167"/>
      <c r="AL1892" s="167"/>
      <c r="AM1892" s="167"/>
      <c r="AN1892" s="167"/>
      <c r="AO1892" s="167"/>
      <c r="AP1892" s="167"/>
      <c r="AQ1892" s="167"/>
      <c r="AR1892" s="167"/>
      <c r="AS1892" s="167"/>
      <c r="AT1892" s="167"/>
      <c r="AU1892" s="167"/>
      <c r="AV1892" s="167"/>
      <c r="AW1892" s="167"/>
      <c r="AX1892" s="167"/>
      <c r="AY1892" s="167"/>
      <c r="AZ1892" s="167"/>
      <c r="BA1892" s="167"/>
      <c r="BB1892" s="167"/>
      <c r="BC1892" s="167"/>
      <c r="BD1892" s="167"/>
      <c r="BE1892" s="167"/>
      <c r="BF1892" s="167"/>
      <c r="BG1892" s="167"/>
      <c r="BH1892" s="167"/>
      <c r="BI1892" s="167"/>
      <c r="BJ1892" s="167"/>
      <c r="BK1892" s="167"/>
      <c r="BL1892" s="166"/>
      <c r="BM1892" s="166"/>
      <c r="BN1892" s="166"/>
      <c r="BO1892" s="166"/>
      <c r="BP1892" s="166"/>
      <c r="BQ1892" s="166"/>
      <c r="BR1892" s="166"/>
      <c r="BS1892" s="166"/>
      <c r="BT1892" s="166"/>
      <c r="BU1892" s="166"/>
      <c r="BV1892" s="166"/>
      <c r="BW1892" s="166"/>
      <c r="BX1892" s="166"/>
      <c r="BY1892" s="166"/>
      <c r="BZ1892" s="166"/>
      <c r="CA1892" s="166"/>
      <c r="CB1892" s="166"/>
      <c r="CC1892" s="166"/>
      <c r="CD1892" s="166"/>
      <c r="CE1892" s="166"/>
      <c r="CF1892" s="166"/>
      <c r="CG1892" s="166"/>
      <c r="CH1892" s="166"/>
      <c r="CI1892" s="166"/>
      <c r="CJ1892" s="166"/>
      <c r="CK1892" s="166"/>
      <c r="CL1892" s="166"/>
      <c r="CM1892" s="166"/>
      <c r="CN1892" s="166"/>
      <c r="CO1892" s="166"/>
      <c r="CP1892" s="166"/>
      <c r="CQ1892" s="166"/>
      <c r="CR1892" s="166"/>
      <c r="CS1892" s="166"/>
      <c r="CT1892" s="166"/>
      <c r="CU1892" s="166"/>
      <c r="CV1892" s="166"/>
      <c r="CW1892" s="166"/>
      <c r="CX1892" s="166"/>
      <c r="CY1892" s="166"/>
      <c r="CZ1892" s="166"/>
      <c r="DA1892" s="166"/>
      <c r="DB1892" s="166"/>
      <c r="DC1892" s="166"/>
      <c r="DD1892" s="166"/>
      <c r="DE1892" s="166"/>
      <c r="DF1892" s="166"/>
      <c r="DG1892" s="166"/>
      <c r="DH1892" s="166"/>
      <c r="DI1892" s="166"/>
      <c r="DJ1892" s="166"/>
      <c r="DK1892" s="166"/>
      <c r="DL1892" s="166"/>
      <c r="DM1892" s="166"/>
      <c r="DN1892" s="166"/>
      <c r="DO1892" s="166"/>
      <c r="DP1892" s="166"/>
      <c r="DQ1892" s="166"/>
      <c r="DR1892" s="166"/>
      <c r="DS1892" s="166"/>
      <c r="DT1892" s="166"/>
      <c r="DU1892" s="166"/>
      <c r="DV1892" s="166"/>
      <c r="DW1892" s="166"/>
      <c r="DX1892" s="166"/>
      <c r="DY1892" s="166"/>
      <c r="DZ1892" s="166"/>
      <c r="EA1892" s="166"/>
      <c r="EB1892" s="166"/>
      <c r="EC1892" s="166"/>
      <c r="ED1892" s="166"/>
      <c r="EE1892" s="166"/>
      <c r="EF1892" s="166"/>
      <c r="EG1892" s="166"/>
      <c r="EH1892" s="166"/>
      <c r="EI1892" s="166"/>
      <c r="EJ1892" s="166"/>
      <c r="EK1892" s="166"/>
      <c r="EL1892" s="166"/>
      <c r="EM1892" s="166"/>
      <c r="EN1892" s="166"/>
      <c r="EO1892" s="166"/>
      <c r="EP1892" s="166"/>
      <c r="EQ1892" s="166"/>
      <c r="ER1892" s="166"/>
      <c r="ES1892" s="166"/>
      <c r="ET1892" s="166"/>
      <c r="EU1892" s="166"/>
      <c r="EV1892" s="166"/>
      <c r="EW1892" s="166"/>
      <c r="EX1892" s="166"/>
      <c r="EY1892" s="166"/>
      <c r="EZ1892" s="166"/>
      <c r="FA1892" s="166"/>
      <c r="FB1892" s="166"/>
      <c r="FC1892" s="166"/>
      <c r="FD1892" s="166"/>
      <c r="FE1892" s="166"/>
      <c r="FF1892" s="166"/>
      <c r="FG1892" s="166"/>
      <c r="FH1892" s="166"/>
      <c r="FI1892" s="166"/>
      <c r="FJ1892" s="166"/>
    </row>
    <row r="1893" spans="13:166" s="19" customFormat="1">
      <c r="M1893" s="166"/>
      <c r="N1893" s="166"/>
      <c r="O1893" s="166"/>
      <c r="P1893" s="166"/>
      <c r="Q1893" s="166"/>
      <c r="R1893" s="166"/>
      <c r="S1893" s="166"/>
      <c r="T1893" s="166"/>
      <c r="U1893" s="166"/>
      <c r="V1893" s="166"/>
      <c r="W1893" s="166"/>
      <c r="X1893" s="166"/>
      <c r="Y1893" s="166"/>
      <c r="Z1893" s="166"/>
      <c r="AA1893" s="166"/>
      <c r="AB1893" s="166"/>
      <c r="AC1893" s="166"/>
      <c r="AD1893" s="166"/>
      <c r="AE1893" s="166"/>
      <c r="AF1893" s="166"/>
      <c r="AG1893" s="166"/>
      <c r="AH1893" s="167"/>
      <c r="AI1893" s="167"/>
      <c r="AJ1893" s="167"/>
      <c r="AK1893" s="167"/>
      <c r="AL1893" s="167"/>
      <c r="AM1893" s="167"/>
      <c r="AN1893" s="167"/>
      <c r="AO1893" s="167"/>
      <c r="AP1893" s="167"/>
      <c r="AQ1893" s="167"/>
      <c r="AR1893" s="167"/>
      <c r="AS1893" s="167"/>
      <c r="AT1893" s="167"/>
      <c r="AU1893" s="167"/>
      <c r="AV1893" s="167"/>
      <c r="AW1893" s="167"/>
      <c r="AX1893" s="167"/>
      <c r="AY1893" s="167"/>
      <c r="AZ1893" s="167"/>
      <c r="BA1893" s="167"/>
      <c r="BB1893" s="167"/>
      <c r="BC1893" s="167"/>
      <c r="BD1893" s="167"/>
      <c r="BE1893" s="167"/>
      <c r="BF1893" s="167"/>
      <c r="BG1893" s="167"/>
      <c r="BH1893" s="167"/>
      <c r="BI1893" s="167"/>
      <c r="BJ1893" s="167"/>
      <c r="BK1893" s="167"/>
      <c r="BL1893" s="166"/>
      <c r="BM1893" s="166"/>
      <c r="BN1893" s="166"/>
      <c r="BO1893" s="166"/>
      <c r="BP1893" s="166"/>
      <c r="BQ1893" s="166"/>
      <c r="BR1893" s="166"/>
      <c r="BS1893" s="166"/>
      <c r="BT1893" s="166"/>
      <c r="BU1893" s="166"/>
      <c r="BV1893" s="166"/>
      <c r="BW1893" s="166"/>
      <c r="BX1893" s="166"/>
      <c r="BY1893" s="166"/>
      <c r="BZ1893" s="166"/>
      <c r="CA1893" s="166"/>
      <c r="CB1893" s="166"/>
      <c r="CC1893" s="166"/>
      <c r="CD1893" s="166"/>
      <c r="CE1893" s="166"/>
      <c r="CF1893" s="166"/>
      <c r="CG1893" s="166"/>
      <c r="CH1893" s="166"/>
      <c r="CI1893" s="166"/>
      <c r="CJ1893" s="166"/>
      <c r="CK1893" s="166"/>
      <c r="CL1893" s="166"/>
      <c r="CM1893" s="166"/>
      <c r="CN1893" s="166"/>
      <c r="CO1893" s="166"/>
      <c r="CP1893" s="166"/>
      <c r="CQ1893" s="166"/>
      <c r="CR1893" s="166"/>
      <c r="CS1893" s="166"/>
      <c r="CT1893" s="166"/>
      <c r="CU1893" s="166"/>
      <c r="CV1893" s="166"/>
      <c r="CW1893" s="166"/>
      <c r="CX1893" s="166"/>
      <c r="CY1893" s="166"/>
      <c r="CZ1893" s="166"/>
      <c r="DA1893" s="166"/>
      <c r="DB1893" s="166"/>
      <c r="DC1893" s="166"/>
      <c r="DD1893" s="166"/>
      <c r="DE1893" s="166"/>
      <c r="DF1893" s="166"/>
      <c r="DG1893" s="166"/>
      <c r="DH1893" s="166"/>
      <c r="DI1893" s="166"/>
      <c r="DJ1893" s="166"/>
      <c r="DK1893" s="166"/>
      <c r="DL1893" s="166"/>
      <c r="DM1893" s="166"/>
      <c r="DN1893" s="166"/>
      <c r="DO1893" s="166"/>
      <c r="DP1893" s="166"/>
      <c r="DQ1893" s="166"/>
      <c r="DR1893" s="166"/>
      <c r="DS1893" s="166"/>
      <c r="DT1893" s="166"/>
      <c r="DU1893" s="166"/>
      <c r="DV1893" s="166"/>
      <c r="DW1893" s="166"/>
      <c r="DX1893" s="166"/>
      <c r="DY1893" s="166"/>
      <c r="DZ1893" s="166"/>
      <c r="EA1893" s="166"/>
      <c r="EB1893" s="166"/>
      <c r="EC1893" s="166"/>
      <c r="ED1893" s="166"/>
      <c r="EE1893" s="166"/>
      <c r="EF1893" s="166"/>
      <c r="EG1893" s="166"/>
      <c r="EH1893" s="166"/>
      <c r="EI1893" s="166"/>
      <c r="EJ1893" s="166"/>
      <c r="EK1893" s="166"/>
      <c r="EL1893" s="166"/>
      <c r="EM1893" s="166"/>
      <c r="EN1893" s="166"/>
      <c r="EO1893" s="166"/>
      <c r="EP1893" s="166"/>
      <c r="EQ1893" s="166"/>
      <c r="ER1893" s="166"/>
      <c r="ES1893" s="166"/>
      <c r="ET1893" s="166"/>
      <c r="EU1893" s="166"/>
      <c r="EV1893" s="166"/>
      <c r="EW1893" s="166"/>
      <c r="EX1893" s="166"/>
      <c r="EY1893" s="166"/>
      <c r="EZ1893" s="166"/>
      <c r="FA1893" s="166"/>
      <c r="FB1893" s="166"/>
      <c r="FC1893" s="166"/>
      <c r="FD1893" s="166"/>
      <c r="FE1893" s="166"/>
      <c r="FF1893" s="166"/>
      <c r="FG1893" s="166"/>
      <c r="FH1893" s="166"/>
      <c r="FI1893" s="166"/>
      <c r="FJ1893" s="166"/>
    </row>
    <row r="1894" spans="13:166" s="19" customFormat="1">
      <c r="M1894" s="166"/>
      <c r="N1894" s="166"/>
      <c r="O1894" s="166"/>
      <c r="P1894" s="166"/>
      <c r="Q1894" s="166"/>
      <c r="R1894" s="166"/>
      <c r="S1894" s="166"/>
      <c r="T1894" s="166"/>
      <c r="U1894" s="166"/>
      <c r="V1894" s="166"/>
      <c r="W1894" s="166"/>
      <c r="X1894" s="166"/>
      <c r="Y1894" s="166"/>
      <c r="Z1894" s="166"/>
      <c r="AA1894" s="166"/>
      <c r="AB1894" s="166"/>
      <c r="AC1894" s="166"/>
      <c r="AD1894" s="166"/>
      <c r="AE1894" s="166"/>
      <c r="AF1894" s="166"/>
      <c r="AG1894" s="166"/>
      <c r="AH1894" s="167"/>
      <c r="AI1894" s="167"/>
      <c r="AJ1894" s="167"/>
      <c r="AK1894" s="167"/>
      <c r="AL1894" s="167"/>
      <c r="AM1894" s="167"/>
      <c r="AN1894" s="167"/>
      <c r="AO1894" s="167"/>
      <c r="AP1894" s="167"/>
      <c r="AQ1894" s="167"/>
      <c r="AR1894" s="167"/>
      <c r="AS1894" s="167"/>
      <c r="AT1894" s="167"/>
      <c r="AU1894" s="167"/>
      <c r="AV1894" s="167"/>
      <c r="AW1894" s="167"/>
      <c r="AX1894" s="167"/>
      <c r="AY1894" s="167"/>
      <c r="AZ1894" s="167"/>
      <c r="BA1894" s="167"/>
      <c r="BB1894" s="167"/>
      <c r="BC1894" s="167"/>
      <c r="BD1894" s="167"/>
      <c r="BE1894" s="167"/>
      <c r="BF1894" s="167"/>
      <c r="BG1894" s="167"/>
      <c r="BH1894" s="167"/>
      <c r="BI1894" s="167"/>
      <c r="BJ1894" s="167"/>
      <c r="BK1894" s="167"/>
      <c r="BL1894" s="166"/>
      <c r="BM1894" s="166"/>
      <c r="BN1894" s="166"/>
      <c r="BO1894" s="166"/>
      <c r="BP1894" s="166"/>
      <c r="BQ1894" s="166"/>
      <c r="BR1894" s="166"/>
      <c r="BS1894" s="166"/>
      <c r="BT1894" s="166"/>
      <c r="BU1894" s="166"/>
      <c r="BV1894" s="166"/>
      <c r="BW1894" s="166"/>
      <c r="BX1894" s="166"/>
      <c r="BY1894" s="166"/>
      <c r="BZ1894" s="166"/>
      <c r="CA1894" s="166"/>
      <c r="CB1894" s="166"/>
      <c r="CC1894" s="166"/>
      <c r="CD1894" s="166"/>
      <c r="CE1894" s="166"/>
      <c r="CF1894" s="166"/>
      <c r="CG1894" s="166"/>
      <c r="CH1894" s="166"/>
      <c r="CI1894" s="166"/>
      <c r="CJ1894" s="166"/>
      <c r="CK1894" s="166"/>
      <c r="CL1894" s="166"/>
      <c r="CM1894" s="166"/>
      <c r="CN1894" s="166"/>
      <c r="CO1894" s="166"/>
      <c r="CP1894" s="166"/>
      <c r="CQ1894" s="166"/>
      <c r="CR1894" s="166"/>
      <c r="CS1894" s="166"/>
      <c r="CT1894" s="166"/>
      <c r="CU1894" s="166"/>
      <c r="CV1894" s="166"/>
      <c r="CW1894" s="166"/>
      <c r="CX1894" s="166"/>
      <c r="CY1894" s="166"/>
      <c r="CZ1894" s="166"/>
      <c r="DA1894" s="166"/>
      <c r="DB1894" s="166"/>
      <c r="DC1894" s="166"/>
      <c r="DD1894" s="166"/>
      <c r="DE1894" s="166"/>
      <c r="DF1894" s="166"/>
      <c r="DG1894" s="166"/>
      <c r="DH1894" s="166"/>
      <c r="DI1894" s="166"/>
      <c r="DJ1894" s="166"/>
      <c r="DK1894" s="166"/>
      <c r="DL1894" s="166"/>
      <c r="DM1894" s="166"/>
      <c r="DN1894" s="166"/>
      <c r="DO1894" s="166"/>
      <c r="DP1894" s="166"/>
      <c r="DQ1894" s="166"/>
      <c r="DR1894" s="166"/>
      <c r="DS1894" s="166"/>
      <c r="DT1894" s="166"/>
      <c r="DU1894" s="166"/>
      <c r="DV1894" s="166"/>
      <c r="DW1894" s="166"/>
      <c r="DX1894" s="166"/>
      <c r="DY1894" s="166"/>
      <c r="DZ1894" s="166"/>
      <c r="EA1894" s="166"/>
      <c r="EB1894" s="166"/>
      <c r="EC1894" s="166"/>
      <c r="ED1894" s="166"/>
      <c r="EE1894" s="166"/>
      <c r="EF1894" s="166"/>
      <c r="EG1894" s="166"/>
      <c r="EH1894" s="166"/>
      <c r="EI1894" s="166"/>
      <c r="EJ1894" s="166"/>
      <c r="EK1894" s="166"/>
      <c r="EL1894" s="166"/>
      <c r="EM1894" s="166"/>
      <c r="EN1894" s="166"/>
      <c r="EO1894" s="166"/>
      <c r="EP1894" s="166"/>
      <c r="EQ1894" s="166"/>
      <c r="ER1894" s="166"/>
      <c r="ES1894" s="166"/>
      <c r="ET1894" s="166"/>
      <c r="EU1894" s="166"/>
      <c r="EV1894" s="166"/>
      <c r="EW1894" s="166"/>
      <c r="EX1894" s="166"/>
      <c r="EY1894" s="166"/>
      <c r="EZ1894" s="166"/>
      <c r="FA1894" s="166"/>
      <c r="FB1894" s="166"/>
      <c r="FC1894" s="166"/>
      <c r="FD1894" s="166"/>
      <c r="FE1894" s="166"/>
      <c r="FF1894" s="166"/>
      <c r="FG1894" s="166"/>
      <c r="FH1894" s="166"/>
      <c r="FI1894" s="166"/>
      <c r="FJ1894" s="166"/>
    </row>
    <row r="1895" spans="13:166" s="19" customFormat="1">
      <c r="M1895" s="166"/>
      <c r="N1895" s="166"/>
      <c r="O1895" s="166"/>
      <c r="P1895" s="166"/>
      <c r="Q1895" s="166"/>
      <c r="R1895" s="166"/>
      <c r="S1895" s="166"/>
      <c r="T1895" s="166"/>
      <c r="U1895" s="166"/>
      <c r="V1895" s="166"/>
      <c r="W1895" s="166"/>
      <c r="X1895" s="166"/>
      <c r="Y1895" s="166"/>
      <c r="Z1895" s="166"/>
      <c r="AA1895" s="166"/>
      <c r="AB1895" s="166"/>
      <c r="AC1895" s="166"/>
      <c r="AD1895" s="166"/>
      <c r="AE1895" s="166"/>
      <c r="AF1895" s="166"/>
      <c r="AG1895" s="166"/>
      <c r="AH1895" s="167"/>
      <c r="AI1895" s="167"/>
      <c r="AJ1895" s="167"/>
      <c r="AK1895" s="167"/>
      <c r="AL1895" s="167"/>
      <c r="AM1895" s="167"/>
      <c r="AN1895" s="167"/>
      <c r="AO1895" s="167"/>
      <c r="AP1895" s="167"/>
      <c r="AQ1895" s="167"/>
      <c r="AR1895" s="167"/>
      <c r="AS1895" s="167"/>
      <c r="AT1895" s="167"/>
      <c r="AU1895" s="167"/>
      <c r="AV1895" s="167"/>
      <c r="AW1895" s="167"/>
      <c r="AX1895" s="167"/>
      <c r="AY1895" s="167"/>
      <c r="AZ1895" s="167"/>
      <c r="BA1895" s="167"/>
      <c r="BB1895" s="167"/>
      <c r="BC1895" s="167"/>
      <c r="BD1895" s="167"/>
      <c r="BE1895" s="167"/>
      <c r="BF1895" s="167"/>
      <c r="BG1895" s="167"/>
      <c r="BH1895" s="167"/>
      <c r="BI1895" s="167"/>
      <c r="BJ1895" s="167"/>
      <c r="BK1895" s="167"/>
      <c r="BL1895" s="166"/>
      <c r="BM1895" s="166"/>
      <c r="BN1895" s="166"/>
      <c r="BO1895" s="166"/>
      <c r="BP1895" s="166"/>
      <c r="BQ1895" s="166"/>
      <c r="BR1895" s="166"/>
      <c r="BS1895" s="166"/>
      <c r="BT1895" s="166"/>
      <c r="BU1895" s="166"/>
      <c r="BV1895" s="166"/>
      <c r="BW1895" s="166"/>
      <c r="BX1895" s="166"/>
      <c r="BY1895" s="166"/>
      <c r="BZ1895" s="166"/>
      <c r="CA1895" s="166"/>
      <c r="CB1895" s="166"/>
      <c r="CC1895" s="166"/>
      <c r="CD1895" s="166"/>
      <c r="CE1895" s="166"/>
      <c r="CF1895" s="166"/>
      <c r="CG1895" s="166"/>
      <c r="CH1895" s="166"/>
      <c r="CI1895" s="166"/>
      <c r="CJ1895" s="166"/>
      <c r="CK1895" s="166"/>
      <c r="CL1895" s="166"/>
      <c r="CM1895" s="166"/>
      <c r="CN1895" s="166"/>
      <c r="CO1895" s="166"/>
      <c r="CP1895" s="166"/>
      <c r="CQ1895" s="166"/>
      <c r="CR1895" s="166"/>
      <c r="CS1895" s="166"/>
      <c r="CT1895" s="166"/>
      <c r="CU1895" s="166"/>
      <c r="CV1895" s="166"/>
      <c r="CW1895" s="166"/>
      <c r="CX1895" s="166"/>
      <c r="CY1895" s="166"/>
      <c r="CZ1895" s="166"/>
      <c r="DA1895" s="166"/>
      <c r="DB1895" s="166"/>
      <c r="DC1895" s="166"/>
      <c r="DD1895" s="166"/>
      <c r="DE1895" s="166"/>
      <c r="DF1895" s="166"/>
      <c r="DG1895" s="166"/>
      <c r="DH1895" s="166"/>
      <c r="DI1895" s="166"/>
      <c r="DJ1895" s="166"/>
      <c r="DK1895" s="166"/>
      <c r="DL1895" s="166"/>
      <c r="DM1895" s="166"/>
      <c r="DN1895" s="166"/>
      <c r="DO1895" s="166"/>
      <c r="DP1895" s="166"/>
      <c r="DQ1895" s="166"/>
      <c r="DR1895" s="166"/>
      <c r="DS1895" s="166"/>
      <c r="DT1895" s="166"/>
      <c r="DU1895" s="166"/>
      <c r="DV1895" s="166"/>
      <c r="DW1895" s="166"/>
      <c r="DX1895" s="166"/>
      <c r="DY1895" s="166"/>
      <c r="DZ1895" s="166"/>
      <c r="EA1895" s="166"/>
      <c r="EB1895" s="166"/>
      <c r="EC1895" s="166"/>
      <c r="ED1895" s="166"/>
      <c r="EE1895" s="166"/>
      <c r="EF1895" s="166"/>
      <c r="EG1895" s="166"/>
      <c r="EH1895" s="166"/>
      <c r="EI1895" s="166"/>
      <c r="EJ1895" s="166"/>
      <c r="EK1895" s="166"/>
      <c r="EL1895" s="166"/>
      <c r="EM1895" s="166"/>
      <c r="EN1895" s="166"/>
      <c r="EO1895" s="166"/>
      <c r="EP1895" s="166"/>
      <c r="EQ1895" s="166"/>
      <c r="ER1895" s="166"/>
      <c r="ES1895" s="166"/>
      <c r="ET1895" s="166"/>
      <c r="EU1895" s="166"/>
      <c r="EV1895" s="166"/>
      <c r="EW1895" s="166"/>
      <c r="EX1895" s="166"/>
      <c r="EY1895" s="166"/>
      <c r="EZ1895" s="166"/>
      <c r="FA1895" s="166"/>
      <c r="FB1895" s="166"/>
      <c r="FC1895" s="166"/>
      <c r="FD1895" s="166"/>
      <c r="FE1895" s="166"/>
      <c r="FF1895" s="166"/>
      <c r="FG1895" s="166"/>
      <c r="FH1895" s="166"/>
      <c r="FI1895" s="166"/>
      <c r="FJ1895" s="166"/>
    </row>
    <row r="1896" spans="13:166" s="19" customFormat="1">
      <c r="M1896" s="166"/>
      <c r="N1896" s="166"/>
      <c r="O1896" s="166"/>
      <c r="P1896" s="166"/>
      <c r="Q1896" s="166"/>
      <c r="R1896" s="166"/>
      <c r="S1896" s="166"/>
      <c r="T1896" s="166"/>
      <c r="U1896" s="166"/>
      <c r="V1896" s="166"/>
      <c r="W1896" s="166"/>
      <c r="X1896" s="166"/>
      <c r="Y1896" s="166"/>
      <c r="Z1896" s="166"/>
      <c r="AA1896" s="166"/>
      <c r="AB1896" s="166"/>
      <c r="AC1896" s="166"/>
      <c r="AD1896" s="166"/>
      <c r="AE1896" s="166"/>
      <c r="AF1896" s="166"/>
      <c r="AG1896" s="166"/>
      <c r="AH1896" s="167"/>
      <c r="AI1896" s="167"/>
      <c r="AJ1896" s="167"/>
      <c r="AK1896" s="167"/>
      <c r="AL1896" s="167"/>
      <c r="AM1896" s="167"/>
      <c r="AN1896" s="167"/>
      <c r="AO1896" s="167"/>
      <c r="AP1896" s="167"/>
      <c r="AQ1896" s="167"/>
      <c r="AR1896" s="167"/>
      <c r="AS1896" s="167"/>
      <c r="AT1896" s="167"/>
      <c r="AU1896" s="167"/>
      <c r="AV1896" s="167"/>
      <c r="AW1896" s="167"/>
      <c r="AX1896" s="167"/>
      <c r="AY1896" s="167"/>
      <c r="AZ1896" s="167"/>
      <c r="BA1896" s="167"/>
      <c r="BB1896" s="167"/>
      <c r="BC1896" s="167"/>
      <c r="BD1896" s="167"/>
      <c r="BE1896" s="167"/>
      <c r="BF1896" s="167"/>
      <c r="BG1896" s="167"/>
      <c r="BH1896" s="167"/>
      <c r="BI1896" s="167"/>
      <c r="BJ1896" s="167"/>
      <c r="BK1896" s="167"/>
      <c r="BL1896" s="166"/>
      <c r="BM1896" s="166"/>
      <c r="BN1896" s="166"/>
      <c r="BO1896" s="166"/>
      <c r="BP1896" s="166"/>
      <c r="BQ1896" s="166"/>
      <c r="BR1896" s="166"/>
      <c r="BS1896" s="166"/>
      <c r="BT1896" s="166"/>
      <c r="BU1896" s="166"/>
      <c r="BV1896" s="166"/>
      <c r="BW1896" s="166"/>
      <c r="BX1896" s="166"/>
      <c r="BY1896" s="166"/>
      <c r="BZ1896" s="166"/>
      <c r="CA1896" s="166"/>
      <c r="CB1896" s="166"/>
      <c r="CC1896" s="166"/>
      <c r="CD1896" s="166"/>
      <c r="CE1896" s="166"/>
      <c r="CF1896" s="166"/>
      <c r="CG1896" s="166"/>
      <c r="CH1896" s="166"/>
      <c r="CI1896" s="166"/>
      <c r="CJ1896" s="166"/>
      <c r="CK1896" s="166"/>
      <c r="CL1896" s="166"/>
      <c r="CM1896" s="166"/>
      <c r="CN1896" s="166"/>
      <c r="CO1896" s="166"/>
      <c r="CP1896" s="166"/>
      <c r="CQ1896" s="166"/>
      <c r="CR1896" s="166"/>
      <c r="CS1896" s="166"/>
      <c r="CT1896" s="166"/>
      <c r="CU1896" s="166"/>
      <c r="CV1896" s="166"/>
      <c r="CW1896" s="166"/>
      <c r="CX1896" s="166"/>
      <c r="CY1896" s="166"/>
      <c r="CZ1896" s="166"/>
      <c r="DA1896" s="166"/>
      <c r="DB1896" s="166"/>
      <c r="DC1896" s="166"/>
      <c r="DD1896" s="166"/>
      <c r="DE1896" s="166"/>
      <c r="DF1896" s="166"/>
      <c r="DG1896" s="166"/>
      <c r="DH1896" s="166"/>
      <c r="DI1896" s="166"/>
      <c r="DJ1896" s="166"/>
      <c r="DK1896" s="166"/>
      <c r="DL1896" s="166"/>
      <c r="DM1896" s="166"/>
      <c r="DN1896" s="166"/>
      <c r="DO1896" s="166"/>
      <c r="DP1896" s="166"/>
      <c r="DQ1896" s="166"/>
      <c r="DR1896" s="166"/>
      <c r="DS1896" s="166"/>
      <c r="DT1896" s="166"/>
      <c r="DU1896" s="166"/>
      <c r="DV1896" s="166"/>
      <c r="DW1896" s="166"/>
      <c r="DX1896" s="166"/>
      <c r="DY1896" s="166"/>
      <c r="DZ1896" s="166"/>
      <c r="EA1896" s="166"/>
      <c r="EB1896" s="166"/>
      <c r="EC1896" s="166"/>
      <c r="ED1896" s="166"/>
      <c r="EE1896" s="166"/>
      <c r="EF1896" s="166"/>
      <c r="EG1896" s="166"/>
      <c r="EH1896" s="166"/>
      <c r="EI1896" s="166"/>
      <c r="EJ1896" s="166"/>
      <c r="EK1896" s="166"/>
      <c r="EL1896" s="166"/>
      <c r="EM1896" s="166"/>
      <c r="EN1896" s="166"/>
      <c r="EO1896" s="166"/>
      <c r="EP1896" s="166"/>
      <c r="EQ1896" s="166"/>
      <c r="ER1896" s="166"/>
      <c r="ES1896" s="166"/>
      <c r="ET1896" s="166"/>
      <c r="EU1896" s="166"/>
      <c r="EV1896" s="166"/>
      <c r="EW1896" s="166"/>
      <c r="EX1896" s="166"/>
      <c r="EY1896" s="166"/>
      <c r="EZ1896" s="166"/>
      <c r="FA1896" s="166"/>
      <c r="FB1896" s="166"/>
      <c r="FC1896" s="166"/>
      <c r="FD1896" s="166"/>
      <c r="FE1896" s="166"/>
      <c r="FF1896" s="166"/>
      <c r="FG1896" s="166"/>
      <c r="FH1896" s="166"/>
      <c r="FI1896" s="166"/>
      <c r="FJ1896" s="166"/>
    </row>
    <row r="1897" spans="13:166" s="19" customFormat="1">
      <c r="M1897" s="166"/>
      <c r="N1897" s="166"/>
      <c r="O1897" s="166"/>
      <c r="P1897" s="166"/>
      <c r="Q1897" s="166"/>
      <c r="R1897" s="166"/>
      <c r="S1897" s="166"/>
      <c r="T1897" s="166"/>
      <c r="U1897" s="166"/>
      <c r="V1897" s="166"/>
      <c r="W1897" s="166"/>
      <c r="X1897" s="166"/>
      <c r="Y1897" s="166"/>
      <c r="Z1897" s="166"/>
      <c r="AA1897" s="166"/>
      <c r="AB1897" s="166"/>
      <c r="AC1897" s="166"/>
      <c r="AD1897" s="166"/>
      <c r="AE1897" s="166"/>
      <c r="AF1897" s="166"/>
      <c r="AG1897" s="166"/>
      <c r="AH1897" s="167"/>
      <c r="AI1897" s="167"/>
      <c r="AJ1897" s="167"/>
      <c r="AK1897" s="167"/>
      <c r="AL1897" s="167"/>
      <c r="AM1897" s="167"/>
      <c r="AN1897" s="167"/>
      <c r="AO1897" s="167"/>
      <c r="AP1897" s="167"/>
      <c r="AQ1897" s="167"/>
      <c r="AR1897" s="167"/>
      <c r="AS1897" s="167"/>
      <c r="AT1897" s="167"/>
      <c r="AU1897" s="167"/>
      <c r="AV1897" s="167"/>
      <c r="AW1897" s="167"/>
      <c r="AX1897" s="167"/>
      <c r="AY1897" s="167"/>
      <c r="AZ1897" s="167"/>
      <c r="BA1897" s="167"/>
      <c r="BB1897" s="167"/>
      <c r="BC1897" s="167"/>
      <c r="BD1897" s="167"/>
      <c r="BE1897" s="167"/>
      <c r="BF1897" s="167"/>
      <c r="BG1897" s="167"/>
      <c r="BH1897" s="167"/>
      <c r="BI1897" s="167"/>
      <c r="BJ1897" s="167"/>
      <c r="BK1897" s="167"/>
      <c r="BL1897" s="166"/>
      <c r="BM1897" s="166"/>
      <c r="BN1897" s="166"/>
      <c r="BO1897" s="166"/>
      <c r="BP1897" s="166"/>
      <c r="BQ1897" s="166"/>
      <c r="BR1897" s="166"/>
      <c r="BS1897" s="166"/>
      <c r="BT1897" s="166"/>
      <c r="BU1897" s="166"/>
      <c r="BV1897" s="166"/>
      <c r="BW1897" s="166"/>
      <c r="BX1897" s="166"/>
      <c r="BY1897" s="166"/>
      <c r="BZ1897" s="166"/>
      <c r="CA1897" s="166"/>
      <c r="CB1897" s="166"/>
      <c r="CC1897" s="166"/>
      <c r="CD1897" s="166"/>
      <c r="CE1897" s="166"/>
      <c r="CF1897" s="166"/>
      <c r="CG1897" s="166"/>
      <c r="CH1897" s="166"/>
      <c r="CI1897" s="166"/>
      <c r="CJ1897" s="166"/>
      <c r="CK1897" s="166"/>
      <c r="CL1897" s="166"/>
      <c r="CM1897" s="166"/>
      <c r="CN1897" s="166"/>
      <c r="CO1897" s="166"/>
      <c r="CP1897" s="166"/>
      <c r="CQ1897" s="166"/>
      <c r="CR1897" s="166"/>
      <c r="CS1897" s="166"/>
      <c r="CT1897" s="166"/>
      <c r="CU1897" s="166"/>
      <c r="CV1897" s="166"/>
      <c r="CW1897" s="166"/>
      <c r="CX1897" s="166"/>
      <c r="CY1897" s="166"/>
      <c r="CZ1897" s="166"/>
      <c r="DA1897" s="166"/>
      <c r="DB1897" s="166"/>
      <c r="DC1897" s="166"/>
      <c r="DD1897" s="166"/>
      <c r="DE1897" s="166"/>
      <c r="DF1897" s="166"/>
      <c r="DG1897" s="166"/>
      <c r="DH1897" s="166"/>
      <c r="DI1897" s="166"/>
      <c r="DJ1897" s="166"/>
      <c r="DK1897" s="166"/>
      <c r="DL1897" s="166"/>
      <c r="DM1897" s="166"/>
      <c r="DN1897" s="166"/>
      <c r="DO1897" s="166"/>
      <c r="DP1897" s="166"/>
      <c r="DQ1897" s="166"/>
      <c r="DR1897" s="166"/>
      <c r="DS1897" s="166"/>
      <c r="DT1897" s="166"/>
      <c r="DU1897" s="166"/>
      <c r="DV1897" s="166"/>
      <c r="DW1897" s="166"/>
      <c r="DX1897" s="166"/>
      <c r="DY1897" s="166"/>
      <c r="DZ1897" s="166"/>
      <c r="EA1897" s="166"/>
      <c r="EB1897" s="166"/>
      <c r="EC1897" s="166"/>
      <c r="ED1897" s="166"/>
      <c r="EE1897" s="166"/>
      <c r="EF1897" s="166"/>
      <c r="EG1897" s="166"/>
      <c r="EH1897" s="166"/>
      <c r="EI1897" s="166"/>
      <c r="EJ1897" s="166"/>
      <c r="EK1897" s="166"/>
      <c r="EL1897" s="166"/>
      <c r="EM1897" s="166"/>
      <c r="EN1897" s="166"/>
      <c r="EO1897" s="166"/>
      <c r="EP1897" s="166"/>
      <c r="EQ1897" s="166"/>
      <c r="ER1897" s="166"/>
      <c r="ES1897" s="166"/>
      <c r="ET1897" s="166"/>
      <c r="EU1897" s="166"/>
      <c r="EV1897" s="166"/>
      <c r="EW1897" s="166"/>
      <c r="EX1897" s="166"/>
      <c r="EY1897" s="166"/>
      <c r="EZ1897" s="166"/>
      <c r="FA1897" s="166"/>
      <c r="FB1897" s="166"/>
      <c r="FC1897" s="166"/>
      <c r="FD1897" s="166"/>
      <c r="FE1897" s="166"/>
      <c r="FF1897" s="166"/>
      <c r="FG1897" s="166"/>
      <c r="FH1897" s="166"/>
      <c r="FI1897" s="166"/>
      <c r="FJ1897" s="166"/>
    </row>
    <row r="1898" spans="13:166" s="19" customFormat="1">
      <c r="M1898" s="166"/>
      <c r="N1898" s="166"/>
      <c r="O1898" s="166"/>
      <c r="P1898" s="166"/>
      <c r="Q1898" s="166"/>
      <c r="R1898" s="166"/>
      <c r="S1898" s="166"/>
      <c r="T1898" s="166"/>
      <c r="U1898" s="166"/>
      <c r="V1898" s="166"/>
      <c r="W1898" s="166"/>
      <c r="X1898" s="166"/>
      <c r="Y1898" s="166"/>
      <c r="Z1898" s="166"/>
      <c r="AA1898" s="166"/>
      <c r="AB1898" s="166"/>
      <c r="AC1898" s="166"/>
      <c r="AD1898" s="166"/>
      <c r="AE1898" s="166"/>
      <c r="AF1898" s="166"/>
      <c r="AG1898" s="166"/>
      <c r="AH1898" s="167"/>
      <c r="AI1898" s="167"/>
      <c r="AJ1898" s="167"/>
      <c r="AK1898" s="167"/>
      <c r="AL1898" s="167"/>
      <c r="AM1898" s="167"/>
      <c r="AN1898" s="167"/>
      <c r="AO1898" s="167"/>
      <c r="AP1898" s="167"/>
      <c r="AQ1898" s="167"/>
      <c r="AR1898" s="167"/>
      <c r="AS1898" s="167"/>
      <c r="AT1898" s="167"/>
      <c r="AU1898" s="167"/>
      <c r="AV1898" s="167"/>
      <c r="AW1898" s="167"/>
      <c r="AX1898" s="167"/>
      <c r="AY1898" s="167"/>
      <c r="AZ1898" s="167"/>
      <c r="BA1898" s="167"/>
      <c r="BB1898" s="167"/>
      <c r="BC1898" s="167"/>
      <c r="BD1898" s="167"/>
      <c r="BE1898" s="167"/>
      <c r="BF1898" s="167"/>
      <c r="BG1898" s="167"/>
      <c r="BH1898" s="167"/>
      <c r="BI1898" s="167"/>
      <c r="BJ1898" s="167"/>
      <c r="BK1898" s="167"/>
      <c r="BL1898" s="166"/>
      <c r="BM1898" s="166"/>
      <c r="BN1898" s="166"/>
      <c r="BO1898" s="166"/>
      <c r="BP1898" s="166"/>
      <c r="BQ1898" s="166"/>
      <c r="BR1898" s="166"/>
      <c r="BS1898" s="166"/>
      <c r="BT1898" s="166"/>
      <c r="BU1898" s="166"/>
      <c r="BV1898" s="166"/>
      <c r="BW1898" s="166"/>
      <c r="BX1898" s="166"/>
      <c r="BY1898" s="166"/>
      <c r="BZ1898" s="166"/>
      <c r="CA1898" s="166"/>
      <c r="CB1898" s="166"/>
      <c r="CC1898" s="166"/>
      <c r="CD1898" s="166"/>
      <c r="CE1898" s="166"/>
      <c r="CF1898" s="166"/>
      <c r="CG1898" s="166"/>
      <c r="CH1898" s="166"/>
      <c r="CI1898" s="166"/>
      <c r="CJ1898" s="166"/>
      <c r="CK1898" s="166"/>
      <c r="CL1898" s="166"/>
      <c r="CM1898" s="166"/>
      <c r="CN1898" s="166"/>
      <c r="CO1898" s="166"/>
      <c r="CP1898" s="166"/>
      <c r="CQ1898" s="166"/>
      <c r="CR1898" s="166"/>
      <c r="CS1898" s="166"/>
      <c r="CT1898" s="166"/>
      <c r="CU1898" s="166"/>
      <c r="CV1898" s="166"/>
      <c r="CW1898" s="166"/>
      <c r="CX1898" s="166"/>
      <c r="CY1898" s="166"/>
      <c r="CZ1898" s="166"/>
      <c r="DA1898" s="166"/>
      <c r="DB1898" s="166"/>
      <c r="DC1898" s="166"/>
      <c r="DD1898" s="166"/>
      <c r="DE1898" s="166"/>
      <c r="DF1898" s="166"/>
      <c r="DG1898" s="166"/>
      <c r="DH1898" s="166"/>
      <c r="DI1898" s="166"/>
      <c r="DJ1898" s="166"/>
      <c r="DK1898" s="166"/>
      <c r="DL1898" s="166"/>
      <c r="DM1898" s="166"/>
      <c r="DN1898" s="166"/>
      <c r="DO1898" s="166"/>
      <c r="DP1898" s="166"/>
      <c r="DQ1898" s="166"/>
      <c r="DR1898" s="166"/>
      <c r="DS1898" s="166"/>
      <c r="DT1898" s="166"/>
      <c r="DU1898" s="166"/>
      <c r="DV1898" s="166"/>
      <c r="DW1898" s="166"/>
      <c r="DX1898" s="166"/>
      <c r="DY1898" s="166"/>
      <c r="DZ1898" s="166"/>
      <c r="EA1898" s="166"/>
      <c r="EB1898" s="166"/>
      <c r="EC1898" s="166"/>
      <c r="ED1898" s="166"/>
      <c r="EE1898" s="166"/>
      <c r="EF1898" s="166"/>
      <c r="EG1898" s="166"/>
      <c r="EH1898" s="166"/>
      <c r="EI1898" s="166"/>
      <c r="EJ1898" s="166"/>
      <c r="EK1898" s="166"/>
      <c r="EL1898" s="166"/>
      <c r="EM1898" s="166"/>
      <c r="EN1898" s="166"/>
      <c r="EO1898" s="166"/>
      <c r="EP1898" s="166"/>
      <c r="EQ1898" s="166"/>
      <c r="ER1898" s="166"/>
      <c r="ES1898" s="166"/>
      <c r="ET1898" s="166"/>
      <c r="EU1898" s="166"/>
      <c r="EV1898" s="166"/>
      <c r="EW1898" s="166"/>
      <c r="EX1898" s="166"/>
      <c r="EY1898" s="166"/>
      <c r="EZ1898" s="166"/>
      <c r="FA1898" s="166"/>
      <c r="FB1898" s="166"/>
      <c r="FC1898" s="166"/>
      <c r="FD1898" s="166"/>
      <c r="FE1898" s="166"/>
      <c r="FF1898" s="166"/>
      <c r="FG1898" s="166"/>
      <c r="FH1898" s="166"/>
      <c r="FI1898" s="166"/>
      <c r="FJ1898" s="166"/>
    </row>
    <row r="1899" spans="13:166" s="19" customFormat="1">
      <c r="M1899" s="166"/>
      <c r="N1899" s="166"/>
      <c r="O1899" s="166"/>
      <c r="P1899" s="166"/>
      <c r="Q1899" s="166"/>
      <c r="R1899" s="166"/>
      <c r="S1899" s="166"/>
      <c r="T1899" s="166"/>
      <c r="U1899" s="166"/>
      <c r="V1899" s="166"/>
      <c r="W1899" s="166"/>
      <c r="X1899" s="166"/>
      <c r="Y1899" s="166"/>
      <c r="Z1899" s="166"/>
      <c r="AA1899" s="166"/>
      <c r="AB1899" s="166"/>
      <c r="AC1899" s="166"/>
      <c r="AD1899" s="166"/>
      <c r="AE1899" s="166"/>
      <c r="AF1899" s="166"/>
      <c r="AG1899" s="166"/>
      <c r="AH1899" s="167"/>
      <c r="AI1899" s="167"/>
      <c r="AJ1899" s="167"/>
      <c r="AK1899" s="167"/>
      <c r="AL1899" s="167"/>
      <c r="AM1899" s="167"/>
      <c r="AN1899" s="167"/>
      <c r="AO1899" s="167"/>
      <c r="AP1899" s="167"/>
      <c r="AQ1899" s="167"/>
      <c r="AR1899" s="167"/>
      <c r="AS1899" s="167"/>
      <c r="AT1899" s="167"/>
      <c r="AU1899" s="167"/>
      <c r="AV1899" s="167"/>
      <c r="AW1899" s="167"/>
      <c r="AX1899" s="167"/>
      <c r="AY1899" s="167"/>
      <c r="AZ1899" s="167"/>
      <c r="BA1899" s="167"/>
      <c r="BB1899" s="167"/>
      <c r="BC1899" s="167"/>
      <c r="BD1899" s="167"/>
      <c r="BE1899" s="167"/>
      <c r="BF1899" s="167"/>
      <c r="BG1899" s="167"/>
      <c r="BH1899" s="167"/>
      <c r="BI1899" s="167"/>
      <c r="BJ1899" s="167"/>
      <c r="BK1899" s="167"/>
      <c r="BL1899" s="166"/>
      <c r="BM1899" s="166"/>
      <c r="BN1899" s="166"/>
      <c r="BO1899" s="166"/>
      <c r="BP1899" s="166"/>
      <c r="BQ1899" s="166"/>
      <c r="BR1899" s="166"/>
      <c r="BS1899" s="166"/>
      <c r="BT1899" s="166"/>
      <c r="BU1899" s="166"/>
      <c r="BV1899" s="166"/>
      <c r="BW1899" s="166"/>
      <c r="BX1899" s="166"/>
      <c r="BY1899" s="166"/>
      <c r="BZ1899" s="166"/>
      <c r="CA1899" s="166"/>
      <c r="CB1899" s="166"/>
      <c r="CC1899" s="166"/>
      <c r="CD1899" s="166"/>
      <c r="CE1899" s="166"/>
      <c r="CF1899" s="166"/>
      <c r="CG1899" s="166"/>
      <c r="CH1899" s="166"/>
      <c r="CI1899" s="166"/>
      <c r="CJ1899" s="166"/>
      <c r="CK1899" s="166"/>
      <c r="CL1899" s="166"/>
      <c r="CM1899" s="166"/>
      <c r="CN1899" s="166"/>
      <c r="CO1899" s="166"/>
      <c r="CP1899" s="166"/>
      <c r="CQ1899" s="166"/>
      <c r="CR1899" s="166"/>
      <c r="CS1899" s="166"/>
      <c r="CT1899" s="166"/>
      <c r="CU1899" s="166"/>
      <c r="CV1899" s="166"/>
      <c r="CW1899" s="166"/>
      <c r="CX1899" s="166"/>
      <c r="CY1899" s="166"/>
      <c r="CZ1899" s="166"/>
      <c r="DA1899" s="166"/>
      <c r="DB1899" s="166"/>
      <c r="DC1899" s="166"/>
      <c r="DD1899" s="166"/>
      <c r="DE1899" s="166"/>
      <c r="DF1899" s="166"/>
      <c r="DG1899" s="166"/>
      <c r="DH1899" s="166"/>
      <c r="DI1899" s="166"/>
      <c r="DJ1899" s="166"/>
      <c r="DK1899" s="166"/>
      <c r="DL1899" s="166"/>
      <c r="DM1899" s="166"/>
      <c r="DN1899" s="166"/>
      <c r="DO1899" s="166"/>
      <c r="DP1899" s="166"/>
      <c r="DQ1899" s="166"/>
      <c r="DR1899" s="166"/>
      <c r="DS1899" s="166"/>
      <c r="DT1899" s="166"/>
      <c r="DU1899" s="166"/>
      <c r="DV1899" s="166"/>
      <c r="DW1899" s="166"/>
      <c r="DX1899" s="166"/>
      <c r="DY1899" s="166"/>
      <c r="DZ1899" s="166"/>
      <c r="EA1899" s="166"/>
      <c r="EB1899" s="166"/>
      <c r="EC1899" s="166"/>
      <c r="ED1899" s="166"/>
      <c r="EE1899" s="166"/>
      <c r="EF1899" s="166"/>
      <c r="EG1899" s="166"/>
      <c r="EH1899" s="166"/>
      <c r="EI1899" s="166"/>
      <c r="EJ1899" s="166"/>
      <c r="EK1899" s="166"/>
      <c r="EL1899" s="166"/>
      <c r="EM1899" s="166"/>
      <c r="EN1899" s="166"/>
      <c r="EO1899" s="166"/>
      <c r="EP1899" s="166"/>
      <c r="EQ1899" s="166"/>
      <c r="ER1899" s="166"/>
      <c r="ES1899" s="166"/>
      <c r="ET1899" s="166"/>
      <c r="EU1899" s="166"/>
      <c r="EV1899" s="166"/>
      <c r="EW1899" s="166"/>
      <c r="EX1899" s="166"/>
      <c r="EY1899" s="166"/>
      <c r="EZ1899" s="166"/>
      <c r="FA1899" s="166"/>
      <c r="FB1899" s="166"/>
      <c r="FC1899" s="166"/>
      <c r="FD1899" s="166"/>
      <c r="FE1899" s="166"/>
      <c r="FF1899" s="166"/>
      <c r="FG1899" s="166"/>
      <c r="FH1899" s="166"/>
      <c r="FI1899" s="166"/>
      <c r="FJ1899" s="166"/>
    </row>
    <row r="1900" spans="13:166" s="19" customFormat="1">
      <c r="M1900" s="166"/>
      <c r="N1900" s="166"/>
      <c r="O1900" s="166"/>
      <c r="P1900" s="166"/>
      <c r="Q1900" s="166"/>
      <c r="R1900" s="166"/>
      <c r="S1900" s="166"/>
      <c r="T1900" s="166"/>
      <c r="U1900" s="166"/>
      <c r="V1900" s="166"/>
      <c r="W1900" s="166"/>
      <c r="X1900" s="166"/>
      <c r="Y1900" s="166"/>
      <c r="Z1900" s="166"/>
      <c r="AA1900" s="166"/>
      <c r="AB1900" s="166"/>
      <c r="AC1900" s="166"/>
      <c r="AD1900" s="166"/>
      <c r="AE1900" s="166"/>
      <c r="AF1900" s="166"/>
      <c r="AG1900" s="166"/>
      <c r="AH1900" s="167"/>
      <c r="AI1900" s="167"/>
      <c r="AJ1900" s="167"/>
      <c r="AK1900" s="167"/>
      <c r="AL1900" s="167"/>
      <c r="AM1900" s="167"/>
      <c r="AN1900" s="167"/>
      <c r="AO1900" s="167"/>
      <c r="AP1900" s="167"/>
      <c r="AQ1900" s="167"/>
      <c r="AR1900" s="167"/>
      <c r="AS1900" s="167"/>
      <c r="AT1900" s="167"/>
      <c r="AU1900" s="167"/>
      <c r="AV1900" s="167"/>
      <c r="AW1900" s="167"/>
      <c r="AX1900" s="167"/>
      <c r="AY1900" s="167"/>
      <c r="AZ1900" s="167"/>
      <c r="BA1900" s="167"/>
      <c r="BB1900" s="167"/>
      <c r="BC1900" s="167"/>
      <c r="BD1900" s="167"/>
      <c r="BE1900" s="167"/>
      <c r="BF1900" s="167"/>
      <c r="BG1900" s="167"/>
      <c r="BH1900" s="167"/>
      <c r="BI1900" s="167"/>
      <c r="BJ1900" s="167"/>
      <c r="BK1900" s="167"/>
      <c r="BL1900" s="166"/>
      <c r="BM1900" s="166"/>
      <c r="BN1900" s="166"/>
      <c r="BO1900" s="166"/>
      <c r="BP1900" s="166"/>
      <c r="BQ1900" s="166"/>
      <c r="BR1900" s="166"/>
      <c r="BS1900" s="166"/>
      <c r="BT1900" s="166"/>
      <c r="BU1900" s="166"/>
      <c r="BV1900" s="166"/>
      <c r="BW1900" s="166"/>
      <c r="BX1900" s="166"/>
      <c r="BY1900" s="166"/>
      <c r="BZ1900" s="166"/>
      <c r="CA1900" s="166"/>
      <c r="CB1900" s="166"/>
      <c r="CC1900" s="166"/>
      <c r="CD1900" s="166"/>
      <c r="CE1900" s="166"/>
      <c r="CF1900" s="166"/>
      <c r="CG1900" s="166"/>
      <c r="CH1900" s="166"/>
      <c r="CI1900" s="166"/>
      <c r="CJ1900" s="166"/>
      <c r="CK1900" s="166"/>
      <c r="CL1900" s="166"/>
      <c r="CM1900" s="166"/>
      <c r="CN1900" s="166"/>
      <c r="CO1900" s="166"/>
      <c r="CP1900" s="166"/>
      <c r="CQ1900" s="166"/>
      <c r="CR1900" s="166"/>
      <c r="CS1900" s="166"/>
      <c r="CT1900" s="166"/>
      <c r="CU1900" s="166"/>
      <c r="CV1900" s="166"/>
      <c r="CW1900" s="166"/>
      <c r="CX1900" s="166"/>
      <c r="CY1900" s="166"/>
      <c r="CZ1900" s="166"/>
      <c r="DA1900" s="166"/>
      <c r="DB1900" s="166"/>
      <c r="DC1900" s="166"/>
      <c r="DD1900" s="166"/>
      <c r="DE1900" s="166"/>
      <c r="DF1900" s="166"/>
      <c r="DG1900" s="166"/>
      <c r="DH1900" s="166"/>
      <c r="DI1900" s="166"/>
      <c r="DJ1900" s="166"/>
      <c r="DK1900" s="166"/>
      <c r="DL1900" s="166"/>
      <c r="DM1900" s="166"/>
      <c r="DN1900" s="166"/>
      <c r="DO1900" s="166"/>
      <c r="DP1900" s="166"/>
      <c r="DQ1900" s="166"/>
      <c r="DR1900" s="166"/>
      <c r="DS1900" s="166"/>
      <c r="DT1900" s="166"/>
      <c r="DU1900" s="166"/>
      <c r="DV1900" s="166"/>
      <c r="DW1900" s="166"/>
      <c r="DX1900" s="166"/>
      <c r="DY1900" s="166"/>
      <c r="DZ1900" s="166"/>
      <c r="EA1900" s="166"/>
      <c r="EB1900" s="166"/>
      <c r="EC1900" s="166"/>
      <c r="ED1900" s="166"/>
      <c r="EE1900" s="166"/>
      <c r="EF1900" s="166"/>
      <c r="EG1900" s="166"/>
      <c r="EH1900" s="166"/>
      <c r="EI1900" s="166"/>
      <c r="EJ1900" s="166"/>
      <c r="EK1900" s="166"/>
      <c r="EL1900" s="166"/>
      <c r="EM1900" s="166"/>
      <c r="EN1900" s="166"/>
      <c r="EO1900" s="166"/>
      <c r="EP1900" s="166"/>
      <c r="EQ1900" s="166"/>
      <c r="ER1900" s="166"/>
      <c r="ES1900" s="166"/>
      <c r="ET1900" s="166"/>
      <c r="EU1900" s="166"/>
      <c r="EV1900" s="166"/>
      <c r="EW1900" s="166"/>
      <c r="EX1900" s="166"/>
      <c r="EY1900" s="166"/>
      <c r="EZ1900" s="166"/>
      <c r="FA1900" s="166"/>
      <c r="FB1900" s="166"/>
      <c r="FC1900" s="166"/>
      <c r="FD1900" s="166"/>
      <c r="FE1900" s="166"/>
      <c r="FF1900" s="166"/>
      <c r="FG1900" s="166"/>
      <c r="FH1900" s="166"/>
      <c r="FI1900" s="166"/>
      <c r="FJ1900" s="166"/>
    </row>
    <row r="1901" spans="13:166" s="19" customFormat="1">
      <c r="M1901" s="166"/>
      <c r="N1901" s="166"/>
      <c r="O1901" s="166"/>
      <c r="P1901" s="166"/>
      <c r="Q1901" s="166"/>
      <c r="R1901" s="166"/>
      <c r="S1901" s="166"/>
      <c r="T1901" s="166"/>
      <c r="U1901" s="166"/>
      <c r="V1901" s="166"/>
      <c r="W1901" s="166"/>
      <c r="X1901" s="166"/>
      <c r="Y1901" s="166"/>
      <c r="Z1901" s="166"/>
      <c r="AA1901" s="166"/>
      <c r="AB1901" s="166"/>
      <c r="AC1901" s="166"/>
      <c r="AD1901" s="166"/>
      <c r="AE1901" s="166"/>
      <c r="AF1901" s="166"/>
      <c r="AG1901" s="166"/>
      <c r="AH1901" s="167"/>
      <c r="AI1901" s="167"/>
      <c r="AJ1901" s="167"/>
      <c r="AK1901" s="167"/>
      <c r="AL1901" s="167"/>
      <c r="AM1901" s="167"/>
      <c r="AN1901" s="167"/>
      <c r="AO1901" s="167"/>
      <c r="AP1901" s="167"/>
      <c r="AQ1901" s="167"/>
      <c r="AR1901" s="167"/>
      <c r="AS1901" s="167"/>
      <c r="AT1901" s="167"/>
      <c r="AU1901" s="167"/>
      <c r="AV1901" s="167"/>
      <c r="AW1901" s="167"/>
      <c r="AX1901" s="167"/>
      <c r="AY1901" s="167"/>
      <c r="AZ1901" s="167"/>
      <c r="BA1901" s="167"/>
      <c r="BB1901" s="167"/>
      <c r="BC1901" s="167"/>
      <c r="BD1901" s="167"/>
      <c r="BE1901" s="167"/>
      <c r="BF1901" s="167"/>
      <c r="BG1901" s="167"/>
      <c r="BH1901" s="167"/>
      <c r="BI1901" s="167"/>
      <c r="BJ1901" s="167"/>
      <c r="BK1901" s="167"/>
      <c r="BL1901" s="166"/>
      <c r="BM1901" s="166"/>
      <c r="BN1901" s="166"/>
      <c r="BO1901" s="166"/>
      <c r="BP1901" s="166"/>
      <c r="BQ1901" s="166"/>
      <c r="BR1901" s="166"/>
      <c r="BS1901" s="166"/>
      <c r="BT1901" s="166"/>
      <c r="BU1901" s="166"/>
      <c r="BV1901" s="166"/>
      <c r="BW1901" s="166"/>
      <c r="BX1901" s="166"/>
      <c r="BY1901" s="166"/>
      <c r="BZ1901" s="166"/>
      <c r="CA1901" s="166"/>
      <c r="CB1901" s="166"/>
      <c r="CC1901" s="166"/>
      <c r="CD1901" s="166"/>
      <c r="CE1901" s="166"/>
      <c r="CF1901" s="166"/>
      <c r="CG1901" s="166"/>
      <c r="CH1901" s="166"/>
      <c r="CI1901" s="166"/>
      <c r="CJ1901" s="166"/>
      <c r="CK1901" s="166"/>
      <c r="CL1901" s="166"/>
      <c r="CM1901" s="166"/>
      <c r="CN1901" s="166"/>
      <c r="CO1901" s="166"/>
      <c r="CP1901" s="166"/>
      <c r="CQ1901" s="166"/>
      <c r="CR1901" s="166"/>
      <c r="CS1901" s="166"/>
      <c r="CT1901" s="166"/>
      <c r="CU1901" s="166"/>
      <c r="CV1901" s="166"/>
      <c r="CW1901" s="166"/>
      <c r="CX1901" s="166"/>
      <c r="CY1901" s="166"/>
      <c r="CZ1901" s="166"/>
      <c r="DA1901" s="166"/>
      <c r="DB1901" s="166"/>
      <c r="DC1901" s="166"/>
      <c r="DD1901" s="166"/>
      <c r="DE1901" s="166"/>
      <c r="DF1901" s="166"/>
      <c r="DG1901" s="166"/>
      <c r="DH1901" s="166"/>
      <c r="DI1901" s="166"/>
      <c r="DJ1901" s="166"/>
      <c r="DK1901" s="166"/>
      <c r="DL1901" s="166"/>
      <c r="DM1901" s="166"/>
      <c r="DN1901" s="166"/>
      <c r="DO1901" s="166"/>
      <c r="DP1901" s="166"/>
      <c r="DQ1901" s="166"/>
      <c r="DR1901" s="166"/>
      <c r="DS1901" s="166"/>
      <c r="DT1901" s="166"/>
      <c r="DU1901" s="166"/>
      <c r="DV1901" s="166"/>
      <c r="DW1901" s="166"/>
      <c r="DX1901" s="166"/>
      <c r="DY1901" s="166"/>
      <c r="DZ1901" s="166"/>
      <c r="EA1901" s="166"/>
      <c r="EB1901" s="166"/>
      <c r="EC1901" s="166"/>
      <c r="ED1901" s="166"/>
      <c r="EE1901" s="166"/>
      <c r="EF1901" s="166"/>
      <c r="EG1901" s="166"/>
      <c r="EH1901" s="166"/>
      <c r="EI1901" s="166"/>
      <c r="EJ1901" s="166"/>
      <c r="EK1901" s="166"/>
      <c r="EL1901" s="166"/>
      <c r="EM1901" s="166"/>
      <c r="EN1901" s="166"/>
      <c r="EO1901" s="166"/>
      <c r="EP1901" s="166"/>
      <c r="EQ1901" s="166"/>
      <c r="ER1901" s="166"/>
      <c r="ES1901" s="166"/>
      <c r="ET1901" s="166"/>
      <c r="EU1901" s="166"/>
      <c r="EV1901" s="166"/>
      <c r="EW1901" s="166"/>
      <c r="EX1901" s="166"/>
      <c r="EY1901" s="166"/>
      <c r="EZ1901" s="166"/>
      <c r="FA1901" s="166"/>
      <c r="FB1901" s="166"/>
      <c r="FC1901" s="166"/>
      <c r="FD1901" s="166"/>
      <c r="FE1901" s="166"/>
      <c r="FF1901" s="166"/>
      <c r="FG1901" s="166"/>
      <c r="FH1901" s="166"/>
      <c r="FI1901" s="166"/>
      <c r="FJ1901" s="166"/>
    </row>
    <row r="1902" spans="13:166" s="19" customFormat="1">
      <c r="M1902" s="166"/>
      <c r="N1902" s="166"/>
      <c r="O1902" s="166"/>
      <c r="P1902" s="166"/>
      <c r="Q1902" s="166"/>
      <c r="R1902" s="166"/>
      <c r="S1902" s="166"/>
      <c r="T1902" s="166"/>
      <c r="U1902" s="166"/>
      <c r="V1902" s="166"/>
      <c r="W1902" s="166"/>
      <c r="X1902" s="166"/>
      <c r="Y1902" s="166"/>
      <c r="Z1902" s="166"/>
      <c r="AA1902" s="166"/>
      <c r="AB1902" s="166"/>
      <c r="AC1902" s="166"/>
      <c r="AD1902" s="166"/>
      <c r="AE1902" s="166"/>
      <c r="AF1902" s="166"/>
      <c r="AG1902" s="166"/>
      <c r="AH1902" s="167"/>
      <c r="AI1902" s="167"/>
      <c r="AJ1902" s="167"/>
      <c r="AK1902" s="167"/>
      <c r="AL1902" s="167"/>
      <c r="AM1902" s="167"/>
      <c r="AN1902" s="167"/>
      <c r="AO1902" s="167"/>
      <c r="AP1902" s="167"/>
      <c r="AQ1902" s="167"/>
      <c r="AR1902" s="167"/>
      <c r="AS1902" s="167"/>
      <c r="AT1902" s="167"/>
      <c r="AU1902" s="167"/>
      <c r="AV1902" s="167"/>
      <c r="AW1902" s="167"/>
      <c r="AX1902" s="167"/>
      <c r="AY1902" s="167"/>
      <c r="AZ1902" s="167"/>
      <c r="BA1902" s="167"/>
      <c r="BB1902" s="167"/>
      <c r="BC1902" s="167"/>
      <c r="BD1902" s="167"/>
      <c r="BE1902" s="167"/>
      <c r="BF1902" s="167"/>
      <c r="BG1902" s="167"/>
      <c r="BH1902" s="167"/>
      <c r="BI1902" s="167"/>
      <c r="BJ1902" s="167"/>
      <c r="BK1902" s="167"/>
      <c r="BL1902" s="166"/>
      <c r="BM1902" s="166"/>
      <c r="BN1902" s="166"/>
      <c r="BO1902" s="166"/>
      <c r="BP1902" s="166"/>
      <c r="BQ1902" s="166"/>
      <c r="BR1902" s="166"/>
      <c r="BS1902" s="166"/>
      <c r="BT1902" s="166"/>
      <c r="BU1902" s="166"/>
      <c r="BV1902" s="166"/>
      <c r="BW1902" s="166"/>
      <c r="BX1902" s="166"/>
      <c r="BY1902" s="166"/>
      <c r="BZ1902" s="166"/>
      <c r="CA1902" s="166"/>
      <c r="CB1902" s="166"/>
      <c r="CC1902" s="166"/>
      <c r="CD1902" s="166"/>
      <c r="CE1902" s="166"/>
      <c r="CF1902" s="166"/>
      <c r="CG1902" s="166"/>
      <c r="CH1902" s="166"/>
      <c r="CI1902" s="166"/>
      <c r="CJ1902" s="166"/>
      <c r="CK1902" s="166"/>
      <c r="CL1902" s="166"/>
      <c r="CM1902" s="166"/>
      <c r="CN1902" s="166"/>
      <c r="CO1902" s="166"/>
      <c r="CP1902" s="166"/>
      <c r="CQ1902" s="166"/>
      <c r="CR1902" s="166"/>
      <c r="CS1902" s="166"/>
      <c r="CT1902" s="166"/>
      <c r="CU1902" s="166"/>
      <c r="CV1902" s="166"/>
      <c r="CW1902" s="166"/>
      <c r="CX1902" s="166"/>
      <c r="CY1902" s="166"/>
      <c r="CZ1902" s="166"/>
      <c r="DA1902" s="166"/>
      <c r="DB1902" s="166"/>
      <c r="DC1902" s="166"/>
      <c r="DD1902" s="166"/>
      <c r="DE1902" s="166"/>
      <c r="DF1902" s="166"/>
      <c r="DG1902" s="166"/>
      <c r="DH1902" s="166"/>
      <c r="DI1902" s="166"/>
      <c r="DJ1902" s="166"/>
      <c r="DK1902" s="166"/>
      <c r="DL1902" s="166"/>
      <c r="DM1902" s="166"/>
      <c r="DN1902" s="166"/>
      <c r="DO1902" s="166"/>
      <c r="DP1902" s="166"/>
      <c r="DQ1902" s="166"/>
      <c r="DR1902" s="166"/>
      <c r="DS1902" s="166"/>
      <c r="DT1902" s="166"/>
      <c r="DU1902" s="166"/>
      <c r="DV1902" s="166"/>
      <c r="DW1902" s="166"/>
      <c r="DX1902" s="166"/>
      <c r="DY1902" s="166"/>
      <c r="DZ1902" s="166"/>
      <c r="EA1902" s="166"/>
      <c r="EB1902" s="166"/>
      <c r="EC1902" s="166"/>
      <c r="ED1902" s="166"/>
      <c r="EE1902" s="166"/>
      <c r="EF1902" s="166"/>
      <c r="EG1902" s="166"/>
      <c r="EH1902" s="166"/>
      <c r="EI1902" s="166"/>
      <c r="EJ1902" s="166"/>
      <c r="EK1902" s="166"/>
      <c r="EL1902" s="166"/>
      <c r="EM1902" s="166"/>
      <c r="EN1902" s="166"/>
      <c r="EO1902" s="166"/>
      <c r="EP1902" s="166"/>
      <c r="EQ1902" s="166"/>
      <c r="ER1902" s="166"/>
      <c r="ES1902" s="166"/>
      <c r="ET1902" s="166"/>
      <c r="EU1902" s="166"/>
      <c r="EV1902" s="166"/>
      <c r="EW1902" s="166"/>
      <c r="EX1902" s="166"/>
      <c r="EY1902" s="166"/>
      <c r="EZ1902" s="166"/>
      <c r="FA1902" s="166"/>
      <c r="FB1902" s="166"/>
      <c r="FC1902" s="166"/>
      <c r="FD1902" s="166"/>
      <c r="FE1902" s="166"/>
      <c r="FF1902" s="166"/>
      <c r="FG1902" s="166"/>
      <c r="FH1902" s="166"/>
      <c r="FI1902" s="166"/>
      <c r="FJ1902" s="166"/>
    </row>
    <row r="1903" spans="13:166" s="19" customFormat="1">
      <c r="M1903" s="166"/>
      <c r="N1903" s="166"/>
      <c r="O1903" s="166"/>
      <c r="P1903" s="166"/>
      <c r="Q1903" s="166"/>
      <c r="R1903" s="166"/>
      <c r="S1903" s="166"/>
      <c r="T1903" s="166"/>
      <c r="U1903" s="166"/>
      <c r="V1903" s="166"/>
      <c r="W1903" s="166"/>
      <c r="X1903" s="166"/>
      <c r="Y1903" s="166"/>
      <c r="Z1903" s="166"/>
      <c r="AA1903" s="166"/>
      <c r="AB1903" s="166"/>
      <c r="AC1903" s="166"/>
      <c r="AD1903" s="166"/>
      <c r="AE1903" s="166"/>
      <c r="AF1903" s="166"/>
      <c r="AG1903" s="166"/>
      <c r="AH1903" s="167"/>
      <c r="AI1903" s="167"/>
      <c r="AJ1903" s="167"/>
      <c r="AK1903" s="167"/>
      <c r="AL1903" s="167"/>
      <c r="AM1903" s="167"/>
      <c r="AN1903" s="167"/>
      <c r="AO1903" s="167"/>
      <c r="AP1903" s="167"/>
      <c r="AQ1903" s="167"/>
      <c r="AR1903" s="167"/>
      <c r="AS1903" s="167"/>
      <c r="AT1903" s="167"/>
      <c r="AU1903" s="167"/>
      <c r="AV1903" s="167"/>
      <c r="AW1903" s="167"/>
      <c r="AX1903" s="167"/>
      <c r="AY1903" s="167"/>
      <c r="AZ1903" s="167"/>
      <c r="BA1903" s="167"/>
      <c r="BB1903" s="167"/>
      <c r="BC1903" s="167"/>
      <c r="BD1903" s="167"/>
      <c r="BE1903" s="167"/>
      <c r="BF1903" s="167"/>
      <c r="BG1903" s="167"/>
      <c r="BH1903" s="167"/>
      <c r="BI1903" s="167"/>
      <c r="BJ1903" s="167"/>
      <c r="BK1903" s="167"/>
      <c r="BL1903" s="166"/>
      <c r="BM1903" s="166"/>
      <c r="BN1903" s="166"/>
      <c r="BO1903" s="166"/>
      <c r="BP1903" s="166"/>
      <c r="BQ1903" s="166"/>
      <c r="BR1903" s="166"/>
      <c r="BS1903" s="166"/>
      <c r="BT1903" s="166"/>
      <c r="BU1903" s="166"/>
      <c r="BV1903" s="166"/>
      <c r="BW1903" s="166"/>
      <c r="BX1903" s="166"/>
      <c r="BY1903" s="166"/>
      <c r="BZ1903" s="166"/>
      <c r="CA1903" s="166"/>
      <c r="CB1903" s="166"/>
      <c r="CC1903" s="166"/>
      <c r="CD1903" s="166"/>
      <c r="CE1903" s="166"/>
      <c r="CF1903" s="166"/>
      <c r="CG1903" s="166"/>
      <c r="CH1903" s="166"/>
      <c r="CI1903" s="166"/>
      <c r="CJ1903" s="166"/>
      <c r="CK1903" s="166"/>
      <c r="CL1903" s="166"/>
      <c r="CM1903" s="166"/>
      <c r="CN1903" s="166"/>
      <c r="CO1903" s="166"/>
      <c r="CP1903" s="166"/>
      <c r="CQ1903" s="166"/>
      <c r="CR1903" s="166"/>
      <c r="CS1903" s="166"/>
      <c r="CT1903" s="166"/>
      <c r="CU1903" s="166"/>
      <c r="CV1903" s="166"/>
      <c r="CW1903" s="166"/>
      <c r="CX1903" s="166"/>
      <c r="CY1903" s="166"/>
      <c r="CZ1903" s="166"/>
      <c r="DA1903" s="166"/>
      <c r="DB1903" s="166"/>
      <c r="DC1903" s="166"/>
      <c r="DD1903" s="166"/>
      <c r="DE1903" s="166"/>
      <c r="DF1903" s="166"/>
      <c r="DG1903" s="166"/>
      <c r="DH1903" s="166"/>
      <c r="DI1903" s="166"/>
      <c r="DJ1903" s="166"/>
      <c r="DK1903" s="166"/>
      <c r="DL1903" s="166"/>
      <c r="DM1903" s="166"/>
      <c r="DN1903" s="166"/>
      <c r="DO1903" s="166"/>
      <c r="DP1903" s="166"/>
      <c r="DQ1903" s="166"/>
      <c r="DR1903" s="166"/>
      <c r="DS1903" s="166"/>
      <c r="DT1903" s="166"/>
      <c r="DU1903" s="166"/>
      <c r="DV1903" s="166"/>
      <c r="DW1903" s="166"/>
      <c r="DX1903" s="166"/>
      <c r="DY1903" s="166"/>
      <c r="DZ1903" s="166"/>
      <c r="EA1903" s="166"/>
      <c r="EB1903" s="166"/>
      <c r="EC1903" s="166"/>
      <c r="ED1903" s="166"/>
      <c r="EE1903" s="166"/>
      <c r="EF1903" s="166"/>
      <c r="EG1903" s="166"/>
      <c r="EH1903" s="166"/>
      <c r="EI1903" s="166"/>
      <c r="EJ1903" s="166"/>
      <c r="EK1903" s="166"/>
      <c r="EL1903" s="166"/>
      <c r="EM1903" s="166"/>
      <c r="EN1903" s="166"/>
      <c r="EO1903" s="166"/>
      <c r="EP1903" s="166"/>
      <c r="EQ1903" s="166"/>
      <c r="ER1903" s="166"/>
      <c r="ES1903" s="166"/>
      <c r="ET1903" s="166"/>
      <c r="EU1903" s="166"/>
      <c r="EV1903" s="166"/>
      <c r="EW1903" s="166"/>
      <c r="EX1903" s="166"/>
      <c r="EY1903" s="166"/>
      <c r="EZ1903" s="166"/>
      <c r="FA1903" s="166"/>
      <c r="FB1903" s="166"/>
      <c r="FC1903" s="166"/>
      <c r="FD1903" s="166"/>
      <c r="FE1903" s="166"/>
      <c r="FF1903" s="166"/>
      <c r="FG1903" s="166"/>
      <c r="FH1903" s="166"/>
      <c r="FI1903" s="166"/>
      <c r="FJ1903" s="166"/>
    </row>
    <row r="1904" spans="13:166" s="19" customFormat="1">
      <c r="M1904" s="166"/>
      <c r="N1904" s="166"/>
      <c r="O1904" s="166"/>
      <c r="P1904" s="166"/>
      <c r="Q1904" s="166"/>
      <c r="R1904" s="166"/>
      <c r="S1904" s="166"/>
      <c r="T1904" s="166"/>
      <c r="U1904" s="166"/>
      <c r="V1904" s="166"/>
      <c r="W1904" s="166"/>
      <c r="X1904" s="166"/>
      <c r="Y1904" s="166"/>
      <c r="Z1904" s="166"/>
      <c r="AA1904" s="166"/>
      <c r="AB1904" s="166"/>
      <c r="AC1904" s="166"/>
      <c r="AD1904" s="166"/>
      <c r="AE1904" s="166"/>
      <c r="AF1904" s="166"/>
      <c r="AG1904" s="166"/>
      <c r="AH1904" s="167"/>
      <c r="AI1904" s="167"/>
      <c r="AJ1904" s="167"/>
      <c r="AK1904" s="167"/>
      <c r="AL1904" s="167"/>
      <c r="AM1904" s="167"/>
      <c r="AN1904" s="167"/>
      <c r="AO1904" s="167"/>
      <c r="AP1904" s="167"/>
      <c r="AQ1904" s="167"/>
      <c r="AR1904" s="167"/>
      <c r="AS1904" s="167"/>
      <c r="AT1904" s="167"/>
      <c r="AU1904" s="167"/>
      <c r="AV1904" s="167"/>
      <c r="AW1904" s="167"/>
      <c r="AX1904" s="167"/>
      <c r="AY1904" s="167"/>
      <c r="AZ1904" s="167"/>
      <c r="BA1904" s="167"/>
      <c r="BB1904" s="167"/>
      <c r="BC1904" s="167"/>
      <c r="BD1904" s="167"/>
      <c r="BE1904" s="167"/>
      <c r="BF1904" s="167"/>
      <c r="BG1904" s="167"/>
      <c r="BH1904" s="167"/>
      <c r="BI1904" s="167"/>
      <c r="BJ1904" s="167"/>
      <c r="BK1904" s="167"/>
      <c r="BL1904" s="166"/>
      <c r="BM1904" s="166"/>
      <c r="BN1904" s="166"/>
      <c r="BO1904" s="166"/>
      <c r="BP1904" s="166"/>
      <c r="BQ1904" s="166"/>
      <c r="BR1904" s="166"/>
      <c r="BS1904" s="166"/>
      <c r="BT1904" s="166"/>
      <c r="BU1904" s="166"/>
      <c r="BV1904" s="166"/>
      <c r="BW1904" s="166"/>
      <c r="BX1904" s="166"/>
      <c r="BY1904" s="166"/>
      <c r="BZ1904" s="166"/>
      <c r="CA1904" s="166"/>
      <c r="CB1904" s="166"/>
      <c r="CC1904" s="166"/>
      <c r="CD1904" s="166"/>
      <c r="CE1904" s="166"/>
      <c r="CF1904" s="166"/>
      <c r="CG1904" s="166"/>
      <c r="CH1904" s="166"/>
      <c r="CI1904" s="166"/>
      <c r="CJ1904" s="166"/>
      <c r="CK1904" s="166"/>
      <c r="CL1904" s="166"/>
      <c r="CM1904" s="166"/>
      <c r="CN1904" s="166"/>
      <c r="CO1904" s="166"/>
      <c r="CP1904" s="166"/>
      <c r="CQ1904" s="166"/>
      <c r="CR1904" s="166"/>
      <c r="CS1904" s="166"/>
      <c r="CT1904" s="166"/>
      <c r="CU1904" s="166"/>
      <c r="CV1904" s="166"/>
      <c r="CW1904" s="166"/>
      <c r="CX1904" s="166"/>
      <c r="CY1904" s="166"/>
      <c r="CZ1904" s="166"/>
      <c r="DA1904" s="166"/>
      <c r="DB1904" s="166"/>
      <c r="DC1904" s="166"/>
      <c r="DD1904" s="166"/>
      <c r="DE1904" s="166"/>
      <c r="DF1904" s="166"/>
      <c r="DG1904" s="166"/>
      <c r="DH1904" s="166"/>
      <c r="DI1904" s="166"/>
      <c r="DJ1904" s="166"/>
      <c r="DK1904" s="166"/>
      <c r="DL1904" s="166"/>
      <c r="DM1904" s="166"/>
      <c r="DN1904" s="166"/>
      <c r="DO1904" s="166"/>
      <c r="DP1904" s="166"/>
      <c r="DQ1904" s="166"/>
      <c r="DR1904" s="166"/>
      <c r="DS1904" s="166"/>
      <c r="DT1904" s="166"/>
      <c r="DU1904" s="166"/>
      <c r="DV1904" s="166"/>
      <c r="DW1904" s="166"/>
      <c r="DX1904" s="166"/>
      <c r="DY1904" s="166"/>
      <c r="DZ1904" s="166"/>
      <c r="EA1904" s="166"/>
      <c r="EB1904" s="166"/>
      <c r="EC1904" s="166"/>
      <c r="ED1904" s="166"/>
      <c r="EE1904" s="166"/>
      <c r="EF1904" s="166"/>
      <c r="EG1904" s="166"/>
      <c r="EH1904" s="166"/>
      <c r="EI1904" s="166"/>
      <c r="EJ1904" s="166"/>
      <c r="EK1904" s="166"/>
      <c r="EL1904" s="166"/>
      <c r="EM1904" s="166"/>
      <c r="EN1904" s="166"/>
      <c r="EO1904" s="166"/>
      <c r="EP1904" s="166"/>
      <c r="EQ1904" s="166"/>
      <c r="ER1904" s="166"/>
      <c r="ES1904" s="166"/>
      <c r="ET1904" s="166"/>
      <c r="EU1904" s="166"/>
      <c r="EV1904" s="166"/>
      <c r="EW1904" s="166"/>
      <c r="EX1904" s="166"/>
      <c r="EY1904" s="166"/>
      <c r="EZ1904" s="166"/>
      <c r="FA1904" s="166"/>
      <c r="FB1904" s="166"/>
      <c r="FC1904" s="166"/>
      <c r="FD1904" s="166"/>
      <c r="FE1904" s="166"/>
      <c r="FF1904" s="166"/>
      <c r="FG1904" s="166"/>
      <c r="FH1904" s="166"/>
      <c r="FI1904" s="166"/>
      <c r="FJ1904" s="166"/>
    </row>
    <row r="1905" spans="13:166" s="19" customFormat="1">
      <c r="M1905" s="166"/>
      <c r="N1905" s="166"/>
      <c r="O1905" s="166"/>
      <c r="P1905" s="166"/>
      <c r="Q1905" s="166"/>
      <c r="R1905" s="166"/>
      <c r="S1905" s="166"/>
      <c r="T1905" s="166"/>
      <c r="U1905" s="166"/>
      <c r="V1905" s="166"/>
      <c r="W1905" s="166"/>
      <c r="X1905" s="166"/>
      <c r="Y1905" s="166"/>
      <c r="Z1905" s="166"/>
      <c r="AA1905" s="166"/>
      <c r="AB1905" s="166"/>
      <c r="AC1905" s="166"/>
      <c r="AD1905" s="166"/>
      <c r="AE1905" s="166"/>
      <c r="AF1905" s="166"/>
      <c r="AG1905" s="166"/>
      <c r="AH1905" s="167"/>
      <c r="AI1905" s="167"/>
      <c r="AJ1905" s="167"/>
      <c r="AK1905" s="167"/>
      <c r="AL1905" s="167"/>
      <c r="AM1905" s="167"/>
      <c r="AN1905" s="167"/>
      <c r="AO1905" s="167"/>
      <c r="AP1905" s="167"/>
      <c r="AQ1905" s="167"/>
      <c r="AR1905" s="167"/>
      <c r="AS1905" s="167"/>
      <c r="AT1905" s="167"/>
      <c r="AU1905" s="167"/>
      <c r="AV1905" s="167"/>
      <c r="AW1905" s="167"/>
      <c r="AX1905" s="167"/>
      <c r="AY1905" s="167"/>
      <c r="AZ1905" s="167"/>
      <c r="BA1905" s="167"/>
      <c r="BB1905" s="167"/>
      <c r="BC1905" s="167"/>
      <c r="BD1905" s="167"/>
      <c r="BE1905" s="167"/>
      <c r="BF1905" s="167"/>
      <c r="BG1905" s="167"/>
      <c r="BH1905" s="167"/>
      <c r="BI1905" s="167"/>
      <c r="BJ1905" s="167"/>
      <c r="BK1905" s="167"/>
      <c r="BL1905" s="166"/>
      <c r="BM1905" s="166"/>
      <c r="BN1905" s="166"/>
      <c r="BO1905" s="166"/>
      <c r="BP1905" s="166"/>
      <c r="BQ1905" s="166"/>
      <c r="BR1905" s="166"/>
      <c r="BS1905" s="166"/>
      <c r="BT1905" s="166"/>
      <c r="BU1905" s="166"/>
      <c r="BV1905" s="166"/>
      <c r="BW1905" s="166"/>
      <c r="BX1905" s="166"/>
      <c r="BY1905" s="166"/>
      <c r="BZ1905" s="166"/>
      <c r="CA1905" s="166"/>
      <c r="CB1905" s="166"/>
      <c r="CC1905" s="166"/>
      <c r="CD1905" s="166"/>
      <c r="CE1905" s="166"/>
      <c r="CF1905" s="166"/>
      <c r="CG1905" s="166"/>
      <c r="CH1905" s="166"/>
      <c r="CI1905" s="166"/>
      <c r="CJ1905" s="166"/>
      <c r="CK1905" s="166"/>
      <c r="CL1905" s="166"/>
      <c r="CM1905" s="166"/>
      <c r="CN1905" s="166"/>
      <c r="CO1905" s="166"/>
      <c r="CP1905" s="166"/>
      <c r="CQ1905" s="166"/>
      <c r="CR1905" s="166"/>
      <c r="CS1905" s="166"/>
      <c r="CT1905" s="166"/>
      <c r="CU1905" s="166"/>
      <c r="CV1905" s="166"/>
      <c r="CW1905" s="166"/>
      <c r="CX1905" s="166"/>
      <c r="CY1905" s="166"/>
      <c r="CZ1905" s="166"/>
      <c r="DA1905" s="166"/>
      <c r="DB1905" s="166"/>
      <c r="DC1905" s="166"/>
      <c r="DD1905" s="166"/>
      <c r="DE1905" s="166"/>
      <c r="DF1905" s="166"/>
      <c r="DG1905" s="166"/>
      <c r="DH1905" s="166"/>
      <c r="DI1905" s="166"/>
      <c r="DJ1905" s="166"/>
      <c r="DK1905" s="166"/>
      <c r="DL1905" s="166"/>
      <c r="DM1905" s="166"/>
      <c r="DN1905" s="166"/>
      <c r="DO1905" s="166"/>
      <c r="DP1905" s="166"/>
      <c r="DQ1905" s="166"/>
      <c r="DR1905" s="166"/>
      <c r="DS1905" s="166"/>
      <c r="DT1905" s="166"/>
      <c r="DU1905" s="166"/>
      <c r="DV1905" s="166"/>
      <c r="DW1905" s="166"/>
      <c r="DX1905" s="166"/>
      <c r="DY1905" s="166"/>
      <c r="DZ1905" s="166"/>
      <c r="EA1905" s="166"/>
      <c r="EB1905" s="166"/>
      <c r="EC1905" s="166"/>
      <c r="ED1905" s="166"/>
      <c r="EE1905" s="166"/>
      <c r="EF1905" s="166"/>
      <c r="EG1905" s="166"/>
      <c r="EH1905" s="166"/>
      <c r="EI1905" s="166"/>
      <c r="EJ1905" s="166"/>
      <c r="EK1905" s="166"/>
      <c r="EL1905" s="166"/>
      <c r="EM1905" s="166"/>
      <c r="EN1905" s="166"/>
      <c r="EO1905" s="166"/>
      <c r="EP1905" s="166"/>
      <c r="EQ1905" s="166"/>
      <c r="ER1905" s="166"/>
      <c r="ES1905" s="166"/>
      <c r="ET1905" s="166"/>
      <c r="EU1905" s="166"/>
      <c r="EV1905" s="166"/>
      <c r="EW1905" s="166"/>
      <c r="EX1905" s="166"/>
      <c r="EY1905" s="166"/>
      <c r="EZ1905" s="166"/>
      <c r="FA1905" s="166"/>
      <c r="FB1905" s="166"/>
      <c r="FC1905" s="166"/>
      <c r="FD1905" s="166"/>
      <c r="FE1905" s="166"/>
      <c r="FF1905" s="166"/>
      <c r="FG1905" s="166"/>
      <c r="FH1905" s="166"/>
      <c r="FI1905" s="166"/>
      <c r="FJ1905" s="166"/>
    </row>
    <row r="1906" spans="13:166" s="19" customFormat="1">
      <c r="M1906" s="166"/>
      <c r="N1906" s="166"/>
      <c r="O1906" s="166"/>
      <c r="P1906" s="166"/>
      <c r="Q1906" s="166"/>
      <c r="R1906" s="166"/>
      <c r="S1906" s="166"/>
      <c r="T1906" s="166"/>
      <c r="U1906" s="166"/>
      <c r="V1906" s="166"/>
      <c r="W1906" s="166"/>
      <c r="X1906" s="166"/>
      <c r="Y1906" s="166"/>
      <c r="Z1906" s="166"/>
      <c r="AA1906" s="166"/>
      <c r="AB1906" s="166"/>
      <c r="AC1906" s="166"/>
      <c r="AD1906" s="166"/>
      <c r="AE1906" s="166"/>
      <c r="AF1906" s="166"/>
      <c r="AG1906" s="166"/>
      <c r="AH1906" s="167"/>
      <c r="AI1906" s="167"/>
      <c r="AJ1906" s="167"/>
      <c r="AK1906" s="167"/>
      <c r="AL1906" s="167"/>
      <c r="AM1906" s="167"/>
      <c r="AN1906" s="167"/>
      <c r="AO1906" s="167"/>
      <c r="AP1906" s="167"/>
      <c r="AQ1906" s="167"/>
      <c r="AR1906" s="167"/>
      <c r="AS1906" s="167"/>
      <c r="AT1906" s="167"/>
      <c r="AU1906" s="167"/>
      <c r="AV1906" s="167"/>
      <c r="AW1906" s="167"/>
      <c r="AX1906" s="167"/>
      <c r="AY1906" s="167"/>
      <c r="AZ1906" s="167"/>
      <c r="BA1906" s="167"/>
      <c r="BB1906" s="167"/>
      <c r="BC1906" s="167"/>
      <c r="BD1906" s="167"/>
      <c r="BE1906" s="167"/>
      <c r="BF1906" s="167"/>
      <c r="BG1906" s="167"/>
      <c r="BH1906" s="167"/>
      <c r="BI1906" s="167"/>
      <c r="BJ1906" s="167"/>
      <c r="BK1906" s="167"/>
      <c r="BL1906" s="166"/>
      <c r="BM1906" s="166"/>
      <c r="BN1906" s="166"/>
      <c r="BO1906" s="166"/>
      <c r="BP1906" s="166"/>
      <c r="BQ1906" s="166"/>
      <c r="BR1906" s="166"/>
      <c r="BS1906" s="166"/>
      <c r="BT1906" s="166"/>
      <c r="BU1906" s="166"/>
      <c r="BV1906" s="166"/>
      <c r="BW1906" s="166"/>
      <c r="BX1906" s="166"/>
      <c r="BY1906" s="166"/>
      <c r="BZ1906" s="166"/>
      <c r="CA1906" s="166"/>
      <c r="CB1906" s="166"/>
      <c r="CC1906" s="166"/>
      <c r="CD1906" s="166"/>
      <c r="CE1906" s="166"/>
      <c r="CF1906" s="166"/>
      <c r="CG1906" s="166"/>
      <c r="CH1906" s="166"/>
      <c r="CI1906" s="166"/>
      <c r="CJ1906" s="166"/>
      <c r="CK1906" s="166"/>
      <c r="CL1906" s="166"/>
      <c r="CM1906" s="166"/>
      <c r="CN1906" s="166"/>
      <c r="CO1906" s="166"/>
      <c r="CP1906" s="166"/>
      <c r="CQ1906" s="166"/>
      <c r="CR1906" s="166"/>
      <c r="CS1906" s="166"/>
      <c r="CT1906" s="166"/>
      <c r="CU1906" s="166"/>
      <c r="CV1906" s="166"/>
      <c r="CW1906" s="166"/>
      <c r="CX1906" s="166"/>
      <c r="CY1906" s="166"/>
      <c r="CZ1906" s="166"/>
      <c r="DA1906" s="166"/>
      <c r="DB1906" s="166"/>
      <c r="DC1906" s="166"/>
      <c r="DD1906" s="166"/>
      <c r="DE1906" s="166"/>
      <c r="DF1906" s="166"/>
      <c r="DG1906" s="166"/>
      <c r="DH1906" s="166"/>
      <c r="DI1906" s="166"/>
      <c r="DJ1906" s="166"/>
      <c r="DK1906" s="166"/>
      <c r="DL1906" s="166"/>
      <c r="DM1906" s="166"/>
      <c r="DN1906" s="166"/>
      <c r="DO1906" s="166"/>
      <c r="DP1906" s="166"/>
      <c r="DQ1906" s="166"/>
      <c r="DR1906" s="166"/>
      <c r="DS1906" s="166"/>
      <c r="DT1906" s="166"/>
      <c r="DU1906" s="166"/>
      <c r="DV1906" s="166"/>
      <c r="DW1906" s="166"/>
      <c r="DX1906" s="166"/>
      <c r="DY1906" s="166"/>
      <c r="DZ1906" s="166"/>
      <c r="EA1906" s="166"/>
      <c r="EB1906" s="166"/>
      <c r="EC1906" s="166"/>
      <c r="ED1906" s="166"/>
      <c r="EE1906" s="166"/>
      <c r="EF1906" s="166"/>
      <c r="EG1906" s="166"/>
      <c r="EH1906" s="166"/>
      <c r="EI1906" s="166"/>
      <c r="EJ1906" s="166"/>
      <c r="EK1906" s="166"/>
      <c r="EL1906" s="166"/>
      <c r="EM1906" s="166"/>
      <c r="EN1906" s="166"/>
      <c r="EO1906" s="166"/>
      <c r="EP1906" s="166"/>
      <c r="EQ1906" s="166"/>
      <c r="ER1906" s="166"/>
      <c r="ES1906" s="166"/>
      <c r="ET1906" s="166"/>
      <c r="EU1906" s="166"/>
      <c r="EV1906" s="166"/>
      <c r="EW1906" s="166"/>
      <c r="EX1906" s="166"/>
      <c r="EY1906" s="166"/>
      <c r="EZ1906" s="166"/>
      <c r="FA1906" s="166"/>
      <c r="FB1906" s="166"/>
      <c r="FC1906" s="166"/>
      <c r="FD1906" s="166"/>
      <c r="FE1906" s="166"/>
      <c r="FF1906" s="166"/>
      <c r="FG1906" s="166"/>
      <c r="FH1906" s="166"/>
      <c r="FI1906" s="166"/>
      <c r="FJ1906" s="166"/>
    </row>
    <row r="1907" spans="13:166" s="19" customFormat="1">
      <c r="M1907" s="166"/>
      <c r="N1907" s="166"/>
      <c r="O1907" s="166"/>
      <c r="P1907" s="166"/>
      <c r="Q1907" s="166"/>
      <c r="R1907" s="166"/>
      <c r="S1907" s="166"/>
      <c r="T1907" s="166"/>
      <c r="U1907" s="166"/>
      <c r="V1907" s="166"/>
      <c r="W1907" s="166"/>
      <c r="X1907" s="166"/>
      <c r="Y1907" s="166"/>
      <c r="Z1907" s="166"/>
      <c r="AA1907" s="166"/>
      <c r="AB1907" s="166"/>
      <c r="AC1907" s="166"/>
      <c r="AD1907" s="166"/>
      <c r="AE1907" s="166"/>
      <c r="AF1907" s="166"/>
      <c r="AG1907" s="166"/>
      <c r="AH1907" s="167"/>
      <c r="AI1907" s="167"/>
      <c r="AJ1907" s="167"/>
      <c r="AK1907" s="167"/>
      <c r="AL1907" s="167"/>
      <c r="AM1907" s="167"/>
      <c r="AN1907" s="167"/>
      <c r="AO1907" s="167"/>
      <c r="AP1907" s="167"/>
      <c r="AQ1907" s="167"/>
      <c r="AR1907" s="167"/>
      <c r="AS1907" s="167"/>
      <c r="AT1907" s="167"/>
      <c r="AU1907" s="167"/>
      <c r="AV1907" s="167"/>
      <c r="AW1907" s="167"/>
      <c r="AX1907" s="167"/>
      <c r="AY1907" s="167"/>
      <c r="AZ1907" s="167"/>
      <c r="BA1907" s="167"/>
      <c r="BB1907" s="167"/>
      <c r="BC1907" s="167"/>
      <c r="BD1907" s="167"/>
      <c r="BE1907" s="167"/>
      <c r="BF1907" s="167"/>
      <c r="BG1907" s="167"/>
      <c r="BH1907" s="167"/>
      <c r="BI1907" s="167"/>
      <c r="BJ1907" s="167"/>
      <c r="BK1907" s="167"/>
      <c r="BL1907" s="166"/>
      <c r="BM1907" s="166"/>
      <c r="BN1907" s="166"/>
      <c r="BO1907" s="166"/>
      <c r="BP1907" s="166"/>
      <c r="BQ1907" s="166"/>
      <c r="BR1907" s="166"/>
      <c r="BS1907" s="166"/>
      <c r="BT1907" s="166"/>
      <c r="BU1907" s="166"/>
      <c r="BV1907" s="166"/>
      <c r="BW1907" s="166"/>
      <c r="BX1907" s="166"/>
      <c r="BY1907" s="166"/>
      <c r="BZ1907" s="166"/>
      <c r="CA1907" s="166"/>
      <c r="CB1907" s="166"/>
      <c r="CC1907" s="166"/>
      <c r="CD1907" s="166"/>
      <c r="CE1907" s="166"/>
      <c r="CF1907" s="166"/>
      <c r="CG1907" s="166"/>
      <c r="CH1907" s="166"/>
      <c r="CI1907" s="166"/>
      <c r="CJ1907" s="166"/>
      <c r="CK1907" s="166"/>
      <c r="CL1907" s="166"/>
      <c r="CM1907" s="166"/>
      <c r="CN1907" s="166"/>
      <c r="CO1907" s="166"/>
      <c r="CP1907" s="166"/>
      <c r="CQ1907" s="166"/>
      <c r="CR1907" s="166"/>
      <c r="CS1907" s="166"/>
      <c r="CT1907" s="166"/>
      <c r="CU1907" s="166"/>
      <c r="CV1907" s="166"/>
      <c r="CW1907" s="166"/>
      <c r="CX1907" s="166"/>
      <c r="CY1907" s="166"/>
      <c r="CZ1907" s="166"/>
      <c r="DA1907" s="166"/>
      <c r="DB1907" s="166"/>
      <c r="DC1907" s="166"/>
      <c r="DD1907" s="166"/>
      <c r="DE1907" s="166"/>
      <c r="DF1907" s="166"/>
      <c r="DG1907" s="166"/>
      <c r="DH1907" s="166"/>
      <c r="DI1907" s="166"/>
      <c r="DJ1907" s="166"/>
      <c r="DK1907" s="166"/>
      <c r="DL1907" s="166"/>
      <c r="DM1907" s="166"/>
      <c r="DN1907" s="166"/>
      <c r="DO1907" s="166"/>
      <c r="DP1907" s="166"/>
      <c r="DQ1907" s="166"/>
      <c r="DR1907" s="166"/>
      <c r="DS1907" s="166"/>
      <c r="DT1907" s="166"/>
      <c r="DU1907" s="166"/>
      <c r="DV1907" s="166"/>
      <c r="DW1907" s="166"/>
      <c r="DX1907" s="166"/>
      <c r="DY1907" s="166"/>
      <c r="DZ1907" s="166"/>
      <c r="EA1907" s="166"/>
      <c r="EB1907" s="166"/>
      <c r="EC1907" s="166"/>
      <c r="ED1907" s="166"/>
      <c r="EE1907" s="166"/>
      <c r="EF1907" s="166"/>
      <c r="EG1907" s="166"/>
      <c r="EH1907" s="166"/>
      <c r="EI1907" s="166"/>
      <c r="EJ1907" s="166"/>
      <c r="EK1907" s="166"/>
      <c r="EL1907" s="166"/>
      <c r="EM1907" s="166"/>
      <c r="EN1907" s="166"/>
      <c r="EO1907" s="166"/>
      <c r="EP1907" s="166"/>
      <c r="EQ1907" s="166"/>
      <c r="ER1907" s="166"/>
      <c r="ES1907" s="166"/>
      <c r="ET1907" s="166"/>
      <c r="EU1907" s="166"/>
      <c r="EV1907" s="166"/>
      <c r="EW1907" s="166"/>
      <c r="EX1907" s="166"/>
      <c r="EY1907" s="166"/>
      <c r="EZ1907" s="166"/>
      <c r="FA1907" s="166"/>
      <c r="FB1907" s="166"/>
      <c r="FC1907" s="166"/>
      <c r="FD1907" s="166"/>
      <c r="FE1907" s="166"/>
      <c r="FF1907" s="166"/>
      <c r="FG1907" s="166"/>
      <c r="FH1907" s="166"/>
      <c r="FI1907" s="166"/>
      <c r="FJ1907" s="166"/>
    </row>
    <row r="1908" spans="13:166" s="19" customFormat="1">
      <c r="M1908" s="166"/>
      <c r="N1908" s="166"/>
      <c r="O1908" s="166"/>
      <c r="P1908" s="166"/>
      <c r="Q1908" s="166"/>
      <c r="R1908" s="166"/>
      <c r="S1908" s="166"/>
      <c r="T1908" s="166"/>
      <c r="U1908" s="166"/>
      <c r="V1908" s="166"/>
      <c r="W1908" s="166"/>
      <c r="X1908" s="166"/>
      <c r="Y1908" s="166"/>
      <c r="Z1908" s="166"/>
      <c r="AA1908" s="166"/>
      <c r="AB1908" s="166"/>
      <c r="AC1908" s="166"/>
      <c r="AD1908" s="166"/>
      <c r="AE1908" s="166"/>
      <c r="AF1908" s="166"/>
      <c r="AG1908" s="166"/>
      <c r="AH1908" s="167"/>
      <c r="AI1908" s="167"/>
      <c r="AJ1908" s="167"/>
      <c r="AK1908" s="167"/>
      <c r="AL1908" s="167"/>
      <c r="AM1908" s="167"/>
      <c r="AN1908" s="167"/>
      <c r="AO1908" s="167"/>
      <c r="AP1908" s="167"/>
      <c r="AQ1908" s="167"/>
      <c r="AR1908" s="167"/>
      <c r="AS1908" s="167"/>
      <c r="AT1908" s="167"/>
      <c r="AU1908" s="167"/>
      <c r="AV1908" s="167"/>
      <c r="AW1908" s="167"/>
      <c r="AX1908" s="167"/>
      <c r="AY1908" s="167"/>
      <c r="AZ1908" s="167"/>
      <c r="BA1908" s="167"/>
      <c r="BB1908" s="167"/>
      <c r="BC1908" s="167"/>
      <c r="BD1908" s="167"/>
      <c r="BE1908" s="167"/>
      <c r="BF1908" s="167"/>
      <c r="BG1908" s="167"/>
      <c r="BH1908" s="167"/>
      <c r="BI1908" s="167"/>
      <c r="BJ1908" s="167"/>
      <c r="BK1908" s="167"/>
      <c r="BL1908" s="166"/>
      <c r="BM1908" s="166"/>
      <c r="BN1908" s="166"/>
      <c r="BO1908" s="166"/>
      <c r="BP1908" s="166"/>
      <c r="BQ1908" s="166"/>
      <c r="BR1908" s="166"/>
      <c r="BS1908" s="166"/>
      <c r="BT1908" s="166"/>
      <c r="BU1908" s="166"/>
      <c r="BV1908" s="166"/>
      <c r="BW1908" s="166"/>
      <c r="BX1908" s="166"/>
      <c r="BY1908" s="166"/>
      <c r="BZ1908" s="166"/>
      <c r="CA1908" s="166"/>
      <c r="CB1908" s="166"/>
      <c r="CC1908" s="166"/>
      <c r="CD1908" s="166"/>
      <c r="CE1908" s="166"/>
      <c r="CF1908" s="166"/>
      <c r="CG1908" s="166"/>
      <c r="CH1908" s="166"/>
      <c r="CI1908" s="166"/>
      <c r="CJ1908" s="166"/>
      <c r="CK1908" s="166"/>
      <c r="CL1908" s="166"/>
      <c r="CM1908" s="166"/>
      <c r="CN1908" s="166"/>
      <c r="CO1908" s="166"/>
      <c r="CP1908" s="166"/>
      <c r="CQ1908" s="166"/>
      <c r="CR1908" s="166"/>
      <c r="CS1908" s="166"/>
      <c r="CT1908" s="166"/>
      <c r="CU1908" s="166"/>
      <c r="CV1908" s="166"/>
      <c r="CW1908" s="166"/>
      <c r="CX1908" s="166"/>
      <c r="CY1908" s="166"/>
      <c r="CZ1908" s="166"/>
      <c r="DA1908" s="166"/>
      <c r="DB1908" s="166"/>
      <c r="DC1908" s="166"/>
      <c r="DD1908" s="166"/>
      <c r="DE1908" s="166"/>
      <c r="DF1908" s="166"/>
      <c r="DG1908" s="166"/>
      <c r="DH1908" s="166"/>
      <c r="DI1908" s="166"/>
      <c r="DJ1908" s="166"/>
      <c r="DK1908" s="166"/>
      <c r="DL1908" s="166"/>
      <c r="DM1908" s="166"/>
      <c r="DN1908" s="166"/>
      <c r="DO1908" s="166"/>
      <c r="DP1908" s="166"/>
      <c r="DQ1908" s="166"/>
      <c r="DR1908" s="166"/>
      <c r="DS1908" s="166"/>
      <c r="DT1908" s="166"/>
      <c r="DU1908" s="166"/>
      <c r="DV1908" s="166"/>
      <c r="DW1908" s="166"/>
      <c r="DX1908" s="166"/>
      <c r="DY1908" s="166"/>
      <c r="DZ1908" s="166"/>
      <c r="EA1908" s="166"/>
      <c r="EB1908" s="166"/>
      <c r="EC1908" s="166"/>
      <c r="ED1908" s="166"/>
      <c r="EE1908" s="166"/>
      <c r="EF1908" s="166"/>
      <c r="EG1908" s="166"/>
      <c r="EH1908" s="166"/>
      <c r="EI1908" s="166"/>
      <c r="EJ1908" s="166"/>
      <c r="EK1908" s="166"/>
      <c r="EL1908" s="166"/>
      <c r="EM1908" s="166"/>
      <c r="EN1908" s="166"/>
      <c r="EO1908" s="166"/>
      <c r="EP1908" s="166"/>
      <c r="EQ1908" s="166"/>
      <c r="ER1908" s="166"/>
      <c r="ES1908" s="166"/>
      <c r="ET1908" s="166"/>
      <c r="EU1908" s="166"/>
      <c r="EV1908" s="166"/>
      <c r="EW1908" s="166"/>
      <c r="EX1908" s="166"/>
      <c r="EY1908" s="166"/>
      <c r="EZ1908" s="166"/>
      <c r="FA1908" s="166"/>
      <c r="FB1908" s="166"/>
      <c r="FC1908" s="166"/>
      <c r="FD1908" s="166"/>
      <c r="FE1908" s="166"/>
      <c r="FF1908" s="166"/>
      <c r="FG1908" s="166"/>
      <c r="FH1908" s="166"/>
      <c r="FI1908" s="166"/>
      <c r="FJ1908" s="166"/>
    </row>
    <row r="1909" spans="13:166" s="19" customFormat="1">
      <c r="M1909" s="166"/>
      <c r="N1909" s="166"/>
      <c r="O1909" s="166"/>
      <c r="P1909" s="166"/>
      <c r="Q1909" s="166"/>
      <c r="R1909" s="166"/>
      <c r="S1909" s="166"/>
      <c r="T1909" s="166"/>
      <c r="U1909" s="166"/>
      <c r="V1909" s="166"/>
      <c r="W1909" s="166"/>
      <c r="X1909" s="166"/>
      <c r="Y1909" s="166"/>
      <c r="Z1909" s="166"/>
      <c r="AA1909" s="166"/>
      <c r="AB1909" s="166"/>
      <c r="AC1909" s="166"/>
      <c r="AD1909" s="166"/>
      <c r="AE1909" s="166"/>
      <c r="AF1909" s="166"/>
      <c r="AG1909" s="166"/>
      <c r="AH1909" s="167"/>
      <c r="AI1909" s="167"/>
      <c r="AJ1909" s="167"/>
      <c r="AK1909" s="167"/>
      <c r="AL1909" s="167"/>
      <c r="AM1909" s="167"/>
      <c r="AN1909" s="167"/>
      <c r="AO1909" s="167"/>
      <c r="AP1909" s="167"/>
      <c r="AQ1909" s="167"/>
      <c r="AR1909" s="167"/>
      <c r="AS1909" s="167"/>
      <c r="AT1909" s="167"/>
      <c r="AU1909" s="167"/>
      <c r="AV1909" s="167"/>
      <c r="AW1909" s="167"/>
      <c r="AX1909" s="167"/>
      <c r="AY1909" s="167"/>
      <c r="AZ1909" s="167"/>
      <c r="BA1909" s="167"/>
      <c r="BB1909" s="167"/>
      <c r="BC1909" s="167"/>
      <c r="BD1909" s="167"/>
      <c r="BE1909" s="167"/>
      <c r="BF1909" s="167"/>
      <c r="BG1909" s="167"/>
      <c r="BH1909" s="167"/>
      <c r="BI1909" s="167"/>
      <c r="BJ1909" s="167"/>
      <c r="BK1909" s="167"/>
      <c r="BL1909" s="166"/>
      <c r="BM1909" s="166"/>
      <c r="BN1909" s="166"/>
      <c r="BO1909" s="166"/>
      <c r="BP1909" s="166"/>
      <c r="BQ1909" s="166"/>
      <c r="BR1909" s="166"/>
      <c r="BS1909" s="166"/>
      <c r="BT1909" s="166"/>
      <c r="BU1909" s="166"/>
      <c r="BV1909" s="166"/>
      <c r="BW1909" s="166"/>
      <c r="BX1909" s="166"/>
      <c r="BY1909" s="166"/>
      <c r="BZ1909" s="166"/>
      <c r="CA1909" s="166"/>
      <c r="CB1909" s="166"/>
      <c r="CC1909" s="166"/>
      <c r="CD1909" s="166"/>
      <c r="CE1909" s="166"/>
      <c r="CF1909" s="166"/>
      <c r="CG1909" s="166"/>
      <c r="CH1909" s="166"/>
      <c r="CI1909" s="166"/>
      <c r="CJ1909" s="166"/>
      <c r="CK1909" s="166"/>
      <c r="CL1909" s="166"/>
      <c r="CM1909" s="166"/>
      <c r="CN1909" s="166"/>
      <c r="CO1909" s="166"/>
      <c r="CP1909" s="166"/>
      <c r="CQ1909" s="166"/>
      <c r="CR1909" s="166"/>
      <c r="CS1909" s="166"/>
      <c r="CT1909" s="166"/>
      <c r="CU1909" s="166"/>
      <c r="CV1909" s="166"/>
      <c r="CW1909" s="166"/>
      <c r="CX1909" s="166"/>
      <c r="CY1909" s="166"/>
      <c r="CZ1909" s="166"/>
      <c r="DA1909" s="166"/>
      <c r="DB1909" s="166"/>
      <c r="DC1909" s="166"/>
      <c r="DD1909" s="166"/>
      <c r="DE1909" s="166"/>
      <c r="DF1909" s="166"/>
      <c r="DG1909" s="166"/>
      <c r="DH1909" s="166"/>
      <c r="DI1909" s="166"/>
      <c r="DJ1909" s="166"/>
      <c r="DK1909" s="166"/>
      <c r="DL1909" s="166"/>
      <c r="DM1909" s="166"/>
      <c r="DN1909" s="166"/>
      <c r="DO1909" s="166"/>
      <c r="DP1909" s="166"/>
      <c r="DQ1909" s="166"/>
      <c r="DR1909" s="166"/>
      <c r="DS1909" s="166"/>
      <c r="DT1909" s="166"/>
      <c r="DU1909" s="166"/>
      <c r="DV1909" s="166"/>
      <c r="DW1909" s="166"/>
      <c r="DX1909" s="166"/>
      <c r="DY1909" s="166"/>
      <c r="DZ1909" s="166"/>
      <c r="EA1909" s="166"/>
      <c r="EB1909" s="166"/>
      <c r="EC1909" s="166"/>
      <c r="ED1909" s="166"/>
      <c r="EE1909" s="166"/>
      <c r="EF1909" s="166"/>
      <c r="EG1909" s="166"/>
      <c r="EH1909" s="166"/>
      <c r="EI1909" s="166"/>
      <c r="EJ1909" s="166"/>
      <c r="EK1909" s="166"/>
      <c r="EL1909" s="166"/>
      <c r="EM1909" s="166"/>
      <c r="EN1909" s="166"/>
      <c r="EO1909" s="166"/>
      <c r="EP1909" s="166"/>
      <c r="EQ1909" s="166"/>
      <c r="ER1909" s="166"/>
      <c r="ES1909" s="166"/>
      <c r="ET1909" s="166"/>
      <c r="EU1909" s="166"/>
      <c r="EV1909" s="166"/>
      <c r="EW1909" s="166"/>
      <c r="EX1909" s="166"/>
      <c r="EY1909" s="166"/>
      <c r="EZ1909" s="166"/>
      <c r="FA1909" s="166"/>
      <c r="FB1909" s="166"/>
      <c r="FC1909" s="166"/>
      <c r="FD1909" s="166"/>
      <c r="FE1909" s="166"/>
      <c r="FF1909" s="166"/>
      <c r="FG1909" s="166"/>
      <c r="FH1909" s="166"/>
      <c r="FI1909" s="166"/>
      <c r="FJ1909" s="166"/>
    </row>
    <row r="1910" spans="13:166" s="19" customFormat="1">
      <c r="M1910" s="166"/>
      <c r="N1910" s="166"/>
      <c r="O1910" s="166"/>
      <c r="P1910" s="166"/>
      <c r="Q1910" s="166"/>
      <c r="R1910" s="166"/>
      <c r="S1910" s="166"/>
      <c r="T1910" s="166"/>
      <c r="U1910" s="166"/>
      <c r="V1910" s="166"/>
      <c r="W1910" s="166"/>
      <c r="X1910" s="166"/>
      <c r="Y1910" s="166"/>
      <c r="Z1910" s="166"/>
      <c r="AA1910" s="166"/>
      <c r="AB1910" s="166"/>
      <c r="AC1910" s="166"/>
      <c r="AD1910" s="166"/>
      <c r="AE1910" s="166"/>
      <c r="AF1910" s="166"/>
      <c r="AG1910" s="166"/>
      <c r="AH1910" s="167"/>
      <c r="AI1910" s="167"/>
      <c r="AJ1910" s="167"/>
      <c r="AK1910" s="167"/>
      <c r="AL1910" s="167"/>
      <c r="AM1910" s="167"/>
      <c r="AN1910" s="167"/>
      <c r="AO1910" s="167"/>
      <c r="AP1910" s="167"/>
      <c r="AQ1910" s="167"/>
      <c r="AR1910" s="167"/>
      <c r="AS1910" s="167"/>
      <c r="AT1910" s="167"/>
      <c r="AU1910" s="167"/>
      <c r="AV1910" s="167"/>
      <c r="AW1910" s="167"/>
      <c r="AX1910" s="167"/>
      <c r="AY1910" s="167"/>
      <c r="AZ1910" s="167"/>
      <c r="BA1910" s="167"/>
      <c r="BB1910" s="167"/>
      <c r="BC1910" s="167"/>
      <c r="BD1910" s="167"/>
      <c r="BE1910" s="167"/>
      <c r="BF1910" s="167"/>
      <c r="BG1910" s="167"/>
      <c r="BH1910" s="167"/>
      <c r="BI1910" s="167"/>
      <c r="BJ1910" s="167"/>
      <c r="BK1910" s="167"/>
      <c r="BL1910" s="166"/>
      <c r="BM1910" s="166"/>
      <c r="BN1910" s="166"/>
      <c r="BO1910" s="166"/>
      <c r="BP1910" s="166"/>
      <c r="BQ1910" s="166"/>
      <c r="BR1910" s="166"/>
      <c r="BS1910" s="166"/>
      <c r="BT1910" s="166"/>
      <c r="BU1910" s="166"/>
      <c r="BV1910" s="166"/>
      <c r="BW1910" s="166"/>
      <c r="BX1910" s="166"/>
      <c r="BY1910" s="166"/>
      <c r="BZ1910" s="166"/>
      <c r="CA1910" s="166"/>
      <c r="CB1910" s="166"/>
      <c r="CC1910" s="166"/>
      <c r="CD1910" s="166"/>
      <c r="CE1910" s="166"/>
      <c r="CF1910" s="166"/>
      <c r="CG1910" s="166"/>
      <c r="CH1910" s="166"/>
      <c r="CI1910" s="166"/>
      <c r="CJ1910" s="166"/>
      <c r="CK1910" s="166"/>
      <c r="CL1910" s="166"/>
      <c r="CM1910" s="166"/>
      <c r="CN1910" s="166"/>
      <c r="CO1910" s="166"/>
      <c r="CP1910" s="166"/>
      <c r="CQ1910" s="166"/>
      <c r="CR1910" s="166"/>
      <c r="CS1910" s="166"/>
      <c r="CT1910" s="166"/>
      <c r="CU1910" s="166"/>
      <c r="CV1910" s="166"/>
      <c r="CW1910" s="166"/>
      <c r="CX1910" s="166"/>
      <c r="CY1910" s="166"/>
      <c r="CZ1910" s="166"/>
      <c r="DA1910" s="166"/>
      <c r="DB1910" s="166"/>
      <c r="DC1910" s="166"/>
      <c r="DD1910" s="166"/>
      <c r="DE1910" s="166"/>
      <c r="DF1910" s="166"/>
      <c r="DG1910" s="166"/>
      <c r="DH1910" s="166"/>
      <c r="DI1910" s="166"/>
      <c r="DJ1910" s="166"/>
      <c r="DK1910" s="166"/>
      <c r="DL1910" s="166"/>
      <c r="DM1910" s="166"/>
      <c r="DN1910" s="166"/>
      <c r="DO1910" s="166"/>
      <c r="DP1910" s="166"/>
      <c r="DQ1910" s="166"/>
      <c r="DR1910" s="166"/>
      <c r="DS1910" s="166"/>
      <c r="DT1910" s="166"/>
      <c r="DU1910" s="166"/>
      <c r="DV1910" s="166"/>
      <c r="DW1910" s="166"/>
      <c r="DX1910" s="166"/>
      <c r="DY1910" s="166"/>
      <c r="DZ1910" s="166"/>
      <c r="EA1910" s="166"/>
      <c r="EB1910" s="166"/>
      <c r="EC1910" s="166"/>
      <c r="ED1910" s="166"/>
      <c r="EE1910" s="166"/>
      <c r="EF1910" s="166"/>
      <c r="EG1910" s="166"/>
      <c r="EH1910" s="166"/>
      <c r="EI1910" s="166"/>
      <c r="EJ1910" s="166"/>
      <c r="EK1910" s="166"/>
      <c r="EL1910" s="166"/>
      <c r="EM1910" s="166"/>
      <c r="EN1910" s="166"/>
      <c r="EO1910" s="166"/>
      <c r="EP1910" s="166"/>
      <c r="EQ1910" s="166"/>
      <c r="ER1910" s="166"/>
      <c r="ES1910" s="166"/>
      <c r="ET1910" s="166"/>
      <c r="EU1910" s="166"/>
      <c r="EV1910" s="166"/>
      <c r="EW1910" s="166"/>
      <c r="EX1910" s="166"/>
      <c r="EY1910" s="166"/>
      <c r="EZ1910" s="166"/>
      <c r="FA1910" s="166"/>
      <c r="FB1910" s="166"/>
      <c r="FC1910" s="166"/>
      <c r="FD1910" s="166"/>
      <c r="FE1910" s="166"/>
      <c r="FF1910" s="166"/>
      <c r="FG1910" s="166"/>
      <c r="FH1910" s="166"/>
      <c r="FI1910" s="166"/>
      <c r="FJ1910" s="166"/>
    </row>
    <row r="1911" spans="13:166" s="19" customFormat="1">
      <c r="M1911" s="166"/>
      <c r="N1911" s="166"/>
      <c r="O1911" s="166"/>
      <c r="P1911" s="166"/>
      <c r="Q1911" s="166"/>
      <c r="R1911" s="166"/>
      <c r="S1911" s="166"/>
      <c r="T1911" s="166"/>
      <c r="U1911" s="166"/>
      <c r="V1911" s="166"/>
      <c r="W1911" s="166"/>
      <c r="X1911" s="166"/>
      <c r="Y1911" s="166"/>
      <c r="Z1911" s="166"/>
      <c r="AA1911" s="166"/>
      <c r="AB1911" s="166"/>
      <c r="AC1911" s="166"/>
      <c r="AD1911" s="166"/>
      <c r="AE1911" s="166"/>
      <c r="AF1911" s="166"/>
      <c r="AG1911" s="166"/>
      <c r="AH1911" s="167"/>
      <c r="AI1911" s="167"/>
      <c r="AJ1911" s="167"/>
      <c r="AK1911" s="167"/>
      <c r="AL1911" s="167"/>
      <c r="AM1911" s="167"/>
      <c r="AN1911" s="167"/>
      <c r="AO1911" s="167"/>
      <c r="AP1911" s="167"/>
      <c r="AQ1911" s="167"/>
      <c r="AR1911" s="167"/>
      <c r="AS1911" s="167"/>
      <c r="AT1911" s="167"/>
      <c r="AU1911" s="167"/>
      <c r="AV1911" s="167"/>
      <c r="AW1911" s="167"/>
      <c r="AX1911" s="167"/>
      <c r="AY1911" s="167"/>
      <c r="AZ1911" s="167"/>
      <c r="BA1911" s="167"/>
      <c r="BB1911" s="167"/>
      <c r="BC1911" s="167"/>
      <c r="BD1911" s="167"/>
      <c r="BE1911" s="167"/>
      <c r="BF1911" s="167"/>
      <c r="BG1911" s="167"/>
      <c r="BH1911" s="167"/>
      <c r="BI1911" s="167"/>
      <c r="BJ1911" s="167"/>
      <c r="BK1911" s="167"/>
      <c r="BL1911" s="166"/>
      <c r="BM1911" s="166"/>
      <c r="BN1911" s="166"/>
      <c r="BO1911" s="166"/>
      <c r="BP1911" s="166"/>
      <c r="BQ1911" s="166"/>
      <c r="BR1911" s="166"/>
      <c r="BS1911" s="166"/>
      <c r="BT1911" s="166"/>
      <c r="BU1911" s="166"/>
      <c r="BV1911" s="166"/>
      <c r="BW1911" s="166"/>
      <c r="BX1911" s="166"/>
      <c r="BY1911" s="166"/>
      <c r="BZ1911" s="166"/>
      <c r="CA1911" s="166"/>
      <c r="CB1911" s="166"/>
      <c r="CC1911" s="166"/>
      <c r="CD1911" s="166"/>
      <c r="CE1911" s="166"/>
      <c r="CF1911" s="166"/>
      <c r="CG1911" s="166"/>
      <c r="CH1911" s="166"/>
      <c r="CI1911" s="166"/>
      <c r="CJ1911" s="166"/>
      <c r="CK1911" s="166"/>
      <c r="CL1911" s="166"/>
      <c r="CM1911" s="166"/>
      <c r="CN1911" s="166"/>
      <c r="CO1911" s="166"/>
      <c r="CP1911" s="166"/>
      <c r="CQ1911" s="166"/>
      <c r="CR1911" s="166"/>
      <c r="CS1911" s="166"/>
      <c r="CT1911" s="166"/>
      <c r="CU1911" s="166"/>
      <c r="CV1911" s="166"/>
      <c r="CW1911" s="166"/>
      <c r="CX1911" s="166"/>
      <c r="CY1911" s="166"/>
      <c r="CZ1911" s="166"/>
      <c r="DA1911" s="166"/>
      <c r="DB1911" s="166"/>
      <c r="DC1911" s="166"/>
      <c r="DD1911" s="166"/>
      <c r="DE1911" s="166"/>
      <c r="DF1911" s="166"/>
      <c r="DG1911" s="166"/>
      <c r="DH1911" s="166"/>
      <c r="DI1911" s="166"/>
      <c r="DJ1911" s="166"/>
      <c r="DK1911" s="166"/>
      <c r="DL1911" s="166"/>
      <c r="DM1911" s="166"/>
      <c r="DN1911" s="166"/>
      <c r="DO1911" s="166"/>
      <c r="DP1911" s="166"/>
      <c r="DQ1911" s="166"/>
      <c r="DR1911" s="166"/>
      <c r="DS1911" s="166"/>
      <c r="DT1911" s="166"/>
      <c r="DU1911" s="166"/>
      <c r="DV1911" s="166"/>
      <c r="DW1911" s="166"/>
      <c r="DX1911" s="166"/>
      <c r="DY1911" s="166"/>
      <c r="DZ1911" s="166"/>
      <c r="EA1911" s="166"/>
      <c r="EB1911" s="166"/>
      <c r="EC1911" s="166"/>
      <c r="ED1911" s="166"/>
      <c r="EE1911" s="166"/>
      <c r="EF1911" s="166"/>
      <c r="EG1911" s="166"/>
      <c r="EH1911" s="166"/>
      <c r="EI1911" s="166"/>
      <c r="EJ1911" s="166"/>
      <c r="EK1911" s="166"/>
      <c r="EL1911" s="166"/>
      <c r="EM1911" s="166"/>
      <c r="EN1911" s="166"/>
      <c r="EO1911" s="166"/>
      <c r="EP1911" s="166"/>
      <c r="EQ1911" s="166"/>
      <c r="ER1911" s="166"/>
      <c r="ES1911" s="166"/>
      <c r="ET1911" s="166"/>
      <c r="EU1911" s="166"/>
      <c r="EV1911" s="166"/>
      <c r="EW1911" s="166"/>
      <c r="EX1911" s="166"/>
      <c r="EY1911" s="166"/>
      <c r="EZ1911" s="166"/>
      <c r="FA1911" s="166"/>
      <c r="FB1911" s="166"/>
      <c r="FC1911" s="166"/>
      <c r="FD1911" s="166"/>
      <c r="FE1911" s="166"/>
      <c r="FF1911" s="166"/>
      <c r="FG1911" s="166"/>
      <c r="FH1911" s="166"/>
      <c r="FI1911" s="166"/>
      <c r="FJ1911" s="166"/>
    </row>
    <row r="1912" spans="13:166" s="19" customFormat="1">
      <c r="M1912" s="166"/>
      <c r="N1912" s="166"/>
      <c r="O1912" s="166"/>
      <c r="P1912" s="166"/>
      <c r="Q1912" s="166"/>
      <c r="R1912" s="166"/>
      <c r="S1912" s="166"/>
      <c r="T1912" s="166"/>
      <c r="U1912" s="166"/>
      <c r="V1912" s="166"/>
      <c r="W1912" s="166"/>
      <c r="X1912" s="166"/>
      <c r="Y1912" s="166"/>
      <c r="Z1912" s="166"/>
      <c r="AA1912" s="166"/>
      <c r="AB1912" s="166"/>
      <c r="AC1912" s="166"/>
      <c r="AD1912" s="166"/>
      <c r="AE1912" s="166"/>
      <c r="AF1912" s="166"/>
      <c r="AG1912" s="166"/>
      <c r="AH1912" s="167"/>
      <c r="AI1912" s="167"/>
      <c r="AJ1912" s="167"/>
      <c r="AK1912" s="167"/>
      <c r="AL1912" s="167"/>
      <c r="AM1912" s="167"/>
      <c r="AN1912" s="167"/>
      <c r="AO1912" s="167"/>
      <c r="AP1912" s="167"/>
      <c r="AQ1912" s="167"/>
      <c r="AR1912" s="167"/>
      <c r="AS1912" s="167"/>
      <c r="AT1912" s="167"/>
      <c r="AU1912" s="167"/>
      <c r="AV1912" s="167"/>
      <c r="AW1912" s="167"/>
      <c r="AX1912" s="167"/>
      <c r="AY1912" s="167"/>
      <c r="AZ1912" s="167"/>
      <c r="BA1912" s="167"/>
      <c r="BB1912" s="167"/>
      <c r="BC1912" s="167"/>
      <c r="BD1912" s="167"/>
      <c r="BE1912" s="167"/>
      <c r="BF1912" s="167"/>
      <c r="BG1912" s="167"/>
      <c r="BH1912" s="167"/>
      <c r="BI1912" s="167"/>
      <c r="BJ1912" s="167"/>
      <c r="BK1912" s="167"/>
      <c r="BL1912" s="166"/>
      <c r="BM1912" s="166"/>
      <c r="BN1912" s="166"/>
      <c r="BO1912" s="166"/>
      <c r="BP1912" s="166"/>
      <c r="BQ1912" s="166"/>
      <c r="BR1912" s="166"/>
      <c r="BS1912" s="166"/>
      <c r="BT1912" s="166"/>
      <c r="BU1912" s="166"/>
      <c r="BV1912" s="166"/>
      <c r="BW1912" s="166"/>
      <c r="BX1912" s="166"/>
      <c r="BY1912" s="166"/>
      <c r="BZ1912" s="166"/>
      <c r="CA1912" s="166"/>
      <c r="CB1912" s="166"/>
      <c r="CC1912" s="166"/>
      <c r="CD1912" s="166"/>
      <c r="CE1912" s="166"/>
      <c r="CF1912" s="166"/>
      <c r="CG1912" s="166"/>
      <c r="CH1912" s="166"/>
      <c r="CI1912" s="166"/>
      <c r="CJ1912" s="166"/>
      <c r="CK1912" s="166"/>
      <c r="CL1912" s="166"/>
      <c r="CM1912" s="166"/>
      <c r="CN1912" s="166"/>
      <c r="CO1912" s="166"/>
      <c r="CP1912" s="166"/>
      <c r="CQ1912" s="166"/>
      <c r="CR1912" s="166"/>
      <c r="CS1912" s="166"/>
      <c r="CT1912" s="166"/>
      <c r="CU1912" s="166"/>
      <c r="CV1912" s="166"/>
      <c r="CW1912" s="166"/>
      <c r="CX1912" s="166"/>
      <c r="CY1912" s="166"/>
      <c r="CZ1912" s="166"/>
      <c r="DA1912" s="166"/>
      <c r="DB1912" s="166"/>
      <c r="DC1912" s="166"/>
      <c r="DD1912" s="166"/>
      <c r="DE1912" s="166"/>
      <c r="DF1912" s="166"/>
      <c r="DG1912" s="166"/>
      <c r="DH1912" s="166"/>
      <c r="DI1912" s="166"/>
      <c r="DJ1912" s="166"/>
      <c r="DK1912" s="166"/>
      <c r="DL1912" s="166"/>
      <c r="DM1912" s="166"/>
      <c r="DN1912" s="166"/>
      <c r="DO1912" s="166"/>
      <c r="DP1912" s="166"/>
      <c r="DQ1912" s="166"/>
      <c r="DR1912" s="166"/>
      <c r="DS1912" s="166"/>
      <c r="DT1912" s="166"/>
      <c r="DU1912" s="166"/>
      <c r="DV1912" s="166"/>
      <c r="DW1912" s="166"/>
      <c r="DX1912" s="166"/>
      <c r="DY1912" s="166"/>
      <c r="DZ1912" s="166"/>
      <c r="EA1912" s="166"/>
      <c r="EB1912" s="166"/>
      <c r="EC1912" s="166"/>
      <c r="ED1912" s="166"/>
      <c r="EE1912" s="166"/>
      <c r="EF1912" s="166"/>
      <c r="EG1912" s="166"/>
      <c r="EH1912" s="166"/>
      <c r="EI1912" s="166"/>
      <c r="EJ1912" s="166"/>
      <c r="EK1912" s="166"/>
      <c r="EL1912" s="166"/>
      <c r="EM1912" s="166"/>
      <c r="EN1912" s="166"/>
      <c r="EO1912" s="166"/>
      <c r="EP1912" s="166"/>
      <c r="EQ1912" s="166"/>
      <c r="ER1912" s="166"/>
      <c r="ES1912" s="166"/>
      <c r="ET1912" s="166"/>
      <c r="EU1912" s="166"/>
      <c r="EV1912" s="166"/>
      <c r="EW1912" s="166"/>
      <c r="EX1912" s="166"/>
      <c r="EY1912" s="166"/>
      <c r="EZ1912" s="166"/>
      <c r="FA1912" s="166"/>
      <c r="FB1912" s="166"/>
      <c r="FC1912" s="166"/>
      <c r="FD1912" s="166"/>
      <c r="FE1912" s="166"/>
      <c r="FF1912" s="166"/>
      <c r="FG1912" s="166"/>
      <c r="FH1912" s="166"/>
      <c r="FI1912" s="166"/>
      <c r="FJ1912" s="166"/>
    </row>
    <row r="1913" spans="13:166" s="19" customFormat="1">
      <c r="M1913" s="166"/>
      <c r="N1913" s="166"/>
      <c r="O1913" s="166"/>
      <c r="P1913" s="166"/>
      <c r="Q1913" s="166"/>
      <c r="R1913" s="166"/>
      <c r="S1913" s="166"/>
      <c r="T1913" s="166"/>
      <c r="U1913" s="166"/>
      <c r="V1913" s="166"/>
      <c r="W1913" s="166"/>
      <c r="X1913" s="166"/>
      <c r="Y1913" s="166"/>
      <c r="Z1913" s="166"/>
      <c r="AA1913" s="166"/>
      <c r="AB1913" s="166"/>
      <c r="AC1913" s="166"/>
      <c r="AD1913" s="166"/>
      <c r="AE1913" s="166"/>
      <c r="AF1913" s="166"/>
      <c r="AG1913" s="166"/>
      <c r="AH1913" s="167"/>
      <c r="AI1913" s="167"/>
      <c r="AJ1913" s="167"/>
      <c r="AK1913" s="167"/>
      <c r="AL1913" s="167"/>
      <c r="AM1913" s="167"/>
      <c r="AN1913" s="167"/>
      <c r="AO1913" s="167"/>
      <c r="AP1913" s="167"/>
      <c r="AQ1913" s="167"/>
      <c r="AR1913" s="167"/>
      <c r="AS1913" s="167"/>
      <c r="AT1913" s="167"/>
      <c r="AU1913" s="167"/>
      <c r="AV1913" s="167"/>
      <c r="AW1913" s="167"/>
      <c r="AX1913" s="167"/>
      <c r="AY1913" s="167"/>
      <c r="AZ1913" s="167"/>
      <c r="BA1913" s="167"/>
      <c r="BB1913" s="167"/>
      <c r="BC1913" s="167"/>
      <c r="BD1913" s="167"/>
      <c r="BE1913" s="167"/>
      <c r="BF1913" s="167"/>
      <c r="BG1913" s="167"/>
      <c r="BH1913" s="167"/>
      <c r="BI1913" s="167"/>
      <c r="BJ1913" s="167"/>
      <c r="BK1913" s="167"/>
      <c r="BL1913" s="166"/>
      <c r="BM1913" s="166"/>
      <c r="BN1913" s="166"/>
      <c r="BO1913" s="166"/>
      <c r="BP1913" s="166"/>
      <c r="BQ1913" s="166"/>
      <c r="BR1913" s="166"/>
      <c r="BS1913" s="166"/>
      <c r="BT1913" s="166"/>
      <c r="BU1913" s="166"/>
      <c r="BV1913" s="166"/>
      <c r="BW1913" s="166"/>
      <c r="BX1913" s="166"/>
      <c r="BY1913" s="166"/>
      <c r="BZ1913" s="166"/>
      <c r="CA1913" s="166"/>
      <c r="CB1913" s="166"/>
      <c r="CC1913" s="166"/>
      <c r="CD1913" s="166"/>
      <c r="CE1913" s="166"/>
      <c r="CF1913" s="166"/>
      <c r="CG1913" s="166"/>
      <c r="CH1913" s="166"/>
      <c r="CI1913" s="166"/>
      <c r="CJ1913" s="166"/>
      <c r="CK1913" s="166"/>
      <c r="CL1913" s="166"/>
      <c r="CM1913" s="166"/>
      <c r="CN1913" s="166"/>
      <c r="CO1913" s="166"/>
      <c r="CP1913" s="166"/>
      <c r="CQ1913" s="166"/>
      <c r="CR1913" s="166"/>
      <c r="CS1913" s="166"/>
      <c r="CT1913" s="166"/>
      <c r="CU1913" s="166"/>
      <c r="CV1913" s="166"/>
      <c r="CW1913" s="166"/>
      <c r="CX1913" s="166"/>
      <c r="CY1913" s="166"/>
      <c r="CZ1913" s="166"/>
      <c r="DA1913" s="166"/>
      <c r="DB1913" s="166"/>
      <c r="DC1913" s="166"/>
      <c r="DD1913" s="166"/>
      <c r="DE1913" s="166"/>
      <c r="DF1913" s="166"/>
      <c r="DG1913" s="166"/>
      <c r="DH1913" s="166"/>
      <c r="DI1913" s="166"/>
      <c r="DJ1913" s="166"/>
      <c r="DK1913" s="166"/>
      <c r="DL1913" s="166"/>
      <c r="DM1913" s="166"/>
      <c r="DN1913" s="166"/>
      <c r="DO1913" s="166"/>
      <c r="DP1913" s="166"/>
      <c r="DQ1913" s="166"/>
      <c r="DR1913" s="166"/>
      <c r="DS1913" s="166"/>
      <c r="DT1913" s="166"/>
      <c r="DU1913" s="166"/>
      <c r="DV1913" s="166"/>
      <c r="DW1913" s="166"/>
      <c r="DX1913" s="166"/>
      <c r="DY1913" s="166"/>
      <c r="DZ1913" s="166"/>
      <c r="EA1913" s="166"/>
      <c r="EB1913" s="166"/>
      <c r="EC1913" s="166"/>
      <c r="ED1913" s="166"/>
      <c r="EE1913" s="166"/>
      <c r="EF1913" s="166"/>
      <c r="EG1913" s="166"/>
      <c r="EH1913" s="166"/>
      <c r="EI1913" s="166"/>
      <c r="EJ1913" s="166"/>
      <c r="EK1913" s="166"/>
      <c r="EL1913" s="166"/>
      <c r="EM1913" s="166"/>
      <c r="EN1913" s="166"/>
      <c r="EO1913" s="166"/>
      <c r="EP1913" s="166"/>
      <c r="EQ1913" s="166"/>
      <c r="ER1913" s="166"/>
      <c r="ES1913" s="166"/>
      <c r="ET1913" s="166"/>
      <c r="EU1913" s="166"/>
      <c r="EV1913" s="166"/>
      <c r="EW1913" s="166"/>
      <c r="EX1913" s="166"/>
      <c r="EY1913" s="166"/>
      <c r="EZ1913" s="166"/>
      <c r="FA1913" s="166"/>
      <c r="FB1913" s="166"/>
      <c r="FC1913" s="166"/>
      <c r="FD1913" s="166"/>
      <c r="FE1913" s="166"/>
      <c r="FF1913" s="166"/>
      <c r="FG1913" s="166"/>
      <c r="FH1913" s="166"/>
      <c r="FI1913" s="166"/>
      <c r="FJ1913" s="166"/>
    </row>
    <row r="1914" spans="13:166" s="19" customFormat="1">
      <c r="M1914" s="166"/>
      <c r="N1914" s="166"/>
      <c r="O1914" s="166"/>
      <c r="P1914" s="166"/>
      <c r="Q1914" s="166"/>
      <c r="R1914" s="166"/>
      <c r="S1914" s="166"/>
      <c r="T1914" s="166"/>
      <c r="U1914" s="166"/>
      <c r="V1914" s="166"/>
      <c r="W1914" s="166"/>
      <c r="X1914" s="166"/>
      <c r="Y1914" s="166"/>
      <c r="Z1914" s="166"/>
      <c r="AA1914" s="166"/>
      <c r="AB1914" s="166"/>
      <c r="AC1914" s="166"/>
      <c r="AD1914" s="166"/>
      <c r="AE1914" s="166"/>
      <c r="AF1914" s="166"/>
      <c r="AG1914" s="166"/>
      <c r="AH1914" s="167"/>
      <c r="AI1914" s="167"/>
      <c r="AJ1914" s="167"/>
      <c r="AK1914" s="167"/>
      <c r="AL1914" s="167"/>
      <c r="AM1914" s="167"/>
      <c r="AN1914" s="167"/>
      <c r="AO1914" s="167"/>
      <c r="AP1914" s="167"/>
      <c r="AQ1914" s="167"/>
      <c r="AR1914" s="167"/>
      <c r="AS1914" s="167"/>
      <c r="AT1914" s="167"/>
      <c r="AU1914" s="167"/>
      <c r="AV1914" s="167"/>
      <c r="AW1914" s="167"/>
      <c r="AX1914" s="167"/>
      <c r="AY1914" s="167"/>
      <c r="AZ1914" s="167"/>
      <c r="BA1914" s="167"/>
      <c r="BB1914" s="167"/>
      <c r="BC1914" s="167"/>
      <c r="BD1914" s="167"/>
      <c r="BE1914" s="167"/>
      <c r="BF1914" s="167"/>
      <c r="BG1914" s="167"/>
      <c r="BH1914" s="167"/>
      <c r="BI1914" s="167"/>
      <c r="BJ1914" s="167"/>
      <c r="BK1914" s="167"/>
      <c r="BL1914" s="166"/>
      <c r="BM1914" s="166"/>
      <c r="BN1914" s="166"/>
      <c r="BO1914" s="166"/>
      <c r="BP1914" s="166"/>
      <c r="BQ1914" s="166"/>
      <c r="BR1914" s="166"/>
      <c r="BS1914" s="166"/>
      <c r="BT1914" s="166"/>
      <c r="BU1914" s="166"/>
      <c r="BV1914" s="166"/>
      <c r="BW1914" s="166"/>
      <c r="BX1914" s="166"/>
      <c r="BY1914" s="166"/>
      <c r="BZ1914" s="166"/>
      <c r="CA1914" s="166"/>
      <c r="CB1914" s="166"/>
      <c r="CC1914" s="166"/>
      <c r="CD1914" s="166"/>
      <c r="CE1914" s="166"/>
      <c r="CF1914" s="166"/>
      <c r="CG1914" s="166"/>
      <c r="CH1914" s="166"/>
      <c r="CI1914" s="166"/>
      <c r="CJ1914" s="166"/>
      <c r="CK1914" s="166"/>
      <c r="CL1914" s="166"/>
      <c r="CM1914" s="166"/>
      <c r="CN1914" s="166"/>
      <c r="CO1914" s="166"/>
      <c r="CP1914" s="166"/>
      <c r="CQ1914" s="166"/>
      <c r="CR1914" s="166"/>
      <c r="CS1914" s="166"/>
      <c r="CT1914" s="166"/>
      <c r="CU1914" s="166"/>
      <c r="CV1914" s="166"/>
      <c r="CW1914" s="166"/>
      <c r="CX1914" s="166"/>
      <c r="CY1914" s="166"/>
      <c r="CZ1914" s="166"/>
      <c r="DA1914" s="166"/>
      <c r="DB1914" s="166"/>
      <c r="DC1914" s="166"/>
      <c r="DD1914" s="166"/>
      <c r="DE1914" s="166"/>
      <c r="DF1914" s="166"/>
      <c r="DG1914" s="166"/>
      <c r="DH1914" s="166"/>
      <c r="DI1914" s="166"/>
      <c r="DJ1914" s="166"/>
      <c r="DK1914" s="166"/>
      <c r="DL1914" s="166"/>
      <c r="DM1914" s="166"/>
      <c r="DN1914" s="166"/>
      <c r="DO1914" s="166"/>
      <c r="DP1914" s="166"/>
      <c r="DQ1914" s="166"/>
      <c r="DR1914" s="166"/>
      <c r="DS1914" s="166"/>
      <c r="DT1914" s="166"/>
      <c r="DU1914" s="166"/>
      <c r="DV1914" s="166"/>
      <c r="DW1914" s="166"/>
      <c r="DX1914" s="166"/>
      <c r="DY1914" s="166"/>
      <c r="DZ1914" s="166"/>
      <c r="EA1914" s="166"/>
      <c r="EB1914" s="166"/>
      <c r="EC1914" s="166"/>
      <c r="ED1914" s="166"/>
      <c r="EE1914" s="166"/>
      <c r="EF1914" s="166"/>
      <c r="EG1914" s="166"/>
      <c r="EH1914" s="166"/>
      <c r="EI1914" s="166"/>
      <c r="EJ1914" s="166"/>
      <c r="EK1914" s="166"/>
      <c r="EL1914" s="166"/>
      <c r="EM1914" s="166"/>
      <c r="EN1914" s="166"/>
      <c r="EO1914" s="166"/>
      <c r="EP1914" s="166"/>
      <c r="EQ1914" s="166"/>
      <c r="ER1914" s="166"/>
      <c r="ES1914" s="166"/>
      <c r="ET1914" s="166"/>
      <c r="EU1914" s="166"/>
      <c r="EV1914" s="166"/>
      <c r="EW1914" s="166"/>
      <c r="EX1914" s="166"/>
      <c r="EY1914" s="166"/>
      <c r="EZ1914" s="166"/>
      <c r="FA1914" s="166"/>
      <c r="FB1914" s="166"/>
      <c r="FC1914" s="166"/>
      <c r="FD1914" s="166"/>
      <c r="FE1914" s="166"/>
      <c r="FF1914" s="166"/>
      <c r="FG1914" s="166"/>
      <c r="FH1914" s="166"/>
      <c r="FI1914" s="166"/>
      <c r="FJ1914" s="166"/>
    </row>
    <row r="1915" spans="13:166" s="19" customFormat="1">
      <c r="M1915" s="166"/>
      <c r="N1915" s="166"/>
      <c r="O1915" s="166"/>
      <c r="P1915" s="166"/>
      <c r="Q1915" s="166"/>
      <c r="R1915" s="166"/>
      <c r="S1915" s="166"/>
      <c r="T1915" s="166"/>
      <c r="U1915" s="166"/>
      <c r="V1915" s="166"/>
      <c r="W1915" s="166"/>
      <c r="X1915" s="166"/>
      <c r="Y1915" s="166"/>
      <c r="Z1915" s="166"/>
      <c r="AA1915" s="166"/>
      <c r="AB1915" s="166"/>
      <c r="AC1915" s="166"/>
      <c r="AD1915" s="166"/>
      <c r="AE1915" s="166"/>
      <c r="AF1915" s="166"/>
      <c r="AG1915" s="166"/>
      <c r="AH1915" s="167"/>
      <c r="AI1915" s="167"/>
      <c r="AJ1915" s="167"/>
      <c r="AK1915" s="167"/>
      <c r="AL1915" s="167"/>
      <c r="AM1915" s="167"/>
      <c r="AN1915" s="167"/>
      <c r="AO1915" s="167"/>
      <c r="AP1915" s="167"/>
      <c r="AQ1915" s="167"/>
      <c r="AR1915" s="167"/>
      <c r="AS1915" s="167"/>
      <c r="AT1915" s="167"/>
      <c r="AU1915" s="167"/>
      <c r="AV1915" s="167"/>
      <c r="AW1915" s="167"/>
      <c r="AX1915" s="167"/>
      <c r="AY1915" s="167"/>
      <c r="AZ1915" s="167"/>
      <c r="BA1915" s="167"/>
      <c r="BB1915" s="167"/>
      <c r="BC1915" s="167"/>
      <c r="BD1915" s="167"/>
      <c r="BE1915" s="167"/>
      <c r="BF1915" s="167"/>
      <c r="BG1915" s="167"/>
      <c r="BH1915" s="167"/>
      <c r="BI1915" s="167"/>
      <c r="BJ1915" s="167"/>
      <c r="BK1915" s="167"/>
      <c r="BL1915" s="166"/>
      <c r="BM1915" s="166"/>
      <c r="BN1915" s="166"/>
      <c r="BO1915" s="166"/>
      <c r="BP1915" s="166"/>
      <c r="BQ1915" s="166"/>
      <c r="BR1915" s="166"/>
      <c r="BS1915" s="166"/>
      <c r="BT1915" s="166"/>
      <c r="BU1915" s="166"/>
      <c r="BV1915" s="166"/>
      <c r="BW1915" s="166"/>
      <c r="BX1915" s="166"/>
      <c r="BY1915" s="166"/>
      <c r="BZ1915" s="166"/>
      <c r="CA1915" s="166"/>
      <c r="CB1915" s="166"/>
      <c r="CC1915" s="166"/>
      <c r="CD1915" s="166"/>
      <c r="CE1915" s="166"/>
      <c r="CF1915" s="166"/>
      <c r="CG1915" s="166"/>
      <c r="CH1915" s="166"/>
      <c r="CI1915" s="166"/>
      <c r="CJ1915" s="166"/>
      <c r="CK1915" s="166"/>
      <c r="CL1915" s="166"/>
      <c r="CM1915" s="166"/>
      <c r="CN1915" s="166"/>
      <c r="CO1915" s="166"/>
      <c r="CP1915" s="166"/>
      <c r="CQ1915" s="166"/>
      <c r="CR1915" s="166"/>
      <c r="CS1915" s="166"/>
      <c r="CT1915" s="166"/>
      <c r="CU1915" s="166"/>
      <c r="CV1915" s="166"/>
      <c r="CW1915" s="166"/>
      <c r="CX1915" s="166"/>
      <c r="CY1915" s="166"/>
      <c r="CZ1915" s="166"/>
      <c r="DA1915" s="166"/>
      <c r="DB1915" s="166"/>
      <c r="DC1915" s="166"/>
      <c r="DD1915" s="166"/>
      <c r="DE1915" s="166"/>
      <c r="DF1915" s="166"/>
      <c r="DG1915" s="166"/>
      <c r="DH1915" s="166"/>
      <c r="DI1915" s="166"/>
      <c r="DJ1915" s="166"/>
      <c r="DK1915" s="166"/>
      <c r="DL1915" s="166"/>
      <c r="DM1915" s="166"/>
      <c r="DN1915" s="166"/>
      <c r="DO1915" s="166"/>
      <c r="DP1915" s="166"/>
      <c r="DQ1915" s="166"/>
      <c r="DR1915" s="166"/>
      <c r="DS1915" s="166"/>
      <c r="DT1915" s="166"/>
      <c r="DU1915" s="166"/>
      <c r="DV1915" s="166"/>
      <c r="DW1915" s="166"/>
      <c r="DX1915" s="166"/>
      <c r="DY1915" s="166"/>
      <c r="DZ1915" s="166"/>
      <c r="EA1915" s="166"/>
      <c r="EB1915" s="166"/>
      <c r="EC1915" s="166"/>
      <c r="ED1915" s="166"/>
      <c r="EE1915" s="166"/>
      <c r="EF1915" s="166"/>
      <c r="EG1915" s="166"/>
      <c r="EH1915" s="166"/>
      <c r="EI1915" s="166"/>
      <c r="EJ1915" s="166"/>
      <c r="EK1915" s="166"/>
      <c r="EL1915" s="166"/>
      <c r="EM1915" s="166"/>
      <c r="EN1915" s="166"/>
      <c r="EO1915" s="166"/>
      <c r="EP1915" s="166"/>
      <c r="EQ1915" s="166"/>
      <c r="ER1915" s="166"/>
      <c r="ES1915" s="166"/>
      <c r="ET1915" s="166"/>
      <c r="EU1915" s="166"/>
      <c r="EV1915" s="166"/>
      <c r="EW1915" s="166"/>
      <c r="EX1915" s="166"/>
      <c r="EY1915" s="166"/>
      <c r="EZ1915" s="166"/>
      <c r="FA1915" s="166"/>
      <c r="FB1915" s="166"/>
      <c r="FC1915" s="166"/>
      <c r="FD1915" s="166"/>
      <c r="FE1915" s="166"/>
      <c r="FF1915" s="166"/>
      <c r="FG1915" s="166"/>
      <c r="FH1915" s="166"/>
      <c r="FI1915" s="166"/>
      <c r="FJ1915" s="166"/>
    </row>
    <row r="1916" spans="13:166" s="19" customFormat="1">
      <c r="M1916" s="166"/>
      <c r="N1916" s="166"/>
      <c r="O1916" s="166"/>
      <c r="P1916" s="166"/>
      <c r="Q1916" s="166"/>
      <c r="R1916" s="166"/>
      <c r="S1916" s="166"/>
      <c r="T1916" s="166"/>
      <c r="U1916" s="166"/>
      <c r="V1916" s="166"/>
      <c r="W1916" s="166"/>
      <c r="X1916" s="166"/>
      <c r="Y1916" s="166"/>
      <c r="Z1916" s="166"/>
      <c r="AA1916" s="166"/>
      <c r="AB1916" s="166"/>
      <c r="AC1916" s="166"/>
      <c r="AD1916" s="166"/>
      <c r="AE1916" s="166"/>
      <c r="AF1916" s="166"/>
      <c r="AG1916" s="166"/>
      <c r="AH1916" s="167"/>
      <c r="AI1916" s="167"/>
      <c r="AJ1916" s="167"/>
      <c r="AK1916" s="167"/>
      <c r="AL1916" s="167"/>
      <c r="AM1916" s="167"/>
      <c r="AN1916" s="167"/>
      <c r="AO1916" s="167"/>
      <c r="AP1916" s="167"/>
      <c r="AQ1916" s="167"/>
      <c r="AR1916" s="167"/>
      <c r="AS1916" s="167"/>
      <c r="AT1916" s="167"/>
      <c r="AU1916" s="167"/>
      <c r="AV1916" s="167"/>
      <c r="AW1916" s="167"/>
      <c r="AX1916" s="167"/>
      <c r="AY1916" s="167"/>
      <c r="AZ1916" s="167"/>
      <c r="BA1916" s="167"/>
      <c r="BB1916" s="167"/>
      <c r="BC1916" s="167"/>
      <c r="BD1916" s="167"/>
      <c r="BE1916" s="167"/>
      <c r="BF1916" s="167"/>
      <c r="BG1916" s="167"/>
      <c r="BH1916" s="167"/>
      <c r="BI1916" s="167"/>
      <c r="BJ1916" s="167"/>
      <c r="BK1916" s="167"/>
      <c r="BL1916" s="166"/>
      <c r="BM1916" s="166"/>
      <c r="BN1916" s="166"/>
      <c r="BO1916" s="166"/>
      <c r="BP1916" s="166"/>
      <c r="BQ1916" s="166"/>
      <c r="BR1916" s="166"/>
      <c r="BS1916" s="166"/>
      <c r="BT1916" s="166"/>
      <c r="BU1916" s="166"/>
      <c r="BV1916" s="166"/>
      <c r="BW1916" s="166"/>
      <c r="BX1916" s="166"/>
      <c r="BY1916" s="166"/>
      <c r="BZ1916" s="166"/>
      <c r="CA1916" s="166"/>
      <c r="CB1916" s="166"/>
      <c r="CC1916" s="166"/>
      <c r="CD1916" s="166"/>
      <c r="CE1916" s="166"/>
      <c r="CF1916" s="166"/>
      <c r="CG1916" s="166"/>
      <c r="CH1916" s="166"/>
      <c r="CI1916" s="166"/>
      <c r="CJ1916" s="166"/>
      <c r="CK1916" s="166"/>
      <c r="CL1916" s="166"/>
      <c r="CM1916" s="166"/>
      <c r="CN1916" s="166"/>
      <c r="CO1916" s="166"/>
      <c r="CP1916" s="166"/>
      <c r="CQ1916" s="166"/>
      <c r="CR1916" s="166"/>
      <c r="CS1916" s="166"/>
      <c r="CT1916" s="166"/>
      <c r="CU1916" s="166"/>
      <c r="CV1916" s="166"/>
      <c r="CW1916" s="166"/>
      <c r="CX1916" s="166"/>
      <c r="CY1916" s="166"/>
      <c r="CZ1916" s="166"/>
      <c r="DA1916" s="166"/>
      <c r="DB1916" s="166"/>
      <c r="DC1916" s="166"/>
      <c r="DD1916" s="166"/>
      <c r="DE1916" s="166"/>
      <c r="DF1916" s="166"/>
      <c r="DG1916" s="166"/>
      <c r="DH1916" s="166"/>
      <c r="DI1916" s="166"/>
      <c r="DJ1916" s="166"/>
      <c r="DK1916" s="166"/>
      <c r="DL1916" s="166"/>
      <c r="DM1916" s="166"/>
      <c r="DN1916" s="166"/>
      <c r="DO1916" s="166"/>
      <c r="DP1916" s="166"/>
      <c r="DQ1916" s="166"/>
      <c r="DR1916" s="166"/>
      <c r="DS1916" s="166"/>
      <c r="DT1916" s="166"/>
      <c r="DU1916" s="166"/>
      <c r="DV1916" s="166"/>
      <c r="DW1916" s="166"/>
      <c r="DX1916" s="166"/>
      <c r="DY1916" s="166"/>
      <c r="DZ1916" s="166"/>
      <c r="EA1916" s="166"/>
      <c r="EB1916" s="166"/>
      <c r="EC1916" s="166"/>
      <c r="ED1916" s="166"/>
      <c r="EE1916" s="166"/>
      <c r="EF1916" s="166"/>
      <c r="EG1916" s="166"/>
      <c r="EH1916" s="166"/>
      <c r="EI1916" s="166"/>
      <c r="EJ1916" s="166"/>
      <c r="EK1916" s="166"/>
      <c r="EL1916" s="166"/>
      <c r="EM1916" s="166"/>
      <c r="EN1916" s="166"/>
      <c r="EO1916" s="166"/>
      <c r="EP1916" s="166"/>
      <c r="EQ1916" s="166"/>
      <c r="ER1916" s="166"/>
      <c r="ES1916" s="166"/>
      <c r="ET1916" s="166"/>
      <c r="EU1916" s="166"/>
      <c r="EV1916" s="166"/>
      <c r="EW1916" s="166"/>
      <c r="EX1916" s="166"/>
      <c r="EY1916" s="166"/>
      <c r="EZ1916" s="166"/>
      <c r="FA1916" s="166"/>
      <c r="FB1916" s="166"/>
      <c r="FC1916" s="166"/>
      <c r="FD1916" s="166"/>
      <c r="FE1916" s="166"/>
      <c r="FF1916" s="166"/>
      <c r="FG1916" s="166"/>
      <c r="FH1916" s="166"/>
      <c r="FI1916" s="166"/>
      <c r="FJ1916" s="166"/>
    </row>
    <row r="1917" spans="13:166" s="19" customFormat="1">
      <c r="M1917" s="166"/>
      <c r="N1917" s="166"/>
      <c r="O1917" s="166"/>
      <c r="P1917" s="166"/>
      <c r="Q1917" s="166"/>
      <c r="R1917" s="166"/>
      <c r="S1917" s="166"/>
      <c r="T1917" s="166"/>
      <c r="U1917" s="166"/>
      <c r="V1917" s="166"/>
      <c r="W1917" s="166"/>
      <c r="X1917" s="166"/>
      <c r="Y1917" s="166"/>
      <c r="Z1917" s="166"/>
      <c r="AA1917" s="166"/>
      <c r="AB1917" s="166"/>
      <c r="AC1917" s="166"/>
      <c r="AD1917" s="166"/>
      <c r="AE1917" s="166"/>
      <c r="AF1917" s="166"/>
      <c r="AG1917" s="166"/>
      <c r="AH1917" s="167"/>
      <c r="AI1917" s="167"/>
      <c r="AJ1917" s="167"/>
      <c r="AK1917" s="167"/>
      <c r="AL1917" s="167"/>
      <c r="AM1917" s="167"/>
      <c r="AN1917" s="167"/>
      <c r="AO1917" s="167"/>
      <c r="AP1917" s="167"/>
      <c r="AQ1917" s="167"/>
      <c r="AR1917" s="167"/>
      <c r="AS1917" s="167"/>
      <c r="AT1917" s="167"/>
      <c r="AU1917" s="167"/>
      <c r="AV1917" s="167"/>
      <c r="AW1917" s="167"/>
      <c r="AX1917" s="167"/>
      <c r="AY1917" s="167"/>
      <c r="AZ1917" s="167"/>
      <c r="BA1917" s="167"/>
      <c r="BB1917" s="167"/>
      <c r="BC1917" s="167"/>
      <c r="BD1917" s="167"/>
      <c r="BE1917" s="167"/>
      <c r="BF1917" s="167"/>
      <c r="BG1917" s="167"/>
      <c r="BH1917" s="167"/>
      <c r="BI1917" s="167"/>
      <c r="BJ1917" s="167"/>
      <c r="BK1917" s="167"/>
      <c r="BL1917" s="166"/>
      <c r="BM1917" s="166"/>
      <c r="BN1917" s="166"/>
      <c r="BO1917" s="166"/>
      <c r="BP1917" s="166"/>
      <c r="BQ1917" s="166"/>
      <c r="BR1917" s="166"/>
      <c r="BS1917" s="166"/>
      <c r="BT1917" s="166"/>
      <c r="BU1917" s="166"/>
      <c r="BV1917" s="166"/>
      <c r="BW1917" s="166"/>
      <c r="BX1917" s="166"/>
      <c r="BY1917" s="166"/>
      <c r="BZ1917" s="166"/>
      <c r="CA1917" s="166"/>
      <c r="CB1917" s="166"/>
      <c r="CC1917" s="166"/>
      <c r="CD1917" s="166"/>
      <c r="CE1917" s="166"/>
      <c r="CF1917" s="166"/>
      <c r="CG1917" s="166"/>
      <c r="CH1917" s="166"/>
      <c r="CI1917" s="166"/>
      <c r="CJ1917" s="166"/>
      <c r="CK1917" s="166"/>
      <c r="CL1917" s="166"/>
      <c r="CM1917" s="166"/>
      <c r="CN1917" s="166"/>
      <c r="CO1917" s="166"/>
      <c r="CP1917" s="166"/>
      <c r="CQ1917" s="166"/>
      <c r="CR1917" s="166"/>
      <c r="CS1917" s="166"/>
      <c r="CT1917" s="166"/>
      <c r="CU1917" s="166"/>
      <c r="CV1917" s="166"/>
      <c r="CW1917" s="166"/>
      <c r="CX1917" s="166"/>
      <c r="CY1917" s="166"/>
      <c r="CZ1917" s="166"/>
      <c r="DA1917" s="166"/>
      <c r="DB1917" s="166"/>
      <c r="DC1917" s="166"/>
      <c r="DD1917" s="166"/>
      <c r="DE1917" s="166"/>
      <c r="DF1917" s="166"/>
      <c r="DG1917" s="166"/>
      <c r="DH1917" s="166"/>
      <c r="DI1917" s="166"/>
      <c r="DJ1917" s="166"/>
      <c r="DK1917" s="166"/>
      <c r="DL1917" s="166"/>
      <c r="DM1917" s="166"/>
      <c r="DN1917" s="166"/>
      <c r="DO1917" s="166"/>
      <c r="DP1917" s="166"/>
      <c r="DQ1917" s="166"/>
      <c r="DR1917" s="166"/>
      <c r="DS1917" s="166"/>
      <c r="DT1917" s="166"/>
      <c r="DU1917" s="166"/>
      <c r="DV1917" s="166"/>
      <c r="DW1917" s="166"/>
      <c r="DX1917" s="166"/>
      <c r="DY1917" s="166"/>
      <c r="DZ1917" s="166"/>
      <c r="EA1917" s="166"/>
      <c r="EB1917" s="166"/>
      <c r="EC1917" s="166"/>
      <c r="ED1917" s="166"/>
      <c r="EE1917" s="166"/>
      <c r="EF1917" s="166"/>
      <c r="EG1917" s="166"/>
      <c r="EH1917" s="166"/>
      <c r="EI1917" s="166"/>
      <c r="EJ1917" s="166"/>
      <c r="EK1917" s="166"/>
      <c r="EL1917" s="166"/>
      <c r="EM1917" s="166"/>
      <c r="EN1917" s="166"/>
      <c r="EO1917" s="166"/>
      <c r="EP1917" s="166"/>
      <c r="EQ1917" s="166"/>
      <c r="ER1917" s="166"/>
      <c r="ES1917" s="166"/>
      <c r="ET1917" s="166"/>
      <c r="EU1917" s="166"/>
      <c r="EV1917" s="166"/>
      <c r="EW1917" s="166"/>
      <c r="EX1917" s="166"/>
      <c r="EY1917" s="166"/>
      <c r="EZ1917" s="166"/>
      <c r="FA1917" s="166"/>
      <c r="FB1917" s="166"/>
      <c r="FC1917" s="166"/>
      <c r="FD1917" s="166"/>
      <c r="FE1917" s="166"/>
      <c r="FF1917" s="166"/>
      <c r="FG1917" s="166"/>
      <c r="FH1917" s="166"/>
      <c r="FI1917" s="166"/>
      <c r="FJ1917" s="166"/>
    </row>
    <row r="1918" spans="13:166" s="19" customFormat="1">
      <c r="M1918" s="166"/>
      <c r="N1918" s="166"/>
      <c r="O1918" s="166"/>
      <c r="P1918" s="166"/>
      <c r="Q1918" s="166"/>
      <c r="R1918" s="166"/>
      <c r="S1918" s="166"/>
      <c r="T1918" s="166"/>
      <c r="U1918" s="166"/>
      <c r="V1918" s="166"/>
      <c r="W1918" s="166"/>
      <c r="X1918" s="166"/>
      <c r="Y1918" s="166"/>
      <c r="Z1918" s="166"/>
      <c r="AA1918" s="166"/>
      <c r="AB1918" s="166"/>
      <c r="AC1918" s="166"/>
      <c r="AD1918" s="166"/>
      <c r="AE1918" s="166"/>
      <c r="AF1918" s="166"/>
      <c r="AG1918" s="166"/>
      <c r="AH1918" s="167"/>
      <c r="AI1918" s="167"/>
      <c r="AJ1918" s="167"/>
      <c r="AK1918" s="167"/>
      <c r="AL1918" s="167"/>
      <c r="AM1918" s="167"/>
      <c r="AN1918" s="167"/>
      <c r="AO1918" s="167"/>
      <c r="AP1918" s="167"/>
      <c r="AQ1918" s="167"/>
      <c r="AR1918" s="167"/>
      <c r="AS1918" s="167"/>
      <c r="AT1918" s="167"/>
      <c r="AU1918" s="167"/>
      <c r="AV1918" s="167"/>
      <c r="AW1918" s="167"/>
      <c r="AX1918" s="167"/>
      <c r="AY1918" s="167"/>
      <c r="AZ1918" s="167"/>
      <c r="BA1918" s="167"/>
      <c r="BB1918" s="167"/>
      <c r="BC1918" s="167"/>
      <c r="BD1918" s="167"/>
      <c r="BE1918" s="167"/>
      <c r="BF1918" s="167"/>
      <c r="BG1918" s="167"/>
      <c r="BH1918" s="167"/>
      <c r="BI1918" s="167"/>
      <c r="BJ1918" s="167"/>
      <c r="BK1918" s="167"/>
      <c r="BL1918" s="166"/>
      <c r="BM1918" s="166"/>
      <c r="BN1918" s="166"/>
      <c r="BO1918" s="166"/>
      <c r="BP1918" s="166"/>
      <c r="BQ1918" s="166"/>
      <c r="BR1918" s="166"/>
      <c r="BS1918" s="166"/>
      <c r="BT1918" s="166"/>
      <c r="BU1918" s="166"/>
      <c r="BV1918" s="166"/>
      <c r="BW1918" s="166"/>
      <c r="BX1918" s="166"/>
      <c r="BY1918" s="166"/>
      <c r="BZ1918" s="166"/>
      <c r="CA1918" s="166"/>
      <c r="CB1918" s="166"/>
      <c r="CC1918" s="166"/>
      <c r="CD1918" s="166"/>
      <c r="CE1918" s="166"/>
      <c r="CF1918" s="166"/>
      <c r="CG1918" s="166"/>
      <c r="CH1918" s="166"/>
      <c r="CI1918" s="166"/>
      <c r="CJ1918" s="166"/>
      <c r="CK1918" s="166"/>
      <c r="CL1918" s="166"/>
      <c r="CM1918" s="166"/>
      <c r="CN1918" s="166"/>
      <c r="CO1918" s="166"/>
      <c r="CP1918" s="166"/>
      <c r="CQ1918" s="166"/>
      <c r="CR1918" s="166"/>
      <c r="CS1918" s="166"/>
      <c r="CT1918" s="166"/>
      <c r="CU1918" s="166"/>
      <c r="CV1918" s="166"/>
      <c r="CW1918" s="166"/>
      <c r="CX1918" s="166"/>
      <c r="CY1918" s="166"/>
      <c r="CZ1918" s="166"/>
      <c r="DA1918" s="166"/>
      <c r="DB1918" s="166"/>
      <c r="DC1918" s="166"/>
      <c r="DD1918" s="166"/>
      <c r="DE1918" s="166"/>
      <c r="DF1918" s="166"/>
      <c r="DG1918" s="166"/>
      <c r="DH1918" s="166"/>
      <c r="DI1918" s="166"/>
      <c r="DJ1918" s="166"/>
      <c r="DK1918" s="166"/>
      <c r="DL1918" s="166"/>
      <c r="DM1918" s="166"/>
      <c r="DN1918" s="166"/>
      <c r="DO1918" s="166"/>
      <c r="DP1918" s="166"/>
      <c r="DQ1918" s="166"/>
      <c r="DR1918" s="166"/>
      <c r="DS1918" s="166"/>
      <c r="DT1918" s="166"/>
      <c r="DU1918" s="166"/>
      <c r="DV1918" s="166"/>
      <c r="DW1918" s="166"/>
      <c r="DX1918" s="166"/>
      <c r="DY1918" s="166"/>
      <c r="DZ1918" s="166"/>
      <c r="EA1918" s="166"/>
      <c r="EB1918" s="166"/>
      <c r="EC1918" s="166"/>
      <c r="ED1918" s="166"/>
      <c r="EE1918" s="166"/>
      <c r="EF1918" s="166"/>
      <c r="EG1918" s="166"/>
      <c r="EH1918" s="166"/>
      <c r="EI1918" s="166"/>
      <c r="EJ1918" s="166"/>
      <c r="EK1918" s="166"/>
      <c r="EL1918" s="166"/>
      <c r="EM1918" s="166"/>
      <c r="EN1918" s="166"/>
      <c r="EO1918" s="166"/>
      <c r="EP1918" s="166"/>
      <c r="EQ1918" s="166"/>
      <c r="ER1918" s="166"/>
      <c r="ES1918" s="166"/>
      <c r="ET1918" s="166"/>
      <c r="EU1918" s="166"/>
      <c r="EV1918" s="166"/>
      <c r="EW1918" s="166"/>
      <c r="EX1918" s="166"/>
      <c r="EY1918" s="166"/>
      <c r="EZ1918" s="166"/>
      <c r="FA1918" s="166"/>
      <c r="FB1918" s="166"/>
      <c r="FC1918" s="166"/>
      <c r="FD1918" s="166"/>
      <c r="FE1918" s="166"/>
      <c r="FF1918" s="166"/>
      <c r="FG1918" s="166"/>
      <c r="FH1918" s="166"/>
      <c r="FI1918" s="166"/>
      <c r="FJ1918" s="166"/>
    </row>
    <row r="1919" spans="13:166" s="19" customFormat="1">
      <c r="M1919" s="166"/>
      <c r="N1919" s="166"/>
      <c r="O1919" s="166"/>
      <c r="P1919" s="166"/>
      <c r="Q1919" s="166"/>
      <c r="R1919" s="166"/>
      <c r="S1919" s="166"/>
      <c r="T1919" s="166"/>
      <c r="U1919" s="166"/>
      <c r="V1919" s="166"/>
      <c r="W1919" s="166"/>
      <c r="X1919" s="166"/>
      <c r="Y1919" s="166"/>
      <c r="Z1919" s="166"/>
      <c r="AA1919" s="166"/>
      <c r="AB1919" s="166"/>
      <c r="AC1919" s="166"/>
      <c r="AD1919" s="166"/>
      <c r="AE1919" s="166"/>
      <c r="AF1919" s="166"/>
      <c r="AG1919" s="166"/>
      <c r="AH1919" s="167"/>
      <c r="AI1919" s="167"/>
      <c r="AJ1919" s="167"/>
      <c r="AK1919" s="167"/>
      <c r="AL1919" s="167"/>
      <c r="AM1919" s="167"/>
      <c r="AN1919" s="167"/>
      <c r="AO1919" s="167"/>
      <c r="AP1919" s="167"/>
      <c r="AQ1919" s="167"/>
      <c r="AR1919" s="167"/>
      <c r="AS1919" s="167"/>
      <c r="AT1919" s="167"/>
      <c r="AU1919" s="167"/>
      <c r="AV1919" s="167"/>
      <c r="AW1919" s="167"/>
      <c r="AX1919" s="167"/>
      <c r="AY1919" s="167"/>
      <c r="AZ1919" s="167"/>
      <c r="BA1919" s="167"/>
      <c r="BB1919" s="167"/>
      <c r="BC1919" s="167"/>
      <c r="BD1919" s="167"/>
      <c r="BE1919" s="167"/>
      <c r="BF1919" s="167"/>
      <c r="BG1919" s="167"/>
      <c r="BH1919" s="167"/>
      <c r="BI1919" s="167"/>
      <c r="BJ1919" s="167"/>
      <c r="BK1919" s="167"/>
      <c r="BL1919" s="166"/>
      <c r="BM1919" s="166"/>
      <c r="BN1919" s="166"/>
      <c r="BO1919" s="166"/>
      <c r="BP1919" s="166"/>
      <c r="BQ1919" s="166"/>
      <c r="BR1919" s="166"/>
      <c r="BS1919" s="166"/>
      <c r="BT1919" s="166"/>
      <c r="BU1919" s="166"/>
      <c r="BV1919" s="166"/>
      <c r="BW1919" s="166"/>
      <c r="BX1919" s="166"/>
      <c r="BY1919" s="166"/>
      <c r="BZ1919" s="166"/>
      <c r="CA1919" s="166"/>
      <c r="CB1919" s="166"/>
      <c r="CC1919" s="166"/>
      <c r="CD1919" s="166"/>
      <c r="CE1919" s="166"/>
      <c r="CF1919" s="166"/>
      <c r="CG1919" s="166"/>
      <c r="CH1919" s="166"/>
      <c r="CI1919" s="166"/>
      <c r="CJ1919" s="166"/>
      <c r="CK1919" s="166"/>
      <c r="CL1919" s="166"/>
      <c r="CM1919" s="166"/>
      <c r="CN1919" s="166"/>
      <c r="CO1919" s="166"/>
      <c r="CP1919" s="166"/>
      <c r="CQ1919" s="166"/>
      <c r="CR1919" s="166"/>
      <c r="CS1919" s="166"/>
      <c r="CT1919" s="166"/>
      <c r="CU1919" s="166"/>
      <c r="CV1919" s="166"/>
      <c r="CW1919" s="166"/>
      <c r="CX1919" s="166"/>
      <c r="CY1919" s="166"/>
      <c r="CZ1919" s="166"/>
      <c r="DA1919" s="166"/>
      <c r="DB1919" s="166"/>
      <c r="DC1919" s="166"/>
      <c r="DD1919" s="166"/>
      <c r="DE1919" s="166"/>
      <c r="DF1919" s="166"/>
      <c r="DG1919" s="166"/>
      <c r="DH1919" s="166"/>
      <c r="DI1919" s="166"/>
      <c r="DJ1919" s="166"/>
      <c r="DK1919" s="166"/>
      <c r="DL1919" s="166"/>
      <c r="DM1919" s="166"/>
      <c r="DN1919" s="166"/>
      <c r="DO1919" s="166"/>
      <c r="DP1919" s="166"/>
      <c r="DQ1919" s="166"/>
      <c r="DR1919" s="166"/>
      <c r="DS1919" s="166"/>
      <c r="DT1919" s="166"/>
      <c r="DU1919" s="166"/>
      <c r="DV1919" s="166"/>
      <c r="DW1919" s="166"/>
      <c r="DX1919" s="166"/>
      <c r="DY1919" s="166"/>
      <c r="DZ1919" s="166"/>
      <c r="EA1919" s="166"/>
      <c r="EB1919" s="166"/>
      <c r="EC1919" s="166"/>
      <c r="ED1919" s="166"/>
      <c r="EE1919" s="166"/>
      <c r="EF1919" s="166"/>
      <c r="EG1919" s="166"/>
      <c r="EH1919" s="166"/>
      <c r="EI1919" s="166"/>
      <c r="EJ1919" s="166"/>
      <c r="EK1919" s="166"/>
      <c r="EL1919" s="166"/>
      <c r="EM1919" s="166"/>
      <c r="EN1919" s="166"/>
      <c r="EO1919" s="166"/>
      <c r="EP1919" s="166"/>
      <c r="EQ1919" s="166"/>
      <c r="ER1919" s="166"/>
      <c r="ES1919" s="166"/>
      <c r="ET1919" s="166"/>
      <c r="EU1919" s="166"/>
      <c r="EV1919" s="166"/>
      <c r="EW1919" s="166"/>
      <c r="EX1919" s="166"/>
      <c r="EY1919" s="166"/>
      <c r="EZ1919" s="166"/>
      <c r="FA1919" s="166"/>
      <c r="FB1919" s="166"/>
      <c r="FC1919" s="166"/>
      <c r="FD1919" s="166"/>
      <c r="FE1919" s="166"/>
      <c r="FF1919" s="166"/>
      <c r="FG1919" s="166"/>
      <c r="FH1919" s="166"/>
      <c r="FI1919" s="166"/>
      <c r="FJ1919" s="166"/>
    </row>
    <row r="1920" spans="13:166" s="19" customFormat="1">
      <c r="M1920" s="166"/>
      <c r="N1920" s="166"/>
      <c r="O1920" s="166"/>
      <c r="P1920" s="166"/>
      <c r="Q1920" s="166"/>
      <c r="R1920" s="166"/>
      <c r="S1920" s="166"/>
      <c r="T1920" s="166"/>
      <c r="U1920" s="166"/>
      <c r="V1920" s="166"/>
      <c r="W1920" s="166"/>
      <c r="X1920" s="166"/>
      <c r="Y1920" s="166"/>
      <c r="Z1920" s="166"/>
      <c r="AA1920" s="166"/>
      <c r="AB1920" s="166"/>
      <c r="AC1920" s="166"/>
      <c r="AD1920" s="166"/>
      <c r="AE1920" s="166"/>
      <c r="AF1920" s="166"/>
      <c r="AG1920" s="166"/>
      <c r="AH1920" s="167"/>
      <c r="AI1920" s="167"/>
      <c r="AJ1920" s="167"/>
      <c r="AK1920" s="167"/>
      <c r="AL1920" s="167"/>
      <c r="AM1920" s="167"/>
      <c r="AN1920" s="167"/>
      <c r="AO1920" s="167"/>
      <c r="AP1920" s="167"/>
      <c r="AQ1920" s="167"/>
      <c r="AR1920" s="167"/>
      <c r="AS1920" s="167"/>
      <c r="AT1920" s="167"/>
      <c r="AU1920" s="167"/>
      <c r="AV1920" s="167"/>
      <c r="AW1920" s="167"/>
      <c r="AX1920" s="167"/>
      <c r="AY1920" s="167"/>
      <c r="AZ1920" s="167"/>
      <c r="BA1920" s="167"/>
      <c r="BB1920" s="167"/>
      <c r="BC1920" s="167"/>
      <c r="BD1920" s="167"/>
      <c r="BE1920" s="167"/>
      <c r="BF1920" s="167"/>
      <c r="BG1920" s="167"/>
      <c r="BH1920" s="167"/>
      <c r="BI1920" s="167"/>
      <c r="BJ1920" s="167"/>
      <c r="BK1920" s="167"/>
      <c r="BL1920" s="166"/>
      <c r="BM1920" s="166"/>
      <c r="BN1920" s="166"/>
      <c r="BO1920" s="166"/>
      <c r="BP1920" s="166"/>
      <c r="BQ1920" s="166"/>
      <c r="BR1920" s="166"/>
      <c r="BS1920" s="166"/>
      <c r="BT1920" s="166"/>
      <c r="BU1920" s="166"/>
      <c r="BV1920" s="166"/>
      <c r="BW1920" s="166"/>
      <c r="BX1920" s="166"/>
      <c r="BY1920" s="166"/>
      <c r="BZ1920" s="166"/>
      <c r="CA1920" s="166"/>
      <c r="CB1920" s="166"/>
      <c r="CC1920" s="166"/>
      <c r="CD1920" s="166"/>
      <c r="CE1920" s="166"/>
      <c r="CF1920" s="166"/>
      <c r="CG1920" s="166"/>
      <c r="CH1920" s="166"/>
      <c r="CI1920" s="166"/>
      <c r="CJ1920" s="166"/>
      <c r="CK1920" s="166"/>
      <c r="CL1920" s="166"/>
      <c r="CM1920" s="166"/>
      <c r="CN1920" s="166"/>
      <c r="CO1920" s="166"/>
      <c r="CP1920" s="166"/>
      <c r="CQ1920" s="166"/>
      <c r="CR1920" s="166"/>
      <c r="CS1920" s="166"/>
      <c r="CT1920" s="166"/>
      <c r="CU1920" s="166"/>
      <c r="CV1920" s="166"/>
      <c r="CW1920" s="166"/>
      <c r="CX1920" s="166"/>
      <c r="CY1920" s="166"/>
      <c r="CZ1920" s="166"/>
      <c r="DA1920" s="166"/>
      <c r="DB1920" s="166"/>
      <c r="DC1920" s="166"/>
      <c r="DD1920" s="166"/>
      <c r="DE1920" s="166"/>
      <c r="DF1920" s="166"/>
      <c r="DG1920" s="166"/>
      <c r="DH1920" s="166"/>
      <c r="DI1920" s="166"/>
      <c r="DJ1920" s="166"/>
      <c r="DK1920" s="166"/>
      <c r="DL1920" s="166"/>
      <c r="DM1920" s="166"/>
      <c r="DN1920" s="166"/>
      <c r="DO1920" s="166"/>
      <c r="DP1920" s="166"/>
      <c r="DQ1920" s="166"/>
      <c r="DR1920" s="166"/>
      <c r="DS1920" s="166"/>
      <c r="DT1920" s="166"/>
      <c r="DU1920" s="166"/>
      <c r="DV1920" s="166"/>
      <c r="DW1920" s="166"/>
      <c r="DX1920" s="166"/>
      <c r="DY1920" s="166"/>
      <c r="DZ1920" s="166"/>
      <c r="EA1920" s="166"/>
      <c r="EB1920" s="166"/>
      <c r="EC1920" s="166"/>
      <c r="ED1920" s="166"/>
      <c r="EE1920" s="166"/>
      <c r="EF1920" s="166"/>
      <c r="EG1920" s="166"/>
      <c r="EH1920" s="166"/>
      <c r="EI1920" s="166"/>
      <c r="EJ1920" s="166"/>
      <c r="EK1920" s="166"/>
      <c r="EL1920" s="166"/>
      <c r="EM1920" s="166"/>
      <c r="EN1920" s="166"/>
      <c r="EO1920" s="166"/>
      <c r="EP1920" s="166"/>
      <c r="EQ1920" s="166"/>
      <c r="ER1920" s="166"/>
      <c r="ES1920" s="166"/>
      <c r="ET1920" s="166"/>
      <c r="EU1920" s="166"/>
      <c r="EV1920" s="166"/>
      <c r="EW1920" s="166"/>
      <c r="EX1920" s="166"/>
      <c r="EY1920" s="166"/>
      <c r="EZ1920" s="166"/>
      <c r="FA1920" s="166"/>
      <c r="FB1920" s="166"/>
      <c r="FC1920" s="166"/>
      <c r="FD1920" s="166"/>
      <c r="FE1920" s="166"/>
      <c r="FF1920" s="166"/>
      <c r="FG1920" s="166"/>
      <c r="FH1920" s="166"/>
      <c r="FI1920" s="166"/>
      <c r="FJ1920" s="166"/>
    </row>
    <row r="1921" spans="13:166" s="19" customFormat="1">
      <c r="M1921" s="166"/>
      <c r="N1921" s="166"/>
      <c r="O1921" s="166"/>
      <c r="P1921" s="166"/>
      <c r="Q1921" s="166"/>
      <c r="R1921" s="166"/>
      <c r="S1921" s="166"/>
      <c r="T1921" s="166"/>
      <c r="U1921" s="166"/>
      <c r="V1921" s="166"/>
      <c r="W1921" s="166"/>
      <c r="X1921" s="166"/>
      <c r="Y1921" s="166"/>
      <c r="Z1921" s="166"/>
      <c r="AA1921" s="166"/>
      <c r="AB1921" s="166"/>
      <c r="AC1921" s="166"/>
      <c r="AD1921" s="166"/>
      <c r="AE1921" s="166"/>
      <c r="AF1921" s="166"/>
      <c r="AG1921" s="166"/>
      <c r="AH1921" s="167"/>
      <c r="AI1921" s="167"/>
      <c r="AJ1921" s="167"/>
      <c r="AK1921" s="167"/>
      <c r="AL1921" s="167"/>
      <c r="AM1921" s="167"/>
      <c r="AN1921" s="167"/>
      <c r="AO1921" s="167"/>
      <c r="AP1921" s="167"/>
      <c r="AQ1921" s="167"/>
      <c r="AR1921" s="167"/>
      <c r="AS1921" s="167"/>
      <c r="AT1921" s="167"/>
      <c r="AU1921" s="167"/>
      <c r="AV1921" s="167"/>
      <c r="AW1921" s="167"/>
      <c r="AX1921" s="167"/>
      <c r="AY1921" s="167"/>
      <c r="AZ1921" s="167"/>
      <c r="BA1921" s="167"/>
      <c r="BB1921" s="167"/>
      <c r="BC1921" s="167"/>
      <c r="BD1921" s="167"/>
      <c r="BE1921" s="167"/>
      <c r="BF1921" s="167"/>
      <c r="BG1921" s="167"/>
      <c r="BH1921" s="167"/>
      <c r="BI1921" s="167"/>
      <c r="BJ1921" s="167"/>
      <c r="BK1921" s="167"/>
      <c r="BL1921" s="166"/>
      <c r="BM1921" s="166"/>
      <c r="BN1921" s="166"/>
      <c r="BO1921" s="166"/>
      <c r="BP1921" s="166"/>
      <c r="BQ1921" s="166"/>
      <c r="BR1921" s="166"/>
      <c r="BS1921" s="166"/>
      <c r="BT1921" s="166"/>
      <c r="BU1921" s="166"/>
      <c r="BV1921" s="166"/>
      <c r="BW1921" s="166"/>
      <c r="BX1921" s="166"/>
      <c r="BY1921" s="166"/>
      <c r="BZ1921" s="166"/>
      <c r="CA1921" s="166"/>
      <c r="CB1921" s="166"/>
      <c r="CC1921" s="166"/>
      <c r="CD1921" s="166"/>
      <c r="CE1921" s="166"/>
      <c r="CF1921" s="166"/>
      <c r="CG1921" s="166"/>
      <c r="CH1921" s="166"/>
      <c r="CI1921" s="166"/>
      <c r="CJ1921" s="166"/>
      <c r="CK1921" s="166"/>
      <c r="CL1921" s="166"/>
      <c r="CM1921" s="166"/>
      <c r="CN1921" s="166"/>
      <c r="CO1921" s="166"/>
      <c r="CP1921" s="166"/>
      <c r="CQ1921" s="166"/>
      <c r="CR1921" s="166"/>
      <c r="CS1921" s="166"/>
      <c r="CT1921" s="166"/>
      <c r="CU1921" s="166"/>
      <c r="CV1921" s="166"/>
      <c r="CW1921" s="166"/>
      <c r="CX1921" s="166"/>
      <c r="CY1921" s="166"/>
      <c r="CZ1921" s="166"/>
      <c r="DA1921" s="166"/>
      <c r="DB1921" s="166"/>
      <c r="DC1921" s="166"/>
      <c r="DD1921" s="166"/>
      <c r="DE1921" s="166"/>
      <c r="DF1921" s="166"/>
      <c r="DG1921" s="166"/>
      <c r="DH1921" s="166"/>
      <c r="DI1921" s="166"/>
      <c r="DJ1921" s="166"/>
      <c r="DK1921" s="166"/>
      <c r="DL1921" s="166"/>
      <c r="DM1921" s="166"/>
      <c r="DN1921" s="166"/>
      <c r="DO1921" s="166"/>
      <c r="DP1921" s="166"/>
      <c r="DQ1921" s="166"/>
      <c r="DR1921" s="166"/>
      <c r="DS1921" s="166"/>
      <c r="DT1921" s="166"/>
      <c r="DU1921" s="166"/>
      <c r="DV1921" s="166"/>
      <c r="DW1921" s="166"/>
      <c r="DX1921" s="166"/>
      <c r="DY1921" s="166"/>
      <c r="DZ1921" s="166"/>
      <c r="EA1921" s="166"/>
      <c r="EB1921" s="166"/>
      <c r="EC1921" s="166"/>
      <c r="ED1921" s="166"/>
      <c r="EE1921" s="166"/>
      <c r="EF1921" s="166"/>
      <c r="EG1921" s="166"/>
      <c r="EH1921" s="166"/>
      <c r="EI1921" s="166"/>
      <c r="EJ1921" s="166"/>
      <c r="EK1921" s="166"/>
      <c r="EL1921" s="166"/>
      <c r="EM1921" s="166"/>
      <c r="EN1921" s="166"/>
      <c r="EO1921" s="166"/>
      <c r="EP1921" s="166"/>
      <c r="EQ1921" s="166"/>
      <c r="ER1921" s="166"/>
      <c r="ES1921" s="166"/>
      <c r="ET1921" s="166"/>
      <c r="EU1921" s="166"/>
      <c r="EV1921" s="166"/>
      <c r="EW1921" s="166"/>
      <c r="EX1921" s="166"/>
      <c r="EY1921" s="166"/>
      <c r="EZ1921" s="166"/>
      <c r="FA1921" s="166"/>
      <c r="FB1921" s="166"/>
      <c r="FC1921" s="166"/>
      <c r="FD1921" s="166"/>
      <c r="FE1921" s="166"/>
      <c r="FF1921" s="166"/>
      <c r="FG1921" s="166"/>
      <c r="FH1921" s="166"/>
      <c r="FI1921" s="166"/>
      <c r="FJ1921" s="166"/>
    </row>
    <row r="1922" spans="13:166" s="19" customFormat="1">
      <c r="M1922" s="166"/>
      <c r="N1922" s="166"/>
      <c r="O1922" s="166"/>
      <c r="P1922" s="166"/>
      <c r="Q1922" s="166"/>
      <c r="R1922" s="166"/>
      <c r="S1922" s="166"/>
      <c r="T1922" s="166"/>
      <c r="U1922" s="166"/>
      <c r="V1922" s="166"/>
      <c r="W1922" s="166"/>
      <c r="X1922" s="166"/>
      <c r="Y1922" s="166"/>
      <c r="Z1922" s="166"/>
      <c r="AA1922" s="166"/>
      <c r="AB1922" s="166"/>
      <c r="AC1922" s="166"/>
      <c r="AD1922" s="166"/>
      <c r="AE1922" s="166"/>
      <c r="AF1922" s="166"/>
      <c r="AG1922" s="166"/>
      <c r="AH1922" s="167"/>
      <c r="AI1922" s="167"/>
      <c r="AJ1922" s="167"/>
      <c r="AK1922" s="167"/>
      <c r="AL1922" s="167"/>
      <c r="AM1922" s="167"/>
      <c r="AN1922" s="167"/>
      <c r="AO1922" s="167"/>
      <c r="AP1922" s="167"/>
      <c r="AQ1922" s="167"/>
      <c r="AR1922" s="167"/>
      <c r="AS1922" s="167"/>
      <c r="AT1922" s="167"/>
      <c r="AU1922" s="167"/>
      <c r="AV1922" s="167"/>
      <c r="AW1922" s="167"/>
      <c r="AX1922" s="167"/>
      <c r="AY1922" s="167"/>
      <c r="AZ1922" s="167"/>
      <c r="BA1922" s="167"/>
      <c r="BB1922" s="167"/>
      <c r="BC1922" s="167"/>
      <c r="BD1922" s="167"/>
      <c r="BE1922" s="167"/>
      <c r="BF1922" s="167"/>
      <c r="BG1922" s="167"/>
      <c r="BH1922" s="167"/>
      <c r="BI1922" s="167"/>
      <c r="BJ1922" s="167"/>
      <c r="BK1922" s="167"/>
      <c r="BL1922" s="166"/>
      <c r="BM1922" s="166"/>
      <c r="BN1922" s="166"/>
      <c r="BO1922" s="166"/>
      <c r="BP1922" s="166"/>
      <c r="BQ1922" s="166"/>
      <c r="BR1922" s="166"/>
      <c r="BS1922" s="166"/>
      <c r="BT1922" s="166"/>
      <c r="BU1922" s="166"/>
      <c r="BV1922" s="166"/>
      <c r="BW1922" s="166"/>
      <c r="BX1922" s="166"/>
      <c r="BY1922" s="166"/>
      <c r="BZ1922" s="166"/>
      <c r="CA1922" s="166"/>
      <c r="CB1922" s="166"/>
      <c r="CC1922" s="166"/>
      <c r="CD1922" s="166"/>
      <c r="CE1922" s="166"/>
      <c r="CF1922" s="166"/>
      <c r="CG1922" s="166"/>
      <c r="CH1922" s="166"/>
      <c r="CI1922" s="166"/>
      <c r="CJ1922" s="166"/>
      <c r="CK1922" s="166"/>
      <c r="CL1922" s="166"/>
      <c r="CM1922" s="166"/>
      <c r="CN1922" s="166"/>
      <c r="CO1922" s="166"/>
      <c r="CP1922" s="166"/>
      <c r="CQ1922" s="166"/>
      <c r="CR1922" s="166"/>
      <c r="CS1922" s="166"/>
      <c r="CT1922" s="166"/>
      <c r="CU1922" s="166"/>
      <c r="CV1922" s="166"/>
      <c r="CW1922" s="166"/>
      <c r="CX1922" s="166"/>
      <c r="CY1922" s="166"/>
      <c r="CZ1922" s="166"/>
      <c r="DA1922" s="166"/>
      <c r="DB1922" s="166"/>
      <c r="DC1922" s="166"/>
      <c r="DD1922" s="166"/>
      <c r="DE1922" s="166"/>
      <c r="DF1922" s="166"/>
      <c r="DG1922" s="166"/>
      <c r="DH1922" s="166"/>
      <c r="DI1922" s="166"/>
      <c r="DJ1922" s="166"/>
      <c r="DK1922" s="166"/>
      <c r="DL1922" s="166"/>
      <c r="DM1922" s="166"/>
      <c r="DN1922" s="166"/>
      <c r="DO1922" s="166"/>
      <c r="DP1922" s="166"/>
      <c r="DQ1922" s="166"/>
      <c r="DR1922" s="166"/>
      <c r="DS1922" s="166"/>
      <c r="DT1922" s="166"/>
      <c r="DU1922" s="166"/>
      <c r="DV1922" s="166"/>
      <c r="DW1922" s="166"/>
      <c r="DX1922" s="166"/>
      <c r="DY1922" s="166"/>
      <c r="DZ1922" s="166"/>
      <c r="EA1922" s="166"/>
      <c r="EB1922" s="166"/>
      <c r="EC1922" s="166"/>
      <c r="ED1922" s="166"/>
      <c r="EE1922" s="166"/>
      <c r="EF1922" s="166"/>
      <c r="EG1922" s="166"/>
      <c r="EH1922" s="166"/>
      <c r="EI1922" s="166"/>
      <c r="EJ1922" s="166"/>
      <c r="EK1922" s="166"/>
      <c r="EL1922" s="166"/>
      <c r="EM1922" s="166"/>
      <c r="EN1922" s="166"/>
      <c r="EO1922" s="166"/>
      <c r="EP1922" s="166"/>
      <c r="EQ1922" s="166"/>
      <c r="ER1922" s="166"/>
      <c r="ES1922" s="166"/>
      <c r="ET1922" s="166"/>
      <c r="EU1922" s="166"/>
      <c r="EV1922" s="166"/>
      <c r="EW1922" s="166"/>
      <c r="EX1922" s="166"/>
      <c r="EY1922" s="166"/>
      <c r="EZ1922" s="166"/>
      <c r="FA1922" s="166"/>
      <c r="FB1922" s="166"/>
      <c r="FC1922" s="166"/>
      <c r="FD1922" s="166"/>
      <c r="FE1922" s="166"/>
      <c r="FF1922" s="166"/>
      <c r="FG1922" s="166"/>
      <c r="FH1922" s="166"/>
      <c r="FI1922" s="166"/>
      <c r="FJ1922" s="166"/>
    </row>
    <row r="1923" spans="13:166" s="19" customFormat="1">
      <c r="M1923" s="166"/>
      <c r="N1923" s="166"/>
      <c r="O1923" s="166"/>
      <c r="P1923" s="166"/>
      <c r="Q1923" s="166"/>
      <c r="R1923" s="166"/>
      <c r="S1923" s="166"/>
      <c r="T1923" s="166"/>
      <c r="U1923" s="166"/>
      <c r="V1923" s="166"/>
      <c r="W1923" s="166"/>
      <c r="X1923" s="166"/>
      <c r="Y1923" s="166"/>
      <c r="Z1923" s="166"/>
      <c r="AA1923" s="166"/>
      <c r="AB1923" s="166"/>
      <c r="AC1923" s="166"/>
      <c r="AD1923" s="166"/>
      <c r="AE1923" s="166"/>
      <c r="AF1923" s="166"/>
      <c r="AG1923" s="166"/>
      <c r="AH1923" s="167"/>
      <c r="AI1923" s="167"/>
      <c r="AJ1923" s="167"/>
      <c r="AK1923" s="167"/>
      <c r="AL1923" s="167"/>
      <c r="AM1923" s="167"/>
      <c r="AN1923" s="167"/>
      <c r="AO1923" s="167"/>
      <c r="AP1923" s="167"/>
      <c r="AQ1923" s="167"/>
      <c r="AR1923" s="167"/>
      <c r="AS1923" s="167"/>
      <c r="AT1923" s="167"/>
      <c r="AU1923" s="167"/>
      <c r="AV1923" s="167"/>
      <c r="AW1923" s="167"/>
      <c r="AX1923" s="167"/>
      <c r="AY1923" s="167"/>
      <c r="AZ1923" s="167"/>
      <c r="BA1923" s="167"/>
      <c r="BB1923" s="167"/>
      <c r="BC1923" s="167"/>
      <c r="BD1923" s="167"/>
      <c r="BE1923" s="167"/>
      <c r="BF1923" s="167"/>
      <c r="BG1923" s="167"/>
      <c r="BH1923" s="167"/>
      <c r="BI1923" s="167"/>
      <c r="BJ1923" s="167"/>
      <c r="BK1923" s="167"/>
      <c r="BL1923" s="166"/>
      <c r="BM1923" s="166"/>
      <c r="BN1923" s="166"/>
      <c r="BO1923" s="166"/>
      <c r="BP1923" s="166"/>
      <c r="BQ1923" s="166"/>
      <c r="BR1923" s="166"/>
      <c r="BS1923" s="166"/>
      <c r="BT1923" s="166"/>
      <c r="BU1923" s="166"/>
      <c r="BV1923" s="166"/>
      <c r="BW1923" s="166"/>
      <c r="BX1923" s="166"/>
      <c r="BY1923" s="166"/>
      <c r="BZ1923" s="166"/>
      <c r="CA1923" s="166"/>
      <c r="CB1923" s="166"/>
      <c r="CC1923" s="166"/>
      <c r="CD1923" s="166"/>
      <c r="CE1923" s="166"/>
      <c r="CF1923" s="166"/>
      <c r="CG1923" s="166"/>
      <c r="CH1923" s="166"/>
      <c r="CI1923" s="166"/>
      <c r="CJ1923" s="166"/>
      <c r="CK1923" s="166"/>
      <c r="CL1923" s="166"/>
      <c r="CM1923" s="166"/>
      <c r="CN1923" s="166"/>
      <c r="CO1923" s="166"/>
      <c r="CP1923" s="166"/>
      <c r="CQ1923" s="166"/>
      <c r="CR1923" s="166"/>
      <c r="CS1923" s="166"/>
      <c r="CT1923" s="166"/>
      <c r="CU1923" s="166"/>
      <c r="CV1923" s="166"/>
      <c r="CW1923" s="166"/>
      <c r="CX1923" s="166"/>
      <c r="CY1923" s="166"/>
      <c r="CZ1923" s="166"/>
      <c r="DA1923" s="166"/>
      <c r="DB1923" s="166"/>
      <c r="DC1923" s="166"/>
      <c r="DD1923" s="166"/>
      <c r="DE1923" s="166"/>
      <c r="DF1923" s="166"/>
      <c r="DG1923" s="166"/>
      <c r="DH1923" s="166"/>
      <c r="DI1923" s="166"/>
      <c r="DJ1923" s="166"/>
      <c r="DK1923" s="166"/>
      <c r="DL1923" s="166"/>
      <c r="DM1923" s="166"/>
      <c r="DN1923" s="166"/>
      <c r="DO1923" s="166"/>
      <c r="DP1923" s="166"/>
      <c r="DQ1923" s="166"/>
      <c r="DR1923" s="166"/>
      <c r="DS1923" s="166"/>
      <c r="DT1923" s="166"/>
      <c r="DU1923" s="166"/>
      <c r="DV1923" s="166"/>
      <c r="DW1923" s="166"/>
      <c r="DX1923" s="166"/>
      <c r="DY1923" s="166"/>
      <c r="DZ1923" s="166"/>
      <c r="EA1923" s="166"/>
      <c r="EB1923" s="166"/>
      <c r="EC1923" s="166"/>
      <c r="ED1923" s="166"/>
      <c r="EE1923" s="166"/>
      <c r="EF1923" s="166"/>
      <c r="EG1923" s="166"/>
      <c r="EH1923" s="166"/>
      <c r="EI1923" s="166"/>
      <c r="EJ1923" s="166"/>
      <c r="EK1923" s="166"/>
      <c r="EL1923" s="166"/>
      <c r="EM1923" s="166"/>
      <c r="EN1923" s="166"/>
      <c r="EO1923" s="166"/>
      <c r="EP1923" s="166"/>
      <c r="EQ1923" s="166"/>
      <c r="ER1923" s="166"/>
      <c r="ES1923" s="166"/>
      <c r="ET1923" s="166"/>
      <c r="EU1923" s="166"/>
      <c r="EV1923" s="166"/>
      <c r="EW1923" s="166"/>
      <c r="EX1923" s="166"/>
      <c r="EY1923" s="166"/>
      <c r="EZ1923" s="166"/>
      <c r="FA1923" s="166"/>
      <c r="FB1923" s="166"/>
      <c r="FC1923" s="166"/>
      <c r="FD1923" s="166"/>
      <c r="FE1923" s="166"/>
      <c r="FF1923" s="166"/>
      <c r="FG1923" s="166"/>
      <c r="FH1923" s="166"/>
      <c r="FI1923" s="166"/>
      <c r="FJ1923" s="166"/>
    </row>
    <row r="1924" spans="13:166" s="19" customFormat="1">
      <c r="M1924" s="166"/>
      <c r="N1924" s="166"/>
      <c r="O1924" s="166"/>
      <c r="P1924" s="166"/>
      <c r="Q1924" s="166"/>
      <c r="R1924" s="166"/>
      <c r="S1924" s="166"/>
      <c r="T1924" s="166"/>
      <c r="U1924" s="166"/>
      <c r="V1924" s="166"/>
      <c r="W1924" s="166"/>
      <c r="X1924" s="166"/>
      <c r="Y1924" s="166"/>
      <c r="Z1924" s="166"/>
      <c r="AA1924" s="166"/>
      <c r="AB1924" s="166"/>
      <c r="AC1924" s="166"/>
      <c r="AD1924" s="166"/>
      <c r="AE1924" s="166"/>
      <c r="AF1924" s="166"/>
      <c r="AG1924" s="166"/>
      <c r="AH1924" s="167"/>
      <c r="AI1924" s="167"/>
      <c r="AJ1924" s="167"/>
      <c r="AK1924" s="167"/>
      <c r="AL1924" s="167"/>
      <c r="AM1924" s="167"/>
      <c r="AN1924" s="167"/>
      <c r="AO1924" s="167"/>
      <c r="AP1924" s="167"/>
      <c r="AQ1924" s="167"/>
      <c r="AR1924" s="167"/>
      <c r="AS1924" s="167"/>
      <c r="AT1924" s="167"/>
      <c r="AU1924" s="167"/>
      <c r="AV1924" s="167"/>
      <c r="AW1924" s="167"/>
      <c r="AX1924" s="167"/>
      <c r="AY1924" s="167"/>
      <c r="AZ1924" s="167"/>
      <c r="BA1924" s="167"/>
      <c r="BB1924" s="167"/>
      <c r="BC1924" s="167"/>
      <c r="BD1924" s="167"/>
      <c r="BE1924" s="167"/>
      <c r="BF1924" s="167"/>
      <c r="BG1924" s="167"/>
      <c r="BH1924" s="167"/>
      <c r="BI1924" s="167"/>
      <c r="BJ1924" s="167"/>
      <c r="BK1924" s="167"/>
      <c r="BL1924" s="166"/>
      <c r="BM1924" s="166"/>
      <c r="BN1924" s="166"/>
      <c r="BO1924" s="166"/>
      <c r="BP1924" s="166"/>
      <c r="BQ1924" s="166"/>
      <c r="BR1924" s="166"/>
      <c r="BS1924" s="166"/>
      <c r="BT1924" s="166"/>
      <c r="BU1924" s="166"/>
      <c r="BV1924" s="166"/>
      <c r="BW1924" s="166"/>
      <c r="BX1924" s="166"/>
      <c r="BY1924" s="166"/>
      <c r="BZ1924" s="166"/>
      <c r="CA1924" s="166"/>
      <c r="CB1924" s="166"/>
      <c r="CC1924" s="166"/>
      <c r="CD1924" s="166"/>
      <c r="CE1924" s="166"/>
      <c r="CF1924" s="166"/>
      <c r="CG1924" s="166"/>
      <c r="CH1924" s="166"/>
      <c r="CI1924" s="166"/>
      <c r="CJ1924" s="166"/>
      <c r="CK1924" s="166"/>
      <c r="CL1924" s="166"/>
      <c r="CM1924" s="166"/>
      <c r="CN1924" s="166"/>
      <c r="CO1924" s="166"/>
      <c r="CP1924" s="166"/>
      <c r="CQ1924" s="166"/>
      <c r="CR1924" s="166"/>
      <c r="CS1924" s="166"/>
      <c r="CT1924" s="166"/>
      <c r="CU1924" s="166"/>
      <c r="CV1924" s="166"/>
      <c r="CW1924" s="166"/>
      <c r="CX1924" s="166"/>
      <c r="CY1924" s="166"/>
      <c r="CZ1924" s="166"/>
      <c r="DA1924" s="166"/>
      <c r="DB1924" s="166"/>
      <c r="DC1924" s="166"/>
      <c r="DD1924" s="166"/>
      <c r="DE1924" s="166"/>
      <c r="DF1924" s="166"/>
      <c r="DG1924" s="166"/>
      <c r="DH1924" s="166"/>
      <c r="DI1924" s="166"/>
      <c r="DJ1924" s="166"/>
      <c r="DK1924" s="166"/>
      <c r="DL1924" s="166"/>
      <c r="DM1924" s="166"/>
      <c r="DN1924" s="166"/>
      <c r="DO1924" s="166"/>
      <c r="DP1924" s="166"/>
      <c r="DQ1924" s="166"/>
      <c r="DR1924" s="166"/>
      <c r="DS1924" s="166"/>
      <c r="DT1924" s="166"/>
      <c r="DU1924" s="166"/>
      <c r="DV1924" s="166"/>
      <c r="DW1924" s="166"/>
      <c r="DX1924" s="166"/>
      <c r="DY1924" s="166"/>
      <c r="DZ1924" s="166"/>
      <c r="EA1924" s="166"/>
      <c r="EB1924" s="166"/>
      <c r="EC1924" s="166"/>
      <c r="ED1924" s="166"/>
      <c r="EE1924" s="166"/>
      <c r="EF1924" s="166"/>
      <c r="EG1924" s="166"/>
      <c r="EH1924" s="166"/>
      <c r="EI1924" s="166"/>
      <c r="EJ1924" s="166"/>
      <c r="EK1924" s="166"/>
      <c r="EL1924" s="166"/>
      <c r="EM1924" s="166"/>
      <c r="EN1924" s="166"/>
      <c r="EO1924" s="166"/>
      <c r="EP1924" s="166"/>
      <c r="EQ1924" s="166"/>
      <c r="ER1924" s="166"/>
      <c r="ES1924" s="166"/>
      <c r="ET1924" s="166"/>
      <c r="EU1924" s="166"/>
      <c r="EV1924" s="166"/>
      <c r="EW1924" s="166"/>
      <c r="EX1924" s="166"/>
      <c r="EY1924" s="166"/>
      <c r="EZ1924" s="166"/>
      <c r="FA1924" s="166"/>
      <c r="FB1924" s="166"/>
      <c r="FC1924" s="166"/>
      <c r="FD1924" s="166"/>
      <c r="FE1924" s="166"/>
      <c r="FF1924" s="166"/>
      <c r="FG1924" s="166"/>
      <c r="FH1924" s="166"/>
      <c r="FI1924" s="166"/>
      <c r="FJ1924" s="166"/>
    </row>
    <row r="1925" spans="13:166" s="19" customFormat="1">
      <c r="M1925" s="166"/>
      <c r="N1925" s="166"/>
      <c r="O1925" s="166"/>
      <c r="P1925" s="166"/>
      <c r="Q1925" s="166"/>
      <c r="R1925" s="166"/>
      <c r="S1925" s="166"/>
      <c r="T1925" s="166"/>
      <c r="U1925" s="166"/>
      <c r="V1925" s="166"/>
      <c r="W1925" s="166"/>
      <c r="X1925" s="166"/>
      <c r="Y1925" s="166"/>
      <c r="Z1925" s="166"/>
      <c r="AA1925" s="166"/>
      <c r="AB1925" s="166"/>
      <c r="AC1925" s="166"/>
      <c r="AD1925" s="166"/>
      <c r="AE1925" s="166"/>
      <c r="AF1925" s="166"/>
      <c r="AG1925" s="166"/>
      <c r="AH1925" s="167"/>
      <c r="AI1925" s="167"/>
      <c r="AJ1925" s="167"/>
      <c r="AK1925" s="167"/>
      <c r="AL1925" s="167"/>
      <c r="AM1925" s="167"/>
      <c r="AN1925" s="167"/>
      <c r="AO1925" s="167"/>
      <c r="AP1925" s="167"/>
      <c r="AQ1925" s="167"/>
      <c r="AR1925" s="167"/>
      <c r="AS1925" s="167"/>
      <c r="AT1925" s="167"/>
      <c r="AU1925" s="167"/>
      <c r="AV1925" s="167"/>
      <c r="AW1925" s="167"/>
      <c r="AX1925" s="167"/>
      <c r="AY1925" s="167"/>
      <c r="AZ1925" s="167"/>
      <c r="BA1925" s="167"/>
      <c r="BB1925" s="167"/>
      <c r="BC1925" s="167"/>
      <c r="BD1925" s="167"/>
      <c r="BE1925" s="167"/>
      <c r="BF1925" s="167"/>
      <c r="BG1925" s="167"/>
      <c r="BH1925" s="167"/>
      <c r="BI1925" s="167"/>
      <c r="BJ1925" s="167"/>
      <c r="BK1925" s="167"/>
      <c r="BL1925" s="166"/>
      <c r="BM1925" s="166"/>
      <c r="BN1925" s="166"/>
      <c r="BO1925" s="166"/>
      <c r="BP1925" s="166"/>
      <c r="BQ1925" s="166"/>
      <c r="BR1925" s="166"/>
      <c r="BS1925" s="166"/>
      <c r="BT1925" s="166"/>
      <c r="BU1925" s="166"/>
      <c r="BV1925" s="166"/>
      <c r="BW1925" s="166"/>
      <c r="BX1925" s="166"/>
      <c r="BY1925" s="166"/>
      <c r="BZ1925" s="166"/>
      <c r="CA1925" s="166"/>
      <c r="CB1925" s="166"/>
      <c r="CC1925" s="166"/>
      <c r="CD1925" s="166"/>
      <c r="CE1925" s="166"/>
      <c r="CF1925" s="166"/>
      <c r="CG1925" s="166"/>
      <c r="CH1925" s="166"/>
      <c r="CI1925" s="166"/>
      <c r="CJ1925" s="166"/>
      <c r="CK1925" s="166"/>
      <c r="CL1925" s="166"/>
      <c r="CM1925" s="166"/>
      <c r="CN1925" s="166"/>
      <c r="CO1925" s="166"/>
      <c r="CP1925" s="166"/>
      <c r="CQ1925" s="166"/>
      <c r="CR1925" s="166"/>
      <c r="CS1925" s="166"/>
      <c r="CT1925" s="166"/>
      <c r="CU1925" s="166"/>
      <c r="CV1925" s="166"/>
      <c r="CW1925" s="166"/>
      <c r="CX1925" s="166"/>
      <c r="CY1925" s="166"/>
      <c r="CZ1925" s="166"/>
      <c r="DA1925" s="166"/>
      <c r="DB1925" s="166"/>
      <c r="DC1925" s="166"/>
      <c r="DD1925" s="166"/>
      <c r="DE1925" s="166"/>
      <c r="DF1925" s="166"/>
      <c r="DG1925" s="166"/>
      <c r="DH1925" s="166"/>
      <c r="DI1925" s="166"/>
      <c r="DJ1925" s="166"/>
      <c r="DK1925" s="166"/>
      <c r="DL1925" s="166"/>
      <c r="DM1925" s="166"/>
      <c r="DN1925" s="166"/>
      <c r="DO1925" s="166"/>
      <c r="DP1925" s="166"/>
      <c r="DQ1925" s="166"/>
      <c r="DR1925" s="166"/>
      <c r="DS1925" s="166"/>
      <c r="DT1925" s="166"/>
      <c r="DU1925" s="166"/>
      <c r="DV1925" s="166"/>
      <c r="DW1925" s="166"/>
      <c r="DX1925" s="166"/>
      <c r="DY1925" s="166"/>
      <c r="DZ1925" s="166"/>
      <c r="EA1925" s="166"/>
      <c r="EB1925" s="166"/>
      <c r="EC1925" s="166"/>
      <c r="ED1925" s="166"/>
      <c r="EE1925" s="166"/>
      <c r="EF1925" s="166"/>
      <c r="EG1925" s="166"/>
      <c r="EH1925" s="166"/>
      <c r="EI1925" s="166"/>
      <c r="EJ1925" s="166"/>
      <c r="EK1925" s="166"/>
      <c r="EL1925" s="166"/>
      <c r="EM1925" s="166"/>
      <c r="EN1925" s="166"/>
      <c r="EO1925" s="166"/>
      <c r="EP1925" s="166"/>
      <c r="EQ1925" s="166"/>
      <c r="ER1925" s="166"/>
      <c r="ES1925" s="166"/>
      <c r="ET1925" s="166"/>
      <c r="EU1925" s="166"/>
      <c r="EV1925" s="166"/>
      <c r="EW1925" s="166"/>
      <c r="EX1925" s="166"/>
      <c r="EY1925" s="166"/>
      <c r="EZ1925" s="166"/>
      <c r="FA1925" s="166"/>
      <c r="FB1925" s="166"/>
      <c r="FC1925" s="166"/>
      <c r="FD1925" s="166"/>
      <c r="FE1925" s="166"/>
      <c r="FF1925" s="166"/>
      <c r="FG1925" s="166"/>
      <c r="FH1925" s="166"/>
      <c r="FI1925" s="166"/>
      <c r="FJ1925" s="166"/>
    </row>
    <row r="1926" spans="13:166" s="19" customFormat="1">
      <c r="M1926" s="166"/>
      <c r="N1926" s="166"/>
      <c r="O1926" s="166"/>
      <c r="P1926" s="166"/>
      <c r="Q1926" s="166"/>
      <c r="R1926" s="166"/>
      <c r="S1926" s="166"/>
      <c r="T1926" s="166"/>
      <c r="U1926" s="166"/>
      <c r="V1926" s="166"/>
      <c r="W1926" s="166"/>
      <c r="X1926" s="166"/>
      <c r="Y1926" s="166"/>
      <c r="Z1926" s="166"/>
      <c r="AA1926" s="166"/>
      <c r="AB1926" s="166"/>
      <c r="AC1926" s="166"/>
      <c r="AD1926" s="166"/>
      <c r="AE1926" s="166"/>
      <c r="AF1926" s="166"/>
      <c r="AG1926" s="166"/>
      <c r="AH1926" s="167"/>
      <c r="AI1926" s="167"/>
      <c r="AJ1926" s="167"/>
      <c r="AK1926" s="167"/>
      <c r="AL1926" s="167"/>
      <c r="AM1926" s="167"/>
      <c r="AN1926" s="167"/>
      <c r="AO1926" s="167"/>
      <c r="AP1926" s="167"/>
      <c r="AQ1926" s="167"/>
      <c r="AR1926" s="167"/>
      <c r="AS1926" s="167"/>
      <c r="AT1926" s="167"/>
      <c r="AU1926" s="167"/>
      <c r="AV1926" s="167"/>
      <c r="AW1926" s="167"/>
      <c r="AX1926" s="167"/>
      <c r="AY1926" s="167"/>
      <c r="AZ1926" s="167"/>
      <c r="BA1926" s="167"/>
      <c r="BB1926" s="167"/>
      <c r="BC1926" s="167"/>
      <c r="BD1926" s="167"/>
      <c r="BE1926" s="167"/>
      <c r="BF1926" s="167"/>
      <c r="BG1926" s="167"/>
      <c r="BH1926" s="167"/>
      <c r="BI1926" s="167"/>
      <c r="BJ1926" s="167"/>
      <c r="BK1926" s="167"/>
      <c r="BL1926" s="166"/>
      <c r="BM1926" s="166"/>
      <c r="BN1926" s="166"/>
      <c r="BO1926" s="166"/>
      <c r="BP1926" s="166"/>
      <c r="BQ1926" s="166"/>
      <c r="BR1926" s="166"/>
      <c r="BS1926" s="166"/>
      <c r="BT1926" s="166"/>
      <c r="BU1926" s="166"/>
      <c r="BV1926" s="166"/>
      <c r="BW1926" s="166"/>
      <c r="BX1926" s="166"/>
      <c r="BY1926" s="166"/>
      <c r="BZ1926" s="166"/>
      <c r="CA1926" s="166"/>
      <c r="CB1926" s="166"/>
      <c r="CC1926" s="166"/>
      <c r="CD1926" s="166"/>
      <c r="CE1926" s="166"/>
      <c r="CF1926" s="166"/>
      <c r="CG1926" s="166"/>
      <c r="CH1926" s="166"/>
      <c r="CI1926" s="166"/>
      <c r="CJ1926" s="166"/>
      <c r="CK1926" s="166"/>
      <c r="CL1926" s="166"/>
      <c r="CM1926" s="166"/>
      <c r="CN1926" s="166"/>
      <c r="CO1926" s="166"/>
      <c r="CP1926" s="166"/>
      <c r="CQ1926" s="166"/>
      <c r="CR1926" s="166"/>
      <c r="CS1926" s="166"/>
      <c r="CT1926" s="166"/>
      <c r="CU1926" s="166"/>
      <c r="CV1926" s="166"/>
      <c r="CW1926" s="166"/>
      <c r="CX1926" s="166"/>
      <c r="CY1926" s="166"/>
      <c r="CZ1926" s="166"/>
      <c r="DA1926" s="166"/>
      <c r="DB1926" s="166"/>
      <c r="DC1926" s="166"/>
      <c r="DD1926" s="166"/>
      <c r="DE1926" s="166"/>
      <c r="DF1926" s="166"/>
      <c r="DG1926" s="166"/>
      <c r="DH1926" s="166"/>
      <c r="DI1926" s="166"/>
      <c r="DJ1926" s="166"/>
      <c r="DK1926" s="166"/>
      <c r="DL1926" s="166"/>
      <c r="DM1926" s="166"/>
      <c r="DN1926" s="166"/>
      <c r="DO1926" s="166"/>
      <c r="DP1926" s="166"/>
      <c r="DQ1926" s="166"/>
      <c r="DR1926" s="166"/>
      <c r="DS1926" s="166"/>
      <c r="DT1926" s="166"/>
      <c r="DU1926" s="166"/>
      <c r="DV1926" s="166"/>
      <c r="DW1926" s="166"/>
      <c r="DX1926" s="166"/>
      <c r="DY1926" s="166"/>
      <c r="DZ1926" s="166"/>
      <c r="EA1926" s="166"/>
      <c r="EB1926" s="166"/>
      <c r="EC1926" s="166"/>
      <c r="ED1926" s="166"/>
      <c r="EE1926" s="166"/>
      <c r="EF1926" s="166"/>
      <c r="EG1926" s="166"/>
      <c r="EH1926" s="166"/>
      <c r="EI1926" s="166"/>
      <c r="EJ1926" s="166"/>
      <c r="EK1926" s="166"/>
      <c r="EL1926" s="166"/>
      <c r="EM1926" s="166"/>
      <c r="EN1926" s="166"/>
      <c r="EO1926" s="166"/>
      <c r="EP1926" s="166"/>
      <c r="EQ1926" s="166"/>
      <c r="ER1926" s="166"/>
      <c r="ES1926" s="166"/>
      <c r="ET1926" s="166"/>
      <c r="EU1926" s="166"/>
      <c r="EV1926" s="166"/>
      <c r="EW1926" s="166"/>
      <c r="EX1926" s="166"/>
      <c r="EY1926" s="166"/>
      <c r="EZ1926" s="166"/>
      <c r="FA1926" s="166"/>
      <c r="FB1926" s="166"/>
      <c r="FC1926" s="166"/>
      <c r="FD1926" s="166"/>
      <c r="FE1926" s="166"/>
      <c r="FF1926" s="166"/>
      <c r="FG1926" s="166"/>
      <c r="FH1926" s="166"/>
      <c r="FI1926" s="166"/>
      <c r="FJ1926" s="166"/>
    </row>
    <row r="1927" spans="13:166" s="19" customFormat="1">
      <c r="M1927" s="166"/>
      <c r="N1927" s="166"/>
      <c r="O1927" s="166"/>
      <c r="P1927" s="166"/>
      <c r="Q1927" s="166"/>
      <c r="R1927" s="166"/>
      <c r="S1927" s="166"/>
      <c r="T1927" s="166"/>
      <c r="U1927" s="166"/>
      <c r="V1927" s="166"/>
      <c r="W1927" s="166"/>
      <c r="X1927" s="166"/>
      <c r="Y1927" s="166"/>
      <c r="Z1927" s="166"/>
      <c r="AA1927" s="166"/>
      <c r="AB1927" s="166"/>
      <c r="AC1927" s="166"/>
      <c r="AD1927" s="166"/>
      <c r="AE1927" s="166"/>
      <c r="AF1927" s="166"/>
      <c r="AG1927" s="166"/>
      <c r="AH1927" s="167"/>
      <c r="AI1927" s="167"/>
      <c r="AJ1927" s="167"/>
      <c r="AK1927" s="167"/>
      <c r="AL1927" s="167"/>
      <c r="AM1927" s="167"/>
      <c r="AN1927" s="167"/>
      <c r="AO1927" s="167"/>
      <c r="AP1927" s="167"/>
      <c r="AQ1927" s="167"/>
      <c r="AR1927" s="167"/>
      <c r="AS1927" s="167"/>
      <c r="AT1927" s="167"/>
      <c r="AU1927" s="167"/>
      <c r="AV1927" s="167"/>
      <c r="AW1927" s="167"/>
      <c r="AX1927" s="167"/>
      <c r="AY1927" s="167"/>
      <c r="AZ1927" s="167"/>
      <c r="BA1927" s="167"/>
      <c r="BB1927" s="167"/>
      <c r="BC1927" s="167"/>
      <c r="BD1927" s="167"/>
      <c r="BE1927" s="167"/>
      <c r="BF1927" s="167"/>
      <c r="BG1927" s="167"/>
      <c r="BH1927" s="167"/>
      <c r="BI1927" s="167"/>
      <c r="BJ1927" s="167"/>
      <c r="BK1927" s="167"/>
      <c r="BL1927" s="166"/>
      <c r="BM1927" s="166"/>
      <c r="BN1927" s="166"/>
      <c r="BO1927" s="166"/>
      <c r="BP1927" s="166"/>
      <c r="BQ1927" s="166"/>
      <c r="BR1927" s="166"/>
      <c r="BS1927" s="166"/>
      <c r="BT1927" s="166"/>
      <c r="BU1927" s="166"/>
      <c r="BV1927" s="166"/>
      <c r="BW1927" s="166"/>
      <c r="BX1927" s="166"/>
      <c r="BY1927" s="166"/>
      <c r="BZ1927" s="166"/>
      <c r="CA1927" s="166"/>
      <c r="CB1927" s="166"/>
      <c r="CC1927" s="166"/>
      <c r="CD1927" s="166"/>
      <c r="CE1927" s="166"/>
      <c r="CF1927" s="166"/>
      <c r="CG1927" s="166"/>
      <c r="CH1927" s="166"/>
      <c r="CI1927" s="166"/>
      <c r="CJ1927" s="166"/>
      <c r="CK1927" s="166"/>
      <c r="CL1927" s="166"/>
      <c r="CM1927" s="166"/>
      <c r="CN1927" s="166"/>
      <c r="CO1927" s="166"/>
      <c r="CP1927" s="166"/>
      <c r="CQ1927" s="166"/>
      <c r="CR1927" s="166"/>
      <c r="CS1927" s="166"/>
      <c r="CT1927" s="166"/>
      <c r="CU1927" s="166"/>
      <c r="CV1927" s="166"/>
      <c r="CW1927" s="166"/>
      <c r="CX1927" s="166"/>
      <c r="CY1927" s="166"/>
      <c r="CZ1927" s="166"/>
      <c r="DA1927" s="166"/>
      <c r="DB1927" s="166"/>
      <c r="DC1927" s="166"/>
      <c r="DD1927" s="166"/>
      <c r="DE1927" s="166"/>
      <c r="DF1927" s="166"/>
      <c r="DG1927" s="166"/>
      <c r="DH1927" s="166"/>
      <c r="DI1927" s="166"/>
      <c r="DJ1927" s="166"/>
      <c r="DK1927" s="166"/>
      <c r="DL1927" s="166"/>
      <c r="DM1927" s="166"/>
      <c r="DN1927" s="166"/>
      <c r="DO1927" s="166"/>
      <c r="DP1927" s="166"/>
      <c r="DQ1927" s="166"/>
      <c r="DR1927" s="166"/>
      <c r="DS1927" s="166"/>
      <c r="DT1927" s="166"/>
      <c r="DU1927" s="166"/>
      <c r="DV1927" s="166"/>
      <c r="DW1927" s="166"/>
      <c r="DX1927" s="166"/>
      <c r="DY1927" s="166"/>
      <c r="DZ1927" s="166"/>
      <c r="EA1927" s="166"/>
      <c r="EB1927" s="166"/>
      <c r="EC1927" s="166"/>
      <c r="ED1927" s="166"/>
      <c r="EE1927" s="166"/>
      <c r="EF1927" s="166"/>
      <c r="EG1927" s="166"/>
      <c r="EH1927" s="166"/>
      <c r="EI1927" s="166"/>
      <c r="EJ1927" s="166"/>
      <c r="EK1927" s="166"/>
      <c r="EL1927" s="166"/>
      <c r="EM1927" s="166"/>
      <c r="EN1927" s="166"/>
      <c r="EO1927" s="166"/>
      <c r="EP1927" s="166"/>
      <c r="EQ1927" s="166"/>
      <c r="ER1927" s="166"/>
      <c r="ES1927" s="166"/>
      <c r="ET1927" s="166"/>
      <c r="EU1927" s="166"/>
      <c r="EV1927" s="166"/>
      <c r="EW1927" s="166"/>
      <c r="EX1927" s="166"/>
      <c r="EY1927" s="166"/>
      <c r="EZ1927" s="166"/>
      <c r="FA1927" s="166"/>
      <c r="FB1927" s="166"/>
      <c r="FC1927" s="166"/>
      <c r="FD1927" s="166"/>
      <c r="FE1927" s="166"/>
      <c r="FF1927" s="166"/>
      <c r="FG1927" s="166"/>
      <c r="FH1927" s="166"/>
      <c r="FI1927" s="166"/>
      <c r="FJ1927" s="166"/>
    </row>
    <row r="1928" spans="13:166" s="19" customFormat="1">
      <c r="M1928" s="166"/>
      <c r="N1928" s="166"/>
      <c r="O1928" s="166"/>
      <c r="P1928" s="166"/>
      <c r="Q1928" s="166"/>
      <c r="R1928" s="166"/>
      <c r="S1928" s="166"/>
      <c r="T1928" s="166"/>
      <c r="U1928" s="166"/>
      <c r="V1928" s="166"/>
      <c r="W1928" s="166"/>
      <c r="X1928" s="166"/>
      <c r="Y1928" s="166"/>
      <c r="Z1928" s="166"/>
      <c r="AA1928" s="166"/>
      <c r="AB1928" s="166"/>
      <c r="AC1928" s="166"/>
      <c r="AD1928" s="166"/>
      <c r="AE1928" s="166"/>
      <c r="AF1928" s="166"/>
      <c r="AG1928" s="166"/>
      <c r="AH1928" s="167"/>
      <c r="AI1928" s="167"/>
      <c r="AJ1928" s="167"/>
      <c r="AK1928" s="167"/>
      <c r="AL1928" s="167"/>
      <c r="AM1928" s="167"/>
      <c r="AN1928" s="167"/>
      <c r="AO1928" s="167"/>
      <c r="AP1928" s="167"/>
      <c r="AQ1928" s="167"/>
      <c r="AR1928" s="167"/>
      <c r="AS1928" s="167"/>
      <c r="AT1928" s="167"/>
      <c r="AU1928" s="167"/>
      <c r="AV1928" s="167"/>
      <c r="AW1928" s="167"/>
      <c r="AX1928" s="167"/>
      <c r="AY1928" s="167"/>
      <c r="AZ1928" s="167"/>
      <c r="BA1928" s="167"/>
      <c r="BB1928" s="167"/>
      <c r="BC1928" s="167"/>
      <c r="BD1928" s="167"/>
      <c r="BE1928" s="167"/>
      <c r="BF1928" s="167"/>
      <c r="BG1928" s="167"/>
      <c r="BH1928" s="167"/>
      <c r="BI1928" s="167"/>
      <c r="BJ1928" s="167"/>
      <c r="BK1928" s="167"/>
      <c r="BL1928" s="166"/>
      <c r="BM1928" s="166"/>
      <c r="BN1928" s="166"/>
      <c r="BO1928" s="166"/>
      <c r="BP1928" s="166"/>
      <c r="BQ1928" s="166"/>
      <c r="BR1928" s="166"/>
      <c r="BS1928" s="166"/>
      <c r="BT1928" s="166"/>
      <c r="BU1928" s="166"/>
      <c r="BV1928" s="166"/>
      <c r="BW1928" s="166"/>
      <c r="BX1928" s="166"/>
      <c r="BY1928" s="166"/>
      <c r="BZ1928" s="166"/>
      <c r="CA1928" s="166"/>
      <c r="CB1928" s="166"/>
      <c r="CC1928" s="166"/>
      <c r="CD1928" s="166"/>
      <c r="CE1928" s="166"/>
      <c r="CF1928" s="166"/>
      <c r="CG1928" s="166"/>
      <c r="CH1928" s="166"/>
      <c r="CI1928" s="166"/>
      <c r="CJ1928" s="166"/>
      <c r="CK1928" s="166"/>
      <c r="CL1928" s="166"/>
      <c r="CM1928" s="166"/>
      <c r="CN1928" s="166"/>
      <c r="CO1928" s="166"/>
      <c r="CP1928" s="166"/>
      <c r="CQ1928" s="166"/>
      <c r="CR1928" s="166"/>
      <c r="CS1928" s="166"/>
      <c r="CT1928" s="166"/>
      <c r="CU1928" s="166"/>
      <c r="CV1928" s="166"/>
      <c r="CW1928" s="166"/>
      <c r="CX1928" s="166"/>
      <c r="CY1928" s="166"/>
      <c r="CZ1928" s="166"/>
      <c r="DA1928" s="166"/>
      <c r="DB1928" s="166"/>
      <c r="DC1928" s="166"/>
      <c r="DD1928" s="166"/>
      <c r="DE1928" s="166"/>
      <c r="DF1928" s="166"/>
      <c r="DG1928" s="166"/>
      <c r="DH1928" s="166"/>
      <c r="DI1928" s="166"/>
      <c r="DJ1928" s="166"/>
      <c r="DK1928" s="166"/>
      <c r="DL1928" s="166"/>
      <c r="DM1928" s="166"/>
      <c r="DN1928" s="166"/>
      <c r="DO1928" s="166"/>
      <c r="DP1928" s="166"/>
      <c r="DQ1928" s="166"/>
      <c r="DR1928" s="166"/>
      <c r="DS1928" s="166"/>
      <c r="DT1928" s="166"/>
      <c r="DU1928" s="166"/>
      <c r="DV1928" s="166"/>
      <c r="DW1928" s="166"/>
      <c r="DX1928" s="166"/>
      <c r="DY1928" s="166"/>
      <c r="DZ1928" s="166"/>
      <c r="EA1928" s="166"/>
      <c r="EB1928" s="166"/>
      <c r="EC1928" s="166"/>
      <c r="ED1928" s="166"/>
      <c r="EE1928" s="166"/>
      <c r="EF1928" s="166"/>
      <c r="EG1928" s="166"/>
      <c r="EH1928" s="166"/>
      <c r="EI1928" s="166"/>
      <c r="EJ1928" s="166"/>
      <c r="EK1928" s="166"/>
      <c r="EL1928" s="166"/>
      <c r="EM1928" s="166"/>
      <c r="EN1928" s="166"/>
      <c r="EO1928" s="166"/>
      <c r="EP1928" s="166"/>
      <c r="EQ1928" s="166"/>
      <c r="ER1928" s="166"/>
      <c r="ES1928" s="166"/>
      <c r="ET1928" s="166"/>
      <c r="EU1928" s="166"/>
      <c r="EV1928" s="166"/>
      <c r="EW1928" s="166"/>
      <c r="EX1928" s="166"/>
      <c r="EY1928" s="166"/>
      <c r="EZ1928" s="166"/>
      <c r="FA1928" s="166"/>
      <c r="FB1928" s="166"/>
      <c r="FC1928" s="166"/>
      <c r="FD1928" s="166"/>
      <c r="FE1928" s="166"/>
      <c r="FF1928" s="166"/>
      <c r="FG1928" s="166"/>
      <c r="FH1928" s="166"/>
      <c r="FI1928" s="166"/>
      <c r="FJ1928" s="166"/>
    </row>
    <row r="1929" spans="13:166" s="19" customFormat="1">
      <c r="M1929" s="166"/>
      <c r="N1929" s="166"/>
      <c r="O1929" s="166"/>
      <c r="P1929" s="166"/>
      <c r="Q1929" s="166"/>
      <c r="R1929" s="166"/>
      <c r="S1929" s="166"/>
      <c r="T1929" s="166"/>
      <c r="U1929" s="166"/>
      <c r="V1929" s="166"/>
      <c r="W1929" s="166"/>
      <c r="X1929" s="166"/>
      <c r="Y1929" s="166"/>
      <c r="Z1929" s="166"/>
      <c r="AA1929" s="166"/>
      <c r="AB1929" s="166"/>
      <c r="AC1929" s="166"/>
      <c r="AD1929" s="166"/>
      <c r="AE1929" s="166"/>
      <c r="AF1929" s="166"/>
      <c r="AG1929" s="166"/>
      <c r="AH1929" s="167"/>
      <c r="AI1929" s="167"/>
      <c r="AJ1929" s="167"/>
      <c r="AK1929" s="167"/>
      <c r="AL1929" s="167"/>
      <c r="AM1929" s="167"/>
      <c r="AN1929" s="167"/>
      <c r="AO1929" s="167"/>
      <c r="AP1929" s="167"/>
      <c r="AQ1929" s="167"/>
      <c r="AR1929" s="167"/>
      <c r="AS1929" s="167"/>
      <c r="AT1929" s="167"/>
      <c r="AU1929" s="167"/>
      <c r="AV1929" s="167"/>
      <c r="AW1929" s="167"/>
      <c r="AX1929" s="167"/>
      <c r="AY1929" s="167"/>
      <c r="AZ1929" s="167"/>
      <c r="BA1929" s="167"/>
      <c r="BB1929" s="167"/>
      <c r="BC1929" s="167"/>
      <c r="BD1929" s="167"/>
      <c r="BE1929" s="167"/>
      <c r="BF1929" s="167"/>
      <c r="BG1929" s="167"/>
      <c r="BH1929" s="167"/>
      <c r="BI1929" s="167"/>
      <c r="BJ1929" s="167"/>
      <c r="BK1929" s="167"/>
      <c r="BL1929" s="166"/>
      <c r="BM1929" s="166"/>
      <c r="BN1929" s="166"/>
      <c r="BO1929" s="166"/>
      <c r="BP1929" s="166"/>
      <c r="BQ1929" s="166"/>
      <c r="BR1929" s="166"/>
      <c r="BS1929" s="166"/>
      <c r="BT1929" s="166"/>
      <c r="BU1929" s="166"/>
      <c r="BV1929" s="166"/>
      <c r="BW1929" s="166"/>
      <c r="BX1929" s="166"/>
      <c r="BY1929" s="166"/>
      <c r="BZ1929" s="166"/>
      <c r="CA1929" s="166"/>
      <c r="CB1929" s="166"/>
      <c r="CC1929" s="166"/>
      <c r="CD1929" s="166"/>
      <c r="CE1929" s="166"/>
      <c r="CF1929" s="166"/>
      <c r="CG1929" s="166"/>
      <c r="CH1929" s="166"/>
      <c r="CI1929" s="166"/>
      <c r="CJ1929" s="166"/>
      <c r="CK1929" s="166"/>
      <c r="CL1929" s="166"/>
      <c r="CM1929" s="166"/>
      <c r="CN1929" s="166"/>
      <c r="CO1929" s="166"/>
      <c r="CP1929" s="166"/>
      <c r="CQ1929" s="166"/>
      <c r="CR1929" s="166"/>
      <c r="CS1929" s="166"/>
      <c r="CT1929" s="166"/>
      <c r="CU1929" s="166"/>
      <c r="CV1929" s="166"/>
      <c r="CW1929" s="166"/>
      <c r="CX1929" s="166"/>
      <c r="CY1929" s="166"/>
      <c r="CZ1929" s="166"/>
      <c r="DA1929" s="166"/>
      <c r="DB1929" s="166"/>
      <c r="DC1929" s="166"/>
      <c r="DD1929" s="166"/>
      <c r="DE1929" s="166"/>
      <c r="DF1929" s="166"/>
      <c r="DG1929" s="166"/>
      <c r="DH1929" s="166"/>
      <c r="DI1929" s="166"/>
      <c r="DJ1929" s="166"/>
      <c r="DK1929" s="166"/>
      <c r="DL1929" s="166"/>
      <c r="DM1929" s="166"/>
      <c r="DN1929" s="166"/>
      <c r="DO1929" s="166"/>
      <c r="DP1929" s="166"/>
      <c r="DQ1929" s="166"/>
      <c r="DR1929" s="166"/>
      <c r="DS1929" s="166"/>
      <c r="DT1929" s="166"/>
      <c r="DU1929" s="166"/>
      <c r="DV1929" s="166"/>
      <c r="DW1929" s="166"/>
      <c r="DX1929" s="166"/>
      <c r="DY1929" s="166"/>
      <c r="DZ1929" s="166"/>
      <c r="EA1929" s="166"/>
      <c r="EB1929" s="166"/>
      <c r="EC1929" s="166"/>
      <c r="ED1929" s="166"/>
      <c r="EE1929" s="166"/>
      <c r="EF1929" s="166"/>
      <c r="EG1929" s="166"/>
      <c r="EH1929" s="166"/>
      <c r="EI1929" s="166"/>
      <c r="EJ1929" s="166"/>
      <c r="EK1929" s="166"/>
      <c r="EL1929" s="166"/>
      <c r="EM1929" s="166"/>
      <c r="EN1929" s="166"/>
      <c r="EO1929" s="166"/>
      <c r="EP1929" s="166"/>
      <c r="EQ1929" s="166"/>
      <c r="ER1929" s="166"/>
      <c r="ES1929" s="166"/>
      <c r="ET1929" s="166"/>
      <c r="EU1929" s="166"/>
      <c r="EV1929" s="166"/>
      <c r="EW1929" s="166"/>
      <c r="EX1929" s="166"/>
      <c r="EY1929" s="166"/>
      <c r="EZ1929" s="166"/>
      <c r="FA1929" s="166"/>
      <c r="FB1929" s="166"/>
      <c r="FC1929" s="166"/>
      <c r="FD1929" s="166"/>
      <c r="FE1929" s="166"/>
      <c r="FF1929" s="166"/>
      <c r="FG1929" s="166"/>
      <c r="FH1929" s="166"/>
      <c r="FI1929" s="166"/>
      <c r="FJ1929" s="166"/>
    </row>
    <row r="1930" spans="13:166" s="19" customFormat="1">
      <c r="M1930" s="166"/>
      <c r="N1930" s="166"/>
      <c r="O1930" s="166"/>
      <c r="P1930" s="166"/>
      <c r="Q1930" s="166"/>
      <c r="R1930" s="166"/>
      <c r="S1930" s="166"/>
      <c r="T1930" s="166"/>
      <c r="U1930" s="166"/>
      <c r="V1930" s="166"/>
      <c r="W1930" s="166"/>
      <c r="X1930" s="166"/>
      <c r="Y1930" s="166"/>
      <c r="Z1930" s="166"/>
      <c r="AA1930" s="166"/>
      <c r="AB1930" s="166"/>
      <c r="AC1930" s="166"/>
      <c r="AD1930" s="166"/>
      <c r="AE1930" s="166"/>
      <c r="AF1930" s="166"/>
      <c r="AG1930" s="166"/>
      <c r="AH1930" s="167"/>
      <c r="AI1930" s="167"/>
      <c r="AJ1930" s="167"/>
      <c r="AK1930" s="167"/>
      <c r="AL1930" s="167"/>
      <c r="AM1930" s="167"/>
      <c r="AN1930" s="167"/>
      <c r="AO1930" s="167"/>
      <c r="AP1930" s="167"/>
      <c r="AQ1930" s="167"/>
      <c r="AR1930" s="167"/>
      <c r="AS1930" s="167"/>
      <c r="AT1930" s="167"/>
      <c r="AU1930" s="167"/>
      <c r="AV1930" s="167"/>
      <c r="AW1930" s="167"/>
      <c r="AX1930" s="167"/>
      <c r="AY1930" s="167"/>
      <c r="AZ1930" s="167"/>
      <c r="BA1930" s="167"/>
      <c r="BB1930" s="167"/>
      <c r="BC1930" s="167"/>
      <c r="BD1930" s="167"/>
      <c r="BE1930" s="167"/>
      <c r="BF1930" s="167"/>
      <c r="BG1930" s="167"/>
      <c r="BH1930" s="167"/>
      <c r="BI1930" s="167"/>
      <c r="BJ1930" s="167"/>
      <c r="BK1930" s="167"/>
      <c r="BL1930" s="166"/>
      <c r="BM1930" s="166"/>
      <c r="BN1930" s="166"/>
      <c r="BO1930" s="166"/>
      <c r="BP1930" s="166"/>
      <c r="BQ1930" s="166"/>
      <c r="BR1930" s="166"/>
      <c r="BS1930" s="166"/>
      <c r="BT1930" s="166"/>
      <c r="BU1930" s="166"/>
      <c r="BV1930" s="166"/>
      <c r="BW1930" s="166"/>
      <c r="BX1930" s="166"/>
      <c r="BY1930" s="166"/>
      <c r="BZ1930" s="166"/>
      <c r="CA1930" s="166"/>
      <c r="CB1930" s="166"/>
      <c r="CC1930" s="166"/>
      <c r="CD1930" s="166"/>
      <c r="CE1930" s="166"/>
      <c r="CF1930" s="166"/>
      <c r="CG1930" s="166"/>
      <c r="CH1930" s="166"/>
      <c r="CI1930" s="166"/>
      <c r="CJ1930" s="166"/>
      <c r="CK1930" s="166"/>
      <c r="CL1930" s="166"/>
      <c r="CM1930" s="166"/>
      <c r="CN1930" s="166"/>
      <c r="CO1930" s="166"/>
      <c r="CP1930" s="166"/>
      <c r="CQ1930" s="166"/>
      <c r="CR1930" s="166"/>
      <c r="CS1930" s="166"/>
      <c r="CT1930" s="166"/>
      <c r="CU1930" s="166"/>
      <c r="CV1930" s="166"/>
      <c r="CW1930" s="166"/>
      <c r="CX1930" s="166"/>
      <c r="CY1930" s="166"/>
      <c r="CZ1930" s="166"/>
      <c r="DA1930" s="166"/>
      <c r="DB1930" s="166"/>
      <c r="DC1930" s="166"/>
      <c r="DD1930" s="166"/>
      <c r="DE1930" s="166"/>
      <c r="DF1930" s="166"/>
      <c r="DG1930" s="166"/>
      <c r="DH1930" s="166"/>
      <c r="DI1930" s="166"/>
      <c r="DJ1930" s="166"/>
      <c r="DK1930" s="166"/>
      <c r="DL1930" s="166"/>
      <c r="DM1930" s="166"/>
      <c r="DN1930" s="166"/>
      <c r="DO1930" s="166"/>
      <c r="DP1930" s="166"/>
      <c r="DQ1930" s="166"/>
      <c r="DR1930" s="166"/>
      <c r="DS1930" s="166"/>
      <c r="DT1930" s="166"/>
      <c r="DU1930" s="166"/>
      <c r="DV1930" s="166"/>
      <c r="DW1930" s="166"/>
      <c r="DX1930" s="166"/>
      <c r="DY1930" s="166"/>
      <c r="DZ1930" s="166"/>
      <c r="EA1930" s="166"/>
      <c r="EB1930" s="166"/>
      <c r="EC1930" s="166"/>
      <c r="ED1930" s="166"/>
      <c r="EE1930" s="166"/>
      <c r="EF1930" s="166"/>
      <c r="EG1930" s="166"/>
      <c r="EH1930" s="166"/>
      <c r="EI1930" s="166"/>
      <c r="EJ1930" s="166"/>
      <c r="EK1930" s="166"/>
      <c r="EL1930" s="166"/>
      <c r="EM1930" s="166"/>
      <c r="EN1930" s="166"/>
      <c r="EO1930" s="166"/>
      <c r="EP1930" s="166"/>
      <c r="EQ1930" s="166"/>
      <c r="ER1930" s="166"/>
      <c r="ES1930" s="166"/>
      <c r="ET1930" s="166"/>
      <c r="EU1930" s="166"/>
      <c r="EV1930" s="166"/>
      <c r="EW1930" s="166"/>
      <c r="EX1930" s="166"/>
      <c r="EY1930" s="166"/>
      <c r="EZ1930" s="166"/>
      <c r="FA1930" s="166"/>
      <c r="FB1930" s="166"/>
      <c r="FC1930" s="166"/>
      <c r="FD1930" s="166"/>
      <c r="FE1930" s="166"/>
      <c r="FF1930" s="166"/>
      <c r="FG1930" s="166"/>
      <c r="FH1930" s="166"/>
      <c r="FI1930" s="166"/>
      <c r="FJ1930" s="166"/>
    </row>
    <row r="1931" spans="13:166" s="19" customFormat="1">
      <c r="M1931" s="166"/>
      <c r="N1931" s="166"/>
      <c r="O1931" s="166"/>
      <c r="P1931" s="166"/>
      <c r="Q1931" s="166"/>
      <c r="R1931" s="166"/>
      <c r="S1931" s="166"/>
      <c r="T1931" s="166"/>
      <c r="U1931" s="166"/>
      <c r="V1931" s="166"/>
      <c r="W1931" s="166"/>
      <c r="X1931" s="166"/>
      <c r="Y1931" s="166"/>
      <c r="Z1931" s="166"/>
      <c r="AA1931" s="166"/>
      <c r="AB1931" s="166"/>
      <c r="AC1931" s="166"/>
      <c r="AD1931" s="166"/>
      <c r="AE1931" s="166"/>
      <c r="AF1931" s="166"/>
      <c r="AG1931" s="166"/>
      <c r="AH1931" s="167"/>
      <c r="AI1931" s="167"/>
      <c r="AJ1931" s="167"/>
      <c r="AK1931" s="167"/>
      <c r="AL1931" s="167"/>
      <c r="AM1931" s="167"/>
      <c r="AN1931" s="167"/>
      <c r="AO1931" s="167"/>
      <c r="AP1931" s="167"/>
      <c r="AQ1931" s="167"/>
      <c r="AR1931" s="167"/>
      <c r="AS1931" s="167"/>
      <c r="AT1931" s="167"/>
      <c r="AU1931" s="167"/>
      <c r="AV1931" s="167"/>
      <c r="AW1931" s="167"/>
      <c r="AX1931" s="167"/>
      <c r="AY1931" s="167"/>
      <c r="AZ1931" s="167"/>
      <c r="BA1931" s="167"/>
      <c r="BB1931" s="167"/>
      <c r="BC1931" s="167"/>
      <c r="BD1931" s="167"/>
      <c r="BE1931" s="167"/>
      <c r="BF1931" s="167"/>
      <c r="BG1931" s="167"/>
      <c r="BH1931" s="167"/>
      <c r="BI1931" s="167"/>
      <c r="BJ1931" s="167"/>
      <c r="BK1931" s="167"/>
      <c r="BL1931" s="166"/>
      <c r="BM1931" s="166"/>
      <c r="BN1931" s="166"/>
      <c r="BO1931" s="166"/>
      <c r="BP1931" s="166"/>
      <c r="BQ1931" s="166"/>
      <c r="BR1931" s="166"/>
      <c r="BS1931" s="166"/>
      <c r="BT1931" s="166"/>
      <c r="BU1931" s="166"/>
      <c r="BV1931" s="166"/>
      <c r="BW1931" s="166"/>
      <c r="BX1931" s="166"/>
      <c r="BY1931" s="166"/>
      <c r="BZ1931" s="166"/>
      <c r="CA1931" s="166"/>
      <c r="CB1931" s="166"/>
      <c r="CC1931" s="166"/>
      <c r="CD1931" s="166"/>
      <c r="CE1931" s="166"/>
      <c r="CF1931" s="166"/>
      <c r="CG1931" s="166"/>
      <c r="CH1931" s="166"/>
      <c r="CI1931" s="166"/>
      <c r="CJ1931" s="166"/>
      <c r="CK1931" s="166"/>
      <c r="CL1931" s="166"/>
      <c r="CM1931" s="166"/>
      <c r="CN1931" s="166"/>
      <c r="CO1931" s="166"/>
      <c r="CP1931" s="166"/>
      <c r="CQ1931" s="166"/>
      <c r="CR1931" s="166"/>
      <c r="CS1931" s="166"/>
      <c r="CT1931" s="166"/>
      <c r="CU1931" s="166"/>
      <c r="CV1931" s="166"/>
      <c r="CW1931" s="166"/>
      <c r="CX1931" s="166"/>
      <c r="CY1931" s="166"/>
      <c r="CZ1931" s="166"/>
      <c r="DA1931" s="166"/>
      <c r="DB1931" s="166"/>
      <c r="DC1931" s="166"/>
      <c r="DD1931" s="166"/>
      <c r="DE1931" s="166"/>
      <c r="DF1931" s="166"/>
      <c r="DG1931" s="166"/>
      <c r="DH1931" s="166"/>
      <c r="DI1931" s="166"/>
      <c r="DJ1931" s="166"/>
      <c r="DK1931" s="166"/>
      <c r="DL1931" s="166"/>
      <c r="DM1931" s="166"/>
      <c r="DN1931" s="166"/>
      <c r="DO1931" s="166"/>
      <c r="DP1931" s="166"/>
      <c r="DQ1931" s="166"/>
      <c r="DR1931" s="166"/>
      <c r="DS1931" s="166"/>
      <c r="DT1931" s="166"/>
      <c r="DU1931" s="166"/>
      <c r="DV1931" s="166"/>
      <c r="DW1931" s="166"/>
      <c r="DX1931" s="166"/>
      <c r="DY1931" s="166"/>
      <c r="DZ1931" s="166"/>
      <c r="EA1931" s="166"/>
      <c r="EB1931" s="166"/>
      <c r="EC1931" s="166"/>
      <c r="ED1931" s="166"/>
      <c r="EE1931" s="166"/>
      <c r="EF1931" s="166"/>
      <c r="EG1931" s="166"/>
      <c r="EH1931" s="166"/>
      <c r="EI1931" s="166"/>
      <c r="EJ1931" s="166"/>
      <c r="EK1931" s="166"/>
      <c r="EL1931" s="166"/>
      <c r="EM1931" s="166"/>
      <c r="EN1931" s="166"/>
      <c r="EO1931" s="166"/>
      <c r="EP1931" s="166"/>
      <c r="EQ1931" s="166"/>
      <c r="ER1931" s="166"/>
      <c r="ES1931" s="166"/>
      <c r="ET1931" s="166"/>
      <c r="EU1931" s="166"/>
      <c r="EV1931" s="166"/>
      <c r="EW1931" s="166"/>
      <c r="EX1931" s="166"/>
      <c r="EY1931" s="166"/>
      <c r="EZ1931" s="166"/>
      <c r="FA1931" s="166"/>
      <c r="FB1931" s="166"/>
      <c r="FC1931" s="166"/>
      <c r="FD1931" s="166"/>
      <c r="FE1931" s="166"/>
      <c r="FF1931" s="166"/>
      <c r="FG1931" s="166"/>
      <c r="FH1931" s="166"/>
      <c r="FI1931" s="166"/>
      <c r="FJ1931" s="166"/>
    </row>
    <row r="1932" spans="13:166" s="19" customFormat="1">
      <c r="M1932" s="166"/>
      <c r="N1932" s="166"/>
      <c r="O1932" s="166"/>
      <c r="P1932" s="166"/>
      <c r="Q1932" s="166"/>
      <c r="R1932" s="166"/>
      <c r="S1932" s="166"/>
      <c r="T1932" s="166"/>
      <c r="U1932" s="166"/>
      <c r="V1932" s="166"/>
      <c r="W1932" s="166"/>
      <c r="X1932" s="166"/>
      <c r="Y1932" s="166"/>
      <c r="Z1932" s="166"/>
      <c r="AA1932" s="166"/>
      <c r="AB1932" s="166"/>
      <c r="AC1932" s="166"/>
      <c r="AD1932" s="166"/>
      <c r="AE1932" s="166"/>
      <c r="AF1932" s="166"/>
      <c r="AG1932" s="166"/>
      <c r="AH1932" s="167"/>
      <c r="AI1932" s="167"/>
      <c r="AJ1932" s="167"/>
      <c r="AK1932" s="167"/>
      <c r="AL1932" s="167"/>
      <c r="AM1932" s="167"/>
      <c r="AN1932" s="167"/>
      <c r="AO1932" s="167"/>
      <c r="AP1932" s="167"/>
      <c r="AQ1932" s="167"/>
      <c r="AR1932" s="167"/>
      <c r="AS1932" s="167"/>
      <c r="AT1932" s="167"/>
      <c r="AU1932" s="167"/>
      <c r="AV1932" s="167"/>
      <c r="AW1932" s="167"/>
      <c r="AX1932" s="167"/>
      <c r="AY1932" s="167"/>
      <c r="AZ1932" s="167"/>
      <c r="BA1932" s="167"/>
      <c r="BB1932" s="167"/>
      <c r="BC1932" s="167"/>
      <c r="BD1932" s="167"/>
      <c r="BE1932" s="167"/>
      <c r="BF1932" s="167"/>
      <c r="BG1932" s="167"/>
      <c r="BH1932" s="167"/>
      <c r="BI1932" s="167"/>
      <c r="BJ1932" s="167"/>
      <c r="BK1932" s="167"/>
      <c r="BL1932" s="166"/>
      <c r="BM1932" s="166"/>
      <c r="BN1932" s="166"/>
      <c r="BO1932" s="166"/>
      <c r="BP1932" s="166"/>
      <c r="BQ1932" s="166"/>
      <c r="BR1932" s="166"/>
      <c r="BS1932" s="166"/>
      <c r="BT1932" s="166"/>
      <c r="BU1932" s="166"/>
      <c r="BV1932" s="166"/>
      <c r="BW1932" s="166"/>
      <c r="BX1932" s="166"/>
      <c r="BY1932" s="166"/>
      <c r="BZ1932" s="166"/>
      <c r="CA1932" s="166"/>
      <c r="CB1932" s="166"/>
      <c r="CC1932" s="166"/>
      <c r="CD1932" s="166"/>
      <c r="CE1932" s="166"/>
      <c r="CF1932" s="166"/>
      <c r="CG1932" s="166"/>
      <c r="CH1932" s="166"/>
      <c r="CI1932" s="166"/>
      <c r="CJ1932" s="166"/>
      <c r="CK1932" s="166"/>
      <c r="CL1932" s="166"/>
      <c r="CM1932" s="166"/>
      <c r="CN1932" s="166"/>
      <c r="CO1932" s="166"/>
      <c r="CP1932" s="166"/>
      <c r="CQ1932" s="166"/>
      <c r="CR1932" s="166"/>
      <c r="CS1932" s="166"/>
      <c r="CT1932" s="166"/>
      <c r="CU1932" s="166"/>
      <c r="CV1932" s="166"/>
      <c r="CW1932" s="166"/>
      <c r="CX1932" s="166"/>
      <c r="CY1932" s="166"/>
      <c r="CZ1932" s="166"/>
      <c r="DA1932" s="166"/>
      <c r="DB1932" s="166"/>
      <c r="DC1932" s="166"/>
      <c r="DD1932" s="166"/>
      <c r="DE1932" s="166"/>
      <c r="DF1932" s="166"/>
      <c r="DG1932" s="166"/>
      <c r="DH1932" s="166"/>
      <c r="DI1932" s="166"/>
      <c r="DJ1932" s="166"/>
      <c r="DK1932" s="166"/>
      <c r="DL1932" s="166"/>
      <c r="DM1932" s="166"/>
      <c r="DN1932" s="166"/>
      <c r="DO1932" s="166"/>
      <c r="DP1932" s="166"/>
      <c r="DQ1932" s="166"/>
      <c r="DR1932" s="166"/>
      <c r="DS1932" s="166"/>
      <c r="DT1932" s="166"/>
      <c r="DU1932" s="166"/>
      <c r="DV1932" s="166"/>
      <c r="DW1932" s="166"/>
      <c r="DX1932" s="166"/>
      <c r="DY1932" s="166"/>
      <c r="DZ1932" s="166"/>
      <c r="EA1932" s="166"/>
      <c r="EB1932" s="166"/>
      <c r="EC1932" s="166"/>
      <c r="ED1932" s="166"/>
      <c r="EE1932" s="166"/>
      <c r="EF1932" s="166"/>
      <c r="EG1932" s="166"/>
      <c r="EH1932" s="166"/>
      <c r="EI1932" s="166"/>
      <c r="EJ1932" s="166"/>
      <c r="EK1932" s="166"/>
      <c r="EL1932" s="166"/>
      <c r="EM1932" s="166"/>
      <c r="EN1932" s="166"/>
      <c r="EO1932" s="166"/>
      <c r="EP1932" s="166"/>
      <c r="EQ1932" s="166"/>
      <c r="ER1932" s="166"/>
      <c r="ES1932" s="166"/>
      <c r="ET1932" s="166"/>
      <c r="EU1932" s="166"/>
      <c r="EV1932" s="166"/>
      <c r="EW1932" s="166"/>
      <c r="EX1932" s="166"/>
      <c r="EY1932" s="166"/>
      <c r="EZ1932" s="166"/>
      <c r="FA1932" s="166"/>
      <c r="FB1932" s="166"/>
      <c r="FC1932" s="166"/>
      <c r="FD1932" s="166"/>
      <c r="FE1932" s="166"/>
      <c r="FF1932" s="166"/>
      <c r="FG1932" s="166"/>
      <c r="FH1932" s="166"/>
      <c r="FI1932" s="166"/>
      <c r="FJ1932" s="166"/>
    </row>
    <row r="1933" spans="13:166" s="19" customFormat="1">
      <c r="M1933" s="166"/>
      <c r="N1933" s="166"/>
      <c r="O1933" s="166"/>
      <c r="P1933" s="166"/>
      <c r="Q1933" s="166"/>
      <c r="R1933" s="166"/>
      <c r="S1933" s="166"/>
      <c r="T1933" s="166"/>
      <c r="U1933" s="166"/>
      <c r="V1933" s="166"/>
      <c r="W1933" s="166"/>
      <c r="X1933" s="166"/>
      <c r="Y1933" s="166"/>
      <c r="Z1933" s="166"/>
      <c r="AA1933" s="166"/>
      <c r="AB1933" s="166"/>
      <c r="AC1933" s="166"/>
      <c r="AD1933" s="166"/>
      <c r="AE1933" s="166"/>
      <c r="AF1933" s="166"/>
      <c r="AG1933" s="166"/>
      <c r="AH1933" s="167"/>
      <c r="AI1933" s="167"/>
      <c r="AJ1933" s="167"/>
      <c r="AK1933" s="167"/>
      <c r="AL1933" s="167"/>
      <c r="AM1933" s="167"/>
      <c r="AN1933" s="167"/>
      <c r="AO1933" s="167"/>
      <c r="AP1933" s="167"/>
      <c r="AQ1933" s="167"/>
      <c r="AR1933" s="167"/>
      <c r="AS1933" s="167"/>
      <c r="AT1933" s="167"/>
      <c r="AU1933" s="167"/>
      <c r="AV1933" s="167"/>
      <c r="AW1933" s="167"/>
      <c r="AX1933" s="167"/>
      <c r="AY1933" s="167"/>
      <c r="AZ1933" s="167"/>
      <c r="BA1933" s="167"/>
      <c r="BB1933" s="167"/>
      <c r="BC1933" s="167"/>
      <c r="BD1933" s="167"/>
      <c r="BE1933" s="167"/>
      <c r="BF1933" s="167"/>
      <c r="BG1933" s="167"/>
      <c r="BH1933" s="167"/>
      <c r="BI1933" s="167"/>
      <c r="BJ1933" s="167"/>
      <c r="BK1933" s="167"/>
      <c r="BL1933" s="166"/>
      <c r="BM1933" s="166"/>
      <c r="BN1933" s="166"/>
      <c r="BO1933" s="166"/>
      <c r="BP1933" s="166"/>
      <c r="BQ1933" s="166"/>
      <c r="BR1933" s="166"/>
      <c r="BS1933" s="166"/>
      <c r="BT1933" s="166"/>
      <c r="BU1933" s="166"/>
      <c r="BV1933" s="166"/>
      <c r="BW1933" s="166"/>
      <c r="BX1933" s="166"/>
      <c r="BY1933" s="166"/>
      <c r="BZ1933" s="166"/>
      <c r="CA1933" s="166"/>
      <c r="CB1933" s="166"/>
      <c r="CC1933" s="166"/>
      <c r="CD1933" s="166"/>
      <c r="CE1933" s="166"/>
      <c r="CF1933" s="166"/>
      <c r="CG1933" s="166"/>
      <c r="CH1933" s="166"/>
      <c r="CI1933" s="166"/>
      <c r="CJ1933" s="166"/>
      <c r="CK1933" s="166"/>
      <c r="CL1933" s="166"/>
      <c r="CM1933" s="166"/>
      <c r="CN1933" s="166"/>
      <c r="CO1933" s="166"/>
      <c r="CP1933" s="166"/>
      <c r="CQ1933" s="166"/>
      <c r="CR1933" s="166"/>
      <c r="CS1933" s="166"/>
      <c r="CT1933" s="166"/>
      <c r="CU1933" s="166"/>
      <c r="CV1933" s="166"/>
      <c r="CW1933" s="166"/>
      <c r="CX1933" s="166"/>
      <c r="CY1933" s="166"/>
      <c r="CZ1933" s="166"/>
      <c r="DA1933" s="166"/>
      <c r="DB1933" s="166"/>
      <c r="DC1933" s="166"/>
      <c r="DD1933" s="166"/>
      <c r="DE1933" s="166"/>
      <c r="DF1933" s="166"/>
      <c r="DG1933" s="166"/>
      <c r="DH1933" s="166"/>
      <c r="DI1933" s="166"/>
      <c r="DJ1933" s="166"/>
      <c r="DK1933" s="166"/>
      <c r="DL1933" s="166"/>
      <c r="DM1933" s="166"/>
      <c r="DN1933" s="166"/>
      <c r="DO1933" s="166"/>
      <c r="DP1933" s="166"/>
      <c r="DQ1933" s="166"/>
      <c r="DR1933" s="166"/>
      <c r="DS1933" s="166"/>
      <c r="DT1933" s="166"/>
      <c r="DU1933" s="166"/>
      <c r="DV1933" s="166"/>
      <c r="DW1933" s="166"/>
      <c r="DX1933" s="166"/>
      <c r="DY1933" s="166"/>
      <c r="DZ1933" s="166"/>
      <c r="EA1933" s="166"/>
      <c r="EB1933" s="166"/>
      <c r="EC1933" s="166"/>
      <c r="ED1933" s="166"/>
      <c r="EE1933" s="166"/>
      <c r="EF1933" s="166"/>
      <c r="EG1933" s="166"/>
      <c r="EH1933" s="166"/>
      <c r="EI1933" s="166"/>
      <c r="EJ1933" s="166"/>
      <c r="EK1933" s="166"/>
      <c r="EL1933" s="166"/>
      <c r="EM1933" s="166"/>
      <c r="EN1933" s="166"/>
      <c r="EO1933" s="166"/>
      <c r="EP1933" s="166"/>
      <c r="EQ1933" s="166"/>
      <c r="ER1933" s="166"/>
      <c r="ES1933" s="166"/>
      <c r="ET1933" s="166"/>
      <c r="EU1933" s="166"/>
      <c r="EV1933" s="166"/>
      <c r="EW1933" s="166"/>
      <c r="EX1933" s="166"/>
      <c r="EY1933" s="166"/>
      <c r="EZ1933" s="166"/>
      <c r="FA1933" s="166"/>
      <c r="FB1933" s="166"/>
      <c r="FC1933" s="166"/>
      <c r="FD1933" s="166"/>
      <c r="FE1933" s="166"/>
      <c r="FF1933" s="166"/>
      <c r="FG1933" s="166"/>
      <c r="FH1933" s="166"/>
      <c r="FI1933" s="166"/>
      <c r="FJ1933" s="166"/>
    </row>
    <row r="1934" spans="13:166" s="19" customFormat="1">
      <c r="M1934" s="166"/>
      <c r="N1934" s="166"/>
      <c r="O1934" s="166"/>
      <c r="P1934" s="166"/>
      <c r="Q1934" s="166"/>
      <c r="R1934" s="166"/>
      <c r="S1934" s="166"/>
      <c r="T1934" s="166"/>
      <c r="U1934" s="166"/>
      <c r="V1934" s="166"/>
      <c r="W1934" s="166"/>
      <c r="X1934" s="166"/>
      <c r="Y1934" s="166"/>
      <c r="Z1934" s="166"/>
      <c r="AA1934" s="166"/>
      <c r="AB1934" s="166"/>
      <c r="AC1934" s="166"/>
      <c r="AD1934" s="166"/>
      <c r="AE1934" s="166"/>
      <c r="AF1934" s="166"/>
      <c r="AG1934" s="166"/>
      <c r="AH1934" s="167"/>
      <c r="AI1934" s="167"/>
      <c r="AJ1934" s="167"/>
      <c r="AK1934" s="167"/>
      <c r="AL1934" s="167"/>
      <c r="AM1934" s="167"/>
      <c r="AN1934" s="167"/>
      <c r="AO1934" s="167"/>
      <c r="AP1934" s="167"/>
      <c r="AQ1934" s="167"/>
      <c r="AR1934" s="167"/>
      <c r="AS1934" s="167"/>
      <c r="AT1934" s="167"/>
      <c r="AU1934" s="167"/>
      <c r="AV1934" s="167"/>
      <c r="AW1934" s="167"/>
      <c r="AX1934" s="167"/>
      <c r="AY1934" s="167"/>
      <c r="AZ1934" s="167"/>
      <c r="BA1934" s="167"/>
      <c r="BB1934" s="167"/>
      <c r="BC1934" s="167"/>
      <c r="BD1934" s="167"/>
      <c r="BE1934" s="167"/>
      <c r="BF1934" s="167"/>
      <c r="BG1934" s="167"/>
      <c r="BH1934" s="167"/>
      <c r="BI1934" s="167"/>
      <c r="BJ1934" s="167"/>
      <c r="BK1934" s="167"/>
      <c r="BL1934" s="166"/>
      <c r="BM1934" s="166"/>
      <c r="BN1934" s="166"/>
      <c r="BO1934" s="166"/>
      <c r="BP1934" s="166"/>
      <c r="BQ1934" s="166"/>
      <c r="BR1934" s="166"/>
      <c r="BS1934" s="166"/>
      <c r="BT1934" s="166"/>
      <c r="BU1934" s="166"/>
      <c r="BV1934" s="166"/>
      <c r="BW1934" s="166"/>
      <c r="BX1934" s="166"/>
      <c r="BY1934" s="166"/>
      <c r="BZ1934" s="166"/>
      <c r="CA1934" s="166"/>
      <c r="CB1934" s="166"/>
      <c r="CC1934" s="166"/>
      <c r="CD1934" s="166"/>
      <c r="CE1934" s="166"/>
      <c r="CF1934" s="166"/>
      <c r="CG1934" s="166"/>
      <c r="CH1934" s="166"/>
      <c r="CI1934" s="166"/>
      <c r="CJ1934" s="166"/>
      <c r="CK1934" s="166"/>
      <c r="CL1934" s="166"/>
      <c r="CM1934" s="166"/>
      <c r="CN1934" s="166"/>
      <c r="CO1934" s="166"/>
      <c r="CP1934" s="166"/>
      <c r="CQ1934" s="166"/>
      <c r="CR1934" s="166"/>
      <c r="CS1934" s="166"/>
      <c r="CT1934" s="166"/>
      <c r="CU1934" s="166"/>
      <c r="CV1934" s="166"/>
      <c r="CW1934" s="166"/>
      <c r="CX1934" s="166"/>
      <c r="CY1934" s="166"/>
      <c r="CZ1934" s="166"/>
      <c r="DA1934" s="166"/>
      <c r="DB1934" s="166"/>
      <c r="DC1934" s="166"/>
      <c r="DD1934" s="166"/>
      <c r="DE1934" s="166"/>
      <c r="DF1934" s="166"/>
      <c r="DG1934" s="166"/>
      <c r="DH1934" s="166"/>
      <c r="DI1934" s="166"/>
      <c r="DJ1934" s="166"/>
      <c r="DK1934" s="166"/>
      <c r="DL1934" s="166"/>
      <c r="DM1934" s="166"/>
      <c r="DN1934" s="166"/>
      <c r="DO1934" s="166"/>
      <c r="DP1934" s="166"/>
      <c r="DQ1934" s="166"/>
      <c r="DR1934" s="166"/>
      <c r="DS1934" s="166"/>
      <c r="DT1934" s="166"/>
      <c r="DU1934" s="166"/>
      <c r="DV1934" s="166"/>
      <c r="DW1934" s="166"/>
      <c r="DX1934" s="166"/>
      <c r="DY1934" s="166"/>
      <c r="DZ1934" s="166"/>
      <c r="EA1934" s="166"/>
      <c r="EB1934" s="166"/>
      <c r="EC1934" s="166"/>
      <c r="ED1934" s="166"/>
      <c r="EE1934" s="166"/>
      <c r="EF1934" s="166"/>
      <c r="EG1934" s="166"/>
      <c r="EH1934" s="166"/>
      <c r="EI1934" s="166"/>
      <c r="EJ1934" s="166"/>
      <c r="EK1934" s="166"/>
      <c r="EL1934" s="166"/>
      <c r="EM1934" s="166"/>
      <c r="EN1934" s="166"/>
      <c r="EO1934" s="166"/>
      <c r="EP1934" s="166"/>
      <c r="EQ1934" s="166"/>
      <c r="ER1934" s="166"/>
      <c r="ES1934" s="166"/>
      <c r="ET1934" s="166"/>
      <c r="EU1934" s="166"/>
      <c r="EV1934" s="166"/>
      <c r="EW1934" s="166"/>
      <c r="EX1934" s="166"/>
      <c r="EY1934" s="166"/>
      <c r="EZ1934" s="166"/>
      <c r="FA1934" s="166"/>
      <c r="FB1934" s="166"/>
      <c r="FC1934" s="166"/>
      <c r="FD1934" s="166"/>
      <c r="FE1934" s="166"/>
      <c r="FF1934" s="166"/>
      <c r="FG1934" s="166"/>
      <c r="FH1934" s="166"/>
      <c r="FI1934" s="166"/>
      <c r="FJ1934" s="166"/>
    </row>
    <row r="1935" spans="13:166" s="19" customFormat="1">
      <c r="M1935" s="166"/>
      <c r="N1935" s="166"/>
      <c r="O1935" s="166"/>
      <c r="P1935" s="166"/>
      <c r="Q1935" s="166"/>
      <c r="R1935" s="166"/>
      <c r="S1935" s="166"/>
      <c r="T1935" s="166"/>
      <c r="U1935" s="166"/>
      <c r="V1935" s="166"/>
      <c r="W1935" s="166"/>
      <c r="X1935" s="166"/>
      <c r="Y1935" s="166"/>
      <c r="Z1935" s="166"/>
      <c r="AA1935" s="166"/>
      <c r="AB1935" s="166"/>
      <c r="AC1935" s="166"/>
      <c r="AD1935" s="166"/>
      <c r="AE1935" s="166"/>
      <c r="AF1935" s="166"/>
      <c r="AG1935" s="166"/>
      <c r="AH1935" s="167"/>
      <c r="AI1935" s="167"/>
      <c r="AJ1935" s="167"/>
      <c r="AK1935" s="167"/>
      <c r="AL1935" s="167"/>
      <c r="AM1935" s="167"/>
      <c r="AN1935" s="167"/>
      <c r="AO1935" s="167"/>
      <c r="AP1935" s="167"/>
      <c r="AQ1935" s="167"/>
      <c r="AR1935" s="167"/>
      <c r="AS1935" s="167"/>
      <c r="AT1935" s="167"/>
      <c r="AU1935" s="167"/>
      <c r="AV1935" s="167"/>
      <c r="AW1935" s="167"/>
      <c r="AX1935" s="167"/>
      <c r="AY1935" s="167"/>
      <c r="AZ1935" s="167"/>
      <c r="BA1935" s="167"/>
      <c r="BB1935" s="167"/>
      <c r="BC1935" s="167"/>
      <c r="BD1935" s="167"/>
      <c r="BE1935" s="167"/>
      <c r="BF1935" s="167"/>
      <c r="BG1935" s="167"/>
      <c r="BH1935" s="167"/>
      <c r="BI1935" s="167"/>
      <c r="BJ1935" s="167"/>
      <c r="BK1935" s="167"/>
      <c r="BL1935" s="166"/>
      <c r="BM1935" s="166"/>
      <c r="BN1935" s="166"/>
      <c r="BO1935" s="166"/>
      <c r="BP1935" s="166"/>
      <c r="BQ1935" s="166"/>
      <c r="BR1935" s="166"/>
      <c r="BS1935" s="166"/>
      <c r="BT1935" s="166"/>
      <c r="BU1935" s="166"/>
      <c r="BV1935" s="166"/>
      <c r="BW1935" s="166"/>
      <c r="BX1935" s="166"/>
      <c r="BY1935" s="166"/>
      <c r="BZ1935" s="166"/>
      <c r="CA1935" s="166"/>
      <c r="CB1935" s="166"/>
      <c r="CC1935" s="166"/>
      <c r="CD1935" s="166"/>
      <c r="CE1935" s="166"/>
      <c r="CF1935" s="166"/>
      <c r="CG1935" s="166"/>
      <c r="CH1935" s="166"/>
      <c r="CI1935" s="166"/>
      <c r="CJ1935" s="166"/>
      <c r="CK1935" s="166"/>
      <c r="CL1935" s="166"/>
      <c r="CM1935" s="166"/>
      <c r="CN1935" s="166"/>
      <c r="CO1935" s="166"/>
      <c r="CP1935" s="166"/>
      <c r="CQ1935" s="166"/>
      <c r="CR1935" s="166"/>
      <c r="CS1935" s="166"/>
      <c r="CT1935" s="166"/>
      <c r="CU1935" s="166"/>
      <c r="CV1935" s="166"/>
      <c r="CW1935" s="166"/>
      <c r="CX1935" s="166"/>
      <c r="CY1935" s="166"/>
      <c r="CZ1935" s="166"/>
      <c r="DA1935" s="166"/>
      <c r="DB1935" s="166"/>
      <c r="DC1935" s="166"/>
      <c r="DD1935" s="166"/>
      <c r="DE1935" s="166"/>
      <c r="DF1935" s="166"/>
      <c r="DG1935" s="166"/>
      <c r="DH1935" s="166"/>
      <c r="DI1935" s="166"/>
      <c r="DJ1935" s="166"/>
      <c r="DK1935" s="166"/>
      <c r="DL1935" s="166"/>
      <c r="DM1935" s="166"/>
      <c r="DN1935" s="166"/>
      <c r="DO1935" s="166"/>
      <c r="DP1935" s="166"/>
      <c r="DQ1935" s="166"/>
      <c r="DR1935" s="166"/>
      <c r="DS1935" s="166"/>
      <c r="DT1935" s="166"/>
      <c r="DU1935" s="166"/>
      <c r="DV1935" s="166"/>
      <c r="DW1935" s="166"/>
      <c r="DX1935" s="166"/>
      <c r="DY1935" s="166"/>
      <c r="DZ1935" s="166"/>
      <c r="EA1935" s="166"/>
      <c r="EB1935" s="166"/>
      <c r="EC1935" s="166"/>
      <c r="ED1935" s="166"/>
      <c r="EE1935" s="166"/>
      <c r="EF1935" s="166"/>
      <c r="EG1935" s="166"/>
      <c r="EH1935" s="166"/>
      <c r="EI1935" s="166"/>
      <c r="EJ1935" s="166"/>
      <c r="EK1935" s="166"/>
      <c r="EL1935" s="166"/>
      <c r="EM1935" s="166"/>
      <c r="EN1935" s="166"/>
      <c r="EO1935" s="166"/>
      <c r="EP1935" s="166"/>
      <c r="EQ1935" s="166"/>
      <c r="ER1935" s="166"/>
      <c r="ES1935" s="166"/>
      <c r="ET1935" s="166"/>
      <c r="EU1935" s="166"/>
      <c r="EV1935" s="166"/>
      <c r="EW1935" s="166"/>
      <c r="EX1935" s="166"/>
      <c r="EY1935" s="166"/>
      <c r="EZ1935" s="166"/>
      <c r="FA1935" s="166"/>
      <c r="FB1935" s="166"/>
      <c r="FC1935" s="166"/>
      <c r="FD1935" s="166"/>
      <c r="FE1935" s="166"/>
      <c r="FF1935" s="166"/>
      <c r="FG1935" s="166"/>
      <c r="FH1935" s="166"/>
      <c r="FI1935" s="166"/>
      <c r="FJ1935" s="166"/>
    </row>
    <row r="1936" spans="13:166" s="19" customFormat="1">
      <c r="M1936" s="166"/>
      <c r="N1936" s="166"/>
      <c r="O1936" s="166"/>
      <c r="P1936" s="166"/>
      <c r="Q1936" s="166"/>
      <c r="R1936" s="166"/>
      <c r="S1936" s="166"/>
      <c r="T1936" s="166"/>
      <c r="U1936" s="166"/>
      <c r="V1936" s="166"/>
      <c r="W1936" s="166"/>
      <c r="X1936" s="166"/>
      <c r="Y1936" s="166"/>
      <c r="Z1936" s="166"/>
      <c r="AA1936" s="166"/>
      <c r="AB1936" s="166"/>
      <c r="AC1936" s="166"/>
      <c r="AD1936" s="166"/>
      <c r="AE1936" s="166"/>
      <c r="AF1936" s="166"/>
      <c r="AG1936" s="166"/>
      <c r="AH1936" s="167"/>
      <c r="AI1936" s="167"/>
      <c r="AJ1936" s="167"/>
      <c r="AK1936" s="167"/>
      <c r="AL1936" s="167"/>
      <c r="AM1936" s="167"/>
      <c r="AN1936" s="167"/>
      <c r="AO1936" s="167"/>
      <c r="AP1936" s="167"/>
      <c r="AQ1936" s="167"/>
      <c r="AR1936" s="167"/>
      <c r="AS1936" s="167"/>
      <c r="AT1936" s="167"/>
      <c r="AU1936" s="167"/>
      <c r="AV1936" s="167"/>
      <c r="AW1936" s="167"/>
      <c r="AX1936" s="167"/>
      <c r="AY1936" s="167"/>
      <c r="AZ1936" s="167"/>
      <c r="BA1936" s="167"/>
      <c r="BB1936" s="167"/>
      <c r="BC1936" s="167"/>
      <c r="BD1936" s="167"/>
      <c r="BE1936" s="167"/>
      <c r="BF1936" s="167"/>
      <c r="BG1936" s="167"/>
      <c r="BH1936" s="167"/>
      <c r="BI1936" s="167"/>
      <c r="BJ1936" s="167"/>
      <c r="BK1936" s="167"/>
      <c r="BL1936" s="166"/>
      <c r="BM1936" s="166"/>
      <c r="BN1936" s="166"/>
      <c r="BO1936" s="166"/>
      <c r="BP1936" s="166"/>
      <c r="BQ1936" s="166"/>
      <c r="BR1936" s="166"/>
      <c r="BS1936" s="166"/>
      <c r="BT1936" s="166"/>
      <c r="BU1936" s="166"/>
      <c r="BV1936" s="166"/>
      <c r="BW1936" s="166"/>
      <c r="BX1936" s="166"/>
      <c r="BY1936" s="166"/>
      <c r="BZ1936" s="166"/>
      <c r="CA1936" s="166"/>
      <c r="CB1936" s="166"/>
      <c r="CC1936" s="166"/>
      <c r="CD1936" s="166"/>
      <c r="CE1936" s="166"/>
      <c r="CF1936" s="166"/>
      <c r="CG1936" s="166"/>
      <c r="CH1936" s="166"/>
      <c r="CI1936" s="166"/>
      <c r="CJ1936" s="166"/>
      <c r="CK1936" s="166"/>
      <c r="CL1936" s="166"/>
      <c r="CM1936" s="166"/>
      <c r="CN1936" s="166"/>
      <c r="CO1936" s="166"/>
      <c r="CP1936" s="166"/>
      <c r="CQ1936" s="166"/>
      <c r="CR1936" s="166"/>
      <c r="CS1936" s="166"/>
      <c r="CT1936" s="166"/>
      <c r="CU1936" s="166"/>
      <c r="CV1936" s="166"/>
      <c r="CW1936" s="166"/>
      <c r="CX1936" s="166"/>
      <c r="CY1936" s="166"/>
      <c r="CZ1936" s="166"/>
      <c r="DA1936" s="166"/>
      <c r="DB1936" s="166"/>
      <c r="DC1936" s="166"/>
      <c r="DD1936" s="166"/>
      <c r="DE1936" s="166"/>
      <c r="DF1936" s="166"/>
      <c r="DG1936" s="166"/>
      <c r="DH1936" s="166"/>
      <c r="DI1936" s="166"/>
      <c r="DJ1936" s="166"/>
      <c r="DK1936" s="166"/>
      <c r="DL1936" s="166"/>
      <c r="DM1936" s="166"/>
      <c r="DN1936" s="166"/>
      <c r="DO1936" s="166"/>
      <c r="DP1936" s="166"/>
      <c r="DQ1936" s="166"/>
      <c r="DR1936" s="166"/>
      <c r="DS1936" s="166"/>
      <c r="DT1936" s="166"/>
      <c r="DU1936" s="166"/>
      <c r="DV1936" s="166"/>
      <c r="DW1936" s="166"/>
      <c r="DX1936" s="166"/>
      <c r="DY1936" s="166"/>
      <c r="DZ1936" s="166"/>
      <c r="EA1936" s="166"/>
      <c r="EB1936" s="166"/>
      <c r="EC1936" s="166"/>
      <c r="ED1936" s="166"/>
      <c r="EE1936" s="166"/>
      <c r="EF1936" s="166"/>
      <c r="EG1936" s="166"/>
      <c r="EH1936" s="166"/>
      <c r="EI1936" s="166"/>
      <c r="EJ1936" s="166"/>
      <c r="EK1936" s="166"/>
      <c r="EL1936" s="166"/>
      <c r="EM1936" s="166"/>
      <c r="EN1936" s="166"/>
      <c r="EO1936" s="166"/>
      <c r="EP1936" s="166"/>
      <c r="EQ1936" s="166"/>
      <c r="ER1936" s="166"/>
      <c r="ES1936" s="166"/>
      <c r="ET1936" s="166"/>
      <c r="EU1936" s="166"/>
      <c r="EV1936" s="166"/>
      <c r="EW1936" s="166"/>
      <c r="EX1936" s="166"/>
      <c r="EY1936" s="166"/>
      <c r="EZ1936" s="166"/>
      <c r="FA1936" s="166"/>
      <c r="FB1936" s="166"/>
      <c r="FC1936" s="166"/>
      <c r="FD1936" s="166"/>
      <c r="FE1936" s="166"/>
      <c r="FF1936" s="166"/>
      <c r="FG1936" s="166"/>
      <c r="FH1936" s="166"/>
      <c r="FI1936" s="166"/>
      <c r="FJ1936" s="166"/>
    </row>
    <row r="1937" spans="13:166" s="19" customFormat="1">
      <c r="M1937" s="166"/>
      <c r="N1937" s="166"/>
      <c r="O1937" s="166"/>
      <c r="P1937" s="166"/>
      <c r="Q1937" s="166"/>
      <c r="R1937" s="166"/>
      <c r="S1937" s="166"/>
      <c r="T1937" s="166"/>
      <c r="U1937" s="166"/>
      <c r="V1937" s="166"/>
      <c r="W1937" s="166"/>
      <c r="X1937" s="166"/>
      <c r="Y1937" s="166"/>
      <c r="Z1937" s="166"/>
      <c r="AA1937" s="166"/>
      <c r="AB1937" s="166"/>
      <c r="AC1937" s="166"/>
      <c r="AD1937" s="166"/>
      <c r="AE1937" s="166"/>
      <c r="AF1937" s="166"/>
      <c r="AG1937" s="166"/>
      <c r="AH1937" s="167"/>
      <c r="AI1937" s="167"/>
      <c r="AJ1937" s="167"/>
      <c r="AK1937" s="167"/>
      <c r="AL1937" s="167"/>
      <c r="AM1937" s="167"/>
      <c r="AN1937" s="167"/>
      <c r="AO1937" s="167"/>
      <c r="AP1937" s="167"/>
      <c r="AQ1937" s="167"/>
      <c r="AR1937" s="167"/>
      <c r="AS1937" s="167"/>
      <c r="AT1937" s="167"/>
      <c r="AU1937" s="167"/>
      <c r="AV1937" s="167"/>
      <c r="AW1937" s="167"/>
      <c r="AX1937" s="167"/>
      <c r="AY1937" s="167"/>
      <c r="AZ1937" s="167"/>
      <c r="BA1937" s="167"/>
      <c r="BB1937" s="167"/>
      <c r="BC1937" s="167"/>
      <c r="BD1937" s="167"/>
      <c r="BE1937" s="167"/>
      <c r="BF1937" s="167"/>
      <c r="BG1937" s="167"/>
      <c r="BH1937" s="167"/>
      <c r="BI1937" s="167"/>
      <c r="BJ1937" s="167"/>
      <c r="BK1937" s="167"/>
      <c r="BL1937" s="166"/>
      <c r="BM1937" s="166"/>
      <c r="BN1937" s="166"/>
      <c r="BO1937" s="166"/>
      <c r="BP1937" s="166"/>
      <c r="BQ1937" s="166"/>
      <c r="BR1937" s="166"/>
      <c r="BS1937" s="166"/>
      <c r="BT1937" s="166"/>
      <c r="BU1937" s="166"/>
      <c r="BV1937" s="166"/>
      <c r="BW1937" s="166"/>
      <c r="BX1937" s="166"/>
      <c r="BY1937" s="166"/>
      <c r="BZ1937" s="166"/>
      <c r="CA1937" s="166"/>
      <c r="CB1937" s="166"/>
      <c r="CC1937" s="166"/>
      <c r="CD1937" s="166"/>
      <c r="CE1937" s="166"/>
      <c r="CF1937" s="166"/>
      <c r="CG1937" s="166"/>
      <c r="CH1937" s="166"/>
      <c r="CI1937" s="166"/>
      <c r="CJ1937" s="166"/>
      <c r="CK1937" s="166"/>
      <c r="CL1937" s="166"/>
      <c r="CM1937" s="166"/>
      <c r="CN1937" s="166"/>
      <c r="CO1937" s="166"/>
      <c r="CP1937" s="166"/>
      <c r="CQ1937" s="166"/>
      <c r="CR1937" s="166"/>
      <c r="CS1937" s="166"/>
      <c r="CT1937" s="166"/>
      <c r="CU1937" s="166"/>
      <c r="CV1937" s="166"/>
      <c r="CW1937" s="166"/>
      <c r="CX1937" s="166"/>
      <c r="CY1937" s="166"/>
      <c r="CZ1937" s="166"/>
      <c r="DA1937" s="166"/>
      <c r="DB1937" s="166"/>
      <c r="DC1937" s="166"/>
      <c r="DD1937" s="166"/>
      <c r="DE1937" s="166"/>
      <c r="DF1937" s="166"/>
      <c r="DG1937" s="166"/>
      <c r="DH1937" s="166"/>
      <c r="DI1937" s="166"/>
      <c r="DJ1937" s="166"/>
      <c r="DK1937" s="166"/>
      <c r="DL1937" s="166"/>
      <c r="DM1937" s="166"/>
      <c r="DN1937" s="166"/>
      <c r="DO1937" s="166"/>
      <c r="DP1937" s="166"/>
      <c r="DQ1937" s="166"/>
      <c r="DR1937" s="166"/>
      <c r="DS1937" s="166"/>
      <c r="DT1937" s="166"/>
      <c r="DU1937" s="166"/>
      <c r="DV1937" s="166"/>
      <c r="DW1937" s="166"/>
      <c r="DX1937" s="166"/>
      <c r="DY1937" s="166"/>
      <c r="DZ1937" s="166"/>
      <c r="EA1937" s="166"/>
      <c r="EB1937" s="166"/>
      <c r="EC1937" s="166"/>
      <c r="ED1937" s="166"/>
      <c r="EE1937" s="166"/>
      <c r="EF1937" s="166"/>
      <c r="EG1937" s="166"/>
      <c r="EH1937" s="166"/>
      <c r="EI1937" s="166"/>
      <c r="EJ1937" s="166"/>
      <c r="EK1937" s="166"/>
      <c r="EL1937" s="166"/>
      <c r="EM1937" s="166"/>
      <c r="EN1937" s="166"/>
      <c r="EO1937" s="166"/>
      <c r="EP1937" s="166"/>
      <c r="EQ1937" s="166"/>
      <c r="ER1937" s="166"/>
      <c r="ES1937" s="166"/>
      <c r="ET1937" s="166"/>
      <c r="EU1937" s="166"/>
      <c r="EV1937" s="166"/>
      <c r="EW1937" s="166"/>
      <c r="EX1937" s="166"/>
      <c r="EY1937" s="166"/>
      <c r="EZ1937" s="166"/>
      <c r="FA1937" s="166"/>
      <c r="FB1937" s="166"/>
      <c r="FC1937" s="166"/>
      <c r="FD1937" s="166"/>
      <c r="FE1937" s="166"/>
      <c r="FF1937" s="166"/>
      <c r="FG1937" s="166"/>
      <c r="FH1937" s="166"/>
      <c r="FI1937" s="166"/>
      <c r="FJ1937" s="166"/>
    </row>
    <row r="1938" spans="13:166" s="19" customFormat="1">
      <c r="M1938" s="166"/>
      <c r="N1938" s="166"/>
      <c r="O1938" s="166"/>
      <c r="P1938" s="166"/>
      <c r="Q1938" s="166"/>
      <c r="R1938" s="166"/>
      <c r="S1938" s="166"/>
      <c r="T1938" s="166"/>
      <c r="U1938" s="166"/>
      <c r="V1938" s="166"/>
      <c r="W1938" s="166"/>
      <c r="X1938" s="166"/>
      <c r="Y1938" s="166"/>
      <c r="Z1938" s="166"/>
      <c r="AA1938" s="166"/>
      <c r="AB1938" s="166"/>
      <c r="AC1938" s="166"/>
      <c r="AD1938" s="166"/>
      <c r="AE1938" s="166"/>
      <c r="AF1938" s="166"/>
      <c r="AG1938" s="166"/>
      <c r="AH1938" s="167"/>
      <c r="AI1938" s="167"/>
      <c r="AJ1938" s="167"/>
      <c r="AK1938" s="167"/>
      <c r="AL1938" s="167"/>
      <c r="AM1938" s="167"/>
      <c r="AN1938" s="167"/>
      <c r="AO1938" s="167"/>
      <c r="AP1938" s="167"/>
      <c r="AQ1938" s="167"/>
      <c r="AR1938" s="167"/>
      <c r="AS1938" s="167"/>
      <c r="AT1938" s="167"/>
      <c r="AU1938" s="167"/>
      <c r="AV1938" s="167"/>
      <c r="AW1938" s="167"/>
      <c r="AX1938" s="167"/>
      <c r="AY1938" s="167"/>
      <c r="AZ1938" s="167"/>
      <c r="BA1938" s="167"/>
      <c r="BB1938" s="167"/>
      <c r="BC1938" s="167"/>
      <c r="BD1938" s="167"/>
      <c r="BE1938" s="167"/>
      <c r="BF1938" s="167"/>
      <c r="BG1938" s="167"/>
      <c r="BH1938" s="167"/>
      <c r="BI1938" s="167"/>
      <c r="BJ1938" s="167"/>
      <c r="BK1938" s="167"/>
      <c r="BL1938" s="166"/>
      <c r="BM1938" s="166"/>
      <c r="BN1938" s="166"/>
      <c r="BO1938" s="166"/>
      <c r="BP1938" s="166"/>
      <c r="BQ1938" s="166"/>
      <c r="BR1938" s="166"/>
      <c r="BS1938" s="166"/>
      <c r="BT1938" s="166"/>
      <c r="BU1938" s="166"/>
      <c r="BV1938" s="166"/>
      <c r="BW1938" s="166"/>
      <c r="BX1938" s="166"/>
      <c r="BY1938" s="166"/>
      <c r="BZ1938" s="166"/>
      <c r="CA1938" s="166"/>
      <c r="CB1938" s="166"/>
      <c r="CC1938" s="166"/>
      <c r="CD1938" s="166"/>
      <c r="CE1938" s="166"/>
      <c r="CF1938" s="166"/>
      <c r="CG1938" s="166"/>
      <c r="CH1938" s="166"/>
      <c r="CI1938" s="166"/>
      <c r="CJ1938" s="166"/>
      <c r="CK1938" s="166"/>
      <c r="CL1938" s="166"/>
      <c r="CM1938" s="166"/>
      <c r="CN1938" s="166"/>
      <c r="CO1938" s="166"/>
      <c r="CP1938" s="166"/>
      <c r="CQ1938" s="166"/>
      <c r="CR1938" s="166"/>
      <c r="CS1938" s="166"/>
      <c r="CT1938" s="166"/>
      <c r="CU1938" s="166"/>
      <c r="CV1938" s="166"/>
      <c r="CW1938" s="166"/>
      <c r="CX1938" s="166"/>
      <c r="CY1938" s="166"/>
      <c r="CZ1938" s="166"/>
      <c r="DA1938" s="166"/>
      <c r="DB1938" s="166"/>
      <c r="DC1938" s="166"/>
      <c r="DD1938" s="166"/>
      <c r="DE1938" s="166"/>
      <c r="DF1938" s="166"/>
      <c r="DG1938" s="166"/>
      <c r="DH1938" s="166"/>
      <c r="DI1938" s="166"/>
      <c r="DJ1938" s="166"/>
      <c r="DK1938" s="166"/>
      <c r="DL1938" s="166"/>
      <c r="DM1938" s="166"/>
      <c r="DN1938" s="166"/>
      <c r="DO1938" s="166"/>
      <c r="DP1938" s="166"/>
      <c r="DQ1938" s="166"/>
      <c r="DR1938" s="166"/>
      <c r="DS1938" s="166"/>
      <c r="DT1938" s="166"/>
      <c r="DU1938" s="166"/>
      <c r="DV1938" s="166"/>
      <c r="DW1938" s="166"/>
      <c r="DX1938" s="166"/>
      <c r="DY1938" s="166"/>
      <c r="DZ1938" s="166"/>
      <c r="EA1938" s="166"/>
      <c r="EB1938" s="166"/>
      <c r="EC1938" s="166"/>
      <c r="ED1938" s="166"/>
      <c r="EE1938" s="166"/>
      <c r="EF1938" s="166"/>
      <c r="EG1938" s="166"/>
      <c r="EH1938" s="166"/>
      <c r="EI1938" s="166"/>
      <c r="EJ1938" s="166"/>
      <c r="EK1938" s="166"/>
      <c r="EL1938" s="166"/>
      <c r="EM1938" s="166"/>
      <c r="EN1938" s="166"/>
      <c r="EO1938" s="166"/>
      <c r="EP1938" s="166"/>
      <c r="EQ1938" s="166"/>
      <c r="ER1938" s="166"/>
      <c r="ES1938" s="166"/>
      <c r="ET1938" s="166"/>
      <c r="EU1938" s="166"/>
      <c r="EV1938" s="166"/>
      <c r="EW1938" s="166"/>
      <c r="EX1938" s="166"/>
      <c r="EY1938" s="166"/>
      <c r="EZ1938" s="166"/>
      <c r="FA1938" s="166"/>
      <c r="FB1938" s="166"/>
      <c r="FC1938" s="166"/>
      <c r="FD1938" s="166"/>
      <c r="FE1938" s="166"/>
      <c r="FF1938" s="166"/>
      <c r="FG1938" s="166"/>
      <c r="FH1938" s="166"/>
      <c r="FI1938" s="166"/>
      <c r="FJ1938" s="166"/>
    </row>
    <row r="1939" spans="13:166" s="19" customFormat="1">
      <c r="M1939" s="166"/>
      <c r="N1939" s="166"/>
      <c r="O1939" s="166"/>
      <c r="P1939" s="166"/>
      <c r="Q1939" s="166"/>
      <c r="R1939" s="166"/>
      <c r="S1939" s="166"/>
      <c r="T1939" s="166"/>
      <c r="U1939" s="166"/>
      <c r="V1939" s="166"/>
      <c r="W1939" s="166"/>
      <c r="X1939" s="166"/>
      <c r="Y1939" s="166"/>
      <c r="Z1939" s="166"/>
      <c r="AA1939" s="166"/>
      <c r="AB1939" s="166"/>
      <c r="AC1939" s="166"/>
      <c r="AD1939" s="166"/>
      <c r="AE1939" s="166"/>
      <c r="AF1939" s="166"/>
      <c r="AG1939" s="166"/>
      <c r="AH1939" s="167"/>
      <c r="AI1939" s="167"/>
      <c r="AJ1939" s="167"/>
      <c r="AK1939" s="167"/>
      <c r="AL1939" s="167"/>
      <c r="AM1939" s="167"/>
      <c r="AN1939" s="167"/>
      <c r="AO1939" s="167"/>
      <c r="AP1939" s="167"/>
      <c r="AQ1939" s="167"/>
      <c r="AR1939" s="167"/>
      <c r="AS1939" s="167"/>
      <c r="AT1939" s="167"/>
      <c r="AU1939" s="167"/>
      <c r="AV1939" s="167"/>
      <c r="AW1939" s="167"/>
      <c r="AX1939" s="167"/>
      <c r="AY1939" s="167"/>
      <c r="AZ1939" s="167"/>
      <c r="BA1939" s="167"/>
      <c r="BB1939" s="167"/>
      <c r="BC1939" s="167"/>
      <c r="BD1939" s="167"/>
      <c r="BE1939" s="167"/>
      <c r="BF1939" s="167"/>
      <c r="BG1939" s="167"/>
      <c r="BH1939" s="167"/>
      <c r="BI1939" s="167"/>
      <c r="BJ1939" s="167"/>
      <c r="BK1939" s="167"/>
      <c r="BL1939" s="166"/>
      <c r="BM1939" s="166"/>
      <c r="BN1939" s="166"/>
      <c r="BO1939" s="166"/>
      <c r="BP1939" s="166"/>
      <c r="BQ1939" s="166"/>
      <c r="BR1939" s="166"/>
      <c r="BS1939" s="166"/>
      <c r="BT1939" s="166"/>
      <c r="BU1939" s="166"/>
      <c r="BV1939" s="166"/>
      <c r="BW1939" s="166"/>
      <c r="BX1939" s="166"/>
      <c r="BY1939" s="166"/>
      <c r="BZ1939" s="166"/>
      <c r="CA1939" s="166"/>
      <c r="CB1939" s="166"/>
      <c r="CC1939" s="166"/>
      <c r="CD1939" s="166"/>
      <c r="CE1939" s="166"/>
      <c r="CF1939" s="166"/>
      <c r="CG1939" s="166"/>
      <c r="CH1939" s="166"/>
      <c r="CI1939" s="166"/>
      <c r="CJ1939" s="166"/>
      <c r="CK1939" s="166"/>
      <c r="CL1939" s="166"/>
      <c r="CM1939" s="166"/>
      <c r="CN1939" s="166"/>
      <c r="CO1939" s="166"/>
      <c r="CP1939" s="166"/>
      <c r="CQ1939" s="166"/>
      <c r="CR1939" s="166"/>
      <c r="CS1939" s="166"/>
      <c r="CT1939" s="166"/>
      <c r="CU1939" s="166"/>
      <c r="CV1939" s="166"/>
      <c r="CW1939" s="166"/>
      <c r="CX1939" s="166"/>
      <c r="CY1939" s="166"/>
      <c r="CZ1939" s="166"/>
      <c r="DA1939" s="166"/>
      <c r="DB1939" s="166"/>
      <c r="DC1939" s="166"/>
      <c r="DD1939" s="166"/>
      <c r="DE1939" s="166"/>
      <c r="DF1939" s="166"/>
      <c r="DG1939" s="166"/>
      <c r="DH1939" s="166"/>
      <c r="DI1939" s="166"/>
      <c r="DJ1939" s="166"/>
      <c r="DK1939" s="166"/>
      <c r="DL1939" s="166"/>
      <c r="DM1939" s="166"/>
      <c r="DN1939" s="166"/>
      <c r="DO1939" s="166"/>
      <c r="DP1939" s="166"/>
      <c r="DQ1939" s="166"/>
      <c r="DR1939" s="166"/>
      <c r="DS1939" s="166"/>
      <c r="DT1939" s="166"/>
      <c r="DU1939" s="166"/>
      <c r="DV1939" s="166"/>
      <c r="DW1939" s="166"/>
      <c r="DX1939" s="166"/>
      <c r="DY1939" s="166"/>
      <c r="DZ1939" s="166"/>
      <c r="EA1939" s="166"/>
      <c r="EB1939" s="166"/>
      <c r="EC1939" s="166"/>
      <c r="ED1939" s="166"/>
      <c r="EE1939" s="166"/>
      <c r="EF1939" s="166"/>
      <c r="EG1939" s="166"/>
      <c r="EH1939" s="166"/>
      <c r="EI1939" s="166"/>
      <c r="EJ1939" s="166"/>
      <c r="EK1939" s="166"/>
      <c r="EL1939" s="166"/>
      <c r="EM1939" s="166"/>
      <c r="EN1939" s="166"/>
      <c r="EO1939" s="166"/>
      <c r="EP1939" s="166"/>
      <c r="EQ1939" s="166"/>
      <c r="ER1939" s="166"/>
      <c r="ES1939" s="166"/>
      <c r="ET1939" s="166"/>
      <c r="EU1939" s="166"/>
      <c r="EV1939" s="166"/>
      <c r="EW1939" s="166"/>
      <c r="EX1939" s="166"/>
      <c r="EY1939" s="166"/>
      <c r="EZ1939" s="166"/>
      <c r="FA1939" s="166"/>
      <c r="FB1939" s="166"/>
      <c r="FC1939" s="166"/>
      <c r="FD1939" s="166"/>
      <c r="FE1939" s="166"/>
      <c r="FF1939" s="166"/>
      <c r="FG1939" s="166"/>
      <c r="FH1939" s="166"/>
      <c r="FI1939" s="166"/>
      <c r="FJ1939" s="166"/>
    </row>
    <row r="1940" spans="13:166" s="19" customFormat="1">
      <c r="M1940" s="166"/>
      <c r="N1940" s="166"/>
      <c r="O1940" s="166"/>
      <c r="P1940" s="166"/>
      <c r="Q1940" s="166"/>
      <c r="R1940" s="166"/>
      <c r="S1940" s="166"/>
      <c r="T1940" s="166"/>
      <c r="U1940" s="166"/>
      <c r="V1940" s="166"/>
      <c r="W1940" s="166"/>
      <c r="X1940" s="166"/>
      <c r="Y1940" s="166"/>
      <c r="Z1940" s="166"/>
      <c r="AA1940" s="166"/>
      <c r="AB1940" s="166"/>
      <c r="AC1940" s="166"/>
      <c r="AD1940" s="166"/>
      <c r="AE1940" s="166"/>
      <c r="AF1940" s="166"/>
      <c r="AG1940" s="166"/>
      <c r="AH1940" s="167"/>
      <c r="AI1940" s="167"/>
      <c r="AJ1940" s="167"/>
      <c r="AK1940" s="167"/>
      <c r="AL1940" s="167"/>
      <c r="AM1940" s="167"/>
      <c r="AN1940" s="167"/>
      <c r="AO1940" s="167"/>
      <c r="AP1940" s="167"/>
      <c r="AQ1940" s="167"/>
      <c r="AR1940" s="167"/>
      <c r="AS1940" s="167"/>
      <c r="AT1940" s="167"/>
      <c r="AU1940" s="167"/>
      <c r="AV1940" s="167"/>
      <c r="AW1940" s="167"/>
      <c r="AX1940" s="167"/>
      <c r="AY1940" s="167"/>
      <c r="AZ1940" s="167"/>
      <c r="BA1940" s="167"/>
      <c r="BB1940" s="167"/>
      <c r="BC1940" s="167"/>
      <c r="BD1940" s="167"/>
      <c r="BE1940" s="167"/>
      <c r="BF1940" s="167"/>
      <c r="BG1940" s="167"/>
      <c r="BH1940" s="167"/>
      <c r="BI1940" s="167"/>
      <c r="BJ1940" s="167"/>
      <c r="BK1940" s="167"/>
      <c r="BL1940" s="166"/>
      <c r="BM1940" s="166"/>
      <c r="BN1940" s="166"/>
      <c r="BO1940" s="166"/>
      <c r="BP1940" s="166"/>
      <c r="BQ1940" s="166"/>
      <c r="BR1940" s="166"/>
      <c r="BS1940" s="166"/>
      <c r="BT1940" s="166"/>
      <c r="BU1940" s="166"/>
      <c r="BV1940" s="166"/>
      <c r="BW1940" s="166"/>
      <c r="BX1940" s="166"/>
      <c r="BY1940" s="166"/>
      <c r="BZ1940" s="166"/>
      <c r="CA1940" s="166"/>
      <c r="CB1940" s="166"/>
      <c r="CC1940" s="166"/>
      <c r="CD1940" s="166"/>
      <c r="CE1940" s="166"/>
      <c r="CF1940" s="166"/>
      <c r="CG1940" s="166"/>
      <c r="CH1940" s="166"/>
      <c r="CI1940" s="166"/>
      <c r="CJ1940" s="166"/>
      <c r="CK1940" s="166"/>
      <c r="CL1940" s="166"/>
      <c r="CM1940" s="166"/>
      <c r="CN1940" s="166"/>
      <c r="CO1940" s="166"/>
      <c r="CP1940" s="166"/>
      <c r="CQ1940" s="166"/>
      <c r="CR1940" s="166"/>
      <c r="CS1940" s="166"/>
      <c r="CT1940" s="166"/>
      <c r="CU1940" s="166"/>
      <c r="CV1940" s="166"/>
      <c r="CW1940" s="166"/>
      <c r="CX1940" s="166"/>
      <c r="CY1940" s="166"/>
      <c r="CZ1940" s="166"/>
      <c r="DA1940" s="166"/>
      <c r="DB1940" s="166"/>
      <c r="DC1940" s="166"/>
      <c r="DD1940" s="166"/>
      <c r="DE1940" s="166"/>
      <c r="DF1940" s="166"/>
      <c r="DG1940" s="166"/>
      <c r="DH1940" s="166"/>
      <c r="DI1940" s="166"/>
      <c r="DJ1940" s="166"/>
      <c r="DK1940" s="166"/>
      <c r="DL1940" s="166"/>
      <c r="DM1940" s="166"/>
      <c r="DN1940" s="166"/>
      <c r="DO1940" s="166"/>
      <c r="DP1940" s="166"/>
      <c r="DQ1940" s="166"/>
      <c r="DR1940" s="166"/>
      <c r="DS1940" s="166"/>
      <c r="DT1940" s="166"/>
      <c r="DU1940" s="166"/>
      <c r="DV1940" s="166"/>
      <c r="DW1940" s="166"/>
      <c r="DX1940" s="166"/>
      <c r="DY1940" s="166"/>
      <c r="DZ1940" s="166"/>
      <c r="EA1940" s="166"/>
      <c r="EB1940" s="166"/>
      <c r="EC1940" s="166"/>
      <c r="ED1940" s="166"/>
      <c r="EE1940" s="166"/>
      <c r="EF1940" s="166"/>
      <c r="EG1940" s="166"/>
      <c r="EH1940" s="166"/>
      <c r="EI1940" s="166"/>
      <c r="EJ1940" s="166"/>
      <c r="EK1940" s="166"/>
      <c r="EL1940" s="166"/>
      <c r="EM1940" s="166"/>
      <c r="EN1940" s="166"/>
      <c r="EO1940" s="166"/>
      <c r="EP1940" s="166"/>
      <c r="EQ1940" s="166"/>
      <c r="ER1940" s="166"/>
      <c r="ES1940" s="166"/>
      <c r="ET1940" s="166"/>
      <c r="EU1940" s="166"/>
      <c r="EV1940" s="166"/>
      <c r="EW1940" s="166"/>
      <c r="EX1940" s="166"/>
      <c r="EY1940" s="166"/>
      <c r="EZ1940" s="166"/>
      <c r="FA1940" s="166"/>
      <c r="FB1940" s="166"/>
      <c r="FC1940" s="166"/>
      <c r="FD1940" s="166"/>
      <c r="FE1940" s="166"/>
      <c r="FF1940" s="166"/>
      <c r="FG1940" s="166"/>
      <c r="FH1940" s="166"/>
      <c r="FI1940" s="166"/>
      <c r="FJ1940" s="166"/>
    </row>
    <row r="1941" spans="13:166" s="19" customFormat="1">
      <c r="M1941" s="166"/>
      <c r="N1941" s="166"/>
      <c r="O1941" s="166"/>
      <c r="P1941" s="166"/>
      <c r="Q1941" s="166"/>
      <c r="R1941" s="166"/>
      <c r="S1941" s="166"/>
      <c r="T1941" s="166"/>
      <c r="U1941" s="166"/>
      <c r="V1941" s="166"/>
      <c r="W1941" s="166"/>
      <c r="X1941" s="166"/>
      <c r="Y1941" s="166"/>
      <c r="Z1941" s="166"/>
      <c r="AA1941" s="166"/>
      <c r="AB1941" s="166"/>
      <c r="AC1941" s="166"/>
      <c r="AD1941" s="166"/>
      <c r="AE1941" s="166"/>
      <c r="AF1941" s="166"/>
      <c r="AG1941" s="166"/>
      <c r="AH1941" s="167"/>
      <c r="AI1941" s="167"/>
      <c r="AJ1941" s="167"/>
      <c r="AK1941" s="167"/>
      <c r="AL1941" s="167"/>
      <c r="AM1941" s="167"/>
      <c r="AN1941" s="167"/>
      <c r="AO1941" s="167"/>
      <c r="AP1941" s="167"/>
      <c r="AQ1941" s="167"/>
      <c r="AR1941" s="167"/>
      <c r="AS1941" s="167"/>
      <c r="AT1941" s="167"/>
      <c r="AU1941" s="167"/>
      <c r="AV1941" s="167"/>
      <c r="AW1941" s="167"/>
      <c r="AX1941" s="167"/>
      <c r="AY1941" s="167"/>
      <c r="AZ1941" s="167"/>
      <c r="BA1941" s="167"/>
      <c r="BB1941" s="167"/>
      <c r="BC1941" s="167"/>
      <c r="BD1941" s="167"/>
      <c r="BE1941" s="167"/>
      <c r="BF1941" s="167"/>
      <c r="BG1941" s="167"/>
      <c r="BH1941" s="167"/>
      <c r="BI1941" s="167"/>
      <c r="BJ1941" s="167"/>
      <c r="BK1941" s="167"/>
      <c r="BL1941" s="166"/>
      <c r="BM1941" s="166"/>
      <c r="BN1941" s="166"/>
      <c r="BO1941" s="166"/>
      <c r="BP1941" s="166"/>
      <c r="BQ1941" s="166"/>
      <c r="BR1941" s="166"/>
      <c r="BS1941" s="166"/>
      <c r="BT1941" s="166"/>
      <c r="BU1941" s="166"/>
      <c r="BV1941" s="166"/>
      <c r="BW1941" s="166"/>
      <c r="BX1941" s="166"/>
      <c r="BY1941" s="166"/>
      <c r="BZ1941" s="166"/>
      <c r="CA1941" s="166"/>
      <c r="CB1941" s="166"/>
      <c r="CC1941" s="166"/>
      <c r="CD1941" s="166"/>
      <c r="CE1941" s="166"/>
      <c r="CF1941" s="166"/>
      <c r="CG1941" s="166"/>
      <c r="CH1941" s="166"/>
      <c r="CI1941" s="166"/>
      <c r="CJ1941" s="166"/>
      <c r="CK1941" s="166"/>
      <c r="CL1941" s="166"/>
      <c r="CM1941" s="166"/>
      <c r="CN1941" s="166"/>
      <c r="CO1941" s="166"/>
      <c r="CP1941" s="166"/>
      <c r="CQ1941" s="166"/>
      <c r="CR1941" s="166"/>
      <c r="CS1941" s="166"/>
      <c r="CT1941" s="166"/>
      <c r="CU1941" s="166"/>
      <c r="CV1941" s="166"/>
      <c r="CW1941" s="166"/>
      <c r="CX1941" s="166"/>
      <c r="CY1941" s="166"/>
      <c r="CZ1941" s="166"/>
      <c r="DA1941" s="166"/>
      <c r="DB1941" s="166"/>
      <c r="DC1941" s="166"/>
      <c r="DD1941" s="166"/>
      <c r="DE1941" s="166"/>
      <c r="DF1941" s="166"/>
      <c r="DG1941" s="166"/>
      <c r="DH1941" s="166"/>
      <c r="DI1941" s="166"/>
      <c r="DJ1941" s="166"/>
      <c r="DK1941" s="166"/>
      <c r="DL1941" s="166"/>
      <c r="DM1941" s="166"/>
      <c r="DN1941" s="166"/>
      <c r="DO1941" s="166"/>
      <c r="DP1941" s="166"/>
      <c r="DQ1941" s="166"/>
      <c r="DR1941" s="166"/>
      <c r="DS1941" s="166"/>
      <c r="DT1941" s="166"/>
      <c r="DU1941" s="166"/>
      <c r="DV1941" s="166"/>
      <c r="DW1941" s="166"/>
      <c r="DX1941" s="166"/>
      <c r="DY1941" s="166"/>
      <c r="DZ1941" s="166"/>
      <c r="EA1941" s="166"/>
      <c r="EB1941" s="166"/>
      <c r="EC1941" s="166"/>
      <c r="ED1941" s="166"/>
      <c r="EE1941" s="166"/>
      <c r="EF1941" s="166"/>
      <c r="EG1941" s="166"/>
      <c r="EH1941" s="166"/>
      <c r="EI1941" s="166"/>
      <c r="EJ1941" s="166"/>
      <c r="EK1941" s="166"/>
      <c r="EL1941" s="166"/>
      <c r="EM1941" s="166"/>
      <c r="EN1941" s="166"/>
      <c r="EO1941" s="166"/>
      <c r="EP1941" s="166"/>
      <c r="EQ1941" s="166"/>
      <c r="ER1941" s="166"/>
      <c r="ES1941" s="166"/>
      <c r="ET1941" s="166"/>
      <c r="EU1941" s="166"/>
      <c r="EV1941" s="166"/>
      <c r="EW1941" s="166"/>
      <c r="EX1941" s="166"/>
      <c r="EY1941" s="166"/>
      <c r="EZ1941" s="166"/>
      <c r="FA1941" s="166"/>
      <c r="FB1941" s="166"/>
      <c r="FC1941" s="166"/>
      <c r="FD1941" s="166"/>
      <c r="FE1941" s="166"/>
      <c r="FF1941" s="166"/>
      <c r="FG1941" s="166"/>
      <c r="FH1941" s="166"/>
      <c r="FI1941" s="166"/>
      <c r="FJ1941" s="166"/>
    </row>
    <row r="1942" spans="13:166" s="19" customFormat="1">
      <c r="M1942" s="166"/>
      <c r="N1942" s="166"/>
      <c r="O1942" s="166"/>
      <c r="P1942" s="166"/>
      <c r="Q1942" s="166"/>
      <c r="R1942" s="166"/>
      <c r="S1942" s="166"/>
      <c r="T1942" s="166"/>
      <c r="U1942" s="166"/>
      <c r="V1942" s="166"/>
      <c r="W1942" s="166"/>
      <c r="X1942" s="166"/>
      <c r="Y1942" s="166"/>
      <c r="Z1942" s="166"/>
      <c r="AA1942" s="166"/>
      <c r="AB1942" s="166"/>
      <c r="AC1942" s="166"/>
      <c r="AD1942" s="166"/>
      <c r="AE1942" s="166"/>
      <c r="AF1942" s="166"/>
      <c r="AG1942" s="166"/>
      <c r="AH1942" s="167"/>
      <c r="AI1942" s="167"/>
      <c r="AJ1942" s="167"/>
      <c r="AK1942" s="167"/>
      <c r="AL1942" s="167"/>
      <c r="AM1942" s="167"/>
      <c r="AN1942" s="167"/>
      <c r="AO1942" s="167"/>
      <c r="AP1942" s="167"/>
      <c r="AQ1942" s="167"/>
      <c r="AR1942" s="167"/>
      <c r="AS1942" s="167"/>
      <c r="AT1942" s="167"/>
      <c r="AU1942" s="167"/>
      <c r="AV1942" s="167"/>
      <c r="AW1942" s="167"/>
      <c r="AX1942" s="167"/>
      <c r="AY1942" s="167"/>
      <c r="AZ1942" s="167"/>
      <c r="BA1942" s="167"/>
      <c r="BB1942" s="167"/>
      <c r="BC1942" s="167"/>
      <c r="BD1942" s="167"/>
      <c r="BE1942" s="167"/>
      <c r="BF1942" s="167"/>
      <c r="BG1942" s="167"/>
      <c r="BH1942" s="167"/>
      <c r="BI1942" s="167"/>
      <c r="BJ1942" s="167"/>
      <c r="BK1942" s="167"/>
      <c r="BL1942" s="166"/>
      <c r="BM1942" s="166"/>
      <c r="BN1942" s="166"/>
      <c r="BO1942" s="166"/>
      <c r="BP1942" s="166"/>
      <c r="BQ1942" s="166"/>
      <c r="BR1942" s="166"/>
      <c r="BS1942" s="166"/>
      <c r="BT1942" s="166"/>
      <c r="BU1942" s="166"/>
      <c r="BV1942" s="166"/>
      <c r="BW1942" s="166"/>
      <c r="BX1942" s="166"/>
      <c r="BY1942" s="166"/>
      <c r="BZ1942" s="166"/>
      <c r="CA1942" s="166"/>
      <c r="CB1942" s="166"/>
      <c r="CC1942" s="166"/>
      <c r="CD1942" s="166"/>
      <c r="CE1942" s="166"/>
      <c r="CF1942" s="166"/>
      <c r="CG1942" s="166"/>
      <c r="CH1942" s="166"/>
      <c r="CI1942" s="166"/>
      <c r="CJ1942" s="166"/>
      <c r="CK1942" s="166"/>
      <c r="CL1942" s="166"/>
      <c r="CM1942" s="166"/>
      <c r="CN1942" s="166"/>
      <c r="CO1942" s="166"/>
      <c r="CP1942" s="166"/>
      <c r="CQ1942" s="166"/>
      <c r="CR1942" s="166"/>
      <c r="CS1942" s="166"/>
      <c r="CT1942" s="166"/>
      <c r="CU1942" s="166"/>
      <c r="CV1942" s="166"/>
      <c r="CW1942" s="166"/>
      <c r="CX1942" s="166"/>
      <c r="CY1942" s="166"/>
      <c r="CZ1942" s="166"/>
      <c r="DA1942" s="166"/>
      <c r="DB1942" s="166"/>
      <c r="DC1942" s="166"/>
      <c r="DD1942" s="166"/>
      <c r="DE1942" s="166"/>
      <c r="DF1942" s="166"/>
      <c r="DG1942" s="166"/>
      <c r="DH1942" s="166"/>
      <c r="DI1942" s="166"/>
      <c r="DJ1942" s="166"/>
      <c r="DK1942" s="166"/>
      <c r="DL1942" s="166"/>
      <c r="DM1942" s="166"/>
      <c r="DN1942" s="166"/>
      <c r="DO1942" s="166"/>
      <c r="DP1942" s="166"/>
      <c r="DQ1942" s="166"/>
      <c r="DR1942" s="166"/>
      <c r="DS1942" s="166"/>
      <c r="DT1942" s="166"/>
      <c r="DU1942" s="166"/>
      <c r="DV1942" s="166"/>
      <c r="DW1942" s="166"/>
      <c r="DX1942" s="166"/>
      <c r="DY1942" s="166"/>
      <c r="DZ1942" s="166"/>
      <c r="EA1942" s="166"/>
      <c r="EB1942" s="166"/>
      <c r="EC1942" s="166"/>
      <c r="ED1942" s="166"/>
      <c r="EE1942" s="166"/>
      <c r="EF1942" s="166"/>
      <c r="EG1942" s="166"/>
      <c r="EH1942" s="166"/>
      <c r="EI1942" s="166"/>
      <c r="EJ1942" s="166"/>
      <c r="EK1942" s="166"/>
      <c r="EL1942" s="166"/>
      <c r="EM1942" s="166"/>
      <c r="EN1942" s="166"/>
      <c r="EO1942" s="166"/>
      <c r="EP1942" s="166"/>
      <c r="EQ1942" s="166"/>
      <c r="ER1942" s="166"/>
      <c r="ES1942" s="166"/>
      <c r="ET1942" s="166"/>
      <c r="EU1942" s="166"/>
      <c r="EV1942" s="166"/>
      <c r="EW1942" s="166"/>
      <c r="EX1942" s="166"/>
      <c r="EY1942" s="166"/>
      <c r="EZ1942" s="166"/>
      <c r="FA1942" s="166"/>
      <c r="FB1942" s="166"/>
      <c r="FC1942" s="166"/>
      <c r="FD1942" s="166"/>
      <c r="FE1942" s="166"/>
      <c r="FF1942" s="166"/>
      <c r="FG1942" s="166"/>
      <c r="FH1942" s="166"/>
      <c r="FI1942" s="166"/>
      <c r="FJ1942" s="166"/>
    </row>
    <row r="1943" spans="13:166" s="19" customFormat="1">
      <c r="M1943" s="166"/>
      <c r="N1943" s="166"/>
      <c r="O1943" s="166"/>
      <c r="P1943" s="166"/>
      <c r="Q1943" s="166"/>
      <c r="R1943" s="166"/>
      <c r="S1943" s="166"/>
      <c r="T1943" s="166"/>
      <c r="U1943" s="166"/>
      <c r="V1943" s="166"/>
      <c r="W1943" s="166"/>
      <c r="X1943" s="166"/>
      <c r="Y1943" s="166"/>
      <c r="Z1943" s="166"/>
      <c r="AA1943" s="166"/>
      <c r="AB1943" s="166"/>
      <c r="AC1943" s="166"/>
      <c r="AD1943" s="166"/>
      <c r="AE1943" s="166"/>
      <c r="AF1943" s="166"/>
      <c r="AG1943" s="166"/>
      <c r="AH1943" s="167"/>
      <c r="AI1943" s="167"/>
      <c r="AJ1943" s="167"/>
      <c r="AK1943" s="167"/>
      <c r="AL1943" s="167"/>
      <c r="AM1943" s="167"/>
      <c r="AN1943" s="167"/>
      <c r="AO1943" s="167"/>
      <c r="AP1943" s="167"/>
      <c r="AQ1943" s="167"/>
      <c r="AR1943" s="167"/>
      <c r="AS1943" s="167"/>
      <c r="AT1943" s="167"/>
      <c r="AU1943" s="167"/>
      <c r="AV1943" s="167"/>
      <c r="AW1943" s="167"/>
      <c r="AX1943" s="167"/>
      <c r="AY1943" s="167"/>
      <c r="AZ1943" s="167"/>
      <c r="BA1943" s="167"/>
      <c r="BB1943" s="167"/>
      <c r="BC1943" s="167"/>
      <c r="BD1943" s="167"/>
      <c r="BE1943" s="167"/>
      <c r="BF1943" s="167"/>
      <c r="BG1943" s="167"/>
      <c r="BH1943" s="167"/>
      <c r="BI1943" s="167"/>
      <c r="BJ1943" s="167"/>
      <c r="BK1943" s="167"/>
      <c r="BL1943" s="166"/>
      <c r="BM1943" s="166"/>
      <c r="BN1943" s="166"/>
      <c r="BO1943" s="166"/>
      <c r="BP1943" s="166"/>
      <c r="BQ1943" s="166"/>
      <c r="BR1943" s="166"/>
      <c r="BS1943" s="166"/>
      <c r="BT1943" s="166"/>
      <c r="BU1943" s="166"/>
      <c r="BV1943" s="166"/>
      <c r="BW1943" s="166"/>
      <c r="BX1943" s="166"/>
      <c r="BY1943" s="166"/>
      <c r="BZ1943" s="166"/>
      <c r="CA1943" s="166"/>
      <c r="CB1943" s="166"/>
      <c r="CC1943" s="166"/>
      <c r="CD1943" s="166"/>
      <c r="CE1943" s="166"/>
      <c r="CF1943" s="166"/>
      <c r="CG1943" s="166"/>
      <c r="CH1943" s="166"/>
      <c r="CI1943" s="166"/>
      <c r="CJ1943" s="166"/>
      <c r="CK1943" s="166"/>
      <c r="CL1943" s="166"/>
      <c r="CM1943" s="166"/>
      <c r="CN1943" s="166"/>
      <c r="CO1943" s="166"/>
      <c r="CP1943" s="166"/>
      <c r="CQ1943" s="166"/>
      <c r="CR1943" s="166"/>
      <c r="CS1943" s="166"/>
      <c r="CT1943" s="166"/>
      <c r="CU1943" s="166"/>
      <c r="CV1943" s="166"/>
      <c r="CW1943" s="166"/>
      <c r="CX1943" s="166"/>
      <c r="CY1943" s="166"/>
      <c r="CZ1943" s="166"/>
      <c r="DA1943" s="166"/>
      <c r="DB1943" s="166"/>
      <c r="DC1943" s="166"/>
      <c r="DD1943" s="166"/>
      <c r="DE1943" s="166"/>
      <c r="DF1943" s="166"/>
      <c r="DG1943" s="166"/>
      <c r="DH1943" s="166"/>
      <c r="DI1943" s="166"/>
      <c r="DJ1943" s="166"/>
      <c r="DK1943" s="166"/>
      <c r="DL1943" s="166"/>
      <c r="DM1943" s="166"/>
      <c r="DN1943" s="166"/>
      <c r="DO1943" s="166"/>
      <c r="DP1943" s="166"/>
      <c r="DQ1943" s="166"/>
      <c r="DR1943" s="166"/>
      <c r="DS1943" s="166"/>
      <c r="DT1943" s="166"/>
      <c r="DU1943" s="166"/>
      <c r="DV1943" s="166"/>
      <c r="DW1943" s="166"/>
      <c r="DX1943" s="166"/>
      <c r="DY1943" s="166"/>
      <c r="DZ1943" s="166"/>
      <c r="EA1943" s="166"/>
      <c r="EB1943" s="166"/>
      <c r="EC1943" s="166"/>
      <c r="ED1943" s="166"/>
      <c r="EE1943" s="166"/>
      <c r="EF1943" s="166"/>
      <c r="EG1943" s="166"/>
      <c r="EH1943" s="166"/>
      <c r="EI1943" s="166"/>
      <c r="EJ1943" s="166"/>
      <c r="EK1943" s="166"/>
      <c r="EL1943" s="166"/>
      <c r="EM1943" s="166"/>
      <c r="EN1943" s="166"/>
      <c r="EO1943" s="166"/>
      <c r="EP1943" s="166"/>
      <c r="EQ1943" s="166"/>
      <c r="ER1943" s="166"/>
      <c r="ES1943" s="166"/>
      <c r="ET1943" s="166"/>
      <c r="EU1943" s="166"/>
      <c r="EV1943" s="166"/>
      <c r="EW1943" s="166"/>
      <c r="EX1943" s="166"/>
      <c r="EY1943" s="166"/>
      <c r="EZ1943" s="166"/>
      <c r="FA1943" s="166"/>
      <c r="FB1943" s="166"/>
      <c r="FC1943" s="166"/>
      <c r="FD1943" s="166"/>
      <c r="FE1943" s="166"/>
      <c r="FF1943" s="166"/>
      <c r="FG1943" s="166"/>
      <c r="FH1943" s="166"/>
      <c r="FI1943" s="166"/>
      <c r="FJ1943" s="166"/>
    </row>
    <row r="1944" spans="13:166" s="19" customFormat="1">
      <c r="M1944" s="166"/>
      <c r="N1944" s="166"/>
      <c r="O1944" s="166"/>
      <c r="P1944" s="166"/>
      <c r="Q1944" s="166"/>
      <c r="R1944" s="166"/>
      <c r="S1944" s="166"/>
      <c r="T1944" s="166"/>
      <c r="U1944" s="166"/>
      <c r="V1944" s="166"/>
      <c r="W1944" s="166"/>
      <c r="X1944" s="166"/>
      <c r="Y1944" s="166"/>
      <c r="Z1944" s="166"/>
      <c r="AA1944" s="166"/>
      <c r="AB1944" s="166"/>
      <c r="AC1944" s="166"/>
      <c r="AD1944" s="166"/>
      <c r="AE1944" s="166"/>
      <c r="AF1944" s="166"/>
      <c r="AG1944" s="166"/>
      <c r="AH1944" s="167"/>
      <c r="AI1944" s="167"/>
      <c r="AJ1944" s="167"/>
      <c r="AK1944" s="167"/>
      <c r="AL1944" s="167"/>
      <c r="AM1944" s="167"/>
      <c r="AN1944" s="167"/>
      <c r="AO1944" s="167"/>
      <c r="AP1944" s="167"/>
      <c r="AQ1944" s="167"/>
      <c r="AR1944" s="167"/>
      <c r="AS1944" s="167"/>
      <c r="AT1944" s="167"/>
      <c r="AU1944" s="167"/>
      <c r="AV1944" s="167"/>
      <c r="AW1944" s="167"/>
      <c r="AX1944" s="167"/>
      <c r="AY1944" s="167"/>
      <c r="AZ1944" s="167"/>
      <c r="BA1944" s="167"/>
      <c r="BB1944" s="167"/>
      <c r="BC1944" s="167"/>
      <c r="BD1944" s="167"/>
      <c r="BE1944" s="167"/>
      <c r="BF1944" s="167"/>
      <c r="BG1944" s="167"/>
      <c r="BH1944" s="167"/>
      <c r="BI1944" s="167"/>
      <c r="BJ1944" s="167"/>
      <c r="BK1944" s="167"/>
      <c r="BL1944" s="166"/>
      <c r="BM1944" s="166"/>
      <c r="BN1944" s="166"/>
      <c r="BO1944" s="166"/>
      <c r="BP1944" s="166"/>
      <c r="BQ1944" s="166"/>
      <c r="BR1944" s="166"/>
      <c r="BS1944" s="166"/>
      <c r="BT1944" s="166"/>
      <c r="BU1944" s="166"/>
      <c r="BV1944" s="166"/>
      <c r="BW1944" s="166"/>
      <c r="BX1944" s="166"/>
      <c r="BY1944" s="166"/>
      <c r="BZ1944" s="166"/>
      <c r="CA1944" s="166"/>
      <c r="CB1944" s="166"/>
      <c r="CC1944" s="166"/>
      <c r="CD1944" s="166"/>
      <c r="CE1944" s="166"/>
      <c r="CF1944" s="166"/>
      <c r="CG1944" s="166"/>
      <c r="CH1944" s="166"/>
      <c r="CI1944" s="166"/>
      <c r="CJ1944" s="166"/>
      <c r="CK1944" s="166"/>
      <c r="CL1944" s="166"/>
      <c r="CM1944" s="166"/>
      <c r="CN1944" s="166"/>
      <c r="CO1944" s="166"/>
      <c r="CP1944" s="166"/>
      <c r="CQ1944" s="166"/>
      <c r="CR1944" s="166"/>
      <c r="CS1944" s="166"/>
      <c r="CT1944" s="166"/>
      <c r="CU1944" s="166"/>
      <c r="CV1944" s="166"/>
      <c r="CW1944" s="166"/>
      <c r="CX1944" s="166"/>
      <c r="CY1944" s="166"/>
      <c r="CZ1944" s="166"/>
      <c r="DA1944" s="166"/>
      <c r="DB1944" s="166"/>
      <c r="DC1944" s="166"/>
      <c r="DD1944" s="166"/>
      <c r="DE1944" s="166"/>
      <c r="DF1944" s="166"/>
      <c r="DG1944" s="166"/>
      <c r="DH1944" s="166"/>
      <c r="DI1944" s="166"/>
      <c r="DJ1944" s="166"/>
      <c r="DK1944" s="166"/>
      <c r="DL1944" s="166"/>
      <c r="DM1944" s="166"/>
      <c r="DN1944" s="166"/>
      <c r="DO1944" s="166"/>
      <c r="DP1944" s="166"/>
      <c r="DQ1944" s="166"/>
      <c r="DR1944" s="166"/>
      <c r="DS1944" s="166"/>
      <c r="DT1944" s="166"/>
      <c r="DU1944" s="166"/>
      <c r="DV1944" s="166"/>
      <c r="DW1944" s="166"/>
      <c r="DX1944" s="166"/>
      <c r="DY1944" s="166"/>
      <c r="DZ1944" s="166"/>
      <c r="EA1944" s="166"/>
      <c r="EB1944" s="166"/>
      <c r="EC1944" s="166"/>
      <c r="ED1944" s="166"/>
      <c r="EE1944" s="166"/>
      <c r="EF1944" s="166"/>
      <c r="EG1944" s="166"/>
      <c r="EH1944" s="166"/>
      <c r="EI1944" s="166"/>
      <c r="EJ1944" s="166"/>
      <c r="EK1944" s="166"/>
      <c r="EL1944" s="166"/>
      <c r="EM1944" s="166"/>
      <c r="EN1944" s="166"/>
      <c r="EO1944" s="166"/>
      <c r="EP1944" s="166"/>
      <c r="EQ1944" s="166"/>
      <c r="ER1944" s="166"/>
      <c r="ES1944" s="166"/>
      <c r="ET1944" s="166"/>
      <c r="EU1944" s="166"/>
      <c r="EV1944" s="166"/>
      <c r="EW1944" s="166"/>
      <c r="EX1944" s="166"/>
      <c r="EY1944" s="166"/>
      <c r="EZ1944" s="166"/>
      <c r="FA1944" s="166"/>
      <c r="FB1944" s="166"/>
      <c r="FC1944" s="166"/>
      <c r="FD1944" s="166"/>
      <c r="FE1944" s="166"/>
      <c r="FF1944" s="166"/>
      <c r="FG1944" s="166"/>
      <c r="FH1944" s="166"/>
      <c r="FI1944" s="166"/>
      <c r="FJ1944" s="166"/>
    </row>
    <row r="1945" spans="13:166" s="19" customFormat="1">
      <c r="M1945" s="166"/>
      <c r="N1945" s="166"/>
      <c r="O1945" s="166"/>
      <c r="P1945" s="166"/>
      <c r="Q1945" s="166"/>
      <c r="R1945" s="166"/>
      <c r="S1945" s="166"/>
      <c r="T1945" s="166"/>
      <c r="U1945" s="166"/>
      <c r="V1945" s="166"/>
      <c r="W1945" s="166"/>
      <c r="X1945" s="166"/>
      <c r="Y1945" s="166"/>
      <c r="Z1945" s="166"/>
      <c r="AA1945" s="166"/>
      <c r="AB1945" s="166"/>
      <c r="AC1945" s="166"/>
      <c r="AD1945" s="166"/>
      <c r="AE1945" s="166"/>
      <c r="AF1945" s="166"/>
      <c r="AG1945" s="166"/>
      <c r="AH1945" s="167"/>
      <c r="AI1945" s="167"/>
      <c r="AJ1945" s="167"/>
      <c r="AK1945" s="167"/>
      <c r="AL1945" s="167"/>
      <c r="AM1945" s="167"/>
      <c r="AN1945" s="167"/>
      <c r="AO1945" s="167"/>
      <c r="AP1945" s="167"/>
      <c r="AQ1945" s="167"/>
      <c r="AR1945" s="167"/>
      <c r="AS1945" s="167"/>
      <c r="AT1945" s="167"/>
      <c r="AU1945" s="167"/>
      <c r="AV1945" s="167"/>
      <c r="AW1945" s="167"/>
      <c r="AX1945" s="167"/>
      <c r="AY1945" s="167"/>
      <c r="AZ1945" s="167"/>
      <c r="BA1945" s="167"/>
      <c r="BB1945" s="167"/>
      <c r="BC1945" s="167"/>
      <c r="BD1945" s="167"/>
      <c r="BE1945" s="167"/>
      <c r="BF1945" s="167"/>
      <c r="BG1945" s="167"/>
      <c r="BH1945" s="167"/>
      <c r="BI1945" s="167"/>
      <c r="BJ1945" s="167"/>
      <c r="BK1945" s="167"/>
      <c r="BL1945" s="166"/>
      <c r="BM1945" s="166"/>
      <c r="BN1945" s="166"/>
      <c r="BO1945" s="166"/>
      <c r="BP1945" s="166"/>
      <c r="BQ1945" s="166"/>
      <c r="BR1945" s="166"/>
      <c r="BS1945" s="166"/>
      <c r="BT1945" s="166"/>
      <c r="BU1945" s="166"/>
      <c r="BV1945" s="166"/>
      <c r="BW1945" s="166"/>
      <c r="BX1945" s="166"/>
      <c r="BY1945" s="166"/>
      <c r="BZ1945" s="166"/>
      <c r="CA1945" s="166"/>
      <c r="CB1945" s="166"/>
      <c r="CC1945" s="166"/>
      <c r="CD1945" s="166"/>
      <c r="CE1945" s="166"/>
      <c r="CF1945" s="166"/>
      <c r="CG1945" s="166"/>
      <c r="CH1945" s="166"/>
      <c r="CI1945" s="166"/>
      <c r="CJ1945" s="166"/>
      <c r="CK1945" s="166"/>
      <c r="CL1945" s="166"/>
      <c r="CM1945" s="166"/>
      <c r="CN1945" s="166"/>
      <c r="CO1945" s="166"/>
      <c r="CP1945" s="166"/>
      <c r="CQ1945" s="166"/>
      <c r="CR1945" s="166"/>
      <c r="CS1945" s="166"/>
      <c r="CT1945" s="166"/>
      <c r="CU1945" s="166"/>
      <c r="CV1945" s="166"/>
      <c r="CW1945" s="166"/>
      <c r="CX1945" s="166"/>
      <c r="CY1945" s="166"/>
      <c r="CZ1945" s="166"/>
      <c r="DA1945" s="166"/>
      <c r="DB1945" s="166"/>
      <c r="DC1945" s="166"/>
      <c r="DD1945" s="166"/>
      <c r="DE1945" s="166"/>
      <c r="DF1945" s="166"/>
      <c r="DG1945" s="166"/>
      <c r="DH1945" s="166"/>
      <c r="DI1945" s="166"/>
      <c r="DJ1945" s="166"/>
      <c r="DK1945" s="166"/>
      <c r="DL1945" s="166"/>
      <c r="DM1945" s="166"/>
      <c r="DN1945" s="166"/>
      <c r="DO1945" s="166"/>
      <c r="DP1945" s="166"/>
      <c r="DQ1945" s="166"/>
      <c r="DR1945" s="166"/>
      <c r="DS1945" s="166"/>
      <c r="DT1945" s="166"/>
      <c r="DU1945" s="166"/>
      <c r="DV1945" s="166"/>
      <c r="DW1945" s="166"/>
      <c r="DX1945" s="166"/>
      <c r="DY1945" s="166"/>
      <c r="DZ1945" s="166"/>
      <c r="EA1945" s="166"/>
      <c r="EB1945" s="166"/>
      <c r="EC1945" s="166"/>
      <c r="ED1945" s="166"/>
      <c r="EE1945" s="166"/>
      <c r="EF1945" s="166"/>
      <c r="EG1945" s="166"/>
      <c r="EH1945" s="166"/>
      <c r="EI1945" s="166"/>
      <c r="EJ1945" s="166"/>
      <c r="EK1945" s="166"/>
      <c r="EL1945" s="166"/>
      <c r="EM1945" s="166"/>
      <c r="EN1945" s="166"/>
      <c r="EO1945" s="166"/>
      <c r="EP1945" s="166"/>
      <c r="EQ1945" s="166"/>
      <c r="ER1945" s="166"/>
      <c r="ES1945" s="166"/>
      <c r="ET1945" s="166"/>
      <c r="EU1945" s="166"/>
      <c r="EV1945" s="166"/>
      <c r="EW1945" s="166"/>
      <c r="EX1945" s="166"/>
      <c r="EY1945" s="166"/>
      <c r="EZ1945" s="166"/>
      <c r="FA1945" s="166"/>
      <c r="FB1945" s="166"/>
      <c r="FC1945" s="166"/>
      <c r="FD1945" s="166"/>
      <c r="FE1945" s="166"/>
      <c r="FF1945" s="166"/>
      <c r="FG1945" s="166"/>
      <c r="FH1945" s="166"/>
      <c r="FI1945" s="166"/>
      <c r="FJ1945" s="166"/>
    </row>
    <row r="1946" spans="13:166" s="19" customFormat="1">
      <c r="M1946" s="166"/>
      <c r="N1946" s="166"/>
      <c r="O1946" s="166"/>
      <c r="P1946" s="166"/>
      <c r="Q1946" s="166"/>
      <c r="R1946" s="166"/>
      <c r="S1946" s="166"/>
      <c r="T1946" s="166"/>
      <c r="U1946" s="166"/>
      <c r="V1946" s="166"/>
      <c r="W1946" s="166"/>
      <c r="X1946" s="166"/>
      <c r="Y1946" s="166"/>
      <c r="Z1946" s="166"/>
      <c r="AA1946" s="166"/>
      <c r="AB1946" s="166"/>
      <c r="AC1946" s="166"/>
      <c r="AD1946" s="166"/>
      <c r="AE1946" s="166"/>
      <c r="AF1946" s="166"/>
      <c r="AG1946" s="166"/>
      <c r="AH1946" s="167"/>
      <c r="AI1946" s="167"/>
      <c r="AJ1946" s="167"/>
      <c r="AK1946" s="167"/>
      <c r="AL1946" s="167"/>
      <c r="AM1946" s="167"/>
      <c r="AN1946" s="167"/>
      <c r="AO1946" s="167"/>
      <c r="AP1946" s="167"/>
      <c r="AQ1946" s="167"/>
      <c r="AR1946" s="167"/>
      <c r="AS1946" s="167"/>
      <c r="AT1946" s="167"/>
      <c r="AU1946" s="167"/>
      <c r="AV1946" s="167"/>
      <c r="AW1946" s="167"/>
      <c r="AX1946" s="167"/>
      <c r="AY1946" s="167"/>
      <c r="AZ1946" s="167"/>
      <c r="BA1946" s="167"/>
      <c r="BB1946" s="167"/>
      <c r="BC1946" s="167"/>
      <c r="BD1946" s="167"/>
      <c r="BE1946" s="167"/>
      <c r="BF1946" s="167"/>
      <c r="BG1946" s="167"/>
      <c r="BH1946" s="167"/>
      <c r="BI1946" s="167"/>
      <c r="BJ1946" s="167"/>
      <c r="BK1946" s="167"/>
      <c r="BL1946" s="166"/>
      <c r="BM1946" s="166"/>
      <c r="BN1946" s="166"/>
      <c r="BO1946" s="166"/>
      <c r="BP1946" s="166"/>
      <c r="BQ1946" s="166"/>
      <c r="BR1946" s="166"/>
      <c r="BS1946" s="166"/>
      <c r="BT1946" s="166"/>
      <c r="BU1946" s="166"/>
      <c r="BV1946" s="166"/>
      <c r="BW1946" s="166"/>
      <c r="BX1946" s="166"/>
      <c r="BY1946" s="166"/>
      <c r="BZ1946" s="166"/>
      <c r="CA1946" s="166"/>
      <c r="CB1946" s="166"/>
      <c r="CC1946" s="166"/>
      <c r="CD1946" s="166"/>
      <c r="CE1946" s="166"/>
      <c r="CF1946" s="166"/>
      <c r="CG1946" s="166"/>
      <c r="CH1946" s="166"/>
      <c r="CI1946" s="166"/>
      <c r="CJ1946" s="166"/>
      <c r="CK1946" s="166"/>
      <c r="CL1946" s="166"/>
      <c r="CM1946" s="166"/>
      <c r="CN1946" s="166"/>
      <c r="CO1946" s="166"/>
      <c r="CP1946" s="166"/>
      <c r="CQ1946" s="166"/>
      <c r="CR1946" s="166"/>
      <c r="CS1946" s="166"/>
      <c r="CT1946" s="166"/>
      <c r="CU1946" s="166"/>
      <c r="CV1946" s="166"/>
      <c r="CW1946" s="166"/>
      <c r="CX1946" s="166"/>
      <c r="CY1946" s="166"/>
      <c r="CZ1946" s="166"/>
      <c r="DA1946" s="166"/>
      <c r="DB1946" s="166"/>
      <c r="DC1946" s="166"/>
      <c r="DD1946" s="166"/>
      <c r="DE1946" s="166"/>
      <c r="DF1946" s="166"/>
      <c r="DG1946" s="166"/>
      <c r="DH1946" s="166"/>
      <c r="DI1946" s="166"/>
      <c r="DJ1946" s="166"/>
      <c r="DK1946" s="166"/>
      <c r="DL1946" s="166"/>
      <c r="DM1946" s="166"/>
      <c r="DN1946" s="166"/>
      <c r="DO1946" s="166"/>
      <c r="DP1946" s="166"/>
      <c r="DQ1946" s="166"/>
      <c r="DR1946" s="166"/>
      <c r="DS1946" s="166"/>
      <c r="DT1946" s="166"/>
      <c r="DU1946" s="166"/>
      <c r="DV1946" s="166"/>
      <c r="DW1946" s="166"/>
      <c r="DX1946" s="166"/>
      <c r="DY1946" s="166"/>
      <c r="DZ1946" s="166"/>
      <c r="EA1946" s="166"/>
      <c r="EB1946" s="166"/>
      <c r="EC1946" s="166"/>
      <c r="ED1946" s="166"/>
      <c r="EE1946" s="166"/>
      <c r="EF1946" s="166"/>
      <c r="EG1946" s="166"/>
      <c r="EH1946" s="166"/>
      <c r="EI1946" s="166"/>
      <c r="EJ1946" s="166"/>
      <c r="EK1946" s="166"/>
      <c r="EL1946" s="166"/>
      <c r="EM1946" s="166"/>
      <c r="EN1946" s="166"/>
      <c r="EO1946" s="166"/>
      <c r="EP1946" s="166"/>
      <c r="EQ1946" s="166"/>
      <c r="ER1946" s="166"/>
      <c r="ES1946" s="166"/>
      <c r="ET1946" s="166"/>
      <c r="EU1946" s="166"/>
      <c r="EV1946" s="166"/>
      <c r="EW1946" s="166"/>
      <c r="EX1946" s="166"/>
      <c r="EY1946" s="166"/>
      <c r="EZ1946" s="166"/>
      <c r="FA1946" s="166"/>
      <c r="FB1946" s="166"/>
      <c r="FC1946" s="166"/>
      <c r="FD1946" s="166"/>
      <c r="FE1946" s="166"/>
      <c r="FF1946" s="166"/>
      <c r="FG1946" s="166"/>
      <c r="FH1946" s="166"/>
      <c r="FI1946" s="166"/>
      <c r="FJ1946" s="166"/>
    </row>
    <row r="1947" spans="13:166" s="19" customFormat="1">
      <c r="M1947" s="166"/>
      <c r="N1947" s="166"/>
      <c r="O1947" s="166"/>
      <c r="P1947" s="166"/>
      <c r="Q1947" s="166"/>
      <c r="R1947" s="166"/>
      <c r="S1947" s="166"/>
      <c r="T1947" s="166"/>
      <c r="U1947" s="166"/>
      <c r="V1947" s="166"/>
      <c r="W1947" s="166"/>
      <c r="X1947" s="166"/>
      <c r="Y1947" s="166"/>
      <c r="Z1947" s="166"/>
      <c r="AA1947" s="166"/>
      <c r="AB1947" s="166"/>
      <c r="AC1947" s="166"/>
      <c r="AD1947" s="166"/>
      <c r="AE1947" s="166"/>
      <c r="AF1947" s="166"/>
      <c r="AG1947" s="166"/>
      <c r="AH1947" s="167"/>
      <c r="AI1947" s="167"/>
      <c r="AJ1947" s="167"/>
      <c r="AK1947" s="167"/>
      <c r="AL1947" s="167"/>
      <c r="AM1947" s="167"/>
      <c r="AN1947" s="167"/>
      <c r="AO1947" s="167"/>
      <c r="AP1947" s="167"/>
      <c r="AQ1947" s="167"/>
      <c r="AR1947" s="167"/>
      <c r="AS1947" s="167"/>
      <c r="AT1947" s="167"/>
      <c r="AU1947" s="167"/>
      <c r="AV1947" s="167"/>
      <c r="AW1947" s="167"/>
      <c r="AX1947" s="167"/>
      <c r="AY1947" s="167"/>
      <c r="AZ1947" s="167"/>
      <c r="BA1947" s="167"/>
      <c r="BB1947" s="167"/>
      <c r="BC1947" s="167"/>
      <c r="BD1947" s="167"/>
      <c r="BE1947" s="167"/>
      <c r="BF1947" s="167"/>
      <c r="BG1947" s="167"/>
      <c r="BH1947" s="167"/>
      <c r="BI1947" s="167"/>
      <c r="BJ1947" s="167"/>
      <c r="BK1947" s="167"/>
      <c r="BL1947" s="166"/>
      <c r="BM1947" s="166"/>
      <c r="BN1947" s="166"/>
      <c r="BO1947" s="166"/>
      <c r="BP1947" s="166"/>
      <c r="BQ1947" s="166"/>
      <c r="BR1947" s="166"/>
      <c r="BS1947" s="166"/>
      <c r="BT1947" s="166"/>
      <c r="BU1947" s="166"/>
      <c r="BV1947" s="166"/>
      <c r="BW1947" s="166"/>
      <c r="BX1947" s="166"/>
      <c r="BY1947" s="166"/>
      <c r="BZ1947" s="166"/>
      <c r="CA1947" s="166"/>
      <c r="CB1947" s="166"/>
      <c r="CC1947" s="166"/>
      <c r="CD1947" s="166"/>
      <c r="CE1947" s="166"/>
      <c r="CF1947" s="166"/>
      <c r="CG1947" s="166"/>
      <c r="CH1947" s="166"/>
      <c r="CI1947" s="166"/>
      <c r="CJ1947" s="166"/>
      <c r="CK1947" s="166"/>
      <c r="CL1947" s="166"/>
      <c r="CM1947" s="166"/>
      <c r="CN1947" s="166"/>
      <c r="CO1947" s="166"/>
      <c r="CP1947" s="166"/>
      <c r="CQ1947" s="166"/>
      <c r="CR1947" s="166"/>
      <c r="CS1947" s="166"/>
      <c r="CT1947" s="166"/>
      <c r="CU1947" s="166"/>
      <c r="CV1947" s="166"/>
      <c r="CW1947" s="166"/>
      <c r="CX1947" s="166"/>
      <c r="CY1947" s="166"/>
      <c r="CZ1947" s="166"/>
      <c r="DA1947" s="166"/>
      <c r="DB1947" s="166"/>
      <c r="DC1947" s="166"/>
      <c r="DD1947" s="166"/>
      <c r="DE1947" s="166"/>
      <c r="DF1947" s="166"/>
      <c r="DG1947" s="166"/>
      <c r="DH1947" s="166"/>
      <c r="DI1947" s="166"/>
      <c r="DJ1947" s="166"/>
      <c r="DK1947" s="166"/>
      <c r="DL1947" s="166"/>
      <c r="DM1947" s="166"/>
      <c r="DN1947" s="166"/>
      <c r="DO1947" s="166"/>
      <c r="DP1947" s="166"/>
      <c r="DQ1947" s="166"/>
      <c r="DR1947" s="166"/>
      <c r="DS1947" s="166"/>
      <c r="DT1947" s="166"/>
      <c r="DU1947" s="166"/>
      <c r="DV1947" s="166"/>
      <c r="DW1947" s="166"/>
      <c r="DX1947" s="166"/>
      <c r="DY1947" s="166"/>
      <c r="DZ1947" s="166"/>
      <c r="EA1947" s="166"/>
      <c r="EB1947" s="166"/>
      <c r="EC1947" s="166"/>
      <c r="ED1947" s="166"/>
      <c r="EE1947" s="166"/>
      <c r="EF1947" s="166"/>
      <c r="EG1947" s="166"/>
      <c r="EH1947" s="166"/>
      <c r="EI1947" s="166"/>
      <c r="EJ1947" s="166"/>
      <c r="EK1947" s="166"/>
      <c r="EL1947" s="166"/>
      <c r="EM1947" s="166"/>
      <c r="EN1947" s="166"/>
      <c r="EO1947" s="166"/>
      <c r="EP1947" s="166"/>
      <c r="EQ1947" s="166"/>
      <c r="ER1947" s="166"/>
      <c r="ES1947" s="166"/>
      <c r="ET1947" s="166"/>
      <c r="EU1947" s="166"/>
      <c r="EV1947" s="166"/>
      <c r="EW1947" s="166"/>
      <c r="EX1947" s="166"/>
      <c r="EY1947" s="166"/>
      <c r="EZ1947" s="166"/>
      <c r="FA1947" s="166"/>
      <c r="FB1947" s="166"/>
      <c r="FC1947" s="166"/>
      <c r="FD1947" s="166"/>
      <c r="FE1947" s="166"/>
      <c r="FF1947" s="166"/>
      <c r="FG1947" s="166"/>
      <c r="FH1947" s="166"/>
      <c r="FI1947" s="166"/>
      <c r="FJ1947" s="166"/>
    </row>
    <row r="1948" spans="13:166" s="19" customFormat="1">
      <c r="M1948" s="166"/>
      <c r="N1948" s="166"/>
      <c r="O1948" s="166"/>
      <c r="P1948" s="166"/>
      <c r="Q1948" s="166"/>
      <c r="R1948" s="166"/>
      <c r="S1948" s="166"/>
      <c r="T1948" s="166"/>
      <c r="U1948" s="166"/>
      <c r="V1948" s="166"/>
      <c r="W1948" s="166"/>
      <c r="X1948" s="166"/>
      <c r="Y1948" s="166"/>
      <c r="Z1948" s="166"/>
      <c r="AA1948" s="166"/>
      <c r="AB1948" s="166"/>
      <c r="AC1948" s="166"/>
      <c r="AD1948" s="166"/>
      <c r="AE1948" s="166"/>
      <c r="AF1948" s="166"/>
      <c r="AG1948" s="166"/>
      <c r="AH1948" s="167"/>
      <c r="AI1948" s="167"/>
      <c r="AJ1948" s="167"/>
      <c r="AK1948" s="167"/>
      <c r="AL1948" s="167"/>
      <c r="AM1948" s="167"/>
      <c r="AN1948" s="167"/>
      <c r="AO1948" s="167"/>
      <c r="AP1948" s="167"/>
      <c r="AQ1948" s="167"/>
      <c r="AR1948" s="167"/>
      <c r="AS1948" s="167"/>
      <c r="AT1948" s="167"/>
      <c r="AU1948" s="167"/>
      <c r="AV1948" s="167"/>
      <c r="AW1948" s="167"/>
      <c r="AX1948" s="167"/>
      <c r="AY1948" s="167"/>
      <c r="AZ1948" s="167"/>
      <c r="BA1948" s="167"/>
      <c r="BB1948" s="167"/>
      <c r="BC1948" s="167"/>
      <c r="BD1948" s="167"/>
      <c r="BE1948" s="167"/>
      <c r="BF1948" s="167"/>
      <c r="BG1948" s="167"/>
      <c r="BH1948" s="167"/>
      <c r="BI1948" s="167"/>
      <c r="BJ1948" s="167"/>
      <c r="BK1948" s="167"/>
      <c r="BL1948" s="166"/>
      <c r="BM1948" s="166"/>
      <c r="BN1948" s="166"/>
      <c r="BO1948" s="166"/>
      <c r="BP1948" s="166"/>
      <c r="BQ1948" s="166"/>
      <c r="BR1948" s="166"/>
      <c r="BS1948" s="166"/>
      <c r="BT1948" s="166"/>
      <c r="BU1948" s="166"/>
      <c r="BV1948" s="166"/>
      <c r="BW1948" s="166"/>
      <c r="BX1948" s="166"/>
      <c r="BY1948" s="166"/>
      <c r="BZ1948" s="166"/>
      <c r="CA1948" s="166"/>
      <c r="CB1948" s="166"/>
      <c r="CC1948" s="166"/>
      <c r="CD1948" s="166"/>
      <c r="CE1948" s="166"/>
      <c r="CF1948" s="166"/>
      <c r="CG1948" s="166"/>
      <c r="CH1948" s="166"/>
      <c r="CI1948" s="166"/>
      <c r="CJ1948" s="166"/>
      <c r="CK1948" s="166"/>
      <c r="CL1948" s="166"/>
      <c r="CM1948" s="166"/>
      <c r="CN1948" s="166"/>
      <c r="CO1948" s="166"/>
      <c r="CP1948" s="166"/>
      <c r="CQ1948" s="166"/>
      <c r="CR1948" s="166"/>
      <c r="CS1948" s="166"/>
      <c r="CT1948" s="166"/>
      <c r="CU1948" s="166"/>
      <c r="CV1948" s="166"/>
      <c r="CW1948" s="166"/>
      <c r="CX1948" s="166"/>
      <c r="CY1948" s="166"/>
      <c r="CZ1948" s="166"/>
      <c r="DA1948" s="166"/>
      <c r="DB1948" s="166"/>
      <c r="DC1948" s="166"/>
      <c r="DD1948" s="166"/>
      <c r="DE1948" s="166"/>
      <c r="DF1948" s="166"/>
      <c r="DG1948" s="166"/>
      <c r="DH1948" s="166"/>
      <c r="DI1948" s="166"/>
      <c r="DJ1948" s="166"/>
      <c r="DK1948" s="166"/>
      <c r="DL1948" s="166"/>
      <c r="DM1948" s="166"/>
      <c r="DN1948" s="166"/>
      <c r="DO1948" s="166"/>
      <c r="DP1948" s="166"/>
      <c r="DQ1948" s="166"/>
      <c r="DR1948" s="166"/>
      <c r="DS1948" s="166"/>
      <c r="DT1948" s="166"/>
      <c r="DU1948" s="166"/>
      <c r="DV1948" s="166"/>
      <c r="DW1948" s="166"/>
      <c r="DX1948" s="166"/>
      <c r="DY1948" s="166"/>
      <c r="DZ1948" s="166"/>
      <c r="EA1948" s="166"/>
      <c r="EB1948" s="166"/>
      <c r="EC1948" s="166"/>
      <c r="ED1948" s="166"/>
      <c r="EE1948" s="166"/>
      <c r="EF1948" s="166"/>
      <c r="EG1948" s="166"/>
      <c r="EH1948" s="166"/>
      <c r="EI1948" s="166"/>
      <c r="EJ1948" s="166"/>
      <c r="EK1948" s="166"/>
      <c r="EL1948" s="166"/>
      <c r="EM1948" s="166"/>
      <c r="EN1948" s="166"/>
      <c r="EO1948" s="166"/>
      <c r="EP1948" s="166"/>
      <c r="EQ1948" s="166"/>
      <c r="ER1948" s="166"/>
      <c r="ES1948" s="166"/>
      <c r="ET1948" s="166"/>
      <c r="EU1948" s="166"/>
      <c r="EV1948" s="166"/>
      <c r="EW1948" s="166"/>
      <c r="EX1948" s="166"/>
      <c r="EY1948" s="166"/>
      <c r="EZ1948" s="166"/>
      <c r="FA1948" s="166"/>
      <c r="FB1948" s="166"/>
      <c r="FC1948" s="166"/>
      <c r="FD1948" s="166"/>
      <c r="FE1948" s="166"/>
      <c r="FF1948" s="166"/>
      <c r="FG1948" s="166"/>
      <c r="FH1948" s="166"/>
      <c r="FI1948" s="166"/>
      <c r="FJ1948" s="166"/>
    </row>
    <row r="1949" spans="13:166" s="19" customFormat="1">
      <c r="M1949" s="166"/>
      <c r="N1949" s="166"/>
      <c r="O1949" s="166"/>
      <c r="P1949" s="166"/>
      <c r="Q1949" s="166"/>
      <c r="R1949" s="166"/>
      <c r="S1949" s="166"/>
      <c r="T1949" s="166"/>
      <c r="U1949" s="166"/>
      <c r="V1949" s="166"/>
      <c r="W1949" s="166"/>
      <c r="X1949" s="166"/>
      <c r="Y1949" s="166"/>
      <c r="Z1949" s="166"/>
      <c r="AA1949" s="166"/>
      <c r="AB1949" s="166"/>
      <c r="AC1949" s="166"/>
      <c r="AD1949" s="166"/>
      <c r="AE1949" s="166"/>
      <c r="AF1949" s="166"/>
      <c r="AG1949" s="166"/>
      <c r="AH1949" s="167"/>
      <c r="AI1949" s="167"/>
      <c r="AJ1949" s="167"/>
      <c r="AK1949" s="167"/>
      <c r="AL1949" s="167"/>
      <c r="AM1949" s="167"/>
      <c r="AN1949" s="167"/>
      <c r="AO1949" s="167"/>
      <c r="AP1949" s="167"/>
      <c r="AQ1949" s="167"/>
      <c r="AR1949" s="167"/>
      <c r="AS1949" s="167"/>
      <c r="AT1949" s="167"/>
      <c r="AU1949" s="167"/>
      <c r="AV1949" s="167"/>
      <c r="AW1949" s="167"/>
      <c r="AX1949" s="167"/>
      <c r="AY1949" s="167"/>
      <c r="AZ1949" s="167"/>
      <c r="BA1949" s="167"/>
      <c r="BB1949" s="167"/>
      <c r="BC1949" s="167"/>
      <c r="BD1949" s="167"/>
      <c r="BE1949" s="167"/>
      <c r="BF1949" s="167"/>
      <c r="BG1949" s="167"/>
      <c r="BH1949" s="167"/>
      <c r="BI1949" s="167"/>
      <c r="BJ1949" s="167"/>
      <c r="BK1949" s="167"/>
      <c r="BL1949" s="166"/>
      <c r="BM1949" s="166"/>
      <c r="BN1949" s="166"/>
      <c r="BO1949" s="166"/>
      <c r="BP1949" s="166"/>
      <c r="BQ1949" s="166"/>
      <c r="BR1949" s="166"/>
      <c r="BS1949" s="166"/>
      <c r="BT1949" s="166"/>
      <c r="BU1949" s="166"/>
      <c r="BV1949" s="166"/>
      <c r="BW1949" s="166"/>
      <c r="BX1949" s="166"/>
      <c r="BY1949" s="166"/>
      <c r="BZ1949" s="166"/>
      <c r="CA1949" s="166"/>
      <c r="CB1949" s="166"/>
      <c r="CC1949" s="166"/>
      <c r="CD1949" s="166"/>
      <c r="CE1949" s="166"/>
      <c r="CF1949" s="166"/>
      <c r="CG1949" s="166"/>
      <c r="CH1949" s="166"/>
      <c r="CI1949" s="166"/>
      <c r="CJ1949" s="166"/>
      <c r="CK1949" s="166"/>
      <c r="CL1949" s="166"/>
      <c r="CM1949" s="166"/>
      <c r="CN1949" s="166"/>
      <c r="CO1949" s="166"/>
      <c r="CP1949" s="166"/>
      <c r="CQ1949" s="166"/>
      <c r="CR1949" s="166"/>
      <c r="CS1949" s="166"/>
      <c r="CT1949" s="166"/>
      <c r="CU1949" s="166"/>
      <c r="CV1949" s="166"/>
      <c r="CW1949" s="166"/>
      <c r="CX1949" s="166"/>
      <c r="CY1949" s="166"/>
      <c r="CZ1949" s="166"/>
      <c r="DA1949" s="166"/>
      <c r="DB1949" s="166"/>
      <c r="DC1949" s="166"/>
      <c r="DD1949" s="166"/>
      <c r="DE1949" s="166"/>
      <c r="DF1949" s="166"/>
      <c r="DG1949" s="166"/>
      <c r="DH1949" s="166"/>
      <c r="DI1949" s="166"/>
      <c r="DJ1949" s="166"/>
      <c r="DK1949" s="166"/>
      <c r="DL1949" s="166"/>
      <c r="DM1949" s="166"/>
      <c r="DN1949" s="166"/>
      <c r="DO1949" s="166"/>
      <c r="DP1949" s="166"/>
      <c r="DQ1949" s="166"/>
      <c r="DR1949" s="166"/>
      <c r="DS1949" s="166"/>
      <c r="DT1949" s="166"/>
      <c r="DU1949" s="166"/>
      <c r="DV1949" s="166"/>
      <c r="DW1949" s="166"/>
      <c r="DX1949" s="166"/>
      <c r="DY1949" s="166"/>
      <c r="DZ1949" s="166"/>
      <c r="EA1949" s="166"/>
      <c r="EB1949" s="166"/>
      <c r="EC1949" s="166"/>
      <c r="ED1949" s="166"/>
      <c r="EE1949" s="166"/>
      <c r="EF1949" s="166"/>
      <c r="EG1949" s="166"/>
      <c r="EH1949" s="166"/>
      <c r="EI1949" s="166"/>
      <c r="EJ1949" s="166"/>
      <c r="EK1949" s="166"/>
      <c r="EL1949" s="166"/>
      <c r="EM1949" s="166"/>
      <c r="EN1949" s="166"/>
      <c r="EO1949" s="166"/>
      <c r="EP1949" s="166"/>
      <c r="EQ1949" s="166"/>
      <c r="ER1949" s="166"/>
      <c r="ES1949" s="166"/>
      <c r="ET1949" s="166"/>
      <c r="EU1949" s="166"/>
      <c r="EV1949" s="166"/>
      <c r="EW1949" s="166"/>
      <c r="EX1949" s="166"/>
      <c r="EY1949" s="166"/>
      <c r="EZ1949" s="166"/>
      <c r="FA1949" s="166"/>
      <c r="FB1949" s="166"/>
      <c r="FC1949" s="166"/>
      <c r="FD1949" s="166"/>
      <c r="FE1949" s="166"/>
      <c r="FF1949" s="166"/>
      <c r="FG1949" s="166"/>
      <c r="FH1949" s="166"/>
      <c r="FI1949" s="166"/>
      <c r="FJ1949" s="166"/>
    </row>
    <row r="1950" spans="13:166" s="19" customFormat="1">
      <c r="M1950" s="166"/>
      <c r="N1950" s="166"/>
      <c r="O1950" s="166"/>
      <c r="P1950" s="166"/>
      <c r="Q1950" s="166"/>
      <c r="R1950" s="166"/>
      <c r="S1950" s="166"/>
      <c r="T1950" s="166"/>
      <c r="U1950" s="166"/>
      <c r="V1950" s="166"/>
      <c r="W1950" s="166"/>
      <c r="X1950" s="166"/>
      <c r="Y1950" s="166"/>
      <c r="Z1950" s="166"/>
      <c r="AA1950" s="166"/>
      <c r="AB1950" s="166"/>
      <c r="AC1950" s="166"/>
      <c r="AD1950" s="166"/>
      <c r="AE1950" s="166"/>
      <c r="AF1950" s="166"/>
      <c r="AG1950" s="166"/>
      <c r="AH1950" s="167"/>
      <c r="AI1950" s="167"/>
      <c r="AJ1950" s="167"/>
      <c r="AK1950" s="167"/>
      <c r="AL1950" s="167"/>
      <c r="AM1950" s="167"/>
      <c r="AN1950" s="167"/>
      <c r="AO1950" s="167"/>
      <c r="AP1950" s="167"/>
      <c r="AQ1950" s="167"/>
      <c r="AR1950" s="167"/>
      <c r="AS1950" s="167"/>
      <c r="AT1950" s="167"/>
      <c r="AU1950" s="167"/>
      <c r="AV1950" s="167"/>
      <c r="AW1950" s="167"/>
      <c r="AX1950" s="167"/>
      <c r="AY1950" s="167"/>
      <c r="AZ1950" s="167"/>
      <c r="BA1950" s="167"/>
      <c r="BB1950" s="167"/>
      <c r="BC1950" s="167"/>
      <c r="BD1950" s="167"/>
      <c r="BE1950" s="167"/>
      <c r="BF1950" s="167"/>
      <c r="BG1950" s="167"/>
      <c r="BH1950" s="167"/>
      <c r="BI1950" s="167"/>
      <c r="BJ1950" s="167"/>
      <c r="BK1950" s="167"/>
      <c r="BL1950" s="166"/>
      <c r="BM1950" s="166"/>
      <c r="BN1950" s="166"/>
      <c r="BO1950" s="166"/>
      <c r="BP1950" s="166"/>
      <c r="BQ1950" s="166"/>
      <c r="BR1950" s="166"/>
      <c r="BS1950" s="166"/>
      <c r="BT1950" s="166"/>
      <c r="BU1950" s="166"/>
      <c r="BV1950" s="166"/>
      <c r="BW1950" s="166"/>
      <c r="BX1950" s="166"/>
      <c r="BY1950" s="166"/>
      <c r="BZ1950" s="166"/>
      <c r="CA1950" s="166"/>
      <c r="CB1950" s="166"/>
      <c r="CC1950" s="166"/>
      <c r="CD1950" s="166"/>
      <c r="CE1950" s="166"/>
      <c r="CF1950" s="166"/>
      <c r="CG1950" s="166"/>
      <c r="CH1950" s="166"/>
      <c r="CI1950" s="166"/>
      <c r="CJ1950" s="166"/>
      <c r="CK1950" s="166"/>
      <c r="CL1950" s="166"/>
      <c r="CM1950" s="166"/>
      <c r="CN1950" s="166"/>
      <c r="CO1950" s="166"/>
      <c r="CP1950" s="166"/>
      <c r="CQ1950" s="166"/>
      <c r="CR1950" s="166"/>
      <c r="CS1950" s="166"/>
      <c r="CT1950" s="166"/>
      <c r="CU1950" s="166"/>
      <c r="CV1950" s="166"/>
      <c r="CW1950" s="166"/>
      <c r="CX1950" s="166"/>
      <c r="CY1950" s="166"/>
      <c r="CZ1950" s="166"/>
      <c r="DA1950" s="166"/>
      <c r="DB1950" s="166"/>
      <c r="DC1950" s="166"/>
      <c r="DD1950" s="166"/>
      <c r="DE1950" s="166"/>
      <c r="DF1950" s="166"/>
      <c r="DG1950" s="166"/>
      <c r="DH1950" s="166"/>
      <c r="DI1950" s="166"/>
      <c r="DJ1950" s="166"/>
      <c r="DK1950" s="166"/>
      <c r="DL1950" s="166"/>
      <c r="DM1950" s="166"/>
      <c r="DN1950" s="166"/>
      <c r="DO1950" s="166"/>
      <c r="DP1950" s="166"/>
      <c r="DQ1950" s="166"/>
      <c r="DR1950" s="166"/>
      <c r="DS1950" s="166"/>
      <c r="DT1950" s="166"/>
      <c r="DU1950" s="166"/>
      <c r="DV1950" s="166"/>
      <c r="DW1950" s="166"/>
      <c r="DX1950" s="166"/>
      <c r="DY1950" s="166"/>
      <c r="DZ1950" s="166"/>
      <c r="EA1950" s="166"/>
      <c r="EB1950" s="166"/>
      <c r="EC1950" s="166"/>
      <c r="ED1950" s="166"/>
      <c r="EE1950" s="166"/>
      <c r="EF1950" s="166"/>
      <c r="EG1950" s="166"/>
      <c r="EH1950" s="166"/>
      <c r="EI1950" s="166"/>
      <c r="EJ1950" s="166"/>
      <c r="EK1950" s="166"/>
      <c r="EL1950" s="166"/>
      <c r="EM1950" s="166"/>
      <c r="EN1950" s="166"/>
      <c r="EO1950" s="166"/>
      <c r="EP1950" s="166"/>
      <c r="EQ1950" s="166"/>
      <c r="ER1950" s="166"/>
      <c r="ES1950" s="166"/>
      <c r="ET1950" s="166"/>
      <c r="EU1950" s="166"/>
      <c r="EV1950" s="166"/>
      <c r="EW1950" s="166"/>
      <c r="EX1950" s="166"/>
      <c r="EY1950" s="166"/>
      <c r="EZ1950" s="166"/>
      <c r="FA1950" s="166"/>
      <c r="FB1950" s="166"/>
      <c r="FC1950" s="166"/>
      <c r="FD1950" s="166"/>
      <c r="FE1950" s="166"/>
      <c r="FF1950" s="166"/>
      <c r="FG1950" s="166"/>
      <c r="FH1950" s="166"/>
      <c r="FI1950" s="166"/>
      <c r="FJ1950" s="166"/>
    </row>
    <row r="1951" spans="13:166" s="19" customFormat="1">
      <c r="M1951" s="166"/>
      <c r="N1951" s="166"/>
      <c r="O1951" s="166"/>
      <c r="P1951" s="166"/>
      <c r="Q1951" s="166"/>
      <c r="R1951" s="166"/>
      <c r="S1951" s="166"/>
      <c r="T1951" s="166"/>
      <c r="U1951" s="166"/>
      <c r="V1951" s="166"/>
      <c r="W1951" s="166"/>
      <c r="X1951" s="166"/>
      <c r="Y1951" s="166"/>
      <c r="Z1951" s="166"/>
      <c r="AA1951" s="166"/>
      <c r="AB1951" s="166"/>
      <c r="AC1951" s="166"/>
      <c r="AD1951" s="166"/>
      <c r="AE1951" s="166"/>
      <c r="AF1951" s="166"/>
      <c r="AG1951" s="166"/>
      <c r="AH1951" s="167"/>
      <c r="AI1951" s="167"/>
      <c r="AJ1951" s="167"/>
      <c r="AK1951" s="167"/>
      <c r="AL1951" s="167"/>
      <c r="AM1951" s="167"/>
      <c r="AN1951" s="167"/>
      <c r="AO1951" s="167"/>
      <c r="AP1951" s="167"/>
      <c r="AQ1951" s="167"/>
      <c r="AR1951" s="167"/>
      <c r="AS1951" s="167"/>
      <c r="AT1951" s="167"/>
      <c r="AU1951" s="167"/>
      <c r="AV1951" s="167"/>
      <c r="AW1951" s="167"/>
      <c r="AX1951" s="167"/>
      <c r="AY1951" s="167"/>
      <c r="AZ1951" s="167"/>
      <c r="BA1951" s="167"/>
      <c r="BB1951" s="167"/>
      <c r="BC1951" s="167"/>
      <c r="BD1951" s="167"/>
      <c r="BE1951" s="167"/>
      <c r="BF1951" s="167"/>
      <c r="BG1951" s="167"/>
      <c r="BH1951" s="167"/>
      <c r="BI1951" s="167"/>
      <c r="BJ1951" s="167"/>
      <c r="BK1951" s="167"/>
      <c r="BL1951" s="166"/>
      <c r="BM1951" s="166"/>
      <c r="BN1951" s="166"/>
      <c r="BO1951" s="166"/>
      <c r="BP1951" s="166"/>
      <c r="BQ1951" s="166"/>
      <c r="BR1951" s="166"/>
      <c r="BS1951" s="166"/>
      <c r="BT1951" s="166"/>
      <c r="BU1951" s="166"/>
      <c r="BV1951" s="166"/>
      <c r="BW1951" s="166"/>
      <c r="BX1951" s="166"/>
      <c r="BY1951" s="166"/>
      <c r="BZ1951" s="166"/>
      <c r="CA1951" s="166"/>
      <c r="CB1951" s="166"/>
      <c r="CC1951" s="166"/>
      <c r="CD1951" s="166"/>
      <c r="CE1951" s="166"/>
      <c r="CF1951" s="166"/>
      <c r="CG1951" s="166"/>
      <c r="CH1951" s="166"/>
      <c r="CI1951" s="166"/>
      <c r="CJ1951" s="166"/>
      <c r="CK1951" s="166"/>
      <c r="CL1951" s="166"/>
      <c r="CM1951" s="166"/>
      <c r="CN1951" s="166"/>
      <c r="CO1951" s="166"/>
      <c r="CP1951" s="166"/>
      <c r="CQ1951" s="166"/>
      <c r="CR1951" s="166"/>
      <c r="CS1951" s="166"/>
      <c r="CT1951" s="166"/>
      <c r="CU1951" s="166"/>
      <c r="CV1951" s="166"/>
      <c r="CW1951" s="166"/>
      <c r="CX1951" s="166"/>
      <c r="CY1951" s="166"/>
      <c r="CZ1951" s="166"/>
      <c r="DA1951" s="166"/>
      <c r="DB1951" s="166"/>
      <c r="DC1951" s="166"/>
      <c r="DD1951" s="166"/>
      <c r="DE1951" s="166"/>
      <c r="DF1951" s="166"/>
      <c r="DG1951" s="166"/>
      <c r="DH1951" s="166"/>
      <c r="DI1951" s="166"/>
      <c r="DJ1951" s="166"/>
      <c r="DK1951" s="166"/>
      <c r="DL1951" s="166"/>
      <c r="DM1951" s="166"/>
      <c r="DN1951" s="166"/>
      <c r="DO1951" s="166"/>
      <c r="DP1951" s="166"/>
      <c r="DQ1951" s="166"/>
      <c r="DR1951" s="166"/>
      <c r="DS1951" s="166"/>
      <c r="DT1951" s="166"/>
      <c r="DU1951" s="166"/>
      <c r="DV1951" s="166"/>
      <c r="DW1951" s="166"/>
      <c r="DX1951" s="166"/>
      <c r="DY1951" s="166"/>
      <c r="DZ1951" s="166"/>
      <c r="EA1951" s="166"/>
      <c r="EB1951" s="166"/>
      <c r="EC1951" s="166"/>
      <c r="ED1951" s="166"/>
      <c r="EE1951" s="166"/>
      <c r="EF1951" s="166"/>
      <c r="EG1951" s="166"/>
      <c r="EH1951" s="166"/>
      <c r="EI1951" s="166"/>
      <c r="EJ1951" s="166"/>
      <c r="EK1951" s="166"/>
      <c r="EL1951" s="166"/>
      <c r="EM1951" s="166"/>
      <c r="EN1951" s="166"/>
      <c r="EO1951" s="166"/>
      <c r="EP1951" s="166"/>
      <c r="EQ1951" s="166"/>
      <c r="ER1951" s="166"/>
      <c r="ES1951" s="166"/>
      <c r="ET1951" s="166"/>
      <c r="EU1951" s="166"/>
      <c r="EV1951" s="166"/>
      <c r="EW1951" s="166"/>
      <c r="EX1951" s="166"/>
      <c r="EY1951" s="166"/>
      <c r="EZ1951" s="166"/>
      <c r="FA1951" s="166"/>
      <c r="FB1951" s="166"/>
      <c r="FC1951" s="166"/>
      <c r="FD1951" s="166"/>
      <c r="FE1951" s="166"/>
      <c r="FF1951" s="166"/>
      <c r="FG1951" s="166"/>
      <c r="FH1951" s="166"/>
      <c r="FI1951" s="166"/>
      <c r="FJ1951" s="166"/>
    </row>
    <row r="1952" spans="13:166" s="19" customFormat="1">
      <c r="M1952" s="166"/>
      <c r="N1952" s="166"/>
      <c r="O1952" s="166"/>
      <c r="P1952" s="166"/>
      <c r="Q1952" s="166"/>
      <c r="R1952" s="166"/>
      <c r="S1952" s="166"/>
      <c r="T1952" s="166"/>
      <c r="U1952" s="166"/>
      <c r="V1952" s="166"/>
      <c r="W1952" s="166"/>
      <c r="X1952" s="166"/>
      <c r="Y1952" s="166"/>
      <c r="Z1952" s="166"/>
      <c r="AA1952" s="166"/>
      <c r="AB1952" s="166"/>
      <c r="AC1952" s="166"/>
      <c r="AD1952" s="166"/>
      <c r="AE1952" s="166"/>
      <c r="AF1952" s="166"/>
      <c r="AG1952" s="166"/>
      <c r="AH1952" s="167"/>
      <c r="AI1952" s="167"/>
      <c r="AJ1952" s="167"/>
      <c r="AK1952" s="167"/>
      <c r="AL1952" s="167"/>
      <c r="AM1952" s="167"/>
      <c r="AN1952" s="167"/>
      <c r="AO1952" s="167"/>
      <c r="AP1952" s="167"/>
      <c r="AQ1952" s="167"/>
      <c r="AR1952" s="167"/>
      <c r="AS1952" s="167"/>
      <c r="AT1952" s="167"/>
      <c r="AU1952" s="167"/>
      <c r="AV1952" s="167"/>
      <c r="AW1952" s="167"/>
      <c r="AX1952" s="167"/>
      <c r="AY1952" s="167"/>
      <c r="AZ1952" s="167"/>
      <c r="BA1952" s="167"/>
      <c r="BB1952" s="167"/>
      <c r="BC1952" s="167"/>
      <c r="BD1952" s="167"/>
      <c r="BE1952" s="167"/>
      <c r="BF1952" s="167"/>
      <c r="BG1952" s="167"/>
      <c r="BH1952" s="167"/>
      <c r="BI1952" s="167"/>
      <c r="BJ1952" s="167"/>
      <c r="BK1952" s="167"/>
      <c r="BL1952" s="166"/>
      <c r="BM1952" s="166"/>
      <c r="BN1952" s="166"/>
      <c r="BO1952" s="166"/>
      <c r="BP1952" s="166"/>
      <c r="BQ1952" s="166"/>
      <c r="BR1952" s="166"/>
      <c r="BS1952" s="166"/>
      <c r="BT1952" s="166"/>
      <c r="BU1952" s="166"/>
      <c r="BV1952" s="166"/>
      <c r="BW1952" s="166"/>
      <c r="BX1952" s="166"/>
      <c r="BY1952" s="166"/>
      <c r="BZ1952" s="166"/>
      <c r="CA1952" s="166"/>
      <c r="CB1952" s="166"/>
      <c r="CC1952" s="166"/>
      <c r="CD1952" s="166"/>
      <c r="CE1952" s="166"/>
      <c r="CF1952" s="166"/>
      <c r="CG1952" s="166"/>
      <c r="CH1952" s="166"/>
      <c r="CI1952" s="166"/>
      <c r="CJ1952" s="166"/>
      <c r="CK1952" s="166"/>
      <c r="CL1952" s="166"/>
      <c r="CM1952" s="166"/>
      <c r="CN1952" s="166"/>
      <c r="CO1952" s="166"/>
      <c r="CP1952" s="166"/>
      <c r="CQ1952" s="166"/>
      <c r="CR1952" s="166"/>
      <c r="CS1952" s="166"/>
      <c r="CT1952" s="166"/>
      <c r="CU1952" s="166"/>
      <c r="CV1952" s="166"/>
      <c r="CW1952" s="166"/>
      <c r="CX1952" s="166"/>
      <c r="CY1952" s="166"/>
      <c r="CZ1952" s="166"/>
      <c r="DA1952" s="166"/>
      <c r="DB1952" s="166"/>
      <c r="DC1952" s="166"/>
      <c r="DD1952" s="166"/>
      <c r="DE1952" s="166"/>
      <c r="DF1952" s="166"/>
      <c r="DG1952" s="166"/>
      <c r="DH1952" s="166"/>
      <c r="DI1952" s="166"/>
      <c r="DJ1952" s="166"/>
      <c r="DK1952" s="166"/>
      <c r="DL1952" s="166"/>
      <c r="DM1952" s="166"/>
      <c r="DN1952" s="166"/>
      <c r="DO1952" s="166"/>
      <c r="DP1952" s="166"/>
      <c r="DQ1952" s="166"/>
      <c r="DR1952" s="166"/>
      <c r="DS1952" s="166"/>
      <c r="DT1952" s="166"/>
      <c r="DU1952" s="166"/>
      <c r="DV1952" s="166"/>
      <c r="DW1952" s="166"/>
      <c r="DX1952" s="166"/>
      <c r="DY1952" s="166"/>
      <c r="DZ1952" s="166"/>
      <c r="EA1952" s="166"/>
      <c r="EB1952" s="166"/>
      <c r="EC1952" s="166"/>
      <c r="ED1952" s="166"/>
      <c r="EE1952" s="166"/>
      <c r="EF1952" s="166"/>
      <c r="EG1952" s="166"/>
      <c r="EH1952" s="166"/>
      <c r="EI1952" s="166"/>
      <c r="EJ1952" s="166"/>
      <c r="EK1952" s="166"/>
      <c r="EL1952" s="166"/>
      <c r="EM1952" s="166"/>
      <c r="EN1952" s="166"/>
      <c r="EO1952" s="166"/>
      <c r="EP1952" s="166"/>
      <c r="EQ1952" s="166"/>
      <c r="ER1952" s="166"/>
      <c r="ES1952" s="166"/>
      <c r="ET1952" s="166"/>
      <c r="EU1952" s="166"/>
      <c r="EV1952" s="166"/>
      <c r="EW1952" s="166"/>
      <c r="EX1952" s="166"/>
      <c r="EY1952" s="166"/>
      <c r="EZ1952" s="166"/>
      <c r="FA1952" s="166"/>
      <c r="FB1952" s="166"/>
      <c r="FC1952" s="166"/>
      <c r="FD1952" s="166"/>
      <c r="FE1952" s="166"/>
      <c r="FF1952" s="166"/>
      <c r="FG1952" s="166"/>
      <c r="FH1952" s="166"/>
      <c r="FI1952" s="166"/>
      <c r="FJ1952" s="166"/>
    </row>
    <row r="1953" spans="13:166" s="19" customFormat="1">
      <c r="M1953" s="166"/>
      <c r="N1953" s="166"/>
      <c r="O1953" s="166"/>
      <c r="P1953" s="166"/>
      <c r="Q1953" s="166"/>
      <c r="R1953" s="166"/>
      <c r="S1953" s="166"/>
      <c r="T1953" s="166"/>
      <c r="U1953" s="166"/>
      <c r="V1953" s="166"/>
      <c r="W1953" s="166"/>
      <c r="X1953" s="166"/>
      <c r="Y1953" s="166"/>
      <c r="Z1953" s="166"/>
      <c r="AA1953" s="166"/>
      <c r="AB1953" s="166"/>
      <c r="AC1953" s="166"/>
      <c r="AD1953" s="166"/>
      <c r="AE1953" s="166"/>
      <c r="AF1953" s="166"/>
      <c r="AG1953" s="166"/>
      <c r="AH1953" s="167"/>
      <c r="AI1953" s="167"/>
      <c r="AJ1953" s="167"/>
      <c r="AK1953" s="167"/>
      <c r="AL1953" s="167"/>
      <c r="AM1953" s="167"/>
      <c r="AN1953" s="167"/>
      <c r="AO1953" s="167"/>
      <c r="AP1953" s="167"/>
      <c r="AQ1953" s="167"/>
      <c r="AR1953" s="167"/>
      <c r="AS1953" s="167"/>
      <c r="AT1953" s="167"/>
      <c r="AU1953" s="167"/>
      <c r="AV1953" s="167"/>
      <c r="AW1953" s="167"/>
      <c r="AX1953" s="167"/>
      <c r="AY1953" s="167"/>
      <c r="AZ1953" s="167"/>
      <c r="BA1953" s="167"/>
      <c r="BB1953" s="167"/>
      <c r="BC1953" s="167"/>
      <c r="BD1953" s="167"/>
      <c r="BE1953" s="167"/>
      <c r="BF1953" s="167"/>
      <c r="BG1953" s="167"/>
      <c r="BH1953" s="167"/>
      <c r="BI1953" s="167"/>
      <c r="BJ1953" s="167"/>
      <c r="BK1953" s="167"/>
      <c r="BL1953" s="166"/>
      <c r="BM1953" s="166"/>
      <c r="BN1953" s="166"/>
      <c r="BO1953" s="166"/>
      <c r="BP1953" s="166"/>
      <c r="BQ1953" s="166"/>
      <c r="BR1953" s="166"/>
      <c r="BS1953" s="166"/>
      <c r="BT1953" s="166"/>
      <c r="BU1953" s="166"/>
      <c r="BV1953" s="166"/>
      <c r="BW1953" s="166"/>
      <c r="BX1953" s="166"/>
      <c r="BY1953" s="166"/>
      <c r="BZ1953" s="166"/>
      <c r="CA1953" s="166"/>
      <c r="CB1953" s="166"/>
      <c r="CC1953" s="166"/>
      <c r="CD1953" s="166"/>
      <c r="CE1953" s="166"/>
      <c r="CF1953" s="166"/>
      <c r="CG1953" s="166"/>
      <c r="CH1953" s="166"/>
      <c r="CI1953" s="166"/>
      <c r="CJ1953" s="166"/>
      <c r="CK1953" s="166"/>
      <c r="CL1953" s="166"/>
      <c r="CM1953" s="166"/>
      <c r="CN1953" s="166"/>
      <c r="CO1953" s="166"/>
      <c r="CP1953" s="166"/>
      <c r="CQ1953" s="166"/>
      <c r="CR1953" s="166"/>
      <c r="CS1953" s="166"/>
      <c r="CT1953" s="166"/>
      <c r="CU1953" s="166"/>
      <c r="CV1953" s="166"/>
      <c r="CW1953" s="166"/>
      <c r="CX1953" s="166"/>
      <c r="CY1953" s="166"/>
      <c r="CZ1953" s="166"/>
      <c r="DA1953" s="166"/>
      <c r="DB1953" s="166"/>
      <c r="DC1953" s="166"/>
      <c r="DD1953" s="166"/>
      <c r="DE1953" s="166"/>
      <c r="DF1953" s="166"/>
      <c r="DG1953" s="166"/>
      <c r="DH1953" s="166"/>
      <c r="DI1953" s="166"/>
      <c r="DJ1953" s="166"/>
      <c r="DK1953" s="166"/>
      <c r="DL1953" s="166"/>
      <c r="DM1953" s="166"/>
      <c r="DN1953" s="166"/>
      <c r="DO1953" s="166"/>
      <c r="DP1953" s="166"/>
      <c r="DQ1953" s="166"/>
      <c r="DR1953" s="166"/>
      <c r="DS1953" s="166"/>
      <c r="DT1953" s="166"/>
      <c r="DU1953" s="166"/>
      <c r="DV1953" s="166"/>
      <c r="DW1953" s="166"/>
      <c r="DX1953" s="166"/>
      <c r="DY1953" s="166"/>
      <c r="DZ1953" s="166"/>
      <c r="EA1953" s="166"/>
      <c r="EB1953" s="166"/>
      <c r="EC1953" s="166"/>
      <c r="ED1953" s="166"/>
      <c r="EE1953" s="166"/>
      <c r="EF1953" s="166"/>
      <c r="EG1953" s="166"/>
      <c r="EH1953" s="166"/>
      <c r="EI1953" s="166"/>
      <c r="EJ1953" s="166"/>
      <c r="EK1953" s="166"/>
      <c r="EL1953" s="166"/>
      <c r="EM1953" s="166"/>
      <c r="EN1953" s="166"/>
      <c r="EO1953" s="166"/>
      <c r="EP1953" s="166"/>
      <c r="EQ1953" s="166"/>
      <c r="ER1953" s="166"/>
      <c r="ES1953" s="166"/>
      <c r="ET1953" s="166"/>
      <c r="EU1953" s="166"/>
      <c r="EV1953" s="166"/>
      <c r="EW1953" s="166"/>
      <c r="EX1953" s="166"/>
      <c r="EY1953" s="166"/>
      <c r="EZ1953" s="166"/>
      <c r="FA1953" s="166"/>
      <c r="FB1953" s="166"/>
      <c r="FC1953" s="166"/>
      <c r="FD1953" s="166"/>
      <c r="FE1953" s="166"/>
      <c r="FF1953" s="166"/>
      <c r="FG1953" s="166"/>
      <c r="FH1953" s="166"/>
      <c r="FI1953" s="166"/>
      <c r="FJ1953" s="166"/>
    </row>
    <row r="1954" spans="13:166" s="19" customFormat="1">
      <c r="M1954" s="166"/>
      <c r="N1954" s="166"/>
      <c r="O1954" s="166"/>
      <c r="P1954" s="166"/>
      <c r="Q1954" s="166"/>
      <c r="R1954" s="166"/>
      <c r="S1954" s="166"/>
      <c r="T1954" s="166"/>
      <c r="U1954" s="166"/>
      <c r="V1954" s="166"/>
      <c r="W1954" s="166"/>
      <c r="X1954" s="166"/>
      <c r="Y1954" s="166"/>
      <c r="Z1954" s="166"/>
      <c r="AA1954" s="166"/>
      <c r="AB1954" s="166"/>
      <c r="AC1954" s="166"/>
      <c r="AD1954" s="166"/>
      <c r="AE1954" s="166"/>
      <c r="AF1954" s="166"/>
      <c r="AG1954" s="166"/>
      <c r="AH1954" s="167"/>
      <c r="AI1954" s="167"/>
      <c r="AJ1954" s="167"/>
      <c r="AK1954" s="167"/>
      <c r="AL1954" s="167"/>
      <c r="AM1954" s="167"/>
      <c r="AN1954" s="167"/>
      <c r="AO1954" s="167"/>
      <c r="AP1954" s="167"/>
      <c r="AQ1954" s="167"/>
      <c r="AR1954" s="167"/>
      <c r="AS1954" s="167"/>
      <c r="AT1954" s="167"/>
      <c r="AU1954" s="167"/>
      <c r="AV1954" s="167"/>
      <c r="AW1954" s="167"/>
      <c r="AX1954" s="167"/>
      <c r="AY1954" s="167"/>
      <c r="AZ1954" s="167"/>
      <c r="BA1954" s="167"/>
      <c r="BB1954" s="167"/>
      <c r="BC1954" s="167"/>
      <c r="BD1954" s="167"/>
      <c r="BE1954" s="167"/>
      <c r="BF1954" s="167"/>
      <c r="BG1954" s="167"/>
      <c r="BH1954" s="167"/>
      <c r="BI1954" s="167"/>
      <c r="BJ1954" s="167"/>
      <c r="BK1954" s="167"/>
      <c r="BL1954" s="166"/>
      <c r="BM1954" s="166"/>
      <c r="BN1954" s="166"/>
      <c r="BO1954" s="166"/>
      <c r="BP1954" s="166"/>
      <c r="BQ1954" s="166"/>
      <c r="BR1954" s="166"/>
      <c r="BS1954" s="166"/>
      <c r="BT1954" s="166"/>
      <c r="BU1954" s="166"/>
      <c r="BV1954" s="166"/>
      <c r="BW1954" s="166"/>
      <c r="BX1954" s="166"/>
      <c r="BY1954" s="166"/>
      <c r="BZ1954" s="166"/>
      <c r="CA1954" s="166"/>
      <c r="CB1954" s="166"/>
      <c r="CC1954" s="166"/>
      <c r="CD1954" s="166"/>
      <c r="CE1954" s="166"/>
      <c r="CF1954" s="166"/>
      <c r="CG1954" s="166"/>
      <c r="CH1954" s="166"/>
      <c r="CI1954" s="166"/>
      <c r="CJ1954" s="166"/>
      <c r="CK1954" s="166"/>
      <c r="CL1954" s="166"/>
      <c r="CM1954" s="166"/>
      <c r="CN1954" s="166"/>
      <c r="CO1954" s="166"/>
      <c r="CP1954" s="166"/>
      <c r="CQ1954" s="166"/>
      <c r="CR1954" s="166"/>
      <c r="CS1954" s="166"/>
      <c r="CT1954" s="166"/>
      <c r="CU1954" s="166"/>
      <c r="CV1954" s="166"/>
      <c r="CW1954" s="166"/>
      <c r="CX1954" s="166"/>
      <c r="CY1954" s="166"/>
      <c r="CZ1954" s="166"/>
      <c r="DA1954" s="166"/>
      <c r="DB1954" s="166"/>
      <c r="DC1954" s="166"/>
      <c r="DD1954" s="166"/>
      <c r="DE1954" s="166"/>
      <c r="DF1954" s="166"/>
      <c r="DG1954" s="166"/>
      <c r="DH1954" s="166"/>
      <c r="DI1954" s="166"/>
      <c r="DJ1954" s="166"/>
      <c r="DK1954" s="166"/>
      <c r="DL1954" s="166"/>
      <c r="DM1954" s="166"/>
      <c r="DN1954" s="166"/>
      <c r="DO1954" s="166"/>
      <c r="DP1954" s="166"/>
      <c r="DQ1954" s="166"/>
      <c r="DR1954" s="166"/>
      <c r="DS1954" s="166"/>
      <c r="DT1954" s="166"/>
      <c r="DU1954" s="166"/>
      <c r="DV1954" s="166"/>
      <c r="DW1954" s="166"/>
      <c r="DX1954" s="166"/>
      <c r="DY1954" s="166"/>
      <c r="DZ1954" s="166"/>
      <c r="EA1954" s="166"/>
      <c r="EB1954" s="166"/>
      <c r="EC1954" s="166"/>
      <c r="ED1954" s="166"/>
      <c r="EE1954" s="166"/>
      <c r="EF1954" s="166"/>
      <c r="EG1954" s="166"/>
      <c r="EH1954" s="166"/>
      <c r="EI1954" s="166"/>
      <c r="EJ1954" s="166"/>
      <c r="EK1954" s="166"/>
      <c r="EL1954" s="166"/>
      <c r="EM1954" s="166"/>
      <c r="EN1954" s="166"/>
      <c r="EO1954" s="166"/>
      <c r="EP1954" s="166"/>
      <c r="EQ1954" s="166"/>
      <c r="ER1954" s="166"/>
      <c r="ES1954" s="166"/>
      <c r="ET1954" s="166"/>
      <c r="EU1954" s="166"/>
      <c r="EV1954" s="166"/>
      <c r="EW1954" s="166"/>
      <c r="EX1954" s="166"/>
      <c r="EY1954" s="166"/>
      <c r="EZ1954" s="166"/>
      <c r="FA1954" s="166"/>
      <c r="FB1954" s="166"/>
      <c r="FC1954" s="166"/>
      <c r="FD1954" s="166"/>
      <c r="FE1954" s="166"/>
      <c r="FF1954" s="166"/>
      <c r="FG1954" s="166"/>
      <c r="FH1954" s="166"/>
      <c r="FI1954" s="166"/>
      <c r="FJ1954" s="166"/>
    </row>
    <row r="1955" spans="13:166" s="19" customFormat="1">
      <c r="M1955" s="166"/>
      <c r="N1955" s="166"/>
      <c r="O1955" s="166"/>
      <c r="P1955" s="166"/>
      <c r="Q1955" s="166"/>
      <c r="R1955" s="166"/>
      <c r="S1955" s="166"/>
      <c r="T1955" s="166"/>
      <c r="U1955" s="166"/>
      <c r="V1955" s="166"/>
      <c r="W1955" s="166"/>
      <c r="X1955" s="166"/>
      <c r="Y1955" s="166"/>
      <c r="Z1955" s="166"/>
      <c r="AA1955" s="166"/>
      <c r="AB1955" s="166"/>
      <c r="AC1955" s="166"/>
      <c r="AD1955" s="166"/>
      <c r="AE1955" s="166"/>
      <c r="AF1955" s="166"/>
      <c r="AG1955" s="166"/>
      <c r="AH1955" s="167"/>
      <c r="AI1955" s="167"/>
      <c r="AJ1955" s="167"/>
      <c r="AK1955" s="167"/>
      <c r="AL1955" s="167"/>
      <c r="AM1955" s="167"/>
      <c r="AN1955" s="167"/>
      <c r="AO1955" s="167"/>
      <c r="AP1955" s="167"/>
      <c r="AQ1955" s="167"/>
      <c r="AR1955" s="167"/>
      <c r="AS1955" s="167"/>
      <c r="AT1955" s="167"/>
      <c r="AU1955" s="167"/>
      <c r="AV1955" s="167"/>
      <c r="AW1955" s="167"/>
      <c r="AX1955" s="167"/>
      <c r="AY1955" s="167"/>
      <c r="AZ1955" s="167"/>
      <c r="BA1955" s="167"/>
      <c r="BB1955" s="167"/>
      <c r="BC1955" s="167"/>
      <c r="BD1955" s="167"/>
      <c r="BE1955" s="167"/>
      <c r="BF1955" s="167"/>
      <c r="BG1955" s="167"/>
      <c r="BH1955" s="167"/>
      <c r="BI1955" s="167"/>
      <c r="BJ1955" s="167"/>
      <c r="BK1955" s="167"/>
      <c r="BL1955" s="166"/>
      <c r="BM1955" s="166"/>
      <c r="BN1955" s="166"/>
      <c r="BO1955" s="166"/>
      <c r="BP1955" s="166"/>
      <c r="BQ1955" s="166"/>
      <c r="BR1955" s="166"/>
      <c r="BS1955" s="166"/>
      <c r="BT1955" s="166"/>
      <c r="BU1955" s="166"/>
      <c r="BV1955" s="166"/>
      <c r="BW1955" s="166"/>
      <c r="BX1955" s="166"/>
      <c r="BY1955" s="166"/>
      <c r="BZ1955" s="166"/>
      <c r="CA1955" s="166"/>
      <c r="CB1955" s="166"/>
      <c r="CC1955" s="166"/>
      <c r="CD1955" s="166"/>
      <c r="CE1955" s="166"/>
      <c r="CF1955" s="166"/>
      <c r="CG1955" s="166"/>
      <c r="CH1955" s="166"/>
      <c r="CI1955" s="166"/>
      <c r="CJ1955" s="166"/>
      <c r="CK1955" s="166"/>
      <c r="CL1955" s="166"/>
      <c r="CM1955" s="166"/>
      <c r="CN1955" s="166"/>
      <c r="CO1955" s="166"/>
      <c r="CP1955" s="166"/>
      <c r="CQ1955" s="166"/>
      <c r="CR1955" s="166"/>
      <c r="CS1955" s="166"/>
      <c r="CT1955" s="166"/>
      <c r="CU1955" s="166"/>
      <c r="CV1955" s="166"/>
      <c r="CW1955" s="166"/>
      <c r="CX1955" s="166"/>
      <c r="CY1955" s="166"/>
      <c r="CZ1955" s="166"/>
      <c r="DA1955" s="166"/>
      <c r="DB1955" s="166"/>
      <c r="DC1955" s="166"/>
      <c r="DD1955" s="166"/>
      <c r="DE1955" s="166"/>
      <c r="DF1955" s="166"/>
      <c r="DG1955" s="166"/>
      <c r="DH1955" s="166"/>
      <c r="DI1955" s="166"/>
      <c r="DJ1955" s="166"/>
      <c r="DK1955" s="166"/>
      <c r="DL1955" s="166"/>
      <c r="DM1955" s="166"/>
      <c r="DN1955" s="166"/>
      <c r="DO1955" s="166"/>
      <c r="DP1955" s="166"/>
      <c r="DQ1955" s="166"/>
      <c r="DR1955" s="166"/>
      <c r="DS1955" s="166"/>
      <c r="DT1955" s="166"/>
      <c r="DU1955" s="166"/>
      <c r="DV1955" s="166"/>
      <c r="DW1955" s="166"/>
      <c r="DX1955" s="166"/>
      <c r="DY1955" s="166"/>
      <c r="DZ1955" s="166"/>
      <c r="EA1955" s="166"/>
      <c r="EB1955" s="166"/>
      <c r="EC1955" s="166"/>
      <c r="ED1955" s="166"/>
      <c r="EE1955" s="166"/>
      <c r="EF1955" s="166"/>
      <c r="EG1955" s="166"/>
      <c r="EH1955" s="166"/>
      <c r="EI1955" s="166"/>
      <c r="EJ1955" s="166"/>
      <c r="EK1955" s="166"/>
      <c r="EL1955" s="166"/>
      <c r="EM1955" s="166"/>
      <c r="EN1955" s="166"/>
      <c r="EO1955" s="166"/>
      <c r="EP1955" s="166"/>
      <c r="EQ1955" s="166"/>
      <c r="ER1955" s="166"/>
      <c r="ES1955" s="166"/>
      <c r="ET1955" s="166"/>
      <c r="EU1955" s="166"/>
      <c r="EV1955" s="166"/>
      <c r="EW1955" s="166"/>
      <c r="EX1955" s="166"/>
      <c r="EY1955" s="166"/>
      <c r="EZ1955" s="166"/>
      <c r="FA1955" s="166"/>
      <c r="FB1955" s="166"/>
      <c r="FC1955" s="166"/>
      <c r="FD1955" s="166"/>
      <c r="FE1955" s="166"/>
      <c r="FF1955" s="166"/>
      <c r="FG1955" s="166"/>
      <c r="FH1955" s="166"/>
      <c r="FI1955" s="166"/>
      <c r="FJ1955" s="166"/>
    </row>
    <row r="1956" spans="13:166" s="19" customFormat="1">
      <c r="M1956" s="166"/>
      <c r="N1956" s="166"/>
      <c r="O1956" s="166"/>
      <c r="P1956" s="166"/>
      <c r="Q1956" s="166"/>
      <c r="R1956" s="166"/>
      <c r="S1956" s="166"/>
      <c r="T1956" s="166"/>
      <c r="U1956" s="166"/>
      <c r="V1956" s="166"/>
      <c r="W1956" s="166"/>
      <c r="X1956" s="166"/>
      <c r="Y1956" s="166"/>
      <c r="Z1956" s="166"/>
      <c r="AA1956" s="166"/>
      <c r="AB1956" s="166"/>
      <c r="AC1956" s="166"/>
      <c r="AD1956" s="166"/>
      <c r="AE1956" s="166"/>
      <c r="AF1956" s="166"/>
      <c r="AG1956" s="166"/>
      <c r="AH1956" s="167"/>
      <c r="AI1956" s="167"/>
      <c r="AJ1956" s="167"/>
      <c r="AK1956" s="167"/>
      <c r="AL1956" s="167"/>
      <c r="AM1956" s="167"/>
      <c r="AN1956" s="167"/>
      <c r="AO1956" s="167"/>
      <c r="AP1956" s="167"/>
      <c r="AQ1956" s="167"/>
      <c r="AR1956" s="167"/>
      <c r="AS1956" s="167"/>
      <c r="AT1956" s="167"/>
      <c r="AU1956" s="167"/>
      <c r="AV1956" s="167"/>
      <c r="AW1956" s="167"/>
      <c r="AX1956" s="167"/>
      <c r="AY1956" s="167"/>
      <c r="AZ1956" s="167"/>
      <c r="BA1956" s="167"/>
      <c r="BB1956" s="167"/>
      <c r="BC1956" s="167"/>
      <c r="BD1956" s="167"/>
      <c r="BE1956" s="167"/>
      <c r="BF1956" s="167"/>
      <c r="BG1956" s="167"/>
      <c r="BH1956" s="167"/>
      <c r="BI1956" s="167"/>
      <c r="BJ1956" s="167"/>
      <c r="BK1956" s="167"/>
      <c r="BL1956" s="166"/>
      <c r="BM1956" s="166"/>
      <c r="BN1956" s="166"/>
      <c r="BO1956" s="166"/>
      <c r="BP1956" s="166"/>
      <c r="BQ1956" s="166"/>
      <c r="BR1956" s="166"/>
      <c r="BS1956" s="166"/>
      <c r="BT1956" s="166"/>
      <c r="BU1956" s="166"/>
      <c r="BV1956" s="166"/>
      <c r="BW1956" s="166"/>
      <c r="BX1956" s="166"/>
      <c r="BY1956" s="166"/>
      <c r="BZ1956" s="166"/>
      <c r="CA1956" s="166"/>
      <c r="CB1956" s="166"/>
      <c r="CC1956" s="166"/>
      <c r="CD1956" s="166"/>
      <c r="CE1956" s="166"/>
      <c r="CF1956" s="166"/>
      <c r="CG1956" s="166"/>
      <c r="CH1956" s="166"/>
      <c r="CI1956" s="166"/>
      <c r="CJ1956" s="166"/>
      <c r="CK1956" s="166"/>
      <c r="CL1956" s="166"/>
      <c r="CM1956" s="166"/>
      <c r="CN1956" s="166"/>
      <c r="CO1956" s="166"/>
      <c r="CP1956" s="166"/>
      <c r="CQ1956" s="166"/>
      <c r="CR1956" s="166"/>
      <c r="CS1956" s="166"/>
      <c r="CT1956" s="166"/>
      <c r="CU1956" s="166"/>
      <c r="CV1956" s="166"/>
      <c r="CW1956" s="166"/>
      <c r="CX1956" s="166"/>
      <c r="CY1956" s="166"/>
      <c r="CZ1956" s="166"/>
      <c r="DA1956" s="166"/>
      <c r="DB1956" s="166"/>
      <c r="DC1956" s="166"/>
      <c r="DD1956" s="166"/>
      <c r="DE1956" s="166"/>
      <c r="DF1956" s="166"/>
      <c r="DG1956" s="166"/>
      <c r="DH1956" s="166"/>
      <c r="DI1956" s="166"/>
      <c r="DJ1956" s="166"/>
      <c r="DK1956" s="166"/>
      <c r="DL1956" s="166"/>
      <c r="DM1956" s="166"/>
      <c r="DN1956" s="166"/>
      <c r="DO1956" s="166"/>
      <c r="DP1956" s="166"/>
      <c r="DQ1956" s="166"/>
      <c r="DR1956" s="166"/>
      <c r="DS1956" s="166"/>
      <c r="DT1956" s="166"/>
      <c r="DU1956" s="166"/>
      <c r="DV1956" s="166"/>
      <c r="DW1956" s="166"/>
      <c r="DX1956" s="166"/>
      <c r="DY1956" s="166"/>
      <c r="DZ1956" s="166"/>
      <c r="EA1956" s="166"/>
      <c r="EB1956" s="166"/>
      <c r="EC1956" s="166"/>
      <c r="ED1956" s="166"/>
      <c r="EE1956" s="166"/>
      <c r="EF1956" s="166"/>
      <c r="EG1956" s="166"/>
      <c r="EH1956" s="166"/>
      <c r="EI1956" s="166"/>
      <c r="EJ1956" s="166"/>
      <c r="EK1956" s="166"/>
      <c r="EL1956" s="166"/>
      <c r="EM1956" s="166"/>
      <c r="EN1956" s="166"/>
      <c r="EO1956" s="166"/>
      <c r="EP1956" s="166"/>
      <c r="EQ1956" s="166"/>
      <c r="ER1956" s="166"/>
      <c r="ES1956" s="166"/>
      <c r="ET1956" s="166"/>
      <c r="EU1956" s="166"/>
      <c r="EV1956" s="166"/>
      <c r="EW1956" s="166"/>
      <c r="EX1956" s="166"/>
      <c r="EY1956" s="166"/>
      <c r="EZ1956" s="166"/>
      <c r="FA1956" s="166"/>
      <c r="FB1956" s="166"/>
      <c r="FC1956" s="166"/>
      <c r="FD1956" s="166"/>
      <c r="FE1956" s="166"/>
      <c r="FF1956" s="166"/>
      <c r="FG1956" s="166"/>
      <c r="FH1956" s="166"/>
      <c r="FI1956" s="166"/>
      <c r="FJ1956" s="166"/>
    </row>
    <row r="1957" spans="13:166" s="19" customFormat="1">
      <c r="M1957" s="166"/>
      <c r="N1957" s="166"/>
      <c r="O1957" s="166"/>
      <c r="P1957" s="166"/>
      <c r="Q1957" s="166"/>
      <c r="R1957" s="166"/>
      <c r="S1957" s="166"/>
      <c r="T1957" s="166"/>
      <c r="U1957" s="166"/>
      <c r="V1957" s="166"/>
      <c r="W1957" s="166"/>
      <c r="X1957" s="166"/>
      <c r="Y1957" s="166"/>
      <c r="Z1957" s="166"/>
      <c r="AA1957" s="166"/>
      <c r="AB1957" s="166"/>
      <c r="AC1957" s="166"/>
      <c r="AD1957" s="166"/>
      <c r="AE1957" s="166"/>
      <c r="AF1957" s="166"/>
      <c r="AG1957" s="166"/>
      <c r="AH1957" s="167"/>
      <c r="AI1957" s="167"/>
      <c r="AJ1957" s="167"/>
      <c r="AK1957" s="167"/>
      <c r="AL1957" s="167"/>
      <c r="AM1957" s="167"/>
      <c r="AN1957" s="167"/>
      <c r="AO1957" s="167"/>
      <c r="AP1957" s="167"/>
      <c r="AQ1957" s="167"/>
      <c r="AR1957" s="167"/>
      <c r="AS1957" s="167"/>
      <c r="AT1957" s="167"/>
      <c r="AU1957" s="167"/>
      <c r="AV1957" s="167"/>
      <c r="AW1957" s="167"/>
      <c r="AX1957" s="167"/>
      <c r="AY1957" s="167"/>
      <c r="AZ1957" s="167"/>
      <c r="BA1957" s="167"/>
      <c r="BB1957" s="167"/>
      <c r="BC1957" s="167"/>
      <c r="BD1957" s="167"/>
      <c r="BE1957" s="167"/>
      <c r="BF1957" s="167"/>
      <c r="BG1957" s="167"/>
      <c r="BH1957" s="167"/>
      <c r="BI1957" s="167"/>
      <c r="BJ1957" s="167"/>
      <c r="BK1957" s="167"/>
      <c r="BL1957" s="166"/>
      <c r="BM1957" s="166"/>
      <c r="BN1957" s="166"/>
      <c r="BO1957" s="166"/>
      <c r="BP1957" s="166"/>
      <c r="BQ1957" s="166"/>
      <c r="BR1957" s="166"/>
      <c r="BS1957" s="166"/>
      <c r="BT1957" s="166"/>
      <c r="BU1957" s="166"/>
      <c r="BV1957" s="166"/>
      <c r="BW1957" s="166"/>
      <c r="BX1957" s="166"/>
      <c r="BY1957" s="166"/>
      <c r="BZ1957" s="166"/>
      <c r="CA1957" s="166"/>
      <c r="CB1957" s="166"/>
      <c r="CC1957" s="166"/>
      <c r="CD1957" s="166"/>
      <c r="CE1957" s="166"/>
      <c r="CF1957" s="166"/>
      <c r="CG1957" s="166"/>
      <c r="CH1957" s="166"/>
      <c r="CI1957" s="166"/>
      <c r="CJ1957" s="166"/>
      <c r="CK1957" s="166"/>
      <c r="CL1957" s="166"/>
      <c r="CM1957" s="166"/>
      <c r="CN1957" s="166"/>
      <c r="CO1957" s="166"/>
      <c r="CP1957" s="166"/>
      <c r="CQ1957" s="166"/>
      <c r="CR1957" s="166"/>
      <c r="CS1957" s="166"/>
      <c r="CT1957" s="166"/>
      <c r="CU1957" s="166"/>
      <c r="CV1957" s="166"/>
      <c r="CW1957" s="166"/>
      <c r="CX1957" s="166"/>
      <c r="CY1957" s="166"/>
      <c r="CZ1957" s="166"/>
      <c r="DA1957" s="166"/>
      <c r="DB1957" s="166"/>
      <c r="DC1957" s="166"/>
      <c r="DD1957" s="166"/>
      <c r="DE1957" s="166"/>
      <c r="DF1957" s="166"/>
      <c r="DG1957" s="166"/>
      <c r="DH1957" s="166"/>
      <c r="DI1957" s="166"/>
      <c r="DJ1957" s="166"/>
      <c r="DK1957" s="166"/>
      <c r="DL1957" s="166"/>
      <c r="DM1957" s="166"/>
      <c r="DN1957" s="166"/>
      <c r="DO1957" s="166"/>
      <c r="DP1957" s="166"/>
      <c r="DQ1957" s="166"/>
      <c r="DR1957" s="166"/>
      <c r="DS1957" s="166"/>
      <c r="DT1957" s="166"/>
      <c r="DU1957" s="166"/>
      <c r="DV1957" s="166"/>
      <c r="DW1957" s="166"/>
      <c r="DX1957" s="166"/>
      <c r="DY1957" s="166"/>
      <c r="DZ1957" s="166"/>
      <c r="EA1957" s="166"/>
      <c r="EB1957" s="166"/>
      <c r="EC1957" s="166"/>
      <c r="ED1957" s="166"/>
      <c r="EE1957" s="166"/>
      <c r="EF1957" s="166"/>
      <c r="EG1957" s="166"/>
      <c r="EH1957" s="166"/>
      <c r="EI1957" s="166"/>
      <c r="EJ1957" s="166"/>
      <c r="EK1957" s="166"/>
      <c r="EL1957" s="166"/>
      <c r="EM1957" s="166"/>
      <c r="EN1957" s="166"/>
      <c r="EO1957" s="166"/>
      <c r="EP1957" s="166"/>
      <c r="EQ1957" s="166"/>
      <c r="ER1957" s="166"/>
      <c r="ES1957" s="166"/>
      <c r="ET1957" s="166"/>
      <c r="EU1957" s="166"/>
      <c r="EV1957" s="166"/>
      <c r="EW1957" s="166"/>
      <c r="EX1957" s="166"/>
      <c r="EY1957" s="166"/>
      <c r="EZ1957" s="166"/>
      <c r="FA1957" s="166"/>
      <c r="FB1957" s="166"/>
      <c r="FC1957" s="166"/>
      <c r="FD1957" s="166"/>
      <c r="FE1957" s="166"/>
      <c r="FF1957" s="166"/>
      <c r="FG1957" s="166"/>
      <c r="FH1957" s="166"/>
      <c r="FI1957" s="166"/>
      <c r="FJ1957" s="166"/>
    </row>
    <row r="1958" spans="13:166" s="19" customFormat="1">
      <c r="M1958" s="166"/>
      <c r="N1958" s="166"/>
      <c r="O1958" s="166"/>
      <c r="P1958" s="166"/>
      <c r="Q1958" s="166"/>
      <c r="R1958" s="166"/>
      <c r="S1958" s="166"/>
      <c r="T1958" s="166"/>
      <c r="U1958" s="166"/>
      <c r="V1958" s="166"/>
      <c r="W1958" s="166"/>
      <c r="X1958" s="166"/>
      <c r="Y1958" s="166"/>
      <c r="Z1958" s="166"/>
      <c r="AA1958" s="166"/>
      <c r="AB1958" s="166"/>
      <c r="AC1958" s="166"/>
      <c r="AD1958" s="166"/>
      <c r="AE1958" s="166"/>
      <c r="AF1958" s="166"/>
      <c r="AG1958" s="166"/>
      <c r="AH1958" s="167"/>
      <c r="AI1958" s="167"/>
      <c r="AJ1958" s="167"/>
      <c r="AK1958" s="167"/>
      <c r="AL1958" s="167"/>
      <c r="AM1958" s="167"/>
      <c r="AN1958" s="167"/>
      <c r="AO1958" s="167"/>
      <c r="AP1958" s="167"/>
      <c r="AQ1958" s="167"/>
      <c r="AR1958" s="167"/>
      <c r="AS1958" s="167"/>
      <c r="AT1958" s="167"/>
      <c r="AU1958" s="167"/>
      <c r="AV1958" s="167"/>
      <c r="AW1958" s="167"/>
      <c r="AX1958" s="167"/>
      <c r="AY1958" s="167"/>
      <c r="AZ1958" s="167"/>
      <c r="BA1958" s="167"/>
      <c r="BB1958" s="167"/>
      <c r="BC1958" s="167"/>
      <c r="BD1958" s="167"/>
      <c r="BE1958" s="167"/>
      <c r="BF1958" s="167"/>
      <c r="BG1958" s="167"/>
      <c r="BH1958" s="167"/>
      <c r="BI1958" s="167"/>
      <c r="BJ1958" s="167"/>
      <c r="BK1958" s="167"/>
      <c r="BL1958" s="166"/>
      <c r="BM1958" s="166"/>
      <c r="BN1958" s="166"/>
      <c r="BO1958" s="166"/>
      <c r="BP1958" s="166"/>
      <c r="BQ1958" s="166"/>
      <c r="BR1958" s="166"/>
      <c r="BS1958" s="166"/>
      <c r="BT1958" s="166"/>
      <c r="BU1958" s="166"/>
      <c r="BV1958" s="166"/>
      <c r="BW1958" s="166"/>
      <c r="BX1958" s="166"/>
      <c r="BY1958" s="166"/>
      <c r="BZ1958" s="166"/>
      <c r="CA1958" s="166"/>
      <c r="CB1958" s="166"/>
      <c r="CC1958" s="166"/>
      <c r="CD1958" s="166"/>
      <c r="CE1958" s="166"/>
      <c r="CF1958" s="166"/>
      <c r="CG1958" s="166"/>
      <c r="CH1958" s="166"/>
      <c r="CI1958" s="166"/>
      <c r="CJ1958" s="166"/>
      <c r="CK1958" s="166"/>
      <c r="CL1958" s="166"/>
      <c r="CM1958" s="166"/>
      <c r="CN1958" s="166"/>
      <c r="CO1958" s="166"/>
      <c r="CP1958" s="166"/>
      <c r="CQ1958" s="166"/>
      <c r="CR1958" s="166"/>
      <c r="CS1958" s="166"/>
      <c r="CT1958" s="166"/>
      <c r="CU1958" s="166"/>
      <c r="CV1958" s="166"/>
      <c r="CW1958" s="166"/>
      <c r="CX1958" s="166"/>
      <c r="CY1958" s="166"/>
      <c r="CZ1958" s="166"/>
      <c r="DA1958" s="166"/>
      <c r="DB1958" s="166"/>
      <c r="DC1958" s="166"/>
      <c r="DD1958" s="166"/>
      <c r="DE1958" s="166"/>
      <c r="DF1958" s="166"/>
      <c r="DG1958" s="166"/>
      <c r="DH1958" s="166"/>
      <c r="DI1958" s="166"/>
      <c r="DJ1958" s="166"/>
      <c r="DK1958" s="166"/>
      <c r="DL1958" s="166"/>
      <c r="DM1958" s="166"/>
      <c r="DN1958" s="166"/>
      <c r="DO1958" s="166"/>
      <c r="DP1958" s="166"/>
      <c r="DQ1958" s="166"/>
      <c r="DR1958" s="166"/>
      <c r="DS1958" s="166"/>
      <c r="DT1958" s="166"/>
      <c r="DU1958" s="166"/>
      <c r="DV1958" s="166"/>
      <c r="DW1958" s="166"/>
      <c r="DX1958" s="166"/>
      <c r="DY1958" s="166"/>
      <c r="DZ1958" s="166"/>
      <c r="EA1958" s="166"/>
      <c r="EB1958" s="166"/>
      <c r="EC1958" s="166"/>
      <c r="ED1958" s="166"/>
      <c r="EE1958" s="166"/>
      <c r="EF1958" s="166"/>
      <c r="EG1958" s="166"/>
      <c r="EH1958" s="166"/>
      <c r="EI1958" s="166"/>
      <c r="EJ1958" s="166"/>
      <c r="EK1958" s="166"/>
      <c r="EL1958" s="166"/>
      <c r="EM1958" s="166"/>
      <c r="EN1958" s="166"/>
      <c r="EO1958" s="166"/>
      <c r="EP1958" s="166"/>
      <c r="EQ1958" s="166"/>
      <c r="ER1958" s="166"/>
      <c r="ES1958" s="166"/>
      <c r="ET1958" s="166"/>
      <c r="EU1958" s="166"/>
      <c r="EV1958" s="166"/>
      <c r="EW1958" s="166"/>
      <c r="EX1958" s="166"/>
      <c r="EY1958" s="166"/>
      <c r="EZ1958" s="166"/>
      <c r="FA1958" s="166"/>
      <c r="FB1958" s="166"/>
      <c r="FC1958" s="166"/>
      <c r="FD1958" s="166"/>
      <c r="FE1958" s="166"/>
      <c r="FF1958" s="166"/>
      <c r="FG1958" s="166"/>
      <c r="FH1958" s="166"/>
      <c r="FI1958" s="166"/>
      <c r="FJ1958" s="166"/>
    </row>
    <row r="1959" spans="13:166" s="19" customFormat="1">
      <c r="M1959" s="166"/>
      <c r="N1959" s="166"/>
      <c r="O1959" s="166"/>
      <c r="P1959" s="166"/>
      <c r="Q1959" s="166"/>
      <c r="R1959" s="166"/>
      <c r="S1959" s="166"/>
      <c r="T1959" s="166"/>
      <c r="U1959" s="166"/>
      <c r="V1959" s="166"/>
      <c r="W1959" s="166"/>
      <c r="X1959" s="166"/>
      <c r="Y1959" s="166"/>
      <c r="Z1959" s="166"/>
      <c r="AA1959" s="166"/>
      <c r="AB1959" s="166"/>
      <c r="AC1959" s="166"/>
      <c r="AD1959" s="166"/>
      <c r="AE1959" s="166"/>
      <c r="AF1959" s="166"/>
      <c r="AG1959" s="166"/>
      <c r="AH1959" s="167"/>
      <c r="AI1959" s="167"/>
      <c r="AJ1959" s="167"/>
      <c r="AK1959" s="167"/>
      <c r="AL1959" s="167"/>
      <c r="AM1959" s="167"/>
      <c r="AN1959" s="167"/>
      <c r="AO1959" s="167"/>
      <c r="AP1959" s="167"/>
      <c r="AQ1959" s="167"/>
      <c r="AR1959" s="167"/>
      <c r="AS1959" s="167"/>
      <c r="AT1959" s="167"/>
      <c r="AU1959" s="167"/>
      <c r="AV1959" s="167"/>
      <c r="AW1959" s="167"/>
      <c r="AX1959" s="167"/>
      <c r="AY1959" s="167"/>
      <c r="AZ1959" s="167"/>
      <c r="BA1959" s="167"/>
      <c r="BB1959" s="167"/>
      <c r="BC1959" s="167"/>
      <c r="BD1959" s="167"/>
      <c r="BE1959" s="167"/>
      <c r="BF1959" s="167"/>
      <c r="BG1959" s="167"/>
      <c r="BH1959" s="167"/>
      <c r="BI1959" s="167"/>
      <c r="BJ1959" s="167"/>
      <c r="BK1959" s="167"/>
      <c r="BL1959" s="166"/>
      <c r="BM1959" s="166"/>
      <c r="BN1959" s="166"/>
      <c r="BO1959" s="166"/>
      <c r="BP1959" s="166"/>
      <c r="BQ1959" s="166"/>
      <c r="BR1959" s="166"/>
      <c r="BS1959" s="166"/>
      <c r="BT1959" s="166"/>
      <c r="BU1959" s="166"/>
      <c r="BV1959" s="166"/>
      <c r="BW1959" s="166"/>
      <c r="BX1959" s="166"/>
      <c r="BY1959" s="166"/>
      <c r="BZ1959" s="166"/>
      <c r="CA1959" s="166"/>
      <c r="CB1959" s="166"/>
      <c r="CC1959" s="166"/>
      <c r="CD1959" s="166"/>
      <c r="CE1959" s="166"/>
      <c r="CF1959" s="166"/>
      <c r="CG1959" s="166"/>
      <c r="CH1959" s="166"/>
      <c r="CI1959" s="166"/>
      <c r="CJ1959" s="166"/>
      <c r="CK1959" s="166"/>
      <c r="CL1959" s="166"/>
      <c r="CM1959" s="166"/>
      <c r="CN1959" s="166"/>
      <c r="CO1959" s="166"/>
      <c r="CP1959" s="166"/>
      <c r="CQ1959" s="166"/>
      <c r="CR1959" s="166"/>
      <c r="CS1959" s="166"/>
      <c r="CT1959" s="166"/>
      <c r="CU1959" s="166"/>
      <c r="CV1959" s="166"/>
      <c r="CW1959" s="166"/>
      <c r="CX1959" s="166"/>
      <c r="CY1959" s="166"/>
      <c r="CZ1959" s="166"/>
      <c r="DA1959" s="166"/>
      <c r="DB1959" s="166"/>
      <c r="DC1959" s="166"/>
      <c r="DD1959" s="166"/>
      <c r="DE1959" s="166"/>
      <c r="DF1959" s="166"/>
      <c r="DG1959" s="166"/>
      <c r="DH1959" s="166"/>
      <c r="DI1959" s="166"/>
      <c r="DJ1959" s="166"/>
      <c r="DK1959" s="166"/>
      <c r="DL1959" s="166"/>
      <c r="DM1959" s="166"/>
      <c r="DN1959" s="166"/>
      <c r="DO1959" s="166"/>
      <c r="DP1959" s="166"/>
      <c r="DQ1959" s="166"/>
      <c r="DR1959" s="166"/>
      <c r="DS1959" s="166"/>
      <c r="DT1959" s="166"/>
      <c r="DU1959" s="166"/>
      <c r="DV1959" s="166"/>
      <c r="DW1959" s="166"/>
      <c r="DX1959" s="166"/>
      <c r="DY1959" s="166"/>
      <c r="DZ1959" s="166"/>
      <c r="EA1959" s="166"/>
      <c r="EB1959" s="166"/>
      <c r="EC1959" s="166"/>
      <c r="ED1959" s="166"/>
      <c r="EE1959" s="166"/>
      <c r="EF1959" s="166"/>
      <c r="EG1959" s="166"/>
      <c r="EH1959" s="166"/>
      <c r="EI1959" s="166"/>
      <c r="EJ1959" s="166"/>
      <c r="EK1959" s="166"/>
      <c r="EL1959" s="166"/>
      <c r="EM1959" s="166"/>
      <c r="EN1959" s="166"/>
      <c r="EO1959" s="166"/>
      <c r="EP1959" s="166"/>
      <c r="EQ1959" s="166"/>
      <c r="ER1959" s="166"/>
      <c r="ES1959" s="166"/>
      <c r="ET1959" s="166"/>
      <c r="EU1959" s="166"/>
      <c r="EV1959" s="166"/>
      <c r="EW1959" s="166"/>
      <c r="EX1959" s="166"/>
      <c r="EY1959" s="166"/>
      <c r="EZ1959" s="166"/>
      <c r="FA1959" s="166"/>
      <c r="FB1959" s="166"/>
      <c r="FC1959" s="166"/>
      <c r="FD1959" s="166"/>
      <c r="FE1959" s="166"/>
      <c r="FF1959" s="166"/>
      <c r="FG1959" s="166"/>
      <c r="FH1959" s="166"/>
      <c r="FI1959" s="166"/>
      <c r="FJ1959" s="166"/>
    </row>
    <row r="1960" spans="13:166" s="19" customFormat="1">
      <c r="M1960" s="166"/>
      <c r="N1960" s="166"/>
      <c r="O1960" s="166"/>
      <c r="P1960" s="166"/>
      <c r="Q1960" s="166"/>
      <c r="R1960" s="166"/>
      <c r="S1960" s="166"/>
      <c r="T1960" s="166"/>
      <c r="U1960" s="166"/>
      <c r="V1960" s="166"/>
      <c r="W1960" s="166"/>
      <c r="X1960" s="166"/>
      <c r="Y1960" s="166"/>
      <c r="Z1960" s="166"/>
      <c r="AA1960" s="166"/>
      <c r="AB1960" s="166"/>
      <c r="AC1960" s="166"/>
      <c r="AD1960" s="166"/>
      <c r="AE1960" s="166"/>
      <c r="AF1960" s="166"/>
      <c r="AG1960" s="166"/>
      <c r="AH1960" s="167"/>
      <c r="AI1960" s="167"/>
      <c r="AJ1960" s="167"/>
      <c r="AK1960" s="167"/>
      <c r="AL1960" s="167"/>
      <c r="AM1960" s="167"/>
      <c r="AN1960" s="167"/>
      <c r="AO1960" s="167"/>
      <c r="AP1960" s="167"/>
      <c r="AQ1960" s="167"/>
      <c r="AR1960" s="167"/>
      <c r="AS1960" s="167"/>
      <c r="AT1960" s="167"/>
      <c r="AU1960" s="167"/>
      <c r="AV1960" s="167"/>
      <c r="AW1960" s="167"/>
      <c r="AX1960" s="167"/>
      <c r="AY1960" s="167"/>
      <c r="AZ1960" s="167"/>
      <c r="BA1960" s="167"/>
      <c r="BB1960" s="167"/>
      <c r="BC1960" s="167"/>
      <c r="BD1960" s="167"/>
      <c r="BE1960" s="167"/>
      <c r="BF1960" s="167"/>
      <c r="BG1960" s="167"/>
      <c r="BH1960" s="167"/>
      <c r="BI1960" s="167"/>
      <c r="BJ1960" s="167"/>
      <c r="BK1960" s="167"/>
      <c r="BL1960" s="166"/>
      <c r="BM1960" s="166"/>
      <c r="BN1960" s="166"/>
      <c r="BO1960" s="166"/>
      <c r="BP1960" s="166"/>
      <c r="BQ1960" s="166"/>
      <c r="BR1960" s="166"/>
      <c r="BS1960" s="166"/>
      <c r="BT1960" s="166"/>
      <c r="BU1960" s="166"/>
      <c r="BV1960" s="166"/>
      <c r="BW1960" s="166"/>
      <c r="BX1960" s="166"/>
      <c r="BY1960" s="166"/>
      <c r="BZ1960" s="166"/>
      <c r="CA1960" s="166"/>
      <c r="CB1960" s="166"/>
      <c r="CC1960" s="166"/>
      <c r="CD1960" s="166"/>
      <c r="CE1960" s="166"/>
      <c r="CF1960" s="166"/>
      <c r="CG1960" s="166"/>
      <c r="CH1960" s="166"/>
      <c r="CI1960" s="166"/>
      <c r="CJ1960" s="166"/>
      <c r="CK1960" s="166"/>
      <c r="CL1960" s="166"/>
      <c r="CM1960" s="166"/>
      <c r="CN1960" s="166"/>
      <c r="CO1960" s="166"/>
      <c r="CP1960" s="166"/>
      <c r="CQ1960" s="166"/>
      <c r="CR1960" s="166"/>
      <c r="CS1960" s="166"/>
      <c r="CT1960" s="166"/>
      <c r="CU1960" s="166"/>
      <c r="CV1960" s="166"/>
      <c r="CW1960" s="166"/>
      <c r="CX1960" s="166"/>
      <c r="CY1960" s="166"/>
      <c r="CZ1960" s="166"/>
      <c r="DA1960" s="166"/>
      <c r="DB1960" s="166"/>
      <c r="DC1960" s="166"/>
      <c r="DD1960" s="166"/>
      <c r="DE1960" s="166"/>
      <c r="DF1960" s="166"/>
      <c r="DG1960" s="166"/>
      <c r="DH1960" s="166"/>
      <c r="DI1960" s="166"/>
      <c r="DJ1960" s="166"/>
      <c r="DK1960" s="166"/>
      <c r="DL1960" s="166"/>
      <c r="DM1960" s="166"/>
      <c r="DN1960" s="166"/>
      <c r="DO1960" s="166"/>
      <c r="DP1960" s="166"/>
      <c r="DQ1960" s="166"/>
      <c r="DR1960" s="166"/>
      <c r="DS1960" s="166"/>
      <c r="DT1960" s="166"/>
      <c r="DU1960" s="166"/>
      <c r="DV1960" s="166"/>
      <c r="DW1960" s="166"/>
      <c r="DX1960" s="166"/>
      <c r="DY1960" s="166"/>
      <c r="DZ1960" s="166"/>
      <c r="EA1960" s="166"/>
      <c r="EB1960" s="166"/>
      <c r="EC1960" s="166"/>
      <c r="ED1960" s="166"/>
      <c r="EE1960" s="166"/>
      <c r="EF1960" s="166"/>
      <c r="EG1960" s="166"/>
      <c r="EH1960" s="166"/>
      <c r="EI1960" s="166"/>
      <c r="EJ1960" s="166"/>
      <c r="EK1960" s="166"/>
      <c r="EL1960" s="166"/>
      <c r="EM1960" s="166"/>
      <c r="EN1960" s="166"/>
      <c r="EO1960" s="166"/>
      <c r="EP1960" s="166"/>
      <c r="EQ1960" s="166"/>
      <c r="ER1960" s="166"/>
      <c r="ES1960" s="166"/>
      <c r="ET1960" s="166"/>
      <c r="EU1960" s="166"/>
      <c r="EV1960" s="166"/>
      <c r="EW1960" s="166"/>
      <c r="EX1960" s="166"/>
      <c r="EY1960" s="166"/>
      <c r="EZ1960" s="166"/>
      <c r="FA1960" s="166"/>
      <c r="FB1960" s="166"/>
      <c r="FC1960" s="166"/>
      <c r="FD1960" s="166"/>
      <c r="FE1960" s="166"/>
      <c r="FF1960" s="166"/>
      <c r="FG1960" s="166"/>
      <c r="FH1960" s="166"/>
      <c r="FI1960" s="166"/>
      <c r="FJ1960" s="166"/>
    </row>
    <row r="1961" spans="13:166" s="19" customFormat="1">
      <c r="M1961" s="166"/>
      <c r="N1961" s="166"/>
      <c r="O1961" s="166"/>
      <c r="P1961" s="166"/>
      <c r="Q1961" s="166"/>
      <c r="R1961" s="166"/>
      <c r="S1961" s="166"/>
      <c r="T1961" s="166"/>
      <c r="U1961" s="166"/>
      <c r="V1961" s="166"/>
      <c r="W1961" s="166"/>
      <c r="X1961" s="166"/>
      <c r="Y1961" s="166"/>
      <c r="Z1961" s="166"/>
      <c r="AA1961" s="166"/>
      <c r="AB1961" s="166"/>
      <c r="AC1961" s="166"/>
      <c r="AD1961" s="166"/>
      <c r="AE1961" s="166"/>
      <c r="AF1961" s="166"/>
      <c r="AG1961" s="166"/>
      <c r="AH1961" s="167"/>
      <c r="AI1961" s="167"/>
      <c r="AJ1961" s="167"/>
      <c r="AK1961" s="167"/>
      <c r="AL1961" s="167"/>
      <c r="AM1961" s="167"/>
      <c r="AN1961" s="167"/>
      <c r="AO1961" s="167"/>
      <c r="AP1961" s="167"/>
      <c r="AQ1961" s="167"/>
      <c r="AR1961" s="167"/>
      <c r="AS1961" s="167"/>
      <c r="AT1961" s="167"/>
      <c r="AU1961" s="167"/>
      <c r="AV1961" s="167"/>
      <c r="AW1961" s="167"/>
      <c r="AX1961" s="167"/>
      <c r="AY1961" s="167"/>
      <c r="AZ1961" s="167"/>
      <c r="BA1961" s="167"/>
      <c r="BB1961" s="167"/>
      <c r="BC1961" s="167"/>
      <c r="BD1961" s="167"/>
      <c r="BE1961" s="167"/>
      <c r="BF1961" s="167"/>
      <c r="BG1961" s="167"/>
      <c r="BH1961" s="167"/>
      <c r="BI1961" s="167"/>
      <c r="BJ1961" s="167"/>
      <c r="BK1961" s="167"/>
      <c r="BL1961" s="166"/>
      <c r="BM1961" s="166"/>
      <c r="BN1961" s="166"/>
      <c r="BO1961" s="166"/>
      <c r="BP1961" s="166"/>
      <c r="BQ1961" s="166"/>
      <c r="BR1961" s="166"/>
      <c r="BS1961" s="166"/>
      <c r="BT1961" s="166"/>
      <c r="BU1961" s="166"/>
      <c r="BV1961" s="166"/>
      <c r="BW1961" s="166"/>
      <c r="BX1961" s="166"/>
      <c r="BY1961" s="166"/>
      <c r="BZ1961" s="166"/>
      <c r="CA1961" s="166"/>
      <c r="CB1961" s="166"/>
      <c r="CC1961" s="166"/>
      <c r="CD1961" s="166"/>
      <c r="CE1961" s="166"/>
      <c r="CF1961" s="166"/>
      <c r="CG1961" s="166"/>
      <c r="CH1961" s="166"/>
      <c r="CI1961" s="166"/>
      <c r="CJ1961" s="166"/>
      <c r="CK1961" s="166"/>
      <c r="CL1961" s="166"/>
      <c r="CM1961" s="166"/>
      <c r="CN1961" s="166"/>
      <c r="CO1961" s="166"/>
      <c r="CP1961" s="166"/>
      <c r="CQ1961" s="166"/>
      <c r="CR1961" s="166"/>
      <c r="CS1961" s="166"/>
      <c r="CT1961" s="166"/>
      <c r="CU1961" s="166"/>
      <c r="CV1961" s="166"/>
      <c r="CW1961" s="166"/>
      <c r="CX1961" s="166"/>
      <c r="CY1961" s="166"/>
      <c r="CZ1961" s="166"/>
      <c r="DA1961" s="166"/>
      <c r="DB1961" s="166"/>
      <c r="DC1961" s="166"/>
      <c r="DD1961" s="166"/>
      <c r="DE1961" s="166"/>
      <c r="DF1961" s="166"/>
      <c r="DG1961" s="166"/>
      <c r="DH1961" s="166"/>
      <c r="DI1961" s="166"/>
      <c r="DJ1961" s="166"/>
      <c r="DK1961" s="166"/>
      <c r="DL1961" s="166"/>
      <c r="DM1961" s="166"/>
      <c r="DN1961" s="166"/>
      <c r="DO1961" s="166"/>
      <c r="DP1961" s="166"/>
      <c r="DQ1961" s="166"/>
      <c r="DR1961" s="166"/>
      <c r="DS1961" s="166"/>
      <c r="DT1961" s="166"/>
      <c r="DU1961" s="166"/>
      <c r="DV1961" s="166"/>
      <c r="DW1961" s="166"/>
      <c r="DX1961" s="166"/>
      <c r="DY1961" s="166"/>
      <c r="DZ1961" s="166"/>
      <c r="EA1961" s="166"/>
      <c r="EB1961" s="166"/>
      <c r="EC1961" s="166"/>
      <c r="ED1961" s="166"/>
      <c r="EE1961" s="166"/>
      <c r="EF1961" s="166"/>
      <c r="EG1961" s="166"/>
      <c r="EH1961" s="166"/>
      <c r="EI1961" s="166"/>
      <c r="EJ1961" s="166"/>
      <c r="EK1961" s="166"/>
      <c r="EL1961" s="166"/>
      <c r="EM1961" s="166"/>
      <c r="EN1961" s="166"/>
      <c r="EO1961" s="166"/>
      <c r="EP1961" s="166"/>
      <c r="EQ1961" s="166"/>
      <c r="ER1961" s="166"/>
      <c r="ES1961" s="166"/>
      <c r="ET1961" s="166"/>
      <c r="EU1961" s="166"/>
      <c r="EV1961" s="166"/>
      <c r="EW1961" s="166"/>
      <c r="EX1961" s="166"/>
      <c r="EY1961" s="166"/>
      <c r="EZ1961" s="166"/>
      <c r="FA1961" s="166"/>
      <c r="FB1961" s="166"/>
      <c r="FC1961" s="166"/>
      <c r="FD1961" s="166"/>
      <c r="FE1961" s="166"/>
      <c r="FF1961" s="166"/>
      <c r="FG1961" s="166"/>
      <c r="FH1961" s="166"/>
      <c r="FI1961" s="166"/>
      <c r="FJ1961" s="166"/>
    </row>
    <row r="1962" spans="13:166" s="19" customFormat="1">
      <c r="M1962" s="166"/>
      <c r="N1962" s="166"/>
      <c r="O1962" s="166"/>
      <c r="P1962" s="166"/>
      <c r="Q1962" s="166"/>
      <c r="R1962" s="166"/>
      <c r="S1962" s="166"/>
      <c r="T1962" s="166"/>
      <c r="U1962" s="166"/>
      <c r="V1962" s="166"/>
      <c r="W1962" s="166"/>
      <c r="X1962" s="166"/>
      <c r="Y1962" s="166"/>
      <c r="Z1962" s="166"/>
      <c r="AA1962" s="166"/>
      <c r="AB1962" s="166"/>
      <c r="AC1962" s="166"/>
      <c r="AD1962" s="166"/>
      <c r="AE1962" s="166"/>
      <c r="AF1962" s="166"/>
      <c r="AG1962" s="166"/>
      <c r="AH1962" s="167"/>
      <c r="AI1962" s="167"/>
      <c r="AJ1962" s="167"/>
      <c r="AK1962" s="167"/>
      <c r="AL1962" s="167"/>
      <c r="AM1962" s="167"/>
      <c r="AN1962" s="167"/>
      <c r="AO1962" s="167"/>
      <c r="AP1962" s="167"/>
      <c r="AQ1962" s="167"/>
      <c r="AR1962" s="167"/>
      <c r="AS1962" s="167"/>
      <c r="AT1962" s="167"/>
      <c r="AU1962" s="167"/>
      <c r="AV1962" s="167"/>
      <c r="AW1962" s="167"/>
      <c r="AX1962" s="167"/>
      <c r="AY1962" s="167"/>
      <c r="AZ1962" s="167"/>
      <c r="BA1962" s="167"/>
      <c r="BB1962" s="167"/>
      <c r="BC1962" s="167"/>
      <c r="BD1962" s="167"/>
      <c r="BE1962" s="167"/>
      <c r="BF1962" s="167"/>
      <c r="BG1962" s="167"/>
      <c r="BH1962" s="167"/>
      <c r="BI1962" s="167"/>
      <c r="BJ1962" s="167"/>
      <c r="BK1962" s="167"/>
      <c r="BL1962" s="166"/>
      <c r="BM1962" s="166"/>
      <c r="BN1962" s="166"/>
      <c r="BO1962" s="166"/>
      <c r="BP1962" s="166"/>
      <c r="BQ1962" s="166"/>
      <c r="BR1962" s="166"/>
      <c r="BS1962" s="166"/>
      <c r="BT1962" s="166"/>
      <c r="BU1962" s="166"/>
      <c r="BV1962" s="166"/>
      <c r="BW1962" s="166"/>
      <c r="BX1962" s="166"/>
      <c r="BY1962" s="166"/>
      <c r="BZ1962" s="166"/>
      <c r="CA1962" s="166"/>
      <c r="CB1962" s="166"/>
      <c r="CC1962" s="166"/>
      <c r="CD1962" s="166"/>
      <c r="CE1962" s="166"/>
      <c r="CF1962" s="166"/>
      <c r="CG1962" s="166"/>
      <c r="CH1962" s="166"/>
      <c r="CI1962" s="166"/>
      <c r="CJ1962" s="166"/>
      <c r="CK1962" s="166"/>
      <c r="CL1962" s="166"/>
      <c r="CM1962" s="166"/>
      <c r="CN1962" s="166"/>
      <c r="CO1962" s="166"/>
      <c r="CP1962" s="166"/>
      <c r="CQ1962" s="166"/>
      <c r="CR1962" s="166"/>
      <c r="CS1962" s="166"/>
      <c r="CT1962" s="166"/>
      <c r="CU1962" s="166"/>
      <c r="CV1962" s="166"/>
      <c r="CW1962" s="166"/>
      <c r="CX1962" s="166"/>
      <c r="CY1962" s="166"/>
      <c r="CZ1962" s="166"/>
      <c r="DA1962" s="166"/>
      <c r="DB1962" s="166"/>
      <c r="DC1962" s="166"/>
      <c r="DD1962" s="166"/>
      <c r="DE1962" s="166"/>
      <c r="DF1962" s="166"/>
      <c r="DG1962" s="166"/>
      <c r="DH1962" s="166"/>
      <c r="DI1962" s="166"/>
      <c r="DJ1962" s="166"/>
      <c r="DK1962" s="166"/>
      <c r="DL1962" s="166"/>
      <c r="DM1962" s="166"/>
      <c r="DN1962" s="166"/>
      <c r="DO1962" s="166"/>
      <c r="DP1962" s="166"/>
      <c r="DQ1962" s="166"/>
      <c r="DR1962" s="166"/>
      <c r="DS1962" s="166"/>
      <c r="DT1962" s="166"/>
      <c r="DU1962" s="166"/>
      <c r="DV1962" s="166"/>
      <c r="DW1962" s="166"/>
      <c r="DX1962" s="166"/>
      <c r="DY1962" s="166"/>
      <c r="DZ1962" s="166"/>
      <c r="EA1962" s="166"/>
      <c r="EB1962" s="166"/>
      <c r="EC1962" s="166"/>
      <c r="ED1962" s="166"/>
      <c r="EE1962" s="166"/>
      <c r="EF1962" s="166"/>
      <c r="EG1962" s="166"/>
      <c r="EH1962" s="166"/>
      <c r="EI1962" s="166"/>
      <c r="EJ1962" s="166"/>
      <c r="EK1962" s="166"/>
      <c r="EL1962" s="166"/>
      <c r="EM1962" s="166"/>
      <c r="EN1962" s="166"/>
      <c r="EO1962" s="166"/>
      <c r="EP1962" s="166"/>
      <c r="EQ1962" s="166"/>
      <c r="ER1962" s="166"/>
      <c r="ES1962" s="166"/>
      <c r="ET1962" s="166"/>
      <c r="EU1962" s="166"/>
      <c r="EV1962" s="166"/>
      <c r="EW1962" s="166"/>
      <c r="EX1962" s="166"/>
      <c r="EY1962" s="166"/>
      <c r="EZ1962" s="166"/>
      <c r="FA1962" s="166"/>
      <c r="FB1962" s="166"/>
      <c r="FC1962" s="166"/>
      <c r="FD1962" s="166"/>
      <c r="FE1962" s="166"/>
      <c r="FF1962" s="166"/>
      <c r="FG1962" s="166"/>
      <c r="FH1962" s="166"/>
      <c r="FI1962" s="166"/>
      <c r="FJ1962" s="166"/>
    </row>
    <row r="1963" spans="13:166" s="19" customFormat="1">
      <c r="M1963" s="166"/>
      <c r="N1963" s="166"/>
      <c r="O1963" s="166"/>
      <c r="P1963" s="166"/>
      <c r="Q1963" s="166"/>
      <c r="R1963" s="166"/>
      <c r="S1963" s="166"/>
      <c r="T1963" s="166"/>
      <c r="U1963" s="166"/>
      <c r="V1963" s="166"/>
      <c r="W1963" s="166"/>
      <c r="X1963" s="166"/>
      <c r="Y1963" s="166"/>
      <c r="Z1963" s="166"/>
      <c r="AA1963" s="166"/>
      <c r="AB1963" s="166"/>
      <c r="AC1963" s="166"/>
      <c r="AD1963" s="166"/>
      <c r="AE1963" s="166"/>
      <c r="AF1963" s="166"/>
      <c r="AG1963" s="166"/>
      <c r="AH1963" s="167"/>
      <c r="AI1963" s="167"/>
      <c r="AJ1963" s="167"/>
      <c r="AK1963" s="167"/>
      <c r="AL1963" s="167"/>
      <c r="AM1963" s="167"/>
      <c r="AN1963" s="167"/>
      <c r="AO1963" s="167"/>
      <c r="AP1963" s="167"/>
      <c r="AQ1963" s="167"/>
      <c r="AR1963" s="167"/>
      <c r="AS1963" s="167"/>
      <c r="AT1963" s="167"/>
      <c r="AU1963" s="167"/>
      <c r="AV1963" s="167"/>
      <c r="AW1963" s="167"/>
      <c r="AX1963" s="167"/>
      <c r="AY1963" s="167"/>
      <c r="AZ1963" s="167"/>
      <c r="BA1963" s="167"/>
      <c r="BB1963" s="167"/>
      <c r="BC1963" s="167"/>
      <c r="BD1963" s="167"/>
      <c r="BE1963" s="167"/>
      <c r="BF1963" s="167"/>
      <c r="BG1963" s="167"/>
      <c r="BH1963" s="167"/>
      <c r="BI1963" s="167"/>
      <c r="BJ1963" s="167"/>
      <c r="BK1963" s="167"/>
      <c r="BL1963" s="166"/>
      <c r="BM1963" s="166"/>
      <c r="BN1963" s="166"/>
      <c r="BO1963" s="166"/>
      <c r="BP1963" s="166"/>
      <c r="BQ1963" s="166"/>
      <c r="BR1963" s="166"/>
      <c r="BS1963" s="166"/>
      <c r="BT1963" s="166"/>
      <c r="BU1963" s="166"/>
      <c r="BV1963" s="166"/>
      <c r="BW1963" s="166"/>
      <c r="BX1963" s="166"/>
      <c r="BY1963" s="166"/>
      <c r="BZ1963" s="166"/>
      <c r="CA1963" s="166"/>
      <c r="CB1963" s="166"/>
      <c r="CC1963" s="166"/>
      <c r="CD1963" s="166"/>
      <c r="CE1963" s="166"/>
      <c r="CF1963" s="166"/>
      <c r="CG1963" s="166"/>
      <c r="CH1963" s="166"/>
      <c r="CI1963" s="166"/>
      <c r="CJ1963" s="166"/>
      <c r="CK1963" s="166"/>
      <c r="CL1963" s="166"/>
      <c r="CM1963" s="166"/>
      <c r="CN1963" s="166"/>
      <c r="CO1963" s="166"/>
      <c r="CP1963" s="166"/>
      <c r="CQ1963" s="166"/>
      <c r="CR1963" s="166"/>
      <c r="CS1963" s="166"/>
      <c r="CT1963" s="166"/>
      <c r="CU1963" s="166"/>
      <c r="CV1963" s="166"/>
      <c r="CW1963" s="166"/>
      <c r="CX1963" s="166"/>
      <c r="CY1963" s="166"/>
      <c r="CZ1963" s="166"/>
      <c r="DA1963" s="166"/>
      <c r="DB1963" s="166"/>
      <c r="DC1963" s="166"/>
      <c r="DD1963" s="166"/>
      <c r="DE1963" s="166"/>
      <c r="DF1963" s="166"/>
      <c r="DG1963" s="166"/>
      <c r="DH1963" s="166"/>
      <c r="DI1963" s="166"/>
      <c r="DJ1963" s="166"/>
      <c r="DK1963" s="166"/>
      <c r="DL1963" s="166"/>
      <c r="DM1963" s="166"/>
      <c r="DN1963" s="166"/>
      <c r="DO1963" s="166"/>
      <c r="DP1963" s="166"/>
      <c r="DQ1963" s="166"/>
      <c r="DR1963" s="166"/>
      <c r="DS1963" s="166"/>
      <c r="DT1963" s="166"/>
      <c r="DU1963" s="166"/>
      <c r="DV1963" s="166"/>
      <c r="DW1963" s="166"/>
      <c r="DX1963" s="166"/>
      <c r="DY1963" s="166"/>
      <c r="DZ1963" s="166"/>
      <c r="EA1963" s="166"/>
      <c r="EB1963" s="166"/>
      <c r="EC1963" s="166"/>
      <c r="ED1963" s="166"/>
      <c r="EE1963" s="166"/>
      <c r="EF1963" s="166"/>
      <c r="EG1963" s="166"/>
      <c r="EH1963" s="166"/>
      <c r="EI1963" s="166"/>
      <c r="EJ1963" s="166"/>
      <c r="EK1963" s="166"/>
      <c r="EL1963" s="166"/>
      <c r="EM1963" s="166"/>
      <c r="EN1963" s="166"/>
      <c r="EO1963" s="166"/>
      <c r="EP1963" s="166"/>
      <c r="EQ1963" s="166"/>
      <c r="ER1963" s="166"/>
      <c r="ES1963" s="166"/>
      <c r="ET1963" s="166"/>
      <c r="EU1963" s="166"/>
      <c r="EV1963" s="166"/>
      <c r="EW1963" s="166"/>
      <c r="EX1963" s="166"/>
      <c r="EY1963" s="166"/>
      <c r="EZ1963" s="166"/>
      <c r="FA1963" s="166"/>
      <c r="FB1963" s="166"/>
      <c r="FC1963" s="166"/>
      <c r="FD1963" s="166"/>
      <c r="FE1963" s="166"/>
      <c r="FF1963" s="166"/>
      <c r="FG1963" s="166"/>
      <c r="FH1963" s="166"/>
      <c r="FI1963" s="166"/>
      <c r="FJ1963" s="166"/>
    </row>
    <row r="1964" spans="13:166" s="19" customFormat="1">
      <c r="M1964" s="166"/>
      <c r="N1964" s="166"/>
      <c r="O1964" s="166"/>
      <c r="P1964" s="166"/>
      <c r="Q1964" s="166"/>
      <c r="R1964" s="166"/>
      <c r="S1964" s="166"/>
      <c r="T1964" s="166"/>
      <c r="U1964" s="166"/>
      <c r="V1964" s="166"/>
      <c r="W1964" s="166"/>
      <c r="X1964" s="166"/>
      <c r="Y1964" s="166"/>
      <c r="Z1964" s="166"/>
      <c r="AA1964" s="166"/>
      <c r="AB1964" s="166"/>
      <c r="AC1964" s="166"/>
      <c r="AD1964" s="166"/>
      <c r="AE1964" s="166"/>
      <c r="AF1964" s="166"/>
      <c r="AG1964" s="166"/>
      <c r="AH1964" s="167"/>
      <c r="AI1964" s="167"/>
      <c r="AJ1964" s="167"/>
      <c r="AK1964" s="167"/>
      <c r="AL1964" s="167"/>
      <c r="AM1964" s="167"/>
      <c r="AN1964" s="167"/>
      <c r="AO1964" s="167"/>
      <c r="AP1964" s="167"/>
      <c r="AQ1964" s="167"/>
      <c r="AR1964" s="167"/>
      <c r="AS1964" s="167"/>
      <c r="AT1964" s="167"/>
      <c r="AU1964" s="167"/>
      <c r="AV1964" s="167"/>
      <c r="AW1964" s="167"/>
      <c r="AX1964" s="167"/>
      <c r="AY1964" s="167"/>
      <c r="AZ1964" s="167"/>
      <c r="BA1964" s="167"/>
      <c r="BB1964" s="167"/>
      <c r="BC1964" s="167"/>
      <c r="BD1964" s="167"/>
      <c r="BE1964" s="167"/>
      <c r="BF1964" s="167"/>
      <c r="BG1964" s="167"/>
      <c r="BH1964" s="167"/>
      <c r="BI1964" s="167"/>
      <c r="BJ1964" s="167"/>
      <c r="BK1964" s="167"/>
      <c r="BL1964" s="166"/>
      <c r="BM1964" s="166"/>
      <c r="BN1964" s="166"/>
      <c r="BO1964" s="166"/>
      <c r="BP1964" s="166"/>
      <c r="BQ1964" s="166"/>
      <c r="BR1964" s="166"/>
      <c r="BS1964" s="166"/>
      <c r="BT1964" s="166"/>
      <c r="BU1964" s="166"/>
      <c r="BV1964" s="166"/>
      <c r="BW1964" s="166"/>
      <c r="BX1964" s="166"/>
      <c r="BY1964" s="166"/>
      <c r="BZ1964" s="166"/>
      <c r="CA1964" s="166"/>
      <c r="CB1964" s="166"/>
      <c r="CC1964" s="166"/>
      <c r="CD1964" s="166"/>
      <c r="CE1964" s="166"/>
      <c r="CF1964" s="166"/>
      <c r="CG1964" s="166"/>
      <c r="CH1964" s="166"/>
      <c r="CI1964" s="166"/>
      <c r="CJ1964" s="166"/>
      <c r="CK1964" s="166"/>
      <c r="CL1964" s="166"/>
      <c r="CM1964" s="166"/>
      <c r="CN1964" s="166"/>
      <c r="CO1964" s="166"/>
      <c r="CP1964" s="166"/>
      <c r="CQ1964" s="166"/>
      <c r="CR1964" s="166"/>
      <c r="CS1964" s="166"/>
      <c r="CT1964" s="166"/>
      <c r="CU1964" s="166"/>
      <c r="CV1964" s="166"/>
      <c r="CW1964" s="166"/>
      <c r="CX1964" s="166"/>
      <c r="CY1964" s="166"/>
      <c r="CZ1964" s="166"/>
      <c r="DA1964" s="166"/>
      <c r="DB1964" s="166"/>
      <c r="DC1964" s="166"/>
      <c r="DD1964" s="166"/>
      <c r="DE1964" s="166"/>
      <c r="DF1964" s="166"/>
      <c r="DG1964" s="166"/>
      <c r="DH1964" s="166"/>
      <c r="DI1964" s="166"/>
      <c r="DJ1964" s="166"/>
      <c r="DK1964" s="166"/>
      <c r="DL1964" s="166"/>
      <c r="DM1964" s="166"/>
      <c r="DN1964" s="166"/>
      <c r="DO1964" s="166"/>
      <c r="DP1964" s="166"/>
      <c r="DQ1964" s="166"/>
      <c r="DR1964" s="166"/>
      <c r="DS1964" s="166"/>
      <c r="DT1964" s="166"/>
      <c r="DU1964" s="166"/>
      <c r="DV1964" s="166"/>
      <c r="DW1964" s="166"/>
      <c r="DX1964" s="166"/>
      <c r="DY1964" s="166"/>
      <c r="DZ1964" s="166"/>
      <c r="EA1964" s="166"/>
      <c r="EB1964" s="166"/>
      <c r="EC1964" s="166"/>
      <c r="ED1964" s="166"/>
      <c r="EE1964" s="166"/>
      <c r="EF1964" s="166"/>
      <c r="EG1964" s="166"/>
      <c r="EH1964" s="166"/>
      <c r="EI1964" s="166"/>
      <c r="EJ1964" s="166"/>
      <c r="EK1964" s="166"/>
      <c r="EL1964" s="166"/>
      <c r="EM1964" s="166"/>
      <c r="EN1964" s="166"/>
      <c r="EO1964" s="166"/>
      <c r="EP1964" s="166"/>
      <c r="EQ1964" s="166"/>
      <c r="ER1964" s="166"/>
      <c r="ES1964" s="166"/>
      <c r="ET1964" s="166"/>
      <c r="EU1964" s="166"/>
      <c r="EV1964" s="166"/>
      <c r="EW1964" s="166"/>
      <c r="EX1964" s="166"/>
      <c r="EY1964" s="166"/>
      <c r="EZ1964" s="166"/>
      <c r="FA1964" s="166"/>
      <c r="FB1964" s="166"/>
      <c r="FC1964" s="166"/>
      <c r="FD1964" s="166"/>
      <c r="FE1964" s="166"/>
      <c r="FF1964" s="166"/>
      <c r="FG1964" s="166"/>
      <c r="FH1964" s="166"/>
      <c r="FI1964" s="166"/>
      <c r="FJ1964" s="166"/>
    </row>
    <row r="1965" spans="13:166" s="19" customFormat="1">
      <c r="M1965" s="166"/>
      <c r="N1965" s="166"/>
      <c r="O1965" s="166"/>
      <c r="P1965" s="166"/>
      <c r="Q1965" s="166"/>
      <c r="R1965" s="166"/>
      <c r="S1965" s="166"/>
      <c r="T1965" s="166"/>
      <c r="U1965" s="166"/>
      <c r="V1965" s="166"/>
      <c r="W1965" s="166"/>
      <c r="X1965" s="166"/>
      <c r="Y1965" s="166"/>
      <c r="Z1965" s="166"/>
      <c r="AA1965" s="166"/>
      <c r="AB1965" s="166"/>
      <c r="AC1965" s="166"/>
      <c r="AD1965" s="166"/>
      <c r="AE1965" s="166"/>
      <c r="AF1965" s="166"/>
      <c r="AG1965" s="166"/>
      <c r="AH1965" s="167"/>
      <c r="AI1965" s="167"/>
      <c r="AJ1965" s="167"/>
      <c r="AK1965" s="167"/>
      <c r="AL1965" s="167"/>
      <c r="AM1965" s="167"/>
      <c r="AN1965" s="167"/>
      <c r="AO1965" s="167"/>
      <c r="AP1965" s="167"/>
      <c r="AQ1965" s="167"/>
      <c r="AR1965" s="167"/>
      <c r="AS1965" s="167"/>
      <c r="AT1965" s="167"/>
      <c r="AU1965" s="167"/>
      <c r="AV1965" s="167"/>
      <c r="AW1965" s="167"/>
      <c r="AX1965" s="167"/>
      <c r="AY1965" s="167"/>
      <c r="AZ1965" s="167"/>
      <c r="BA1965" s="167"/>
      <c r="BB1965" s="167"/>
      <c r="BC1965" s="167"/>
      <c r="BD1965" s="167"/>
      <c r="BE1965" s="167"/>
      <c r="BF1965" s="167"/>
      <c r="BG1965" s="167"/>
      <c r="BH1965" s="167"/>
      <c r="BI1965" s="167"/>
      <c r="BJ1965" s="167"/>
      <c r="BK1965" s="167"/>
      <c r="BL1965" s="166"/>
      <c r="BM1965" s="166"/>
      <c r="BN1965" s="166"/>
      <c r="BO1965" s="166"/>
      <c r="BP1965" s="166"/>
      <c r="BQ1965" s="166"/>
      <c r="BR1965" s="166"/>
      <c r="BS1965" s="166"/>
      <c r="BT1965" s="166"/>
      <c r="BU1965" s="166"/>
      <c r="BV1965" s="166"/>
      <c r="BW1965" s="166"/>
      <c r="BX1965" s="166"/>
      <c r="BY1965" s="166"/>
      <c r="BZ1965" s="166"/>
      <c r="CA1965" s="166"/>
      <c r="CB1965" s="166"/>
      <c r="CC1965" s="166"/>
      <c r="CD1965" s="166"/>
      <c r="CE1965" s="166"/>
      <c r="CF1965" s="166"/>
      <c r="CG1965" s="166"/>
      <c r="CH1965" s="166"/>
      <c r="CI1965" s="166"/>
      <c r="CJ1965" s="166"/>
      <c r="CK1965" s="166"/>
      <c r="CL1965" s="166"/>
      <c r="CM1965" s="166"/>
      <c r="CN1965" s="166"/>
      <c r="CO1965" s="166"/>
      <c r="CP1965" s="166"/>
      <c r="CQ1965" s="166"/>
      <c r="CR1965" s="166"/>
      <c r="CS1965" s="166"/>
      <c r="CT1965" s="166"/>
      <c r="CU1965" s="166"/>
      <c r="CV1965" s="166"/>
      <c r="CW1965" s="166"/>
      <c r="CX1965" s="166"/>
      <c r="CY1965" s="166"/>
      <c r="CZ1965" s="166"/>
      <c r="DA1965" s="166"/>
      <c r="DB1965" s="166"/>
      <c r="DC1965" s="166"/>
      <c r="DD1965" s="166"/>
      <c r="DE1965" s="166"/>
      <c r="DF1965" s="166"/>
      <c r="DG1965" s="166"/>
      <c r="DH1965" s="166"/>
      <c r="DI1965" s="166"/>
      <c r="DJ1965" s="166"/>
      <c r="DK1965" s="166"/>
      <c r="DL1965" s="166"/>
      <c r="DM1965" s="166"/>
      <c r="DN1965" s="166"/>
      <c r="DO1965" s="166"/>
      <c r="DP1965" s="166"/>
      <c r="DQ1965" s="166"/>
      <c r="DR1965" s="166"/>
      <c r="DS1965" s="166"/>
      <c r="DT1965" s="166"/>
      <c r="DU1965" s="166"/>
      <c r="DV1965" s="166"/>
      <c r="DW1965" s="166"/>
      <c r="DX1965" s="166"/>
      <c r="DY1965" s="166"/>
      <c r="DZ1965" s="166"/>
      <c r="EA1965" s="166"/>
      <c r="EB1965" s="166"/>
      <c r="EC1965" s="166"/>
      <c r="ED1965" s="166"/>
      <c r="EE1965" s="166"/>
      <c r="EF1965" s="166"/>
      <c r="EG1965" s="166"/>
      <c r="EH1965" s="166"/>
      <c r="EI1965" s="166"/>
      <c r="EJ1965" s="166"/>
      <c r="EK1965" s="166"/>
      <c r="EL1965" s="166"/>
      <c r="EM1965" s="166"/>
      <c r="EN1965" s="166"/>
      <c r="EO1965" s="166"/>
      <c r="EP1965" s="166"/>
      <c r="EQ1965" s="166"/>
      <c r="ER1965" s="166"/>
      <c r="ES1965" s="166"/>
      <c r="ET1965" s="166"/>
      <c r="EU1965" s="166"/>
      <c r="EV1965" s="166"/>
      <c r="EW1965" s="166"/>
      <c r="EX1965" s="166"/>
      <c r="EY1965" s="166"/>
      <c r="EZ1965" s="166"/>
      <c r="FA1965" s="166"/>
      <c r="FB1965" s="166"/>
      <c r="FC1965" s="166"/>
      <c r="FD1965" s="166"/>
      <c r="FE1965" s="166"/>
      <c r="FF1965" s="166"/>
      <c r="FG1965" s="166"/>
      <c r="FH1965" s="166"/>
      <c r="FI1965" s="166"/>
      <c r="FJ1965" s="166"/>
    </row>
    <row r="1966" spans="13:166" s="19" customFormat="1">
      <c r="M1966" s="166"/>
      <c r="N1966" s="166"/>
      <c r="O1966" s="166"/>
      <c r="P1966" s="166"/>
      <c r="Q1966" s="166"/>
      <c r="R1966" s="166"/>
      <c r="S1966" s="166"/>
      <c r="T1966" s="166"/>
      <c r="U1966" s="166"/>
      <c r="V1966" s="166"/>
      <c r="W1966" s="166"/>
      <c r="X1966" s="166"/>
      <c r="Y1966" s="166"/>
      <c r="Z1966" s="166"/>
      <c r="AA1966" s="166"/>
      <c r="AB1966" s="166"/>
      <c r="AC1966" s="166"/>
      <c r="AD1966" s="166"/>
      <c r="AE1966" s="166"/>
      <c r="AF1966" s="166"/>
      <c r="AG1966" s="166"/>
      <c r="AH1966" s="167"/>
      <c r="AI1966" s="167"/>
      <c r="AJ1966" s="167"/>
      <c r="AK1966" s="167"/>
      <c r="AL1966" s="167"/>
      <c r="AM1966" s="167"/>
      <c r="AN1966" s="167"/>
      <c r="AO1966" s="167"/>
      <c r="AP1966" s="167"/>
      <c r="AQ1966" s="167"/>
      <c r="AR1966" s="167"/>
      <c r="AS1966" s="167"/>
      <c r="AT1966" s="167"/>
      <c r="AU1966" s="167"/>
      <c r="AV1966" s="167"/>
      <c r="AW1966" s="167"/>
      <c r="AX1966" s="167"/>
      <c r="AY1966" s="167"/>
      <c r="AZ1966" s="167"/>
      <c r="BA1966" s="167"/>
      <c r="BB1966" s="167"/>
      <c r="BC1966" s="167"/>
      <c r="BD1966" s="167"/>
      <c r="BE1966" s="167"/>
      <c r="BF1966" s="167"/>
      <c r="BG1966" s="167"/>
      <c r="BH1966" s="167"/>
      <c r="BI1966" s="167"/>
      <c r="BJ1966" s="167"/>
      <c r="BK1966" s="167"/>
      <c r="BL1966" s="166"/>
      <c r="BM1966" s="166"/>
      <c r="BN1966" s="166"/>
      <c r="BO1966" s="166"/>
      <c r="BP1966" s="166"/>
      <c r="BQ1966" s="166"/>
      <c r="BR1966" s="166"/>
      <c r="BS1966" s="166"/>
      <c r="BT1966" s="166"/>
      <c r="BU1966" s="166"/>
      <c r="BV1966" s="166"/>
      <c r="BW1966" s="166"/>
      <c r="BX1966" s="166"/>
      <c r="BY1966" s="166"/>
      <c r="BZ1966" s="166"/>
      <c r="CA1966" s="166"/>
      <c r="CB1966" s="166"/>
      <c r="CC1966" s="166"/>
      <c r="CD1966" s="166"/>
      <c r="CE1966" s="166"/>
      <c r="CF1966" s="166"/>
      <c r="CG1966" s="166"/>
      <c r="CH1966" s="166"/>
      <c r="CI1966" s="166"/>
      <c r="CJ1966" s="166"/>
      <c r="CK1966" s="166"/>
      <c r="CL1966" s="166"/>
      <c r="CM1966" s="166"/>
      <c r="CN1966" s="166"/>
      <c r="CO1966" s="166"/>
      <c r="CP1966" s="166"/>
      <c r="CQ1966" s="166"/>
      <c r="CR1966" s="166"/>
      <c r="CS1966" s="166"/>
      <c r="CT1966" s="166"/>
      <c r="CU1966" s="166"/>
      <c r="CV1966" s="166"/>
      <c r="CW1966" s="166"/>
      <c r="CX1966" s="166"/>
      <c r="CY1966" s="166"/>
      <c r="CZ1966" s="166"/>
      <c r="DA1966" s="166"/>
      <c r="DB1966" s="166"/>
      <c r="DC1966" s="166"/>
      <c r="DD1966" s="166"/>
      <c r="DE1966" s="166"/>
      <c r="DF1966" s="166"/>
      <c r="DG1966" s="166"/>
      <c r="DH1966" s="166"/>
      <c r="DI1966" s="166"/>
      <c r="DJ1966" s="166"/>
      <c r="DK1966" s="166"/>
      <c r="DL1966" s="166"/>
      <c r="DM1966" s="166"/>
      <c r="DN1966" s="166"/>
      <c r="DO1966" s="166"/>
      <c r="DP1966" s="166"/>
      <c r="DQ1966" s="166"/>
      <c r="DR1966" s="166"/>
      <c r="DS1966" s="166"/>
      <c r="DT1966" s="166"/>
      <c r="DU1966" s="166"/>
      <c r="DV1966" s="166"/>
      <c r="DW1966" s="166"/>
      <c r="DX1966" s="166"/>
      <c r="DY1966" s="166"/>
      <c r="DZ1966" s="166"/>
      <c r="EA1966" s="166"/>
      <c r="EB1966" s="166"/>
      <c r="EC1966" s="166"/>
      <c r="ED1966" s="166"/>
      <c r="EE1966" s="166"/>
      <c r="EF1966" s="166"/>
      <c r="EG1966" s="166"/>
      <c r="EH1966" s="166"/>
      <c r="EI1966" s="166"/>
      <c r="EJ1966" s="166"/>
      <c r="EK1966" s="166"/>
      <c r="EL1966" s="166"/>
      <c r="EM1966" s="166"/>
      <c r="EN1966" s="166"/>
      <c r="EO1966" s="166"/>
      <c r="EP1966" s="166"/>
      <c r="EQ1966" s="166"/>
      <c r="ER1966" s="166"/>
      <c r="ES1966" s="166"/>
      <c r="ET1966" s="166"/>
      <c r="EU1966" s="166"/>
      <c r="EV1966" s="166"/>
      <c r="EW1966" s="166"/>
      <c r="EX1966" s="166"/>
      <c r="EY1966" s="166"/>
      <c r="EZ1966" s="166"/>
      <c r="FA1966" s="166"/>
      <c r="FB1966" s="166"/>
      <c r="FC1966" s="166"/>
      <c r="FD1966" s="166"/>
      <c r="FE1966" s="166"/>
      <c r="FF1966" s="166"/>
      <c r="FG1966" s="166"/>
      <c r="FH1966" s="166"/>
      <c r="FI1966" s="166"/>
      <c r="FJ1966" s="166"/>
    </row>
    <row r="1967" spans="13:166" s="19" customFormat="1">
      <c r="M1967" s="166"/>
      <c r="N1967" s="166"/>
      <c r="O1967" s="166"/>
      <c r="P1967" s="166"/>
      <c r="Q1967" s="166"/>
      <c r="R1967" s="166"/>
      <c r="S1967" s="166"/>
      <c r="T1967" s="166"/>
      <c r="U1967" s="166"/>
      <c r="V1967" s="166"/>
      <c r="W1967" s="166"/>
      <c r="X1967" s="166"/>
      <c r="Y1967" s="166"/>
      <c r="Z1967" s="166"/>
      <c r="AA1967" s="166"/>
      <c r="AB1967" s="166"/>
      <c r="AC1967" s="166"/>
      <c r="AD1967" s="166"/>
      <c r="AE1967" s="166"/>
      <c r="AF1967" s="166"/>
      <c r="AG1967" s="166"/>
      <c r="AH1967" s="167"/>
      <c r="AI1967" s="167"/>
      <c r="AJ1967" s="167"/>
      <c r="AK1967" s="167"/>
      <c r="AL1967" s="167"/>
      <c r="AM1967" s="167"/>
      <c r="AN1967" s="167"/>
      <c r="AO1967" s="167"/>
      <c r="AP1967" s="167"/>
      <c r="AQ1967" s="167"/>
      <c r="AR1967" s="167"/>
      <c r="AS1967" s="167"/>
      <c r="AT1967" s="167"/>
      <c r="AU1967" s="167"/>
      <c r="AV1967" s="167"/>
      <c r="AW1967" s="167"/>
      <c r="AX1967" s="167"/>
      <c r="AY1967" s="167"/>
      <c r="AZ1967" s="167"/>
      <c r="BA1967" s="167"/>
      <c r="BB1967" s="167"/>
      <c r="BC1967" s="167"/>
      <c r="BD1967" s="167"/>
      <c r="BE1967" s="167"/>
      <c r="BF1967" s="167"/>
      <c r="BG1967" s="167"/>
      <c r="BH1967" s="167"/>
      <c r="BI1967" s="167"/>
      <c r="BJ1967" s="167"/>
      <c r="BK1967" s="167"/>
      <c r="BL1967" s="166"/>
      <c r="BM1967" s="166"/>
      <c r="BN1967" s="166"/>
      <c r="BO1967" s="166"/>
      <c r="BP1967" s="166"/>
      <c r="BQ1967" s="166"/>
      <c r="BR1967" s="166"/>
      <c r="BS1967" s="166"/>
      <c r="BT1967" s="166"/>
      <c r="BU1967" s="166"/>
      <c r="BV1967" s="166"/>
      <c r="BW1967" s="166"/>
      <c r="BX1967" s="166"/>
      <c r="BY1967" s="166"/>
      <c r="BZ1967" s="166"/>
      <c r="CA1967" s="166"/>
      <c r="CB1967" s="166"/>
      <c r="CC1967" s="166"/>
      <c r="CD1967" s="166"/>
      <c r="CE1967" s="166"/>
      <c r="CF1967" s="166"/>
      <c r="CG1967" s="166"/>
      <c r="CH1967" s="166"/>
      <c r="CI1967" s="166"/>
      <c r="CJ1967" s="166"/>
      <c r="CK1967" s="166"/>
      <c r="CL1967" s="166"/>
      <c r="CM1967" s="166"/>
      <c r="CN1967" s="166"/>
      <c r="CO1967" s="166"/>
      <c r="CP1967" s="166"/>
      <c r="CQ1967" s="166"/>
      <c r="CR1967" s="166"/>
      <c r="CS1967" s="166"/>
      <c r="CT1967" s="166"/>
      <c r="CU1967" s="166"/>
      <c r="CV1967" s="166"/>
      <c r="CW1967" s="166"/>
      <c r="CX1967" s="166"/>
      <c r="CY1967" s="166"/>
      <c r="CZ1967" s="166"/>
      <c r="DA1967" s="166"/>
      <c r="DB1967" s="166"/>
      <c r="DC1967" s="166"/>
      <c r="DD1967" s="166"/>
      <c r="DE1967" s="166"/>
      <c r="DF1967" s="166"/>
      <c r="DG1967" s="166"/>
      <c r="DH1967" s="166"/>
      <c r="DI1967" s="166"/>
      <c r="DJ1967" s="166"/>
      <c r="DK1967" s="166"/>
      <c r="DL1967" s="166"/>
      <c r="DM1967" s="166"/>
      <c r="DN1967" s="166"/>
      <c r="DO1967" s="166"/>
      <c r="DP1967" s="166"/>
      <c r="DQ1967" s="166"/>
      <c r="DR1967" s="166"/>
      <c r="DS1967" s="166"/>
      <c r="DT1967" s="166"/>
      <c r="DU1967" s="166"/>
      <c r="DV1967" s="166"/>
      <c r="DW1967" s="166"/>
      <c r="DX1967" s="166"/>
      <c r="DY1967" s="166"/>
      <c r="DZ1967" s="166"/>
      <c r="EA1967" s="166"/>
      <c r="EB1967" s="166"/>
      <c r="EC1967" s="166"/>
      <c r="ED1967" s="166"/>
      <c r="EE1967" s="166"/>
      <c r="EF1967" s="166"/>
      <c r="EG1967" s="166"/>
      <c r="EH1967" s="166"/>
      <c r="EI1967" s="166"/>
      <c r="EJ1967" s="166"/>
      <c r="EK1967" s="166"/>
      <c r="EL1967" s="166"/>
      <c r="EM1967" s="166"/>
      <c r="EN1967" s="166"/>
      <c r="EO1967" s="166"/>
      <c r="EP1967" s="166"/>
      <c r="EQ1967" s="166"/>
      <c r="ER1967" s="166"/>
      <c r="ES1967" s="166"/>
      <c r="ET1967" s="166"/>
      <c r="EU1967" s="166"/>
      <c r="EV1967" s="166"/>
      <c r="EW1967" s="166"/>
      <c r="EX1967" s="166"/>
      <c r="EY1967" s="166"/>
      <c r="EZ1967" s="166"/>
      <c r="FA1967" s="166"/>
      <c r="FB1967" s="166"/>
      <c r="FC1967" s="166"/>
      <c r="FD1967" s="166"/>
      <c r="FE1967" s="166"/>
      <c r="FF1967" s="166"/>
      <c r="FG1967" s="166"/>
      <c r="FH1967" s="166"/>
      <c r="FI1967" s="166"/>
      <c r="FJ1967" s="166"/>
    </row>
    <row r="1968" spans="13:166" s="19" customFormat="1">
      <c r="M1968" s="166"/>
      <c r="N1968" s="166"/>
      <c r="O1968" s="166"/>
      <c r="P1968" s="166"/>
      <c r="Q1968" s="166"/>
      <c r="R1968" s="166"/>
      <c r="S1968" s="166"/>
      <c r="T1968" s="166"/>
      <c r="U1968" s="166"/>
      <c r="V1968" s="166"/>
      <c r="W1968" s="166"/>
      <c r="X1968" s="166"/>
      <c r="Y1968" s="166"/>
      <c r="Z1968" s="166"/>
      <c r="AA1968" s="166"/>
      <c r="AB1968" s="166"/>
      <c r="AC1968" s="166"/>
      <c r="AD1968" s="166"/>
      <c r="AE1968" s="166"/>
      <c r="AF1968" s="166"/>
      <c r="AG1968" s="166"/>
      <c r="AH1968" s="167"/>
      <c r="AI1968" s="167"/>
      <c r="AJ1968" s="167"/>
      <c r="AK1968" s="167"/>
      <c r="AL1968" s="167"/>
      <c r="AM1968" s="167"/>
      <c r="AN1968" s="167"/>
      <c r="AO1968" s="167"/>
      <c r="AP1968" s="167"/>
      <c r="AQ1968" s="167"/>
      <c r="AR1968" s="167"/>
      <c r="AS1968" s="167"/>
      <c r="AT1968" s="167"/>
      <c r="AU1968" s="167"/>
      <c r="AV1968" s="167"/>
      <c r="AW1968" s="167"/>
      <c r="AX1968" s="167"/>
      <c r="AY1968" s="167"/>
      <c r="AZ1968" s="167"/>
      <c r="BA1968" s="167"/>
      <c r="BB1968" s="167"/>
      <c r="BC1968" s="167"/>
      <c r="BD1968" s="167"/>
      <c r="BE1968" s="167"/>
      <c r="BF1968" s="167"/>
      <c r="BG1968" s="167"/>
      <c r="BH1968" s="167"/>
      <c r="BI1968" s="167"/>
      <c r="BJ1968" s="167"/>
      <c r="BK1968" s="167"/>
      <c r="BL1968" s="166"/>
      <c r="BM1968" s="166"/>
      <c r="BN1968" s="166"/>
      <c r="BO1968" s="166"/>
      <c r="BP1968" s="166"/>
      <c r="BQ1968" s="166"/>
      <c r="BR1968" s="166"/>
      <c r="BS1968" s="166"/>
      <c r="BT1968" s="166"/>
      <c r="BU1968" s="166"/>
      <c r="BV1968" s="166"/>
      <c r="BW1968" s="166"/>
      <c r="BX1968" s="166"/>
      <c r="BY1968" s="166"/>
      <c r="BZ1968" s="166"/>
      <c r="CA1968" s="166"/>
      <c r="CB1968" s="166"/>
      <c r="CC1968" s="166"/>
      <c r="CD1968" s="166"/>
      <c r="CE1968" s="166"/>
      <c r="CF1968" s="166"/>
      <c r="CG1968" s="166"/>
      <c r="CH1968" s="166"/>
      <c r="CI1968" s="166"/>
      <c r="CJ1968" s="166"/>
      <c r="CK1968" s="166"/>
      <c r="CL1968" s="166"/>
      <c r="CM1968" s="166"/>
      <c r="CN1968" s="166"/>
      <c r="CO1968" s="166"/>
      <c r="CP1968" s="166"/>
      <c r="CQ1968" s="166"/>
      <c r="CR1968" s="166"/>
      <c r="CS1968" s="166"/>
      <c r="CT1968" s="166"/>
      <c r="CU1968" s="166"/>
      <c r="CV1968" s="166"/>
      <c r="CW1968" s="166"/>
      <c r="CX1968" s="166"/>
      <c r="CY1968" s="166"/>
      <c r="CZ1968" s="166"/>
      <c r="DA1968" s="166"/>
      <c r="DB1968" s="166"/>
      <c r="DC1968" s="166"/>
      <c r="DD1968" s="166"/>
      <c r="DE1968" s="166"/>
      <c r="DF1968" s="166"/>
      <c r="DG1968" s="166"/>
      <c r="DH1968" s="166"/>
      <c r="DI1968" s="166"/>
      <c r="DJ1968" s="166"/>
      <c r="DK1968" s="166"/>
      <c r="DL1968" s="166"/>
      <c r="DM1968" s="166"/>
      <c r="DN1968" s="166"/>
      <c r="DO1968" s="166"/>
      <c r="DP1968" s="166"/>
      <c r="DQ1968" s="166"/>
      <c r="DR1968" s="166"/>
      <c r="DS1968" s="166"/>
      <c r="DT1968" s="166"/>
      <c r="DU1968" s="166"/>
      <c r="DV1968" s="166"/>
      <c r="DW1968" s="166"/>
      <c r="DX1968" s="166"/>
      <c r="DY1968" s="166"/>
      <c r="DZ1968" s="166"/>
      <c r="EA1968" s="166"/>
      <c r="EB1968" s="166"/>
      <c r="EC1968" s="166"/>
      <c r="ED1968" s="166"/>
      <c r="EE1968" s="166"/>
      <c r="EF1968" s="166"/>
      <c r="EG1968" s="166"/>
      <c r="EH1968" s="166"/>
      <c r="EI1968" s="166"/>
      <c r="EJ1968" s="166"/>
      <c r="EK1968" s="166"/>
      <c r="EL1968" s="166"/>
      <c r="EM1968" s="166"/>
      <c r="EN1968" s="166"/>
      <c r="EO1968" s="166"/>
      <c r="EP1968" s="166"/>
      <c r="EQ1968" s="166"/>
      <c r="ER1968" s="166"/>
      <c r="ES1968" s="166"/>
      <c r="ET1968" s="166"/>
      <c r="EU1968" s="166"/>
      <c r="EV1968" s="166"/>
      <c r="EW1968" s="166"/>
      <c r="EX1968" s="166"/>
      <c r="EY1968" s="166"/>
      <c r="EZ1968" s="166"/>
      <c r="FA1968" s="166"/>
      <c r="FB1968" s="166"/>
      <c r="FC1968" s="166"/>
      <c r="FD1968" s="166"/>
      <c r="FE1968" s="166"/>
      <c r="FF1968" s="166"/>
      <c r="FG1968" s="166"/>
      <c r="FH1968" s="166"/>
      <c r="FI1968" s="166"/>
      <c r="FJ1968" s="166"/>
    </row>
    <row r="1969" spans="13:166" s="19" customFormat="1">
      <c r="M1969" s="166"/>
      <c r="N1969" s="166"/>
      <c r="O1969" s="166"/>
      <c r="P1969" s="166"/>
      <c r="Q1969" s="166"/>
      <c r="R1969" s="166"/>
      <c r="S1969" s="166"/>
      <c r="T1969" s="166"/>
      <c r="U1969" s="166"/>
      <c r="V1969" s="166"/>
      <c r="W1969" s="166"/>
      <c r="X1969" s="166"/>
      <c r="Y1969" s="166"/>
      <c r="Z1969" s="166"/>
      <c r="AA1969" s="166"/>
      <c r="AB1969" s="166"/>
      <c r="AC1969" s="166"/>
      <c r="AD1969" s="166"/>
      <c r="AE1969" s="166"/>
      <c r="AF1969" s="166"/>
      <c r="AG1969" s="166"/>
      <c r="AH1969" s="167"/>
      <c r="AI1969" s="167"/>
      <c r="AJ1969" s="167"/>
      <c r="AK1969" s="167"/>
      <c r="AL1969" s="167"/>
      <c r="AM1969" s="167"/>
      <c r="AN1969" s="167"/>
      <c r="AO1969" s="167"/>
      <c r="AP1969" s="167"/>
      <c r="AQ1969" s="167"/>
      <c r="AR1969" s="167"/>
      <c r="AS1969" s="167"/>
      <c r="AT1969" s="167"/>
      <c r="AU1969" s="167"/>
      <c r="AV1969" s="167"/>
      <c r="AW1969" s="167"/>
      <c r="AX1969" s="167"/>
      <c r="AY1969" s="167"/>
      <c r="AZ1969" s="167"/>
      <c r="BA1969" s="167"/>
      <c r="BB1969" s="167"/>
      <c r="BC1969" s="167"/>
      <c r="BD1969" s="167"/>
      <c r="BE1969" s="167"/>
      <c r="BF1969" s="167"/>
      <c r="BG1969" s="167"/>
      <c r="BH1969" s="167"/>
      <c r="BI1969" s="167"/>
      <c r="BJ1969" s="167"/>
      <c r="BK1969" s="167"/>
      <c r="BL1969" s="166"/>
      <c r="BM1969" s="166"/>
      <c r="BN1969" s="166"/>
      <c r="BO1969" s="166"/>
      <c r="BP1969" s="166"/>
      <c r="BQ1969" s="166"/>
      <c r="BR1969" s="166"/>
      <c r="BS1969" s="166"/>
      <c r="BT1969" s="166"/>
      <c r="BU1969" s="166"/>
      <c r="BV1969" s="166"/>
      <c r="BW1969" s="166"/>
      <c r="BX1969" s="166"/>
      <c r="BY1969" s="166"/>
      <c r="BZ1969" s="166"/>
      <c r="CA1969" s="166"/>
      <c r="CB1969" s="166"/>
      <c r="CC1969" s="166"/>
      <c r="CD1969" s="166"/>
      <c r="CE1969" s="166"/>
      <c r="CF1969" s="166"/>
      <c r="CG1969" s="166"/>
      <c r="CH1969" s="166"/>
      <c r="CI1969" s="166"/>
      <c r="CJ1969" s="166"/>
      <c r="CK1969" s="166"/>
      <c r="CL1969" s="166"/>
      <c r="CM1969" s="166"/>
      <c r="CN1969" s="166"/>
      <c r="CO1969" s="166"/>
      <c r="CP1969" s="166"/>
      <c r="CQ1969" s="166"/>
      <c r="CR1969" s="166"/>
      <c r="CS1969" s="166"/>
      <c r="CT1969" s="166"/>
      <c r="CU1969" s="166"/>
      <c r="CV1969" s="166"/>
      <c r="CW1969" s="166"/>
      <c r="CX1969" s="166"/>
      <c r="CY1969" s="166"/>
      <c r="CZ1969" s="166"/>
      <c r="DA1969" s="166"/>
      <c r="DB1969" s="166"/>
      <c r="DC1969" s="166"/>
      <c r="DD1969" s="166"/>
      <c r="DE1969" s="166"/>
      <c r="DF1969" s="166"/>
      <c r="DG1969" s="166"/>
      <c r="DH1969" s="166"/>
      <c r="DI1969" s="166"/>
      <c r="DJ1969" s="166"/>
      <c r="DK1969" s="166"/>
      <c r="DL1969" s="166"/>
      <c r="DM1969" s="166"/>
      <c r="DN1969" s="166"/>
      <c r="DO1969" s="166"/>
      <c r="DP1969" s="166"/>
      <c r="DQ1969" s="166"/>
      <c r="DR1969" s="166"/>
      <c r="DS1969" s="166"/>
      <c r="DT1969" s="166"/>
      <c r="DU1969" s="166"/>
      <c r="DV1969" s="166"/>
      <c r="DW1969" s="166"/>
      <c r="DX1969" s="166"/>
      <c r="DY1969" s="166"/>
      <c r="DZ1969" s="166"/>
      <c r="EA1969" s="166"/>
      <c r="EB1969" s="166"/>
      <c r="EC1969" s="166"/>
      <c r="ED1969" s="166"/>
      <c r="EE1969" s="166"/>
      <c r="EF1969" s="166"/>
      <c r="EG1969" s="166"/>
      <c r="EH1969" s="166"/>
      <c r="EI1969" s="166"/>
      <c r="EJ1969" s="166"/>
      <c r="EK1969" s="166"/>
      <c r="EL1969" s="166"/>
      <c r="EM1969" s="166"/>
      <c r="EN1969" s="166"/>
      <c r="EO1969" s="166"/>
      <c r="EP1969" s="166"/>
      <c r="EQ1969" s="166"/>
      <c r="ER1969" s="166"/>
      <c r="ES1969" s="166"/>
      <c r="ET1969" s="166"/>
      <c r="EU1969" s="166"/>
      <c r="EV1969" s="166"/>
      <c r="EW1969" s="166"/>
      <c r="EX1969" s="166"/>
      <c r="EY1969" s="166"/>
      <c r="EZ1969" s="166"/>
      <c r="FA1969" s="166"/>
      <c r="FB1969" s="166"/>
      <c r="FC1969" s="166"/>
      <c r="FD1969" s="166"/>
      <c r="FE1969" s="166"/>
      <c r="FF1969" s="166"/>
      <c r="FG1969" s="166"/>
      <c r="FH1969" s="166"/>
      <c r="FI1969" s="166"/>
      <c r="FJ1969" s="166"/>
    </row>
    <row r="1970" spans="13:166" s="19" customFormat="1">
      <c r="M1970" s="166"/>
      <c r="N1970" s="166"/>
      <c r="O1970" s="166"/>
      <c r="P1970" s="166"/>
      <c r="Q1970" s="166"/>
      <c r="R1970" s="166"/>
      <c r="S1970" s="166"/>
      <c r="T1970" s="166"/>
      <c r="U1970" s="166"/>
      <c r="V1970" s="166"/>
      <c r="W1970" s="166"/>
      <c r="X1970" s="166"/>
      <c r="Y1970" s="166"/>
      <c r="Z1970" s="166"/>
      <c r="AA1970" s="166"/>
      <c r="AB1970" s="166"/>
      <c r="AC1970" s="166"/>
      <c r="AD1970" s="166"/>
      <c r="AE1970" s="166"/>
      <c r="AF1970" s="166"/>
      <c r="AG1970" s="166"/>
      <c r="AH1970" s="167"/>
      <c r="AI1970" s="167"/>
      <c r="AJ1970" s="167"/>
      <c r="AK1970" s="167"/>
      <c r="AL1970" s="167"/>
      <c r="AM1970" s="167"/>
      <c r="AN1970" s="167"/>
      <c r="AO1970" s="167"/>
      <c r="AP1970" s="167"/>
      <c r="AQ1970" s="167"/>
      <c r="AR1970" s="167"/>
      <c r="AS1970" s="167"/>
      <c r="AT1970" s="167"/>
      <c r="AU1970" s="167"/>
      <c r="AV1970" s="167"/>
      <c r="AW1970" s="167"/>
      <c r="AX1970" s="167"/>
      <c r="AY1970" s="167"/>
      <c r="AZ1970" s="167"/>
      <c r="BA1970" s="167"/>
      <c r="BB1970" s="167"/>
      <c r="BC1970" s="167"/>
      <c r="BD1970" s="167"/>
      <c r="BE1970" s="167"/>
      <c r="BF1970" s="167"/>
      <c r="BG1970" s="167"/>
      <c r="BH1970" s="167"/>
      <c r="BI1970" s="167"/>
      <c r="BJ1970" s="167"/>
      <c r="BK1970" s="167"/>
      <c r="BL1970" s="166"/>
      <c r="BM1970" s="166"/>
      <c r="BN1970" s="166"/>
      <c r="BO1970" s="166"/>
      <c r="BP1970" s="166"/>
      <c r="BQ1970" s="166"/>
      <c r="BR1970" s="166"/>
      <c r="BS1970" s="166"/>
      <c r="BT1970" s="166"/>
      <c r="BU1970" s="166"/>
      <c r="BV1970" s="166"/>
      <c r="BW1970" s="166"/>
      <c r="BX1970" s="166"/>
      <c r="BY1970" s="166"/>
      <c r="BZ1970" s="166"/>
      <c r="CA1970" s="166"/>
      <c r="CB1970" s="166"/>
      <c r="CC1970" s="166"/>
      <c r="CD1970" s="166"/>
      <c r="CE1970" s="166"/>
      <c r="CF1970" s="166"/>
      <c r="CG1970" s="166"/>
      <c r="CH1970" s="166"/>
      <c r="CI1970" s="166"/>
      <c r="CJ1970" s="166"/>
      <c r="CK1970" s="166"/>
      <c r="CL1970" s="166"/>
      <c r="CM1970" s="166"/>
      <c r="CN1970" s="166"/>
      <c r="CO1970" s="166"/>
      <c r="CP1970" s="166"/>
      <c r="CQ1970" s="166"/>
      <c r="CR1970" s="166"/>
      <c r="CS1970" s="166"/>
      <c r="CT1970" s="166"/>
      <c r="CU1970" s="166"/>
      <c r="CV1970" s="166"/>
      <c r="CW1970" s="166"/>
      <c r="CX1970" s="166"/>
      <c r="CY1970" s="166"/>
      <c r="CZ1970" s="166"/>
      <c r="DA1970" s="166"/>
      <c r="DB1970" s="166"/>
      <c r="DC1970" s="166"/>
      <c r="DD1970" s="166"/>
      <c r="DE1970" s="166"/>
      <c r="DF1970" s="166"/>
      <c r="DG1970" s="166"/>
      <c r="DH1970" s="166"/>
      <c r="DI1970" s="166"/>
      <c r="DJ1970" s="166"/>
      <c r="DK1970" s="166"/>
      <c r="DL1970" s="166"/>
      <c r="DM1970" s="166"/>
      <c r="DN1970" s="166"/>
      <c r="DO1970" s="166"/>
      <c r="DP1970" s="166"/>
      <c r="DQ1970" s="166"/>
      <c r="DR1970" s="166"/>
      <c r="DS1970" s="166"/>
      <c r="DT1970" s="166"/>
      <c r="DU1970" s="166"/>
      <c r="DV1970" s="166"/>
      <c r="DW1970" s="166"/>
      <c r="DX1970" s="166"/>
      <c r="DY1970" s="166"/>
      <c r="DZ1970" s="166"/>
      <c r="EA1970" s="166"/>
      <c r="EB1970" s="166"/>
      <c r="EC1970" s="166"/>
      <c r="ED1970" s="166"/>
      <c r="EE1970" s="166"/>
      <c r="EF1970" s="166"/>
      <c r="EG1970" s="166"/>
      <c r="EH1970" s="166"/>
      <c r="EI1970" s="166"/>
      <c r="EJ1970" s="166"/>
      <c r="EK1970" s="166"/>
      <c r="EL1970" s="166"/>
      <c r="EM1970" s="166"/>
      <c r="EN1970" s="166"/>
      <c r="EO1970" s="166"/>
      <c r="EP1970" s="166"/>
      <c r="EQ1970" s="166"/>
      <c r="ER1970" s="166"/>
      <c r="ES1970" s="166"/>
      <c r="ET1970" s="166"/>
      <c r="EU1970" s="166"/>
      <c r="EV1970" s="166"/>
      <c r="EW1970" s="166"/>
      <c r="EX1970" s="166"/>
      <c r="EY1970" s="166"/>
      <c r="EZ1970" s="166"/>
      <c r="FA1970" s="166"/>
      <c r="FB1970" s="166"/>
      <c r="FC1970" s="166"/>
      <c r="FD1970" s="166"/>
      <c r="FE1970" s="166"/>
      <c r="FF1970" s="166"/>
      <c r="FG1970" s="166"/>
      <c r="FH1970" s="166"/>
      <c r="FI1970" s="166"/>
      <c r="FJ1970" s="166"/>
    </row>
    <row r="1971" spans="13:166" s="19" customFormat="1">
      <c r="M1971" s="166"/>
      <c r="N1971" s="166"/>
      <c r="O1971" s="166"/>
      <c r="P1971" s="166"/>
      <c r="Q1971" s="166"/>
      <c r="R1971" s="166"/>
      <c r="S1971" s="166"/>
      <c r="T1971" s="166"/>
      <c r="U1971" s="166"/>
      <c r="V1971" s="166"/>
      <c r="W1971" s="166"/>
      <c r="X1971" s="166"/>
      <c r="Y1971" s="166"/>
      <c r="Z1971" s="166"/>
      <c r="AA1971" s="166"/>
      <c r="AB1971" s="166"/>
      <c r="AC1971" s="166"/>
      <c r="AD1971" s="166"/>
      <c r="AE1971" s="166"/>
      <c r="AF1971" s="166"/>
      <c r="AG1971" s="166"/>
      <c r="AH1971" s="167"/>
      <c r="AI1971" s="167"/>
      <c r="AJ1971" s="167"/>
      <c r="AK1971" s="167"/>
      <c r="AL1971" s="167"/>
      <c r="AM1971" s="167"/>
      <c r="AN1971" s="167"/>
      <c r="AO1971" s="167"/>
      <c r="AP1971" s="167"/>
      <c r="AQ1971" s="167"/>
      <c r="AR1971" s="167"/>
      <c r="AS1971" s="167"/>
      <c r="AT1971" s="167"/>
      <c r="AU1971" s="167"/>
      <c r="AV1971" s="167"/>
      <c r="AW1971" s="167"/>
      <c r="AX1971" s="167"/>
      <c r="AY1971" s="167"/>
      <c r="AZ1971" s="167"/>
      <c r="BA1971" s="167"/>
      <c r="BB1971" s="167"/>
      <c r="BC1971" s="167"/>
      <c r="BD1971" s="167"/>
      <c r="BE1971" s="167"/>
      <c r="BF1971" s="167"/>
      <c r="BG1971" s="167"/>
      <c r="BH1971" s="167"/>
      <c r="BI1971" s="167"/>
      <c r="BJ1971" s="167"/>
      <c r="BK1971" s="167"/>
      <c r="BL1971" s="166"/>
      <c r="BM1971" s="166"/>
      <c r="BN1971" s="166"/>
      <c r="BO1971" s="166"/>
      <c r="BP1971" s="166"/>
      <c r="BQ1971" s="166"/>
      <c r="BR1971" s="166"/>
      <c r="BS1971" s="166"/>
      <c r="BT1971" s="166"/>
      <c r="BU1971" s="166"/>
      <c r="BV1971" s="166"/>
      <c r="BW1971" s="166"/>
      <c r="BX1971" s="166"/>
      <c r="BY1971" s="166"/>
      <c r="BZ1971" s="166"/>
      <c r="CA1971" s="166"/>
      <c r="CB1971" s="166"/>
      <c r="CC1971" s="166"/>
      <c r="CD1971" s="166"/>
      <c r="CE1971" s="166"/>
      <c r="CF1971" s="166"/>
      <c r="CG1971" s="166"/>
      <c r="CH1971" s="166"/>
      <c r="CI1971" s="166"/>
      <c r="CJ1971" s="166"/>
      <c r="CK1971" s="166"/>
      <c r="CL1971" s="166"/>
      <c r="CM1971" s="166"/>
      <c r="CN1971" s="166"/>
      <c r="CO1971" s="166"/>
      <c r="CP1971" s="166"/>
      <c r="CQ1971" s="166"/>
      <c r="CR1971" s="166"/>
      <c r="CS1971" s="166"/>
      <c r="CT1971" s="166"/>
      <c r="CU1971" s="166"/>
      <c r="CV1971" s="166"/>
      <c r="CW1971" s="166"/>
      <c r="CX1971" s="166"/>
      <c r="CY1971" s="166"/>
      <c r="CZ1971" s="166"/>
      <c r="DA1971" s="166"/>
      <c r="DB1971" s="166"/>
      <c r="DC1971" s="166"/>
      <c r="DD1971" s="166"/>
      <c r="DE1971" s="166"/>
      <c r="DF1971" s="166"/>
      <c r="DG1971" s="166"/>
      <c r="DH1971" s="166"/>
      <c r="DI1971" s="166"/>
      <c r="DJ1971" s="166"/>
      <c r="DK1971" s="166"/>
      <c r="DL1971" s="166"/>
      <c r="DM1971" s="166"/>
      <c r="DN1971" s="166"/>
      <c r="DO1971" s="166"/>
      <c r="DP1971" s="166"/>
      <c r="DQ1971" s="166"/>
      <c r="DR1971" s="166"/>
      <c r="DS1971" s="166"/>
      <c r="DT1971" s="166"/>
      <c r="DU1971" s="166"/>
      <c r="DV1971" s="166"/>
      <c r="DW1971" s="166"/>
      <c r="DX1971" s="166"/>
      <c r="DY1971" s="166"/>
      <c r="DZ1971" s="166"/>
      <c r="EA1971" s="166"/>
      <c r="EB1971" s="166"/>
      <c r="EC1971" s="166"/>
      <c r="ED1971" s="166"/>
      <c r="EE1971" s="166"/>
      <c r="EF1971" s="166"/>
      <c r="EG1971" s="166"/>
      <c r="EH1971" s="166"/>
      <c r="EI1971" s="166"/>
      <c r="EJ1971" s="166"/>
      <c r="EK1971" s="166"/>
      <c r="EL1971" s="166"/>
      <c r="EM1971" s="166"/>
      <c r="EN1971" s="166"/>
      <c r="EO1971" s="166"/>
      <c r="EP1971" s="166"/>
      <c r="EQ1971" s="166"/>
      <c r="ER1971" s="166"/>
      <c r="ES1971" s="166"/>
      <c r="ET1971" s="166"/>
      <c r="EU1971" s="166"/>
      <c r="EV1971" s="166"/>
      <c r="EW1971" s="166"/>
      <c r="EX1971" s="166"/>
      <c r="EY1971" s="166"/>
      <c r="EZ1971" s="166"/>
      <c r="FA1971" s="166"/>
      <c r="FB1971" s="166"/>
      <c r="FC1971" s="166"/>
      <c r="FD1971" s="166"/>
      <c r="FE1971" s="166"/>
      <c r="FF1971" s="166"/>
      <c r="FG1971" s="166"/>
      <c r="FH1971" s="166"/>
      <c r="FI1971" s="166"/>
      <c r="FJ1971" s="166"/>
    </row>
    <row r="1972" spans="13:166" s="19" customFormat="1">
      <c r="M1972" s="166"/>
      <c r="N1972" s="166"/>
      <c r="O1972" s="166"/>
      <c r="P1972" s="166"/>
      <c r="Q1972" s="166"/>
      <c r="R1972" s="166"/>
      <c r="S1972" s="166"/>
      <c r="T1972" s="166"/>
      <c r="U1972" s="166"/>
      <c r="V1972" s="166"/>
      <c r="W1972" s="166"/>
      <c r="X1972" s="166"/>
      <c r="Y1972" s="166"/>
      <c r="Z1972" s="166"/>
      <c r="AA1972" s="166"/>
      <c r="AB1972" s="166"/>
      <c r="AC1972" s="166"/>
      <c r="AD1972" s="166"/>
      <c r="AE1972" s="166"/>
      <c r="AF1972" s="166"/>
      <c r="AG1972" s="166"/>
      <c r="AH1972" s="167"/>
      <c r="AI1972" s="167"/>
      <c r="AJ1972" s="167"/>
      <c r="AK1972" s="167"/>
      <c r="AL1972" s="167"/>
      <c r="AM1972" s="167"/>
      <c r="AN1972" s="167"/>
      <c r="AO1972" s="167"/>
      <c r="AP1972" s="167"/>
      <c r="AQ1972" s="167"/>
      <c r="AR1972" s="167"/>
      <c r="AS1972" s="167"/>
      <c r="AT1972" s="167"/>
      <c r="AU1972" s="167"/>
      <c r="AV1972" s="167"/>
      <c r="AW1972" s="167"/>
      <c r="AX1972" s="167"/>
      <c r="AY1972" s="167"/>
      <c r="AZ1972" s="167"/>
      <c r="BA1972" s="167"/>
      <c r="BB1972" s="167"/>
      <c r="BC1972" s="167"/>
      <c r="BD1972" s="167"/>
      <c r="BE1972" s="167"/>
      <c r="BF1972" s="167"/>
      <c r="BG1972" s="167"/>
      <c r="BH1972" s="167"/>
      <c r="BI1972" s="167"/>
      <c r="BJ1972" s="167"/>
      <c r="BK1972" s="167"/>
      <c r="BL1972" s="166"/>
      <c r="BM1972" s="166"/>
      <c r="BN1972" s="166"/>
      <c r="BO1972" s="166"/>
      <c r="BP1972" s="166"/>
      <c r="BQ1972" s="166"/>
      <c r="BR1972" s="166"/>
      <c r="BS1972" s="166"/>
      <c r="BT1972" s="166"/>
      <c r="BU1972" s="166"/>
      <c r="BV1972" s="166"/>
      <c r="BW1972" s="166"/>
      <c r="BX1972" s="166"/>
      <c r="BY1972" s="166"/>
      <c r="BZ1972" s="166"/>
      <c r="CA1972" s="166"/>
      <c r="CB1972" s="166"/>
      <c r="CC1972" s="166"/>
      <c r="CD1972" s="166"/>
      <c r="CE1972" s="166"/>
      <c r="CF1972" s="166"/>
      <c r="CG1972" s="166"/>
      <c r="CH1972" s="166"/>
      <c r="CI1972" s="166"/>
      <c r="CJ1972" s="166"/>
      <c r="CK1972" s="166"/>
      <c r="CL1972" s="166"/>
      <c r="CM1972" s="166"/>
      <c r="CN1972" s="166"/>
      <c r="CO1972" s="166"/>
      <c r="CP1972" s="166"/>
      <c r="CQ1972" s="166"/>
      <c r="CR1972" s="166"/>
      <c r="CS1972" s="166"/>
      <c r="CT1972" s="166"/>
      <c r="CU1972" s="166"/>
      <c r="CV1972" s="166"/>
      <c r="CW1972" s="166"/>
      <c r="CX1972" s="166"/>
      <c r="CY1972" s="166"/>
      <c r="CZ1972" s="166"/>
      <c r="DA1972" s="166"/>
      <c r="DB1972" s="166"/>
      <c r="DC1972" s="166"/>
      <c r="DD1972" s="166"/>
      <c r="DE1972" s="166"/>
      <c r="DF1972" s="166"/>
      <c r="DG1972" s="166"/>
      <c r="DH1972" s="166"/>
      <c r="DI1972" s="166"/>
      <c r="DJ1972" s="166"/>
      <c r="DK1972" s="166"/>
      <c r="DL1972" s="166"/>
      <c r="DM1972" s="166"/>
      <c r="DN1972" s="166"/>
      <c r="DO1972" s="166"/>
      <c r="DP1972" s="166"/>
      <c r="DQ1972" s="166"/>
      <c r="DR1972" s="166"/>
      <c r="DS1972" s="166"/>
      <c r="DT1972" s="166"/>
      <c r="DU1972" s="166"/>
      <c r="DV1972" s="166"/>
      <c r="DW1972" s="166"/>
      <c r="DX1972" s="166"/>
      <c r="DY1972" s="166"/>
      <c r="DZ1972" s="166"/>
      <c r="EA1972" s="166"/>
      <c r="EB1972" s="166"/>
      <c r="EC1972" s="166"/>
      <c r="ED1972" s="166"/>
      <c r="EE1972" s="166"/>
      <c r="EF1972" s="166"/>
      <c r="EG1972" s="166"/>
      <c r="EH1972" s="166"/>
      <c r="EI1972" s="166"/>
      <c r="EJ1972" s="166"/>
      <c r="EK1972" s="166"/>
      <c r="EL1972" s="166"/>
      <c r="EM1972" s="166"/>
      <c r="EN1972" s="166"/>
      <c r="EO1972" s="166"/>
      <c r="EP1972" s="166"/>
      <c r="EQ1972" s="166"/>
      <c r="ER1972" s="166"/>
      <c r="ES1972" s="166"/>
      <c r="ET1972" s="166"/>
      <c r="EU1972" s="166"/>
      <c r="EV1972" s="166"/>
      <c r="EW1972" s="166"/>
      <c r="EX1972" s="166"/>
      <c r="EY1972" s="166"/>
      <c r="EZ1972" s="166"/>
      <c r="FA1972" s="166"/>
      <c r="FB1972" s="166"/>
      <c r="FC1972" s="166"/>
      <c r="FD1972" s="166"/>
      <c r="FE1972" s="166"/>
      <c r="FF1972" s="166"/>
      <c r="FG1972" s="166"/>
      <c r="FH1972" s="166"/>
      <c r="FI1972" s="166"/>
      <c r="FJ1972" s="166"/>
    </row>
    <row r="1973" spans="13:166" s="19" customFormat="1">
      <c r="M1973" s="166"/>
      <c r="N1973" s="166"/>
      <c r="O1973" s="166"/>
      <c r="P1973" s="166"/>
      <c r="Q1973" s="166"/>
      <c r="R1973" s="166"/>
      <c r="S1973" s="166"/>
      <c r="T1973" s="166"/>
      <c r="U1973" s="166"/>
      <c r="V1973" s="166"/>
      <c r="W1973" s="166"/>
      <c r="X1973" s="166"/>
      <c r="Y1973" s="166"/>
      <c r="Z1973" s="166"/>
      <c r="AA1973" s="166"/>
      <c r="AB1973" s="166"/>
      <c r="AC1973" s="166"/>
      <c r="AD1973" s="166"/>
      <c r="AE1973" s="166"/>
      <c r="AF1973" s="166"/>
      <c r="AG1973" s="166"/>
      <c r="AH1973" s="167"/>
      <c r="AI1973" s="167"/>
      <c r="AJ1973" s="167"/>
      <c r="AK1973" s="167"/>
      <c r="AL1973" s="167"/>
      <c r="AM1973" s="167"/>
      <c r="AN1973" s="167"/>
      <c r="AO1973" s="167"/>
      <c r="AP1973" s="167"/>
      <c r="AQ1973" s="167"/>
      <c r="AR1973" s="167"/>
      <c r="AS1973" s="167"/>
      <c r="AT1973" s="167"/>
      <c r="AU1973" s="167"/>
      <c r="AV1973" s="167"/>
      <c r="AW1973" s="167"/>
      <c r="AX1973" s="167"/>
      <c r="AY1973" s="167"/>
      <c r="AZ1973" s="167"/>
      <c r="BA1973" s="167"/>
      <c r="BB1973" s="167"/>
      <c r="BC1973" s="167"/>
      <c r="BD1973" s="167"/>
      <c r="BE1973" s="167"/>
      <c r="BF1973" s="167"/>
      <c r="BG1973" s="167"/>
      <c r="BH1973" s="167"/>
      <c r="BI1973" s="167"/>
      <c r="BJ1973" s="167"/>
      <c r="BK1973" s="167"/>
      <c r="BL1973" s="166"/>
      <c r="BM1973" s="166"/>
      <c r="BN1973" s="166"/>
      <c r="BO1973" s="166"/>
      <c r="BP1973" s="166"/>
      <c r="BQ1973" s="166"/>
      <c r="BR1973" s="166"/>
      <c r="BS1973" s="166"/>
      <c r="BT1973" s="166"/>
      <c r="BU1973" s="166"/>
      <c r="BV1973" s="166"/>
      <c r="BW1973" s="166"/>
      <c r="BX1973" s="166"/>
      <c r="BY1973" s="166"/>
      <c r="BZ1973" s="166"/>
      <c r="CA1973" s="166"/>
      <c r="CB1973" s="166"/>
      <c r="CC1973" s="166"/>
      <c r="CD1973" s="166"/>
      <c r="CE1973" s="166"/>
      <c r="CF1973" s="166"/>
      <c r="CG1973" s="166"/>
      <c r="CH1973" s="166"/>
      <c r="CI1973" s="166"/>
      <c r="CJ1973" s="166"/>
      <c r="CK1973" s="166"/>
      <c r="CL1973" s="166"/>
      <c r="CM1973" s="166"/>
      <c r="CN1973" s="166"/>
      <c r="CO1973" s="166"/>
      <c r="CP1973" s="166"/>
      <c r="CQ1973" s="166"/>
      <c r="CR1973" s="166"/>
      <c r="CS1973" s="166"/>
      <c r="CT1973" s="166"/>
      <c r="CU1973" s="166"/>
      <c r="CV1973" s="166"/>
      <c r="CW1973" s="166"/>
      <c r="CX1973" s="166"/>
      <c r="CY1973" s="166"/>
      <c r="CZ1973" s="166"/>
      <c r="DA1973" s="166"/>
      <c r="DB1973" s="166"/>
      <c r="DC1973" s="166"/>
      <c r="DD1973" s="166"/>
      <c r="DE1973" s="166"/>
      <c r="DF1973" s="166"/>
      <c r="DG1973" s="166"/>
      <c r="DH1973" s="166"/>
      <c r="DI1973" s="166"/>
      <c r="DJ1973" s="166"/>
      <c r="DK1973" s="166"/>
      <c r="DL1973" s="166"/>
      <c r="DM1973" s="166"/>
      <c r="DN1973" s="166"/>
      <c r="DO1973" s="166"/>
      <c r="DP1973" s="166"/>
      <c r="DQ1973" s="166"/>
      <c r="DR1973" s="166"/>
      <c r="DS1973" s="166"/>
      <c r="DT1973" s="166"/>
      <c r="DU1973" s="166"/>
      <c r="DV1973" s="166"/>
      <c r="DW1973" s="166"/>
      <c r="DX1973" s="166"/>
      <c r="DY1973" s="166"/>
      <c r="DZ1973" s="166"/>
      <c r="EA1973" s="166"/>
      <c r="EB1973" s="166"/>
      <c r="EC1973" s="166"/>
      <c r="ED1973" s="166"/>
      <c r="EE1973" s="166"/>
      <c r="EF1973" s="166"/>
      <c r="EG1973" s="166"/>
      <c r="EH1973" s="166"/>
      <c r="EI1973" s="166"/>
      <c r="EJ1973" s="166"/>
      <c r="EK1973" s="166"/>
      <c r="EL1973" s="166"/>
      <c r="EM1973" s="166"/>
      <c r="EN1973" s="166"/>
      <c r="EO1973" s="166"/>
      <c r="EP1973" s="166"/>
      <c r="EQ1973" s="166"/>
      <c r="ER1973" s="166"/>
      <c r="ES1973" s="166"/>
      <c r="ET1973" s="166"/>
      <c r="EU1973" s="166"/>
      <c r="EV1973" s="166"/>
      <c r="EW1973" s="166"/>
      <c r="EX1973" s="166"/>
      <c r="EY1973" s="166"/>
      <c r="EZ1973" s="166"/>
      <c r="FA1973" s="166"/>
      <c r="FB1973" s="166"/>
      <c r="FC1973" s="166"/>
      <c r="FD1973" s="166"/>
      <c r="FE1973" s="166"/>
      <c r="FF1973" s="166"/>
      <c r="FG1973" s="166"/>
      <c r="FH1973" s="166"/>
      <c r="FI1973" s="166"/>
      <c r="FJ1973" s="166"/>
    </row>
    <row r="1974" spans="13:166" s="19" customFormat="1">
      <c r="M1974" s="166"/>
      <c r="N1974" s="166"/>
      <c r="O1974" s="166"/>
      <c r="P1974" s="166"/>
      <c r="Q1974" s="166"/>
      <c r="R1974" s="166"/>
      <c r="S1974" s="166"/>
      <c r="T1974" s="166"/>
      <c r="U1974" s="166"/>
      <c r="V1974" s="166"/>
      <c r="W1974" s="166"/>
      <c r="X1974" s="166"/>
      <c r="Y1974" s="166"/>
      <c r="Z1974" s="166"/>
      <c r="AA1974" s="166"/>
      <c r="AB1974" s="166"/>
      <c r="AC1974" s="166"/>
      <c r="AD1974" s="166"/>
      <c r="AE1974" s="166"/>
      <c r="AF1974" s="166"/>
      <c r="AG1974" s="166"/>
      <c r="AH1974" s="167"/>
      <c r="AI1974" s="167"/>
      <c r="AJ1974" s="167"/>
      <c r="AK1974" s="167"/>
      <c r="AL1974" s="167"/>
      <c r="AM1974" s="167"/>
      <c r="AN1974" s="167"/>
      <c r="AO1974" s="167"/>
      <c r="AP1974" s="167"/>
      <c r="AQ1974" s="167"/>
      <c r="AR1974" s="167"/>
      <c r="AS1974" s="167"/>
      <c r="AT1974" s="167"/>
      <c r="AU1974" s="167"/>
      <c r="AV1974" s="167"/>
      <c r="AW1974" s="167"/>
      <c r="AX1974" s="167"/>
      <c r="AY1974" s="167"/>
      <c r="AZ1974" s="167"/>
      <c r="BA1974" s="167"/>
      <c r="BB1974" s="167"/>
      <c r="BC1974" s="167"/>
      <c r="BD1974" s="167"/>
      <c r="BE1974" s="167"/>
      <c r="BF1974" s="167"/>
      <c r="BG1974" s="167"/>
      <c r="BH1974" s="167"/>
      <c r="BI1974" s="167"/>
      <c r="BJ1974" s="167"/>
      <c r="BK1974" s="167"/>
      <c r="BL1974" s="166"/>
      <c r="BM1974" s="166"/>
      <c r="BN1974" s="166"/>
      <c r="BO1974" s="166"/>
      <c r="BP1974" s="166"/>
      <c r="BQ1974" s="166"/>
      <c r="BR1974" s="166"/>
      <c r="BS1974" s="166"/>
      <c r="BT1974" s="166"/>
      <c r="BU1974" s="166"/>
      <c r="BV1974" s="166"/>
      <c r="BW1974" s="166"/>
      <c r="BX1974" s="166"/>
      <c r="BY1974" s="166"/>
      <c r="BZ1974" s="166"/>
      <c r="CA1974" s="166"/>
      <c r="CB1974" s="166"/>
      <c r="CC1974" s="166"/>
      <c r="CD1974" s="166"/>
      <c r="CE1974" s="166"/>
      <c r="CF1974" s="166"/>
      <c r="CG1974" s="166"/>
      <c r="CH1974" s="166"/>
      <c r="CI1974" s="166"/>
      <c r="CJ1974" s="166"/>
      <c r="CK1974" s="166"/>
      <c r="CL1974" s="166"/>
      <c r="CM1974" s="166"/>
      <c r="CN1974" s="166"/>
      <c r="CO1974" s="166"/>
      <c r="CP1974" s="166"/>
      <c r="CQ1974" s="166"/>
      <c r="CR1974" s="166"/>
      <c r="CS1974" s="166"/>
      <c r="CT1974" s="166"/>
      <c r="CU1974" s="166"/>
      <c r="CV1974" s="166"/>
      <c r="CW1974" s="166"/>
      <c r="CX1974" s="166"/>
      <c r="CY1974" s="166"/>
      <c r="CZ1974" s="166"/>
      <c r="DA1974" s="166"/>
      <c r="DB1974" s="166"/>
      <c r="DC1974" s="166"/>
      <c r="DD1974" s="166"/>
      <c r="DE1974" s="166"/>
      <c r="DF1974" s="166"/>
      <c r="DG1974" s="166"/>
      <c r="DH1974" s="166"/>
      <c r="DI1974" s="166"/>
      <c r="DJ1974" s="166"/>
      <c r="DK1974" s="166"/>
      <c r="DL1974" s="166"/>
      <c r="DM1974" s="166"/>
      <c r="DN1974" s="166"/>
      <c r="DO1974" s="166"/>
      <c r="DP1974" s="166"/>
      <c r="DQ1974" s="166"/>
      <c r="DR1974" s="166"/>
      <c r="DS1974" s="166"/>
      <c r="DT1974" s="166"/>
      <c r="DU1974" s="166"/>
      <c r="DV1974" s="166"/>
      <c r="DW1974" s="166"/>
      <c r="DX1974" s="166"/>
      <c r="DY1974" s="166"/>
      <c r="DZ1974" s="166"/>
      <c r="EA1974" s="166"/>
      <c r="EB1974" s="166"/>
      <c r="EC1974" s="166"/>
      <c r="ED1974" s="166"/>
      <c r="EE1974" s="166"/>
      <c r="EF1974" s="166"/>
      <c r="EG1974" s="166"/>
      <c r="EH1974" s="166"/>
      <c r="EI1974" s="166"/>
      <c r="EJ1974" s="166"/>
      <c r="EK1974" s="166"/>
      <c r="EL1974" s="166"/>
      <c r="EM1974" s="166"/>
      <c r="EN1974" s="166"/>
      <c r="EO1974" s="166"/>
      <c r="EP1974" s="166"/>
      <c r="EQ1974" s="166"/>
      <c r="ER1974" s="166"/>
      <c r="ES1974" s="166"/>
      <c r="ET1974" s="166"/>
      <c r="EU1974" s="166"/>
      <c r="EV1974" s="166"/>
      <c r="EW1974" s="166"/>
      <c r="EX1974" s="166"/>
      <c r="EY1974" s="166"/>
      <c r="EZ1974" s="166"/>
      <c r="FA1974" s="166"/>
      <c r="FB1974" s="166"/>
      <c r="FC1974" s="166"/>
      <c r="FD1974" s="166"/>
      <c r="FE1974" s="166"/>
      <c r="FF1974" s="166"/>
      <c r="FG1974" s="166"/>
      <c r="FH1974" s="166"/>
      <c r="FI1974" s="166"/>
      <c r="FJ1974" s="166"/>
    </row>
    <row r="1975" spans="13:166" s="19" customFormat="1">
      <c r="M1975" s="166"/>
      <c r="N1975" s="166"/>
      <c r="O1975" s="166"/>
      <c r="P1975" s="166"/>
      <c r="Q1975" s="166"/>
      <c r="R1975" s="166"/>
      <c r="S1975" s="166"/>
      <c r="T1975" s="166"/>
      <c r="U1975" s="166"/>
      <c r="V1975" s="166"/>
      <c r="W1975" s="166"/>
      <c r="X1975" s="166"/>
      <c r="Y1975" s="166"/>
      <c r="Z1975" s="166"/>
      <c r="AA1975" s="166"/>
      <c r="AB1975" s="166"/>
      <c r="AC1975" s="166"/>
      <c r="AD1975" s="166"/>
      <c r="AE1975" s="166"/>
      <c r="AF1975" s="166"/>
      <c r="AG1975" s="166"/>
      <c r="AH1975" s="167"/>
      <c r="AI1975" s="167"/>
      <c r="AJ1975" s="167"/>
      <c r="AK1975" s="167"/>
      <c r="AL1975" s="167"/>
      <c r="AM1975" s="167"/>
      <c r="AN1975" s="167"/>
      <c r="AO1975" s="167"/>
      <c r="AP1975" s="167"/>
      <c r="AQ1975" s="167"/>
      <c r="AR1975" s="167"/>
      <c r="AS1975" s="167"/>
      <c r="AT1975" s="167"/>
      <c r="AU1975" s="167"/>
      <c r="AV1975" s="167"/>
      <c r="AW1975" s="167"/>
      <c r="AX1975" s="167"/>
      <c r="AY1975" s="167"/>
      <c r="AZ1975" s="167"/>
      <c r="BA1975" s="167"/>
      <c r="BB1975" s="167"/>
      <c r="BC1975" s="167"/>
      <c r="BD1975" s="167"/>
      <c r="BE1975" s="167"/>
      <c r="BF1975" s="167"/>
      <c r="BG1975" s="167"/>
      <c r="BH1975" s="167"/>
      <c r="BI1975" s="167"/>
      <c r="BJ1975" s="167"/>
      <c r="BK1975" s="167"/>
      <c r="BL1975" s="166"/>
      <c r="BM1975" s="166"/>
      <c r="BN1975" s="166"/>
      <c r="BO1975" s="166"/>
      <c r="BP1975" s="166"/>
      <c r="BQ1975" s="166"/>
      <c r="BR1975" s="166"/>
      <c r="BS1975" s="166"/>
      <c r="BT1975" s="166"/>
      <c r="BU1975" s="166"/>
      <c r="BV1975" s="166"/>
      <c r="BW1975" s="166"/>
      <c r="BX1975" s="166"/>
      <c r="BY1975" s="166"/>
      <c r="BZ1975" s="166"/>
      <c r="CA1975" s="166"/>
      <c r="CB1975" s="166"/>
      <c r="CC1975" s="166"/>
      <c r="CD1975" s="166"/>
      <c r="CE1975" s="166"/>
      <c r="CF1975" s="166"/>
      <c r="CG1975" s="166"/>
      <c r="CH1975" s="166"/>
      <c r="CI1975" s="166"/>
      <c r="CJ1975" s="166"/>
      <c r="CK1975" s="166"/>
      <c r="CL1975" s="166"/>
      <c r="CM1975" s="166"/>
      <c r="CN1975" s="166"/>
      <c r="CO1975" s="166"/>
      <c r="CP1975" s="166"/>
      <c r="CQ1975" s="166"/>
      <c r="CR1975" s="166"/>
      <c r="CS1975" s="166"/>
      <c r="CT1975" s="166"/>
      <c r="CU1975" s="166"/>
      <c r="CV1975" s="166"/>
      <c r="CW1975" s="166"/>
      <c r="CX1975" s="166"/>
      <c r="CY1975" s="166"/>
      <c r="CZ1975" s="166"/>
      <c r="DA1975" s="166"/>
      <c r="DB1975" s="166"/>
      <c r="DC1975" s="166"/>
      <c r="DD1975" s="166"/>
      <c r="DE1975" s="166"/>
      <c r="DF1975" s="166"/>
      <c r="DG1975" s="166"/>
      <c r="DH1975" s="166"/>
      <c r="DI1975" s="166"/>
      <c r="DJ1975" s="166"/>
      <c r="DK1975" s="166"/>
      <c r="DL1975" s="166"/>
      <c r="DM1975" s="166"/>
      <c r="DN1975" s="166"/>
      <c r="DO1975" s="166"/>
      <c r="DP1975" s="166"/>
      <c r="DQ1975" s="166"/>
      <c r="DR1975" s="166"/>
      <c r="DS1975" s="166"/>
      <c r="DT1975" s="166"/>
      <c r="DU1975" s="166"/>
      <c r="DV1975" s="166"/>
      <c r="DW1975" s="166"/>
      <c r="DX1975" s="166"/>
      <c r="DY1975" s="166"/>
      <c r="DZ1975" s="166"/>
      <c r="EA1975" s="166"/>
      <c r="EB1975" s="166"/>
      <c r="EC1975" s="166"/>
      <c r="ED1975" s="166"/>
      <c r="EE1975" s="166"/>
      <c r="EF1975" s="166"/>
      <c r="EG1975" s="166"/>
      <c r="EH1975" s="166"/>
      <c r="EI1975" s="166"/>
      <c r="EJ1975" s="166"/>
      <c r="EK1975" s="166"/>
      <c r="EL1975" s="166"/>
      <c r="EM1975" s="166"/>
      <c r="EN1975" s="166"/>
      <c r="EO1975" s="166"/>
      <c r="EP1975" s="166"/>
      <c r="EQ1975" s="166"/>
      <c r="ER1975" s="166"/>
      <c r="ES1975" s="166"/>
      <c r="ET1975" s="166"/>
      <c r="EU1975" s="166"/>
      <c r="EV1975" s="166"/>
      <c r="EW1975" s="166"/>
      <c r="EX1975" s="166"/>
      <c r="EY1975" s="166"/>
      <c r="EZ1975" s="166"/>
      <c r="FA1975" s="166"/>
      <c r="FB1975" s="166"/>
      <c r="FC1975" s="166"/>
      <c r="FD1975" s="166"/>
      <c r="FE1975" s="166"/>
      <c r="FF1975" s="166"/>
      <c r="FG1975" s="166"/>
      <c r="FH1975" s="166"/>
      <c r="FI1975" s="166"/>
      <c r="FJ1975" s="166"/>
    </row>
    <row r="1976" spans="13:166" s="19" customFormat="1">
      <c r="M1976" s="166"/>
      <c r="N1976" s="166"/>
      <c r="O1976" s="166"/>
      <c r="P1976" s="166"/>
      <c r="Q1976" s="166"/>
      <c r="R1976" s="166"/>
      <c r="S1976" s="166"/>
      <c r="T1976" s="166"/>
      <c r="U1976" s="166"/>
      <c r="V1976" s="166"/>
      <c r="W1976" s="166"/>
      <c r="X1976" s="166"/>
      <c r="Y1976" s="166"/>
      <c r="Z1976" s="166"/>
      <c r="AA1976" s="166"/>
      <c r="AB1976" s="166"/>
      <c r="AC1976" s="166"/>
      <c r="AD1976" s="166"/>
      <c r="AE1976" s="166"/>
      <c r="AF1976" s="166"/>
      <c r="AG1976" s="166"/>
      <c r="AH1976" s="167"/>
      <c r="AI1976" s="167"/>
      <c r="AJ1976" s="167"/>
      <c r="AK1976" s="167"/>
      <c r="AL1976" s="167"/>
      <c r="AM1976" s="167"/>
      <c r="AN1976" s="167"/>
      <c r="AO1976" s="167"/>
      <c r="AP1976" s="167"/>
      <c r="AQ1976" s="167"/>
      <c r="AR1976" s="167"/>
      <c r="AS1976" s="167"/>
      <c r="AT1976" s="167"/>
      <c r="AU1976" s="167"/>
      <c r="AV1976" s="167"/>
      <c r="AW1976" s="167"/>
      <c r="AX1976" s="167"/>
      <c r="AY1976" s="167"/>
      <c r="AZ1976" s="167"/>
      <c r="BA1976" s="167"/>
      <c r="BB1976" s="167"/>
      <c r="BC1976" s="167"/>
      <c r="BD1976" s="167"/>
      <c r="BE1976" s="167"/>
      <c r="BF1976" s="167"/>
      <c r="BG1976" s="167"/>
      <c r="BH1976" s="167"/>
      <c r="BI1976" s="167"/>
      <c r="BJ1976" s="167"/>
      <c r="BK1976" s="167"/>
      <c r="BL1976" s="166"/>
      <c r="BM1976" s="166"/>
      <c r="BN1976" s="166"/>
      <c r="BO1976" s="166"/>
      <c r="BP1976" s="166"/>
      <c r="BQ1976" s="166"/>
      <c r="BR1976" s="166"/>
      <c r="BS1976" s="166"/>
      <c r="BT1976" s="166"/>
      <c r="BU1976" s="166"/>
      <c r="BV1976" s="166"/>
      <c r="BW1976" s="166"/>
      <c r="BX1976" s="166"/>
      <c r="BY1976" s="166"/>
      <c r="BZ1976" s="166"/>
      <c r="CA1976" s="166"/>
      <c r="CB1976" s="166"/>
      <c r="CC1976" s="166"/>
      <c r="CD1976" s="166"/>
      <c r="CE1976" s="166"/>
      <c r="CF1976" s="166"/>
      <c r="CG1976" s="166"/>
      <c r="CH1976" s="166"/>
      <c r="CI1976" s="166"/>
      <c r="CJ1976" s="166"/>
      <c r="CK1976" s="166"/>
      <c r="CL1976" s="166"/>
      <c r="CM1976" s="166"/>
      <c r="CN1976" s="166"/>
      <c r="CO1976" s="166"/>
      <c r="CP1976" s="166"/>
      <c r="CQ1976" s="166"/>
      <c r="CR1976" s="166"/>
      <c r="CS1976" s="166"/>
      <c r="CT1976" s="166"/>
      <c r="CU1976" s="166"/>
      <c r="CV1976" s="166"/>
      <c r="CW1976" s="166"/>
      <c r="CX1976" s="166"/>
      <c r="CY1976" s="166"/>
      <c r="CZ1976" s="166"/>
      <c r="DA1976" s="166"/>
      <c r="DB1976" s="166"/>
      <c r="DC1976" s="166"/>
      <c r="DD1976" s="166"/>
      <c r="DE1976" s="166"/>
      <c r="DF1976" s="166"/>
      <c r="DG1976" s="166"/>
      <c r="DH1976" s="166"/>
      <c r="DI1976" s="166"/>
      <c r="DJ1976" s="166"/>
      <c r="DK1976" s="166"/>
      <c r="DL1976" s="166"/>
      <c r="DM1976" s="166"/>
      <c r="DN1976" s="166"/>
      <c r="DO1976" s="166"/>
      <c r="DP1976" s="166"/>
      <c r="DQ1976" s="166"/>
      <c r="DR1976" s="166"/>
      <c r="DS1976" s="166"/>
      <c r="DT1976" s="166"/>
      <c r="DU1976" s="166"/>
      <c r="DV1976" s="166"/>
      <c r="DW1976" s="166"/>
      <c r="DX1976" s="166"/>
      <c r="DY1976" s="166"/>
      <c r="DZ1976" s="166"/>
      <c r="EA1976" s="166"/>
      <c r="EB1976" s="166"/>
      <c r="EC1976" s="166"/>
      <c r="ED1976" s="166"/>
      <c r="EE1976" s="166"/>
      <c r="EF1976" s="166"/>
      <c r="EG1976" s="166"/>
      <c r="EH1976" s="166"/>
      <c r="EI1976" s="166"/>
      <c r="EJ1976" s="166"/>
      <c r="EK1976" s="166"/>
      <c r="EL1976" s="166"/>
      <c r="EM1976" s="166"/>
      <c r="EN1976" s="166"/>
      <c r="EO1976" s="166"/>
      <c r="EP1976" s="166"/>
      <c r="EQ1976" s="166"/>
      <c r="ER1976" s="166"/>
      <c r="ES1976" s="166"/>
      <c r="ET1976" s="166"/>
      <c r="EU1976" s="166"/>
      <c r="EV1976" s="166"/>
      <c r="EW1976" s="166"/>
      <c r="EX1976" s="166"/>
      <c r="EY1976" s="166"/>
      <c r="EZ1976" s="166"/>
      <c r="FA1976" s="166"/>
      <c r="FB1976" s="166"/>
      <c r="FC1976" s="166"/>
      <c r="FD1976" s="166"/>
      <c r="FE1976" s="166"/>
      <c r="FF1976" s="166"/>
      <c r="FG1976" s="166"/>
      <c r="FH1976" s="166"/>
      <c r="FI1976" s="166"/>
      <c r="FJ1976" s="166"/>
    </row>
    <row r="1977" spans="13:166" s="19" customFormat="1">
      <c r="M1977" s="166"/>
      <c r="N1977" s="166"/>
      <c r="O1977" s="166"/>
      <c r="P1977" s="166"/>
      <c r="Q1977" s="166"/>
      <c r="R1977" s="166"/>
      <c r="S1977" s="166"/>
      <c r="T1977" s="166"/>
      <c r="U1977" s="166"/>
      <c r="V1977" s="166"/>
      <c r="W1977" s="166"/>
      <c r="X1977" s="166"/>
      <c r="Y1977" s="166"/>
      <c r="Z1977" s="166"/>
      <c r="AA1977" s="166"/>
      <c r="AB1977" s="166"/>
      <c r="AC1977" s="166"/>
      <c r="AD1977" s="166"/>
      <c r="AE1977" s="166"/>
      <c r="AF1977" s="166"/>
      <c r="AG1977" s="166"/>
      <c r="AH1977" s="167"/>
      <c r="AI1977" s="167"/>
      <c r="AJ1977" s="167"/>
      <c r="AK1977" s="167"/>
      <c r="AL1977" s="167"/>
      <c r="AM1977" s="167"/>
      <c r="AN1977" s="167"/>
      <c r="AO1977" s="167"/>
      <c r="AP1977" s="167"/>
      <c r="AQ1977" s="167"/>
      <c r="AR1977" s="167"/>
      <c r="AS1977" s="167"/>
      <c r="AT1977" s="167"/>
      <c r="AU1977" s="167"/>
      <c r="AV1977" s="167"/>
      <c r="AW1977" s="167"/>
      <c r="AX1977" s="167"/>
      <c r="AY1977" s="167"/>
      <c r="AZ1977" s="167"/>
      <c r="BA1977" s="167"/>
      <c r="BB1977" s="167"/>
      <c r="BC1977" s="167"/>
      <c r="BD1977" s="167"/>
      <c r="BE1977" s="167"/>
      <c r="BF1977" s="167"/>
      <c r="BG1977" s="167"/>
      <c r="BH1977" s="167"/>
      <c r="BI1977" s="167"/>
      <c r="BJ1977" s="167"/>
      <c r="BK1977" s="167"/>
      <c r="BL1977" s="166"/>
      <c r="BM1977" s="166"/>
      <c r="BN1977" s="166"/>
      <c r="BO1977" s="166"/>
      <c r="BP1977" s="166"/>
      <c r="BQ1977" s="166"/>
      <c r="BR1977" s="166"/>
      <c r="BS1977" s="166"/>
      <c r="BT1977" s="166"/>
      <c r="BU1977" s="166"/>
      <c r="BV1977" s="166"/>
      <c r="BW1977" s="166"/>
      <c r="BX1977" s="166"/>
      <c r="BY1977" s="166"/>
      <c r="BZ1977" s="166"/>
      <c r="CA1977" s="166"/>
      <c r="CB1977" s="166"/>
      <c r="CC1977" s="166"/>
      <c r="CD1977" s="166"/>
      <c r="CE1977" s="166"/>
      <c r="CF1977" s="166"/>
      <c r="CG1977" s="166"/>
      <c r="CH1977" s="166"/>
      <c r="CI1977" s="166"/>
      <c r="CJ1977" s="166"/>
      <c r="CK1977" s="166"/>
      <c r="CL1977" s="166"/>
      <c r="CM1977" s="166"/>
      <c r="CN1977" s="166"/>
      <c r="CO1977" s="166"/>
      <c r="CP1977" s="166"/>
      <c r="CQ1977" s="166"/>
      <c r="CR1977" s="166"/>
      <c r="CS1977" s="166"/>
      <c r="CT1977" s="166"/>
      <c r="CU1977" s="166"/>
      <c r="CV1977" s="166"/>
      <c r="CW1977" s="166"/>
      <c r="CX1977" s="166"/>
      <c r="CY1977" s="166"/>
      <c r="CZ1977" s="166"/>
      <c r="DA1977" s="166"/>
      <c r="DB1977" s="166"/>
      <c r="DC1977" s="166"/>
      <c r="DD1977" s="166"/>
      <c r="DE1977" s="166"/>
      <c r="DF1977" s="166"/>
      <c r="DG1977" s="166"/>
      <c r="DH1977" s="166"/>
      <c r="DI1977" s="166"/>
      <c r="DJ1977" s="166"/>
      <c r="DK1977" s="166"/>
      <c r="DL1977" s="166"/>
      <c r="DM1977" s="166"/>
      <c r="DN1977" s="166"/>
      <c r="DO1977" s="166"/>
      <c r="DP1977" s="166"/>
      <c r="DQ1977" s="166"/>
      <c r="DR1977" s="166"/>
      <c r="DS1977" s="166"/>
      <c r="DT1977" s="166"/>
      <c r="DU1977" s="166"/>
      <c r="DV1977" s="166"/>
      <c r="DW1977" s="166"/>
      <c r="DX1977" s="166"/>
      <c r="DY1977" s="166"/>
      <c r="DZ1977" s="166"/>
      <c r="EA1977" s="166"/>
      <c r="EB1977" s="166"/>
      <c r="EC1977" s="166"/>
      <c r="ED1977" s="166"/>
      <c r="EE1977" s="166"/>
      <c r="EF1977" s="166"/>
      <c r="EG1977" s="166"/>
      <c r="EH1977" s="166"/>
      <c r="EI1977" s="166"/>
      <c r="EJ1977" s="166"/>
      <c r="EK1977" s="166"/>
      <c r="EL1977" s="166"/>
      <c r="EM1977" s="166"/>
      <c r="EN1977" s="166"/>
      <c r="EO1977" s="166"/>
      <c r="EP1977" s="166"/>
      <c r="EQ1977" s="166"/>
      <c r="ER1977" s="166"/>
      <c r="ES1977" s="166"/>
      <c r="ET1977" s="166"/>
      <c r="EU1977" s="166"/>
      <c r="EV1977" s="166"/>
      <c r="EW1977" s="166"/>
      <c r="EX1977" s="166"/>
      <c r="EY1977" s="166"/>
      <c r="EZ1977" s="166"/>
      <c r="FA1977" s="166"/>
      <c r="FB1977" s="166"/>
      <c r="FC1977" s="166"/>
      <c r="FD1977" s="166"/>
      <c r="FE1977" s="166"/>
      <c r="FF1977" s="166"/>
      <c r="FG1977" s="166"/>
      <c r="FH1977" s="166"/>
      <c r="FI1977" s="166"/>
      <c r="FJ1977" s="166"/>
    </row>
    <row r="1978" spans="13:166" s="19" customFormat="1">
      <c r="M1978" s="166"/>
      <c r="N1978" s="166"/>
      <c r="O1978" s="166"/>
      <c r="P1978" s="166"/>
      <c r="Q1978" s="166"/>
      <c r="R1978" s="166"/>
      <c r="S1978" s="166"/>
      <c r="T1978" s="166"/>
      <c r="U1978" s="166"/>
      <c r="V1978" s="166"/>
      <c r="W1978" s="166"/>
      <c r="X1978" s="166"/>
      <c r="Y1978" s="166"/>
      <c r="Z1978" s="166"/>
      <c r="AA1978" s="166"/>
      <c r="AB1978" s="166"/>
      <c r="AC1978" s="166"/>
      <c r="AD1978" s="166"/>
      <c r="AE1978" s="166"/>
      <c r="AF1978" s="166"/>
      <c r="AG1978" s="166"/>
      <c r="AH1978" s="167"/>
      <c r="AI1978" s="167"/>
      <c r="AJ1978" s="167"/>
      <c r="AK1978" s="167"/>
      <c r="AL1978" s="167"/>
      <c r="AM1978" s="167"/>
      <c r="AN1978" s="167"/>
      <c r="AO1978" s="167"/>
      <c r="AP1978" s="167"/>
      <c r="AQ1978" s="167"/>
      <c r="AR1978" s="167"/>
      <c r="AS1978" s="167"/>
      <c r="AT1978" s="167"/>
      <c r="AU1978" s="167"/>
      <c r="AV1978" s="167"/>
      <c r="AW1978" s="167"/>
      <c r="AX1978" s="167"/>
      <c r="AY1978" s="167"/>
      <c r="AZ1978" s="167"/>
      <c r="BA1978" s="167"/>
      <c r="BB1978" s="167"/>
      <c r="BC1978" s="167"/>
      <c r="BD1978" s="167"/>
      <c r="BE1978" s="167"/>
      <c r="BF1978" s="167"/>
      <c r="BG1978" s="167"/>
      <c r="BH1978" s="167"/>
      <c r="BI1978" s="167"/>
      <c r="BJ1978" s="167"/>
      <c r="BK1978" s="167"/>
      <c r="BL1978" s="166"/>
      <c r="BM1978" s="166"/>
      <c r="BN1978" s="166"/>
      <c r="BO1978" s="166"/>
      <c r="BP1978" s="166"/>
      <c r="BQ1978" s="166"/>
      <c r="BR1978" s="166"/>
      <c r="BS1978" s="166"/>
      <c r="BT1978" s="166"/>
      <c r="BU1978" s="166"/>
      <c r="BV1978" s="166"/>
      <c r="BW1978" s="166"/>
      <c r="BX1978" s="166"/>
      <c r="BY1978" s="166"/>
      <c r="BZ1978" s="166"/>
      <c r="CA1978" s="166"/>
      <c r="CB1978" s="166"/>
      <c r="CC1978" s="166"/>
      <c r="CD1978" s="166"/>
      <c r="CE1978" s="166"/>
      <c r="CF1978" s="166"/>
      <c r="CG1978" s="166"/>
      <c r="CH1978" s="166"/>
      <c r="CI1978" s="166"/>
      <c r="CJ1978" s="166"/>
      <c r="CK1978" s="166"/>
      <c r="CL1978" s="166"/>
      <c r="CM1978" s="166"/>
      <c r="CN1978" s="166"/>
      <c r="CO1978" s="166"/>
      <c r="CP1978" s="166"/>
      <c r="CQ1978" s="166"/>
      <c r="CR1978" s="166"/>
      <c r="CS1978" s="166"/>
      <c r="CT1978" s="166"/>
      <c r="CU1978" s="166"/>
      <c r="CV1978" s="166"/>
      <c r="CW1978" s="166"/>
      <c r="CX1978" s="166"/>
      <c r="CY1978" s="166"/>
      <c r="CZ1978" s="166"/>
      <c r="DA1978" s="166"/>
      <c r="DB1978" s="166"/>
      <c r="DC1978" s="166"/>
      <c r="DD1978" s="166"/>
      <c r="DE1978" s="166"/>
      <c r="DF1978" s="166"/>
      <c r="DG1978" s="166"/>
      <c r="DH1978" s="166"/>
      <c r="DI1978" s="166"/>
      <c r="DJ1978" s="166"/>
      <c r="DK1978" s="166"/>
      <c r="DL1978" s="166"/>
      <c r="DM1978" s="166"/>
      <c r="DN1978" s="166"/>
      <c r="DO1978" s="166"/>
      <c r="DP1978" s="166"/>
      <c r="DQ1978" s="166"/>
      <c r="DR1978" s="166"/>
      <c r="DS1978" s="166"/>
      <c r="DT1978" s="166"/>
      <c r="DU1978" s="166"/>
      <c r="DV1978" s="166"/>
      <c r="DW1978" s="166"/>
      <c r="DX1978" s="166"/>
      <c r="DY1978" s="166"/>
      <c r="DZ1978" s="166"/>
      <c r="EA1978" s="166"/>
      <c r="EB1978" s="166"/>
      <c r="EC1978" s="166"/>
      <c r="ED1978" s="166"/>
      <c r="EE1978" s="166"/>
      <c r="EF1978" s="166"/>
      <c r="EG1978" s="166"/>
      <c r="EH1978" s="166"/>
      <c r="EI1978" s="166"/>
      <c r="EJ1978" s="166"/>
      <c r="EK1978" s="166"/>
      <c r="EL1978" s="166"/>
      <c r="EM1978" s="166"/>
      <c r="EN1978" s="166"/>
      <c r="EO1978" s="166"/>
      <c r="EP1978" s="166"/>
      <c r="EQ1978" s="166"/>
      <c r="ER1978" s="166"/>
      <c r="ES1978" s="166"/>
      <c r="ET1978" s="166"/>
      <c r="EU1978" s="166"/>
      <c r="EV1978" s="166"/>
      <c r="EW1978" s="166"/>
      <c r="EX1978" s="166"/>
      <c r="EY1978" s="166"/>
      <c r="EZ1978" s="166"/>
      <c r="FA1978" s="166"/>
      <c r="FB1978" s="166"/>
      <c r="FC1978" s="166"/>
      <c r="FD1978" s="166"/>
      <c r="FE1978" s="166"/>
      <c r="FF1978" s="166"/>
      <c r="FG1978" s="166"/>
      <c r="FH1978" s="166"/>
      <c r="FI1978" s="166"/>
      <c r="FJ1978" s="166"/>
    </row>
    <row r="1979" spans="13:166" s="19" customFormat="1">
      <c r="M1979" s="166"/>
      <c r="N1979" s="166"/>
      <c r="O1979" s="166"/>
      <c r="P1979" s="166"/>
      <c r="Q1979" s="166"/>
      <c r="R1979" s="166"/>
      <c r="S1979" s="166"/>
      <c r="T1979" s="166"/>
      <c r="U1979" s="166"/>
      <c r="V1979" s="166"/>
      <c r="W1979" s="166"/>
      <c r="X1979" s="166"/>
      <c r="Y1979" s="166"/>
      <c r="Z1979" s="166"/>
      <c r="AA1979" s="166"/>
      <c r="AB1979" s="166"/>
      <c r="AC1979" s="166"/>
      <c r="AD1979" s="166"/>
      <c r="AE1979" s="166"/>
      <c r="AF1979" s="166"/>
      <c r="AG1979" s="166"/>
      <c r="AH1979" s="167"/>
      <c r="AI1979" s="167"/>
      <c r="AJ1979" s="167"/>
      <c r="AK1979" s="167"/>
      <c r="AL1979" s="167"/>
      <c r="AM1979" s="167"/>
      <c r="AN1979" s="167"/>
      <c r="AO1979" s="167"/>
      <c r="AP1979" s="167"/>
      <c r="AQ1979" s="167"/>
      <c r="AR1979" s="167"/>
      <c r="AS1979" s="167"/>
      <c r="AT1979" s="167"/>
      <c r="AU1979" s="167"/>
      <c r="AV1979" s="167"/>
      <c r="AW1979" s="167"/>
      <c r="AX1979" s="167"/>
      <c r="AY1979" s="167"/>
      <c r="AZ1979" s="167"/>
      <c r="BA1979" s="167"/>
      <c r="BB1979" s="167"/>
      <c r="BC1979" s="167"/>
      <c r="BD1979" s="167"/>
      <c r="BE1979" s="167"/>
      <c r="BF1979" s="167"/>
      <c r="BG1979" s="167"/>
      <c r="BH1979" s="167"/>
      <c r="BI1979" s="167"/>
      <c r="BJ1979" s="167"/>
      <c r="BK1979" s="167"/>
      <c r="BL1979" s="166"/>
      <c r="BM1979" s="166"/>
      <c r="BN1979" s="166"/>
      <c r="BO1979" s="166"/>
      <c r="BP1979" s="166"/>
      <c r="BQ1979" s="166"/>
      <c r="BR1979" s="166"/>
      <c r="BS1979" s="166"/>
      <c r="BT1979" s="166"/>
      <c r="BU1979" s="166"/>
      <c r="BV1979" s="166"/>
      <c r="BW1979" s="166"/>
      <c r="BX1979" s="166"/>
      <c r="BY1979" s="166"/>
      <c r="BZ1979" s="166"/>
      <c r="CA1979" s="166"/>
      <c r="CB1979" s="166"/>
      <c r="CC1979" s="166"/>
      <c r="CD1979" s="166"/>
      <c r="CE1979" s="166"/>
      <c r="CF1979" s="166"/>
      <c r="CG1979" s="166"/>
      <c r="CH1979" s="166"/>
      <c r="CI1979" s="166"/>
      <c r="CJ1979" s="166"/>
      <c r="CK1979" s="166"/>
      <c r="CL1979" s="166"/>
      <c r="CM1979" s="166"/>
      <c r="CN1979" s="166"/>
      <c r="CO1979" s="166"/>
      <c r="CP1979" s="166"/>
      <c r="CQ1979" s="166"/>
      <c r="CR1979" s="166"/>
      <c r="CS1979" s="166"/>
      <c r="CT1979" s="166"/>
      <c r="CU1979" s="166"/>
      <c r="CV1979" s="166"/>
      <c r="CW1979" s="166"/>
      <c r="CX1979" s="166"/>
      <c r="CY1979" s="166"/>
      <c r="CZ1979" s="166"/>
      <c r="DA1979" s="166"/>
      <c r="DB1979" s="166"/>
      <c r="DC1979" s="166"/>
      <c r="DD1979" s="166"/>
      <c r="DE1979" s="166"/>
      <c r="DF1979" s="166"/>
      <c r="DG1979" s="166"/>
      <c r="DH1979" s="166"/>
      <c r="DI1979" s="166"/>
      <c r="DJ1979" s="166"/>
      <c r="DK1979" s="166"/>
      <c r="DL1979" s="166"/>
      <c r="DM1979" s="166"/>
      <c r="DN1979" s="166"/>
      <c r="DO1979" s="166"/>
      <c r="DP1979" s="166"/>
      <c r="DQ1979" s="166"/>
      <c r="DR1979" s="166"/>
      <c r="DS1979" s="166"/>
      <c r="DT1979" s="166"/>
      <c r="DU1979" s="166"/>
      <c r="DV1979" s="166"/>
      <c r="DW1979" s="166"/>
      <c r="DX1979" s="166"/>
      <c r="DY1979" s="166"/>
      <c r="DZ1979" s="166"/>
      <c r="EA1979" s="166"/>
      <c r="EB1979" s="166"/>
      <c r="EC1979" s="166"/>
      <c r="ED1979" s="166"/>
      <c r="EE1979" s="166"/>
      <c r="EF1979" s="166"/>
      <c r="EG1979" s="166"/>
      <c r="EH1979" s="166"/>
      <c r="EI1979" s="166"/>
      <c r="EJ1979" s="166"/>
      <c r="EK1979" s="166"/>
      <c r="EL1979" s="166"/>
      <c r="EM1979" s="166"/>
      <c r="EN1979" s="166"/>
      <c r="EO1979" s="166"/>
      <c r="EP1979" s="166"/>
      <c r="EQ1979" s="166"/>
      <c r="ER1979" s="166"/>
      <c r="ES1979" s="166"/>
      <c r="ET1979" s="166"/>
      <c r="EU1979" s="166"/>
      <c r="EV1979" s="166"/>
      <c r="EW1979" s="166"/>
      <c r="EX1979" s="166"/>
      <c r="EY1979" s="166"/>
      <c r="EZ1979" s="166"/>
      <c r="FA1979" s="166"/>
      <c r="FB1979" s="166"/>
      <c r="FC1979" s="166"/>
      <c r="FD1979" s="166"/>
      <c r="FE1979" s="166"/>
      <c r="FF1979" s="166"/>
      <c r="FG1979" s="166"/>
      <c r="FH1979" s="166"/>
      <c r="FI1979" s="166"/>
      <c r="FJ1979" s="166"/>
    </row>
    <row r="1980" spans="13:166" s="19" customFormat="1">
      <c r="M1980" s="166"/>
      <c r="N1980" s="166"/>
      <c r="O1980" s="166"/>
      <c r="P1980" s="166"/>
      <c r="Q1980" s="166"/>
      <c r="R1980" s="166"/>
      <c r="S1980" s="166"/>
      <c r="T1980" s="166"/>
      <c r="U1980" s="166"/>
      <c r="V1980" s="166"/>
      <c r="W1980" s="166"/>
      <c r="X1980" s="166"/>
      <c r="Y1980" s="166"/>
      <c r="Z1980" s="166"/>
      <c r="AA1980" s="166"/>
      <c r="AB1980" s="166"/>
      <c r="AC1980" s="166"/>
      <c r="AD1980" s="166"/>
      <c r="AE1980" s="166"/>
      <c r="AF1980" s="166"/>
      <c r="AG1980" s="166"/>
      <c r="AH1980" s="167"/>
      <c r="AI1980" s="167"/>
      <c r="AJ1980" s="167"/>
      <c r="AK1980" s="167"/>
      <c r="AL1980" s="167"/>
      <c r="AM1980" s="167"/>
      <c r="AN1980" s="167"/>
      <c r="AO1980" s="167"/>
      <c r="AP1980" s="167"/>
      <c r="AQ1980" s="167"/>
      <c r="AR1980" s="167"/>
      <c r="AS1980" s="167"/>
      <c r="AT1980" s="167"/>
      <c r="AU1980" s="167"/>
      <c r="AV1980" s="167"/>
      <c r="AW1980" s="167"/>
      <c r="AX1980" s="167"/>
      <c r="AY1980" s="167"/>
      <c r="AZ1980" s="167"/>
      <c r="BA1980" s="167"/>
      <c r="BB1980" s="167"/>
      <c r="BC1980" s="167"/>
      <c r="BD1980" s="167"/>
      <c r="BE1980" s="167"/>
      <c r="BF1980" s="167"/>
      <c r="BG1980" s="167"/>
      <c r="BH1980" s="167"/>
      <c r="BI1980" s="167"/>
      <c r="BJ1980" s="167"/>
      <c r="BK1980" s="167"/>
      <c r="BL1980" s="166"/>
      <c r="BM1980" s="166"/>
      <c r="BN1980" s="166"/>
      <c r="BO1980" s="166"/>
      <c r="BP1980" s="166"/>
      <c r="BQ1980" s="166"/>
      <c r="BR1980" s="166"/>
      <c r="BS1980" s="166"/>
      <c r="BT1980" s="166"/>
      <c r="BU1980" s="166"/>
      <c r="BV1980" s="166"/>
      <c r="BW1980" s="166"/>
      <c r="BX1980" s="166"/>
      <c r="BY1980" s="166"/>
      <c r="BZ1980" s="166"/>
      <c r="CA1980" s="166"/>
      <c r="CB1980" s="166"/>
      <c r="CC1980" s="166"/>
      <c r="CD1980" s="166"/>
      <c r="CE1980" s="166"/>
      <c r="CF1980" s="166"/>
      <c r="CG1980" s="166"/>
      <c r="CH1980" s="166"/>
      <c r="CI1980" s="166"/>
      <c r="CJ1980" s="166"/>
      <c r="CK1980" s="166"/>
      <c r="CL1980" s="166"/>
      <c r="CM1980" s="166"/>
      <c r="CN1980" s="166"/>
      <c r="CO1980" s="166"/>
      <c r="CP1980" s="166"/>
      <c r="CQ1980" s="166"/>
      <c r="CR1980" s="166"/>
      <c r="CS1980" s="166"/>
      <c r="CT1980" s="166"/>
      <c r="CU1980" s="166"/>
      <c r="CV1980" s="166"/>
      <c r="CW1980" s="166"/>
      <c r="CX1980" s="166"/>
      <c r="CY1980" s="166"/>
      <c r="CZ1980" s="166"/>
      <c r="DA1980" s="166"/>
      <c r="DB1980" s="166"/>
      <c r="DC1980" s="166"/>
      <c r="DD1980" s="166"/>
      <c r="DE1980" s="166"/>
      <c r="DF1980" s="166"/>
      <c r="DG1980" s="166"/>
      <c r="DH1980" s="166"/>
      <c r="DI1980" s="166"/>
      <c r="DJ1980" s="166"/>
      <c r="DK1980" s="166"/>
      <c r="DL1980" s="166"/>
      <c r="DM1980" s="166"/>
      <c r="DN1980" s="166"/>
      <c r="DO1980" s="166"/>
      <c r="DP1980" s="166"/>
      <c r="DQ1980" s="166"/>
      <c r="DR1980" s="166"/>
      <c r="DS1980" s="166"/>
      <c r="DT1980" s="166"/>
      <c r="DU1980" s="166"/>
      <c r="DV1980" s="166"/>
      <c r="DW1980" s="166"/>
      <c r="DX1980" s="166"/>
      <c r="DY1980" s="166"/>
      <c r="DZ1980" s="166"/>
      <c r="EA1980" s="166"/>
      <c r="EB1980" s="166"/>
      <c r="EC1980" s="166"/>
      <c r="ED1980" s="166"/>
      <c r="EE1980" s="166"/>
      <c r="EF1980" s="166"/>
      <c r="EG1980" s="166"/>
      <c r="EH1980" s="166"/>
      <c r="EI1980" s="166"/>
      <c r="EJ1980" s="166"/>
      <c r="EK1980" s="166"/>
      <c r="EL1980" s="166"/>
      <c r="EM1980" s="166"/>
      <c r="EN1980" s="166"/>
      <c r="EO1980" s="166"/>
      <c r="EP1980" s="166"/>
      <c r="EQ1980" s="166"/>
      <c r="ER1980" s="166"/>
      <c r="ES1980" s="166"/>
      <c r="ET1980" s="166"/>
      <c r="EU1980" s="166"/>
      <c r="EV1980" s="166"/>
      <c r="EW1980" s="166"/>
      <c r="EX1980" s="166"/>
      <c r="EY1980" s="166"/>
      <c r="EZ1980" s="166"/>
      <c r="FA1980" s="166"/>
      <c r="FB1980" s="166"/>
      <c r="FC1980" s="166"/>
      <c r="FD1980" s="166"/>
      <c r="FE1980" s="166"/>
      <c r="FF1980" s="166"/>
      <c r="FG1980" s="166"/>
      <c r="FH1980" s="166"/>
      <c r="FI1980" s="166"/>
      <c r="FJ1980" s="166"/>
    </row>
    <row r="1981" spans="13:166" s="19" customFormat="1">
      <c r="M1981" s="166"/>
      <c r="N1981" s="166"/>
      <c r="O1981" s="166"/>
      <c r="P1981" s="166"/>
      <c r="Q1981" s="166"/>
      <c r="R1981" s="166"/>
      <c r="S1981" s="166"/>
      <c r="T1981" s="166"/>
      <c r="U1981" s="166"/>
      <c r="V1981" s="166"/>
      <c r="W1981" s="166"/>
      <c r="X1981" s="166"/>
      <c r="Y1981" s="166"/>
      <c r="Z1981" s="166"/>
      <c r="AA1981" s="166"/>
      <c r="AB1981" s="166"/>
      <c r="AC1981" s="166"/>
      <c r="AD1981" s="166"/>
      <c r="AE1981" s="166"/>
      <c r="AF1981" s="166"/>
      <c r="AG1981" s="166"/>
      <c r="AH1981" s="167"/>
      <c r="AI1981" s="167"/>
      <c r="AJ1981" s="167"/>
      <c r="AK1981" s="167"/>
      <c r="AL1981" s="167"/>
      <c r="AM1981" s="167"/>
      <c r="AN1981" s="167"/>
      <c r="AO1981" s="167"/>
      <c r="AP1981" s="167"/>
      <c r="AQ1981" s="167"/>
      <c r="AR1981" s="167"/>
      <c r="AS1981" s="167"/>
      <c r="AT1981" s="167"/>
      <c r="AU1981" s="167"/>
      <c r="AV1981" s="167"/>
      <c r="AW1981" s="167"/>
      <c r="AX1981" s="167"/>
      <c r="AY1981" s="167"/>
      <c r="AZ1981" s="167"/>
      <c r="BA1981" s="167"/>
      <c r="BB1981" s="167"/>
      <c r="BC1981" s="167"/>
      <c r="BD1981" s="167"/>
      <c r="BE1981" s="167"/>
      <c r="BF1981" s="167"/>
      <c r="BG1981" s="167"/>
      <c r="BH1981" s="167"/>
      <c r="BI1981" s="167"/>
      <c r="BJ1981" s="167"/>
      <c r="BK1981" s="167"/>
      <c r="BL1981" s="166"/>
      <c r="BM1981" s="166"/>
      <c r="BN1981" s="166"/>
      <c r="BO1981" s="166"/>
      <c r="BP1981" s="166"/>
      <c r="BQ1981" s="166"/>
      <c r="BR1981" s="166"/>
      <c r="BS1981" s="166"/>
      <c r="BT1981" s="166"/>
      <c r="BU1981" s="166"/>
      <c r="BV1981" s="166"/>
      <c r="BW1981" s="166"/>
      <c r="BX1981" s="166"/>
      <c r="BY1981" s="166"/>
      <c r="BZ1981" s="166"/>
      <c r="CA1981" s="166"/>
      <c r="CB1981" s="166"/>
      <c r="CC1981" s="166"/>
      <c r="CD1981" s="166"/>
      <c r="CE1981" s="166"/>
      <c r="CF1981" s="166"/>
      <c r="CG1981" s="166"/>
      <c r="CH1981" s="166"/>
      <c r="CI1981" s="166"/>
      <c r="CJ1981" s="166"/>
      <c r="CK1981" s="166"/>
      <c r="CL1981" s="166"/>
      <c r="CM1981" s="166"/>
      <c r="CN1981" s="166"/>
      <c r="CO1981" s="166"/>
      <c r="CP1981" s="166"/>
      <c r="CQ1981" s="166"/>
      <c r="CR1981" s="166"/>
      <c r="CS1981" s="166"/>
      <c r="CT1981" s="166"/>
      <c r="CU1981" s="166"/>
      <c r="CV1981" s="166"/>
      <c r="CW1981" s="166"/>
      <c r="CX1981" s="166"/>
      <c r="CY1981" s="166"/>
      <c r="CZ1981" s="166"/>
      <c r="DA1981" s="166"/>
      <c r="DB1981" s="166"/>
      <c r="DC1981" s="166"/>
      <c r="DD1981" s="166"/>
      <c r="DE1981" s="166"/>
      <c r="DF1981" s="166"/>
      <c r="DG1981" s="166"/>
      <c r="DH1981" s="166"/>
      <c r="DI1981" s="166"/>
      <c r="DJ1981" s="166"/>
      <c r="DK1981" s="166"/>
      <c r="DL1981" s="166"/>
      <c r="DM1981" s="166"/>
      <c r="DN1981" s="166"/>
      <c r="DO1981" s="166"/>
      <c r="DP1981" s="166"/>
      <c r="DQ1981" s="166"/>
      <c r="DR1981" s="166"/>
      <c r="DS1981" s="166"/>
      <c r="DT1981" s="166"/>
      <c r="DU1981" s="166"/>
      <c r="DV1981" s="166"/>
      <c r="DW1981" s="166"/>
      <c r="DX1981" s="166"/>
      <c r="DY1981" s="166"/>
      <c r="DZ1981" s="166"/>
      <c r="EA1981" s="166"/>
      <c r="EB1981" s="166"/>
      <c r="EC1981" s="166"/>
      <c r="ED1981" s="166"/>
      <c r="EE1981" s="166"/>
      <c r="EF1981" s="166"/>
      <c r="EG1981" s="166"/>
      <c r="EH1981" s="166"/>
      <c r="EI1981" s="166"/>
      <c r="EJ1981" s="166"/>
      <c r="EK1981" s="166"/>
      <c r="EL1981" s="166"/>
      <c r="EM1981" s="166"/>
      <c r="EN1981" s="166"/>
      <c r="EO1981" s="166"/>
      <c r="EP1981" s="166"/>
      <c r="EQ1981" s="166"/>
      <c r="ER1981" s="166"/>
      <c r="ES1981" s="166"/>
      <c r="ET1981" s="166"/>
      <c r="EU1981" s="166"/>
      <c r="EV1981" s="166"/>
      <c r="EW1981" s="166"/>
      <c r="EX1981" s="166"/>
      <c r="EY1981" s="166"/>
      <c r="EZ1981" s="166"/>
      <c r="FA1981" s="166"/>
      <c r="FB1981" s="166"/>
      <c r="FC1981" s="166"/>
      <c r="FD1981" s="166"/>
      <c r="FE1981" s="166"/>
      <c r="FF1981" s="166"/>
      <c r="FG1981" s="166"/>
      <c r="FH1981" s="166"/>
      <c r="FI1981" s="166"/>
      <c r="FJ1981" s="166"/>
    </row>
    <row r="1982" spans="13:166" s="19" customFormat="1">
      <c r="M1982" s="166"/>
      <c r="N1982" s="166"/>
      <c r="O1982" s="166"/>
      <c r="P1982" s="166"/>
      <c r="Q1982" s="166"/>
      <c r="R1982" s="166"/>
      <c r="S1982" s="166"/>
      <c r="T1982" s="166"/>
      <c r="U1982" s="166"/>
      <c r="V1982" s="166"/>
      <c r="W1982" s="166"/>
      <c r="X1982" s="166"/>
      <c r="Y1982" s="166"/>
      <c r="Z1982" s="166"/>
      <c r="AA1982" s="166"/>
      <c r="AB1982" s="166"/>
      <c r="AC1982" s="166"/>
      <c r="AD1982" s="166"/>
      <c r="AE1982" s="166"/>
      <c r="AF1982" s="166"/>
      <c r="AG1982" s="166"/>
      <c r="AH1982" s="167"/>
      <c r="AI1982" s="167"/>
      <c r="AJ1982" s="167"/>
      <c r="AK1982" s="167"/>
      <c r="AL1982" s="167"/>
      <c r="AM1982" s="167"/>
      <c r="AN1982" s="167"/>
      <c r="AO1982" s="167"/>
      <c r="AP1982" s="167"/>
      <c r="AQ1982" s="167"/>
      <c r="AR1982" s="167"/>
      <c r="AS1982" s="167"/>
      <c r="AT1982" s="167"/>
      <c r="AU1982" s="167"/>
      <c r="AV1982" s="167"/>
      <c r="AW1982" s="167"/>
      <c r="AX1982" s="167"/>
      <c r="AY1982" s="167"/>
      <c r="AZ1982" s="167"/>
      <c r="BA1982" s="167"/>
      <c r="BB1982" s="167"/>
      <c r="BC1982" s="167"/>
      <c r="BD1982" s="167"/>
      <c r="BE1982" s="167"/>
      <c r="BF1982" s="167"/>
      <c r="BG1982" s="167"/>
      <c r="BH1982" s="167"/>
      <c r="BI1982" s="167"/>
      <c r="BJ1982" s="167"/>
      <c r="BK1982" s="167"/>
      <c r="BL1982" s="166"/>
      <c r="BM1982" s="166"/>
      <c r="BN1982" s="166"/>
      <c r="BO1982" s="166"/>
      <c r="BP1982" s="166"/>
      <c r="BQ1982" s="166"/>
      <c r="BR1982" s="166"/>
      <c r="BS1982" s="166"/>
      <c r="BT1982" s="166"/>
      <c r="BU1982" s="166"/>
      <c r="BV1982" s="166"/>
      <c r="BW1982" s="166"/>
      <c r="BX1982" s="166"/>
      <c r="BY1982" s="166"/>
      <c r="BZ1982" s="166"/>
      <c r="CA1982" s="166"/>
      <c r="CB1982" s="166"/>
      <c r="CC1982" s="166"/>
      <c r="CD1982" s="166"/>
      <c r="CE1982" s="166"/>
      <c r="CF1982" s="166"/>
      <c r="CG1982" s="166"/>
      <c r="CH1982" s="166"/>
      <c r="CI1982" s="166"/>
      <c r="CJ1982" s="166"/>
      <c r="CK1982" s="166"/>
      <c r="CL1982" s="166"/>
      <c r="CM1982" s="166"/>
      <c r="CN1982" s="166"/>
      <c r="CO1982" s="166"/>
      <c r="CP1982" s="166"/>
      <c r="CQ1982" s="166"/>
      <c r="CR1982" s="166"/>
      <c r="CS1982" s="166"/>
      <c r="CT1982" s="166"/>
      <c r="CU1982" s="166"/>
      <c r="CV1982" s="166"/>
      <c r="CW1982" s="166"/>
      <c r="CX1982" s="166"/>
      <c r="CY1982" s="166"/>
      <c r="CZ1982" s="166"/>
      <c r="DA1982" s="166"/>
      <c r="DB1982" s="166"/>
      <c r="DC1982" s="166"/>
      <c r="DD1982" s="166"/>
      <c r="DE1982" s="166"/>
      <c r="DF1982" s="166"/>
      <c r="DG1982" s="166"/>
      <c r="DH1982" s="166"/>
      <c r="DI1982" s="166"/>
      <c r="DJ1982" s="166"/>
      <c r="DK1982" s="166"/>
      <c r="DL1982" s="166"/>
      <c r="DM1982" s="166"/>
      <c r="DN1982" s="166"/>
      <c r="DO1982" s="166"/>
      <c r="DP1982" s="166"/>
      <c r="DQ1982" s="166"/>
      <c r="DR1982" s="166"/>
      <c r="DS1982" s="166"/>
      <c r="DT1982" s="166"/>
      <c r="DU1982" s="166"/>
      <c r="DV1982" s="166"/>
      <c r="DW1982" s="166"/>
      <c r="DX1982" s="166"/>
      <c r="DY1982" s="166"/>
      <c r="DZ1982" s="166"/>
      <c r="EA1982" s="166"/>
      <c r="EB1982" s="166"/>
      <c r="EC1982" s="166"/>
      <c r="ED1982" s="166"/>
      <c r="EE1982" s="166"/>
      <c r="EF1982" s="166"/>
      <c r="EG1982" s="166"/>
      <c r="EH1982" s="166"/>
      <c r="EI1982" s="166"/>
      <c r="EJ1982" s="166"/>
      <c r="EK1982" s="166"/>
      <c r="EL1982" s="166"/>
      <c r="EM1982" s="166"/>
      <c r="EN1982" s="166"/>
      <c r="EO1982" s="166"/>
      <c r="EP1982" s="166"/>
      <c r="EQ1982" s="166"/>
      <c r="ER1982" s="166"/>
      <c r="ES1982" s="166"/>
      <c r="ET1982" s="166"/>
      <c r="EU1982" s="166"/>
      <c r="EV1982" s="166"/>
      <c r="EW1982" s="166"/>
      <c r="EX1982" s="166"/>
      <c r="EY1982" s="166"/>
      <c r="EZ1982" s="166"/>
      <c r="FA1982" s="166"/>
      <c r="FB1982" s="166"/>
      <c r="FC1982" s="166"/>
      <c r="FD1982" s="166"/>
      <c r="FE1982" s="166"/>
      <c r="FF1982" s="166"/>
      <c r="FG1982" s="166"/>
      <c r="FH1982" s="166"/>
      <c r="FI1982" s="166"/>
      <c r="FJ1982" s="166"/>
    </row>
    <row r="1983" spans="13:166" s="19" customFormat="1">
      <c r="M1983" s="166"/>
      <c r="N1983" s="166"/>
      <c r="O1983" s="166"/>
      <c r="P1983" s="166"/>
      <c r="Q1983" s="166"/>
      <c r="R1983" s="166"/>
      <c r="S1983" s="166"/>
      <c r="T1983" s="166"/>
      <c r="U1983" s="166"/>
      <c r="V1983" s="166"/>
      <c r="W1983" s="166"/>
      <c r="X1983" s="166"/>
      <c r="Y1983" s="166"/>
      <c r="Z1983" s="166"/>
      <c r="AA1983" s="166"/>
      <c r="AB1983" s="166"/>
      <c r="AC1983" s="166"/>
      <c r="AD1983" s="166"/>
      <c r="AE1983" s="166"/>
      <c r="AF1983" s="166"/>
      <c r="AG1983" s="166"/>
      <c r="AH1983" s="167"/>
      <c r="AI1983" s="167"/>
      <c r="AJ1983" s="167"/>
      <c r="AK1983" s="167"/>
      <c r="AL1983" s="167"/>
      <c r="AM1983" s="167"/>
      <c r="AN1983" s="167"/>
      <c r="AO1983" s="167"/>
      <c r="AP1983" s="167"/>
      <c r="AQ1983" s="167"/>
      <c r="AR1983" s="167"/>
      <c r="AS1983" s="167"/>
      <c r="AT1983" s="167"/>
      <c r="AU1983" s="167"/>
      <c r="AV1983" s="167"/>
      <c r="AW1983" s="167"/>
      <c r="AX1983" s="167"/>
      <c r="AY1983" s="167"/>
      <c r="AZ1983" s="167"/>
      <c r="BA1983" s="167"/>
      <c r="BB1983" s="167"/>
      <c r="BC1983" s="167"/>
      <c r="BD1983" s="167"/>
      <c r="BE1983" s="167"/>
      <c r="BF1983" s="167"/>
      <c r="BG1983" s="167"/>
      <c r="BH1983" s="167"/>
      <c r="BI1983" s="167"/>
      <c r="BJ1983" s="167"/>
      <c r="BK1983" s="167"/>
      <c r="BL1983" s="166"/>
      <c r="BM1983" s="166"/>
      <c r="BN1983" s="166"/>
      <c r="BO1983" s="166"/>
      <c r="BP1983" s="166"/>
      <c r="BQ1983" s="166"/>
      <c r="BR1983" s="166"/>
      <c r="BS1983" s="166"/>
      <c r="BT1983" s="166"/>
      <c r="BU1983" s="166"/>
      <c r="BV1983" s="166"/>
      <c r="BW1983" s="166"/>
      <c r="BX1983" s="166"/>
      <c r="BY1983" s="166"/>
      <c r="BZ1983" s="166"/>
      <c r="CA1983" s="166"/>
      <c r="CB1983" s="166"/>
      <c r="CC1983" s="166"/>
      <c r="CD1983" s="166"/>
      <c r="CE1983" s="166"/>
      <c r="CF1983" s="166"/>
      <c r="CG1983" s="166"/>
      <c r="CH1983" s="166"/>
      <c r="CI1983" s="166"/>
      <c r="CJ1983" s="166"/>
      <c r="CK1983" s="166"/>
      <c r="CL1983" s="166"/>
      <c r="CM1983" s="166"/>
      <c r="CN1983" s="166"/>
      <c r="CO1983" s="166"/>
      <c r="CP1983" s="166"/>
      <c r="CQ1983" s="166"/>
      <c r="CR1983" s="166"/>
      <c r="CS1983" s="166"/>
      <c r="CT1983" s="166"/>
      <c r="CU1983" s="166"/>
      <c r="CV1983" s="166"/>
      <c r="CW1983" s="166"/>
      <c r="CX1983" s="166"/>
      <c r="CY1983" s="166"/>
      <c r="CZ1983" s="166"/>
      <c r="DA1983" s="166"/>
      <c r="DB1983" s="166"/>
      <c r="DC1983" s="166"/>
      <c r="DD1983" s="166"/>
      <c r="DE1983" s="166"/>
      <c r="DF1983" s="166"/>
      <c r="DG1983" s="166"/>
      <c r="DH1983" s="166"/>
      <c r="DI1983" s="166"/>
      <c r="DJ1983" s="166"/>
      <c r="DK1983" s="166"/>
      <c r="DL1983" s="166"/>
      <c r="DM1983" s="166"/>
      <c r="DN1983" s="166"/>
      <c r="DO1983" s="166"/>
      <c r="DP1983" s="166"/>
      <c r="DQ1983" s="166"/>
      <c r="DR1983" s="166"/>
      <c r="DS1983" s="166"/>
      <c r="DT1983" s="166"/>
      <c r="DU1983" s="166"/>
      <c r="DV1983" s="166"/>
      <c r="DW1983" s="166"/>
      <c r="DX1983" s="166"/>
      <c r="DY1983" s="166"/>
      <c r="DZ1983" s="166"/>
      <c r="EA1983" s="166"/>
      <c r="EB1983" s="166"/>
      <c r="EC1983" s="166"/>
      <c r="ED1983" s="166"/>
      <c r="EE1983" s="166"/>
      <c r="EF1983" s="166"/>
      <c r="EG1983" s="166"/>
      <c r="EH1983" s="166"/>
      <c r="EI1983" s="166"/>
      <c r="EJ1983" s="166"/>
      <c r="EK1983" s="166"/>
      <c r="EL1983" s="166"/>
      <c r="EM1983" s="166"/>
      <c r="EN1983" s="166"/>
      <c r="EO1983" s="166"/>
      <c r="EP1983" s="166"/>
      <c r="EQ1983" s="166"/>
      <c r="ER1983" s="166"/>
      <c r="ES1983" s="166"/>
      <c r="ET1983" s="166"/>
      <c r="EU1983" s="166"/>
      <c r="EV1983" s="166"/>
      <c r="EW1983" s="166"/>
      <c r="EX1983" s="166"/>
      <c r="EY1983" s="166"/>
      <c r="EZ1983" s="166"/>
      <c r="FA1983" s="166"/>
      <c r="FB1983" s="166"/>
      <c r="FC1983" s="166"/>
      <c r="FD1983" s="166"/>
      <c r="FE1983" s="166"/>
      <c r="FF1983" s="166"/>
      <c r="FG1983" s="166"/>
      <c r="FH1983" s="166"/>
      <c r="FI1983" s="166"/>
      <c r="FJ1983" s="166"/>
    </row>
    <row r="1984" spans="13:166" s="19" customFormat="1">
      <c r="M1984" s="166"/>
      <c r="N1984" s="166"/>
      <c r="O1984" s="166"/>
      <c r="P1984" s="166"/>
      <c r="Q1984" s="166"/>
      <c r="R1984" s="166"/>
      <c r="S1984" s="166"/>
      <c r="T1984" s="166"/>
      <c r="U1984" s="166"/>
      <c r="V1984" s="166"/>
      <c r="W1984" s="166"/>
      <c r="X1984" s="166"/>
      <c r="Y1984" s="166"/>
      <c r="Z1984" s="166"/>
      <c r="AA1984" s="166"/>
      <c r="AB1984" s="166"/>
      <c r="AC1984" s="166"/>
      <c r="AD1984" s="166"/>
      <c r="AE1984" s="166"/>
      <c r="AF1984" s="166"/>
      <c r="AG1984" s="166"/>
      <c r="AH1984" s="167"/>
      <c r="AI1984" s="167"/>
      <c r="AJ1984" s="167"/>
      <c r="AK1984" s="167"/>
      <c r="AL1984" s="167"/>
      <c r="AM1984" s="167"/>
      <c r="AN1984" s="167"/>
      <c r="AO1984" s="167"/>
      <c r="AP1984" s="167"/>
      <c r="AQ1984" s="167"/>
      <c r="AR1984" s="167"/>
      <c r="AS1984" s="167"/>
      <c r="AT1984" s="167"/>
      <c r="AU1984" s="167"/>
      <c r="AV1984" s="167"/>
      <c r="AW1984" s="167"/>
      <c r="AX1984" s="167"/>
      <c r="AY1984" s="167"/>
      <c r="AZ1984" s="167"/>
      <c r="BA1984" s="167"/>
      <c r="BB1984" s="167"/>
      <c r="BC1984" s="167"/>
      <c r="BD1984" s="167"/>
      <c r="BE1984" s="167"/>
      <c r="BF1984" s="167"/>
      <c r="BG1984" s="167"/>
      <c r="BH1984" s="167"/>
      <c r="BI1984" s="167"/>
      <c r="BJ1984" s="167"/>
      <c r="BK1984" s="167"/>
      <c r="BL1984" s="166"/>
      <c r="BM1984" s="166"/>
      <c r="BN1984" s="166"/>
      <c r="BO1984" s="166"/>
      <c r="BP1984" s="166"/>
      <c r="BQ1984" s="166"/>
      <c r="BR1984" s="166"/>
      <c r="BS1984" s="166"/>
      <c r="BT1984" s="166"/>
      <c r="BU1984" s="166"/>
      <c r="BV1984" s="166"/>
      <c r="BW1984" s="166"/>
      <c r="BX1984" s="166"/>
      <c r="BY1984" s="166"/>
      <c r="BZ1984" s="166"/>
      <c r="CA1984" s="166"/>
      <c r="CB1984" s="166"/>
      <c r="CC1984" s="166"/>
      <c r="CD1984" s="166"/>
      <c r="CE1984" s="166"/>
      <c r="CF1984" s="166"/>
      <c r="CG1984" s="166"/>
      <c r="CH1984" s="166"/>
      <c r="CI1984" s="166"/>
      <c r="CJ1984" s="166"/>
      <c r="CK1984" s="166"/>
      <c r="CL1984" s="166"/>
      <c r="CM1984" s="166"/>
      <c r="CN1984" s="166"/>
      <c r="CO1984" s="166"/>
      <c r="CP1984" s="166"/>
      <c r="CQ1984" s="166"/>
      <c r="CR1984" s="166"/>
      <c r="CS1984" s="166"/>
      <c r="CT1984" s="166"/>
      <c r="CU1984" s="166"/>
      <c r="CV1984" s="166"/>
      <c r="CW1984" s="166"/>
      <c r="CX1984" s="166"/>
      <c r="CY1984" s="166"/>
      <c r="CZ1984" s="166"/>
      <c r="DA1984" s="166"/>
      <c r="DB1984" s="166"/>
      <c r="DC1984" s="166"/>
      <c r="DD1984" s="166"/>
      <c r="DE1984" s="166"/>
      <c r="DF1984" s="166"/>
      <c r="DG1984" s="166"/>
      <c r="DH1984" s="166"/>
      <c r="DI1984" s="166"/>
      <c r="DJ1984" s="166"/>
      <c r="DK1984" s="166"/>
      <c r="DL1984" s="166"/>
      <c r="DM1984" s="166"/>
      <c r="DN1984" s="166"/>
      <c r="DO1984" s="166"/>
      <c r="DP1984" s="166"/>
      <c r="DQ1984" s="166"/>
      <c r="DR1984" s="166"/>
      <c r="DS1984" s="166"/>
      <c r="DT1984" s="166"/>
      <c r="DU1984" s="166"/>
      <c r="DV1984" s="166"/>
      <c r="DW1984" s="166"/>
      <c r="DX1984" s="166"/>
      <c r="DY1984" s="166"/>
      <c r="DZ1984" s="166"/>
      <c r="EA1984" s="166"/>
      <c r="EB1984" s="166"/>
      <c r="EC1984" s="166"/>
      <c r="ED1984" s="166"/>
      <c r="EE1984" s="166"/>
      <c r="EF1984" s="166"/>
      <c r="EG1984" s="166"/>
      <c r="EH1984" s="166"/>
      <c r="EI1984" s="166"/>
      <c r="EJ1984" s="166"/>
      <c r="EK1984" s="166"/>
      <c r="EL1984" s="166"/>
      <c r="EM1984" s="166"/>
      <c r="EN1984" s="166"/>
      <c r="EO1984" s="166"/>
      <c r="EP1984" s="166"/>
      <c r="EQ1984" s="166"/>
      <c r="ER1984" s="166"/>
      <c r="ES1984" s="166"/>
      <c r="ET1984" s="166"/>
      <c r="EU1984" s="166"/>
      <c r="EV1984" s="166"/>
      <c r="EW1984" s="166"/>
      <c r="EX1984" s="166"/>
      <c r="EY1984" s="166"/>
      <c r="EZ1984" s="166"/>
      <c r="FA1984" s="166"/>
      <c r="FB1984" s="166"/>
      <c r="FC1984" s="166"/>
      <c r="FD1984" s="166"/>
      <c r="FE1984" s="166"/>
      <c r="FF1984" s="166"/>
      <c r="FG1984" s="166"/>
      <c r="FH1984" s="166"/>
      <c r="FI1984" s="166"/>
      <c r="FJ1984" s="166"/>
    </row>
    <row r="1985" spans="13:166" s="19" customFormat="1">
      <c r="M1985" s="166"/>
      <c r="N1985" s="166"/>
      <c r="O1985" s="166"/>
      <c r="P1985" s="166"/>
      <c r="Q1985" s="166"/>
      <c r="R1985" s="166"/>
      <c r="S1985" s="166"/>
      <c r="T1985" s="166"/>
      <c r="U1985" s="166"/>
      <c r="V1985" s="166"/>
      <c r="W1985" s="166"/>
      <c r="X1985" s="166"/>
      <c r="Y1985" s="166"/>
      <c r="Z1985" s="166"/>
      <c r="AA1985" s="166"/>
      <c r="AB1985" s="166"/>
      <c r="AC1985" s="166"/>
      <c r="AD1985" s="166"/>
      <c r="AE1985" s="166"/>
      <c r="AF1985" s="166"/>
      <c r="AG1985" s="166"/>
      <c r="AH1985" s="167"/>
      <c r="AI1985" s="167"/>
      <c r="AJ1985" s="167"/>
      <c r="AK1985" s="167"/>
      <c r="AL1985" s="167"/>
      <c r="AM1985" s="167"/>
      <c r="AN1985" s="167"/>
      <c r="AO1985" s="167"/>
      <c r="AP1985" s="167"/>
      <c r="AQ1985" s="167"/>
      <c r="AR1985" s="167"/>
      <c r="AS1985" s="167"/>
      <c r="AT1985" s="167"/>
      <c r="AU1985" s="167"/>
      <c r="AV1985" s="167"/>
      <c r="AW1985" s="167"/>
      <c r="AX1985" s="167"/>
      <c r="AY1985" s="167"/>
      <c r="AZ1985" s="167"/>
      <c r="BA1985" s="167"/>
      <c r="BB1985" s="167"/>
      <c r="BC1985" s="167"/>
      <c r="BD1985" s="167"/>
      <c r="BE1985" s="167"/>
      <c r="BF1985" s="167"/>
      <c r="BG1985" s="167"/>
      <c r="BH1985" s="167"/>
      <c r="BI1985" s="167"/>
      <c r="BJ1985" s="167"/>
      <c r="BK1985" s="167"/>
      <c r="BL1985" s="166"/>
      <c r="BM1985" s="166"/>
      <c r="BN1985" s="166"/>
      <c r="BO1985" s="166"/>
      <c r="BP1985" s="166"/>
      <c r="BQ1985" s="166"/>
      <c r="BR1985" s="166"/>
      <c r="BS1985" s="166"/>
      <c r="BT1985" s="166"/>
      <c r="BU1985" s="166"/>
      <c r="BV1985" s="166"/>
      <c r="BW1985" s="166"/>
      <c r="BX1985" s="166"/>
      <c r="BY1985" s="166"/>
      <c r="BZ1985" s="166"/>
      <c r="CA1985" s="166"/>
      <c r="CB1985" s="166"/>
      <c r="CC1985" s="166"/>
      <c r="CD1985" s="166"/>
      <c r="CE1985" s="166"/>
      <c r="CF1985" s="166"/>
      <c r="CG1985" s="166"/>
      <c r="CH1985" s="166"/>
      <c r="CI1985" s="166"/>
      <c r="CJ1985" s="166"/>
      <c r="CK1985" s="166"/>
      <c r="CL1985" s="166"/>
      <c r="CM1985" s="166"/>
      <c r="CN1985" s="166"/>
      <c r="CO1985" s="166"/>
      <c r="CP1985" s="166"/>
      <c r="CQ1985" s="166"/>
      <c r="CR1985" s="166"/>
      <c r="CS1985" s="166"/>
      <c r="CT1985" s="166"/>
      <c r="CU1985" s="166"/>
      <c r="CV1985" s="166"/>
      <c r="CW1985" s="166"/>
      <c r="CX1985" s="166"/>
      <c r="CY1985" s="166"/>
      <c r="CZ1985" s="166"/>
      <c r="DA1985" s="166"/>
      <c r="DB1985" s="166"/>
      <c r="DC1985" s="166"/>
      <c r="DD1985" s="166"/>
      <c r="DE1985" s="166"/>
      <c r="DF1985" s="166"/>
      <c r="DG1985" s="166"/>
      <c r="DH1985" s="166"/>
      <c r="DI1985" s="166"/>
      <c r="DJ1985" s="166"/>
      <c r="DK1985" s="166"/>
      <c r="DL1985" s="166"/>
      <c r="DM1985" s="166"/>
      <c r="DN1985" s="166"/>
      <c r="DO1985" s="166"/>
      <c r="DP1985" s="166"/>
      <c r="DQ1985" s="166"/>
      <c r="DR1985" s="166"/>
      <c r="DS1985" s="166"/>
      <c r="DT1985" s="166"/>
      <c r="DU1985" s="166"/>
      <c r="DV1985" s="166"/>
      <c r="DW1985" s="166"/>
      <c r="DX1985" s="166"/>
      <c r="DY1985" s="166"/>
      <c r="DZ1985" s="166"/>
      <c r="EA1985" s="166"/>
      <c r="EB1985" s="166"/>
      <c r="EC1985" s="166"/>
      <c r="ED1985" s="166"/>
      <c r="EE1985" s="166"/>
      <c r="EF1985" s="166"/>
      <c r="EG1985" s="166"/>
      <c r="EH1985" s="166"/>
      <c r="EI1985" s="166"/>
      <c r="EJ1985" s="166"/>
      <c r="EK1985" s="166"/>
      <c r="EL1985" s="166"/>
      <c r="EM1985" s="166"/>
      <c r="EN1985" s="166"/>
      <c r="EO1985" s="166"/>
      <c r="EP1985" s="166"/>
      <c r="EQ1985" s="166"/>
      <c r="ER1985" s="166"/>
      <c r="ES1985" s="166"/>
      <c r="ET1985" s="166"/>
      <c r="EU1985" s="166"/>
      <c r="EV1985" s="166"/>
      <c r="EW1985" s="166"/>
      <c r="EX1985" s="166"/>
      <c r="EY1985" s="166"/>
      <c r="EZ1985" s="166"/>
      <c r="FA1985" s="166"/>
      <c r="FB1985" s="166"/>
      <c r="FC1985" s="166"/>
      <c r="FD1985" s="166"/>
      <c r="FE1985" s="166"/>
      <c r="FF1985" s="166"/>
      <c r="FG1985" s="166"/>
      <c r="FH1985" s="166"/>
      <c r="FI1985" s="166"/>
      <c r="FJ1985" s="166"/>
    </row>
    <row r="1986" spans="13:166" s="19" customFormat="1">
      <c r="M1986" s="166"/>
      <c r="N1986" s="166"/>
      <c r="O1986" s="166"/>
      <c r="P1986" s="166"/>
      <c r="Q1986" s="166"/>
      <c r="R1986" s="166"/>
      <c r="S1986" s="166"/>
      <c r="T1986" s="166"/>
      <c r="U1986" s="166"/>
      <c r="V1986" s="166"/>
      <c r="W1986" s="166"/>
      <c r="X1986" s="166"/>
      <c r="Y1986" s="166"/>
      <c r="Z1986" s="166"/>
      <c r="AA1986" s="166"/>
      <c r="AB1986" s="166"/>
      <c r="AC1986" s="166"/>
      <c r="AD1986" s="166"/>
      <c r="AE1986" s="166"/>
      <c r="AF1986" s="166"/>
      <c r="AG1986" s="166"/>
      <c r="AH1986" s="167"/>
      <c r="AI1986" s="167"/>
      <c r="AJ1986" s="167"/>
      <c r="AK1986" s="167"/>
      <c r="AL1986" s="167"/>
      <c r="AM1986" s="167"/>
      <c r="AN1986" s="167"/>
      <c r="AO1986" s="167"/>
      <c r="AP1986" s="167"/>
      <c r="AQ1986" s="167"/>
      <c r="AR1986" s="167"/>
      <c r="AS1986" s="167"/>
      <c r="AT1986" s="167"/>
      <c r="AU1986" s="167"/>
      <c r="AV1986" s="167"/>
      <c r="AW1986" s="167"/>
      <c r="AX1986" s="167"/>
      <c r="AY1986" s="167"/>
      <c r="AZ1986" s="167"/>
      <c r="BA1986" s="167"/>
      <c r="BB1986" s="167"/>
      <c r="BC1986" s="167"/>
      <c r="BD1986" s="167"/>
      <c r="BE1986" s="167"/>
      <c r="BF1986" s="167"/>
      <c r="BG1986" s="167"/>
      <c r="BH1986" s="167"/>
      <c r="BI1986" s="167"/>
      <c r="BJ1986" s="167"/>
      <c r="BK1986" s="167"/>
      <c r="BL1986" s="166"/>
      <c r="BM1986" s="166"/>
      <c r="BN1986" s="166"/>
      <c r="BO1986" s="166"/>
      <c r="BP1986" s="166"/>
      <c r="BQ1986" s="166"/>
      <c r="BR1986" s="166"/>
      <c r="BS1986" s="166"/>
      <c r="BT1986" s="166"/>
      <c r="BU1986" s="166"/>
      <c r="BV1986" s="166"/>
      <c r="BW1986" s="166"/>
      <c r="BX1986" s="166"/>
      <c r="BY1986" s="166"/>
      <c r="BZ1986" s="166"/>
      <c r="CA1986" s="166"/>
      <c r="CB1986" s="166"/>
      <c r="CC1986" s="166"/>
      <c r="CD1986" s="166"/>
      <c r="CE1986" s="166"/>
      <c r="CF1986" s="166"/>
      <c r="CG1986" s="166"/>
      <c r="CH1986" s="166"/>
      <c r="CI1986" s="166"/>
      <c r="CJ1986" s="166"/>
      <c r="CK1986" s="166"/>
      <c r="CL1986" s="166"/>
      <c r="CM1986" s="166"/>
      <c r="CN1986" s="166"/>
      <c r="CO1986" s="166"/>
      <c r="CP1986" s="166"/>
      <c r="CQ1986" s="166"/>
      <c r="CR1986" s="166"/>
      <c r="CS1986" s="166"/>
      <c r="CT1986" s="166"/>
      <c r="CU1986" s="166"/>
      <c r="CV1986" s="166"/>
      <c r="CW1986" s="166"/>
      <c r="CX1986" s="166"/>
      <c r="CY1986" s="166"/>
      <c r="CZ1986" s="166"/>
      <c r="DA1986" s="166"/>
      <c r="DB1986" s="166"/>
      <c r="DC1986" s="166"/>
      <c r="DD1986" s="166"/>
      <c r="DE1986" s="166"/>
      <c r="DF1986" s="166"/>
      <c r="DG1986" s="166"/>
      <c r="DH1986" s="166"/>
      <c r="DI1986" s="166"/>
      <c r="DJ1986" s="166"/>
      <c r="DK1986" s="166"/>
      <c r="DL1986" s="166"/>
      <c r="DM1986" s="166"/>
      <c r="DN1986" s="166"/>
      <c r="DO1986" s="166"/>
      <c r="DP1986" s="166"/>
      <c r="DQ1986" s="166"/>
      <c r="DR1986" s="166"/>
      <c r="DS1986" s="166"/>
      <c r="DT1986" s="166"/>
      <c r="DU1986" s="166"/>
      <c r="DV1986" s="166"/>
      <c r="DW1986" s="166"/>
      <c r="DX1986" s="166"/>
      <c r="DY1986" s="166"/>
      <c r="DZ1986" s="166"/>
      <c r="EA1986" s="166"/>
      <c r="EB1986" s="166"/>
      <c r="EC1986" s="166"/>
      <c r="ED1986" s="166"/>
      <c r="EE1986" s="166"/>
      <c r="EF1986" s="166"/>
      <c r="EG1986" s="166"/>
      <c r="EH1986" s="166"/>
      <c r="EI1986" s="166"/>
      <c r="EJ1986" s="166"/>
      <c r="EK1986" s="166"/>
      <c r="EL1986" s="166"/>
      <c r="EM1986" s="166"/>
      <c r="EN1986" s="166"/>
      <c r="EO1986" s="166"/>
      <c r="EP1986" s="166"/>
      <c r="EQ1986" s="166"/>
      <c r="ER1986" s="166"/>
      <c r="ES1986" s="166"/>
      <c r="ET1986" s="166"/>
      <c r="EU1986" s="166"/>
      <c r="EV1986" s="166"/>
      <c r="EW1986" s="166"/>
      <c r="EX1986" s="166"/>
      <c r="EY1986" s="166"/>
      <c r="EZ1986" s="166"/>
      <c r="FA1986" s="166"/>
      <c r="FB1986" s="166"/>
      <c r="FC1986" s="166"/>
      <c r="FD1986" s="166"/>
      <c r="FE1986" s="166"/>
      <c r="FF1986" s="166"/>
      <c r="FG1986" s="166"/>
      <c r="FH1986" s="166"/>
      <c r="FI1986" s="166"/>
      <c r="FJ1986" s="166"/>
    </row>
    <row r="1987" spans="13:166" s="19" customFormat="1">
      <c r="M1987" s="166"/>
      <c r="N1987" s="166"/>
      <c r="O1987" s="166"/>
      <c r="P1987" s="166"/>
      <c r="Q1987" s="166"/>
      <c r="R1987" s="166"/>
      <c r="S1987" s="166"/>
      <c r="T1987" s="166"/>
      <c r="U1987" s="166"/>
      <c r="V1987" s="166"/>
      <c r="W1987" s="166"/>
      <c r="X1987" s="166"/>
      <c r="Y1987" s="166"/>
      <c r="Z1987" s="166"/>
      <c r="AA1987" s="166"/>
      <c r="AB1987" s="166"/>
      <c r="AC1987" s="166"/>
      <c r="AD1987" s="166"/>
      <c r="AE1987" s="166"/>
      <c r="AF1987" s="166"/>
      <c r="AG1987" s="166"/>
      <c r="AH1987" s="167"/>
      <c r="AI1987" s="167"/>
      <c r="AJ1987" s="167"/>
      <c r="AK1987" s="167"/>
      <c r="AL1987" s="167"/>
      <c r="AM1987" s="167"/>
      <c r="AN1987" s="167"/>
      <c r="AO1987" s="167"/>
      <c r="AP1987" s="167"/>
      <c r="AQ1987" s="167"/>
      <c r="AR1987" s="167"/>
      <c r="AS1987" s="167"/>
      <c r="AT1987" s="167"/>
      <c r="AU1987" s="167"/>
      <c r="AV1987" s="167"/>
      <c r="AW1987" s="167"/>
      <c r="AX1987" s="167"/>
      <c r="AY1987" s="167"/>
      <c r="AZ1987" s="167"/>
      <c r="BA1987" s="167"/>
      <c r="BB1987" s="167"/>
      <c r="BC1987" s="167"/>
      <c r="BD1987" s="167"/>
      <c r="BE1987" s="167"/>
      <c r="BF1987" s="167"/>
      <c r="BG1987" s="167"/>
      <c r="BH1987" s="167"/>
      <c r="BI1987" s="167"/>
      <c r="BJ1987" s="167"/>
      <c r="BK1987" s="167"/>
      <c r="BL1987" s="166"/>
      <c r="BM1987" s="166"/>
      <c r="BN1987" s="166"/>
      <c r="BO1987" s="166"/>
      <c r="BP1987" s="166"/>
      <c r="BQ1987" s="166"/>
      <c r="BR1987" s="166"/>
      <c r="BS1987" s="166"/>
      <c r="BT1987" s="166"/>
      <c r="BU1987" s="166"/>
      <c r="BV1987" s="166"/>
      <c r="BW1987" s="166"/>
      <c r="BX1987" s="166"/>
      <c r="BY1987" s="166"/>
      <c r="BZ1987" s="166"/>
      <c r="CA1987" s="166"/>
      <c r="CB1987" s="166"/>
      <c r="CC1987" s="166"/>
      <c r="CD1987" s="166"/>
      <c r="CE1987" s="166"/>
      <c r="CF1987" s="166"/>
      <c r="CG1987" s="166"/>
      <c r="CH1987" s="166"/>
      <c r="CI1987" s="166"/>
      <c r="CJ1987" s="166"/>
      <c r="CK1987" s="166"/>
      <c r="CL1987" s="166"/>
      <c r="CM1987" s="166"/>
      <c r="CN1987" s="166"/>
      <c r="CO1987" s="166"/>
      <c r="CP1987" s="166"/>
      <c r="CQ1987" s="166"/>
      <c r="CR1987" s="166"/>
      <c r="CS1987" s="166"/>
      <c r="CT1987" s="166"/>
      <c r="CU1987" s="166"/>
      <c r="CV1987" s="166"/>
      <c r="CW1987" s="166"/>
      <c r="CX1987" s="166"/>
      <c r="CY1987" s="166"/>
      <c r="CZ1987" s="166"/>
      <c r="DA1987" s="166"/>
      <c r="DB1987" s="166"/>
      <c r="DC1987" s="166"/>
      <c r="DD1987" s="166"/>
      <c r="DE1987" s="166"/>
      <c r="DF1987" s="166"/>
      <c r="DG1987" s="166"/>
      <c r="DH1987" s="166"/>
      <c r="DI1987" s="166"/>
      <c r="DJ1987" s="166"/>
      <c r="DK1987" s="166"/>
      <c r="DL1987" s="166"/>
      <c r="DM1987" s="166"/>
      <c r="DN1987" s="166"/>
      <c r="DO1987" s="166"/>
      <c r="DP1987" s="166"/>
      <c r="DQ1987" s="166"/>
      <c r="DR1987" s="166"/>
      <c r="DS1987" s="166"/>
      <c r="DT1987" s="166"/>
      <c r="DU1987" s="166"/>
      <c r="DV1987" s="166"/>
      <c r="DW1987" s="166"/>
      <c r="DX1987" s="166"/>
      <c r="DY1987" s="166"/>
      <c r="DZ1987" s="166"/>
      <c r="EA1987" s="166"/>
      <c r="EB1987" s="166"/>
      <c r="EC1987" s="166"/>
      <c r="ED1987" s="166"/>
      <c r="EE1987" s="166"/>
      <c r="EF1987" s="166"/>
      <c r="EG1987" s="166"/>
      <c r="EH1987" s="166"/>
      <c r="EI1987" s="166"/>
      <c r="EJ1987" s="166"/>
      <c r="EK1987" s="166"/>
      <c r="EL1987" s="166"/>
      <c r="EM1987" s="166"/>
      <c r="EN1987" s="166"/>
      <c r="EO1987" s="166"/>
      <c r="EP1987" s="166"/>
      <c r="EQ1987" s="166"/>
      <c r="ER1987" s="166"/>
      <c r="ES1987" s="166"/>
      <c r="ET1987" s="166"/>
      <c r="EU1987" s="166"/>
      <c r="EV1987" s="166"/>
      <c r="EW1987" s="166"/>
      <c r="EX1987" s="166"/>
      <c r="EY1987" s="166"/>
      <c r="EZ1987" s="166"/>
      <c r="FA1987" s="166"/>
      <c r="FB1987" s="166"/>
      <c r="FC1987" s="166"/>
      <c r="FD1987" s="166"/>
      <c r="FE1987" s="166"/>
      <c r="FF1987" s="166"/>
      <c r="FG1987" s="166"/>
      <c r="FH1987" s="166"/>
      <c r="FI1987" s="166"/>
      <c r="FJ1987" s="166"/>
    </row>
    <row r="1988" spans="13:166" s="19" customFormat="1">
      <c r="M1988" s="166"/>
      <c r="N1988" s="166"/>
      <c r="O1988" s="166"/>
      <c r="P1988" s="166"/>
      <c r="Q1988" s="166"/>
      <c r="R1988" s="166"/>
      <c r="S1988" s="166"/>
      <c r="T1988" s="166"/>
      <c r="U1988" s="166"/>
      <c r="V1988" s="166"/>
      <c r="W1988" s="166"/>
      <c r="X1988" s="166"/>
      <c r="Y1988" s="166"/>
      <c r="Z1988" s="166"/>
      <c r="AA1988" s="166"/>
      <c r="AB1988" s="166"/>
      <c r="AC1988" s="166"/>
      <c r="AD1988" s="166"/>
      <c r="AE1988" s="166"/>
      <c r="AF1988" s="166"/>
      <c r="AG1988" s="166"/>
      <c r="AH1988" s="167"/>
      <c r="AI1988" s="167"/>
      <c r="AJ1988" s="167"/>
      <c r="AK1988" s="167"/>
      <c r="AL1988" s="167"/>
      <c r="AM1988" s="167"/>
      <c r="AN1988" s="167"/>
      <c r="AO1988" s="167"/>
      <c r="AP1988" s="167"/>
      <c r="AQ1988" s="167"/>
      <c r="AR1988" s="167"/>
      <c r="AS1988" s="167"/>
      <c r="AT1988" s="167"/>
      <c r="AU1988" s="167"/>
      <c r="AV1988" s="167"/>
      <c r="AW1988" s="167"/>
      <c r="AX1988" s="167"/>
      <c r="AY1988" s="167"/>
      <c r="AZ1988" s="167"/>
      <c r="BA1988" s="167"/>
      <c r="BB1988" s="167"/>
      <c r="BC1988" s="167"/>
      <c r="BD1988" s="167"/>
      <c r="BE1988" s="167"/>
      <c r="BF1988" s="167"/>
      <c r="BG1988" s="167"/>
      <c r="BH1988" s="167"/>
      <c r="BI1988" s="167"/>
      <c r="BJ1988" s="167"/>
      <c r="BK1988" s="167"/>
      <c r="BL1988" s="166"/>
      <c r="BM1988" s="166"/>
      <c r="BN1988" s="166"/>
      <c r="BO1988" s="166"/>
      <c r="BP1988" s="166"/>
      <c r="BQ1988" s="166"/>
      <c r="BR1988" s="166"/>
      <c r="BS1988" s="166"/>
      <c r="BT1988" s="166"/>
      <c r="BU1988" s="166"/>
      <c r="BV1988" s="166"/>
      <c r="BW1988" s="166"/>
      <c r="BX1988" s="166"/>
      <c r="BY1988" s="166"/>
      <c r="BZ1988" s="166"/>
      <c r="CA1988" s="166"/>
      <c r="CB1988" s="166"/>
      <c r="CC1988" s="166"/>
      <c r="CD1988" s="166"/>
      <c r="CE1988" s="166"/>
      <c r="CF1988" s="166"/>
      <c r="CG1988" s="166"/>
      <c r="CH1988" s="166"/>
      <c r="CI1988" s="166"/>
      <c r="CJ1988" s="166"/>
      <c r="CK1988" s="166"/>
      <c r="CL1988" s="166"/>
      <c r="CM1988" s="166"/>
      <c r="CN1988" s="166"/>
      <c r="CO1988" s="166"/>
      <c r="CP1988" s="166"/>
      <c r="CQ1988" s="166"/>
      <c r="CR1988" s="166"/>
      <c r="CS1988" s="166"/>
      <c r="CT1988" s="166"/>
      <c r="CU1988" s="166"/>
      <c r="CV1988" s="166"/>
      <c r="CW1988" s="166"/>
      <c r="CX1988" s="166"/>
      <c r="CY1988" s="166"/>
      <c r="CZ1988" s="166"/>
      <c r="DA1988" s="166"/>
      <c r="DB1988" s="166"/>
      <c r="DC1988" s="166"/>
      <c r="DD1988" s="166"/>
      <c r="DE1988" s="166"/>
      <c r="DF1988" s="166"/>
      <c r="DG1988" s="166"/>
      <c r="DH1988" s="166"/>
      <c r="DI1988" s="166"/>
      <c r="DJ1988" s="166"/>
      <c r="DK1988" s="166"/>
      <c r="DL1988" s="166"/>
      <c r="DM1988" s="166"/>
      <c r="DN1988" s="166"/>
      <c r="DO1988" s="166"/>
      <c r="DP1988" s="166"/>
      <c r="DQ1988" s="166"/>
      <c r="DR1988" s="166"/>
      <c r="DS1988" s="166"/>
      <c r="DT1988" s="166"/>
      <c r="DU1988" s="166"/>
      <c r="DV1988" s="166"/>
      <c r="DW1988" s="166"/>
      <c r="DX1988" s="166"/>
      <c r="DY1988" s="166"/>
      <c r="DZ1988" s="166"/>
      <c r="EA1988" s="166"/>
      <c r="EB1988" s="166"/>
      <c r="EC1988" s="166"/>
      <c r="ED1988" s="166"/>
      <c r="EE1988" s="166"/>
      <c r="EF1988" s="166"/>
      <c r="EG1988" s="166"/>
      <c r="EH1988" s="166"/>
      <c r="EI1988" s="166"/>
      <c r="EJ1988" s="166"/>
      <c r="EK1988" s="166"/>
      <c r="EL1988" s="166"/>
      <c r="EM1988" s="166"/>
      <c r="EN1988" s="166"/>
      <c r="EO1988" s="166"/>
      <c r="EP1988" s="166"/>
      <c r="EQ1988" s="166"/>
      <c r="ER1988" s="166"/>
      <c r="ES1988" s="166"/>
      <c r="ET1988" s="166"/>
      <c r="EU1988" s="166"/>
      <c r="EV1988" s="166"/>
      <c r="EW1988" s="166"/>
      <c r="EX1988" s="166"/>
      <c r="EY1988" s="166"/>
      <c r="EZ1988" s="166"/>
      <c r="FA1988" s="166"/>
      <c r="FB1988" s="166"/>
      <c r="FC1988" s="166"/>
      <c r="FD1988" s="166"/>
      <c r="FE1988" s="166"/>
      <c r="FF1988" s="166"/>
      <c r="FG1988" s="166"/>
      <c r="FH1988" s="166"/>
      <c r="FI1988" s="166"/>
      <c r="FJ1988" s="166"/>
    </row>
    <row r="1989" spans="13:166" s="19" customFormat="1">
      <c r="M1989" s="166"/>
      <c r="N1989" s="166"/>
      <c r="O1989" s="166"/>
      <c r="P1989" s="166"/>
      <c r="Q1989" s="166"/>
      <c r="R1989" s="166"/>
      <c r="S1989" s="166"/>
      <c r="T1989" s="166"/>
      <c r="U1989" s="166"/>
      <c r="V1989" s="166"/>
      <c r="W1989" s="166"/>
      <c r="X1989" s="166"/>
      <c r="Y1989" s="166"/>
      <c r="Z1989" s="166"/>
      <c r="AA1989" s="166"/>
      <c r="AB1989" s="166"/>
      <c r="AC1989" s="166"/>
      <c r="AD1989" s="166"/>
      <c r="AE1989" s="166"/>
      <c r="AF1989" s="166"/>
      <c r="AG1989" s="166"/>
      <c r="AH1989" s="167"/>
      <c r="AI1989" s="167"/>
      <c r="AJ1989" s="167"/>
      <c r="AK1989" s="167"/>
      <c r="AL1989" s="167"/>
      <c r="AM1989" s="167"/>
      <c r="AN1989" s="167"/>
      <c r="AO1989" s="167"/>
      <c r="AP1989" s="167"/>
      <c r="AQ1989" s="167"/>
      <c r="AR1989" s="167"/>
      <c r="AS1989" s="167"/>
      <c r="AT1989" s="167"/>
      <c r="AU1989" s="167"/>
      <c r="AV1989" s="167"/>
      <c r="AW1989" s="167"/>
      <c r="AX1989" s="167"/>
      <c r="AY1989" s="167"/>
      <c r="AZ1989" s="167"/>
      <c r="BA1989" s="167"/>
      <c r="BB1989" s="167"/>
      <c r="BC1989" s="167"/>
      <c r="BD1989" s="167"/>
      <c r="BE1989" s="167"/>
      <c r="BF1989" s="167"/>
      <c r="BG1989" s="167"/>
      <c r="BH1989" s="167"/>
      <c r="BI1989" s="167"/>
      <c r="BJ1989" s="167"/>
      <c r="BK1989" s="167"/>
      <c r="BL1989" s="166"/>
      <c r="BM1989" s="166"/>
      <c r="BN1989" s="166"/>
      <c r="BO1989" s="166"/>
      <c r="BP1989" s="166"/>
      <c r="BQ1989" s="166"/>
      <c r="BR1989" s="166"/>
      <c r="BS1989" s="166"/>
      <c r="BT1989" s="166"/>
      <c r="BU1989" s="166"/>
      <c r="BV1989" s="166"/>
      <c r="BW1989" s="166"/>
      <c r="BX1989" s="166"/>
      <c r="BY1989" s="166"/>
      <c r="BZ1989" s="166"/>
      <c r="CA1989" s="166"/>
      <c r="CB1989" s="166"/>
      <c r="CC1989" s="166"/>
      <c r="CD1989" s="166"/>
      <c r="CE1989" s="166"/>
      <c r="CF1989" s="166"/>
      <c r="CG1989" s="166"/>
      <c r="CH1989" s="166"/>
      <c r="CI1989" s="166"/>
      <c r="CJ1989" s="166"/>
      <c r="CK1989" s="166"/>
      <c r="CL1989" s="166"/>
      <c r="CM1989" s="166"/>
      <c r="CN1989" s="166"/>
      <c r="CO1989" s="166"/>
      <c r="CP1989" s="166"/>
      <c r="CQ1989" s="166"/>
      <c r="CR1989" s="166"/>
      <c r="CS1989" s="166"/>
      <c r="CT1989" s="166"/>
      <c r="CU1989" s="166"/>
      <c r="CV1989" s="166"/>
      <c r="CW1989" s="166"/>
      <c r="CX1989" s="166"/>
      <c r="CY1989" s="166"/>
      <c r="CZ1989" s="166"/>
      <c r="DA1989" s="166"/>
      <c r="DB1989" s="166"/>
      <c r="DC1989" s="166"/>
      <c r="DD1989" s="166"/>
      <c r="DE1989" s="166"/>
      <c r="DF1989" s="166"/>
      <c r="DG1989" s="166"/>
      <c r="DH1989" s="166"/>
      <c r="DI1989" s="166"/>
      <c r="DJ1989" s="166"/>
      <c r="DK1989" s="166"/>
      <c r="DL1989" s="166"/>
      <c r="DM1989" s="166"/>
      <c r="DN1989" s="166"/>
      <c r="DO1989" s="166"/>
      <c r="DP1989" s="166"/>
      <c r="DQ1989" s="166"/>
      <c r="DR1989" s="166"/>
      <c r="DS1989" s="166"/>
      <c r="DT1989" s="166"/>
      <c r="DU1989" s="166"/>
      <c r="DV1989" s="166"/>
      <c r="DW1989" s="166"/>
      <c r="DX1989" s="166"/>
      <c r="DY1989" s="166"/>
      <c r="DZ1989" s="166"/>
      <c r="EA1989" s="166"/>
      <c r="EB1989" s="166"/>
      <c r="EC1989" s="166"/>
      <c r="ED1989" s="166"/>
      <c r="EE1989" s="166"/>
      <c r="EF1989" s="166"/>
      <c r="EG1989" s="166"/>
      <c r="EH1989" s="166"/>
      <c r="EI1989" s="166"/>
      <c r="EJ1989" s="166"/>
      <c r="EK1989" s="166"/>
      <c r="EL1989" s="166"/>
      <c r="EM1989" s="166"/>
      <c r="EN1989" s="166"/>
      <c r="EO1989" s="166"/>
      <c r="EP1989" s="166"/>
      <c r="EQ1989" s="166"/>
      <c r="ER1989" s="166"/>
      <c r="ES1989" s="166"/>
      <c r="ET1989" s="166"/>
      <c r="EU1989" s="166"/>
      <c r="EV1989" s="166"/>
      <c r="EW1989" s="166"/>
      <c r="EX1989" s="166"/>
      <c r="EY1989" s="166"/>
      <c r="EZ1989" s="166"/>
      <c r="FA1989" s="166"/>
      <c r="FB1989" s="166"/>
      <c r="FC1989" s="166"/>
      <c r="FD1989" s="166"/>
      <c r="FE1989" s="166"/>
      <c r="FF1989" s="166"/>
      <c r="FG1989" s="166"/>
      <c r="FH1989" s="166"/>
      <c r="FI1989" s="166"/>
      <c r="FJ1989" s="166"/>
    </row>
    <row r="1990" spans="13:166" s="19" customFormat="1">
      <c r="M1990" s="166"/>
      <c r="N1990" s="166"/>
      <c r="O1990" s="166"/>
      <c r="P1990" s="166"/>
      <c r="Q1990" s="166"/>
      <c r="R1990" s="166"/>
      <c r="S1990" s="166"/>
      <c r="T1990" s="166"/>
      <c r="U1990" s="166"/>
      <c r="V1990" s="166"/>
      <c r="W1990" s="166"/>
      <c r="X1990" s="166"/>
      <c r="Y1990" s="166"/>
      <c r="Z1990" s="166"/>
      <c r="AA1990" s="166"/>
      <c r="AB1990" s="166"/>
      <c r="AC1990" s="166"/>
      <c r="AD1990" s="166"/>
      <c r="AE1990" s="166"/>
      <c r="AF1990" s="166"/>
      <c r="AG1990" s="166"/>
      <c r="AH1990" s="167"/>
      <c r="AI1990" s="167"/>
      <c r="AJ1990" s="167"/>
      <c r="AK1990" s="167"/>
      <c r="AL1990" s="167"/>
      <c r="AM1990" s="167"/>
      <c r="AN1990" s="167"/>
      <c r="AO1990" s="167"/>
      <c r="AP1990" s="167"/>
      <c r="AQ1990" s="167"/>
      <c r="AR1990" s="167"/>
      <c r="AS1990" s="167"/>
      <c r="AT1990" s="167"/>
      <c r="AU1990" s="167"/>
      <c r="AV1990" s="167"/>
      <c r="AW1990" s="167"/>
      <c r="AX1990" s="167"/>
      <c r="AY1990" s="167"/>
      <c r="AZ1990" s="167"/>
      <c r="BA1990" s="167"/>
      <c r="BB1990" s="167"/>
      <c r="BC1990" s="167"/>
      <c r="BD1990" s="167"/>
      <c r="BE1990" s="167"/>
      <c r="BF1990" s="167"/>
      <c r="BG1990" s="167"/>
      <c r="BH1990" s="167"/>
      <c r="BI1990" s="167"/>
      <c r="BJ1990" s="167"/>
      <c r="BK1990" s="167"/>
      <c r="BL1990" s="166"/>
      <c r="BM1990" s="166"/>
      <c r="BN1990" s="166"/>
      <c r="BO1990" s="166"/>
      <c r="BP1990" s="166"/>
      <c r="BQ1990" s="166"/>
      <c r="BR1990" s="166"/>
      <c r="BS1990" s="166"/>
      <c r="BT1990" s="166"/>
      <c r="BU1990" s="166"/>
      <c r="BV1990" s="166"/>
      <c r="BW1990" s="166"/>
      <c r="BX1990" s="166"/>
      <c r="BY1990" s="166"/>
      <c r="BZ1990" s="166"/>
      <c r="CA1990" s="166"/>
      <c r="CB1990" s="166"/>
      <c r="CC1990" s="166"/>
      <c r="CD1990" s="166"/>
      <c r="CE1990" s="166"/>
      <c r="CF1990" s="166"/>
      <c r="CG1990" s="166"/>
      <c r="CH1990" s="166"/>
      <c r="CI1990" s="166"/>
      <c r="CJ1990" s="166"/>
      <c r="CK1990" s="166"/>
      <c r="CL1990" s="166"/>
      <c r="CM1990" s="166"/>
      <c r="CN1990" s="166"/>
      <c r="CO1990" s="166"/>
      <c r="CP1990" s="166"/>
      <c r="CQ1990" s="166"/>
      <c r="CR1990" s="166"/>
      <c r="CS1990" s="166"/>
      <c r="CT1990" s="166"/>
      <c r="CU1990" s="166"/>
      <c r="CV1990" s="166"/>
      <c r="CW1990" s="166"/>
      <c r="CX1990" s="166"/>
      <c r="CY1990" s="166"/>
      <c r="CZ1990" s="166"/>
      <c r="DA1990" s="166"/>
      <c r="DB1990" s="166"/>
      <c r="DC1990" s="166"/>
      <c r="DD1990" s="166"/>
      <c r="DE1990" s="166"/>
      <c r="DF1990" s="166"/>
      <c r="DG1990" s="166"/>
      <c r="DH1990" s="166"/>
      <c r="DI1990" s="166"/>
      <c r="DJ1990" s="166"/>
      <c r="DK1990" s="166"/>
      <c r="DL1990" s="166"/>
      <c r="DM1990" s="166"/>
      <c r="DN1990" s="166"/>
      <c r="DO1990" s="166"/>
      <c r="DP1990" s="166"/>
      <c r="DQ1990" s="166"/>
      <c r="DR1990" s="166"/>
      <c r="DS1990" s="166"/>
      <c r="DT1990" s="166"/>
      <c r="DU1990" s="166"/>
      <c r="DV1990" s="166"/>
      <c r="DW1990" s="166"/>
      <c r="DX1990" s="166"/>
      <c r="DY1990" s="166"/>
      <c r="DZ1990" s="166"/>
      <c r="EA1990" s="166"/>
      <c r="EB1990" s="166"/>
      <c r="EC1990" s="166"/>
      <c r="ED1990" s="166"/>
      <c r="EE1990" s="166"/>
      <c r="EF1990" s="166"/>
      <c r="EG1990" s="166"/>
      <c r="EH1990" s="166"/>
      <c r="EI1990" s="166"/>
      <c r="EJ1990" s="166"/>
      <c r="EK1990" s="166"/>
      <c r="EL1990" s="166"/>
      <c r="EM1990" s="166"/>
      <c r="EN1990" s="166"/>
      <c r="EO1990" s="166"/>
      <c r="EP1990" s="166"/>
      <c r="EQ1990" s="166"/>
      <c r="ER1990" s="166"/>
      <c r="ES1990" s="166"/>
      <c r="ET1990" s="166"/>
      <c r="EU1990" s="166"/>
      <c r="EV1990" s="166"/>
      <c r="EW1990" s="166"/>
      <c r="EX1990" s="166"/>
      <c r="EY1990" s="166"/>
      <c r="EZ1990" s="166"/>
      <c r="FA1990" s="166"/>
      <c r="FB1990" s="166"/>
      <c r="FC1990" s="166"/>
      <c r="FD1990" s="166"/>
      <c r="FE1990" s="166"/>
      <c r="FF1990" s="166"/>
      <c r="FG1990" s="166"/>
      <c r="FH1990" s="166"/>
      <c r="FI1990" s="166"/>
      <c r="FJ1990" s="166"/>
    </row>
    <row r="1991" spans="13:166" s="19" customFormat="1">
      <c r="M1991" s="166"/>
      <c r="N1991" s="166"/>
      <c r="O1991" s="166"/>
      <c r="P1991" s="166"/>
      <c r="Q1991" s="166"/>
      <c r="R1991" s="166"/>
      <c r="S1991" s="166"/>
      <c r="T1991" s="166"/>
      <c r="U1991" s="166"/>
      <c r="V1991" s="166"/>
      <c r="W1991" s="166"/>
      <c r="X1991" s="166"/>
      <c r="Y1991" s="166"/>
      <c r="Z1991" s="166"/>
      <c r="AA1991" s="166"/>
      <c r="AB1991" s="166"/>
      <c r="AC1991" s="166"/>
      <c r="AD1991" s="166"/>
      <c r="AE1991" s="166"/>
      <c r="AF1991" s="166"/>
      <c r="AG1991" s="166"/>
      <c r="AH1991" s="167"/>
      <c r="AI1991" s="167"/>
      <c r="AJ1991" s="167"/>
      <c r="AK1991" s="167"/>
      <c r="AL1991" s="167"/>
      <c r="AM1991" s="167"/>
      <c r="AN1991" s="167"/>
      <c r="AO1991" s="167"/>
      <c r="AP1991" s="167"/>
      <c r="AQ1991" s="167"/>
      <c r="AR1991" s="167"/>
      <c r="AS1991" s="167"/>
      <c r="AT1991" s="167"/>
      <c r="AU1991" s="167"/>
      <c r="AV1991" s="167"/>
      <c r="AW1991" s="167"/>
      <c r="AX1991" s="167"/>
      <c r="AY1991" s="167"/>
      <c r="AZ1991" s="167"/>
      <c r="BA1991" s="167"/>
      <c r="BB1991" s="167"/>
      <c r="BC1991" s="167"/>
      <c r="BD1991" s="167"/>
      <c r="BE1991" s="167"/>
      <c r="BF1991" s="167"/>
      <c r="BG1991" s="167"/>
      <c r="BH1991" s="167"/>
      <c r="BI1991" s="167"/>
      <c r="BJ1991" s="167"/>
      <c r="BK1991" s="167"/>
      <c r="BL1991" s="166"/>
      <c r="BM1991" s="166"/>
      <c r="BN1991" s="166"/>
      <c r="BO1991" s="166"/>
      <c r="BP1991" s="166"/>
      <c r="BQ1991" s="166"/>
      <c r="BR1991" s="166"/>
      <c r="BS1991" s="166"/>
      <c r="BT1991" s="166"/>
      <c r="BU1991" s="166"/>
      <c r="BV1991" s="166"/>
      <c r="BW1991" s="166"/>
      <c r="BX1991" s="166"/>
      <c r="BY1991" s="166"/>
      <c r="BZ1991" s="166"/>
      <c r="CA1991" s="166"/>
      <c r="CB1991" s="166"/>
      <c r="CC1991" s="166"/>
      <c r="CD1991" s="166"/>
      <c r="CE1991" s="166"/>
      <c r="CF1991" s="166"/>
      <c r="CG1991" s="166"/>
      <c r="CH1991" s="166"/>
      <c r="CI1991" s="166"/>
      <c r="CJ1991" s="166"/>
      <c r="CK1991" s="166"/>
      <c r="CL1991" s="166"/>
      <c r="CM1991" s="166"/>
      <c r="CN1991" s="166"/>
      <c r="CO1991" s="166"/>
      <c r="CP1991" s="166"/>
      <c r="CQ1991" s="166"/>
      <c r="CR1991" s="166"/>
      <c r="CS1991" s="166"/>
      <c r="CT1991" s="166"/>
      <c r="CU1991" s="166"/>
      <c r="CV1991" s="166"/>
      <c r="CW1991" s="166"/>
      <c r="CX1991" s="166"/>
      <c r="CY1991" s="166"/>
      <c r="CZ1991" s="166"/>
      <c r="DA1991" s="166"/>
      <c r="DB1991" s="166"/>
      <c r="DC1991" s="166"/>
      <c r="DD1991" s="166"/>
      <c r="DE1991" s="166"/>
      <c r="DF1991" s="166"/>
      <c r="DG1991" s="166"/>
      <c r="DH1991" s="166"/>
      <c r="DI1991" s="166"/>
      <c r="DJ1991" s="166"/>
      <c r="DK1991" s="166"/>
      <c r="DL1991" s="166"/>
      <c r="DM1991" s="166"/>
      <c r="DN1991" s="166"/>
      <c r="DO1991" s="166"/>
      <c r="DP1991" s="166"/>
      <c r="DQ1991" s="166"/>
      <c r="DR1991" s="166"/>
      <c r="DS1991" s="166"/>
      <c r="DT1991" s="166"/>
      <c r="DU1991" s="166"/>
      <c r="DV1991" s="166"/>
      <c r="DW1991" s="166"/>
      <c r="DX1991" s="166"/>
      <c r="DY1991" s="166"/>
      <c r="DZ1991" s="166"/>
      <c r="EA1991" s="166"/>
      <c r="EB1991" s="166"/>
      <c r="EC1991" s="166"/>
      <c r="ED1991" s="166"/>
      <c r="EE1991" s="166"/>
      <c r="EF1991" s="166"/>
      <c r="EG1991" s="166"/>
      <c r="EH1991" s="166"/>
      <c r="EI1991" s="166"/>
      <c r="EJ1991" s="166"/>
      <c r="EK1991" s="166"/>
      <c r="EL1991" s="166"/>
      <c r="EM1991" s="166"/>
      <c r="EN1991" s="166"/>
      <c r="EO1991" s="166"/>
      <c r="EP1991" s="166"/>
      <c r="EQ1991" s="166"/>
      <c r="ER1991" s="166"/>
      <c r="ES1991" s="166"/>
      <c r="ET1991" s="166"/>
      <c r="EU1991" s="166"/>
      <c r="EV1991" s="166"/>
      <c r="EW1991" s="166"/>
      <c r="EX1991" s="166"/>
      <c r="EY1991" s="166"/>
      <c r="EZ1991" s="166"/>
      <c r="FA1991" s="166"/>
      <c r="FB1991" s="166"/>
      <c r="FC1991" s="166"/>
      <c r="FD1991" s="166"/>
      <c r="FE1991" s="166"/>
      <c r="FF1991" s="166"/>
      <c r="FG1991" s="166"/>
      <c r="FH1991" s="166"/>
      <c r="FI1991" s="166"/>
      <c r="FJ1991" s="166"/>
    </row>
    <row r="1992" spans="13:166" s="19" customFormat="1">
      <c r="M1992" s="166"/>
      <c r="N1992" s="166"/>
      <c r="O1992" s="166"/>
      <c r="P1992" s="166"/>
      <c r="Q1992" s="166"/>
      <c r="R1992" s="166"/>
      <c r="S1992" s="166"/>
      <c r="T1992" s="166"/>
      <c r="U1992" s="166"/>
      <c r="V1992" s="166"/>
      <c r="W1992" s="166"/>
      <c r="X1992" s="166"/>
      <c r="Y1992" s="166"/>
      <c r="Z1992" s="166"/>
      <c r="AA1992" s="166"/>
      <c r="AB1992" s="166"/>
      <c r="AC1992" s="166"/>
      <c r="AD1992" s="166"/>
      <c r="AE1992" s="166"/>
      <c r="AF1992" s="166"/>
      <c r="AG1992" s="166"/>
      <c r="AH1992" s="167"/>
      <c r="AI1992" s="167"/>
      <c r="AJ1992" s="167"/>
      <c r="AK1992" s="167"/>
      <c r="AL1992" s="167"/>
      <c r="AM1992" s="167"/>
      <c r="AN1992" s="167"/>
      <c r="AO1992" s="167"/>
      <c r="AP1992" s="167"/>
      <c r="AQ1992" s="167"/>
      <c r="AR1992" s="167"/>
      <c r="AS1992" s="167"/>
      <c r="AT1992" s="167"/>
      <c r="AU1992" s="167"/>
      <c r="AV1992" s="167"/>
      <c r="AW1992" s="167"/>
      <c r="AX1992" s="167"/>
      <c r="AY1992" s="167"/>
      <c r="AZ1992" s="167"/>
      <c r="BA1992" s="167"/>
      <c r="BB1992" s="167"/>
      <c r="BC1992" s="167"/>
      <c r="BD1992" s="167"/>
      <c r="BE1992" s="167"/>
      <c r="BF1992" s="167"/>
      <c r="BG1992" s="167"/>
      <c r="BH1992" s="167"/>
      <c r="BI1992" s="167"/>
      <c r="BJ1992" s="167"/>
      <c r="BK1992" s="167"/>
      <c r="BL1992" s="166"/>
      <c r="BM1992" s="166"/>
      <c r="BN1992" s="166"/>
      <c r="BO1992" s="166"/>
      <c r="BP1992" s="166"/>
      <c r="BQ1992" s="166"/>
      <c r="BR1992" s="166"/>
      <c r="BS1992" s="166"/>
      <c r="BT1992" s="166"/>
      <c r="BU1992" s="166"/>
      <c r="BV1992" s="166"/>
      <c r="BW1992" s="166"/>
      <c r="BX1992" s="166"/>
      <c r="BY1992" s="166"/>
      <c r="BZ1992" s="166"/>
      <c r="CA1992" s="166"/>
      <c r="CB1992" s="166"/>
      <c r="CC1992" s="166"/>
      <c r="CD1992" s="166"/>
      <c r="CE1992" s="166"/>
      <c r="CF1992" s="166"/>
      <c r="CG1992" s="166"/>
      <c r="CH1992" s="166"/>
      <c r="CI1992" s="166"/>
      <c r="CJ1992" s="166"/>
      <c r="CK1992" s="166"/>
      <c r="CL1992" s="166"/>
      <c r="CM1992" s="166"/>
      <c r="CN1992" s="166"/>
      <c r="CO1992" s="166"/>
      <c r="CP1992" s="166"/>
      <c r="CQ1992" s="166"/>
      <c r="CR1992" s="166"/>
      <c r="CS1992" s="166"/>
      <c r="CT1992" s="166"/>
      <c r="CU1992" s="166"/>
      <c r="CV1992" s="166"/>
      <c r="CW1992" s="166"/>
      <c r="CX1992" s="166"/>
      <c r="CY1992" s="166"/>
      <c r="CZ1992" s="166"/>
      <c r="DA1992" s="166"/>
      <c r="DB1992" s="166"/>
      <c r="DC1992" s="166"/>
      <c r="DD1992" s="166"/>
      <c r="DE1992" s="166"/>
      <c r="DF1992" s="166"/>
      <c r="DG1992" s="166"/>
      <c r="DH1992" s="166"/>
      <c r="DI1992" s="166"/>
      <c r="DJ1992" s="166"/>
      <c r="DK1992" s="166"/>
      <c r="DL1992" s="166"/>
      <c r="DM1992" s="166"/>
      <c r="DN1992" s="166"/>
      <c r="DO1992" s="166"/>
      <c r="DP1992" s="166"/>
      <c r="DQ1992" s="166"/>
      <c r="DR1992" s="166"/>
      <c r="DS1992" s="166"/>
      <c r="DT1992" s="166"/>
      <c r="DU1992" s="166"/>
      <c r="DV1992" s="166"/>
      <c r="DW1992" s="166"/>
      <c r="DX1992" s="166"/>
      <c r="DY1992" s="166"/>
      <c r="DZ1992" s="166"/>
      <c r="EA1992" s="166"/>
      <c r="EB1992" s="166"/>
      <c r="EC1992" s="166"/>
      <c r="ED1992" s="166"/>
      <c r="EE1992" s="166"/>
      <c r="EF1992" s="166"/>
      <c r="EG1992" s="166"/>
      <c r="EH1992" s="166"/>
      <c r="EI1992" s="166"/>
      <c r="EJ1992" s="166"/>
      <c r="EK1992" s="166"/>
      <c r="EL1992" s="166"/>
      <c r="EM1992" s="166"/>
      <c r="EN1992" s="166"/>
      <c r="EO1992" s="166"/>
      <c r="EP1992" s="166"/>
      <c r="EQ1992" s="166"/>
      <c r="ER1992" s="166"/>
      <c r="ES1992" s="166"/>
      <c r="ET1992" s="166"/>
      <c r="EU1992" s="166"/>
      <c r="EV1992" s="166"/>
      <c r="EW1992" s="166"/>
      <c r="EX1992" s="166"/>
      <c r="EY1992" s="166"/>
      <c r="EZ1992" s="166"/>
      <c r="FA1992" s="166"/>
      <c r="FB1992" s="166"/>
      <c r="FC1992" s="166"/>
      <c r="FD1992" s="166"/>
      <c r="FE1992" s="166"/>
      <c r="FF1992" s="166"/>
      <c r="FG1992" s="166"/>
      <c r="FH1992" s="166"/>
      <c r="FI1992" s="166"/>
      <c r="FJ1992" s="166"/>
    </row>
    <row r="1993" spans="13:166" s="19" customFormat="1">
      <c r="M1993" s="166"/>
      <c r="N1993" s="166"/>
      <c r="O1993" s="166"/>
      <c r="P1993" s="166"/>
      <c r="Q1993" s="166"/>
      <c r="R1993" s="166"/>
      <c r="S1993" s="166"/>
      <c r="T1993" s="166"/>
      <c r="U1993" s="166"/>
      <c r="V1993" s="166"/>
      <c r="W1993" s="166"/>
      <c r="X1993" s="166"/>
      <c r="Y1993" s="166"/>
      <c r="Z1993" s="166"/>
      <c r="AA1993" s="166"/>
      <c r="AB1993" s="166"/>
      <c r="AC1993" s="166"/>
      <c r="AD1993" s="166"/>
      <c r="AE1993" s="166"/>
      <c r="AF1993" s="166"/>
      <c r="AG1993" s="166"/>
      <c r="AH1993" s="167"/>
      <c r="AI1993" s="167"/>
      <c r="AJ1993" s="167"/>
      <c r="AK1993" s="167"/>
      <c r="AL1993" s="167"/>
      <c r="AM1993" s="167"/>
      <c r="AN1993" s="167"/>
      <c r="AO1993" s="167"/>
      <c r="AP1993" s="167"/>
      <c r="AQ1993" s="167"/>
      <c r="AR1993" s="167"/>
      <c r="AS1993" s="167"/>
      <c r="AT1993" s="167"/>
      <c r="AU1993" s="167"/>
      <c r="AV1993" s="167"/>
      <c r="AW1993" s="167"/>
      <c r="AX1993" s="167"/>
      <c r="AY1993" s="167"/>
      <c r="AZ1993" s="167"/>
      <c r="BA1993" s="167"/>
      <c r="BB1993" s="167"/>
      <c r="BC1993" s="167"/>
      <c r="BD1993" s="167"/>
      <c r="BE1993" s="167"/>
      <c r="BF1993" s="167"/>
      <c r="BG1993" s="167"/>
      <c r="BH1993" s="167"/>
      <c r="BI1993" s="167"/>
      <c r="BJ1993" s="167"/>
      <c r="BK1993" s="167"/>
      <c r="BL1993" s="166"/>
      <c r="BM1993" s="166"/>
      <c r="BN1993" s="166"/>
      <c r="BO1993" s="166"/>
      <c r="BP1993" s="166"/>
      <c r="BQ1993" s="166"/>
      <c r="BR1993" s="166"/>
      <c r="BS1993" s="166"/>
      <c r="BT1993" s="166"/>
      <c r="BU1993" s="166"/>
      <c r="BV1993" s="166"/>
      <c r="BW1993" s="166"/>
      <c r="BX1993" s="166"/>
      <c r="BY1993" s="166"/>
      <c r="BZ1993" s="166"/>
      <c r="CA1993" s="166"/>
      <c r="CB1993" s="166"/>
      <c r="CC1993" s="166"/>
      <c r="CD1993" s="166"/>
      <c r="CE1993" s="166"/>
      <c r="CF1993" s="166"/>
      <c r="CG1993" s="166"/>
      <c r="CH1993" s="166"/>
      <c r="CI1993" s="166"/>
      <c r="CJ1993" s="166"/>
      <c r="CK1993" s="166"/>
      <c r="CL1993" s="166"/>
      <c r="CM1993" s="166"/>
      <c r="CN1993" s="166"/>
      <c r="CO1993" s="166"/>
      <c r="CP1993" s="166"/>
      <c r="CQ1993" s="166"/>
      <c r="CR1993" s="166"/>
      <c r="CS1993" s="166"/>
      <c r="CT1993" s="166"/>
      <c r="CU1993" s="166"/>
      <c r="CV1993" s="166"/>
      <c r="CW1993" s="166"/>
      <c r="CX1993" s="166"/>
      <c r="CY1993" s="166"/>
      <c r="CZ1993" s="166"/>
      <c r="DA1993" s="166"/>
      <c r="DB1993" s="166"/>
      <c r="DC1993" s="166"/>
      <c r="DD1993" s="166"/>
      <c r="DE1993" s="166"/>
      <c r="DF1993" s="166"/>
      <c r="DG1993" s="166"/>
      <c r="DH1993" s="166"/>
      <c r="DI1993" s="166"/>
      <c r="DJ1993" s="166"/>
      <c r="DK1993" s="166"/>
      <c r="DL1993" s="166"/>
      <c r="DM1993" s="166"/>
      <c r="DN1993" s="166"/>
      <c r="DO1993" s="166"/>
      <c r="DP1993" s="166"/>
      <c r="DQ1993" s="166"/>
      <c r="DR1993" s="166"/>
      <c r="DS1993" s="166"/>
      <c r="DT1993" s="166"/>
      <c r="DU1993" s="166"/>
      <c r="DV1993" s="166"/>
      <c r="DW1993" s="166"/>
      <c r="DX1993" s="166"/>
      <c r="DY1993" s="166"/>
      <c r="DZ1993" s="166"/>
      <c r="EA1993" s="166"/>
      <c r="EB1993" s="166"/>
      <c r="EC1993" s="166"/>
      <c r="ED1993" s="166"/>
      <c r="EE1993" s="166"/>
      <c r="EF1993" s="166"/>
      <c r="EG1993" s="166"/>
      <c r="EH1993" s="166"/>
      <c r="EI1993" s="166"/>
      <c r="EJ1993" s="166"/>
      <c r="EK1993" s="166"/>
      <c r="EL1993" s="166"/>
      <c r="EM1993" s="166"/>
      <c r="EN1993" s="166"/>
      <c r="EO1993" s="166"/>
      <c r="EP1993" s="166"/>
      <c r="EQ1993" s="166"/>
      <c r="ER1993" s="166"/>
      <c r="ES1993" s="166"/>
      <c r="ET1993" s="166"/>
      <c r="EU1993" s="166"/>
      <c r="EV1993" s="166"/>
      <c r="EW1993" s="166"/>
      <c r="EX1993" s="166"/>
      <c r="EY1993" s="166"/>
      <c r="EZ1993" s="166"/>
      <c r="FA1993" s="166"/>
      <c r="FB1993" s="166"/>
      <c r="FC1993" s="166"/>
      <c r="FD1993" s="166"/>
      <c r="FE1993" s="166"/>
      <c r="FF1993" s="166"/>
      <c r="FG1993" s="166"/>
      <c r="FH1993" s="166"/>
      <c r="FI1993" s="166"/>
      <c r="FJ1993" s="166"/>
    </row>
    <row r="1994" spans="13:166" s="19" customFormat="1">
      <c r="M1994" s="166"/>
      <c r="N1994" s="166"/>
      <c r="O1994" s="166"/>
      <c r="P1994" s="166"/>
      <c r="Q1994" s="166"/>
      <c r="R1994" s="166"/>
      <c r="S1994" s="166"/>
      <c r="T1994" s="166"/>
      <c r="U1994" s="166"/>
      <c r="V1994" s="166"/>
      <c r="W1994" s="166"/>
      <c r="X1994" s="166"/>
      <c r="Y1994" s="166"/>
      <c r="Z1994" s="166"/>
      <c r="AA1994" s="166"/>
      <c r="AB1994" s="166"/>
      <c r="AC1994" s="166"/>
      <c r="AD1994" s="166"/>
      <c r="AE1994" s="166"/>
      <c r="AF1994" s="166"/>
      <c r="AG1994" s="166"/>
      <c r="AH1994" s="167"/>
      <c r="AI1994" s="167"/>
      <c r="AJ1994" s="167"/>
      <c r="AK1994" s="167"/>
      <c r="AL1994" s="167"/>
      <c r="AM1994" s="167"/>
      <c r="AN1994" s="167"/>
      <c r="AO1994" s="167"/>
      <c r="AP1994" s="167"/>
      <c r="AQ1994" s="167"/>
      <c r="AR1994" s="167"/>
      <c r="AS1994" s="167"/>
      <c r="AT1994" s="167"/>
      <c r="AU1994" s="167"/>
      <c r="AV1994" s="167"/>
      <c r="AW1994" s="167"/>
      <c r="AX1994" s="167"/>
      <c r="AY1994" s="167"/>
      <c r="AZ1994" s="167"/>
      <c r="BA1994" s="167"/>
      <c r="BB1994" s="167"/>
      <c r="BC1994" s="167"/>
      <c r="BD1994" s="167"/>
      <c r="BE1994" s="167"/>
      <c r="BF1994" s="167"/>
      <c r="BG1994" s="167"/>
      <c r="BH1994" s="167"/>
      <c r="BI1994" s="167"/>
      <c r="BJ1994" s="167"/>
      <c r="BK1994" s="167"/>
      <c r="BL1994" s="166"/>
      <c r="BM1994" s="166"/>
      <c r="BN1994" s="166"/>
      <c r="BO1994" s="166"/>
      <c r="BP1994" s="166"/>
      <c r="BQ1994" s="166"/>
      <c r="BR1994" s="166"/>
      <c r="BS1994" s="166"/>
      <c r="BT1994" s="166"/>
      <c r="BU1994" s="166"/>
      <c r="BV1994" s="166"/>
      <c r="BW1994" s="166"/>
      <c r="BX1994" s="166"/>
      <c r="BY1994" s="166"/>
      <c r="BZ1994" s="166"/>
      <c r="CA1994" s="166"/>
      <c r="CB1994" s="166"/>
      <c r="CC1994" s="166"/>
      <c r="CD1994" s="166"/>
      <c r="CE1994" s="166"/>
      <c r="CF1994" s="166"/>
      <c r="CG1994" s="166"/>
      <c r="CH1994" s="166"/>
      <c r="CI1994" s="166"/>
      <c r="CJ1994" s="166"/>
      <c r="CK1994" s="166"/>
      <c r="CL1994" s="166"/>
      <c r="CM1994" s="166"/>
      <c r="CN1994" s="166"/>
      <c r="CO1994" s="166"/>
      <c r="CP1994" s="166"/>
      <c r="CQ1994" s="166"/>
      <c r="CR1994" s="166"/>
      <c r="CS1994" s="166"/>
      <c r="CT1994" s="166"/>
      <c r="CU1994" s="166"/>
      <c r="CV1994" s="166"/>
      <c r="CW1994" s="166"/>
      <c r="CX1994" s="166"/>
      <c r="CY1994" s="166"/>
      <c r="CZ1994" s="166"/>
      <c r="DA1994" s="166"/>
      <c r="DB1994" s="166"/>
      <c r="DC1994" s="166"/>
      <c r="DD1994" s="166"/>
      <c r="DE1994" s="166"/>
      <c r="DF1994" s="166"/>
      <c r="DG1994" s="166"/>
      <c r="DH1994" s="166"/>
      <c r="DI1994" s="166"/>
      <c r="DJ1994" s="166"/>
      <c r="DK1994" s="166"/>
      <c r="DL1994" s="166"/>
      <c r="DM1994" s="166"/>
      <c r="DN1994" s="166"/>
      <c r="DO1994" s="166"/>
      <c r="DP1994" s="166"/>
      <c r="DQ1994" s="166"/>
      <c r="DR1994" s="166"/>
      <c r="DS1994" s="166"/>
      <c r="DT1994" s="166"/>
      <c r="DU1994" s="166"/>
      <c r="DV1994" s="166"/>
      <c r="DW1994" s="166"/>
      <c r="DX1994" s="166"/>
      <c r="DY1994" s="166"/>
      <c r="DZ1994" s="166"/>
      <c r="EA1994" s="166"/>
      <c r="EB1994" s="166"/>
      <c r="EC1994" s="166"/>
      <c r="ED1994" s="166"/>
      <c r="EE1994" s="166"/>
      <c r="EF1994" s="166"/>
      <c r="EG1994" s="166"/>
      <c r="EH1994" s="166"/>
      <c r="EI1994" s="166"/>
      <c r="EJ1994" s="166"/>
      <c r="EK1994" s="166"/>
      <c r="EL1994" s="166"/>
      <c r="EM1994" s="166"/>
      <c r="EN1994" s="166"/>
      <c r="EO1994" s="166"/>
      <c r="EP1994" s="166"/>
      <c r="EQ1994" s="166"/>
      <c r="ER1994" s="166"/>
      <c r="ES1994" s="166"/>
      <c r="ET1994" s="166"/>
      <c r="EU1994" s="166"/>
      <c r="EV1994" s="166"/>
      <c r="EW1994" s="166"/>
      <c r="EX1994" s="166"/>
      <c r="EY1994" s="166"/>
      <c r="EZ1994" s="166"/>
      <c r="FA1994" s="166"/>
      <c r="FB1994" s="166"/>
      <c r="FC1994" s="166"/>
      <c r="FD1994" s="166"/>
      <c r="FE1994" s="166"/>
      <c r="FF1994" s="166"/>
      <c r="FG1994" s="166"/>
      <c r="FH1994" s="166"/>
      <c r="FI1994" s="166"/>
      <c r="FJ1994" s="166"/>
    </row>
    <row r="1995" spans="13:166" s="19" customFormat="1">
      <c r="M1995" s="166"/>
      <c r="N1995" s="166"/>
      <c r="O1995" s="166"/>
      <c r="P1995" s="166"/>
      <c r="Q1995" s="166"/>
      <c r="R1995" s="166"/>
      <c r="S1995" s="166"/>
      <c r="T1995" s="166"/>
      <c r="U1995" s="166"/>
      <c r="V1995" s="166"/>
      <c r="W1995" s="166"/>
      <c r="X1995" s="166"/>
      <c r="Y1995" s="166"/>
      <c r="Z1995" s="166"/>
      <c r="AA1995" s="166"/>
      <c r="AB1995" s="166"/>
      <c r="AC1995" s="166"/>
      <c r="AD1995" s="166"/>
      <c r="AE1995" s="166"/>
      <c r="AF1995" s="166"/>
      <c r="AG1995" s="166"/>
      <c r="AH1995" s="167"/>
      <c r="AI1995" s="167"/>
      <c r="AJ1995" s="167"/>
      <c r="AK1995" s="167"/>
      <c r="AL1995" s="167"/>
      <c r="AM1995" s="167"/>
      <c r="AN1995" s="167"/>
      <c r="AO1995" s="167"/>
      <c r="AP1995" s="167"/>
      <c r="AQ1995" s="167"/>
      <c r="AR1995" s="167"/>
      <c r="AS1995" s="167"/>
      <c r="AT1995" s="167"/>
      <c r="AU1995" s="167"/>
      <c r="AV1995" s="167"/>
      <c r="AW1995" s="167"/>
      <c r="AX1995" s="167"/>
      <c r="AY1995" s="167"/>
      <c r="AZ1995" s="167"/>
      <c r="BA1995" s="167"/>
      <c r="BB1995" s="167"/>
      <c r="BC1995" s="167"/>
      <c r="BD1995" s="167"/>
      <c r="BE1995" s="167"/>
      <c r="BF1995" s="167"/>
      <c r="BG1995" s="167"/>
      <c r="BH1995" s="167"/>
      <c r="BI1995" s="167"/>
      <c r="BJ1995" s="167"/>
      <c r="BK1995" s="167"/>
      <c r="BL1995" s="166"/>
      <c r="BM1995" s="166"/>
      <c r="BN1995" s="166"/>
      <c r="BO1995" s="166"/>
      <c r="BP1995" s="166"/>
      <c r="BQ1995" s="166"/>
      <c r="BR1995" s="166"/>
      <c r="BS1995" s="166"/>
      <c r="BT1995" s="166"/>
      <c r="BU1995" s="166"/>
      <c r="BV1995" s="166"/>
      <c r="BW1995" s="166"/>
      <c r="BX1995" s="166"/>
      <c r="BY1995" s="166"/>
      <c r="BZ1995" s="166"/>
      <c r="CA1995" s="166"/>
      <c r="CB1995" s="166"/>
      <c r="CC1995" s="166"/>
      <c r="CD1995" s="166"/>
      <c r="CE1995" s="166"/>
      <c r="CF1995" s="166"/>
      <c r="CG1995" s="166"/>
      <c r="CH1995" s="166"/>
      <c r="CI1995" s="166"/>
      <c r="CJ1995" s="166"/>
      <c r="CK1995" s="166"/>
      <c r="CL1995" s="166"/>
      <c r="CM1995" s="166"/>
      <c r="CN1995" s="166"/>
      <c r="CO1995" s="166"/>
      <c r="CP1995" s="166"/>
      <c r="CQ1995" s="166"/>
      <c r="CR1995" s="166"/>
      <c r="CS1995" s="166"/>
      <c r="CT1995" s="166"/>
      <c r="CU1995" s="166"/>
      <c r="CV1995" s="166"/>
      <c r="CW1995" s="166"/>
      <c r="CX1995" s="166"/>
      <c r="CY1995" s="166"/>
      <c r="CZ1995" s="166"/>
      <c r="DA1995" s="166"/>
      <c r="DB1995" s="166"/>
      <c r="DC1995" s="166"/>
      <c r="DD1995" s="166"/>
      <c r="DE1995" s="166"/>
      <c r="DF1995" s="166"/>
      <c r="DG1995" s="166"/>
      <c r="DH1995" s="166"/>
      <c r="DI1995" s="166"/>
      <c r="DJ1995" s="166"/>
      <c r="DK1995" s="166"/>
      <c r="DL1995" s="166"/>
      <c r="DM1995" s="166"/>
      <c r="DN1995" s="166"/>
      <c r="DO1995" s="166"/>
      <c r="DP1995" s="166"/>
      <c r="DQ1995" s="166"/>
      <c r="DR1995" s="166"/>
      <c r="DS1995" s="166"/>
      <c r="DT1995" s="166"/>
      <c r="DU1995" s="166"/>
      <c r="DV1995" s="166"/>
      <c r="DW1995" s="166"/>
      <c r="DX1995" s="166"/>
      <c r="DY1995" s="166"/>
      <c r="DZ1995" s="166"/>
      <c r="EA1995" s="166"/>
      <c r="EB1995" s="166"/>
      <c r="EC1995" s="166"/>
      <c r="ED1995" s="166"/>
      <c r="EE1995" s="166"/>
      <c r="EF1995" s="166"/>
      <c r="EG1995" s="166"/>
      <c r="EH1995" s="166"/>
      <c r="EI1995" s="166"/>
      <c r="EJ1995" s="166"/>
      <c r="EK1995" s="166"/>
      <c r="EL1995" s="166"/>
      <c r="EM1995" s="166"/>
      <c r="EN1995" s="166"/>
      <c r="EO1995" s="166"/>
      <c r="EP1995" s="166"/>
      <c r="EQ1995" s="166"/>
      <c r="ER1995" s="166"/>
      <c r="ES1995" s="166"/>
      <c r="ET1995" s="166"/>
      <c r="EU1995" s="166"/>
      <c r="EV1995" s="166"/>
      <c r="EW1995" s="166"/>
      <c r="EX1995" s="166"/>
      <c r="EY1995" s="166"/>
      <c r="EZ1995" s="166"/>
      <c r="FA1995" s="166"/>
      <c r="FB1995" s="166"/>
      <c r="FC1995" s="166"/>
      <c r="FD1995" s="166"/>
      <c r="FE1995" s="166"/>
      <c r="FF1995" s="166"/>
      <c r="FG1995" s="166"/>
      <c r="FH1995" s="166"/>
      <c r="FI1995" s="166"/>
      <c r="FJ1995" s="166"/>
    </row>
    <row r="1996" spans="13:166" s="19" customFormat="1">
      <c r="M1996" s="166"/>
      <c r="N1996" s="166"/>
      <c r="O1996" s="166"/>
      <c r="P1996" s="166"/>
      <c r="Q1996" s="166"/>
      <c r="R1996" s="166"/>
      <c r="S1996" s="166"/>
      <c r="T1996" s="166"/>
      <c r="U1996" s="166"/>
      <c r="V1996" s="166"/>
      <c r="W1996" s="166"/>
      <c r="X1996" s="166"/>
      <c r="Y1996" s="166"/>
      <c r="Z1996" s="166"/>
      <c r="AA1996" s="166"/>
      <c r="AB1996" s="166"/>
      <c r="AC1996" s="166"/>
      <c r="AD1996" s="166"/>
      <c r="AE1996" s="166"/>
      <c r="AF1996" s="166"/>
      <c r="AG1996" s="166"/>
      <c r="AH1996" s="167"/>
      <c r="AI1996" s="167"/>
      <c r="AJ1996" s="167"/>
      <c r="AK1996" s="167"/>
      <c r="AL1996" s="167"/>
      <c r="AM1996" s="167"/>
      <c r="AN1996" s="167"/>
      <c r="AO1996" s="167"/>
      <c r="AP1996" s="167"/>
      <c r="AQ1996" s="167"/>
      <c r="AR1996" s="167"/>
      <c r="AS1996" s="167"/>
      <c r="AT1996" s="167"/>
      <c r="AU1996" s="167"/>
      <c r="AV1996" s="167"/>
      <c r="AW1996" s="167"/>
      <c r="AX1996" s="167"/>
      <c r="AY1996" s="167"/>
      <c r="AZ1996" s="167"/>
      <c r="BA1996" s="167"/>
      <c r="BB1996" s="167"/>
      <c r="BC1996" s="167"/>
      <c r="BD1996" s="167"/>
      <c r="BE1996" s="167"/>
      <c r="BF1996" s="167"/>
      <c r="BG1996" s="167"/>
      <c r="BH1996" s="167"/>
      <c r="BI1996" s="167"/>
      <c r="BJ1996" s="167"/>
      <c r="BK1996" s="167"/>
      <c r="BL1996" s="166"/>
      <c r="BM1996" s="166"/>
      <c r="BN1996" s="166"/>
      <c r="BO1996" s="166"/>
      <c r="BP1996" s="166"/>
      <c r="BQ1996" s="166"/>
      <c r="BR1996" s="166"/>
      <c r="BS1996" s="166"/>
      <c r="BT1996" s="166"/>
      <c r="BU1996" s="166"/>
      <c r="BV1996" s="166"/>
      <c r="BW1996" s="166"/>
      <c r="BX1996" s="166"/>
      <c r="BY1996" s="166"/>
      <c r="BZ1996" s="166"/>
      <c r="CA1996" s="166"/>
      <c r="CB1996" s="166"/>
      <c r="CC1996" s="166"/>
      <c r="CD1996" s="166"/>
      <c r="CE1996" s="166"/>
      <c r="CF1996" s="166"/>
      <c r="CG1996" s="166"/>
      <c r="CH1996" s="166"/>
      <c r="CI1996" s="166"/>
      <c r="CJ1996" s="166"/>
      <c r="CK1996" s="166"/>
      <c r="CL1996" s="166"/>
      <c r="CM1996" s="166"/>
      <c r="CN1996" s="166"/>
      <c r="CO1996" s="166"/>
      <c r="CP1996" s="166"/>
      <c r="CQ1996" s="166"/>
      <c r="CR1996" s="166"/>
      <c r="CS1996" s="166"/>
      <c r="CT1996" s="166"/>
      <c r="CU1996" s="166"/>
      <c r="CV1996" s="166"/>
      <c r="CW1996" s="166"/>
      <c r="CX1996" s="166"/>
      <c r="CY1996" s="166"/>
      <c r="CZ1996" s="166"/>
      <c r="DA1996" s="166"/>
      <c r="DB1996" s="166"/>
      <c r="DC1996" s="166"/>
      <c r="DD1996" s="166"/>
      <c r="DE1996" s="166"/>
      <c r="DF1996" s="166"/>
      <c r="DG1996" s="166"/>
      <c r="DH1996" s="166"/>
      <c r="DI1996" s="166"/>
      <c r="DJ1996" s="166"/>
      <c r="DK1996" s="166"/>
      <c r="DL1996" s="166"/>
      <c r="DM1996" s="166"/>
      <c r="DN1996" s="166"/>
      <c r="DO1996" s="166"/>
      <c r="DP1996" s="166"/>
      <c r="DQ1996" s="166"/>
      <c r="DR1996" s="166"/>
      <c r="DS1996" s="166"/>
      <c r="DT1996" s="166"/>
      <c r="DU1996" s="166"/>
      <c r="DV1996" s="166"/>
      <c r="DW1996" s="166"/>
      <c r="DX1996" s="166"/>
      <c r="DY1996" s="166"/>
      <c r="DZ1996" s="166"/>
      <c r="EA1996" s="166"/>
      <c r="EB1996" s="166"/>
      <c r="EC1996" s="166"/>
      <c r="ED1996" s="166"/>
      <c r="EE1996" s="166"/>
      <c r="EF1996" s="166"/>
      <c r="EG1996" s="166"/>
      <c r="EH1996" s="166"/>
      <c r="EI1996" s="166"/>
      <c r="EJ1996" s="166"/>
      <c r="EK1996" s="166"/>
      <c r="EL1996" s="166"/>
      <c r="EM1996" s="166"/>
      <c r="EN1996" s="166"/>
      <c r="EO1996" s="166"/>
      <c r="EP1996" s="166"/>
      <c r="EQ1996" s="166"/>
      <c r="ER1996" s="166"/>
      <c r="ES1996" s="166"/>
      <c r="ET1996" s="166"/>
      <c r="EU1996" s="166"/>
      <c r="EV1996" s="166"/>
      <c r="EW1996" s="166"/>
      <c r="EX1996" s="166"/>
      <c r="EY1996" s="166"/>
      <c r="EZ1996" s="166"/>
      <c r="FA1996" s="166"/>
      <c r="FB1996" s="166"/>
      <c r="FC1996" s="166"/>
      <c r="FD1996" s="166"/>
      <c r="FE1996" s="166"/>
      <c r="FF1996" s="166"/>
      <c r="FG1996" s="166"/>
      <c r="FH1996" s="166"/>
      <c r="FI1996" s="166"/>
      <c r="FJ1996" s="166"/>
    </row>
    <row r="1997" spans="13:166" s="19" customFormat="1">
      <c r="M1997" s="166"/>
      <c r="N1997" s="166"/>
      <c r="O1997" s="166"/>
      <c r="P1997" s="166"/>
      <c r="Q1997" s="166"/>
      <c r="R1997" s="166"/>
      <c r="S1997" s="166"/>
      <c r="T1997" s="166"/>
      <c r="U1997" s="166"/>
      <c r="V1997" s="166"/>
      <c r="W1997" s="166"/>
      <c r="X1997" s="166"/>
      <c r="Y1997" s="166"/>
      <c r="Z1997" s="166"/>
      <c r="AA1997" s="166"/>
      <c r="AB1997" s="166"/>
      <c r="AC1997" s="166"/>
      <c r="AD1997" s="166"/>
      <c r="AE1997" s="166"/>
      <c r="AF1997" s="166"/>
      <c r="AG1997" s="166"/>
      <c r="AH1997" s="167"/>
      <c r="AI1997" s="167"/>
      <c r="AJ1997" s="167"/>
      <c r="AK1997" s="167"/>
      <c r="AL1997" s="167"/>
      <c r="AM1997" s="167"/>
      <c r="AN1997" s="167"/>
      <c r="AO1997" s="167"/>
      <c r="AP1997" s="167"/>
      <c r="AQ1997" s="167"/>
      <c r="AR1997" s="167"/>
      <c r="AS1997" s="167"/>
      <c r="AT1997" s="167"/>
      <c r="AU1997" s="167"/>
      <c r="AV1997" s="167"/>
      <c r="AW1997" s="167"/>
      <c r="AX1997" s="167"/>
      <c r="AY1997" s="167"/>
      <c r="AZ1997" s="167"/>
      <c r="BA1997" s="167"/>
      <c r="BB1997" s="167"/>
      <c r="BC1997" s="167"/>
      <c r="BD1997" s="167"/>
      <c r="BE1997" s="167"/>
      <c r="BF1997" s="167"/>
      <c r="BG1997" s="167"/>
      <c r="BH1997" s="167"/>
      <c r="BI1997" s="167"/>
      <c r="BJ1997" s="167"/>
      <c r="BK1997" s="167"/>
      <c r="BL1997" s="166"/>
      <c r="BM1997" s="166"/>
      <c r="BN1997" s="166"/>
      <c r="BO1997" s="166"/>
      <c r="BP1997" s="166"/>
      <c r="BQ1997" s="166"/>
      <c r="BR1997" s="166"/>
      <c r="BS1997" s="166"/>
      <c r="BT1997" s="166"/>
      <c r="BU1997" s="166"/>
      <c r="BV1997" s="166"/>
      <c r="BW1997" s="166"/>
      <c r="BX1997" s="166"/>
      <c r="BY1997" s="166"/>
      <c r="BZ1997" s="166"/>
      <c r="CA1997" s="166"/>
      <c r="CB1997" s="166"/>
      <c r="CC1997" s="166"/>
      <c r="CD1997" s="166"/>
      <c r="CE1997" s="166"/>
      <c r="CF1997" s="166"/>
      <c r="CG1997" s="166"/>
      <c r="CH1997" s="166"/>
      <c r="CI1997" s="166"/>
      <c r="CJ1997" s="166"/>
      <c r="CK1997" s="166"/>
      <c r="CL1997" s="166"/>
      <c r="CM1997" s="166"/>
      <c r="CN1997" s="166"/>
      <c r="CO1997" s="166"/>
      <c r="CP1997" s="166"/>
      <c r="CQ1997" s="166"/>
      <c r="CR1997" s="166"/>
      <c r="CS1997" s="166"/>
      <c r="CT1997" s="166"/>
      <c r="CU1997" s="166"/>
      <c r="CV1997" s="166"/>
      <c r="CW1997" s="166"/>
      <c r="CX1997" s="166"/>
      <c r="CY1997" s="166"/>
      <c r="CZ1997" s="166"/>
      <c r="DA1997" s="166"/>
      <c r="DB1997" s="166"/>
      <c r="DC1997" s="166"/>
      <c r="DD1997" s="166"/>
      <c r="DE1997" s="166"/>
      <c r="DF1997" s="166"/>
      <c r="DG1997" s="166"/>
      <c r="DH1997" s="166"/>
      <c r="DI1997" s="166"/>
      <c r="DJ1997" s="166"/>
      <c r="DK1997" s="166"/>
      <c r="DL1997" s="166"/>
      <c r="DM1997" s="166"/>
      <c r="DN1997" s="166"/>
      <c r="DO1997" s="166"/>
      <c r="DP1997" s="166"/>
      <c r="DQ1997" s="166"/>
      <c r="DR1997" s="166"/>
      <c r="DS1997" s="166"/>
      <c r="DT1997" s="166"/>
      <c r="DU1997" s="166"/>
      <c r="DV1997" s="166"/>
      <c r="DW1997" s="166"/>
      <c r="DX1997" s="166"/>
      <c r="DY1997" s="166"/>
      <c r="DZ1997" s="166"/>
      <c r="EA1997" s="166"/>
      <c r="EB1997" s="166"/>
      <c r="EC1997" s="166"/>
      <c r="ED1997" s="166"/>
      <c r="EE1997" s="166"/>
      <c r="EF1997" s="166"/>
      <c r="EG1997" s="166"/>
      <c r="EH1997" s="166"/>
      <c r="EI1997" s="166"/>
      <c r="EJ1997" s="166"/>
      <c r="EK1997" s="166"/>
      <c r="EL1997" s="166"/>
      <c r="EM1997" s="166"/>
      <c r="EN1997" s="166"/>
      <c r="EO1997" s="166"/>
      <c r="EP1997" s="166"/>
      <c r="EQ1997" s="166"/>
      <c r="ER1997" s="166"/>
      <c r="ES1997" s="166"/>
      <c r="ET1997" s="166"/>
      <c r="EU1997" s="166"/>
      <c r="EV1997" s="166"/>
      <c r="EW1997" s="166"/>
      <c r="EX1997" s="166"/>
      <c r="EY1997" s="166"/>
      <c r="EZ1997" s="166"/>
      <c r="FA1997" s="166"/>
      <c r="FB1997" s="166"/>
      <c r="FC1997" s="166"/>
      <c r="FD1997" s="166"/>
      <c r="FE1997" s="166"/>
      <c r="FF1997" s="166"/>
      <c r="FG1997" s="166"/>
      <c r="FH1997" s="166"/>
      <c r="FI1997" s="166"/>
      <c r="FJ1997" s="166"/>
    </row>
    <row r="1998" spans="13:166" s="19" customFormat="1">
      <c r="M1998" s="166"/>
      <c r="N1998" s="166"/>
      <c r="O1998" s="166"/>
      <c r="P1998" s="166"/>
      <c r="Q1998" s="166"/>
      <c r="R1998" s="166"/>
      <c r="S1998" s="166"/>
      <c r="T1998" s="166"/>
      <c r="U1998" s="166"/>
      <c r="V1998" s="166"/>
      <c r="W1998" s="166"/>
      <c r="X1998" s="166"/>
      <c r="Y1998" s="166"/>
      <c r="Z1998" s="166"/>
      <c r="AA1998" s="166"/>
      <c r="AB1998" s="166"/>
      <c r="AC1998" s="166"/>
      <c r="AD1998" s="166"/>
      <c r="AE1998" s="166"/>
      <c r="AF1998" s="166"/>
      <c r="AG1998" s="166"/>
      <c r="AH1998" s="167"/>
      <c r="AI1998" s="167"/>
      <c r="AJ1998" s="167"/>
      <c r="AK1998" s="167"/>
      <c r="AL1998" s="167"/>
      <c r="AM1998" s="167"/>
      <c r="AN1998" s="167"/>
      <c r="AO1998" s="167"/>
      <c r="AP1998" s="167"/>
      <c r="AQ1998" s="167"/>
      <c r="AR1998" s="167"/>
      <c r="AS1998" s="167"/>
      <c r="AT1998" s="167"/>
      <c r="AU1998" s="167"/>
      <c r="AV1998" s="167"/>
      <c r="AW1998" s="167"/>
      <c r="AX1998" s="167"/>
      <c r="AY1998" s="167"/>
      <c r="AZ1998" s="167"/>
      <c r="BA1998" s="167"/>
      <c r="BB1998" s="167"/>
      <c r="BC1998" s="167"/>
      <c r="BD1998" s="167"/>
      <c r="BE1998" s="167"/>
      <c r="BF1998" s="167"/>
      <c r="BG1998" s="167"/>
      <c r="BH1998" s="167"/>
      <c r="BI1998" s="167"/>
      <c r="BJ1998" s="167"/>
      <c r="BK1998" s="167"/>
      <c r="BL1998" s="166"/>
      <c r="BM1998" s="166"/>
      <c r="BN1998" s="166"/>
      <c r="BO1998" s="166"/>
      <c r="BP1998" s="166"/>
      <c r="BQ1998" s="166"/>
      <c r="BR1998" s="166"/>
      <c r="BS1998" s="166"/>
      <c r="BT1998" s="166"/>
      <c r="BU1998" s="166"/>
      <c r="BV1998" s="166"/>
      <c r="BW1998" s="166"/>
      <c r="BX1998" s="166"/>
      <c r="BY1998" s="166"/>
      <c r="BZ1998" s="166"/>
      <c r="CA1998" s="166"/>
      <c r="CB1998" s="166"/>
      <c r="CC1998" s="166"/>
      <c r="CD1998" s="166"/>
      <c r="CE1998" s="166"/>
      <c r="CF1998" s="166"/>
      <c r="CG1998" s="166"/>
      <c r="CH1998" s="166"/>
      <c r="CI1998" s="166"/>
      <c r="CJ1998" s="166"/>
      <c r="CK1998" s="166"/>
      <c r="CL1998" s="166"/>
      <c r="CM1998" s="166"/>
      <c r="CN1998" s="166"/>
      <c r="CO1998" s="166"/>
      <c r="CP1998" s="166"/>
      <c r="CQ1998" s="166"/>
      <c r="CR1998" s="166"/>
      <c r="CS1998" s="166"/>
      <c r="CT1998" s="166"/>
      <c r="CU1998" s="166"/>
      <c r="CV1998" s="166"/>
      <c r="CW1998" s="166"/>
      <c r="CX1998" s="166"/>
      <c r="CY1998" s="166"/>
      <c r="CZ1998" s="166"/>
      <c r="DA1998" s="166"/>
      <c r="DB1998" s="166"/>
      <c r="DC1998" s="166"/>
      <c r="DD1998" s="166"/>
      <c r="DE1998" s="166"/>
      <c r="DF1998" s="166"/>
      <c r="DG1998" s="166"/>
      <c r="DH1998" s="166"/>
      <c r="DI1998" s="166"/>
      <c r="DJ1998" s="166"/>
      <c r="DK1998" s="166"/>
      <c r="DL1998" s="166"/>
      <c r="DM1998" s="166"/>
      <c r="DN1998" s="166"/>
      <c r="DO1998" s="166"/>
      <c r="DP1998" s="166"/>
      <c r="DQ1998" s="166"/>
      <c r="DR1998" s="166"/>
      <c r="DS1998" s="166"/>
      <c r="DT1998" s="166"/>
      <c r="DU1998" s="166"/>
      <c r="DV1998" s="166"/>
      <c r="DW1998" s="166"/>
      <c r="DX1998" s="166"/>
      <c r="DY1998" s="166"/>
      <c r="DZ1998" s="166"/>
      <c r="EA1998" s="166"/>
      <c r="EB1998" s="166"/>
      <c r="EC1998" s="166"/>
      <c r="ED1998" s="166"/>
      <c r="EE1998" s="166"/>
      <c r="EF1998" s="166"/>
      <c r="EG1998" s="166"/>
      <c r="EH1998" s="166"/>
      <c r="EI1998" s="166"/>
      <c r="EJ1998" s="166"/>
      <c r="EK1998" s="166"/>
      <c r="EL1998" s="166"/>
      <c r="EM1998" s="166"/>
      <c r="EN1998" s="166"/>
      <c r="EO1998" s="166"/>
      <c r="EP1998" s="166"/>
      <c r="EQ1998" s="166"/>
      <c r="ER1998" s="166"/>
      <c r="ES1998" s="166"/>
      <c r="ET1998" s="166"/>
      <c r="EU1998" s="166"/>
      <c r="EV1998" s="166"/>
      <c r="EW1998" s="166"/>
      <c r="EX1998" s="166"/>
      <c r="EY1998" s="166"/>
      <c r="EZ1998" s="166"/>
      <c r="FA1998" s="166"/>
      <c r="FB1998" s="166"/>
      <c r="FC1998" s="166"/>
      <c r="FD1998" s="166"/>
      <c r="FE1998" s="166"/>
      <c r="FF1998" s="166"/>
      <c r="FG1998" s="166"/>
      <c r="FH1998" s="166"/>
      <c r="FI1998" s="166"/>
      <c r="FJ1998" s="166"/>
    </row>
    <row r="1999" spans="13:166" s="19" customFormat="1">
      <c r="M1999" s="166"/>
      <c r="N1999" s="166"/>
      <c r="O1999" s="166"/>
      <c r="P1999" s="166"/>
      <c r="Q1999" s="166"/>
      <c r="R1999" s="166"/>
      <c r="S1999" s="166"/>
      <c r="T1999" s="166"/>
      <c r="U1999" s="166"/>
      <c r="V1999" s="166"/>
      <c r="W1999" s="166"/>
      <c r="X1999" s="166"/>
      <c r="Y1999" s="166"/>
      <c r="Z1999" s="166"/>
      <c r="AA1999" s="166"/>
      <c r="AB1999" s="166"/>
      <c r="AC1999" s="166"/>
      <c r="AD1999" s="166"/>
      <c r="AE1999" s="166"/>
      <c r="AF1999" s="166"/>
      <c r="AG1999" s="166"/>
      <c r="AH1999" s="167"/>
      <c r="AI1999" s="167"/>
      <c r="AJ1999" s="167"/>
      <c r="AK1999" s="167"/>
      <c r="AL1999" s="167"/>
      <c r="AM1999" s="167"/>
      <c r="AN1999" s="167"/>
      <c r="AO1999" s="167"/>
      <c r="AP1999" s="167"/>
      <c r="AQ1999" s="167"/>
      <c r="AR1999" s="167"/>
      <c r="AS1999" s="167"/>
      <c r="AT1999" s="167"/>
      <c r="AU1999" s="167"/>
      <c r="AV1999" s="167"/>
      <c r="AW1999" s="167"/>
      <c r="AX1999" s="167"/>
      <c r="AY1999" s="167"/>
      <c r="AZ1999" s="167"/>
      <c r="BA1999" s="167"/>
      <c r="BB1999" s="167"/>
      <c r="BC1999" s="167"/>
      <c r="BD1999" s="167"/>
      <c r="BE1999" s="167"/>
      <c r="BF1999" s="167"/>
      <c r="BG1999" s="167"/>
      <c r="BH1999" s="167"/>
      <c r="BI1999" s="167"/>
      <c r="BJ1999" s="167"/>
      <c r="BK1999" s="167"/>
      <c r="BL1999" s="166"/>
      <c r="BM1999" s="166"/>
      <c r="BN1999" s="166"/>
      <c r="BO1999" s="166"/>
      <c r="BP1999" s="166"/>
      <c r="BQ1999" s="166"/>
      <c r="BR1999" s="166"/>
      <c r="BS1999" s="166"/>
      <c r="BT1999" s="166"/>
      <c r="BU1999" s="166"/>
      <c r="BV1999" s="166"/>
      <c r="BW1999" s="166"/>
      <c r="BX1999" s="166"/>
      <c r="BY1999" s="166"/>
      <c r="BZ1999" s="166"/>
      <c r="CA1999" s="166"/>
      <c r="CB1999" s="166"/>
      <c r="CC1999" s="166"/>
      <c r="CD1999" s="166"/>
      <c r="CE1999" s="166"/>
      <c r="CF1999" s="166"/>
      <c r="CG1999" s="166"/>
      <c r="CH1999" s="166"/>
      <c r="CI1999" s="166"/>
      <c r="CJ1999" s="166"/>
      <c r="CK1999" s="166"/>
      <c r="CL1999" s="166"/>
      <c r="CM1999" s="166"/>
      <c r="CN1999" s="166"/>
      <c r="CO1999" s="166"/>
      <c r="CP1999" s="166"/>
      <c r="CQ1999" s="166"/>
      <c r="CR1999" s="166"/>
      <c r="CS1999" s="166"/>
      <c r="CT1999" s="166"/>
      <c r="CU1999" s="166"/>
      <c r="CV1999" s="166"/>
      <c r="CW1999" s="166"/>
      <c r="CX1999" s="166"/>
      <c r="CY1999" s="166"/>
      <c r="CZ1999" s="166"/>
      <c r="DA1999" s="166"/>
      <c r="DB1999" s="166"/>
      <c r="DC1999" s="166"/>
      <c r="DD1999" s="166"/>
      <c r="DE1999" s="166"/>
      <c r="DF1999" s="166"/>
      <c r="DG1999" s="166"/>
      <c r="DH1999" s="166"/>
      <c r="DI1999" s="166"/>
      <c r="DJ1999" s="166"/>
      <c r="DK1999" s="166"/>
      <c r="DL1999" s="166"/>
      <c r="DM1999" s="166"/>
      <c r="DN1999" s="166"/>
      <c r="DO1999" s="166"/>
      <c r="DP1999" s="166"/>
      <c r="DQ1999" s="166"/>
      <c r="DR1999" s="166"/>
      <c r="DS1999" s="166"/>
      <c r="DT1999" s="166"/>
      <c r="DU1999" s="166"/>
      <c r="DV1999" s="166"/>
      <c r="DW1999" s="166"/>
      <c r="DX1999" s="166"/>
      <c r="DY1999" s="166"/>
      <c r="DZ1999" s="166"/>
      <c r="EA1999" s="166"/>
      <c r="EB1999" s="166"/>
      <c r="EC1999" s="166"/>
      <c r="ED1999" s="166"/>
      <c r="EE1999" s="166"/>
      <c r="EF1999" s="166"/>
      <c r="EG1999" s="166"/>
      <c r="EH1999" s="166"/>
      <c r="EI1999" s="166"/>
      <c r="EJ1999" s="166"/>
      <c r="EK1999" s="166"/>
      <c r="EL1999" s="166"/>
      <c r="EM1999" s="166"/>
      <c r="EN1999" s="166"/>
      <c r="EO1999" s="166"/>
      <c r="EP1999" s="166"/>
      <c r="EQ1999" s="166"/>
      <c r="ER1999" s="166"/>
      <c r="ES1999" s="166"/>
      <c r="ET1999" s="166"/>
      <c r="EU1999" s="166"/>
      <c r="EV1999" s="166"/>
      <c r="EW1999" s="166"/>
      <c r="EX1999" s="166"/>
      <c r="EY1999" s="166"/>
      <c r="EZ1999" s="166"/>
      <c r="FA1999" s="166"/>
      <c r="FB1999" s="166"/>
      <c r="FC1999" s="166"/>
      <c r="FD1999" s="166"/>
      <c r="FE1999" s="166"/>
      <c r="FF1999" s="166"/>
      <c r="FG1999" s="166"/>
      <c r="FH1999" s="166"/>
      <c r="FI1999" s="166"/>
      <c r="FJ1999" s="166"/>
    </row>
    <row r="2000" spans="13:166" s="19" customFormat="1">
      <c r="M2000" s="166"/>
      <c r="N2000" s="166"/>
      <c r="O2000" s="166"/>
      <c r="P2000" s="166"/>
      <c r="Q2000" s="166"/>
      <c r="R2000" s="166"/>
      <c r="S2000" s="166"/>
      <c r="T2000" s="166"/>
      <c r="U2000" s="166"/>
      <c r="V2000" s="166"/>
      <c r="W2000" s="166"/>
      <c r="X2000" s="166"/>
      <c r="Y2000" s="166"/>
      <c r="Z2000" s="166"/>
      <c r="AA2000" s="166"/>
      <c r="AB2000" s="166"/>
      <c r="AC2000" s="166"/>
      <c r="AD2000" s="166"/>
      <c r="AE2000" s="166"/>
      <c r="AF2000" s="166"/>
      <c r="AG2000" s="166"/>
      <c r="AH2000" s="167"/>
      <c r="AI2000" s="167"/>
      <c r="AJ2000" s="167"/>
      <c r="AK2000" s="167"/>
      <c r="AL2000" s="167"/>
      <c r="AM2000" s="167"/>
      <c r="AN2000" s="167"/>
      <c r="AO2000" s="167"/>
      <c r="AP2000" s="167"/>
      <c r="AQ2000" s="167"/>
      <c r="AR2000" s="167"/>
      <c r="AS2000" s="167"/>
      <c r="AT2000" s="167"/>
      <c r="AU2000" s="167"/>
      <c r="AV2000" s="167"/>
      <c r="AW2000" s="167"/>
      <c r="AX2000" s="167"/>
      <c r="AY2000" s="167"/>
      <c r="AZ2000" s="167"/>
      <c r="BA2000" s="167"/>
      <c r="BB2000" s="167"/>
      <c r="BC2000" s="167"/>
      <c r="BD2000" s="167"/>
      <c r="BE2000" s="167"/>
      <c r="BF2000" s="167"/>
      <c r="BG2000" s="167"/>
      <c r="BH2000" s="167"/>
      <c r="BI2000" s="167"/>
      <c r="BJ2000" s="167"/>
      <c r="BK2000" s="167"/>
      <c r="BL2000" s="166"/>
      <c r="BM2000" s="166"/>
      <c r="BN2000" s="166"/>
      <c r="BO2000" s="166"/>
      <c r="BP2000" s="166"/>
      <c r="BQ2000" s="166"/>
      <c r="BR2000" s="166"/>
      <c r="BS2000" s="166"/>
      <c r="BT2000" s="166"/>
      <c r="BU2000" s="166"/>
      <c r="BV2000" s="166"/>
      <c r="BW2000" s="166"/>
      <c r="BX2000" s="166"/>
      <c r="BY2000" s="166"/>
      <c r="BZ2000" s="166"/>
      <c r="CA2000" s="166"/>
      <c r="CB2000" s="166"/>
      <c r="CC2000" s="166"/>
      <c r="CD2000" s="166"/>
      <c r="CE2000" s="166"/>
      <c r="CF2000" s="166"/>
      <c r="CG2000" s="166"/>
      <c r="CH2000" s="166"/>
      <c r="CI2000" s="166"/>
      <c r="CJ2000" s="166"/>
      <c r="CK2000" s="166"/>
      <c r="CL2000" s="166"/>
      <c r="CM2000" s="166"/>
      <c r="CN2000" s="166"/>
      <c r="CO2000" s="166"/>
      <c r="CP2000" s="166"/>
      <c r="CQ2000" s="166"/>
      <c r="CR2000" s="166"/>
      <c r="CS2000" s="166"/>
      <c r="CT2000" s="166"/>
      <c r="CU2000" s="166"/>
      <c r="CV2000" s="166"/>
      <c r="CW2000" s="166"/>
      <c r="CX2000" s="166"/>
      <c r="CY2000" s="166"/>
      <c r="CZ2000" s="166"/>
      <c r="DA2000" s="166"/>
      <c r="DB2000" s="166"/>
      <c r="DC2000" s="166"/>
      <c r="DD2000" s="166"/>
      <c r="DE2000" s="166"/>
      <c r="DF2000" s="166"/>
      <c r="DG2000" s="166"/>
      <c r="DH2000" s="166"/>
      <c r="DI2000" s="166"/>
      <c r="DJ2000" s="166"/>
      <c r="DK2000" s="166"/>
      <c r="DL2000" s="166"/>
      <c r="DM2000" s="166"/>
      <c r="DN2000" s="166"/>
      <c r="DO2000" s="166"/>
      <c r="DP2000" s="166"/>
      <c r="DQ2000" s="166"/>
      <c r="DR2000" s="166"/>
      <c r="DS2000" s="166"/>
      <c r="DT2000" s="166"/>
      <c r="DU2000" s="166"/>
      <c r="DV2000" s="166"/>
      <c r="DW2000" s="166"/>
      <c r="DX2000" s="166"/>
      <c r="DY2000" s="166"/>
      <c r="DZ2000" s="166"/>
      <c r="EA2000" s="166"/>
      <c r="EB2000" s="166"/>
      <c r="EC2000" s="166"/>
      <c r="ED2000" s="166"/>
      <c r="EE2000" s="166"/>
      <c r="EF2000" s="166"/>
      <c r="EG2000" s="166"/>
      <c r="EH2000" s="166"/>
      <c r="EI2000" s="166"/>
      <c r="EJ2000" s="166"/>
      <c r="EK2000" s="166"/>
      <c r="EL2000" s="166"/>
      <c r="EM2000" s="166"/>
      <c r="EN2000" s="166"/>
      <c r="EO2000" s="166"/>
      <c r="EP2000" s="166"/>
      <c r="EQ2000" s="166"/>
      <c r="ER2000" s="166"/>
      <c r="ES2000" s="166"/>
      <c r="ET2000" s="166"/>
      <c r="EU2000" s="166"/>
      <c r="EV2000" s="166"/>
      <c r="EW2000" s="166"/>
      <c r="EX2000" s="166"/>
      <c r="EY2000" s="166"/>
      <c r="EZ2000" s="166"/>
      <c r="FA2000" s="166"/>
      <c r="FB2000" s="166"/>
      <c r="FC2000" s="166"/>
      <c r="FD2000" s="166"/>
      <c r="FE2000" s="166"/>
      <c r="FF2000" s="166"/>
      <c r="FG2000" s="166"/>
      <c r="FH2000" s="166"/>
      <c r="FI2000" s="166"/>
      <c r="FJ2000" s="166"/>
    </row>
    <row r="2001" spans="13:166" s="19" customFormat="1">
      <c r="M2001" s="166"/>
      <c r="N2001" s="166"/>
      <c r="O2001" s="166"/>
      <c r="P2001" s="166"/>
      <c r="Q2001" s="166"/>
      <c r="R2001" s="166"/>
      <c r="S2001" s="166"/>
      <c r="T2001" s="166"/>
      <c r="U2001" s="166"/>
      <c r="V2001" s="166"/>
      <c r="W2001" s="166"/>
      <c r="X2001" s="166"/>
      <c r="Y2001" s="166"/>
      <c r="Z2001" s="166"/>
      <c r="AA2001" s="166"/>
      <c r="AB2001" s="166"/>
      <c r="AC2001" s="166"/>
      <c r="AD2001" s="166"/>
      <c r="AE2001" s="166"/>
      <c r="AF2001" s="166"/>
      <c r="AG2001" s="166"/>
      <c r="AH2001" s="167"/>
      <c r="AI2001" s="167"/>
      <c r="AJ2001" s="167"/>
      <c r="AK2001" s="167"/>
      <c r="AL2001" s="167"/>
      <c r="AM2001" s="167"/>
      <c r="AN2001" s="167"/>
      <c r="AO2001" s="167"/>
      <c r="AP2001" s="167"/>
      <c r="AQ2001" s="167"/>
      <c r="AR2001" s="167"/>
      <c r="AS2001" s="167"/>
      <c r="AT2001" s="167"/>
      <c r="AU2001" s="167"/>
      <c r="AV2001" s="167"/>
      <c r="AW2001" s="167"/>
      <c r="AX2001" s="167"/>
      <c r="AY2001" s="167"/>
      <c r="AZ2001" s="167"/>
      <c r="BA2001" s="167"/>
      <c r="BB2001" s="167"/>
      <c r="BC2001" s="167"/>
      <c r="BD2001" s="167"/>
      <c r="BE2001" s="167"/>
      <c r="BF2001" s="167"/>
      <c r="BG2001" s="167"/>
      <c r="BH2001" s="167"/>
      <c r="BI2001" s="167"/>
      <c r="BJ2001" s="167"/>
      <c r="BK2001" s="167"/>
      <c r="BL2001" s="166"/>
      <c r="BM2001" s="166"/>
      <c r="BN2001" s="166"/>
      <c r="BO2001" s="166"/>
      <c r="BP2001" s="166"/>
      <c r="BQ2001" s="166"/>
      <c r="BR2001" s="166"/>
      <c r="BS2001" s="166"/>
      <c r="BT2001" s="166"/>
      <c r="BU2001" s="166"/>
      <c r="BV2001" s="166"/>
      <c r="BW2001" s="166"/>
      <c r="BX2001" s="166"/>
      <c r="BY2001" s="166"/>
      <c r="BZ2001" s="166"/>
      <c r="CA2001" s="166"/>
      <c r="CB2001" s="166"/>
      <c r="CC2001" s="166"/>
      <c r="CD2001" s="166"/>
      <c r="CE2001" s="166"/>
      <c r="CF2001" s="166"/>
      <c r="CG2001" s="166"/>
      <c r="CH2001" s="166"/>
      <c r="CI2001" s="166"/>
      <c r="CJ2001" s="166"/>
      <c r="CK2001" s="166"/>
      <c r="CL2001" s="166"/>
      <c r="CM2001" s="166"/>
      <c r="CN2001" s="166"/>
      <c r="CO2001" s="166"/>
      <c r="CP2001" s="166"/>
      <c r="CQ2001" s="166"/>
      <c r="CR2001" s="166"/>
      <c r="CS2001" s="166"/>
      <c r="CT2001" s="166"/>
      <c r="CU2001" s="166"/>
      <c r="CV2001" s="166"/>
      <c r="CW2001" s="166"/>
      <c r="CX2001" s="166"/>
      <c r="CY2001" s="166"/>
      <c r="CZ2001" s="166"/>
      <c r="DA2001" s="166"/>
      <c r="DB2001" s="166"/>
      <c r="DC2001" s="166"/>
      <c r="DD2001" s="166"/>
      <c r="DE2001" s="166"/>
      <c r="DF2001" s="166"/>
      <c r="DG2001" s="166"/>
      <c r="DH2001" s="166"/>
      <c r="DI2001" s="166"/>
      <c r="DJ2001" s="166"/>
      <c r="DK2001" s="166"/>
      <c r="DL2001" s="166"/>
      <c r="DM2001" s="166"/>
      <c r="DN2001" s="166"/>
      <c r="DO2001" s="166"/>
      <c r="DP2001" s="166"/>
      <c r="DQ2001" s="166"/>
      <c r="DR2001" s="166"/>
      <c r="DS2001" s="166"/>
      <c r="DT2001" s="166"/>
      <c r="DU2001" s="166"/>
      <c r="DV2001" s="166"/>
      <c r="DW2001" s="166"/>
      <c r="DX2001" s="166"/>
      <c r="DY2001" s="166"/>
      <c r="DZ2001" s="166"/>
      <c r="EA2001" s="166"/>
      <c r="EB2001" s="166"/>
      <c r="EC2001" s="166"/>
      <c r="ED2001" s="166"/>
      <c r="EE2001" s="166"/>
      <c r="EF2001" s="166"/>
      <c r="EG2001" s="166"/>
      <c r="EH2001" s="166"/>
      <c r="EI2001" s="166"/>
      <c r="EJ2001" s="166"/>
      <c r="EK2001" s="166"/>
      <c r="EL2001" s="166"/>
      <c r="EM2001" s="166"/>
      <c r="EN2001" s="166"/>
      <c r="EO2001" s="166"/>
      <c r="EP2001" s="166"/>
      <c r="EQ2001" s="166"/>
      <c r="ER2001" s="166"/>
      <c r="ES2001" s="166"/>
      <c r="ET2001" s="166"/>
      <c r="EU2001" s="166"/>
      <c r="EV2001" s="166"/>
      <c r="EW2001" s="166"/>
      <c r="EX2001" s="166"/>
      <c r="EY2001" s="166"/>
      <c r="EZ2001" s="166"/>
      <c r="FA2001" s="166"/>
      <c r="FB2001" s="166"/>
      <c r="FC2001" s="166"/>
      <c r="FD2001" s="166"/>
      <c r="FE2001" s="166"/>
      <c r="FF2001" s="166"/>
      <c r="FG2001" s="166"/>
      <c r="FH2001" s="166"/>
      <c r="FI2001" s="166"/>
      <c r="FJ2001" s="166"/>
    </row>
    <row r="2002" spans="13:166" s="19" customFormat="1">
      <c r="M2002" s="166"/>
      <c r="N2002" s="166"/>
      <c r="O2002" s="166"/>
      <c r="P2002" s="166"/>
      <c r="Q2002" s="166"/>
      <c r="R2002" s="166"/>
      <c r="S2002" s="166"/>
      <c r="T2002" s="166"/>
      <c r="U2002" s="166"/>
      <c r="V2002" s="166"/>
      <c r="W2002" s="166"/>
      <c r="X2002" s="166"/>
      <c r="Y2002" s="166"/>
      <c r="Z2002" s="166"/>
      <c r="AA2002" s="166"/>
      <c r="AB2002" s="166"/>
      <c r="AC2002" s="166"/>
      <c r="AD2002" s="166"/>
      <c r="AE2002" s="166"/>
      <c r="AF2002" s="166"/>
      <c r="AG2002" s="166"/>
      <c r="AH2002" s="167"/>
      <c r="AI2002" s="167"/>
      <c r="AJ2002" s="167"/>
      <c r="AK2002" s="167"/>
      <c r="AL2002" s="167"/>
      <c r="AM2002" s="167"/>
      <c r="AN2002" s="167"/>
      <c r="AO2002" s="167"/>
      <c r="AP2002" s="167"/>
      <c r="AQ2002" s="167"/>
      <c r="AR2002" s="167"/>
      <c r="AS2002" s="167"/>
      <c r="AT2002" s="167"/>
      <c r="AU2002" s="167"/>
      <c r="AV2002" s="167"/>
      <c r="AW2002" s="167"/>
      <c r="AX2002" s="167"/>
      <c r="AY2002" s="167"/>
      <c r="AZ2002" s="167"/>
      <c r="BA2002" s="167"/>
      <c r="BB2002" s="167"/>
      <c r="BC2002" s="167"/>
      <c r="BD2002" s="167"/>
      <c r="BE2002" s="167"/>
      <c r="BF2002" s="167"/>
      <c r="BG2002" s="167"/>
      <c r="BH2002" s="167"/>
      <c r="BI2002" s="167"/>
      <c r="BJ2002" s="167"/>
      <c r="BK2002" s="167"/>
      <c r="BL2002" s="166"/>
      <c r="BM2002" s="166"/>
      <c r="BN2002" s="166"/>
      <c r="BO2002" s="166"/>
      <c r="BP2002" s="166"/>
      <c r="BQ2002" s="166"/>
      <c r="BR2002" s="166"/>
      <c r="BS2002" s="166"/>
      <c r="BT2002" s="166"/>
      <c r="BU2002" s="166"/>
      <c r="BV2002" s="166"/>
      <c r="BW2002" s="166"/>
      <c r="BX2002" s="166"/>
      <c r="BY2002" s="166"/>
      <c r="BZ2002" s="166"/>
      <c r="CA2002" s="166"/>
      <c r="CB2002" s="166"/>
      <c r="CC2002" s="166"/>
      <c r="CD2002" s="166"/>
      <c r="CE2002" s="166"/>
      <c r="CF2002" s="166"/>
      <c r="CG2002" s="166"/>
      <c r="CH2002" s="166"/>
      <c r="CI2002" s="166"/>
      <c r="CJ2002" s="166"/>
      <c r="CK2002" s="166"/>
      <c r="CL2002" s="166"/>
      <c r="CM2002" s="166"/>
      <c r="CN2002" s="166"/>
      <c r="CO2002" s="166"/>
      <c r="CP2002" s="166"/>
      <c r="CQ2002" s="166"/>
      <c r="CR2002" s="166"/>
      <c r="CS2002" s="166"/>
      <c r="CT2002" s="166"/>
      <c r="CU2002" s="166"/>
      <c r="CV2002" s="166"/>
      <c r="CW2002" s="166"/>
      <c r="CX2002" s="166"/>
      <c r="CY2002" s="166"/>
      <c r="CZ2002" s="166"/>
      <c r="DA2002" s="166"/>
      <c r="DB2002" s="166"/>
      <c r="DC2002" s="166"/>
      <c r="DD2002" s="166"/>
      <c r="DE2002" s="166"/>
      <c r="DF2002" s="166"/>
      <c r="DG2002" s="166"/>
      <c r="DH2002" s="166"/>
      <c r="DI2002" s="166"/>
      <c r="DJ2002" s="166"/>
      <c r="DK2002" s="166"/>
      <c r="DL2002" s="166"/>
      <c r="DM2002" s="166"/>
      <c r="DN2002" s="166"/>
      <c r="DO2002" s="166"/>
      <c r="DP2002" s="166"/>
      <c r="DQ2002" s="166"/>
      <c r="DR2002" s="166"/>
      <c r="DS2002" s="166"/>
      <c r="DT2002" s="166"/>
      <c r="DU2002" s="166"/>
      <c r="DV2002" s="166"/>
      <c r="DW2002" s="166"/>
      <c r="DX2002" s="166"/>
      <c r="DY2002" s="166"/>
      <c r="DZ2002" s="166"/>
      <c r="EA2002" s="166"/>
      <c r="EB2002" s="166"/>
      <c r="EC2002" s="166"/>
      <c r="ED2002" s="166"/>
      <c r="EE2002" s="166"/>
      <c r="EF2002" s="166"/>
      <c r="EG2002" s="166"/>
      <c r="EH2002" s="166"/>
      <c r="EI2002" s="166"/>
      <c r="EJ2002" s="166"/>
      <c r="EK2002" s="166"/>
      <c r="EL2002" s="166"/>
      <c r="EM2002" s="166"/>
      <c r="EN2002" s="166"/>
      <c r="EO2002" s="166"/>
      <c r="EP2002" s="166"/>
      <c r="EQ2002" s="166"/>
      <c r="ER2002" s="166"/>
      <c r="ES2002" s="166"/>
      <c r="ET2002" s="166"/>
      <c r="EU2002" s="166"/>
      <c r="EV2002" s="166"/>
      <c r="EW2002" s="166"/>
      <c r="EX2002" s="166"/>
      <c r="EY2002" s="166"/>
      <c r="EZ2002" s="166"/>
      <c r="FA2002" s="166"/>
      <c r="FB2002" s="166"/>
      <c r="FC2002" s="166"/>
      <c r="FD2002" s="166"/>
      <c r="FE2002" s="166"/>
      <c r="FF2002" s="166"/>
      <c r="FG2002" s="166"/>
      <c r="FH2002" s="166"/>
      <c r="FI2002" s="166"/>
      <c r="FJ2002" s="166"/>
    </row>
    <row r="2003" spans="13:166" s="19" customFormat="1">
      <c r="M2003" s="166"/>
      <c r="N2003" s="166"/>
      <c r="O2003" s="166"/>
      <c r="P2003" s="166"/>
      <c r="Q2003" s="166"/>
      <c r="R2003" s="166"/>
      <c r="S2003" s="166"/>
      <c r="T2003" s="166"/>
      <c r="U2003" s="166"/>
      <c r="V2003" s="166"/>
      <c r="W2003" s="166"/>
      <c r="X2003" s="166"/>
      <c r="Y2003" s="166"/>
      <c r="Z2003" s="166"/>
      <c r="AA2003" s="166"/>
      <c r="AB2003" s="166"/>
      <c r="AC2003" s="166"/>
      <c r="AD2003" s="166"/>
      <c r="AE2003" s="166"/>
      <c r="AF2003" s="166"/>
      <c r="AG2003" s="166"/>
      <c r="AH2003" s="167"/>
      <c r="AI2003" s="167"/>
      <c r="AJ2003" s="167"/>
      <c r="AK2003" s="167"/>
      <c r="AL2003" s="167"/>
      <c r="AM2003" s="167"/>
      <c r="AN2003" s="167"/>
      <c r="AO2003" s="167"/>
      <c r="AP2003" s="167"/>
      <c r="AQ2003" s="167"/>
      <c r="AR2003" s="167"/>
      <c r="AS2003" s="167"/>
      <c r="AT2003" s="167"/>
      <c r="AU2003" s="167"/>
      <c r="AV2003" s="167"/>
      <c r="AW2003" s="167"/>
      <c r="AX2003" s="167"/>
      <c r="AY2003" s="167"/>
      <c r="AZ2003" s="167"/>
      <c r="BA2003" s="167"/>
      <c r="BB2003" s="167"/>
      <c r="BC2003" s="167"/>
      <c r="BD2003" s="167"/>
      <c r="BE2003" s="167"/>
      <c r="BF2003" s="167"/>
      <c r="BG2003" s="167"/>
      <c r="BH2003" s="167"/>
      <c r="BI2003" s="167"/>
      <c r="BJ2003" s="167"/>
      <c r="BK2003" s="167"/>
      <c r="BL2003" s="166"/>
      <c r="BM2003" s="166"/>
      <c r="BN2003" s="166"/>
      <c r="BO2003" s="166"/>
      <c r="BP2003" s="166"/>
      <c r="BQ2003" s="166"/>
      <c r="BR2003" s="166"/>
      <c r="BS2003" s="166"/>
      <c r="BT2003" s="166"/>
      <c r="BU2003" s="166"/>
      <c r="BV2003" s="166"/>
      <c r="BW2003" s="166"/>
      <c r="BX2003" s="166"/>
      <c r="BY2003" s="166"/>
      <c r="BZ2003" s="166"/>
      <c r="CA2003" s="166"/>
      <c r="CB2003" s="166"/>
      <c r="CC2003" s="166"/>
      <c r="CD2003" s="166"/>
      <c r="CE2003" s="166"/>
      <c r="CF2003" s="166"/>
      <c r="CG2003" s="166"/>
      <c r="CH2003" s="166"/>
      <c r="CI2003" s="166"/>
      <c r="CJ2003" s="166"/>
      <c r="CK2003" s="166"/>
      <c r="CL2003" s="166"/>
      <c r="CM2003" s="166"/>
      <c r="CN2003" s="166"/>
      <c r="CO2003" s="166"/>
      <c r="CP2003" s="166"/>
      <c r="CQ2003" s="166"/>
      <c r="CR2003" s="166"/>
      <c r="CS2003" s="166"/>
      <c r="CT2003" s="166"/>
      <c r="CU2003" s="166"/>
      <c r="CV2003" s="166"/>
      <c r="CW2003" s="166"/>
      <c r="CX2003" s="166"/>
      <c r="CY2003" s="166"/>
      <c r="CZ2003" s="166"/>
      <c r="DA2003" s="166"/>
      <c r="DB2003" s="166"/>
      <c r="DC2003" s="166"/>
      <c r="DD2003" s="166"/>
      <c r="DE2003" s="166"/>
      <c r="DF2003" s="166"/>
      <c r="DG2003" s="166"/>
      <c r="DH2003" s="166"/>
      <c r="DI2003" s="166"/>
      <c r="DJ2003" s="166"/>
      <c r="DK2003" s="166"/>
      <c r="DL2003" s="166"/>
      <c r="DM2003" s="166"/>
      <c r="DN2003" s="166"/>
      <c r="DO2003" s="166"/>
      <c r="DP2003" s="166"/>
      <c r="DQ2003" s="166"/>
      <c r="DR2003" s="166"/>
      <c r="DS2003" s="166"/>
      <c r="DT2003" s="166"/>
      <c r="DU2003" s="166"/>
      <c r="DV2003" s="166"/>
      <c r="DW2003" s="166"/>
      <c r="DX2003" s="166"/>
      <c r="DY2003" s="166"/>
      <c r="DZ2003" s="166"/>
      <c r="EA2003" s="166"/>
      <c r="EB2003" s="166"/>
      <c r="EC2003" s="166"/>
      <c r="ED2003" s="166"/>
      <c r="EE2003" s="166"/>
      <c r="EF2003" s="166"/>
      <c r="EG2003" s="166"/>
      <c r="EH2003" s="166"/>
      <c r="EI2003" s="166"/>
      <c r="EJ2003" s="166"/>
      <c r="EK2003" s="166"/>
      <c r="EL2003" s="166"/>
      <c r="EM2003" s="166"/>
      <c r="EN2003" s="166"/>
      <c r="EO2003" s="166"/>
      <c r="EP2003" s="166"/>
      <c r="EQ2003" s="166"/>
      <c r="ER2003" s="166"/>
      <c r="ES2003" s="166"/>
      <c r="ET2003" s="166"/>
      <c r="EU2003" s="166"/>
      <c r="EV2003" s="166"/>
      <c r="EW2003" s="166"/>
      <c r="EX2003" s="166"/>
      <c r="EY2003" s="166"/>
      <c r="EZ2003" s="166"/>
      <c r="FA2003" s="166"/>
      <c r="FB2003" s="166"/>
      <c r="FC2003" s="166"/>
      <c r="FD2003" s="166"/>
      <c r="FE2003" s="166"/>
      <c r="FF2003" s="166"/>
      <c r="FG2003" s="166"/>
      <c r="FH2003" s="166"/>
      <c r="FI2003" s="166"/>
      <c r="FJ2003" s="166"/>
    </row>
    <row r="2004" spans="13:166" s="19" customFormat="1">
      <c r="M2004" s="166"/>
      <c r="N2004" s="166"/>
      <c r="O2004" s="166"/>
      <c r="P2004" s="166"/>
      <c r="Q2004" s="166"/>
      <c r="R2004" s="166"/>
      <c r="S2004" s="166"/>
      <c r="T2004" s="166"/>
      <c r="U2004" s="166"/>
      <c r="V2004" s="166"/>
      <c r="W2004" s="166"/>
      <c r="X2004" s="166"/>
      <c r="Y2004" s="166"/>
      <c r="Z2004" s="166"/>
      <c r="AA2004" s="166"/>
      <c r="AB2004" s="166"/>
      <c r="AC2004" s="166"/>
      <c r="AD2004" s="166"/>
      <c r="AE2004" s="166"/>
      <c r="AF2004" s="166"/>
      <c r="AG2004" s="166"/>
      <c r="AH2004" s="167"/>
      <c r="AI2004" s="167"/>
      <c r="AJ2004" s="167"/>
      <c r="AK2004" s="167"/>
      <c r="AL2004" s="167"/>
      <c r="AM2004" s="167"/>
      <c r="AN2004" s="167"/>
      <c r="AO2004" s="167"/>
      <c r="AP2004" s="167"/>
      <c r="AQ2004" s="167"/>
      <c r="AR2004" s="167"/>
      <c r="AS2004" s="167"/>
      <c r="AT2004" s="167"/>
      <c r="AU2004" s="167"/>
      <c r="AV2004" s="167"/>
      <c r="AW2004" s="167"/>
      <c r="AX2004" s="167"/>
      <c r="AY2004" s="167"/>
      <c r="AZ2004" s="167"/>
      <c r="BA2004" s="167"/>
      <c r="BB2004" s="167"/>
      <c r="BC2004" s="167"/>
      <c r="BD2004" s="167"/>
      <c r="BE2004" s="167"/>
      <c r="BF2004" s="167"/>
      <c r="BG2004" s="167"/>
      <c r="BH2004" s="167"/>
      <c r="BI2004" s="167"/>
      <c r="BJ2004" s="167"/>
      <c r="BK2004" s="167"/>
      <c r="BL2004" s="166"/>
      <c r="BM2004" s="166"/>
      <c r="BN2004" s="166"/>
      <c r="BO2004" s="166"/>
      <c r="BP2004" s="166"/>
      <c r="BQ2004" s="166"/>
      <c r="BR2004" s="166"/>
      <c r="BS2004" s="166"/>
      <c r="BT2004" s="166"/>
      <c r="BU2004" s="166"/>
      <c r="BV2004" s="166"/>
      <c r="BW2004" s="166"/>
      <c r="BX2004" s="166"/>
      <c r="BY2004" s="166"/>
      <c r="BZ2004" s="166"/>
      <c r="CA2004" s="166"/>
      <c r="CB2004" s="166"/>
      <c r="CC2004" s="166"/>
      <c r="CD2004" s="166"/>
      <c r="CE2004" s="166"/>
      <c r="CF2004" s="166"/>
      <c r="CG2004" s="166"/>
      <c r="CH2004" s="166"/>
      <c r="CI2004" s="166"/>
      <c r="CJ2004" s="166"/>
      <c r="CK2004" s="166"/>
      <c r="CL2004" s="166"/>
      <c r="CM2004" s="166"/>
      <c r="CN2004" s="166"/>
      <c r="CO2004" s="166"/>
      <c r="CP2004" s="166"/>
      <c r="CQ2004" s="166"/>
      <c r="CR2004" s="166"/>
      <c r="CS2004" s="166"/>
      <c r="CT2004" s="166"/>
      <c r="CU2004" s="166"/>
      <c r="CV2004" s="166"/>
      <c r="CW2004" s="166"/>
      <c r="CX2004" s="166"/>
      <c r="CY2004" s="166"/>
      <c r="CZ2004" s="166"/>
      <c r="DA2004" s="166"/>
      <c r="DB2004" s="166"/>
      <c r="DC2004" s="166"/>
      <c r="DD2004" s="166"/>
      <c r="DE2004" s="166"/>
      <c r="DF2004" s="166"/>
      <c r="DG2004" s="166"/>
      <c r="DH2004" s="166"/>
      <c r="DI2004" s="166"/>
      <c r="DJ2004" s="166"/>
      <c r="DK2004" s="166"/>
      <c r="DL2004" s="166"/>
      <c r="DM2004" s="166"/>
      <c r="DN2004" s="166"/>
      <c r="DO2004" s="166"/>
      <c r="DP2004" s="166"/>
      <c r="DQ2004" s="166"/>
      <c r="DR2004" s="166"/>
      <c r="DS2004" s="166"/>
      <c r="DT2004" s="166"/>
      <c r="DU2004" s="166"/>
      <c r="DV2004" s="166"/>
      <c r="DW2004" s="166"/>
      <c r="DX2004" s="166"/>
      <c r="DY2004" s="166"/>
      <c r="DZ2004" s="166"/>
      <c r="EA2004" s="166"/>
      <c r="EB2004" s="166"/>
      <c r="EC2004" s="166"/>
      <c r="ED2004" s="166"/>
      <c r="EE2004" s="166"/>
      <c r="EF2004" s="166"/>
      <c r="EG2004" s="166"/>
      <c r="EH2004" s="166"/>
      <c r="EI2004" s="166"/>
      <c r="EJ2004" s="166"/>
      <c r="EK2004" s="166"/>
      <c r="EL2004" s="166"/>
      <c r="EM2004" s="166"/>
      <c r="EN2004" s="166"/>
      <c r="EO2004" s="166"/>
      <c r="EP2004" s="166"/>
      <c r="EQ2004" s="166"/>
      <c r="ER2004" s="166"/>
      <c r="ES2004" s="166"/>
      <c r="ET2004" s="166"/>
      <c r="EU2004" s="166"/>
      <c r="EV2004" s="166"/>
      <c r="EW2004" s="166"/>
      <c r="EX2004" s="166"/>
      <c r="EY2004" s="166"/>
      <c r="EZ2004" s="166"/>
      <c r="FA2004" s="166"/>
      <c r="FB2004" s="166"/>
      <c r="FC2004" s="166"/>
      <c r="FD2004" s="166"/>
      <c r="FE2004" s="166"/>
      <c r="FF2004" s="166"/>
      <c r="FG2004" s="166"/>
      <c r="FH2004" s="166"/>
      <c r="FI2004" s="166"/>
      <c r="FJ2004" s="166"/>
    </row>
    <row r="2005" spans="13:166" s="19" customFormat="1">
      <c r="M2005" s="166"/>
      <c r="N2005" s="166"/>
      <c r="O2005" s="166"/>
      <c r="P2005" s="166"/>
      <c r="Q2005" s="166"/>
      <c r="R2005" s="166"/>
      <c r="S2005" s="166"/>
      <c r="T2005" s="166"/>
      <c r="U2005" s="166"/>
      <c r="V2005" s="166"/>
      <c r="W2005" s="166"/>
      <c r="X2005" s="166"/>
      <c r="Y2005" s="166"/>
      <c r="Z2005" s="166"/>
      <c r="AA2005" s="166"/>
      <c r="AB2005" s="166"/>
      <c r="AC2005" s="166"/>
      <c r="AD2005" s="166"/>
      <c r="AE2005" s="166"/>
      <c r="AF2005" s="166"/>
      <c r="AG2005" s="166"/>
      <c r="AH2005" s="167"/>
      <c r="AI2005" s="167"/>
      <c r="AJ2005" s="167"/>
      <c r="AK2005" s="167"/>
      <c r="AL2005" s="167"/>
      <c r="AM2005" s="167"/>
      <c r="AN2005" s="167"/>
      <c r="AO2005" s="167"/>
      <c r="AP2005" s="167"/>
      <c r="AQ2005" s="167"/>
      <c r="AR2005" s="167"/>
      <c r="AS2005" s="167"/>
      <c r="AT2005" s="167"/>
      <c r="AU2005" s="167"/>
      <c r="AV2005" s="167"/>
      <c r="AW2005" s="167"/>
      <c r="AX2005" s="167"/>
      <c r="AY2005" s="167"/>
      <c r="AZ2005" s="167"/>
      <c r="BA2005" s="167"/>
      <c r="BB2005" s="167"/>
      <c r="BC2005" s="167"/>
      <c r="BD2005" s="167"/>
      <c r="BE2005" s="167"/>
      <c r="BF2005" s="167"/>
      <c r="BG2005" s="167"/>
      <c r="BH2005" s="167"/>
      <c r="BI2005" s="167"/>
      <c r="BJ2005" s="167"/>
      <c r="BK2005" s="167"/>
      <c r="BL2005" s="166"/>
      <c r="BM2005" s="166"/>
      <c r="BN2005" s="166"/>
      <c r="BO2005" s="166"/>
      <c r="BP2005" s="166"/>
      <c r="BQ2005" s="166"/>
      <c r="BR2005" s="166"/>
      <c r="BS2005" s="166"/>
      <c r="BT2005" s="166"/>
      <c r="BU2005" s="166"/>
      <c r="BV2005" s="166"/>
      <c r="BW2005" s="166"/>
      <c r="BX2005" s="166"/>
      <c r="BY2005" s="166"/>
      <c r="BZ2005" s="166"/>
      <c r="CA2005" s="166"/>
      <c r="CB2005" s="166"/>
      <c r="CC2005" s="166"/>
      <c r="CD2005" s="166"/>
      <c r="CE2005" s="166"/>
      <c r="CF2005" s="166"/>
      <c r="CG2005" s="166"/>
      <c r="CH2005" s="166"/>
      <c r="CI2005" s="166"/>
      <c r="CJ2005" s="166"/>
      <c r="CK2005" s="166"/>
      <c r="CL2005" s="166"/>
      <c r="CM2005" s="166"/>
      <c r="CN2005" s="166"/>
      <c r="CO2005" s="166"/>
      <c r="CP2005" s="166"/>
      <c r="CQ2005" s="166"/>
      <c r="CR2005" s="166"/>
      <c r="CS2005" s="166"/>
      <c r="CT2005" s="166"/>
      <c r="CU2005" s="166"/>
      <c r="CV2005" s="166"/>
      <c r="CW2005" s="166"/>
      <c r="CX2005" s="166"/>
      <c r="CY2005" s="166"/>
      <c r="CZ2005" s="166"/>
      <c r="DA2005" s="166"/>
      <c r="DB2005" s="166"/>
      <c r="DC2005" s="166"/>
      <c r="DD2005" s="166"/>
      <c r="DE2005" s="166"/>
      <c r="DF2005" s="166"/>
      <c r="DG2005" s="166"/>
      <c r="DH2005" s="166"/>
      <c r="DI2005" s="166"/>
      <c r="DJ2005" s="166"/>
      <c r="DK2005" s="166"/>
      <c r="DL2005" s="166"/>
      <c r="DM2005" s="166"/>
      <c r="DN2005" s="166"/>
      <c r="DO2005" s="166"/>
      <c r="DP2005" s="166"/>
      <c r="DQ2005" s="166"/>
      <c r="DR2005" s="166"/>
      <c r="DS2005" s="166"/>
      <c r="DT2005" s="166"/>
      <c r="DU2005" s="166"/>
      <c r="DV2005" s="166"/>
      <c r="DW2005" s="166"/>
      <c r="DX2005" s="166"/>
      <c r="DY2005" s="166"/>
      <c r="DZ2005" s="166"/>
      <c r="EA2005" s="166"/>
      <c r="EB2005" s="166"/>
      <c r="EC2005" s="166"/>
      <c r="ED2005" s="166"/>
      <c r="EE2005" s="166"/>
      <c r="EF2005" s="166"/>
      <c r="EG2005" s="166"/>
      <c r="EH2005" s="166"/>
      <c r="EI2005" s="166"/>
      <c r="EJ2005" s="166"/>
      <c r="EK2005" s="166"/>
      <c r="EL2005" s="166"/>
      <c r="EM2005" s="166"/>
      <c r="EN2005" s="166"/>
      <c r="EO2005" s="166"/>
      <c r="EP2005" s="166"/>
      <c r="EQ2005" s="166"/>
      <c r="ER2005" s="166"/>
      <c r="ES2005" s="166"/>
      <c r="ET2005" s="166"/>
      <c r="EU2005" s="166"/>
      <c r="EV2005" s="166"/>
      <c r="EW2005" s="166"/>
      <c r="EX2005" s="166"/>
      <c r="EY2005" s="166"/>
      <c r="EZ2005" s="166"/>
      <c r="FA2005" s="166"/>
      <c r="FB2005" s="166"/>
      <c r="FC2005" s="166"/>
      <c r="FD2005" s="166"/>
      <c r="FE2005" s="166"/>
      <c r="FF2005" s="166"/>
      <c r="FG2005" s="166"/>
      <c r="FH2005" s="166"/>
      <c r="FI2005" s="166"/>
      <c r="FJ2005" s="166"/>
    </row>
    <row r="2006" spans="13:166" s="19" customFormat="1">
      <c r="M2006" s="166"/>
      <c r="N2006" s="166"/>
      <c r="O2006" s="166"/>
      <c r="P2006" s="166"/>
      <c r="Q2006" s="166"/>
      <c r="R2006" s="166"/>
      <c r="S2006" s="166"/>
      <c r="T2006" s="166"/>
      <c r="U2006" s="166"/>
      <c r="V2006" s="166"/>
      <c r="W2006" s="166"/>
      <c r="X2006" s="166"/>
      <c r="Y2006" s="166"/>
      <c r="Z2006" s="166"/>
      <c r="AA2006" s="166"/>
      <c r="AB2006" s="166"/>
      <c r="AC2006" s="166"/>
      <c r="AD2006" s="166"/>
      <c r="AE2006" s="166"/>
      <c r="AF2006" s="166"/>
      <c r="AG2006" s="166"/>
      <c r="AH2006" s="167"/>
      <c r="AI2006" s="167"/>
      <c r="AJ2006" s="167"/>
      <c r="AK2006" s="167"/>
      <c r="AL2006" s="167"/>
      <c r="AM2006" s="167"/>
      <c r="AN2006" s="167"/>
      <c r="AO2006" s="167"/>
      <c r="AP2006" s="167"/>
      <c r="AQ2006" s="167"/>
      <c r="AR2006" s="167"/>
      <c r="AS2006" s="167"/>
      <c r="AT2006" s="167"/>
      <c r="AU2006" s="167"/>
      <c r="AV2006" s="167"/>
      <c r="AW2006" s="167"/>
      <c r="AX2006" s="167"/>
      <c r="AY2006" s="167"/>
      <c r="AZ2006" s="167"/>
      <c r="BA2006" s="167"/>
      <c r="BB2006" s="167"/>
      <c r="BC2006" s="167"/>
      <c r="BD2006" s="167"/>
      <c r="BE2006" s="167"/>
      <c r="BF2006" s="167"/>
      <c r="BG2006" s="167"/>
      <c r="BH2006" s="167"/>
      <c r="BI2006" s="167"/>
      <c r="BJ2006" s="167"/>
      <c r="BK2006" s="167"/>
      <c r="BL2006" s="166"/>
      <c r="BM2006" s="166"/>
      <c r="BN2006" s="166"/>
      <c r="BO2006" s="166"/>
      <c r="BP2006" s="166"/>
      <c r="BQ2006" s="166"/>
      <c r="BR2006" s="166"/>
      <c r="BS2006" s="166"/>
      <c r="BT2006" s="166"/>
      <c r="BU2006" s="166"/>
      <c r="BV2006" s="166"/>
      <c r="BW2006" s="166"/>
      <c r="BX2006" s="166"/>
      <c r="BY2006" s="166"/>
      <c r="BZ2006" s="166"/>
      <c r="CA2006" s="166"/>
      <c r="CB2006" s="166"/>
      <c r="CC2006" s="166"/>
      <c r="CD2006" s="166"/>
      <c r="CE2006" s="166"/>
      <c r="CF2006" s="166"/>
      <c r="CG2006" s="166"/>
      <c r="CH2006" s="166"/>
      <c r="CI2006" s="166"/>
      <c r="CJ2006" s="166"/>
      <c r="CK2006" s="166"/>
      <c r="CL2006" s="166"/>
      <c r="CM2006" s="166"/>
      <c r="CN2006" s="166"/>
      <c r="CO2006" s="166"/>
      <c r="CP2006" s="166"/>
      <c r="CQ2006" s="166"/>
      <c r="CR2006" s="166"/>
      <c r="CS2006" s="166"/>
      <c r="CT2006" s="166"/>
      <c r="CU2006" s="166"/>
      <c r="CV2006" s="166"/>
      <c r="CW2006" s="166"/>
      <c r="CX2006" s="166"/>
      <c r="CY2006" s="166"/>
      <c r="CZ2006" s="166"/>
      <c r="DA2006" s="166"/>
      <c r="DB2006" s="166"/>
      <c r="DC2006" s="166"/>
      <c r="DD2006" s="166"/>
      <c r="DE2006" s="166"/>
      <c r="DF2006" s="166"/>
      <c r="DG2006" s="166"/>
      <c r="DH2006" s="166"/>
      <c r="DI2006" s="166"/>
      <c r="DJ2006" s="166"/>
      <c r="DK2006" s="166"/>
      <c r="DL2006" s="166"/>
      <c r="DM2006" s="166"/>
      <c r="DN2006" s="166"/>
      <c r="DO2006" s="166"/>
      <c r="DP2006" s="166"/>
      <c r="DQ2006" s="166"/>
      <c r="DR2006" s="166"/>
      <c r="DS2006" s="166"/>
      <c r="DT2006" s="166"/>
      <c r="DU2006" s="166"/>
      <c r="DV2006" s="166"/>
      <c r="DW2006" s="166"/>
      <c r="DX2006" s="166"/>
      <c r="DY2006" s="166"/>
      <c r="DZ2006" s="166"/>
      <c r="EA2006" s="166"/>
      <c r="EB2006" s="166"/>
      <c r="EC2006" s="166"/>
      <c r="ED2006" s="166"/>
      <c r="EE2006" s="166"/>
      <c r="EF2006" s="166"/>
      <c r="EG2006" s="166"/>
      <c r="EH2006" s="166"/>
      <c r="EI2006" s="166"/>
      <c r="EJ2006" s="166"/>
      <c r="EK2006" s="166"/>
      <c r="EL2006" s="166"/>
      <c r="EM2006" s="166"/>
      <c r="EN2006" s="166"/>
      <c r="EO2006" s="166"/>
      <c r="EP2006" s="166"/>
      <c r="EQ2006" s="166"/>
      <c r="ER2006" s="166"/>
      <c r="ES2006" s="166"/>
      <c r="ET2006" s="166"/>
      <c r="EU2006" s="166"/>
      <c r="EV2006" s="166"/>
      <c r="EW2006" s="166"/>
      <c r="EX2006" s="166"/>
      <c r="EY2006" s="166"/>
      <c r="EZ2006" s="166"/>
      <c r="FA2006" s="166"/>
      <c r="FB2006" s="166"/>
      <c r="FC2006" s="166"/>
      <c r="FD2006" s="166"/>
      <c r="FE2006" s="166"/>
      <c r="FF2006" s="166"/>
      <c r="FG2006" s="166"/>
      <c r="FH2006" s="166"/>
      <c r="FI2006" s="166"/>
      <c r="FJ2006" s="166"/>
    </row>
    <row r="2007" spans="13:166" s="19" customFormat="1">
      <c r="M2007" s="166"/>
      <c r="N2007" s="166"/>
      <c r="O2007" s="166"/>
      <c r="P2007" s="166"/>
      <c r="Q2007" s="166"/>
      <c r="R2007" s="166"/>
      <c r="S2007" s="166"/>
      <c r="T2007" s="166"/>
      <c r="U2007" s="166"/>
      <c r="V2007" s="166"/>
      <c r="W2007" s="166"/>
      <c r="X2007" s="166"/>
      <c r="Y2007" s="166"/>
      <c r="Z2007" s="166"/>
      <c r="AA2007" s="166"/>
      <c r="AB2007" s="166"/>
      <c r="AC2007" s="166"/>
      <c r="AD2007" s="166"/>
      <c r="AE2007" s="166"/>
      <c r="AF2007" s="166"/>
      <c r="AG2007" s="166"/>
      <c r="AH2007" s="167"/>
      <c r="AI2007" s="167"/>
      <c r="AJ2007" s="167"/>
      <c r="AK2007" s="167"/>
      <c r="AL2007" s="167"/>
      <c r="AM2007" s="167"/>
      <c r="AN2007" s="167"/>
      <c r="AO2007" s="167"/>
      <c r="AP2007" s="167"/>
      <c r="AQ2007" s="167"/>
      <c r="AR2007" s="167"/>
      <c r="AS2007" s="167"/>
      <c r="AT2007" s="167"/>
      <c r="AU2007" s="167"/>
      <c r="AV2007" s="167"/>
      <c r="AW2007" s="167"/>
      <c r="AX2007" s="167"/>
      <c r="AY2007" s="167"/>
      <c r="AZ2007" s="167"/>
      <c r="BA2007" s="167"/>
      <c r="BB2007" s="167"/>
      <c r="BC2007" s="167"/>
      <c r="BD2007" s="167"/>
      <c r="BE2007" s="167"/>
      <c r="BF2007" s="167"/>
      <c r="BG2007" s="167"/>
      <c r="BH2007" s="167"/>
      <c r="BI2007" s="167"/>
      <c r="BJ2007" s="167"/>
      <c r="BK2007" s="167"/>
      <c r="BL2007" s="166"/>
      <c r="BM2007" s="166"/>
      <c r="BN2007" s="166"/>
      <c r="BO2007" s="166"/>
      <c r="BP2007" s="166"/>
      <c r="BQ2007" s="166"/>
      <c r="BR2007" s="166"/>
      <c r="BS2007" s="166"/>
      <c r="BT2007" s="166"/>
      <c r="BU2007" s="166"/>
      <c r="BV2007" s="166"/>
      <c r="BW2007" s="166"/>
      <c r="BX2007" s="166"/>
      <c r="BY2007" s="166"/>
      <c r="BZ2007" s="166"/>
      <c r="CA2007" s="166"/>
      <c r="CB2007" s="166"/>
      <c r="CC2007" s="166"/>
      <c r="CD2007" s="166"/>
      <c r="CE2007" s="166"/>
      <c r="CF2007" s="166"/>
      <c r="CG2007" s="166"/>
      <c r="CH2007" s="166"/>
      <c r="CI2007" s="166"/>
      <c r="CJ2007" s="166"/>
      <c r="CK2007" s="166"/>
      <c r="CL2007" s="166"/>
      <c r="CM2007" s="166"/>
      <c r="CN2007" s="166"/>
      <c r="CO2007" s="166"/>
      <c r="CP2007" s="166"/>
      <c r="CQ2007" s="166"/>
      <c r="CR2007" s="166"/>
      <c r="CS2007" s="166"/>
      <c r="CT2007" s="166"/>
      <c r="CU2007" s="166"/>
      <c r="CV2007" s="166"/>
      <c r="CW2007" s="166"/>
      <c r="CX2007" s="166"/>
      <c r="CY2007" s="166"/>
      <c r="CZ2007" s="166"/>
      <c r="DA2007" s="166"/>
      <c r="DB2007" s="166"/>
      <c r="DC2007" s="166"/>
      <c r="DD2007" s="166"/>
      <c r="DE2007" s="166"/>
      <c r="DF2007" s="166"/>
      <c r="DG2007" s="166"/>
      <c r="DH2007" s="166"/>
      <c r="DI2007" s="166"/>
      <c r="DJ2007" s="166"/>
      <c r="DK2007" s="166"/>
      <c r="DL2007" s="166"/>
      <c r="DM2007" s="166"/>
      <c r="DN2007" s="166"/>
      <c r="DO2007" s="166"/>
      <c r="DP2007" s="166"/>
      <c r="DQ2007" s="166"/>
      <c r="DR2007" s="166"/>
      <c r="DS2007" s="166"/>
      <c r="DT2007" s="166"/>
      <c r="DU2007" s="166"/>
      <c r="DV2007" s="166"/>
      <c r="DW2007" s="166"/>
      <c r="DX2007" s="166"/>
      <c r="DY2007" s="166"/>
      <c r="DZ2007" s="166"/>
      <c r="EA2007" s="166"/>
      <c r="EB2007" s="166"/>
      <c r="EC2007" s="166"/>
      <c r="ED2007" s="166"/>
      <c r="EE2007" s="166"/>
      <c r="EF2007" s="166"/>
      <c r="EG2007" s="166"/>
      <c r="EH2007" s="166"/>
      <c r="EI2007" s="166"/>
      <c r="EJ2007" s="166"/>
      <c r="EK2007" s="166"/>
      <c r="EL2007" s="166"/>
      <c r="EM2007" s="166"/>
      <c r="EN2007" s="166"/>
      <c r="EO2007" s="166"/>
      <c r="EP2007" s="166"/>
      <c r="EQ2007" s="166"/>
      <c r="ER2007" s="166"/>
      <c r="ES2007" s="166"/>
      <c r="ET2007" s="166"/>
      <c r="EU2007" s="166"/>
      <c r="EV2007" s="166"/>
      <c r="EW2007" s="166"/>
      <c r="EX2007" s="166"/>
      <c r="EY2007" s="166"/>
      <c r="EZ2007" s="166"/>
      <c r="FA2007" s="166"/>
      <c r="FB2007" s="166"/>
      <c r="FC2007" s="166"/>
      <c r="FD2007" s="166"/>
      <c r="FE2007" s="166"/>
      <c r="FF2007" s="166"/>
      <c r="FG2007" s="166"/>
      <c r="FH2007" s="166"/>
      <c r="FI2007" s="166"/>
      <c r="FJ2007" s="166"/>
    </row>
    <row r="2008" spans="13:166" s="19" customFormat="1">
      <c r="M2008" s="166"/>
      <c r="N2008" s="166"/>
      <c r="O2008" s="166"/>
      <c r="P2008" s="166"/>
      <c r="Q2008" s="166"/>
      <c r="R2008" s="166"/>
      <c r="S2008" s="166"/>
      <c r="T2008" s="166"/>
      <c r="U2008" s="166"/>
      <c r="V2008" s="166"/>
      <c r="W2008" s="166"/>
      <c r="X2008" s="166"/>
      <c r="Y2008" s="166"/>
      <c r="Z2008" s="166"/>
      <c r="AA2008" s="166"/>
      <c r="AB2008" s="166"/>
      <c r="AC2008" s="166"/>
      <c r="AD2008" s="166"/>
      <c r="AE2008" s="166"/>
      <c r="AF2008" s="166"/>
      <c r="AG2008" s="166"/>
      <c r="AH2008" s="167"/>
      <c r="AI2008" s="167"/>
      <c r="AJ2008" s="167"/>
      <c r="AK2008" s="167"/>
      <c r="AL2008" s="167"/>
      <c r="AM2008" s="167"/>
      <c r="AN2008" s="167"/>
      <c r="AO2008" s="167"/>
      <c r="AP2008" s="167"/>
      <c r="AQ2008" s="167"/>
      <c r="AR2008" s="167"/>
      <c r="AS2008" s="167"/>
      <c r="AT2008" s="167"/>
      <c r="AU2008" s="167"/>
      <c r="AV2008" s="167"/>
      <c r="AW2008" s="167"/>
      <c r="AX2008" s="167"/>
      <c r="AY2008" s="167"/>
      <c r="AZ2008" s="167"/>
      <c r="BA2008" s="167"/>
      <c r="BB2008" s="167"/>
      <c r="BC2008" s="167"/>
      <c r="BD2008" s="167"/>
      <c r="BE2008" s="167"/>
      <c r="BF2008" s="167"/>
      <c r="BG2008" s="167"/>
      <c r="BH2008" s="167"/>
      <c r="BI2008" s="167"/>
      <c r="BJ2008" s="167"/>
      <c r="BK2008" s="167"/>
      <c r="BL2008" s="166"/>
      <c r="BM2008" s="166"/>
      <c r="BN2008" s="166"/>
      <c r="BO2008" s="166"/>
      <c r="BP2008" s="166"/>
      <c r="BQ2008" s="166"/>
      <c r="BR2008" s="166"/>
      <c r="BS2008" s="166"/>
      <c r="BT2008" s="166"/>
      <c r="BU2008" s="166"/>
      <c r="BV2008" s="166"/>
      <c r="BW2008" s="166"/>
      <c r="BX2008" s="166"/>
      <c r="BY2008" s="166"/>
      <c r="BZ2008" s="166"/>
      <c r="CA2008" s="166"/>
      <c r="CB2008" s="166"/>
      <c r="CC2008" s="166"/>
      <c r="CD2008" s="166"/>
      <c r="CE2008" s="166"/>
      <c r="CF2008" s="166"/>
      <c r="CG2008" s="166"/>
      <c r="CH2008" s="166"/>
      <c r="CI2008" s="166"/>
      <c r="CJ2008" s="166"/>
      <c r="CK2008" s="166"/>
      <c r="CL2008" s="166"/>
      <c r="CM2008" s="166"/>
      <c r="CN2008" s="166"/>
      <c r="CO2008" s="166"/>
      <c r="CP2008" s="166"/>
      <c r="CQ2008" s="166"/>
      <c r="CR2008" s="166"/>
      <c r="CS2008" s="166"/>
      <c r="CT2008" s="166"/>
      <c r="CU2008" s="166"/>
      <c r="CV2008" s="166"/>
      <c r="CW2008" s="166"/>
      <c r="CX2008" s="166"/>
      <c r="CY2008" s="166"/>
      <c r="CZ2008" s="166"/>
      <c r="DA2008" s="166"/>
      <c r="DB2008" s="166"/>
      <c r="DC2008" s="166"/>
      <c r="DD2008" s="166"/>
      <c r="DE2008" s="166"/>
      <c r="DF2008" s="166"/>
      <c r="DG2008" s="166"/>
      <c r="DH2008" s="166"/>
      <c r="DI2008" s="166"/>
      <c r="DJ2008" s="166"/>
      <c r="DK2008" s="166"/>
      <c r="DL2008" s="166"/>
      <c r="DM2008" s="166"/>
      <c r="DN2008" s="166"/>
      <c r="DO2008" s="166"/>
      <c r="DP2008" s="166"/>
      <c r="DQ2008" s="166"/>
      <c r="DR2008" s="166"/>
      <c r="DS2008" s="166"/>
      <c r="DT2008" s="166"/>
      <c r="DU2008" s="166"/>
      <c r="DV2008" s="166"/>
      <c r="DW2008" s="166"/>
      <c r="DX2008" s="166"/>
      <c r="DY2008" s="166"/>
      <c r="DZ2008" s="166"/>
      <c r="EA2008" s="166"/>
      <c r="EB2008" s="166"/>
      <c r="EC2008" s="166"/>
      <c r="ED2008" s="166"/>
      <c r="EE2008" s="166"/>
      <c r="EF2008" s="166"/>
      <c r="EG2008" s="166"/>
      <c r="EH2008" s="166"/>
      <c r="EI2008" s="166"/>
      <c r="EJ2008" s="166"/>
      <c r="EK2008" s="166"/>
      <c r="EL2008" s="166"/>
      <c r="EM2008" s="166"/>
      <c r="EN2008" s="166"/>
      <c r="EO2008" s="166"/>
      <c r="EP2008" s="166"/>
      <c r="EQ2008" s="166"/>
      <c r="ER2008" s="166"/>
      <c r="ES2008" s="166"/>
      <c r="ET2008" s="166"/>
      <c r="EU2008" s="166"/>
      <c r="EV2008" s="166"/>
      <c r="EW2008" s="166"/>
      <c r="EX2008" s="166"/>
      <c r="EY2008" s="166"/>
      <c r="EZ2008" s="166"/>
      <c r="FA2008" s="166"/>
      <c r="FB2008" s="166"/>
      <c r="FC2008" s="166"/>
      <c r="FD2008" s="166"/>
      <c r="FE2008" s="166"/>
      <c r="FF2008" s="166"/>
      <c r="FG2008" s="166"/>
      <c r="FH2008" s="166"/>
      <c r="FI2008" s="166"/>
      <c r="FJ2008" s="166"/>
    </row>
    <row r="2009" spans="13:166" s="19" customFormat="1">
      <c r="M2009" s="166"/>
      <c r="N2009" s="166"/>
      <c r="O2009" s="166"/>
      <c r="P2009" s="166"/>
      <c r="Q2009" s="166"/>
      <c r="R2009" s="166"/>
      <c r="S2009" s="166"/>
      <c r="T2009" s="166"/>
      <c r="U2009" s="166"/>
      <c r="V2009" s="166"/>
      <c r="W2009" s="166"/>
      <c r="X2009" s="166"/>
      <c r="Y2009" s="166"/>
      <c r="Z2009" s="166"/>
      <c r="AA2009" s="166"/>
      <c r="AB2009" s="166"/>
      <c r="AC2009" s="166"/>
      <c r="AD2009" s="166"/>
      <c r="AE2009" s="166"/>
      <c r="AF2009" s="166"/>
      <c r="AG2009" s="166"/>
      <c r="AH2009" s="167"/>
      <c r="AI2009" s="167"/>
      <c r="AJ2009" s="167"/>
      <c r="AK2009" s="167"/>
      <c r="AL2009" s="167"/>
      <c r="AM2009" s="167"/>
      <c r="AN2009" s="167"/>
      <c r="AO2009" s="167"/>
      <c r="AP2009" s="167"/>
      <c r="AQ2009" s="167"/>
      <c r="AR2009" s="167"/>
      <c r="AS2009" s="167"/>
      <c r="AT2009" s="167"/>
      <c r="AU2009" s="167"/>
      <c r="AV2009" s="167"/>
      <c r="AW2009" s="167"/>
      <c r="AX2009" s="167"/>
      <c r="AY2009" s="167"/>
      <c r="AZ2009" s="167"/>
      <c r="BA2009" s="167"/>
      <c r="BB2009" s="167"/>
      <c r="BC2009" s="167"/>
      <c r="BD2009" s="167"/>
      <c r="BE2009" s="167"/>
      <c r="BF2009" s="167"/>
      <c r="BG2009" s="167"/>
      <c r="BH2009" s="167"/>
      <c r="BI2009" s="167"/>
      <c r="BJ2009" s="167"/>
      <c r="BK2009" s="167"/>
      <c r="BL2009" s="166"/>
      <c r="BM2009" s="166"/>
      <c r="BN2009" s="166"/>
      <c r="BO2009" s="166"/>
      <c r="BP2009" s="166"/>
      <c r="BQ2009" s="166"/>
      <c r="BR2009" s="166"/>
      <c r="BS2009" s="166"/>
      <c r="BT2009" s="166"/>
      <c r="BU2009" s="166"/>
      <c r="BV2009" s="166"/>
      <c r="BW2009" s="166"/>
      <c r="BX2009" s="166"/>
      <c r="BY2009" s="166"/>
      <c r="BZ2009" s="166"/>
      <c r="CA2009" s="166"/>
      <c r="CB2009" s="166"/>
      <c r="CC2009" s="166"/>
      <c r="CD2009" s="166"/>
      <c r="CE2009" s="166"/>
      <c r="CF2009" s="166"/>
      <c r="CG2009" s="166"/>
      <c r="CH2009" s="166"/>
      <c r="CI2009" s="166"/>
      <c r="CJ2009" s="166"/>
      <c r="CK2009" s="166"/>
      <c r="CL2009" s="166"/>
      <c r="CM2009" s="166"/>
      <c r="CN2009" s="166"/>
      <c r="CO2009" s="166"/>
      <c r="CP2009" s="166"/>
      <c r="CQ2009" s="166"/>
      <c r="CR2009" s="166"/>
      <c r="CS2009" s="166"/>
      <c r="CT2009" s="166"/>
      <c r="CU2009" s="166"/>
      <c r="CV2009" s="166"/>
      <c r="CW2009" s="166"/>
      <c r="CX2009" s="166"/>
      <c r="CY2009" s="166"/>
      <c r="CZ2009" s="166"/>
      <c r="DA2009" s="166"/>
      <c r="DB2009" s="166"/>
      <c r="DC2009" s="166"/>
      <c r="DD2009" s="166"/>
      <c r="DE2009" s="166"/>
      <c r="DF2009" s="166"/>
      <c r="DG2009" s="166"/>
      <c r="DH2009" s="166"/>
      <c r="DI2009" s="166"/>
      <c r="DJ2009" s="166"/>
      <c r="DK2009" s="166"/>
      <c r="DL2009" s="166"/>
      <c r="DM2009" s="166"/>
      <c r="DN2009" s="166"/>
      <c r="DO2009" s="166"/>
      <c r="DP2009" s="166"/>
      <c r="DQ2009" s="166"/>
      <c r="DR2009" s="166"/>
      <c r="DS2009" s="166"/>
      <c r="DT2009" s="166"/>
      <c r="DU2009" s="166"/>
      <c r="DV2009" s="166"/>
      <c r="DW2009" s="166"/>
      <c r="DX2009" s="166"/>
      <c r="DY2009" s="166"/>
      <c r="DZ2009" s="166"/>
      <c r="EA2009" s="166"/>
      <c r="EB2009" s="166"/>
      <c r="EC2009" s="166"/>
      <c r="ED2009" s="166"/>
      <c r="EE2009" s="166"/>
      <c r="EF2009" s="166"/>
      <c r="EG2009" s="166"/>
      <c r="EH2009" s="166"/>
      <c r="EI2009" s="166"/>
      <c r="EJ2009" s="166"/>
      <c r="EK2009" s="166"/>
      <c r="EL2009" s="166"/>
      <c r="EM2009" s="166"/>
      <c r="EN2009" s="166"/>
      <c r="EO2009" s="166"/>
      <c r="EP2009" s="166"/>
      <c r="EQ2009" s="166"/>
      <c r="ER2009" s="166"/>
      <c r="ES2009" s="166"/>
      <c r="ET2009" s="166"/>
      <c r="EU2009" s="166"/>
      <c r="EV2009" s="166"/>
      <c r="EW2009" s="166"/>
      <c r="EX2009" s="166"/>
      <c r="EY2009" s="166"/>
      <c r="EZ2009" s="166"/>
      <c r="FA2009" s="166"/>
      <c r="FB2009" s="166"/>
      <c r="FC2009" s="166"/>
      <c r="FD2009" s="166"/>
      <c r="FE2009" s="166"/>
      <c r="FF2009" s="166"/>
      <c r="FG2009" s="166"/>
      <c r="FH2009" s="166"/>
      <c r="FI2009" s="166"/>
      <c r="FJ2009" s="166"/>
    </row>
    <row r="2010" spans="13:166" s="19" customFormat="1">
      <c r="M2010" s="166"/>
      <c r="N2010" s="166"/>
      <c r="O2010" s="166"/>
      <c r="P2010" s="166"/>
      <c r="Q2010" s="166"/>
      <c r="R2010" s="166"/>
      <c r="S2010" s="166"/>
      <c r="T2010" s="166"/>
      <c r="U2010" s="166"/>
      <c r="V2010" s="166"/>
      <c r="W2010" s="166"/>
      <c r="X2010" s="166"/>
      <c r="Y2010" s="166"/>
      <c r="Z2010" s="166"/>
      <c r="AA2010" s="166"/>
      <c r="AB2010" s="166"/>
      <c r="AC2010" s="166"/>
      <c r="AD2010" s="166"/>
      <c r="AE2010" s="166"/>
      <c r="AF2010" s="166"/>
      <c r="AG2010" s="166"/>
      <c r="AH2010" s="167"/>
      <c r="AI2010" s="167"/>
      <c r="AJ2010" s="167"/>
      <c r="AK2010" s="167"/>
      <c r="AL2010" s="167"/>
      <c r="AM2010" s="167"/>
      <c r="AN2010" s="167"/>
      <c r="AO2010" s="167"/>
      <c r="AP2010" s="167"/>
      <c r="AQ2010" s="167"/>
      <c r="AR2010" s="167"/>
      <c r="AS2010" s="167"/>
      <c r="AT2010" s="167"/>
      <c r="AU2010" s="167"/>
      <c r="AV2010" s="167"/>
      <c r="AW2010" s="167"/>
      <c r="AX2010" s="167"/>
      <c r="AY2010" s="167"/>
      <c r="AZ2010" s="167"/>
      <c r="BA2010" s="167"/>
      <c r="BB2010" s="167"/>
      <c r="BC2010" s="167"/>
      <c r="BD2010" s="167"/>
      <c r="BE2010" s="167"/>
      <c r="BF2010" s="167"/>
      <c r="BG2010" s="167"/>
      <c r="BH2010" s="167"/>
      <c r="BI2010" s="167"/>
      <c r="BJ2010" s="167"/>
      <c r="BK2010" s="167"/>
      <c r="BL2010" s="166"/>
      <c r="BM2010" s="166"/>
      <c r="BN2010" s="166"/>
      <c r="BO2010" s="166"/>
      <c r="BP2010" s="166"/>
      <c r="BQ2010" s="166"/>
      <c r="BR2010" s="166"/>
      <c r="BS2010" s="166"/>
      <c r="BT2010" s="166"/>
      <c r="BU2010" s="166"/>
      <c r="BV2010" s="166"/>
      <c r="BW2010" s="166"/>
      <c r="BX2010" s="166"/>
      <c r="BY2010" s="166"/>
      <c r="BZ2010" s="166"/>
      <c r="CA2010" s="166"/>
      <c r="CB2010" s="166"/>
      <c r="CC2010" s="166"/>
      <c r="CD2010" s="166"/>
      <c r="CE2010" s="166"/>
      <c r="CF2010" s="166"/>
      <c r="CG2010" s="166"/>
      <c r="CH2010" s="166"/>
      <c r="CI2010" s="166"/>
      <c r="CJ2010" s="166"/>
      <c r="CK2010" s="166"/>
      <c r="CL2010" s="166"/>
      <c r="CM2010" s="166"/>
      <c r="CN2010" s="166"/>
      <c r="CO2010" s="166"/>
      <c r="CP2010" s="166"/>
      <c r="CQ2010" s="166"/>
      <c r="CR2010" s="166"/>
      <c r="CS2010" s="166"/>
      <c r="CT2010" s="166"/>
      <c r="CU2010" s="166"/>
      <c r="CV2010" s="166"/>
      <c r="CW2010" s="166"/>
      <c r="CX2010" s="166"/>
      <c r="CY2010" s="166"/>
      <c r="CZ2010" s="166"/>
      <c r="DA2010" s="166"/>
      <c r="DB2010" s="166"/>
      <c r="DC2010" s="166"/>
      <c r="DD2010" s="166"/>
      <c r="DE2010" s="166"/>
      <c r="DF2010" s="166"/>
      <c r="DG2010" s="166"/>
      <c r="DH2010" s="166"/>
      <c r="DI2010" s="166"/>
      <c r="DJ2010" s="166"/>
      <c r="DK2010" s="166"/>
      <c r="DL2010" s="166"/>
      <c r="DM2010" s="166"/>
      <c r="DN2010" s="166"/>
      <c r="DO2010" s="166"/>
      <c r="DP2010" s="166"/>
      <c r="DQ2010" s="166"/>
      <c r="DR2010" s="166"/>
      <c r="DS2010" s="166"/>
      <c r="DT2010" s="166"/>
      <c r="DU2010" s="166"/>
      <c r="DV2010" s="166"/>
      <c r="DW2010" s="166"/>
      <c r="DX2010" s="166"/>
      <c r="DY2010" s="166"/>
      <c r="DZ2010" s="166"/>
      <c r="EA2010" s="166"/>
      <c r="EB2010" s="166"/>
      <c r="EC2010" s="166"/>
      <c r="ED2010" s="166"/>
      <c r="EE2010" s="166"/>
      <c r="EF2010" s="166"/>
      <c r="EG2010" s="166"/>
      <c r="EH2010" s="166"/>
      <c r="EI2010" s="166"/>
      <c r="EJ2010" s="166"/>
      <c r="EK2010" s="166"/>
      <c r="EL2010" s="166"/>
      <c r="EM2010" s="166"/>
      <c r="EN2010" s="166"/>
      <c r="EO2010" s="166"/>
      <c r="EP2010" s="166"/>
      <c r="EQ2010" s="166"/>
      <c r="ER2010" s="166"/>
      <c r="ES2010" s="166"/>
      <c r="ET2010" s="166"/>
      <c r="EU2010" s="166"/>
      <c r="EV2010" s="166"/>
      <c r="EW2010" s="166"/>
      <c r="EX2010" s="166"/>
      <c r="EY2010" s="166"/>
      <c r="EZ2010" s="166"/>
      <c r="FA2010" s="166"/>
      <c r="FB2010" s="166"/>
      <c r="FC2010" s="166"/>
      <c r="FD2010" s="166"/>
      <c r="FE2010" s="166"/>
      <c r="FF2010" s="166"/>
      <c r="FG2010" s="166"/>
      <c r="FH2010" s="166"/>
      <c r="FI2010" s="166"/>
      <c r="FJ2010" s="166"/>
    </row>
    <row r="2011" spans="13:166" s="19" customFormat="1">
      <c r="M2011" s="166"/>
      <c r="N2011" s="166"/>
      <c r="O2011" s="166"/>
      <c r="P2011" s="166"/>
      <c r="Q2011" s="166"/>
      <c r="R2011" s="166"/>
      <c r="S2011" s="166"/>
      <c r="T2011" s="166"/>
      <c r="U2011" s="166"/>
      <c r="V2011" s="166"/>
      <c r="W2011" s="166"/>
      <c r="X2011" s="166"/>
      <c r="Y2011" s="166"/>
      <c r="Z2011" s="166"/>
      <c r="AA2011" s="166"/>
      <c r="AB2011" s="166"/>
      <c r="AC2011" s="166"/>
      <c r="AD2011" s="166"/>
      <c r="AE2011" s="166"/>
      <c r="AF2011" s="166"/>
      <c r="AG2011" s="166"/>
      <c r="AH2011" s="167"/>
      <c r="AI2011" s="167"/>
      <c r="AJ2011" s="167"/>
      <c r="AK2011" s="167"/>
      <c r="AL2011" s="167"/>
      <c r="AM2011" s="167"/>
      <c r="AN2011" s="167"/>
      <c r="AO2011" s="167"/>
      <c r="AP2011" s="167"/>
      <c r="AQ2011" s="167"/>
      <c r="AR2011" s="167"/>
      <c r="AS2011" s="167"/>
      <c r="AT2011" s="167"/>
      <c r="AU2011" s="167"/>
      <c r="AV2011" s="167"/>
      <c r="AW2011" s="167"/>
      <c r="AX2011" s="167"/>
      <c r="AY2011" s="167"/>
      <c r="AZ2011" s="167"/>
      <c r="BA2011" s="167"/>
      <c r="BB2011" s="167"/>
      <c r="BC2011" s="167"/>
      <c r="BD2011" s="167"/>
      <c r="BE2011" s="167"/>
      <c r="BF2011" s="167"/>
      <c r="BG2011" s="167"/>
      <c r="BH2011" s="167"/>
      <c r="BI2011" s="167"/>
      <c r="BJ2011" s="167"/>
      <c r="BK2011" s="167"/>
      <c r="BL2011" s="166"/>
      <c r="BM2011" s="166"/>
      <c r="BN2011" s="166"/>
      <c r="BO2011" s="166"/>
      <c r="BP2011" s="166"/>
      <c r="BQ2011" s="166"/>
      <c r="BR2011" s="166"/>
      <c r="BS2011" s="166"/>
      <c r="BT2011" s="166"/>
      <c r="BU2011" s="166"/>
      <c r="BV2011" s="166"/>
      <c r="BW2011" s="166"/>
      <c r="BX2011" s="166"/>
      <c r="BY2011" s="166"/>
      <c r="BZ2011" s="166"/>
      <c r="CA2011" s="166"/>
      <c r="CB2011" s="166"/>
      <c r="CC2011" s="166"/>
      <c r="CD2011" s="166"/>
      <c r="CE2011" s="166"/>
      <c r="CF2011" s="166"/>
      <c r="CG2011" s="166"/>
      <c r="CH2011" s="166"/>
      <c r="CI2011" s="166"/>
      <c r="CJ2011" s="166"/>
      <c r="CK2011" s="166"/>
      <c r="CL2011" s="166"/>
      <c r="CM2011" s="166"/>
      <c r="CN2011" s="166"/>
      <c r="CO2011" s="166"/>
      <c r="CP2011" s="166"/>
      <c r="CQ2011" s="166"/>
      <c r="CR2011" s="166"/>
      <c r="CS2011" s="166"/>
      <c r="CT2011" s="166"/>
      <c r="CU2011" s="166"/>
      <c r="CV2011" s="166"/>
      <c r="CW2011" s="166"/>
      <c r="CX2011" s="166"/>
      <c r="CY2011" s="166"/>
      <c r="CZ2011" s="166"/>
      <c r="DA2011" s="166"/>
      <c r="DB2011" s="166"/>
      <c r="DC2011" s="166"/>
      <c r="DD2011" s="166"/>
      <c r="DE2011" s="166"/>
      <c r="DF2011" s="166"/>
      <c r="DG2011" s="166"/>
      <c r="DH2011" s="166"/>
      <c r="DI2011" s="166"/>
      <c r="DJ2011" s="166"/>
      <c r="DK2011" s="166"/>
      <c r="DL2011" s="166"/>
      <c r="DM2011" s="166"/>
      <c r="DN2011" s="166"/>
      <c r="DO2011" s="166"/>
      <c r="DP2011" s="166"/>
      <c r="DQ2011" s="166"/>
      <c r="DR2011" s="166"/>
      <c r="DS2011" s="166"/>
      <c r="DT2011" s="166"/>
      <c r="DU2011" s="166"/>
      <c r="DV2011" s="166"/>
      <c r="DW2011" s="166"/>
      <c r="DX2011" s="166"/>
      <c r="DY2011" s="166"/>
      <c r="DZ2011" s="166"/>
      <c r="EA2011" s="166"/>
      <c r="EB2011" s="166"/>
      <c r="EC2011" s="166"/>
      <c r="ED2011" s="166"/>
      <c r="EE2011" s="166"/>
      <c r="EF2011" s="166"/>
      <c r="EG2011" s="166"/>
      <c r="EH2011" s="166"/>
      <c r="EI2011" s="166"/>
      <c r="EJ2011" s="166"/>
      <c r="EK2011" s="166"/>
      <c r="EL2011" s="166"/>
      <c r="EM2011" s="166"/>
      <c r="EN2011" s="166"/>
      <c r="EO2011" s="166"/>
      <c r="EP2011" s="166"/>
      <c r="EQ2011" s="166"/>
      <c r="ER2011" s="166"/>
      <c r="ES2011" s="166"/>
      <c r="ET2011" s="166"/>
      <c r="EU2011" s="166"/>
      <c r="EV2011" s="166"/>
      <c r="EW2011" s="166"/>
      <c r="EX2011" s="166"/>
      <c r="EY2011" s="166"/>
      <c r="EZ2011" s="166"/>
      <c r="FA2011" s="166"/>
      <c r="FB2011" s="166"/>
      <c r="FC2011" s="166"/>
      <c r="FD2011" s="166"/>
      <c r="FE2011" s="166"/>
      <c r="FF2011" s="166"/>
      <c r="FG2011" s="166"/>
      <c r="FH2011" s="166"/>
      <c r="FI2011" s="166"/>
      <c r="FJ2011" s="166"/>
    </row>
    <row r="2012" spans="13:166" s="19" customFormat="1">
      <c r="M2012" s="166"/>
      <c r="N2012" s="166"/>
      <c r="O2012" s="166"/>
      <c r="P2012" s="166"/>
      <c r="Q2012" s="166"/>
      <c r="R2012" s="166"/>
      <c r="S2012" s="166"/>
      <c r="T2012" s="166"/>
      <c r="U2012" s="166"/>
      <c r="V2012" s="166"/>
      <c r="W2012" s="166"/>
      <c r="X2012" s="166"/>
      <c r="Y2012" s="166"/>
      <c r="Z2012" s="166"/>
      <c r="AA2012" s="166"/>
      <c r="AB2012" s="166"/>
      <c r="AC2012" s="166"/>
      <c r="AD2012" s="166"/>
      <c r="AE2012" s="166"/>
      <c r="AF2012" s="166"/>
      <c r="AG2012" s="166"/>
      <c r="AH2012" s="167"/>
      <c r="AI2012" s="167"/>
      <c r="AJ2012" s="167"/>
      <c r="AK2012" s="167"/>
      <c r="AL2012" s="167"/>
      <c r="AM2012" s="167"/>
      <c r="AN2012" s="167"/>
      <c r="AO2012" s="167"/>
      <c r="AP2012" s="167"/>
      <c r="AQ2012" s="167"/>
      <c r="AR2012" s="167"/>
      <c r="AS2012" s="167"/>
      <c r="AT2012" s="167"/>
      <c r="AU2012" s="167"/>
      <c r="AV2012" s="167"/>
      <c r="AW2012" s="167"/>
      <c r="AX2012" s="167"/>
      <c r="AY2012" s="167"/>
      <c r="AZ2012" s="167"/>
      <c r="BA2012" s="167"/>
      <c r="BB2012" s="167"/>
      <c r="BC2012" s="167"/>
      <c r="BD2012" s="167"/>
      <c r="BE2012" s="167"/>
      <c r="BF2012" s="167"/>
      <c r="BG2012" s="167"/>
      <c r="BH2012" s="167"/>
      <c r="BI2012" s="167"/>
      <c r="BJ2012" s="167"/>
      <c r="BK2012" s="167"/>
      <c r="BL2012" s="166"/>
      <c r="BM2012" s="166"/>
      <c r="BN2012" s="166"/>
      <c r="BO2012" s="166"/>
      <c r="BP2012" s="166"/>
      <c r="BQ2012" s="166"/>
      <c r="BR2012" s="166"/>
      <c r="BS2012" s="166"/>
      <c r="BT2012" s="166"/>
      <c r="BU2012" s="166"/>
      <c r="BV2012" s="166"/>
      <c r="BW2012" s="166"/>
      <c r="BX2012" s="166"/>
      <c r="BY2012" s="166"/>
      <c r="BZ2012" s="166"/>
      <c r="CA2012" s="166"/>
      <c r="CB2012" s="166"/>
      <c r="CC2012" s="166"/>
      <c r="CD2012" s="166"/>
      <c r="CE2012" s="166"/>
      <c r="CF2012" s="166"/>
      <c r="CG2012" s="166"/>
      <c r="CH2012" s="166"/>
      <c r="CI2012" s="166"/>
      <c r="CJ2012" s="166"/>
      <c r="CK2012" s="166"/>
      <c r="CL2012" s="166"/>
      <c r="CM2012" s="166"/>
      <c r="CN2012" s="166"/>
      <c r="CO2012" s="166"/>
      <c r="CP2012" s="166"/>
      <c r="CQ2012" s="166"/>
      <c r="CR2012" s="166"/>
      <c r="CS2012" s="166"/>
      <c r="CT2012" s="166"/>
      <c r="CU2012" s="166"/>
      <c r="CV2012" s="166"/>
      <c r="CW2012" s="166"/>
      <c r="CX2012" s="166"/>
      <c r="CY2012" s="166"/>
      <c r="CZ2012" s="166"/>
      <c r="DA2012" s="166"/>
      <c r="DB2012" s="166"/>
      <c r="DC2012" s="166"/>
      <c r="DD2012" s="166"/>
      <c r="DE2012" s="166"/>
      <c r="DF2012" s="166"/>
      <c r="DG2012" s="166"/>
      <c r="DH2012" s="166"/>
      <c r="DI2012" s="166"/>
      <c r="DJ2012" s="166"/>
      <c r="DK2012" s="166"/>
      <c r="DL2012" s="166"/>
      <c r="DM2012" s="166"/>
      <c r="DN2012" s="166"/>
      <c r="DO2012" s="166"/>
      <c r="DP2012" s="166"/>
      <c r="DQ2012" s="166"/>
      <c r="DR2012" s="166"/>
      <c r="DS2012" s="166"/>
      <c r="DT2012" s="166"/>
      <c r="DU2012" s="166"/>
      <c r="DV2012" s="166"/>
      <c r="DW2012" s="166"/>
      <c r="DX2012" s="166"/>
      <c r="DY2012" s="166"/>
      <c r="DZ2012" s="166"/>
      <c r="EA2012" s="166"/>
      <c r="EB2012" s="166"/>
      <c r="EC2012" s="166"/>
      <c r="ED2012" s="166"/>
      <c r="EE2012" s="166"/>
      <c r="EF2012" s="166"/>
      <c r="EG2012" s="166"/>
      <c r="EH2012" s="166"/>
      <c r="EI2012" s="166"/>
      <c r="EJ2012" s="166"/>
      <c r="EK2012" s="166"/>
      <c r="EL2012" s="166"/>
      <c r="EM2012" s="166"/>
      <c r="EN2012" s="166"/>
      <c r="EO2012" s="166"/>
      <c r="EP2012" s="166"/>
      <c r="EQ2012" s="166"/>
      <c r="ER2012" s="166"/>
      <c r="ES2012" s="166"/>
      <c r="ET2012" s="166"/>
      <c r="EU2012" s="166"/>
      <c r="EV2012" s="166"/>
      <c r="EW2012" s="166"/>
      <c r="EX2012" s="166"/>
      <c r="EY2012" s="166"/>
      <c r="EZ2012" s="166"/>
      <c r="FA2012" s="166"/>
      <c r="FB2012" s="166"/>
      <c r="FC2012" s="166"/>
      <c r="FD2012" s="166"/>
      <c r="FE2012" s="166"/>
      <c r="FF2012" s="166"/>
      <c r="FG2012" s="166"/>
      <c r="FH2012" s="166"/>
      <c r="FI2012" s="166"/>
      <c r="FJ2012" s="166"/>
    </row>
    <row r="2013" spans="13:166" s="19" customFormat="1">
      <c r="M2013" s="166"/>
      <c r="N2013" s="166"/>
      <c r="O2013" s="166"/>
      <c r="P2013" s="166"/>
      <c r="Q2013" s="166"/>
      <c r="R2013" s="166"/>
      <c r="S2013" s="166"/>
      <c r="T2013" s="166"/>
      <c r="U2013" s="166"/>
      <c r="V2013" s="166"/>
      <c r="W2013" s="166"/>
      <c r="X2013" s="166"/>
      <c r="Y2013" s="166"/>
      <c r="Z2013" s="166"/>
      <c r="AA2013" s="166"/>
      <c r="AB2013" s="166"/>
      <c r="AC2013" s="166"/>
      <c r="AD2013" s="166"/>
      <c r="AE2013" s="166"/>
      <c r="AF2013" s="166"/>
      <c r="AG2013" s="166"/>
      <c r="AH2013" s="167"/>
      <c r="AI2013" s="167"/>
      <c r="AJ2013" s="167"/>
      <c r="AK2013" s="167"/>
      <c r="AL2013" s="167"/>
      <c r="AM2013" s="167"/>
      <c r="AN2013" s="167"/>
      <c r="AO2013" s="167"/>
      <c r="AP2013" s="167"/>
      <c r="AQ2013" s="167"/>
      <c r="AR2013" s="167"/>
      <c r="AS2013" s="167"/>
      <c r="AT2013" s="167"/>
      <c r="AU2013" s="167"/>
      <c r="AV2013" s="167"/>
      <c r="AW2013" s="167"/>
      <c r="AX2013" s="167"/>
      <c r="AY2013" s="167"/>
      <c r="AZ2013" s="167"/>
      <c r="BA2013" s="167"/>
      <c r="BB2013" s="167"/>
      <c r="BC2013" s="167"/>
      <c r="BD2013" s="167"/>
      <c r="BE2013" s="167"/>
      <c r="BF2013" s="167"/>
      <c r="BG2013" s="167"/>
      <c r="BH2013" s="167"/>
      <c r="BI2013" s="167"/>
      <c r="BJ2013" s="167"/>
      <c r="BK2013" s="167"/>
      <c r="BL2013" s="166"/>
      <c r="BM2013" s="166"/>
      <c r="BN2013" s="166"/>
      <c r="BO2013" s="166"/>
      <c r="BP2013" s="166"/>
      <c r="BQ2013" s="166"/>
      <c r="BR2013" s="166"/>
      <c r="BS2013" s="166"/>
      <c r="BT2013" s="166"/>
      <c r="BU2013" s="166"/>
      <c r="BV2013" s="166"/>
      <c r="BW2013" s="166"/>
      <c r="BX2013" s="166"/>
      <c r="BY2013" s="166"/>
      <c r="BZ2013" s="166"/>
      <c r="CA2013" s="166"/>
      <c r="CB2013" s="166"/>
      <c r="CC2013" s="166"/>
      <c r="CD2013" s="166"/>
      <c r="CE2013" s="166"/>
      <c r="CF2013" s="166"/>
      <c r="CG2013" s="166"/>
      <c r="CH2013" s="166"/>
      <c r="CI2013" s="166"/>
      <c r="CJ2013" s="166"/>
      <c r="CK2013" s="166"/>
      <c r="CL2013" s="166"/>
      <c r="CM2013" s="166"/>
      <c r="CN2013" s="166"/>
      <c r="CO2013" s="166"/>
      <c r="CP2013" s="166"/>
      <c r="CQ2013" s="166"/>
      <c r="CR2013" s="166"/>
      <c r="CS2013" s="166"/>
      <c r="CT2013" s="166"/>
      <c r="CU2013" s="166"/>
      <c r="CV2013" s="166"/>
      <c r="CW2013" s="166"/>
      <c r="CX2013" s="166"/>
      <c r="CY2013" s="166"/>
      <c r="CZ2013" s="166"/>
      <c r="DA2013" s="166"/>
      <c r="DB2013" s="166"/>
      <c r="DC2013" s="166"/>
      <c r="DD2013" s="166"/>
      <c r="DE2013" s="166"/>
      <c r="DF2013" s="166"/>
      <c r="DG2013" s="166"/>
      <c r="DH2013" s="166"/>
      <c r="DI2013" s="166"/>
      <c r="DJ2013" s="166"/>
      <c r="DK2013" s="166"/>
      <c r="DL2013" s="166"/>
      <c r="DM2013" s="166"/>
      <c r="DN2013" s="166"/>
      <c r="DO2013" s="166"/>
      <c r="DP2013" s="166"/>
      <c r="DQ2013" s="166"/>
      <c r="DR2013" s="166"/>
      <c r="DS2013" s="166"/>
      <c r="DT2013" s="166"/>
      <c r="DU2013" s="166"/>
      <c r="DV2013" s="166"/>
      <c r="DW2013" s="166"/>
      <c r="DX2013" s="166"/>
      <c r="DY2013" s="166"/>
      <c r="DZ2013" s="166"/>
      <c r="EA2013" s="166"/>
      <c r="EB2013" s="166"/>
      <c r="EC2013" s="166"/>
      <c r="ED2013" s="166"/>
      <c r="EE2013" s="166"/>
      <c r="EF2013" s="166"/>
      <c r="EG2013" s="166"/>
      <c r="EH2013" s="166"/>
      <c r="EI2013" s="166"/>
      <c r="EJ2013" s="166"/>
      <c r="EK2013" s="166"/>
      <c r="EL2013" s="166"/>
      <c r="EM2013" s="166"/>
      <c r="EN2013" s="166"/>
      <c r="EO2013" s="166"/>
      <c r="EP2013" s="166"/>
      <c r="EQ2013" s="166"/>
      <c r="ER2013" s="166"/>
      <c r="ES2013" s="166"/>
      <c r="ET2013" s="166"/>
      <c r="EU2013" s="166"/>
      <c r="EV2013" s="166"/>
      <c r="EW2013" s="166"/>
      <c r="EX2013" s="166"/>
      <c r="EY2013" s="166"/>
      <c r="EZ2013" s="166"/>
      <c r="FA2013" s="166"/>
      <c r="FB2013" s="166"/>
      <c r="FC2013" s="166"/>
      <c r="FD2013" s="166"/>
      <c r="FE2013" s="166"/>
      <c r="FF2013" s="166"/>
      <c r="FG2013" s="166"/>
      <c r="FH2013" s="166"/>
      <c r="FI2013" s="166"/>
      <c r="FJ2013" s="166"/>
    </row>
    <row r="2014" spans="13:166" s="19" customFormat="1">
      <c r="M2014" s="166"/>
      <c r="N2014" s="166"/>
      <c r="O2014" s="166"/>
      <c r="P2014" s="166"/>
      <c r="Q2014" s="166"/>
      <c r="R2014" s="166"/>
      <c r="S2014" s="166"/>
      <c r="T2014" s="166"/>
      <c r="U2014" s="166"/>
      <c r="V2014" s="166"/>
      <c r="W2014" s="166"/>
      <c r="X2014" s="166"/>
      <c r="Y2014" s="166"/>
      <c r="Z2014" s="166"/>
      <c r="AA2014" s="166"/>
      <c r="AB2014" s="166"/>
      <c r="AC2014" s="166"/>
      <c r="AD2014" s="166"/>
      <c r="AE2014" s="166"/>
      <c r="AF2014" s="166"/>
      <c r="AG2014" s="166"/>
      <c r="AH2014" s="167"/>
      <c r="AI2014" s="167"/>
      <c r="AJ2014" s="167"/>
      <c r="AK2014" s="167"/>
      <c r="AL2014" s="167"/>
      <c r="AM2014" s="167"/>
      <c r="AN2014" s="167"/>
      <c r="AO2014" s="167"/>
      <c r="AP2014" s="167"/>
      <c r="AQ2014" s="167"/>
      <c r="AR2014" s="167"/>
      <c r="AS2014" s="167"/>
      <c r="AT2014" s="167"/>
      <c r="AU2014" s="167"/>
      <c r="AV2014" s="167"/>
      <c r="AW2014" s="167"/>
      <c r="AX2014" s="167"/>
      <c r="AY2014" s="167"/>
      <c r="AZ2014" s="167"/>
      <c r="BA2014" s="167"/>
      <c r="BB2014" s="167"/>
      <c r="BC2014" s="167"/>
      <c r="BD2014" s="167"/>
      <c r="BE2014" s="167"/>
      <c r="BF2014" s="167"/>
      <c r="BG2014" s="167"/>
      <c r="BH2014" s="167"/>
      <c r="BI2014" s="167"/>
      <c r="BJ2014" s="167"/>
      <c r="BK2014" s="167"/>
      <c r="BL2014" s="166"/>
      <c r="BM2014" s="166"/>
      <c r="BN2014" s="166"/>
      <c r="BO2014" s="166"/>
      <c r="BP2014" s="166"/>
      <c r="BQ2014" s="166"/>
      <c r="BR2014" s="166"/>
      <c r="BS2014" s="166"/>
      <c r="BT2014" s="166"/>
      <c r="BU2014" s="166"/>
      <c r="BV2014" s="166"/>
      <c r="BW2014" s="166"/>
      <c r="BX2014" s="166"/>
      <c r="BY2014" s="166"/>
      <c r="BZ2014" s="166"/>
      <c r="CA2014" s="166"/>
      <c r="CB2014" s="166"/>
      <c r="CC2014" s="166"/>
      <c r="CD2014" s="166"/>
      <c r="CE2014" s="166"/>
      <c r="CF2014" s="166"/>
      <c r="CG2014" s="166"/>
      <c r="CH2014" s="166"/>
      <c r="CI2014" s="166"/>
      <c r="CJ2014" s="166"/>
      <c r="CK2014" s="166"/>
      <c r="CL2014" s="166"/>
      <c r="CM2014" s="166"/>
      <c r="CN2014" s="166"/>
      <c r="CO2014" s="166"/>
      <c r="CP2014" s="166"/>
      <c r="CQ2014" s="166"/>
      <c r="CR2014" s="166"/>
      <c r="CS2014" s="166"/>
      <c r="CT2014" s="166"/>
      <c r="CU2014" s="166"/>
      <c r="CV2014" s="166"/>
      <c r="CW2014" s="166"/>
      <c r="CX2014" s="166"/>
      <c r="CY2014" s="166"/>
      <c r="CZ2014" s="166"/>
      <c r="DA2014" s="166"/>
      <c r="DB2014" s="166"/>
      <c r="DC2014" s="166"/>
      <c r="DD2014" s="166"/>
      <c r="DE2014" s="166"/>
      <c r="DF2014" s="166"/>
      <c r="DG2014" s="166"/>
      <c r="DH2014" s="166"/>
      <c r="DI2014" s="166"/>
      <c r="DJ2014" s="166"/>
      <c r="DK2014" s="166"/>
      <c r="DL2014" s="166"/>
      <c r="DM2014" s="166"/>
      <c r="DN2014" s="166"/>
      <c r="DO2014" s="166"/>
      <c r="DP2014" s="166"/>
      <c r="DQ2014" s="166"/>
      <c r="DR2014" s="166"/>
      <c r="DS2014" s="166"/>
      <c r="DT2014" s="166"/>
      <c r="DU2014" s="166"/>
      <c r="DV2014" s="166"/>
      <c r="DW2014" s="166"/>
      <c r="DX2014" s="166"/>
      <c r="DY2014" s="166"/>
      <c r="DZ2014" s="166"/>
      <c r="EA2014" s="166"/>
      <c r="EB2014" s="166"/>
      <c r="EC2014" s="166"/>
      <c r="ED2014" s="166"/>
      <c r="EE2014" s="166"/>
      <c r="EF2014" s="166"/>
      <c r="EG2014" s="166"/>
      <c r="EH2014" s="166"/>
      <c r="EI2014" s="166"/>
      <c r="EJ2014" s="166"/>
      <c r="EK2014" s="166"/>
      <c r="EL2014" s="166"/>
      <c r="EM2014" s="166"/>
      <c r="EN2014" s="166"/>
      <c r="EO2014" s="166"/>
      <c r="EP2014" s="166"/>
      <c r="EQ2014" s="166"/>
      <c r="ER2014" s="166"/>
      <c r="ES2014" s="166"/>
      <c r="ET2014" s="166"/>
      <c r="EU2014" s="166"/>
      <c r="EV2014" s="166"/>
      <c r="EW2014" s="166"/>
      <c r="EX2014" s="166"/>
      <c r="EY2014" s="166"/>
      <c r="EZ2014" s="166"/>
      <c r="FA2014" s="166"/>
      <c r="FB2014" s="166"/>
      <c r="FC2014" s="166"/>
      <c r="FD2014" s="166"/>
      <c r="FE2014" s="166"/>
      <c r="FF2014" s="166"/>
      <c r="FG2014" s="166"/>
      <c r="FH2014" s="166"/>
      <c r="FI2014" s="166"/>
      <c r="FJ2014" s="166"/>
    </row>
    <row r="2015" spans="13:166" s="19" customFormat="1">
      <c r="M2015" s="166"/>
      <c r="N2015" s="166"/>
      <c r="O2015" s="166"/>
      <c r="P2015" s="166"/>
      <c r="Q2015" s="166"/>
      <c r="R2015" s="166"/>
      <c r="S2015" s="166"/>
      <c r="T2015" s="166"/>
      <c r="U2015" s="166"/>
      <c r="V2015" s="166"/>
      <c r="W2015" s="166"/>
      <c r="X2015" s="166"/>
      <c r="Y2015" s="166"/>
      <c r="Z2015" s="166"/>
      <c r="AA2015" s="166"/>
      <c r="AB2015" s="166"/>
      <c r="AC2015" s="166"/>
      <c r="AD2015" s="166"/>
      <c r="AE2015" s="166"/>
      <c r="AF2015" s="166"/>
      <c r="AG2015" s="166"/>
      <c r="AH2015" s="167"/>
      <c r="AI2015" s="167"/>
      <c r="AJ2015" s="167"/>
      <c r="AK2015" s="167"/>
      <c r="AL2015" s="167"/>
      <c r="AM2015" s="167"/>
      <c r="AN2015" s="167"/>
      <c r="AO2015" s="167"/>
      <c r="AP2015" s="167"/>
      <c r="AQ2015" s="167"/>
      <c r="AR2015" s="167"/>
      <c r="AS2015" s="167"/>
      <c r="AT2015" s="167"/>
      <c r="AU2015" s="167"/>
      <c r="AV2015" s="167"/>
      <c r="AW2015" s="167"/>
      <c r="AX2015" s="167"/>
      <c r="AY2015" s="167"/>
      <c r="AZ2015" s="167"/>
      <c r="BA2015" s="167"/>
      <c r="BB2015" s="167"/>
      <c r="BC2015" s="167"/>
      <c r="BD2015" s="167"/>
      <c r="BE2015" s="167"/>
      <c r="BF2015" s="167"/>
      <c r="BG2015" s="167"/>
      <c r="BH2015" s="167"/>
      <c r="BI2015" s="167"/>
      <c r="BJ2015" s="167"/>
      <c r="BK2015" s="167"/>
      <c r="BL2015" s="166"/>
      <c r="BM2015" s="166"/>
      <c r="BN2015" s="166"/>
      <c r="BO2015" s="166"/>
      <c r="BP2015" s="166"/>
      <c r="BQ2015" s="166"/>
      <c r="BR2015" s="166"/>
      <c r="BS2015" s="166"/>
      <c r="BT2015" s="166"/>
      <c r="BU2015" s="166"/>
      <c r="BV2015" s="166"/>
      <c r="BW2015" s="166"/>
      <c r="BX2015" s="166"/>
      <c r="BY2015" s="166"/>
      <c r="BZ2015" s="166"/>
      <c r="CA2015" s="166"/>
      <c r="CB2015" s="166"/>
      <c r="CC2015" s="166"/>
      <c r="CD2015" s="166"/>
      <c r="CE2015" s="166"/>
      <c r="CF2015" s="166"/>
      <c r="CG2015" s="166"/>
      <c r="CH2015" s="166"/>
      <c r="CI2015" s="166"/>
      <c r="CJ2015" s="166"/>
      <c r="CK2015" s="166"/>
      <c r="CL2015" s="166"/>
      <c r="CM2015" s="166"/>
      <c r="CN2015" s="166"/>
      <c r="CO2015" s="166"/>
      <c r="CP2015" s="166"/>
      <c r="CQ2015" s="166"/>
      <c r="CR2015" s="166"/>
      <c r="CS2015" s="166"/>
      <c r="CT2015" s="166"/>
      <c r="CU2015" s="166"/>
      <c r="CV2015" s="166"/>
      <c r="CW2015" s="166"/>
      <c r="CX2015" s="166"/>
      <c r="CY2015" s="166"/>
      <c r="CZ2015" s="166"/>
      <c r="DA2015" s="166"/>
      <c r="DB2015" s="166"/>
      <c r="DC2015" s="166"/>
      <c r="DD2015" s="166"/>
      <c r="DE2015" s="166"/>
      <c r="DF2015" s="166"/>
      <c r="DG2015" s="166"/>
      <c r="DH2015" s="166"/>
      <c r="DI2015" s="166"/>
      <c r="DJ2015" s="166"/>
      <c r="DK2015" s="166"/>
      <c r="DL2015" s="166"/>
      <c r="DM2015" s="166"/>
      <c r="DN2015" s="166"/>
      <c r="DO2015" s="166"/>
      <c r="DP2015" s="166"/>
      <c r="DQ2015" s="166"/>
      <c r="DR2015" s="166"/>
      <c r="DS2015" s="166"/>
      <c r="DT2015" s="166"/>
      <c r="DU2015" s="166"/>
      <c r="DV2015" s="166"/>
      <c r="DW2015" s="166"/>
      <c r="DX2015" s="166"/>
      <c r="DY2015" s="166"/>
      <c r="DZ2015" s="166"/>
      <c r="EA2015" s="166"/>
      <c r="EB2015" s="166"/>
      <c r="EC2015" s="166"/>
      <c r="ED2015" s="166"/>
      <c r="EE2015" s="166"/>
      <c r="EF2015" s="166"/>
      <c r="EG2015" s="166"/>
      <c r="EH2015" s="166"/>
      <c r="EI2015" s="166"/>
      <c r="EJ2015" s="166"/>
      <c r="EK2015" s="166"/>
      <c r="EL2015" s="166"/>
      <c r="EM2015" s="166"/>
      <c r="EN2015" s="166"/>
      <c r="EO2015" s="166"/>
      <c r="EP2015" s="166"/>
      <c r="EQ2015" s="166"/>
      <c r="ER2015" s="166"/>
      <c r="ES2015" s="166"/>
      <c r="ET2015" s="166"/>
      <c r="EU2015" s="166"/>
      <c r="EV2015" s="166"/>
      <c r="EW2015" s="166"/>
      <c r="EX2015" s="166"/>
      <c r="EY2015" s="166"/>
      <c r="EZ2015" s="166"/>
      <c r="FA2015" s="166"/>
      <c r="FB2015" s="166"/>
      <c r="FC2015" s="166"/>
      <c r="FD2015" s="166"/>
      <c r="FE2015" s="166"/>
      <c r="FF2015" s="166"/>
      <c r="FG2015" s="166"/>
      <c r="FH2015" s="166"/>
      <c r="FI2015" s="166"/>
      <c r="FJ2015" s="166"/>
    </row>
    <row r="2016" spans="13:166" s="19" customFormat="1">
      <c r="M2016" s="166"/>
      <c r="N2016" s="166"/>
      <c r="O2016" s="166"/>
      <c r="P2016" s="166"/>
      <c r="Q2016" s="166"/>
      <c r="R2016" s="166"/>
      <c r="S2016" s="166"/>
      <c r="T2016" s="166"/>
      <c r="U2016" s="166"/>
      <c r="V2016" s="166"/>
      <c r="W2016" s="166"/>
      <c r="X2016" s="166"/>
      <c r="Y2016" s="166"/>
      <c r="Z2016" s="166"/>
      <c r="AA2016" s="166"/>
      <c r="AB2016" s="166"/>
      <c r="AC2016" s="166"/>
      <c r="AD2016" s="166"/>
      <c r="AE2016" s="166"/>
      <c r="AF2016" s="166"/>
      <c r="AG2016" s="166"/>
      <c r="AH2016" s="167"/>
      <c r="AI2016" s="167"/>
      <c r="AJ2016" s="167"/>
      <c r="AK2016" s="167"/>
      <c r="AL2016" s="167"/>
      <c r="AM2016" s="167"/>
      <c r="AN2016" s="167"/>
      <c r="AO2016" s="167"/>
      <c r="AP2016" s="167"/>
      <c r="AQ2016" s="167"/>
      <c r="AR2016" s="167"/>
      <c r="AS2016" s="167"/>
      <c r="AT2016" s="167"/>
      <c r="AU2016" s="167"/>
      <c r="AV2016" s="167"/>
      <c r="AW2016" s="167"/>
      <c r="AX2016" s="167"/>
      <c r="AY2016" s="167"/>
      <c r="AZ2016" s="167"/>
      <c r="BA2016" s="167"/>
      <c r="BB2016" s="167"/>
      <c r="BC2016" s="167"/>
      <c r="BD2016" s="167"/>
      <c r="BE2016" s="167"/>
      <c r="BF2016" s="167"/>
      <c r="BG2016" s="167"/>
      <c r="BH2016" s="167"/>
      <c r="BI2016" s="167"/>
      <c r="BJ2016" s="167"/>
      <c r="BK2016" s="167"/>
      <c r="BL2016" s="166"/>
      <c r="BM2016" s="166"/>
      <c r="BN2016" s="166"/>
      <c r="BO2016" s="166"/>
      <c r="BP2016" s="166"/>
      <c r="BQ2016" s="166"/>
      <c r="BR2016" s="166"/>
      <c r="BS2016" s="166"/>
      <c r="BT2016" s="166"/>
      <c r="BU2016" s="166"/>
      <c r="BV2016" s="166"/>
      <c r="BW2016" s="166"/>
      <c r="BX2016" s="166"/>
      <c r="BY2016" s="166"/>
      <c r="BZ2016" s="166"/>
      <c r="CA2016" s="166"/>
      <c r="CB2016" s="166"/>
      <c r="CC2016" s="166"/>
      <c r="CD2016" s="166"/>
      <c r="CE2016" s="166"/>
      <c r="CF2016" s="166"/>
      <c r="CG2016" s="166"/>
      <c r="CH2016" s="166"/>
      <c r="CI2016" s="166"/>
      <c r="CJ2016" s="166"/>
      <c r="CK2016" s="166"/>
      <c r="CL2016" s="166"/>
      <c r="CM2016" s="166"/>
      <c r="CN2016" s="166"/>
      <c r="CO2016" s="166"/>
      <c r="CP2016" s="166"/>
      <c r="CQ2016" s="166"/>
      <c r="CR2016" s="166"/>
      <c r="CS2016" s="166"/>
      <c r="CT2016" s="166"/>
      <c r="CU2016" s="166"/>
      <c r="CV2016" s="166"/>
      <c r="CW2016" s="166"/>
      <c r="CX2016" s="166"/>
      <c r="CY2016" s="166"/>
      <c r="CZ2016" s="166"/>
      <c r="DA2016" s="166"/>
      <c r="DB2016" s="166"/>
      <c r="DC2016" s="166"/>
      <c r="DD2016" s="166"/>
      <c r="DE2016" s="166"/>
      <c r="DF2016" s="166"/>
      <c r="DG2016" s="166"/>
      <c r="DH2016" s="166"/>
      <c r="DI2016" s="166"/>
      <c r="DJ2016" s="166"/>
      <c r="DK2016" s="166"/>
      <c r="DL2016" s="166"/>
      <c r="DM2016" s="166"/>
      <c r="DN2016" s="166"/>
      <c r="DO2016" s="166"/>
      <c r="DP2016" s="166"/>
      <c r="DQ2016" s="166"/>
      <c r="DR2016" s="166"/>
      <c r="DS2016" s="166"/>
      <c r="DT2016" s="166"/>
      <c r="DU2016" s="166"/>
      <c r="DV2016" s="166"/>
      <c r="DW2016" s="166"/>
      <c r="DX2016" s="166"/>
      <c r="DY2016" s="166"/>
      <c r="DZ2016" s="166"/>
      <c r="EA2016" s="166"/>
      <c r="EB2016" s="166"/>
      <c r="EC2016" s="166"/>
      <c r="ED2016" s="166"/>
      <c r="EE2016" s="166"/>
      <c r="EF2016" s="166"/>
      <c r="EG2016" s="166"/>
      <c r="EH2016" s="166"/>
      <c r="EI2016" s="166"/>
      <c r="EJ2016" s="166"/>
      <c r="EK2016" s="166"/>
      <c r="EL2016" s="166"/>
      <c r="EM2016" s="166"/>
      <c r="EN2016" s="166"/>
      <c r="EO2016" s="166"/>
      <c r="EP2016" s="166"/>
      <c r="EQ2016" s="166"/>
      <c r="ER2016" s="166"/>
      <c r="ES2016" s="166"/>
      <c r="ET2016" s="166"/>
      <c r="EU2016" s="166"/>
      <c r="EV2016" s="166"/>
      <c r="EW2016" s="166"/>
      <c r="EX2016" s="166"/>
      <c r="EY2016" s="166"/>
      <c r="EZ2016" s="166"/>
      <c r="FA2016" s="166"/>
      <c r="FB2016" s="166"/>
      <c r="FC2016" s="166"/>
      <c r="FD2016" s="166"/>
      <c r="FE2016" s="166"/>
      <c r="FF2016" s="166"/>
      <c r="FG2016" s="166"/>
      <c r="FH2016" s="166"/>
      <c r="FI2016" s="166"/>
      <c r="FJ2016" s="166"/>
    </row>
    <row r="2017" spans="13:166" s="19" customFormat="1">
      <c r="M2017" s="166"/>
      <c r="N2017" s="166"/>
      <c r="O2017" s="166"/>
      <c r="P2017" s="166"/>
      <c r="Q2017" s="166"/>
      <c r="R2017" s="166"/>
      <c r="S2017" s="166"/>
      <c r="T2017" s="166"/>
      <c r="U2017" s="166"/>
      <c r="V2017" s="166"/>
      <c r="W2017" s="166"/>
      <c r="X2017" s="166"/>
      <c r="Y2017" s="166"/>
      <c r="Z2017" s="166"/>
      <c r="AA2017" s="166"/>
      <c r="AB2017" s="166"/>
      <c r="AC2017" s="166"/>
      <c r="AD2017" s="166"/>
      <c r="AE2017" s="166"/>
      <c r="AF2017" s="166"/>
      <c r="AG2017" s="166"/>
      <c r="AH2017" s="167"/>
      <c r="AI2017" s="167"/>
      <c r="AJ2017" s="167"/>
      <c r="AK2017" s="167"/>
      <c r="AL2017" s="167"/>
      <c r="AM2017" s="167"/>
      <c r="AN2017" s="167"/>
      <c r="AO2017" s="167"/>
      <c r="AP2017" s="167"/>
      <c r="AQ2017" s="167"/>
      <c r="AR2017" s="167"/>
      <c r="AS2017" s="167"/>
      <c r="AT2017" s="167"/>
      <c r="AU2017" s="167"/>
      <c r="AV2017" s="167"/>
      <c r="AW2017" s="167"/>
      <c r="AX2017" s="167"/>
      <c r="AY2017" s="167"/>
      <c r="AZ2017" s="167"/>
      <c r="BA2017" s="167"/>
      <c r="BB2017" s="167"/>
      <c r="BC2017" s="167"/>
      <c r="BD2017" s="167"/>
      <c r="BE2017" s="167"/>
      <c r="BF2017" s="167"/>
      <c r="BG2017" s="167"/>
      <c r="BH2017" s="167"/>
      <c r="BI2017" s="167"/>
      <c r="BJ2017" s="167"/>
      <c r="BK2017" s="167"/>
      <c r="BL2017" s="166"/>
      <c r="BM2017" s="166"/>
      <c r="BN2017" s="166"/>
      <c r="BO2017" s="166"/>
      <c r="BP2017" s="166"/>
      <c r="BQ2017" s="166"/>
      <c r="BR2017" s="166"/>
      <c r="BS2017" s="166"/>
      <c r="BT2017" s="166"/>
      <c r="BU2017" s="166"/>
      <c r="BV2017" s="166"/>
      <c r="BW2017" s="166"/>
      <c r="BX2017" s="166"/>
      <c r="BY2017" s="166"/>
      <c r="BZ2017" s="166"/>
      <c r="CA2017" s="166"/>
      <c r="CB2017" s="166"/>
      <c r="CC2017" s="166"/>
      <c r="CD2017" s="166"/>
      <c r="CE2017" s="166"/>
      <c r="CF2017" s="166"/>
      <c r="CG2017" s="166"/>
      <c r="CH2017" s="166"/>
      <c r="CI2017" s="166"/>
      <c r="CJ2017" s="166"/>
      <c r="CK2017" s="166"/>
      <c r="CL2017" s="166"/>
      <c r="CM2017" s="166"/>
      <c r="CN2017" s="166"/>
      <c r="CO2017" s="166"/>
      <c r="CP2017" s="166"/>
      <c r="CQ2017" s="166"/>
      <c r="CR2017" s="166"/>
      <c r="CS2017" s="166"/>
      <c r="CT2017" s="166"/>
      <c r="CU2017" s="166"/>
      <c r="CV2017" s="166"/>
      <c r="CW2017" s="166"/>
      <c r="CX2017" s="166"/>
      <c r="CY2017" s="166"/>
      <c r="CZ2017" s="166"/>
      <c r="DA2017" s="166"/>
      <c r="DB2017" s="166"/>
      <c r="DC2017" s="166"/>
      <c r="DD2017" s="166"/>
      <c r="DE2017" s="166"/>
      <c r="DF2017" s="166"/>
      <c r="DG2017" s="166"/>
      <c r="DH2017" s="166"/>
      <c r="DI2017" s="166"/>
      <c r="DJ2017" s="166"/>
      <c r="DK2017" s="166"/>
      <c r="DL2017" s="166"/>
      <c r="DM2017" s="166"/>
      <c r="DN2017" s="166"/>
      <c r="DO2017" s="166"/>
      <c r="DP2017" s="166"/>
      <c r="DQ2017" s="166"/>
      <c r="DR2017" s="166"/>
      <c r="DS2017" s="166"/>
      <c r="DT2017" s="166"/>
      <c r="DU2017" s="166"/>
      <c r="DV2017" s="166"/>
      <c r="DW2017" s="166"/>
      <c r="DX2017" s="166"/>
      <c r="DY2017" s="166"/>
      <c r="DZ2017" s="166"/>
      <c r="EA2017" s="166"/>
      <c r="EB2017" s="166"/>
      <c r="EC2017" s="166"/>
      <c r="ED2017" s="166"/>
      <c r="EE2017" s="166"/>
      <c r="EF2017" s="166"/>
      <c r="EG2017" s="166"/>
      <c r="EH2017" s="166"/>
      <c r="EI2017" s="166"/>
      <c r="EJ2017" s="166"/>
      <c r="EK2017" s="166"/>
      <c r="EL2017" s="166"/>
      <c r="EM2017" s="166"/>
      <c r="EN2017" s="166"/>
      <c r="EO2017" s="166"/>
      <c r="EP2017" s="166"/>
      <c r="EQ2017" s="166"/>
      <c r="ER2017" s="166"/>
      <c r="ES2017" s="166"/>
      <c r="ET2017" s="166"/>
      <c r="EU2017" s="166"/>
      <c r="EV2017" s="166"/>
      <c r="EW2017" s="166"/>
      <c r="EX2017" s="166"/>
      <c r="EY2017" s="166"/>
      <c r="EZ2017" s="166"/>
      <c r="FA2017" s="166"/>
      <c r="FB2017" s="166"/>
      <c r="FC2017" s="166"/>
      <c r="FD2017" s="166"/>
      <c r="FE2017" s="166"/>
      <c r="FF2017" s="166"/>
      <c r="FG2017" s="166"/>
      <c r="FH2017" s="166"/>
      <c r="FI2017" s="166"/>
      <c r="FJ2017" s="166"/>
    </row>
    <row r="2018" spans="13:166" s="19" customFormat="1">
      <c r="M2018" s="166"/>
      <c r="N2018" s="166"/>
      <c r="O2018" s="166"/>
      <c r="P2018" s="166"/>
      <c r="Q2018" s="166"/>
      <c r="R2018" s="166"/>
      <c r="S2018" s="166"/>
      <c r="T2018" s="166"/>
      <c r="U2018" s="166"/>
      <c r="V2018" s="166"/>
      <c r="W2018" s="166"/>
      <c r="X2018" s="166"/>
      <c r="Y2018" s="166"/>
      <c r="Z2018" s="166"/>
      <c r="AA2018" s="166"/>
      <c r="AB2018" s="166"/>
      <c r="AC2018" s="166"/>
      <c r="AD2018" s="166"/>
      <c r="AE2018" s="166"/>
      <c r="AF2018" s="166"/>
      <c r="AG2018" s="166"/>
      <c r="AH2018" s="167"/>
      <c r="AI2018" s="167"/>
      <c r="AJ2018" s="167"/>
      <c r="AK2018" s="167"/>
      <c r="AL2018" s="167"/>
      <c r="AM2018" s="167"/>
      <c r="AN2018" s="167"/>
      <c r="AO2018" s="167"/>
      <c r="AP2018" s="167"/>
      <c r="AQ2018" s="167"/>
      <c r="AR2018" s="167"/>
      <c r="AS2018" s="167"/>
      <c r="AT2018" s="167"/>
      <c r="AU2018" s="167"/>
      <c r="AV2018" s="167"/>
      <c r="AW2018" s="167"/>
      <c r="AX2018" s="167"/>
      <c r="AY2018" s="167"/>
      <c r="AZ2018" s="167"/>
      <c r="BA2018" s="167"/>
      <c r="BB2018" s="167"/>
      <c r="BC2018" s="167"/>
      <c r="BD2018" s="167"/>
      <c r="BE2018" s="167"/>
      <c r="BF2018" s="167"/>
      <c r="BG2018" s="167"/>
      <c r="BH2018" s="167"/>
      <c r="BI2018" s="167"/>
      <c r="BJ2018" s="167"/>
      <c r="BK2018" s="167"/>
      <c r="BL2018" s="166"/>
      <c r="BM2018" s="166"/>
      <c r="BN2018" s="166"/>
      <c r="BO2018" s="166"/>
      <c r="BP2018" s="166"/>
      <c r="BQ2018" s="166"/>
      <c r="BR2018" s="166"/>
      <c r="BS2018" s="166"/>
      <c r="BT2018" s="166"/>
      <c r="BU2018" s="166"/>
      <c r="BV2018" s="166"/>
      <c r="BW2018" s="166"/>
      <c r="BX2018" s="166"/>
      <c r="BY2018" s="166"/>
      <c r="BZ2018" s="166"/>
      <c r="CA2018" s="166"/>
      <c r="CB2018" s="166"/>
      <c r="CC2018" s="166"/>
      <c r="CD2018" s="166"/>
      <c r="CE2018" s="166"/>
      <c r="CF2018" s="166"/>
      <c r="CG2018" s="166"/>
      <c r="CH2018" s="166"/>
      <c r="CI2018" s="166"/>
      <c r="CJ2018" s="166"/>
      <c r="CK2018" s="166"/>
      <c r="CL2018" s="166"/>
      <c r="CM2018" s="166"/>
      <c r="CN2018" s="166"/>
      <c r="CO2018" s="166"/>
      <c r="CP2018" s="166"/>
      <c r="CQ2018" s="166"/>
      <c r="CR2018" s="166"/>
      <c r="CS2018" s="166"/>
      <c r="CT2018" s="166"/>
      <c r="CU2018" s="166"/>
      <c r="CV2018" s="166"/>
      <c r="CW2018" s="166"/>
      <c r="CX2018" s="166"/>
      <c r="CY2018" s="166"/>
      <c r="CZ2018" s="166"/>
      <c r="DA2018" s="166"/>
      <c r="DB2018" s="166"/>
      <c r="DC2018" s="166"/>
      <c r="DD2018" s="166"/>
      <c r="DE2018" s="166"/>
      <c r="DF2018" s="166"/>
      <c r="DG2018" s="166"/>
      <c r="DH2018" s="166"/>
      <c r="DI2018" s="166"/>
      <c r="DJ2018" s="166"/>
      <c r="DK2018" s="166"/>
      <c r="DL2018" s="166"/>
      <c r="DM2018" s="166"/>
      <c r="DN2018" s="166"/>
      <c r="DO2018" s="166"/>
      <c r="DP2018" s="166"/>
      <c r="DQ2018" s="166"/>
      <c r="DR2018" s="166"/>
      <c r="DS2018" s="166"/>
      <c r="DT2018" s="166"/>
      <c r="DU2018" s="166"/>
      <c r="DV2018" s="166"/>
      <c r="DW2018" s="166"/>
      <c r="DX2018" s="166"/>
      <c r="DY2018" s="166"/>
      <c r="DZ2018" s="166"/>
      <c r="EA2018" s="166"/>
      <c r="EB2018" s="166"/>
      <c r="EC2018" s="166"/>
      <c r="ED2018" s="166"/>
      <c r="EE2018" s="166"/>
      <c r="EF2018" s="166"/>
      <c r="EG2018" s="166"/>
      <c r="EH2018" s="166"/>
      <c r="EI2018" s="166"/>
      <c r="EJ2018" s="166"/>
      <c r="EK2018" s="166"/>
      <c r="EL2018" s="166"/>
      <c r="EM2018" s="166"/>
      <c r="EN2018" s="166"/>
      <c r="EO2018" s="166"/>
      <c r="EP2018" s="166"/>
      <c r="EQ2018" s="166"/>
      <c r="ER2018" s="166"/>
      <c r="ES2018" s="166"/>
      <c r="ET2018" s="166"/>
      <c r="EU2018" s="166"/>
      <c r="EV2018" s="166"/>
      <c r="EW2018" s="166"/>
      <c r="EX2018" s="166"/>
      <c r="EY2018" s="166"/>
      <c r="EZ2018" s="166"/>
      <c r="FA2018" s="166"/>
      <c r="FB2018" s="166"/>
      <c r="FC2018" s="166"/>
      <c r="FD2018" s="166"/>
      <c r="FE2018" s="166"/>
      <c r="FF2018" s="166"/>
      <c r="FG2018" s="166"/>
      <c r="FH2018" s="166"/>
      <c r="FI2018" s="166"/>
      <c r="FJ2018" s="166"/>
    </row>
    <row r="2019" spans="13:166" s="19" customFormat="1">
      <c r="M2019" s="166"/>
      <c r="N2019" s="166"/>
      <c r="O2019" s="166"/>
      <c r="P2019" s="166"/>
      <c r="Q2019" s="166"/>
      <c r="R2019" s="166"/>
      <c r="S2019" s="166"/>
      <c r="T2019" s="166"/>
      <c r="U2019" s="166"/>
      <c r="V2019" s="166"/>
      <c r="W2019" s="166"/>
      <c r="X2019" s="166"/>
      <c r="Y2019" s="166"/>
      <c r="Z2019" s="166"/>
      <c r="AA2019" s="166"/>
      <c r="AB2019" s="166"/>
      <c r="AC2019" s="166"/>
      <c r="AD2019" s="166"/>
      <c r="AE2019" s="166"/>
      <c r="AF2019" s="166"/>
      <c r="AG2019" s="166"/>
      <c r="AH2019" s="167"/>
      <c r="AI2019" s="167"/>
      <c r="AJ2019" s="167"/>
      <c r="AK2019" s="167"/>
      <c r="AL2019" s="167"/>
      <c r="AM2019" s="167"/>
      <c r="AN2019" s="167"/>
      <c r="AO2019" s="167"/>
      <c r="AP2019" s="167"/>
      <c r="AQ2019" s="167"/>
      <c r="AR2019" s="167"/>
      <c r="AS2019" s="167"/>
      <c r="AT2019" s="167"/>
      <c r="AU2019" s="167"/>
      <c r="AV2019" s="167"/>
      <c r="AW2019" s="167"/>
      <c r="AX2019" s="167"/>
      <c r="AY2019" s="167"/>
      <c r="AZ2019" s="167"/>
      <c r="BA2019" s="167"/>
      <c r="BB2019" s="167"/>
      <c r="BC2019" s="167"/>
      <c r="BD2019" s="167"/>
      <c r="BE2019" s="167"/>
      <c r="BF2019" s="167"/>
      <c r="BG2019" s="167"/>
      <c r="BH2019" s="167"/>
      <c r="BI2019" s="167"/>
      <c r="BJ2019" s="167"/>
      <c r="BK2019" s="167"/>
      <c r="BL2019" s="166"/>
      <c r="BM2019" s="166"/>
      <c r="BN2019" s="166"/>
      <c r="BO2019" s="166"/>
      <c r="BP2019" s="166"/>
      <c r="BQ2019" s="166"/>
      <c r="BR2019" s="166"/>
      <c r="BS2019" s="166"/>
      <c r="BT2019" s="166"/>
      <c r="BU2019" s="166"/>
      <c r="BV2019" s="166"/>
      <c r="BW2019" s="166"/>
      <c r="BX2019" s="166"/>
      <c r="BY2019" s="166"/>
      <c r="BZ2019" s="166"/>
      <c r="CA2019" s="166"/>
      <c r="CB2019" s="166"/>
      <c r="CC2019" s="166"/>
      <c r="CD2019" s="166"/>
      <c r="CE2019" s="166"/>
      <c r="CF2019" s="166"/>
      <c r="CG2019" s="166"/>
      <c r="CH2019" s="166"/>
      <c r="CI2019" s="166"/>
      <c r="CJ2019" s="166"/>
      <c r="CK2019" s="166"/>
      <c r="CL2019" s="166"/>
      <c r="CM2019" s="166"/>
      <c r="CN2019" s="166"/>
      <c r="CO2019" s="166"/>
      <c r="CP2019" s="166"/>
      <c r="CQ2019" s="166"/>
      <c r="CR2019" s="166"/>
      <c r="CS2019" s="166"/>
      <c r="CT2019" s="166"/>
      <c r="CU2019" s="166"/>
      <c r="CV2019" s="166"/>
      <c r="CW2019" s="166"/>
      <c r="CX2019" s="166"/>
      <c r="CY2019" s="166"/>
      <c r="CZ2019" s="166"/>
      <c r="DA2019" s="166"/>
      <c r="DB2019" s="166"/>
      <c r="DC2019" s="166"/>
      <c r="DD2019" s="166"/>
      <c r="DE2019" s="166"/>
      <c r="DF2019" s="166"/>
      <c r="DG2019" s="166"/>
      <c r="DH2019" s="166"/>
      <c r="DI2019" s="166"/>
      <c r="DJ2019" s="166"/>
      <c r="DK2019" s="166"/>
      <c r="DL2019" s="166"/>
      <c r="DM2019" s="166"/>
      <c r="DN2019" s="166"/>
      <c r="DO2019" s="166"/>
      <c r="DP2019" s="166"/>
      <c r="DQ2019" s="166"/>
      <c r="DR2019" s="166"/>
      <c r="DS2019" s="166"/>
      <c r="DT2019" s="166"/>
      <c r="DU2019" s="166"/>
      <c r="DV2019" s="166"/>
      <c r="DW2019" s="166"/>
      <c r="DX2019" s="166"/>
      <c r="DY2019" s="166"/>
      <c r="DZ2019" s="166"/>
      <c r="EA2019" s="166"/>
      <c r="EB2019" s="166"/>
      <c r="EC2019" s="166"/>
      <c r="ED2019" s="166"/>
      <c r="EE2019" s="166"/>
      <c r="EF2019" s="166"/>
      <c r="EG2019" s="166"/>
      <c r="EH2019" s="166"/>
      <c r="EI2019" s="166"/>
      <c r="EJ2019" s="166"/>
      <c r="EK2019" s="166"/>
      <c r="EL2019" s="166"/>
      <c r="EM2019" s="166"/>
      <c r="EN2019" s="166"/>
      <c r="EO2019" s="166"/>
      <c r="EP2019" s="166"/>
      <c r="EQ2019" s="166"/>
      <c r="ER2019" s="166"/>
      <c r="ES2019" s="166"/>
      <c r="ET2019" s="166"/>
      <c r="EU2019" s="166"/>
      <c r="EV2019" s="166"/>
      <c r="EW2019" s="166"/>
      <c r="EX2019" s="166"/>
      <c r="EY2019" s="166"/>
      <c r="EZ2019" s="166"/>
      <c r="FA2019" s="166"/>
      <c r="FB2019" s="166"/>
      <c r="FC2019" s="166"/>
      <c r="FD2019" s="166"/>
      <c r="FE2019" s="166"/>
      <c r="FF2019" s="166"/>
      <c r="FG2019" s="166"/>
      <c r="FH2019" s="166"/>
      <c r="FI2019" s="166"/>
      <c r="FJ2019" s="166"/>
    </row>
    <row r="2020" spans="13:166" s="19" customFormat="1">
      <c r="M2020" s="166"/>
      <c r="N2020" s="166"/>
      <c r="O2020" s="166"/>
      <c r="P2020" s="166"/>
      <c r="Q2020" s="166"/>
      <c r="R2020" s="166"/>
      <c r="S2020" s="166"/>
      <c r="T2020" s="166"/>
      <c r="U2020" s="166"/>
      <c r="V2020" s="166"/>
      <c r="W2020" s="166"/>
      <c r="X2020" s="166"/>
      <c r="Y2020" s="166"/>
      <c r="Z2020" s="166"/>
      <c r="AA2020" s="166"/>
      <c r="AB2020" s="166"/>
      <c r="AC2020" s="166"/>
      <c r="AD2020" s="166"/>
      <c r="AE2020" s="166"/>
      <c r="AF2020" s="166"/>
      <c r="AG2020" s="166"/>
      <c r="AH2020" s="167"/>
      <c r="AI2020" s="167"/>
      <c r="AJ2020" s="167"/>
      <c r="AK2020" s="167"/>
      <c r="AL2020" s="167"/>
      <c r="AM2020" s="167"/>
      <c r="AN2020" s="167"/>
      <c r="AO2020" s="167"/>
      <c r="AP2020" s="167"/>
      <c r="AQ2020" s="167"/>
      <c r="AR2020" s="167"/>
      <c r="AS2020" s="167"/>
      <c r="AT2020" s="167"/>
      <c r="AU2020" s="167"/>
      <c r="AV2020" s="167"/>
      <c r="AW2020" s="167"/>
      <c r="AX2020" s="167"/>
      <c r="AY2020" s="167"/>
      <c r="AZ2020" s="167"/>
      <c r="BA2020" s="167"/>
      <c r="BB2020" s="167"/>
      <c r="BC2020" s="167"/>
      <c r="BD2020" s="167"/>
      <c r="BE2020" s="167"/>
      <c r="BF2020" s="167"/>
      <c r="BG2020" s="167"/>
      <c r="BH2020" s="167"/>
      <c r="BI2020" s="167"/>
      <c r="BJ2020" s="167"/>
      <c r="BK2020" s="167"/>
      <c r="BL2020" s="166"/>
      <c r="BM2020" s="166"/>
      <c r="BN2020" s="166"/>
      <c r="BO2020" s="166"/>
      <c r="BP2020" s="166"/>
      <c r="BQ2020" s="166"/>
      <c r="BR2020" s="166"/>
      <c r="BS2020" s="166"/>
      <c r="BT2020" s="166"/>
      <c r="BU2020" s="166"/>
      <c r="BV2020" s="166"/>
      <c r="BW2020" s="166"/>
      <c r="BX2020" s="166"/>
      <c r="BY2020" s="166"/>
      <c r="BZ2020" s="166"/>
      <c r="CA2020" s="166"/>
      <c r="CB2020" s="166"/>
      <c r="CC2020" s="166"/>
      <c r="CD2020" s="166"/>
      <c r="CE2020" s="166"/>
      <c r="CF2020" s="166"/>
      <c r="CG2020" s="166"/>
      <c r="CH2020" s="166"/>
      <c r="CI2020" s="166"/>
      <c r="CJ2020" s="166"/>
      <c r="CK2020" s="166"/>
      <c r="CL2020" s="166"/>
      <c r="CM2020" s="166"/>
      <c r="CN2020" s="166"/>
      <c r="CO2020" s="166"/>
      <c r="CP2020" s="166"/>
      <c r="CQ2020" s="166"/>
      <c r="CR2020" s="166"/>
      <c r="CS2020" s="166"/>
      <c r="CT2020" s="166"/>
      <c r="CU2020" s="166"/>
      <c r="CV2020" s="166"/>
      <c r="CW2020" s="166"/>
      <c r="CX2020" s="166"/>
      <c r="CY2020" s="166"/>
      <c r="CZ2020" s="166"/>
      <c r="DA2020" s="166"/>
      <c r="DB2020" s="166"/>
      <c r="DC2020" s="166"/>
      <c r="DD2020" s="166"/>
      <c r="DE2020" s="166"/>
      <c r="DF2020" s="166"/>
      <c r="DG2020" s="166"/>
      <c r="DH2020" s="166"/>
      <c r="DI2020" s="166"/>
      <c r="DJ2020" s="166"/>
      <c r="DK2020" s="166"/>
      <c r="DL2020" s="166"/>
      <c r="DM2020" s="166"/>
      <c r="DN2020" s="166"/>
      <c r="DO2020" s="166"/>
      <c r="DP2020" s="166"/>
      <c r="DQ2020" s="166"/>
      <c r="DR2020" s="166"/>
      <c r="DS2020" s="166"/>
      <c r="DT2020" s="166"/>
      <c r="DU2020" s="166"/>
      <c r="DV2020" s="166"/>
      <c r="DW2020" s="166"/>
      <c r="DX2020" s="166"/>
      <c r="DY2020" s="166"/>
      <c r="DZ2020" s="166"/>
      <c r="EA2020" s="166"/>
      <c r="EB2020" s="166"/>
      <c r="EC2020" s="166"/>
      <c r="ED2020" s="166"/>
      <c r="EE2020" s="166"/>
      <c r="EF2020" s="166"/>
      <c r="EG2020" s="166"/>
      <c r="EH2020" s="166"/>
      <c r="EI2020" s="166"/>
      <c r="EJ2020" s="166"/>
      <c r="EK2020" s="166"/>
      <c r="EL2020" s="166"/>
      <c r="EM2020" s="166"/>
      <c r="EN2020" s="166"/>
      <c r="EO2020" s="166"/>
      <c r="EP2020" s="166"/>
      <c r="EQ2020" s="166"/>
      <c r="ER2020" s="166"/>
      <c r="ES2020" s="166"/>
      <c r="ET2020" s="166"/>
      <c r="EU2020" s="166"/>
      <c r="EV2020" s="166"/>
      <c r="EW2020" s="166"/>
      <c r="EX2020" s="166"/>
      <c r="EY2020" s="166"/>
      <c r="EZ2020" s="166"/>
      <c r="FA2020" s="166"/>
      <c r="FB2020" s="166"/>
      <c r="FC2020" s="166"/>
      <c r="FD2020" s="166"/>
      <c r="FE2020" s="166"/>
      <c r="FF2020" s="166"/>
      <c r="FG2020" s="166"/>
      <c r="FH2020" s="166"/>
      <c r="FI2020" s="166"/>
      <c r="FJ2020" s="166"/>
    </row>
    <row r="2021" spans="13:166" s="19" customFormat="1">
      <c r="M2021" s="166"/>
      <c r="N2021" s="166"/>
      <c r="O2021" s="166"/>
      <c r="P2021" s="166"/>
      <c r="Q2021" s="166"/>
      <c r="R2021" s="166"/>
      <c r="S2021" s="166"/>
      <c r="T2021" s="166"/>
      <c r="U2021" s="166"/>
      <c r="V2021" s="166"/>
      <c r="W2021" s="166"/>
      <c r="X2021" s="166"/>
      <c r="Y2021" s="166"/>
      <c r="Z2021" s="166"/>
      <c r="AA2021" s="166"/>
      <c r="AB2021" s="166"/>
      <c r="AC2021" s="166"/>
      <c r="AD2021" s="166"/>
      <c r="AE2021" s="166"/>
      <c r="AF2021" s="166"/>
      <c r="AG2021" s="166"/>
      <c r="AH2021" s="167"/>
      <c r="AI2021" s="167"/>
      <c r="AJ2021" s="167"/>
      <c r="AK2021" s="167"/>
      <c r="AL2021" s="167"/>
      <c r="AM2021" s="167"/>
      <c r="AN2021" s="167"/>
      <c r="AO2021" s="167"/>
      <c r="AP2021" s="167"/>
      <c r="AQ2021" s="167"/>
      <c r="AR2021" s="167"/>
      <c r="AS2021" s="167"/>
      <c r="AT2021" s="167"/>
      <c r="AU2021" s="167"/>
      <c r="AV2021" s="167"/>
      <c r="AW2021" s="167"/>
      <c r="AX2021" s="167"/>
      <c r="AY2021" s="167"/>
      <c r="AZ2021" s="167"/>
      <c r="BA2021" s="167"/>
      <c r="BB2021" s="167"/>
      <c r="BC2021" s="167"/>
      <c r="BD2021" s="167"/>
      <c r="BE2021" s="167"/>
      <c r="BF2021" s="167"/>
      <c r="BG2021" s="167"/>
      <c r="BH2021" s="167"/>
      <c r="BI2021" s="167"/>
      <c r="BJ2021" s="167"/>
      <c r="BK2021" s="167"/>
      <c r="BL2021" s="166"/>
      <c r="BM2021" s="166"/>
      <c r="BN2021" s="166"/>
      <c r="BO2021" s="166"/>
      <c r="BP2021" s="166"/>
      <c r="BQ2021" s="166"/>
      <c r="BR2021" s="166"/>
      <c r="BS2021" s="166"/>
      <c r="BT2021" s="166"/>
      <c r="BU2021" s="166"/>
      <c r="BV2021" s="166"/>
      <c r="BW2021" s="166"/>
      <c r="BX2021" s="166"/>
      <c r="BY2021" s="166"/>
      <c r="BZ2021" s="166"/>
      <c r="CA2021" s="166"/>
      <c r="CB2021" s="166"/>
      <c r="CC2021" s="166"/>
      <c r="CD2021" s="166"/>
      <c r="CE2021" s="166"/>
      <c r="CF2021" s="166"/>
      <c r="CG2021" s="166"/>
      <c r="CH2021" s="166"/>
      <c r="CI2021" s="166"/>
      <c r="CJ2021" s="166"/>
      <c r="CK2021" s="166"/>
      <c r="CL2021" s="166"/>
      <c r="CM2021" s="166"/>
      <c r="CN2021" s="166"/>
      <c r="CO2021" s="166"/>
      <c r="CP2021" s="166"/>
      <c r="CQ2021" s="166"/>
      <c r="CR2021" s="166"/>
      <c r="CS2021" s="166"/>
      <c r="CT2021" s="166"/>
      <c r="CU2021" s="166"/>
      <c r="CV2021" s="166"/>
      <c r="CW2021" s="166"/>
      <c r="CX2021" s="166"/>
      <c r="CY2021" s="166"/>
      <c r="CZ2021" s="166"/>
      <c r="DA2021" s="166"/>
      <c r="DB2021" s="166"/>
      <c r="DC2021" s="166"/>
      <c r="DD2021" s="166"/>
      <c r="DE2021" s="166"/>
      <c r="DF2021" s="166"/>
      <c r="DG2021" s="166"/>
      <c r="DH2021" s="166"/>
      <c r="DI2021" s="166"/>
      <c r="DJ2021" s="166"/>
      <c r="DK2021" s="166"/>
      <c r="DL2021" s="166"/>
      <c r="DM2021" s="166"/>
      <c r="DN2021" s="166"/>
      <c r="DO2021" s="166"/>
      <c r="DP2021" s="166"/>
      <c r="DQ2021" s="166"/>
      <c r="DR2021" s="166"/>
      <c r="DS2021" s="166"/>
      <c r="DT2021" s="166"/>
      <c r="DU2021" s="166"/>
      <c r="DV2021" s="166"/>
      <c r="DW2021" s="166"/>
      <c r="DX2021" s="166"/>
      <c r="DY2021" s="166"/>
      <c r="DZ2021" s="166"/>
      <c r="EA2021" s="166"/>
      <c r="EB2021" s="166"/>
      <c r="EC2021" s="166"/>
      <c r="ED2021" s="166"/>
      <c r="EE2021" s="166"/>
      <c r="EF2021" s="166"/>
      <c r="EG2021" s="166"/>
      <c r="EH2021" s="166"/>
      <c r="EI2021" s="166"/>
      <c r="EJ2021" s="166"/>
      <c r="EK2021" s="166"/>
      <c r="EL2021" s="166"/>
      <c r="EM2021" s="166"/>
      <c r="EN2021" s="166"/>
      <c r="EO2021" s="166"/>
      <c r="EP2021" s="166"/>
      <c r="EQ2021" s="166"/>
      <c r="ER2021" s="166"/>
      <c r="ES2021" s="166"/>
      <c r="ET2021" s="166"/>
      <c r="EU2021" s="166"/>
      <c r="EV2021" s="166"/>
      <c r="EW2021" s="166"/>
      <c r="EX2021" s="166"/>
      <c r="EY2021" s="166"/>
      <c r="EZ2021" s="166"/>
      <c r="FA2021" s="166"/>
      <c r="FB2021" s="166"/>
      <c r="FC2021" s="166"/>
      <c r="FD2021" s="166"/>
      <c r="FE2021" s="166"/>
      <c r="FF2021" s="166"/>
      <c r="FG2021" s="166"/>
      <c r="FH2021" s="166"/>
      <c r="FI2021" s="166"/>
      <c r="FJ2021" s="166"/>
    </row>
    <row r="2022" spans="13:166" s="19" customFormat="1">
      <c r="M2022" s="166"/>
      <c r="N2022" s="166"/>
      <c r="O2022" s="166"/>
      <c r="P2022" s="166"/>
      <c r="Q2022" s="166"/>
      <c r="R2022" s="166"/>
      <c r="S2022" s="166"/>
      <c r="T2022" s="166"/>
      <c r="U2022" s="166"/>
      <c r="V2022" s="166"/>
      <c r="W2022" s="166"/>
      <c r="X2022" s="166"/>
      <c r="Y2022" s="166"/>
      <c r="Z2022" s="166"/>
      <c r="AA2022" s="166"/>
      <c r="AB2022" s="166"/>
      <c r="AC2022" s="166"/>
      <c r="AD2022" s="166"/>
      <c r="AE2022" s="166"/>
      <c r="AF2022" s="166"/>
      <c r="AG2022" s="166"/>
      <c r="AH2022" s="167"/>
      <c r="AI2022" s="167"/>
      <c r="AJ2022" s="167"/>
      <c r="AK2022" s="167"/>
      <c r="AL2022" s="167"/>
      <c r="AM2022" s="167"/>
      <c r="AN2022" s="167"/>
      <c r="AO2022" s="167"/>
      <c r="AP2022" s="167"/>
      <c r="AQ2022" s="167"/>
      <c r="AR2022" s="167"/>
      <c r="AS2022" s="167"/>
      <c r="AT2022" s="167"/>
      <c r="AU2022" s="167"/>
      <c r="AV2022" s="167"/>
      <c r="AW2022" s="167"/>
      <c r="AX2022" s="167"/>
      <c r="AY2022" s="167"/>
      <c r="AZ2022" s="167"/>
      <c r="BA2022" s="167"/>
      <c r="BB2022" s="167"/>
      <c r="BC2022" s="167"/>
      <c r="BD2022" s="167"/>
      <c r="BE2022" s="167"/>
      <c r="BF2022" s="167"/>
      <c r="BG2022" s="167"/>
      <c r="BH2022" s="167"/>
      <c r="BI2022" s="167"/>
      <c r="BJ2022" s="167"/>
      <c r="BK2022" s="167"/>
      <c r="BL2022" s="166"/>
      <c r="BM2022" s="166"/>
      <c r="BN2022" s="166"/>
      <c r="BO2022" s="166"/>
      <c r="BP2022" s="166"/>
      <c r="BQ2022" s="166"/>
      <c r="BR2022" s="166"/>
      <c r="BS2022" s="166"/>
      <c r="BT2022" s="166"/>
      <c r="BU2022" s="166"/>
      <c r="BV2022" s="166"/>
      <c r="BW2022" s="166"/>
      <c r="BX2022" s="166"/>
      <c r="BY2022" s="166"/>
      <c r="BZ2022" s="166"/>
      <c r="CA2022" s="166"/>
      <c r="CB2022" s="166"/>
      <c r="CC2022" s="166"/>
      <c r="CD2022" s="166"/>
      <c r="CE2022" s="166"/>
      <c r="CF2022" s="166"/>
      <c r="CG2022" s="166"/>
      <c r="CH2022" s="166"/>
      <c r="CI2022" s="166"/>
      <c r="CJ2022" s="166"/>
      <c r="CK2022" s="166"/>
      <c r="CL2022" s="166"/>
      <c r="CM2022" s="166"/>
      <c r="CN2022" s="166"/>
      <c r="CO2022" s="166"/>
      <c r="CP2022" s="166"/>
      <c r="CQ2022" s="166"/>
      <c r="CR2022" s="166"/>
      <c r="CS2022" s="166"/>
      <c r="CT2022" s="166"/>
      <c r="CU2022" s="166"/>
      <c r="CV2022" s="166"/>
      <c r="CW2022" s="166"/>
      <c r="CX2022" s="166"/>
      <c r="CY2022" s="166"/>
      <c r="CZ2022" s="166"/>
      <c r="DA2022" s="166"/>
      <c r="DB2022" s="166"/>
      <c r="DC2022" s="166"/>
      <c r="DD2022" s="166"/>
      <c r="DE2022" s="166"/>
      <c r="DF2022" s="166"/>
      <c r="DG2022" s="166"/>
      <c r="DH2022" s="166"/>
      <c r="DI2022" s="166"/>
      <c r="DJ2022" s="166"/>
      <c r="DK2022" s="166"/>
      <c r="DL2022" s="166"/>
      <c r="DM2022" s="166"/>
      <c r="DN2022" s="166"/>
      <c r="DO2022" s="166"/>
      <c r="DP2022" s="166"/>
      <c r="DQ2022" s="166"/>
      <c r="DR2022" s="166"/>
      <c r="DS2022" s="166"/>
      <c r="DT2022" s="166"/>
      <c r="DU2022" s="166"/>
      <c r="DV2022" s="166"/>
      <c r="DW2022" s="166"/>
      <c r="DX2022" s="166"/>
      <c r="DY2022" s="166"/>
      <c r="DZ2022" s="166"/>
      <c r="EA2022" s="166"/>
      <c r="EB2022" s="166"/>
      <c r="EC2022" s="166"/>
      <c r="ED2022" s="166"/>
      <c r="EE2022" s="166"/>
      <c r="EF2022" s="166"/>
      <c r="EG2022" s="166"/>
      <c r="EH2022" s="166"/>
      <c r="EI2022" s="166"/>
      <c r="EJ2022" s="166"/>
      <c r="EK2022" s="166"/>
      <c r="EL2022" s="166"/>
      <c r="EM2022" s="166"/>
      <c r="EN2022" s="166"/>
      <c r="EO2022" s="166"/>
      <c r="EP2022" s="166"/>
      <c r="EQ2022" s="166"/>
      <c r="ER2022" s="166"/>
      <c r="ES2022" s="166"/>
      <c r="ET2022" s="166"/>
      <c r="EU2022" s="166"/>
      <c r="EV2022" s="166"/>
      <c r="EW2022" s="166"/>
      <c r="EX2022" s="166"/>
      <c r="EY2022" s="166"/>
      <c r="EZ2022" s="166"/>
      <c r="FA2022" s="166"/>
      <c r="FB2022" s="166"/>
      <c r="FC2022" s="166"/>
      <c r="FD2022" s="166"/>
      <c r="FE2022" s="166"/>
      <c r="FF2022" s="166"/>
      <c r="FG2022" s="166"/>
      <c r="FH2022" s="166"/>
      <c r="FI2022" s="166"/>
      <c r="FJ2022" s="166"/>
    </row>
    <row r="2023" spans="13:166" s="19" customFormat="1">
      <c r="M2023" s="166"/>
      <c r="N2023" s="166"/>
      <c r="O2023" s="166"/>
      <c r="P2023" s="166"/>
      <c r="Q2023" s="166"/>
      <c r="R2023" s="166"/>
      <c r="S2023" s="166"/>
      <c r="T2023" s="166"/>
      <c r="U2023" s="166"/>
      <c r="V2023" s="166"/>
      <c r="W2023" s="166"/>
      <c r="X2023" s="166"/>
      <c r="Y2023" s="166"/>
      <c r="Z2023" s="166"/>
      <c r="AA2023" s="166"/>
      <c r="AB2023" s="166"/>
      <c r="AC2023" s="166"/>
      <c r="AD2023" s="166"/>
      <c r="AE2023" s="166"/>
      <c r="AF2023" s="166"/>
      <c r="AG2023" s="166"/>
      <c r="AH2023" s="167"/>
      <c r="AI2023" s="167"/>
      <c r="AJ2023" s="167"/>
      <c r="AK2023" s="167"/>
      <c r="AL2023" s="167"/>
      <c r="AM2023" s="167"/>
      <c r="AN2023" s="167"/>
      <c r="AO2023" s="167"/>
      <c r="AP2023" s="167"/>
      <c r="AQ2023" s="167"/>
      <c r="AR2023" s="167"/>
      <c r="AS2023" s="167"/>
      <c r="AT2023" s="167"/>
      <c r="AU2023" s="167"/>
      <c r="AV2023" s="167"/>
      <c r="AW2023" s="167"/>
      <c r="AX2023" s="167"/>
      <c r="AY2023" s="167"/>
      <c r="AZ2023" s="167"/>
      <c r="BA2023" s="167"/>
      <c r="BB2023" s="167"/>
      <c r="BC2023" s="167"/>
      <c r="BD2023" s="167"/>
      <c r="BE2023" s="167"/>
      <c r="BF2023" s="167"/>
      <c r="BG2023" s="167"/>
      <c r="BH2023" s="167"/>
      <c r="BI2023" s="167"/>
      <c r="BJ2023" s="167"/>
      <c r="BK2023" s="167"/>
      <c r="BL2023" s="166"/>
      <c r="BM2023" s="166"/>
      <c r="BN2023" s="166"/>
      <c r="BO2023" s="166"/>
      <c r="BP2023" s="166"/>
      <c r="BQ2023" s="166"/>
      <c r="BR2023" s="166"/>
      <c r="BS2023" s="166"/>
      <c r="BT2023" s="166"/>
      <c r="BU2023" s="166"/>
      <c r="BV2023" s="166"/>
      <c r="BW2023" s="166"/>
      <c r="BX2023" s="166"/>
      <c r="BY2023" s="166"/>
      <c r="BZ2023" s="166"/>
      <c r="CA2023" s="166"/>
      <c r="CB2023" s="166"/>
      <c r="CC2023" s="166"/>
      <c r="CD2023" s="166"/>
      <c r="CE2023" s="166"/>
      <c r="CF2023" s="166"/>
      <c r="CG2023" s="166"/>
      <c r="CH2023" s="166"/>
      <c r="CI2023" s="166"/>
      <c r="CJ2023" s="166"/>
      <c r="CK2023" s="166"/>
      <c r="CL2023" s="166"/>
      <c r="CM2023" s="166"/>
      <c r="CN2023" s="166"/>
      <c r="CO2023" s="166"/>
      <c r="CP2023" s="166"/>
      <c r="CQ2023" s="166"/>
      <c r="CR2023" s="166"/>
      <c r="CS2023" s="166"/>
      <c r="CT2023" s="166"/>
      <c r="CU2023" s="166"/>
      <c r="CV2023" s="166"/>
      <c r="CW2023" s="166"/>
      <c r="CX2023" s="166"/>
      <c r="CY2023" s="166"/>
      <c r="CZ2023" s="166"/>
      <c r="DA2023" s="166"/>
      <c r="DB2023" s="166"/>
      <c r="DC2023" s="166"/>
      <c r="DD2023" s="166"/>
      <c r="DE2023" s="166"/>
      <c r="DF2023" s="166"/>
      <c r="DG2023" s="166"/>
      <c r="DH2023" s="166"/>
      <c r="DI2023" s="166"/>
      <c r="DJ2023" s="166"/>
      <c r="DK2023" s="166"/>
      <c r="DL2023" s="166"/>
      <c r="DM2023" s="166"/>
      <c r="DN2023" s="166"/>
      <c r="DO2023" s="166"/>
      <c r="DP2023" s="166"/>
      <c r="DQ2023" s="166"/>
      <c r="DR2023" s="166"/>
      <c r="DS2023" s="166"/>
      <c r="DT2023" s="166"/>
      <c r="DU2023" s="166"/>
      <c r="DV2023" s="166"/>
      <c r="DW2023" s="166"/>
      <c r="DX2023" s="166"/>
      <c r="DY2023" s="166"/>
      <c r="DZ2023" s="166"/>
      <c r="EA2023" s="166"/>
      <c r="EB2023" s="166"/>
      <c r="EC2023" s="166"/>
      <c r="ED2023" s="166"/>
      <c r="EE2023" s="166"/>
      <c r="EF2023" s="166"/>
      <c r="EG2023" s="166"/>
      <c r="EH2023" s="166"/>
      <c r="EI2023" s="166"/>
      <c r="EJ2023" s="166"/>
      <c r="EK2023" s="166"/>
      <c r="EL2023" s="166"/>
      <c r="EM2023" s="166"/>
      <c r="EN2023" s="166"/>
      <c r="EO2023" s="166"/>
      <c r="EP2023" s="166"/>
      <c r="EQ2023" s="166"/>
      <c r="ER2023" s="166"/>
      <c r="ES2023" s="166"/>
      <c r="ET2023" s="166"/>
      <c r="EU2023" s="166"/>
      <c r="EV2023" s="166"/>
      <c r="EW2023" s="166"/>
      <c r="EX2023" s="166"/>
      <c r="EY2023" s="166"/>
      <c r="EZ2023" s="166"/>
      <c r="FA2023" s="166"/>
      <c r="FB2023" s="166"/>
      <c r="FC2023" s="166"/>
      <c r="FD2023" s="166"/>
      <c r="FE2023" s="166"/>
      <c r="FF2023" s="166"/>
      <c r="FG2023" s="166"/>
      <c r="FH2023" s="166"/>
      <c r="FI2023" s="166"/>
      <c r="FJ2023" s="166"/>
    </row>
    <row r="2024" spans="13:166" s="19" customFormat="1">
      <c r="M2024" s="166"/>
      <c r="N2024" s="166"/>
      <c r="O2024" s="166"/>
      <c r="P2024" s="166"/>
      <c r="Q2024" s="166"/>
      <c r="R2024" s="166"/>
      <c r="S2024" s="166"/>
      <c r="T2024" s="166"/>
      <c r="U2024" s="166"/>
      <c r="V2024" s="166"/>
      <c r="W2024" s="166"/>
      <c r="X2024" s="166"/>
      <c r="Y2024" s="166"/>
      <c r="Z2024" s="166"/>
      <c r="AA2024" s="166"/>
      <c r="AB2024" s="166"/>
      <c r="AC2024" s="166"/>
      <c r="AD2024" s="166"/>
      <c r="AE2024" s="166"/>
      <c r="AF2024" s="166"/>
      <c r="AG2024" s="166"/>
      <c r="AH2024" s="167"/>
      <c r="AI2024" s="167"/>
      <c r="AJ2024" s="167"/>
      <c r="AK2024" s="167"/>
      <c r="AL2024" s="167"/>
      <c r="AM2024" s="167"/>
      <c r="AN2024" s="167"/>
      <c r="AO2024" s="167"/>
      <c r="AP2024" s="167"/>
      <c r="AQ2024" s="167"/>
      <c r="AR2024" s="167"/>
      <c r="AS2024" s="167"/>
      <c r="AT2024" s="167"/>
      <c r="AU2024" s="167"/>
      <c r="AV2024" s="167"/>
      <c r="AW2024" s="167"/>
      <c r="AX2024" s="167"/>
      <c r="AY2024" s="167"/>
      <c r="AZ2024" s="167"/>
      <c r="BA2024" s="167"/>
      <c r="BB2024" s="167"/>
      <c r="BC2024" s="167"/>
      <c r="BD2024" s="167"/>
      <c r="BE2024" s="167"/>
      <c r="BF2024" s="167"/>
      <c r="BG2024" s="167"/>
      <c r="BH2024" s="167"/>
      <c r="BI2024" s="167"/>
      <c r="BJ2024" s="167"/>
      <c r="BK2024" s="167"/>
      <c r="BL2024" s="166"/>
      <c r="BM2024" s="166"/>
      <c r="BN2024" s="166"/>
      <c r="BO2024" s="166"/>
      <c r="BP2024" s="166"/>
      <c r="BQ2024" s="166"/>
      <c r="BR2024" s="166"/>
      <c r="BS2024" s="166"/>
      <c r="BT2024" s="166"/>
      <c r="BU2024" s="166"/>
      <c r="BV2024" s="166"/>
      <c r="BW2024" s="166"/>
      <c r="BX2024" s="166"/>
      <c r="BY2024" s="166"/>
      <c r="BZ2024" s="166"/>
      <c r="CA2024" s="166"/>
      <c r="CB2024" s="166"/>
      <c r="CC2024" s="166"/>
      <c r="CD2024" s="166"/>
      <c r="CE2024" s="166"/>
      <c r="CF2024" s="166"/>
      <c r="CG2024" s="166"/>
      <c r="CH2024" s="166"/>
      <c r="CI2024" s="166"/>
      <c r="CJ2024" s="166"/>
      <c r="CK2024" s="166"/>
      <c r="CL2024" s="166"/>
      <c r="CM2024" s="166"/>
      <c r="CN2024" s="166"/>
      <c r="CO2024" s="166"/>
      <c r="CP2024" s="166"/>
      <c r="CQ2024" s="166"/>
      <c r="CR2024" s="166"/>
      <c r="CS2024" s="166"/>
      <c r="CT2024" s="166"/>
      <c r="CU2024" s="166"/>
      <c r="CV2024" s="166"/>
      <c r="CW2024" s="166"/>
      <c r="CX2024" s="166"/>
      <c r="CY2024" s="166"/>
      <c r="CZ2024" s="166"/>
      <c r="DA2024" s="166"/>
      <c r="DB2024" s="166"/>
      <c r="DC2024" s="166"/>
      <c r="DD2024" s="166"/>
      <c r="DE2024" s="166"/>
      <c r="DF2024" s="166"/>
      <c r="DG2024" s="166"/>
      <c r="DH2024" s="166"/>
      <c r="DI2024" s="166"/>
      <c r="DJ2024" s="166"/>
      <c r="DK2024" s="166"/>
      <c r="DL2024" s="166"/>
      <c r="DM2024" s="166"/>
      <c r="DN2024" s="166"/>
      <c r="DO2024" s="166"/>
      <c r="DP2024" s="166"/>
      <c r="DQ2024" s="166"/>
      <c r="DR2024" s="166"/>
      <c r="DS2024" s="166"/>
      <c r="DT2024" s="166"/>
      <c r="DU2024" s="166"/>
      <c r="DV2024" s="166"/>
      <c r="DW2024" s="166"/>
      <c r="DX2024" s="166"/>
      <c r="DY2024" s="166"/>
      <c r="DZ2024" s="166"/>
      <c r="EA2024" s="166"/>
      <c r="EB2024" s="166"/>
      <c r="EC2024" s="166"/>
      <c r="ED2024" s="166"/>
      <c r="EE2024" s="166"/>
      <c r="EF2024" s="166"/>
      <c r="EG2024" s="166"/>
      <c r="EH2024" s="166"/>
      <c r="EI2024" s="166"/>
      <c r="EJ2024" s="166"/>
      <c r="EK2024" s="166"/>
      <c r="EL2024" s="166"/>
      <c r="EM2024" s="166"/>
      <c r="EN2024" s="166"/>
      <c r="EO2024" s="166"/>
      <c r="EP2024" s="166"/>
      <c r="EQ2024" s="166"/>
      <c r="ER2024" s="166"/>
      <c r="ES2024" s="166"/>
      <c r="ET2024" s="166"/>
      <c r="EU2024" s="166"/>
      <c r="EV2024" s="166"/>
      <c r="EW2024" s="166"/>
      <c r="EX2024" s="166"/>
      <c r="EY2024" s="166"/>
      <c r="EZ2024" s="166"/>
      <c r="FA2024" s="166"/>
      <c r="FB2024" s="166"/>
      <c r="FC2024" s="166"/>
      <c r="FD2024" s="166"/>
      <c r="FE2024" s="166"/>
      <c r="FF2024" s="166"/>
      <c r="FG2024" s="166"/>
      <c r="FH2024" s="166"/>
      <c r="FI2024" s="166"/>
      <c r="FJ2024" s="166"/>
    </row>
    <row r="2025" spans="13:166" s="19" customFormat="1">
      <c r="M2025" s="166"/>
      <c r="N2025" s="166"/>
      <c r="O2025" s="166"/>
      <c r="P2025" s="166"/>
      <c r="Q2025" s="166"/>
      <c r="R2025" s="166"/>
      <c r="S2025" s="166"/>
      <c r="T2025" s="166"/>
      <c r="U2025" s="166"/>
      <c r="V2025" s="166"/>
      <c r="W2025" s="166"/>
      <c r="X2025" s="166"/>
      <c r="Y2025" s="166"/>
      <c r="Z2025" s="166"/>
      <c r="AA2025" s="166"/>
      <c r="AB2025" s="166"/>
      <c r="AC2025" s="166"/>
      <c r="AD2025" s="166"/>
      <c r="AE2025" s="166"/>
      <c r="AF2025" s="166"/>
      <c r="AG2025" s="166"/>
      <c r="AH2025" s="167"/>
      <c r="AI2025" s="167"/>
      <c r="AJ2025" s="167"/>
      <c r="AK2025" s="167"/>
      <c r="AL2025" s="167"/>
      <c r="AM2025" s="167"/>
      <c r="AN2025" s="167"/>
      <c r="AO2025" s="167"/>
      <c r="AP2025" s="167"/>
      <c r="AQ2025" s="167"/>
      <c r="AR2025" s="167"/>
      <c r="AS2025" s="167"/>
      <c r="AT2025" s="167"/>
      <c r="AU2025" s="167"/>
      <c r="AV2025" s="167"/>
      <c r="AW2025" s="167"/>
      <c r="AX2025" s="167"/>
      <c r="AY2025" s="167"/>
      <c r="AZ2025" s="167"/>
      <c r="BA2025" s="167"/>
      <c r="BB2025" s="167"/>
      <c r="BC2025" s="167"/>
      <c r="BD2025" s="167"/>
      <c r="BE2025" s="167"/>
      <c r="BF2025" s="167"/>
      <c r="BG2025" s="167"/>
      <c r="BH2025" s="167"/>
      <c r="BI2025" s="167"/>
      <c r="BJ2025" s="167"/>
      <c r="BK2025" s="167"/>
      <c r="BL2025" s="166"/>
      <c r="BM2025" s="166"/>
      <c r="BN2025" s="166"/>
      <c r="BO2025" s="166"/>
      <c r="BP2025" s="166"/>
      <c r="BQ2025" s="166"/>
      <c r="BR2025" s="166"/>
      <c r="BS2025" s="166"/>
      <c r="BT2025" s="166"/>
      <c r="BU2025" s="166"/>
      <c r="BV2025" s="166"/>
      <c r="BW2025" s="166"/>
      <c r="BX2025" s="166"/>
      <c r="BY2025" s="166"/>
      <c r="BZ2025" s="166"/>
      <c r="CA2025" s="166"/>
      <c r="CB2025" s="166"/>
      <c r="CC2025" s="166"/>
      <c r="CD2025" s="166"/>
      <c r="CE2025" s="166"/>
      <c r="CF2025" s="166"/>
      <c r="CG2025" s="166"/>
      <c r="CH2025" s="166"/>
      <c r="CI2025" s="166"/>
      <c r="CJ2025" s="166"/>
      <c r="CK2025" s="166"/>
      <c r="CL2025" s="166"/>
      <c r="CM2025" s="166"/>
      <c r="CN2025" s="166"/>
      <c r="CO2025" s="166"/>
      <c r="CP2025" s="166"/>
      <c r="CQ2025" s="166"/>
      <c r="CR2025" s="166"/>
      <c r="CS2025" s="166"/>
      <c r="CT2025" s="166"/>
      <c r="CU2025" s="166"/>
      <c r="CV2025" s="166"/>
      <c r="CW2025" s="166"/>
      <c r="CX2025" s="166"/>
      <c r="CY2025" s="166"/>
      <c r="CZ2025" s="166"/>
      <c r="DA2025" s="166"/>
      <c r="DB2025" s="166"/>
      <c r="DC2025" s="166"/>
      <c r="DD2025" s="166"/>
      <c r="DE2025" s="166"/>
      <c r="DF2025" s="166"/>
      <c r="DG2025" s="166"/>
      <c r="DH2025" s="166"/>
      <c r="DI2025" s="166"/>
      <c r="DJ2025" s="166"/>
      <c r="DK2025" s="166"/>
      <c r="DL2025" s="166"/>
      <c r="DM2025" s="166"/>
      <c r="DN2025" s="166"/>
      <c r="DO2025" s="166"/>
      <c r="DP2025" s="166"/>
      <c r="DQ2025" s="166"/>
      <c r="DR2025" s="166"/>
      <c r="DS2025" s="166"/>
      <c r="DT2025" s="166"/>
      <c r="DU2025" s="166"/>
      <c r="DV2025" s="166"/>
      <c r="DW2025" s="166"/>
      <c r="DX2025" s="166"/>
      <c r="DY2025" s="166"/>
      <c r="DZ2025" s="166"/>
      <c r="EA2025" s="166"/>
      <c r="EB2025" s="166"/>
      <c r="EC2025" s="166"/>
      <c r="ED2025" s="166"/>
      <c r="EE2025" s="166"/>
      <c r="EF2025" s="166"/>
      <c r="EG2025" s="166"/>
      <c r="EH2025" s="166"/>
      <c r="EI2025" s="166"/>
      <c r="EJ2025" s="166"/>
      <c r="EK2025" s="166"/>
      <c r="EL2025" s="166"/>
      <c r="EM2025" s="166"/>
      <c r="EN2025" s="166"/>
      <c r="EO2025" s="166"/>
      <c r="EP2025" s="166"/>
      <c r="EQ2025" s="166"/>
      <c r="ER2025" s="166"/>
      <c r="ES2025" s="166"/>
      <c r="ET2025" s="166"/>
      <c r="EU2025" s="166"/>
      <c r="EV2025" s="166"/>
      <c r="EW2025" s="166"/>
      <c r="EX2025" s="166"/>
      <c r="EY2025" s="166"/>
      <c r="EZ2025" s="166"/>
      <c r="FA2025" s="166"/>
      <c r="FB2025" s="166"/>
      <c r="FC2025" s="166"/>
      <c r="FD2025" s="166"/>
      <c r="FE2025" s="166"/>
      <c r="FF2025" s="166"/>
      <c r="FG2025" s="166"/>
      <c r="FH2025" s="166"/>
      <c r="FI2025" s="166"/>
      <c r="FJ2025" s="166"/>
    </row>
    <row r="2026" spans="13:166" s="19" customFormat="1">
      <c r="M2026" s="166"/>
      <c r="N2026" s="166"/>
      <c r="O2026" s="166"/>
      <c r="P2026" s="166"/>
      <c r="Q2026" s="166"/>
      <c r="R2026" s="166"/>
      <c r="S2026" s="166"/>
      <c r="T2026" s="166"/>
      <c r="U2026" s="166"/>
      <c r="V2026" s="166"/>
      <c r="W2026" s="166"/>
      <c r="X2026" s="166"/>
      <c r="Y2026" s="166"/>
      <c r="Z2026" s="166"/>
      <c r="AA2026" s="166"/>
      <c r="AB2026" s="166"/>
      <c r="AC2026" s="166"/>
      <c r="AD2026" s="166"/>
      <c r="AE2026" s="166"/>
      <c r="AF2026" s="166"/>
      <c r="AG2026" s="166"/>
      <c r="AH2026" s="167"/>
      <c r="AI2026" s="167"/>
      <c r="AJ2026" s="167"/>
      <c r="AK2026" s="167"/>
      <c r="AL2026" s="167"/>
      <c r="AM2026" s="167"/>
      <c r="AN2026" s="167"/>
      <c r="AO2026" s="167"/>
      <c r="AP2026" s="167"/>
      <c r="AQ2026" s="167"/>
      <c r="AR2026" s="167"/>
      <c r="AS2026" s="167"/>
      <c r="AT2026" s="167"/>
      <c r="AU2026" s="167"/>
      <c r="AV2026" s="167"/>
      <c r="AW2026" s="167"/>
      <c r="AX2026" s="167"/>
      <c r="AY2026" s="167"/>
      <c r="AZ2026" s="167"/>
      <c r="BA2026" s="167"/>
      <c r="BB2026" s="167"/>
      <c r="BC2026" s="167"/>
      <c r="BD2026" s="167"/>
      <c r="BE2026" s="167"/>
      <c r="BF2026" s="167"/>
      <c r="BG2026" s="167"/>
      <c r="BH2026" s="167"/>
      <c r="BI2026" s="167"/>
      <c r="BJ2026" s="167"/>
      <c r="BK2026" s="167"/>
      <c r="BL2026" s="166"/>
      <c r="BM2026" s="166"/>
      <c r="BN2026" s="166"/>
      <c r="BO2026" s="166"/>
      <c r="BP2026" s="166"/>
      <c r="BQ2026" s="166"/>
      <c r="BR2026" s="166"/>
      <c r="BS2026" s="166"/>
      <c r="BT2026" s="166"/>
      <c r="BU2026" s="166"/>
      <c r="BV2026" s="166"/>
      <c r="BW2026" s="166"/>
      <c r="BX2026" s="166"/>
      <c r="BY2026" s="166"/>
      <c r="BZ2026" s="166"/>
      <c r="CA2026" s="166"/>
      <c r="CB2026" s="166"/>
      <c r="CC2026" s="166"/>
      <c r="CD2026" s="166"/>
      <c r="CE2026" s="166"/>
      <c r="CF2026" s="166"/>
      <c r="CG2026" s="166"/>
      <c r="CH2026" s="166"/>
      <c r="CI2026" s="166"/>
      <c r="CJ2026" s="166"/>
      <c r="CK2026" s="166"/>
      <c r="CL2026" s="166"/>
      <c r="CM2026" s="166"/>
      <c r="CN2026" s="166"/>
      <c r="CO2026" s="166"/>
      <c r="CP2026" s="166"/>
      <c r="CQ2026" s="166"/>
      <c r="CR2026" s="166"/>
      <c r="CS2026" s="166"/>
      <c r="CT2026" s="166"/>
      <c r="CU2026" s="166"/>
      <c r="CV2026" s="166"/>
      <c r="CW2026" s="166"/>
      <c r="CX2026" s="166"/>
      <c r="CY2026" s="166"/>
      <c r="CZ2026" s="166"/>
      <c r="DA2026" s="166"/>
      <c r="DB2026" s="166"/>
      <c r="DC2026" s="166"/>
      <c r="DD2026" s="166"/>
      <c r="DE2026" s="166"/>
      <c r="DF2026" s="166"/>
      <c r="DG2026" s="166"/>
      <c r="DH2026" s="166"/>
      <c r="DI2026" s="166"/>
      <c r="DJ2026" s="166"/>
      <c r="DK2026" s="166"/>
      <c r="DL2026" s="166"/>
      <c r="DM2026" s="166"/>
      <c r="DN2026" s="166"/>
      <c r="DO2026" s="166"/>
      <c r="DP2026" s="166"/>
      <c r="DQ2026" s="166"/>
      <c r="DR2026" s="166"/>
      <c r="DS2026" s="166"/>
      <c r="DT2026" s="166"/>
      <c r="DU2026" s="166"/>
      <c r="DV2026" s="166"/>
      <c r="DW2026" s="166"/>
      <c r="DX2026" s="166"/>
      <c r="DY2026" s="166"/>
      <c r="DZ2026" s="166"/>
      <c r="EA2026" s="166"/>
      <c r="EB2026" s="166"/>
      <c r="EC2026" s="166"/>
      <c r="ED2026" s="166"/>
      <c r="EE2026" s="166"/>
      <c r="EF2026" s="166"/>
      <c r="EG2026" s="166"/>
      <c r="EH2026" s="166"/>
      <c r="EI2026" s="166"/>
      <c r="EJ2026" s="166"/>
      <c r="EK2026" s="166"/>
      <c r="EL2026" s="166"/>
      <c r="EM2026" s="166"/>
      <c r="EN2026" s="166"/>
      <c r="EO2026" s="166"/>
      <c r="EP2026" s="166"/>
      <c r="EQ2026" s="166"/>
      <c r="ER2026" s="166"/>
      <c r="ES2026" s="166"/>
      <c r="ET2026" s="166"/>
      <c r="EU2026" s="166"/>
      <c r="EV2026" s="166"/>
      <c r="EW2026" s="166"/>
      <c r="EX2026" s="166"/>
      <c r="EY2026" s="166"/>
      <c r="EZ2026" s="166"/>
      <c r="FA2026" s="166"/>
      <c r="FB2026" s="166"/>
      <c r="FC2026" s="166"/>
      <c r="FD2026" s="166"/>
      <c r="FE2026" s="166"/>
      <c r="FF2026" s="166"/>
      <c r="FG2026" s="166"/>
      <c r="FH2026" s="166"/>
      <c r="FI2026" s="166"/>
      <c r="FJ2026" s="166"/>
    </row>
    <row r="2027" spans="13:166" s="19" customFormat="1">
      <c r="M2027" s="166"/>
      <c r="N2027" s="166"/>
      <c r="O2027" s="166"/>
      <c r="P2027" s="166"/>
      <c r="Q2027" s="166"/>
      <c r="R2027" s="166"/>
      <c r="S2027" s="166"/>
      <c r="T2027" s="166"/>
      <c r="U2027" s="166"/>
      <c r="V2027" s="166"/>
      <c r="W2027" s="166"/>
      <c r="X2027" s="166"/>
      <c r="Y2027" s="166"/>
      <c r="Z2027" s="166"/>
      <c r="AA2027" s="166"/>
      <c r="AB2027" s="166"/>
      <c r="AC2027" s="166"/>
      <c r="AD2027" s="166"/>
      <c r="AE2027" s="166"/>
      <c r="AF2027" s="166"/>
      <c r="AG2027" s="166"/>
      <c r="AH2027" s="167"/>
      <c r="AI2027" s="167"/>
      <c r="AJ2027" s="167"/>
      <c r="AK2027" s="167"/>
      <c r="AL2027" s="167"/>
      <c r="AM2027" s="167"/>
      <c r="AN2027" s="167"/>
      <c r="AO2027" s="167"/>
      <c r="AP2027" s="167"/>
      <c r="AQ2027" s="167"/>
      <c r="AR2027" s="167"/>
      <c r="AS2027" s="167"/>
      <c r="AT2027" s="167"/>
      <c r="AU2027" s="167"/>
      <c r="AV2027" s="167"/>
      <c r="AW2027" s="167"/>
      <c r="AX2027" s="167"/>
      <c r="AY2027" s="167"/>
      <c r="AZ2027" s="167"/>
      <c r="BA2027" s="167"/>
      <c r="BB2027" s="167"/>
      <c r="BC2027" s="167"/>
      <c r="BD2027" s="167"/>
      <c r="BE2027" s="167"/>
      <c r="BF2027" s="167"/>
      <c r="BG2027" s="167"/>
      <c r="BH2027" s="167"/>
      <c r="BI2027" s="167"/>
      <c r="BJ2027" s="167"/>
      <c r="BK2027" s="167"/>
      <c r="BL2027" s="166"/>
      <c r="BM2027" s="166"/>
      <c r="BN2027" s="166"/>
      <c r="BO2027" s="166"/>
      <c r="BP2027" s="166"/>
      <c r="BQ2027" s="166"/>
      <c r="BR2027" s="166"/>
      <c r="BS2027" s="166"/>
      <c r="BT2027" s="166"/>
      <c r="BU2027" s="166"/>
      <c r="BV2027" s="166"/>
      <c r="BW2027" s="166"/>
      <c r="BX2027" s="166"/>
      <c r="BY2027" s="166"/>
      <c r="BZ2027" s="166"/>
      <c r="CA2027" s="166"/>
      <c r="CB2027" s="166"/>
      <c r="CC2027" s="166"/>
      <c r="CD2027" s="166"/>
      <c r="CE2027" s="166"/>
      <c r="CF2027" s="166"/>
      <c r="CG2027" s="166"/>
      <c r="CH2027" s="166"/>
      <c r="CI2027" s="166"/>
      <c r="CJ2027" s="166"/>
      <c r="CK2027" s="166"/>
      <c r="CL2027" s="166"/>
      <c r="CM2027" s="166"/>
      <c r="CN2027" s="166"/>
      <c r="CO2027" s="166"/>
      <c r="CP2027" s="166"/>
      <c r="CQ2027" s="166"/>
      <c r="CR2027" s="166"/>
      <c r="CS2027" s="166"/>
      <c r="CT2027" s="166"/>
      <c r="CU2027" s="166"/>
      <c r="CV2027" s="166"/>
      <c r="CW2027" s="166"/>
      <c r="CX2027" s="166"/>
      <c r="CY2027" s="166"/>
      <c r="CZ2027" s="166"/>
      <c r="DA2027" s="166"/>
      <c r="DB2027" s="166"/>
      <c r="DC2027" s="166"/>
      <c r="DD2027" s="166"/>
      <c r="DE2027" s="166"/>
      <c r="DF2027" s="166"/>
      <c r="DG2027" s="166"/>
      <c r="DH2027" s="166"/>
      <c r="DI2027" s="166"/>
      <c r="DJ2027" s="166"/>
      <c r="DK2027" s="166"/>
      <c r="DL2027" s="166"/>
      <c r="DM2027" s="166"/>
      <c r="DN2027" s="166"/>
      <c r="DO2027" s="166"/>
      <c r="DP2027" s="166"/>
      <c r="DQ2027" s="166"/>
      <c r="DR2027" s="166"/>
      <c r="DS2027" s="166"/>
      <c r="DT2027" s="166"/>
      <c r="DU2027" s="166"/>
      <c r="DV2027" s="166"/>
      <c r="DW2027" s="166"/>
      <c r="DX2027" s="166"/>
      <c r="DY2027" s="166"/>
      <c r="DZ2027" s="166"/>
      <c r="EA2027" s="166"/>
      <c r="EB2027" s="166"/>
      <c r="EC2027" s="166"/>
      <c r="ED2027" s="166"/>
      <c r="EE2027" s="166"/>
      <c r="EF2027" s="166"/>
      <c r="EG2027" s="166"/>
      <c r="EH2027" s="166"/>
      <c r="EI2027" s="166"/>
      <c r="EJ2027" s="166"/>
      <c r="EK2027" s="166"/>
      <c r="EL2027" s="166"/>
      <c r="EM2027" s="166"/>
      <c r="EN2027" s="166"/>
      <c r="EO2027" s="166"/>
      <c r="EP2027" s="166"/>
      <c r="EQ2027" s="166"/>
      <c r="ER2027" s="166"/>
      <c r="ES2027" s="166"/>
      <c r="ET2027" s="166"/>
      <c r="EU2027" s="166"/>
      <c r="EV2027" s="166"/>
      <c r="EW2027" s="166"/>
      <c r="EX2027" s="166"/>
      <c r="EY2027" s="166"/>
      <c r="EZ2027" s="166"/>
      <c r="FA2027" s="166"/>
      <c r="FB2027" s="166"/>
      <c r="FC2027" s="166"/>
      <c r="FD2027" s="166"/>
      <c r="FE2027" s="166"/>
      <c r="FF2027" s="166"/>
      <c r="FG2027" s="166"/>
      <c r="FH2027" s="166"/>
      <c r="FI2027" s="166"/>
      <c r="FJ2027" s="166"/>
    </row>
    <row r="2028" spans="13:166" s="19" customFormat="1">
      <c r="M2028" s="166"/>
      <c r="N2028" s="166"/>
      <c r="O2028" s="166"/>
      <c r="P2028" s="166"/>
      <c r="Q2028" s="166"/>
      <c r="R2028" s="166"/>
      <c r="S2028" s="166"/>
      <c r="T2028" s="166"/>
      <c r="U2028" s="166"/>
      <c r="V2028" s="166"/>
      <c r="W2028" s="166"/>
      <c r="X2028" s="166"/>
      <c r="Y2028" s="166"/>
      <c r="Z2028" s="166"/>
      <c r="AA2028" s="166"/>
      <c r="AB2028" s="166"/>
      <c r="AC2028" s="166"/>
      <c r="AD2028" s="166"/>
      <c r="AE2028" s="166"/>
      <c r="AF2028" s="166"/>
      <c r="AG2028" s="166"/>
      <c r="AH2028" s="167"/>
      <c r="AI2028" s="167"/>
      <c r="AJ2028" s="167"/>
      <c r="AK2028" s="167"/>
      <c r="AL2028" s="167"/>
      <c r="AM2028" s="167"/>
      <c r="AN2028" s="167"/>
      <c r="AO2028" s="167"/>
      <c r="AP2028" s="167"/>
      <c r="AQ2028" s="167"/>
      <c r="AR2028" s="167"/>
      <c r="AS2028" s="167"/>
      <c r="AT2028" s="167"/>
      <c r="AU2028" s="167"/>
      <c r="AV2028" s="167"/>
      <c r="AW2028" s="167"/>
      <c r="AX2028" s="167"/>
      <c r="AY2028" s="167"/>
      <c r="AZ2028" s="167"/>
      <c r="BA2028" s="167"/>
      <c r="BB2028" s="167"/>
      <c r="BC2028" s="167"/>
      <c r="BD2028" s="167"/>
      <c r="BE2028" s="167"/>
      <c r="BF2028" s="167"/>
      <c r="BG2028" s="167"/>
      <c r="BH2028" s="167"/>
      <c r="BI2028" s="167"/>
      <c r="BJ2028" s="167"/>
      <c r="BK2028" s="167"/>
      <c r="BL2028" s="166"/>
      <c r="BM2028" s="166"/>
      <c r="BN2028" s="166"/>
      <c r="BO2028" s="166"/>
      <c r="BP2028" s="166"/>
      <c r="BQ2028" s="166"/>
      <c r="BR2028" s="166"/>
      <c r="BS2028" s="166"/>
      <c r="BT2028" s="166"/>
      <c r="BU2028" s="166"/>
      <c r="BV2028" s="166"/>
      <c r="BW2028" s="166"/>
      <c r="BX2028" s="166"/>
      <c r="BY2028" s="166"/>
      <c r="BZ2028" s="166"/>
      <c r="CA2028" s="166"/>
      <c r="CB2028" s="166"/>
      <c r="CC2028" s="166"/>
      <c r="CD2028" s="166"/>
      <c r="CE2028" s="166"/>
      <c r="CF2028" s="166"/>
      <c r="CG2028" s="166"/>
      <c r="CH2028" s="166"/>
      <c r="CI2028" s="166"/>
      <c r="CJ2028" s="166"/>
      <c r="CK2028" s="166"/>
      <c r="CL2028" s="166"/>
      <c r="CM2028" s="166"/>
      <c r="CN2028" s="166"/>
      <c r="CO2028" s="166"/>
      <c r="CP2028" s="166"/>
      <c r="CQ2028" s="166"/>
      <c r="CR2028" s="166"/>
      <c r="CS2028" s="166"/>
      <c r="CT2028" s="166"/>
      <c r="CU2028" s="166"/>
      <c r="CV2028" s="166"/>
      <c r="CW2028" s="166"/>
      <c r="CX2028" s="166"/>
      <c r="CY2028" s="166"/>
      <c r="CZ2028" s="166"/>
      <c r="DA2028" s="166"/>
      <c r="DB2028" s="166"/>
      <c r="DC2028" s="166"/>
      <c r="DD2028" s="166"/>
      <c r="DE2028" s="166"/>
      <c r="DF2028" s="166"/>
      <c r="DG2028" s="166"/>
      <c r="DH2028" s="166"/>
      <c r="DI2028" s="166"/>
      <c r="DJ2028" s="166"/>
      <c r="DK2028" s="166"/>
      <c r="DL2028" s="166"/>
      <c r="DM2028" s="166"/>
      <c r="DN2028" s="166"/>
      <c r="DO2028" s="166"/>
      <c r="DP2028" s="166"/>
      <c r="DQ2028" s="166"/>
      <c r="DR2028" s="166"/>
      <c r="DS2028" s="166"/>
      <c r="DT2028" s="166"/>
      <c r="DU2028" s="166"/>
      <c r="DV2028" s="166"/>
      <c r="DW2028" s="166"/>
      <c r="DX2028" s="166"/>
      <c r="DY2028" s="166"/>
      <c r="DZ2028" s="166"/>
      <c r="EA2028" s="166"/>
      <c r="EB2028" s="166"/>
      <c r="EC2028" s="166"/>
      <c r="ED2028" s="166"/>
      <c r="EE2028" s="166"/>
      <c r="EF2028" s="166"/>
      <c r="EG2028" s="166"/>
      <c r="EH2028" s="166"/>
      <c r="EI2028" s="166"/>
      <c r="EJ2028" s="166"/>
      <c r="EK2028" s="166"/>
      <c r="EL2028" s="166"/>
      <c r="EM2028" s="166"/>
      <c r="EN2028" s="166"/>
      <c r="EO2028" s="166"/>
      <c r="EP2028" s="166"/>
      <c r="EQ2028" s="166"/>
      <c r="ER2028" s="166"/>
      <c r="ES2028" s="166"/>
      <c r="ET2028" s="166"/>
      <c r="EU2028" s="166"/>
      <c r="EV2028" s="166"/>
      <c r="EW2028" s="166"/>
      <c r="EX2028" s="166"/>
      <c r="EY2028" s="166"/>
      <c r="EZ2028" s="166"/>
      <c r="FA2028" s="166"/>
      <c r="FB2028" s="166"/>
      <c r="FC2028" s="166"/>
      <c r="FD2028" s="166"/>
      <c r="FE2028" s="166"/>
      <c r="FF2028" s="166"/>
      <c r="FG2028" s="166"/>
      <c r="FH2028" s="166"/>
      <c r="FI2028" s="166"/>
      <c r="FJ2028" s="166"/>
    </row>
    <row r="2029" spans="13:166" s="19" customFormat="1">
      <c r="M2029" s="166"/>
      <c r="N2029" s="166"/>
      <c r="O2029" s="166"/>
      <c r="P2029" s="166"/>
      <c r="Q2029" s="166"/>
      <c r="R2029" s="166"/>
      <c r="S2029" s="166"/>
      <c r="T2029" s="166"/>
      <c r="U2029" s="166"/>
      <c r="V2029" s="166"/>
      <c r="W2029" s="166"/>
      <c r="X2029" s="166"/>
      <c r="Y2029" s="166"/>
      <c r="Z2029" s="166"/>
      <c r="AA2029" s="166"/>
      <c r="AB2029" s="166"/>
      <c r="AC2029" s="166"/>
      <c r="AD2029" s="166"/>
      <c r="AE2029" s="166"/>
      <c r="AF2029" s="166"/>
      <c r="AG2029" s="166"/>
      <c r="AH2029" s="167"/>
      <c r="AI2029" s="167"/>
      <c r="AJ2029" s="167"/>
      <c r="AK2029" s="167"/>
      <c r="AL2029" s="167"/>
      <c r="AM2029" s="167"/>
      <c r="AN2029" s="167"/>
      <c r="AO2029" s="167"/>
      <c r="AP2029" s="167"/>
      <c r="AQ2029" s="167"/>
      <c r="AR2029" s="167"/>
      <c r="AS2029" s="167"/>
      <c r="AT2029" s="167"/>
      <c r="AU2029" s="167"/>
      <c r="AV2029" s="167"/>
      <c r="AW2029" s="167"/>
      <c r="AX2029" s="167"/>
      <c r="AY2029" s="167"/>
      <c r="AZ2029" s="167"/>
      <c r="BA2029" s="167"/>
      <c r="BB2029" s="167"/>
      <c r="BC2029" s="167"/>
      <c r="BD2029" s="167"/>
      <c r="BE2029" s="167"/>
      <c r="BF2029" s="167"/>
      <c r="BG2029" s="167"/>
      <c r="BH2029" s="167"/>
      <c r="BI2029" s="167"/>
      <c r="BJ2029" s="167"/>
      <c r="BK2029" s="167"/>
      <c r="BL2029" s="166"/>
      <c r="BM2029" s="166"/>
      <c r="BN2029" s="166"/>
      <c r="BO2029" s="166"/>
      <c r="BP2029" s="166"/>
      <c r="BQ2029" s="166"/>
      <c r="BR2029" s="166"/>
      <c r="BS2029" s="166"/>
      <c r="BT2029" s="166"/>
      <c r="BU2029" s="166"/>
      <c r="BV2029" s="166"/>
      <c r="BW2029" s="166"/>
      <c r="BX2029" s="166"/>
      <c r="BY2029" s="166"/>
      <c r="BZ2029" s="166"/>
      <c r="CA2029" s="166"/>
      <c r="CB2029" s="166"/>
      <c r="CC2029" s="166"/>
      <c r="CD2029" s="166"/>
      <c r="CE2029" s="166"/>
      <c r="CF2029" s="166"/>
      <c r="CG2029" s="166"/>
      <c r="CH2029" s="166"/>
      <c r="CI2029" s="166"/>
      <c r="CJ2029" s="166"/>
      <c r="CK2029" s="166"/>
      <c r="CL2029" s="166"/>
      <c r="CM2029" s="166"/>
      <c r="CN2029" s="166"/>
      <c r="CO2029" s="166"/>
      <c r="CP2029" s="166"/>
      <c r="CQ2029" s="166"/>
      <c r="CR2029" s="166"/>
      <c r="CS2029" s="166"/>
      <c r="CT2029" s="166"/>
      <c r="CU2029" s="166"/>
      <c r="CV2029" s="166"/>
      <c r="CW2029" s="166"/>
      <c r="CX2029" s="166"/>
      <c r="CY2029" s="166"/>
      <c r="CZ2029" s="166"/>
      <c r="DA2029" s="166"/>
      <c r="DB2029" s="166"/>
      <c r="DC2029" s="166"/>
      <c r="DD2029" s="166"/>
      <c r="DE2029" s="166"/>
      <c r="DF2029" s="166"/>
      <c r="DG2029" s="166"/>
      <c r="DH2029" s="166"/>
      <c r="DI2029" s="166"/>
      <c r="DJ2029" s="166"/>
      <c r="DK2029" s="166"/>
      <c r="DL2029" s="166"/>
      <c r="DM2029" s="166"/>
      <c r="DN2029" s="166"/>
      <c r="DO2029" s="166"/>
      <c r="DP2029" s="166"/>
      <c r="DQ2029" s="166"/>
      <c r="DR2029" s="166"/>
      <c r="DS2029" s="166"/>
      <c r="DT2029" s="166"/>
      <c r="DU2029" s="166"/>
      <c r="DV2029" s="166"/>
      <c r="DW2029" s="166"/>
      <c r="DX2029" s="166"/>
      <c r="DY2029" s="166"/>
      <c r="DZ2029" s="166"/>
      <c r="EA2029" s="166"/>
      <c r="EB2029" s="166"/>
      <c r="EC2029" s="166"/>
      <c r="ED2029" s="166"/>
      <c r="EE2029" s="166"/>
      <c r="EF2029" s="166"/>
      <c r="EG2029" s="166"/>
      <c r="EH2029" s="166"/>
      <c r="EI2029" s="166"/>
      <c r="EJ2029" s="166"/>
      <c r="EK2029" s="166"/>
      <c r="EL2029" s="166"/>
      <c r="EM2029" s="166"/>
      <c r="EN2029" s="166"/>
      <c r="EO2029" s="166"/>
      <c r="EP2029" s="166"/>
      <c r="EQ2029" s="166"/>
      <c r="ER2029" s="166"/>
      <c r="ES2029" s="166"/>
      <c r="ET2029" s="166"/>
      <c r="EU2029" s="166"/>
      <c r="EV2029" s="166"/>
      <c r="EW2029" s="166"/>
      <c r="EX2029" s="166"/>
      <c r="EY2029" s="166"/>
      <c r="EZ2029" s="166"/>
      <c r="FA2029" s="166"/>
      <c r="FB2029" s="166"/>
      <c r="FC2029" s="166"/>
      <c r="FD2029" s="166"/>
      <c r="FE2029" s="166"/>
      <c r="FF2029" s="166"/>
      <c r="FG2029" s="166"/>
      <c r="FH2029" s="166"/>
      <c r="FI2029" s="166"/>
      <c r="FJ2029" s="166"/>
    </row>
    <row r="2030" spans="13:166" s="19" customFormat="1">
      <c r="M2030" s="166"/>
      <c r="N2030" s="166"/>
      <c r="O2030" s="166"/>
      <c r="P2030" s="166"/>
      <c r="Q2030" s="166"/>
      <c r="R2030" s="166"/>
      <c r="S2030" s="166"/>
      <c r="T2030" s="166"/>
      <c r="U2030" s="166"/>
      <c r="V2030" s="166"/>
      <c r="W2030" s="166"/>
      <c r="X2030" s="166"/>
      <c r="Y2030" s="166"/>
      <c r="Z2030" s="166"/>
      <c r="AA2030" s="166"/>
      <c r="AB2030" s="166"/>
      <c r="AC2030" s="166"/>
      <c r="AD2030" s="166"/>
      <c r="AE2030" s="166"/>
      <c r="AF2030" s="166"/>
      <c r="AG2030" s="166"/>
      <c r="AH2030" s="167"/>
      <c r="AI2030" s="167"/>
      <c r="AJ2030" s="167"/>
      <c r="AK2030" s="167"/>
      <c r="AL2030" s="167"/>
      <c r="AM2030" s="167"/>
      <c r="AN2030" s="167"/>
      <c r="AO2030" s="167"/>
      <c r="AP2030" s="167"/>
      <c r="AQ2030" s="167"/>
      <c r="AR2030" s="167"/>
      <c r="AS2030" s="167"/>
      <c r="AT2030" s="167"/>
      <c r="AU2030" s="167"/>
      <c r="AV2030" s="167"/>
      <c r="AW2030" s="167"/>
      <c r="AX2030" s="167"/>
      <c r="AY2030" s="167"/>
      <c r="AZ2030" s="167"/>
      <c r="BA2030" s="167"/>
      <c r="BB2030" s="167"/>
      <c r="BC2030" s="167"/>
      <c r="BD2030" s="167"/>
      <c r="BE2030" s="167"/>
      <c r="BF2030" s="167"/>
      <c r="BG2030" s="167"/>
      <c r="BH2030" s="167"/>
      <c r="BI2030" s="167"/>
      <c r="BJ2030" s="167"/>
      <c r="BK2030" s="167"/>
      <c r="BL2030" s="166"/>
      <c r="BM2030" s="166"/>
      <c r="BN2030" s="166"/>
      <c r="BO2030" s="166"/>
      <c r="BP2030" s="166"/>
      <c r="BQ2030" s="166"/>
      <c r="BR2030" s="166"/>
      <c r="BS2030" s="166"/>
      <c r="BT2030" s="166"/>
      <c r="BU2030" s="166"/>
      <c r="BV2030" s="166"/>
      <c r="BW2030" s="166"/>
      <c r="BX2030" s="166"/>
      <c r="BY2030" s="166"/>
      <c r="BZ2030" s="166"/>
      <c r="CA2030" s="166"/>
      <c r="CB2030" s="166"/>
      <c r="CC2030" s="166"/>
      <c r="CD2030" s="166"/>
      <c r="CE2030" s="166"/>
      <c r="CF2030" s="166"/>
      <c r="CG2030" s="166"/>
      <c r="CH2030" s="166"/>
      <c r="CI2030" s="166"/>
      <c r="CJ2030" s="166"/>
      <c r="CK2030" s="166"/>
      <c r="CL2030" s="166"/>
      <c r="CM2030" s="166"/>
      <c r="CN2030" s="166"/>
      <c r="CO2030" s="166"/>
      <c r="CP2030" s="166"/>
      <c r="CQ2030" s="166"/>
      <c r="CR2030" s="166"/>
      <c r="CS2030" s="166"/>
      <c r="CT2030" s="166"/>
      <c r="CU2030" s="166"/>
      <c r="CV2030" s="166"/>
      <c r="CW2030" s="166"/>
      <c r="CX2030" s="166"/>
      <c r="CY2030" s="166"/>
      <c r="CZ2030" s="166"/>
      <c r="DA2030" s="166"/>
      <c r="DB2030" s="166"/>
      <c r="DC2030" s="166"/>
      <c r="DD2030" s="166"/>
      <c r="DE2030" s="166"/>
      <c r="DF2030" s="166"/>
      <c r="DG2030" s="166"/>
      <c r="DH2030" s="166"/>
      <c r="DI2030" s="166"/>
      <c r="DJ2030" s="166"/>
      <c r="DK2030" s="166"/>
      <c r="DL2030" s="166"/>
      <c r="DM2030" s="166"/>
      <c r="DN2030" s="166"/>
      <c r="DO2030" s="166"/>
      <c r="DP2030" s="166"/>
      <c r="DQ2030" s="166"/>
      <c r="DR2030" s="166"/>
      <c r="DS2030" s="166"/>
      <c r="DT2030" s="166"/>
      <c r="DU2030" s="166"/>
      <c r="DV2030" s="166"/>
      <c r="DW2030" s="166"/>
      <c r="DX2030" s="166"/>
      <c r="DY2030" s="166"/>
      <c r="DZ2030" s="166"/>
      <c r="EA2030" s="166"/>
      <c r="EB2030" s="166"/>
      <c r="EC2030" s="166"/>
      <c r="ED2030" s="166"/>
      <c r="EE2030" s="166"/>
      <c r="EF2030" s="166"/>
      <c r="EG2030" s="166"/>
      <c r="EH2030" s="166"/>
      <c r="EI2030" s="166"/>
      <c r="EJ2030" s="166"/>
      <c r="EK2030" s="166"/>
      <c r="EL2030" s="166"/>
      <c r="EM2030" s="166"/>
      <c r="EN2030" s="166"/>
      <c r="EO2030" s="166"/>
      <c r="EP2030" s="166"/>
      <c r="EQ2030" s="166"/>
      <c r="ER2030" s="166"/>
      <c r="ES2030" s="166"/>
      <c r="ET2030" s="166"/>
      <c r="EU2030" s="166"/>
      <c r="EV2030" s="166"/>
      <c r="EW2030" s="166"/>
      <c r="EX2030" s="166"/>
      <c r="EY2030" s="166"/>
      <c r="EZ2030" s="166"/>
      <c r="FA2030" s="166"/>
      <c r="FB2030" s="166"/>
      <c r="FC2030" s="166"/>
      <c r="FD2030" s="166"/>
      <c r="FE2030" s="166"/>
      <c r="FF2030" s="166"/>
      <c r="FG2030" s="166"/>
      <c r="FH2030" s="166"/>
      <c r="FI2030" s="166"/>
      <c r="FJ2030" s="166"/>
    </row>
    <row r="2031" spans="13:166" s="19" customFormat="1">
      <c r="M2031" s="166"/>
      <c r="N2031" s="166"/>
      <c r="O2031" s="166"/>
      <c r="P2031" s="166"/>
      <c r="Q2031" s="166"/>
      <c r="R2031" s="166"/>
      <c r="S2031" s="166"/>
      <c r="T2031" s="166"/>
      <c r="U2031" s="166"/>
      <c r="V2031" s="166"/>
      <c r="W2031" s="166"/>
      <c r="X2031" s="166"/>
      <c r="Y2031" s="166"/>
      <c r="Z2031" s="166"/>
      <c r="AA2031" s="166"/>
      <c r="AB2031" s="166"/>
      <c r="AC2031" s="166"/>
      <c r="AD2031" s="166"/>
      <c r="AE2031" s="166"/>
      <c r="AF2031" s="166"/>
      <c r="AG2031" s="166"/>
      <c r="AH2031" s="167"/>
      <c r="AI2031" s="167"/>
      <c r="AJ2031" s="167"/>
      <c r="AK2031" s="167"/>
      <c r="AL2031" s="167"/>
      <c r="AM2031" s="167"/>
      <c r="AN2031" s="167"/>
      <c r="AO2031" s="167"/>
      <c r="AP2031" s="167"/>
      <c r="AQ2031" s="167"/>
      <c r="AR2031" s="167"/>
      <c r="AS2031" s="167"/>
      <c r="AT2031" s="167"/>
      <c r="AU2031" s="167"/>
      <c r="AV2031" s="167"/>
      <c r="AW2031" s="167"/>
      <c r="AX2031" s="167"/>
      <c r="AY2031" s="167"/>
      <c r="AZ2031" s="167"/>
      <c r="BA2031" s="167"/>
      <c r="BB2031" s="167"/>
      <c r="BC2031" s="167"/>
      <c r="BD2031" s="167"/>
      <c r="BE2031" s="167"/>
      <c r="BF2031" s="167"/>
      <c r="BG2031" s="167"/>
      <c r="BH2031" s="167"/>
      <c r="BI2031" s="167"/>
      <c r="BJ2031" s="167"/>
      <c r="BK2031" s="167"/>
      <c r="BL2031" s="166"/>
      <c r="BM2031" s="166"/>
      <c r="BN2031" s="166"/>
      <c r="BO2031" s="166"/>
      <c r="BP2031" s="166"/>
      <c r="BQ2031" s="166"/>
      <c r="BR2031" s="166"/>
      <c r="BS2031" s="166"/>
      <c r="BT2031" s="166"/>
      <c r="BU2031" s="166"/>
      <c r="BV2031" s="166"/>
      <c r="BW2031" s="166"/>
      <c r="BX2031" s="166"/>
      <c r="BY2031" s="166"/>
      <c r="BZ2031" s="166"/>
      <c r="CA2031" s="166"/>
      <c r="CB2031" s="166"/>
      <c r="CC2031" s="166"/>
      <c r="CD2031" s="166"/>
      <c r="CE2031" s="166"/>
      <c r="CF2031" s="166"/>
      <c r="CG2031" s="166"/>
      <c r="CH2031" s="166"/>
      <c r="CI2031" s="166"/>
      <c r="CJ2031" s="166"/>
      <c r="CK2031" s="166"/>
      <c r="CL2031" s="166"/>
      <c r="CM2031" s="166"/>
      <c r="CN2031" s="166"/>
      <c r="CO2031" s="166"/>
      <c r="CP2031" s="166"/>
      <c r="CQ2031" s="166"/>
      <c r="CR2031" s="166"/>
      <c r="CS2031" s="166"/>
      <c r="CT2031" s="166"/>
      <c r="CU2031" s="166"/>
      <c r="CV2031" s="166"/>
      <c r="CW2031" s="166"/>
      <c r="CX2031" s="166"/>
      <c r="CY2031" s="166"/>
      <c r="CZ2031" s="166"/>
      <c r="DA2031" s="166"/>
      <c r="DB2031" s="166"/>
      <c r="DC2031" s="166"/>
      <c r="DD2031" s="166"/>
      <c r="DE2031" s="166"/>
      <c r="DF2031" s="166"/>
      <c r="DG2031" s="166"/>
      <c r="DH2031" s="166"/>
      <c r="DI2031" s="166"/>
      <c r="DJ2031" s="166"/>
      <c r="DK2031" s="166"/>
      <c r="DL2031" s="166"/>
      <c r="DM2031" s="166"/>
      <c r="DN2031" s="166"/>
      <c r="DO2031" s="166"/>
      <c r="DP2031" s="166"/>
      <c r="DQ2031" s="166"/>
      <c r="DR2031" s="166"/>
      <c r="DS2031" s="166"/>
      <c r="DT2031" s="166"/>
      <c r="DU2031" s="166"/>
      <c r="DV2031" s="166"/>
      <c r="DW2031" s="166"/>
      <c r="DX2031" s="166"/>
      <c r="DY2031" s="166"/>
      <c r="DZ2031" s="166"/>
      <c r="EA2031" s="166"/>
      <c r="EB2031" s="166"/>
      <c r="EC2031" s="166"/>
      <c r="ED2031" s="166"/>
      <c r="EE2031" s="166"/>
      <c r="EF2031" s="166"/>
      <c r="EG2031" s="166"/>
      <c r="EH2031" s="166"/>
      <c r="EI2031" s="166"/>
      <c r="EJ2031" s="166"/>
      <c r="EK2031" s="166"/>
      <c r="EL2031" s="166"/>
      <c r="EM2031" s="166"/>
      <c r="EN2031" s="166"/>
      <c r="EO2031" s="166"/>
      <c r="EP2031" s="166"/>
      <c r="EQ2031" s="166"/>
      <c r="ER2031" s="166"/>
      <c r="ES2031" s="166"/>
      <c r="ET2031" s="166"/>
      <c r="EU2031" s="166"/>
      <c r="EV2031" s="166"/>
      <c r="EW2031" s="166"/>
      <c r="EX2031" s="166"/>
      <c r="EY2031" s="166"/>
      <c r="EZ2031" s="166"/>
      <c r="FA2031" s="166"/>
      <c r="FB2031" s="166"/>
      <c r="FC2031" s="166"/>
      <c r="FD2031" s="166"/>
      <c r="FE2031" s="166"/>
      <c r="FF2031" s="166"/>
      <c r="FG2031" s="166"/>
      <c r="FH2031" s="166"/>
      <c r="FI2031" s="166"/>
      <c r="FJ2031" s="166"/>
    </row>
    <row r="2032" spans="13:166" s="19" customFormat="1">
      <c r="M2032" s="166"/>
      <c r="N2032" s="166"/>
      <c r="O2032" s="166"/>
      <c r="P2032" s="166"/>
      <c r="Q2032" s="166"/>
      <c r="R2032" s="166"/>
      <c r="S2032" s="166"/>
      <c r="T2032" s="166"/>
      <c r="U2032" s="166"/>
      <c r="V2032" s="166"/>
      <c r="W2032" s="166"/>
      <c r="X2032" s="166"/>
      <c r="Y2032" s="166"/>
      <c r="Z2032" s="166"/>
      <c r="AA2032" s="166"/>
      <c r="AB2032" s="166"/>
      <c r="AC2032" s="166"/>
      <c r="AD2032" s="166"/>
      <c r="AE2032" s="166"/>
      <c r="AF2032" s="166"/>
      <c r="AG2032" s="166"/>
      <c r="AH2032" s="167"/>
      <c r="AI2032" s="167"/>
      <c r="AJ2032" s="167"/>
      <c r="AK2032" s="167"/>
      <c r="AL2032" s="167"/>
      <c r="AM2032" s="167"/>
      <c r="AN2032" s="167"/>
      <c r="AO2032" s="167"/>
      <c r="AP2032" s="167"/>
      <c r="AQ2032" s="167"/>
      <c r="AR2032" s="167"/>
      <c r="AS2032" s="167"/>
      <c r="AT2032" s="167"/>
      <c r="AU2032" s="167"/>
      <c r="AV2032" s="167"/>
      <c r="AW2032" s="167"/>
      <c r="AX2032" s="167"/>
      <c r="AY2032" s="167"/>
      <c r="AZ2032" s="167"/>
      <c r="BA2032" s="167"/>
      <c r="BB2032" s="167"/>
      <c r="BC2032" s="167"/>
      <c r="BD2032" s="167"/>
      <c r="BE2032" s="167"/>
      <c r="BF2032" s="167"/>
      <c r="BG2032" s="167"/>
      <c r="BH2032" s="167"/>
      <c r="BI2032" s="167"/>
      <c r="BJ2032" s="167"/>
      <c r="BK2032" s="167"/>
      <c r="BL2032" s="166"/>
      <c r="BM2032" s="166"/>
      <c r="BN2032" s="166"/>
      <c r="BO2032" s="166"/>
      <c r="BP2032" s="166"/>
      <c r="BQ2032" s="166"/>
      <c r="BR2032" s="166"/>
      <c r="BS2032" s="166"/>
      <c r="BT2032" s="166"/>
      <c r="BU2032" s="166"/>
      <c r="BV2032" s="166"/>
      <c r="BW2032" s="166"/>
      <c r="BX2032" s="166"/>
      <c r="BY2032" s="166"/>
      <c r="BZ2032" s="166"/>
      <c r="CA2032" s="166"/>
      <c r="CB2032" s="166"/>
      <c r="CC2032" s="166"/>
      <c r="CD2032" s="166"/>
      <c r="CE2032" s="166"/>
      <c r="CF2032" s="166"/>
      <c r="CG2032" s="166"/>
      <c r="CH2032" s="166"/>
      <c r="CI2032" s="166"/>
      <c r="CJ2032" s="166"/>
      <c r="CK2032" s="166"/>
      <c r="CL2032" s="166"/>
      <c r="CM2032" s="166"/>
      <c r="CN2032" s="166"/>
      <c r="CO2032" s="166"/>
      <c r="CP2032" s="166"/>
      <c r="CQ2032" s="166"/>
      <c r="CR2032" s="166"/>
      <c r="CS2032" s="166"/>
      <c r="CT2032" s="166"/>
      <c r="CU2032" s="166"/>
      <c r="CV2032" s="166"/>
      <c r="CW2032" s="166"/>
      <c r="CX2032" s="166"/>
      <c r="CY2032" s="166"/>
      <c r="CZ2032" s="166"/>
      <c r="DA2032" s="166"/>
      <c r="DB2032" s="166"/>
      <c r="DC2032" s="166"/>
      <c r="DD2032" s="166"/>
      <c r="DE2032" s="166"/>
      <c r="DF2032" s="166"/>
      <c r="DG2032" s="166"/>
      <c r="DH2032" s="166"/>
      <c r="DI2032" s="166"/>
      <c r="DJ2032" s="166"/>
      <c r="DK2032" s="166"/>
      <c r="DL2032" s="166"/>
      <c r="DM2032" s="166"/>
      <c r="DN2032" s="166"/>
      <c r="DO2032" s="166"/>
      <c r="DP2032" s="166"/>
      <c r="DQ2032" s="166"/>
      <c r="DR2032" s="166"/>
      <c r="DS2032" s="166"/>
      <c r="DT2032" s="166"/>
      <c r="DU2032" s="166"/>
      <c r="DV2032" s="166"/>
      <c r="DW2032" s="166"/>
      <c r="DX2032" s="166"/>
      <c r="DY2032" s="166"/>
      <c r="DZ2032" s="166"/>
      <c r="EA2032" s="166"/>
      <c r="EB2032" s="166"/>
      <c r="EC2032" s="166"/>
      <c r="ED2032" s="166"/>
      <c r="EE2032" s="166"/>
      <c r="EF2032" s="166"/>
      <c r="EG2032" s="166"/>
      <c r="EH2032" s="166"/>
      <c r="EI2032" s="166"/>
      <c r="EJ2032" s="166"/>
      <c r="EK2032" s="166"/>
      <c r="EL2032" s="166"/>
      <c r="EM2032" s="166"/>
      <c r="EN2032" s="166"/>
      <c r="EO2032" s="166"/>
      <c r="EP2032" s="166"/>
      <c r="EQ2032" s="166"/>
      <c r="ER2032" s="166"/>
      <c r="ES2032" s="166"/>
      <c r="ET2032" s="166"/>
      <c r="EU2032" s="166"/>
      <c r="EV2032" s="166"/>
      <c r="EW2032" s="166"/>
      <c r="EX2032" s="166"/>
      <c r="EY2032" s="166"/>
      <c r="EZ2032" s="166"/>
      <c r="FA2032" s="166"/>
      <c r="FB2032" s="166"/>
      <c r="FC2032" s="166"/>
      <c r="FD2032" s="166"/>
      <c r="FE2032" s="166"/>
      <c r="FF2032" s="166"/>
      <c r="FG2032" s="166"/>
      <c r="FH2032" s="166"/>
      <c r="FI2032" s="166"/>
      <c r="FJ2032" s="166"/>
    </row>
    <row r="2033" spans="13:166" s="19" customFormat="1">
      <c r="M2033" s="166"/>
      <c r="N2033" s="166"/>
      <c r="O2033" s="166"/>
      <c r="P2033" s="166"/>
      <c r="Q2033" s="166"/>
      <c r="R2033" s="166"/>
      <c r="S2033" s="166"/>
      <c r="T2033" s="166"/>
      <c r="U2033" s="166"/>
      <c r="V2033" s="166"/>
      <c r="W2033" s="166"/>
      <c r="X2033" s="166"/>
      <c r="Y2033" s="166"/>
      <c r="Z2033" s="166"/>
      <c r="AA2033" s="166"/>
      <c r="AB2033" s="166"/>
      <c r="AC2033" s="166"/>
      <c r="AD2033" s="166"/>
      <c r="AE2033" s="166"/>
      <c r="AF2033" s="166"/>
      <c r="AG2033" s="166"/>
      <c r="AH2033" s="167"/>
      <c r="AI2033" s="167"/>
      <c r="AJ2033" s="167"/>
      <c r="AK2033" s="167"/>
      <c r="AL2033" s="167"/>
      <c r="AM2033" s="167"/>
      <c r="AN2033" s="167"/>
      <c r="AO2033" s="167"/>
      <c r="AP2033" s="167"/>
      <c r="AQ2033" s="167"/>
      <c r="AR2033" s="167"/>
      <c r="AS2033" s="167"/>
      <c r="AT2033" s="167"/>
      <c r="AU2033" s="167"/>
      <c r="AV2033" s="167"/>
      <c r="AW2033" s="167"/>
      <c r="AX2033" s="167"/>
      <c r="AY2033" s="167"/>
      <c r="AZ2033" s="167"/>
      <c r="BA2033" s="167"/>
      <c r="BB2033" s="167"/>
      <c r="BC2033" s="167"/>
      <c r="BD2033" s="167"/>
      <c r="BE2033" s="167"/>
      <c r="BF2033" s="167"/>
      <c r="BG2033" s="167"/>
      <c r="BH2033" s="167"/>
      <c r="BI2033" s="167"/>
      <c r="BJ2033" s="167"/>
      <c r="BK2033" s="167"/>
      <c r="BL2033" s="166"/>
      <c r="BM2033" s="166"/>
      <c r="BN2033" s="166"/>
      <c r="BO2033" s="166"/>
      <c r="BP2033" s="166"/>
      <c r="BQ2033" s="166"/>
      <c r="BR2033" s="166"/>
      <c r="BS2033" s="166"/>
      <c r="BT2033" s="166"/>
      <c r="BU2033" s="166"/>
      <c r="BV2033" s="166"/>
      <c r="BW2033" s="166"/>
      <c r="BX2033" s="166"/>
      <c r="BY2033" s="166"/>
      <c r="BZ2033" s="166"/>
      <c r="CA2033" s="166"/>
      <c r="CB2033" s="166"/>
      <c r="CC2033" s="166"/>
      <c r="CD2033" s="166"/>
      <c r="CE2033" s="166"/>
      <c r="CF2033" s="166"/>
      <c r="CG2033" s="166"/>
      <c r="CH2033" s="166"/>
      <c r="CI2033" s="166"/>
      <c r="CJ2033" s="166"/>
      <c r="CK2033" s="166"/>
      <c r="CL2033" s="166"/>
      <c r="CM2033" s="166"/>
      <c r="CN2033" s="166"/>
      <c r="CO2033" s="166"/>
      <c r="CP2033" s="166"/>
      <c r="CQ2033" s="166"/>
      <c r="CR2033" s="166"/>
      <c r="CS2033" s="166"/>
      <c r="CT2033" s="166"/>
      <c r="CU2033" s="166"/>
      <c r="CV2033" s="166"/>
      <c r="CW2033" s="166"/>
      <c r="CX2033" s="166"/>
      <c r="CY2033" s="166"/>
      <c r="CZ2033" s="166"/>
      <c r="DA2033" s="166"/>
      <c r="DB2033" s="166"/>
      <c r="DC2033" s="166"/>
      <c r="DD2033" s="166"/>
      <c r="DE2033" s="166"/>
      <c r="DF2033" s="166"/>
      <c r="DG2033" s="166"/>
      <c r="DH2033" s="166"/>
      <c r="DI2033" s="166"/>
      <c r="DJ2033" s="166"/>
      <c r="DK2033" s="166"/>
      <c r="DL2033" s="166"/>
      <c r="DM2033" s="166"/>
      <c r="DN2033" s="166"/>
      <c r="DO2033" s="166"/>
      <c r="DP2033" s="166"/>
      <c r="DQ2033" s="166"/>
      <c r="DR2033" s="166"/>
      <c r="DS2033" s="166"/>
      <c r="DT2033" s="166"/>
      <c r="DU2033" s="166"/>
      <c r="DV2033" s="166"/>
      <c r="DW2033" s="166"/>
      <c r="DX2033" s="166"/>
      <c r="DY2033" s="166"/>
      <c r="DZ2033" s="166"/>
      <c r="EA2033" s="166"/>
      <c r="EB2033" s="166"/>
      <c r="EC2033" s="166"/>
      <c r="ED2033" s="166"/>
      <c r="EE2033" s="166"/>
      <c r="EF2033" s="166"/>
      <c r="EG2033" s="166"/>
      <c r="EH2033" s="166"/>
      <c r="EI2033" s="166"/>
      <c r="EJ2033" s="166"/>
      <c r="EK2033" s="166"/>
      <c r="EL2033" s="166"/>
      <c r="EM2033" s="166"/>
      <c r="EN2033" s="166"/>
      <c r="EO2033" s="166"/>
      <c r="EP2033" s="166"/>
      <c r="EQ2033" s="166"/>
      <c r="ER2033" s="166"/>
      <c r="ES2033" s="166"/>
      <c r="ET2033" s="166"/>
      <c r="EU2033" s="166"/>
      <c r="EV2033" s="166"/>
      <c r="EW2033" s="166"/>
      <c r="EX2033" s="166"/>
      <c r="EY2033" s="166"/>
      <c r="EZ2033" s="166"/>
      <c r="FA2033" s="166"/>
      <c r="FB2033" s="166"/>
      <c r="FC2033" s="166"/>
      <c r="FD2033" s="166"/>
      <c r="FE2033" s="166"/>
      <c r="FF2033" s="166"/>
      <c r="FG2033" s="166"/>
      <c r="FH2033" s="166"/>
      <c r="FI2033" s="166"/>
      <c r="FJ2033" s="166"/>
    </row>
    <row r="2034" spans="13:166" s="19" customFormat="1">
      <c r="M2034" s="166"/>
      <c r="N2034" s="166"/>
      <c r="O2034" s="166"/>
      <c r="P2034" s="166"/>
      <c r="Q2034" s="166"/>
      <c r="R2034" s="166"/>
      <c r="S2034" s="166"/>
      <c r="T2034" s="166"/>
      <c r="U2034" s="166"/>
      <c r="V2034" s="166"/>
      <c r="W2034" s="166"/>
      <c r="X2034" s="166"/>
      <c r="Y2034" s="166"/>
      <c r="Z2034" s="166"/>
      <c r="AA2034" s="166"/>
      <c r="AB2034" s="166"/>
      <c r="AC2034" s="166"/>
      <c r="AD2034" s="166"/>
      <c r="AE2034" s="166"/>
      <c r="AF2034" s="166"/>
      <c r="AG2034" s="166"/>
      <c r="AH2034" s="167"/>
      <c r="AI2034" s="167"/>
      <c r="AJ2034" s="167"/>
      <c r="AK2034" s="167"/>
      <c r="AL2034" s="167"/>
      <c r="AM2034" s="167"/>
      <c r="AN2034" s="167"/>
      <c r="AO2034" s="167"/>
      <c r="AP2034" s="167"/>
      <c r="AQ2034" s="167"/>
      <c r="AR2034" s="167"/>
      <c r="AS2034" s="167"/>
      <c r="AT2034" s="167"/>
      <c r="AU2034" s="167"/>
      <c r="AV2034" s="167"/>
      <c r="AW2034" s="167"/>
      <c r="AX2034" s="167"/>
      <c r="AY2034" s="167"/>
      <c r="AZ2034" s="167"/>
      <c r="BA2034" s="167"/>
      <c r="BB2034" s="167"/>
      <c r="BC2034" s="167"/>
      <c r="BD2034" s="167"/>
      <c r="BE2034" s="167"/>
      <c r="BF2034" s="167"/>
      <c r="BG2034" s="167"/>
      <c r="BH2034" s="167"/>
      <c r="BI2034" s="167"/>
      <c r="BJ2034" s="167"/>
      <c r="BK2034" s="167"/>
      <c r="BL2034" s="166"/>
      <c r="BM2034" s="166"/>
      <c r="BN2034" s="166"/>
      <c r="BO2034" s="166"/>
      <c r="BP2034" s="166"/>
      <c r="BQ2034" s="166"/>
      <c r="BR2034" s="166"/>
      <c r="BS2034" s="166"/>
      <c r="BT2034" s="166"/>
      <c r="BU2034" s="166"/>
      <c r="BV2034" s="166"/>
      <c r="BW2034" s="166"/>
      <c r="BX2034" s="166"/>
      <c r="BY2034" s="166"/>
      <c r="BZ2034" s="166"/>
      <c r="CA2034" s="166"/>
      <c r="CB2034" s="166"/>
      <c r="CC2034" s="166"/>
      <c r="CD2034" s="166"/>
      <c r="CE2034" s="166"/>
      <c r="CF2034" s="166"/>
      <c r="CG2034" s="166"/>
      <c r="CH2034" s="166"/>
      <c r="CI2034" s="166"/>
      <c r="CJ2034" s="166"/>
      <c r="CK2034" s="166"/>
      <c r="CL2034" s="166"/>
      <c r="CM2034" s="166"/>
      <c r="CN2034" s="166"/>
      <c r="CO2034" s="166"/>
      <c r="CP2034" s="166"/>
      <c r="CQ2034" s="166"/>
      <c r="CR2034" s="166"/>
      <c r="CS2034" s="166"/>
      <c r="CT2034" s="166"/>
      <c r="CU2034" s="166"/>
      <c r="CV2034" s="166"/>
      <c r="CW2034" s="166"/>
      <c r="CX2034" s="166"/>
      <c r="CY2034" s="166"/>
      <c r="CZ2034" s="166"/>
      <c r="DA2034" s="166"/>
      <c r="DB2034" s="166"/>
      <c r="DC2034" s="166"/>
      <c r="DD2034" s="166"/>
      <c r="DE2034" s="166"/>
      <c r="DF2034" s="166"/>
      <c r="DG2034" s="166"/>
      <c r="DH2034" s="166"/>
      <c r="DI2034" s="166"/>
      <c r="DJ2034" s="166"/>
      <c r="DK2034" s="166"/>
      <c r="DL2034" s="166"/>
      <c r="DM2034" s="166"/>
      <c r="DN2034" s="166"/>
      <c r="DO2034" s="166"/>
      <c r="DP2034" s="166"/>
      <c r="DQ2034" s="166"/>
      <c r="DR2034" s="166"/>
      <c r="DS2034" s="166"/>
      <c r="DT2034" s="166"/>
      <c r="DU2034" s="166"/>
      <c r="DV2034" s="166"/>
      <c r="DW2034" s="166"/>
      <c r="DX2034" s="166"/>
      <c r="DY2034" s="166"/>
      <c r="DZ2034" s="166"/>
      <c r="EA2034" s="166"/>
      <c r="EB2034" s="166"/>
      <c r="EC2034" s="166"/>
      <c r="ED2034" s="166"/>
      <c r="EE2034" s="166"/>
      <c r="EF2034" s="166"/>
      <c r="EG2034" s="166"/>
      <c r="EH2034" s="166"/>
      <c r="EI2034" s="166"/>
      <c r="EJ2034" s="166"/>
      <c r="EK2034" s="166"/>
      <c r="EL2034" s="166"/>
      <c r="EM2034" s="166"/>
      <c r="EN2034" s="166"/>
      <c r="EO2034" s="166"/>
      <c r="EP2034" s="166"/>
      <c r="EQ2034" s="166"/>
      <c r="ER2034" s="166"/>
      <c r="ES2034" s="166"/>
      <c r="ET2034" s="166"/>
      <c r="EU2034" s="166"/>
      <c r="EV2034" s="166"/>
      <c r="EW2034" s="166"/>
      <c r="EX2034" s="166"/>
      <c r="EY2034" s="166"/>
      <c r="EZ2034" s="166"/>
      <c r="FA2034" s="166"/>
      <c r="FB2034" s="166"/>
      <c r="FC2034" s="166"/>
      <c r="FD2034" s="166"/>
      <c r="FE2034" s="166"/>
      <c r="FF2034" s="166"/>
      <c r="FG2034" s="166"/>
      <c r="FH2034" s="166"/>
      <c r="FI2034" s="166"/>
      <c r="FJ2034" s="166"/>
    </row>
    <row r="2035" spans="13:166" s="19" customFormat="1">
      <c r="M2035" s="166"/>
      <c r="N2035" s="166"/>
      <c r="O2035" s="166"/>
      <c r="P2035" s="166"/>
      <c r="Q2035" s="166"/>
      <c r="R2035" s="166"/>
      <c r="S2035" s="166"/>
      <c r="T2035" s="166"/>
      <c r="U2035" s="166"/>
      <c r="V2035" s="166"/>
      <c r="W2035" s="166"/>
      <c r="X2035" s="166"/>
      <c r="Y2035" s="166"/>
      <c r="Z2035" s="166"/>
      <c r="AA2035" s="166"/>
      <c r="AB2035" s="166"/>
      <c r="AC2035" s="166"/>
      <c r="AD2035" s="166"/>
      <c r="AE2035" s="166"/>
      <c r="AF2035" s="166"/>
      <c r="AG2035" s="166"/>
      <c r="AH2035" s="167"/>
      <c r="AI2035" s="167"/>
      <c r="AJ2035" s="167"/>
      <c r="AK2035" s="167"/>
      <c r="AL2035" s="167"/>
      <c r="AM2035" s="167"/>
      <c r="AN2035" s="167"/>
      <c r="AO2035" s="167"/>
      <c r="AP2035" s="167"/>
      <c r="AQ2035" s="167"/>
      <c r="AR2035" s="167"/>
      <c r="AS2035" s="167"/>
      <c r="AT2035" s="167"/>
      <c r="AU2035" s="167"/>
      <c r="AV2035" s="167"/>
      <c r="AW2035" s="167"/>
      <c r="AX2035" s="167"/>
      <c r="AY2035" s="167"/>
      <c r="AZ2035" s="167"/>
      <c r="BA2035" s="167"/>
      <c r="BB2035" s="167"/>
      <c r="BC2035" s="167"/>
      <c r="BD2035" s="167"/>
      <c r="BE2035" s="167"/>
      <c r="BF2035" s="167"/>
      <c r="BG2035" s="167"/>
      <c r="BH2035" s="167"/>
      <c r="BI2035" s="167"/>
      <c r="BJ2035" s="167"/>
      <c r="BK2035" s="167"/>
      <c r="BL2035" s="166"/>
      <c r="BM2035" s="166"/>
      <c r="BN2035" s="166"/>
      <c r="BO2035" s="166"/>
      <c r="BP2035" s="166"/>
      <c r="BQ2035" s="166"/>
      <c r="BR2035" s="166"/>
      <c r="BS2035" s="166"/>
      <c r="BT2035" s="166"/>
      <c r="BU2035" s="166"/>
      <c r="BV2035" s="166"/>
      <c r="BW2035" s="166"/>
      <c r="BX2035" s="166"/>
      <c r="BY2035" s="166"/>
      <c r="BZ2035" s="166"/>
      <c r="CA2035" s="166"/>
      <c r="CB2035" s="166"/>
      <c r="CC2035" s="166"/>
      <c r="CD2035" s="166"/>
      <c r="CE2035" s="166"/>
      <c r="CF2035" s="166"/>
      <c r="CG2035" s="166"/>
      <c r="CH2035" s="166"/>
      <c r="CI2035" s="166"/>
      <c r="CJ2035" s="166"/>
      <c r="CK2035" s="166"/>
      <c r="CL2035" s="166"/>
      <c r="CM2035" s="166"/>
      <c r="CN2035" s="166"/>
      <c r="CO2035" s="166"/>
      <c r="CP2035" s="166"/>
      <c r="CQ2035" s="166"/>
      <c r="CR2035" s="166"/>
      <c r="CS2035" s="166"/>
      <c r="CT2035" s="166"/>
      <c r="CU2035" s="166"/>
      <c r="CV2035" s="166"/>
      <c r="CW2035" s="166"/>
      <c r="CX2035" s="166"/>
      <c r="CY2035" s="166"/>
      <c r="CZ2035" s="166"/>
      <c r="DA2035" s="166"/>
      <c r="DB2035" s="166"/>
      <c r="DC2035" s="166"/>
      <c r="DD2035" s="166"/>
      <c r="DE2035" s="166"/>
      <c r="DF2035" s="166"/>
      <c r="DG2035" s="166"/>
      <c r="DH2035" s="166"/>
      <c r="DI2035" s="166"/>
      <c r="DJ2035" s="166"/>
      <c r="DK2035" s="166"/>
      <c r="DL2035" s="166"/>
      <c r="DM2035" s="166"/>
      <c r="DN2035" s="166"/>
      <c r="DO2035" s="166"/>
      <c r="DP2035" s="166"/>
      <c r="DQ2035" s="166"/>
      <c r="DR2035" s="166"/>
      <c r="DS2035" s="166"/>
      <c r="DT2035" s="166"/>
      <c r="DU2035" s="166"/>
      <c r="DV2035" s="166"/>
      <c r="DW2035" s="166"/>
      <c r="DX2035" s="166"/>
      <c r="DY2035" s="166"/>
      <c r="DZ2035" s="166"/>
      <c r="EA2035" s="166"/>
      <c r="EB2035" s="166"/>
      <c r="EC2035" s="166"/>
      <c r="ED2035" s="166"/>
      <c r="EE2035" s="166"/>
      <c r="EF2035" s="166"/>
      <c r="EG2035" s="166"/>
      <c r="EH2035" s="166"/>
      <c r="EI2035" s="166"/>
      <c r="EJ2035" s="166"/>
      <c r="EK2035" s="166"/>
      <c r="EL2035" s="166"/>
      <c r="EM2035" s="166"/>
      <c r="EN2035" s="166"/>
      <c r="EO2035" s="166"/>
      <c r="EP2035" s="166"/>
      <c r="EQ2035" s="166"/>
      <c r="ER2035" s="166"/>
      <c r="ES2035" s="166"/>
      <c r="ET2035" s="166"/>
      <c r="EU2035" s="166"/>
      <c r="EV2035" s="166"/>
      <c r="EW2035" s="166"/>
      <c r="EX2035" s="166"/>
      <c r="EY2035" s="166"/>
      <c r="EZ2035" s="166"/>
      <c r="FA2035" s="166"/>
      <c r="FB2035" s="166"/>
      <c r="FC2035" s="166"/>
      <c r="FD2035" s="166"/>
      <c r="FE2035" s="166"/>
      <c r="FF2035" s="166"/>
      <c r="FG2035" s="166"/>
      <c r="FH2035" s="166"/>
      <c r="FI2035" s="166"/>
      <c r="FJ2035" s="166"/>
    </row>
    <row r="2036" spans="13:166" s="19" customFormat="1">
      <c r="M2036" s="166"/>
      <c r="N2036" s="166"/>
      <c r="O2036" s="166"/>
      <c r="P2036" s="166"/>
      <c r="Q2036" s="166"/>
      <c r="R2036" s="166"/>
      <c r="S2036" s="166"/>
      <c r="T2036" s="166"/>
      <c r="U2036" s="166"/>
      <c r="V2036" s="166"/>
      <c r="W2036" s="166"/>
      <c r="X2036" s="166"/>
      <c r="Y2036" s="166"/>
      <c r="Z2036" s="166"/>
      <c r="AA2036" s="166"/>
      <c r="AB2036" s="166"/>
      <c r="AC2036" s="166"/>
      <c r="AD2036" s="166"/>
      <c r="AE2036" s="166"/>
      <c r="AF2036" s="166"/>
      <c r="AG2036" s="166"/>
      <c r="AH2036" s="167"/>
      <c r="AI2036" s="167"/>
      <c r="AJ2036" s="167"/>
      <c r="AK2036" s="167"/>
      <c r="AL2036" s="167"/>
      <c r="AM2036" s="167"/>
      <c r="AN2036" s="167"/>
      <c r="AO2036" s="167"/>
      <c r="AP2036" s="167"/>
      <c r="AQ2036" s="167"/>
      <c r="AR2036" s="167"/>
      <c r="AS2036" s="167"/>
      <c r="AT2036" s="167"/>
      <c r="AU2036" s="167"/>
      <c r="AV2036" s="167"/>
      <c r="AW2036" s="167"/>
      <c r="AX2036" s="167"/>
      <c r="AY2036" s="167"/>
      <c r="AZ2036" s="167"/>
      <c r="BA2036" s="167"/>
      <c r="BB2036" s="167"/>
      <c r="BC2036" s="167"/>
      <c r="BD2036" s="167"/>
      <c r="BE2036" s="167"/>
      <c r="BF2036" s="167"/>
      <c r="BG2036" s="167"/>
      <c r="BH2036" s="167"/>
      <c r="BI2036" s="167"/>
      <c r="BJ2036" s="167"/>
      <c r="BK2036" s="167"/>
      <c r="BL2036" s="166"/>
      <c r="BM2036" s="166"/>
      <c r="BN2036" s="166"/>
      <c r="BO2036" s="166"/>
      <c r="BP2036" s="166"/>
      <c r="BQ2036" s="166"/>
      <c r="BR2036" s="166"/>
      <c r="BS2036" s="166"/>
      <c r="BT2036" s="166"/>
      <c r="BU2036" s="166"/>
      <c r="BV2036" s="166"/>
      <c r="BW2036" s="166"/>
      <c r="BX2036" s="166"/>
      <c r="BY2036" s="166"/>
      <c r="BZ2036" s="166"/>
      <c r="CA2036" s="166"/>
      <c r="CB2036" s="166"/>
      <c r="CC2036" s="166"/>
      <c r="CD2036" s="166"/>
      <c r="CE2036" s="166"/>
      <c r="CF2036" s="166"/>
      <c r="CG2036" s="166"/>
      <c r="CH2036" s="166"/>
      <c r="CI2036" s="166"/>
      <c r="CJ2036" s="166"/>
      <c r="CK2036" s="166"/>
      <c r="CL2036" s="166"/>
      <c r="CM2036" s="166"/>
      <c r="CN2036" s="166"/>
      <c r="CO2036" s="166"/>
      <c r="CP2036" s="166"/>
      <c r="CQ2036" s="166"/>
      <c r="CR2036" s="166"/>
      <c r="CS2036" s="166"/>
      <c r="CT2036" s="166"/>
      <c r="CU2036" s="166"/>
      <c r="CV2036" s="166"/>
      <c r="CW2036" s="166"/>
      <c r="CX2036" s="166"/>
      <c r="CY2036" s="166"/>
      <c r="CZ2036" s="166"/>
      <c r="DA2036" s="166"/>
      <c r="DB2036" s="166"/>
      <c r="DC2036" s="166"/>
      <c r="DD2036" s="166"/>
      <c r="DE2036" s="166"/>
      <c r="DF2036" s="166"/>
      <c r="DG2036" s="166"/>
      <c r="DH2036" s="166"/>
      <c r="DI2036" s="166"/>
      <c r="DJ2036" s="166"/>
      <c r="DK2036" s="166"/>
      <c r="DL2036" s="166"/>
      <c r="DM2036" s="166"/>
      <c r="DN2036" s="166"/>
      <c r="DO2036" s="166"/>
      <c r="DP2036" s="166"/>
      <c r="DQ2036" s="166"/>
      <c r="DR2036" s="166"/>
      <c r="DS2036" s="166"/>
      <c r="DT2036" s="166"/>
      <c r="DU2036" s="166"/>
      <c r="DV2036" s="166"/>
      <c r="DW2036" s="166"/>
      <c r="DX2036" s="166"/>
      <c r="DY2036" s="166"/>
      <c r="DZ2036" s="166"/>
      <c r="EA2036" s="166"/>
      <c r="EB2036" s="166"/>
      <c r="EC2036" s="166"/>
      <c r="ED2036" s="166"/>
      <c r="EE2036" s="166"/>
      <c r="EF2036" s="166"/>
      <c r="EG2036" s="166"/>
      <c r="EH2036" s="166"/>
      <c r="EI2036" s="166"/>
      <c r="EJ2036" s="166"/>
      <c r="EK2036" s="166"/>
      <c r="EL2036" s="166"/>
      <c r="EM2036" s="166"/>
      <c r="EN2036" s="166"/>
      <c r="EO2036" s="166"/>
      <c r="EP2036" s="166"/>
      <c r="EQ2036" s="166"/>
      <c r="ER2036" s="166"/>
      <c r="ES2036" s="166"/>
      <c r="ET2036" s="166"/>
      <c r="EU2036" s="166"/>
      <c r="EV2036" s="166"/>
      <c r="EW2036" s="166"/>
      <c r="EX2036" s="166"/>
      <c r="EY2036" s="166"/>
      <c r="EZ2036" s="166"/>
      <c r="FA2036" s="166"/>
      <c r="FB2036" s="166"/>
      <c r="FC2036" s="166"/>
      <c r="FD2036" s="166"/>
      <c r="FE2036" s="166"/>
      <c r="FF2036" s="166"/>
      <c r="FG2036" s="166"/>
      <c r="FH2036" s="166"/>
      <c r="FI2036" s="166"/>
      <c r="FJ2036" s="166"/>
    </row>
    <row r="2037" spans="13:166" s="19" customFormat="1">
      <c r="M2037" s="166"/>
      <c r="N2037" s="166"/>
      <c r="O2037" s="166"/>
      <c r="P2037" s="166"/>
      <c r="Q2037" s="166"/>
      <c r="R2037" s="166"/>
      <c r="S2037" s="166"/>
      <c r="T2037" s="166"/>
      <c r="U2037" s="166"/>
      <c r="V2037" s="166"/>
      <c r="W2037" s="166"/>
      <c r="X2037" s="166"/>
      <c r="Y2037" s="166"/>
      <c r="Z2037" s="166"/>
      <c r="AA2037" s="166"/>
      <c r="AB2037" s="166"/>
      <c r="AC2037" s="166"/>
      <c r="AD2037" s="166"/>
      <c r="AE2037" s="166"/>
      <c r="AF2037" s="166"/>
      <c r="AG2037" s="166"/>
      <c r="AH2037" s="167"/>
      <c r="AI2037" s="167"/>
      <c r="AJ2037" s="167"/>
      <c r="AK2037" s="167"/>
      <c r="AL2037" s="167"/>
      <c r="AM2037" s="167"/>
      <c r="AN2037" s="167"/>
      <c r="AO2037" s="167"/>
      <c r="AP2037" s="167"/>
      <c r="AQ2037" s="167"/>
      <c r="AR2037" s="167"/>
      <c r="AS2037" s="167"/>
      <c r="AT2037" s="167"/>
      <c r="AU2037" s="167"/>
      <c r="AV2037" s="167"/>
      <c r="AW2037" s="167"/>
      <c r="AX2037" s="167"/>
      <c r="AY2037" s="167"/>
      <c r="AZ2037" s="167"/>
      <c r="BA2037" s="167"/>
      <c r="BB2037" s="167"/>
      <c r="BC2037" s="167"/>
      <c r="BD2037" s="167"/>
      <c r="BE2037" s="167"/>
      <c r="BF2037" s="167"/>
      <c r="BG2037" s="167"/>
      <c r="BH2037" s="167"/>
      <c r="BI2037" s="167"/>
      <c r="BJ2037" s="167"/>
      <c r="BK2037" s="167"/>
      <c r="BL2037" s="166"/>
      <c r="BM2037" s="166"/>
      <c r="BN2037" s="166"/>
      <c r="BO2037" s="166"/>
      <c r="BP2037" s="166"/>
      <c r="BQ2037" s="166"/>
      <c r="BR2037" s="166"/>
      <c r="BS2037" s="166"/>
      <c r="BT2037" s="166"/>
      <c r="BU2037" s="166"/>
      <c r="BV2037" s="166"/>
      <c r="BW2037" s="166"/>
      <c r="BX2037" s="166"/>
      <c r="BY2037" s="166"/>
      <c r="BZ2037" s="166"/>
      <c r="CA2037" s="166"/>
      <c r="CB2037" s="166"/>
      <c r="CC2037" s="166"/>
      <c r="CD2037" s="166"/>
      <c r="CE2037" s="166"/>
      <c r="CF2037" s="166"/>
      <c r="CG2037" s="166"/>
      <c r="CH2037" s="166"/>
      <c r="CI2037" s="166"/>
      <c r="CJ2037" s="166"/>
      <c r="CK2037" s="166"/>
      <c r="CL2037" s="166"/>
      <c r="CM2037" s="166"/>
      <c r="CN2037" s="166"/>
      <c r="CO2037" s="166"/>
      <c r="CP2037" s="166"/>
      <c r="CQ2037" s="166"/>
      <c r="CR2037" s="166"/>
      <c r="CS2037" s="166"/>
      <c r="CT2037" s="166"/>
      <c r="CU2037" s="166"/>
      <c r="CV2037" s="166"/>
      <c r="CW2037" s="166"/>
      <c r="CX2037" s="166"/>
      <c r="CY2037" s="166"/>
      <c r="CZ2037" s="166"/>
      <c r="DA2037" s="166"/>
      <c r="DB2037" s="166"/>
      <c r="DC2037" s="166"/>
      <c r="DD2037" s="166"/>
      <c r="DE2037" s="166"/>
      <c r="DF2037" s="166"/>
      <c r="DG2037" s="166"/>
      <c r="DH2037" s="166"/>
      <c r="DI2037" s="166"/>
      <c r="DJ2037" s="166"/>
      <c r="DK2037" s="166"/>
      <c r="DL2037" s="166"/>
      <c r="DM2037" s="166"/>
      <c r="DN2037" s="166"/>
      <c r="DO2037" s="166"/>
      <c r="DP2037" s="166"/>
      <c r="DQ2037" s="166"/>
      <c r="DR2037" s="166"/>
      <c r="DS2037" s="166"/>
      <c r="DT2037" s="166"/>
      <c r="DU2037" s="166"/>
      <c r="DV2037" s="166"/>
      <c r="DW2037" s="166"/>
      <c r="DX2037" s="166"/>
      <c r="DY2037" s="166"/>
      <c r="DZ2037" s="166"/>
      <c r="EA2037" s="166"/>
      <c r="EB2037" s="166"/>
      <c r="EC2037" s="166"/>
      <c r="ED2037" s="166"/>
      <c r="EE2037" s="166"/>
      <c r="EF2037" s="166"/>
      <c r="EG2037" s="166"/>
      <c r="EH2037" s="166"/>
      <c r="EI2037" s="166"/>
      <c r="EJ2037" s="166"/>
      <c r="EK2037" s="166"/>
      <c r="EL2037" s="166"/>
      <c r="EM2037" s="166"/>
      <c r="EN2037" s="166"/>
      <c r="EO2037" s="166"/>
      <c r="EP2037" s="166"/>
      <c r="EQ2037" s="166"/>
      <c r="ER2037" s="166"/>
      <c r="ES2037" s="166"/>
      <c r="ET2037" s="166"/>
      <c r="EU2037" s="166"/>
      <c r="EV2037" s="166"/>
      <c r="EW2037" s="166"/>
      <c r="EX2037" s="166"/>
      <c r="EY2037" s="166"/>
      <c r="EZ2037" s="166"/>
      <c r="FA2037" s="166"/>
      <c r="FB2037" s="166"/>
      <c r="FC2037" s="166"/>
      <c r="FD2037" s="166"/>
      <c r="FE2037" s="166"/>
      <c r="FF2037" s="166"/>
      <c r="FG2037" s="166"/>
      <c r="FH2037" s="166"/>
      <c r="FI2037" s="166"/>
      <c r="FJ2037" s="166"/>
    </row>
    <row r="2038" spans="13:166" s="19" customFormat="1">
      <c r="M2038" s="166"/>
      <c r="N2038" s="166"/>
      <c r="O2038" s="166"/>
      <c r="P2038" s="166"/>
      <c r="Q2038" s="166"/>
      <c r="R2038" s="166"/>
      <c r="S2038" s="166"/>
      <c r="T2038" s="166"/>
      <c r="U2038" s="166"/>
      <c r="V2038" s="166"/>
      <c r="W2038" s="166"/>
      <c r="X2038" s="166"/>
      <c r="Y2038" s="166"/>
      <c r="Z2038" s="166"/>
      <c r="AA2038" s="166"/>
      <c r="AB2038" s="166"/>
      <c r="AC2038" s="166"/>
      <c r="AD2038" s="166"/>
      <c r="AE2038" s="166"/>
      <c r="AF2038" s="166"/>
      <c r="AG2038" s="166"/>
      <c r="AH2038" s="167"/>
      <c r="AI2038" s="167"/>
      <c r="AJ2038" s="167"/>
      <c r="AK2038" s="167"/>
      <c r="AL2038" s="167"/>
      <c r="AM2038" s="167"/>
      <c r="AN2038" s="167"/>
      <c r="AO2038" s="167"/>
      <c r="AP2038" s="167"/>
      <c r="AQ2038" s="167"/>
      <c r="AR2038" s="167"/>
      <c r="AS2038" s="167"/>
      <c r="AT2038" s="167"/>
      <c r="AU2038" s="167"/>
      <c r="AV2038" s="167"/>
      <c r="AW2038" s="167"/>
      <c r="AX2038" s="167"/>
      <c r="AY2038" s="167"/>
      <c r="AZ2038" s="167"/>
      <c r="BA2038" s="167"/>
      <c r="BB2038" s="167"/>
      <c r="BC2038" s="167"/>
      <c r="BD2038" s="167"/>
      <c r="BE2038" s="167"/>
      <c r="BF2038" s="167"/>
      <c r="BG2038" s="167"/>
      <c r="BH2038" s="167"/>
      <c r="BI2038" s="167"/>
      <c r="BJ2038" s="167"/>
      <c r="BK2038" s="167"/>
      <c r="BL2038" s="166"/>
      <c r="BM2038" s="166"/>
      <c r="BN2038" s="166"/>
      <c r="BO2038" s="166"/>
      <c r="BP2038" s="166"/>
      <c r="BQ2038" s="166"/>
      <c r="BR2038" s="166"/>
      <c r="BS2038" s="166"/>
      <c r="BT2038" s="166"/>
      <c r="BU2038" s="166"/>
      <c r="BV2038" s="166"/>
      <c r="BW2038" s="166"/>
      <c r="BX2038" s="166"/>
      <c r="BY2038" s="166"/>
      <c r="BZ2038" s="166"/>
      <c r="CA2038" s="166"/>
      <c r="CB2038" s="166"/>
      <c r="CC2038" s="166"/>
      <c r="CD2038" s="166"/>
      <c r="CE2038" s="166"/>
      <c r="CF2038" s="166"/>
      <c r="CG2038" s="166"/>
      <c r="CH2038" s="166"/>
      <c r="CI2038" s="166"/>
      <c r="CJ2038" s="166"/>
      <c r="CK2038" s="166"/>
      <c r="CL2038" s="166"/>
      <c r="CM2038" s="166"/>
      <c r="CN2038" s="166"/>
      <c r="CO2038" s="166"/>
      <c r="CP2038" s="166"/>
      <c r="CQ2038" s="166"/>
      <c r="CR2038" s="166"/>
      <c r="CS2038" s="166"/>
      <c r="CT2038" s="166"/>
      <c r="CU2038" s="166"/>
      <c r="CV2038" s="166"/>
      <c r="CW2038" s="166"/>
      <c r="CX2038" s="166"/>
      <c r="CY2038" s="166"/>
      <c r="CZ2038" s="166"/>
      <c r="DA2038" s="166"/>
      <c r="DB2038" s="166"/>
      <c r="DC2038" s="166"/>
      <c r="DD2038" s="166"/>
      <c r="DE2038" s="166"/>
      <c r="DF2038" s="166"/>
      <c r="DG2038" s="166"/>
      <c r="DH2038" s="166"/>
      <c r="DI2038" s="166"/>
      <c r="DJ2038" s="166"/>
      <c r="DK2038" s="166"/>
      <c r="DL2038" s="166"/>
      <c r="DM2038" s="166"/>
      <c r="DN2038" s="166"/>
      <c r="DO2038" s="166"/>
      <c r="DP2038" s="166"/>
      <c r="DQ2038" s="166"/>
      <c r="DR2038" s="166"/>
      <c r="DS2038" s="166"/>
      <c r="DT2038" s="166"/>
      <c r="DU2038" s="166"/>
      <c r="DV2038" s="166"/>
      <c r="DW2038" s="166"/>
      <c r="DX2038" s="166"/>
      <c r="DY2038" s="166"/>
      <c r="DZ2038" s="166"/>
      <c r="EA2038" s="166"/>
      <c r="EB2038" s="166"/>
      <c r="EC2038" s="166"/>
      <c r="ED2038" s="166"/>
      <c r="EE2038" s="166"/>
      <c r="EF2038" s="166"/>
      <c r="EG2038" s="166"/>
      <c r="EH2038" s="166"/>
      <c r="EI2038" s="166"/>
      <c r="EJ2038" s="166"/>
      <c r="EK2038" s="166"/>
      <c r="EL2038" s="166"/>
      <c r="EM2038" s="166"/>
      <c r="EN2038" s="166"/>
      <c r="EO2038" s="166"/>
      <c r="EP2038" s="166"/>
      <c r="EQ2038" s="166"/>
      <c r="ER2038" s="166"/>
      <c r="ES2038" s="166"/>
      <c r="ET2038" s="166"/>
      <c r="EU2038" s="166"/>
      <c r="EV2038" s="166"/>
      <c r="EW2038" s="166"/>
      <c r="EX2038" s="166"/>
      <c r="EY2038" s="166"/>
      <c r="EZ2038" s="166"/>
      <c r="FA2038" s="166"/>
      <c r="FB2038" s="166"/>
      <c r="FC2038" s="166"/>
      <c r="FD2038" s="166"/>
      <c r="FE2038" s="166"/>
      <c r="FF2038" s="166"/>
      <c r="FG2038" s="166"/>
      <c r="FH2038" s="166"/>
      <c r="FI2038" s="166"/>
      <c r="FJ2038" s="166"/>
    </row>
    <row r="2039" spans="13:166" s="19" customFormat="1">
      <c r="M2039" s="166"/>
      <c r="N2039" s="166"/>
      <c r="O2039" s="166"/>
      <c r="P2039" s="166"/>
      <c r="Q2039" s="166"/>
      <c r="R2039" s="166"/>
      <c r="S2039" s="166"/>
      <c r="T2039" s="166"/>
      <c r="U2039" s="166"/>
      <c r="V2039" s="166"/>
      <c r="W2039" s="166"/>
      <c r="X2039" s="166"/>
      <c r="Y2039" s="166"/>
      <c r="Z2039" s="166"/>
      <c r="AA2039" s="166"/>
      <c r="AB2039" s="166"/>
      <c r="AC2039" s="166"/>
      <c r="AD2039" s="166"/>
      <c r="AE2039" s="166"/>
      <c r="AF2039" s="166"/>
      <c r="AG2039" s="166"/>
      <c r="AH2039" s="167"/>
      <c r="AI2039" s="167"/>
      <c r="AJ2039" s="167"/>
      <c r="AK2039" s="167"/>
      <c r="AL2039" s="167"/>
      <c r="AM2039" s="167"/>
      <c r="AN2039" s="167"/>
      <c r="AO2039" s="167"/>
      <c r="AP2039" s="167"/>
      <c r="AQ2039" s="167"/>
      <c r="AR2039" s="167"/>
      <c r="AS2039" s="167"/>
      <c r="AT2039" s="167"/>
      <c r="AU2039" s="167"/>
      <c r="AV2039" s="167"/>
      <c r="AW2039" s="167"/>
      <c r="AX2039" s="167"/>
      <c r="AY2039" s="167"/>
      <c r="AZ2039" s="167"/>
      <c r="BA2039" s="167"/>
      <c r="BB2039" s="167"/>
      <c r="BC2039" s="167"/>
      <c r="BD2039" s="167"/>
      <c r="BE2039" s="167"/>
      <c r="BF2039" s="167"/>
      <c r="BG2039" s="167"/>
      <c r="BH2039" s="167"/>
      <c r="BI2039" s="167"/>
      <c r="BJ2039" s="167"/>
      <c r="BK2039" s="167"/>
      <c r="BL2039" s="166"/>
      <c r="BM2039" s="166"/>
      <c r="BN2039" s="166"/>
      <c r="BO2039" s="166"/>
      <c r="BP2039" s="166"/>
      <c r="BQ2039" s="166"/>
      <c r="BR2039" s="166"/>
      <c r="BS2039" s="166"/>
      <c r="BT2039" s="166"/>
      <c r="BU2039" s="166"/>
      <c r="BV2039" s="166"/>
      <c r="BW2039" s="166"/>
      <c r="BX2039" s="166"/>
      <c r="BY2039" s="166"/>
      <c r="BZ2039" s="166"/>
      <c r="CA2039" s="166"/>
      <c r="CB2039" s="166"/>
      <c r="CC2039" s="166"/>
      <c r="CD2039" s="166"/>
      <c r="CE2039" s="166"/>
      <c r="CF2039" s="166"/>
      <c r="CG2039" s="166"/>
      <c r="CH2039" s="166"/>
      <c r="CI2039" s="166"/>
      <c r="CJ2039" s="166"/>
      <c r="CK2039" s="166"/>
      <c r="CL2039" s="166"/>
      <c r="CM2039" s="166"/>
      <c r="CN2039" s="166"/>
      <c r="CO2039" s="166"/>
      <c r="CP2039" s="166"/>
      <c r="CQ2039" s="166"/>
      <c r="CR2039" s="166"/>
      <c r="CS2039" s="166"/>
      <c r="CT2039" s="166"/>
      <c r="CU2039" s="166"/>
      <c r="CV2039" s="166"/>
      <c r="CW2039" s="166"/>
      <c r="CX2039" s="166"/>
      <c r="CY2039" s="166"/>
      <c r="CZ2039" s="166"/>
      <c r="DA2039" s="166"/>
      <c r="DB2039" s="166"/>
      <c r="DC2039" s="166"/>
      <c r="DD2039" s="166"/>
      <c r="DE2039" s="166"/>
      <c r="DF2039" s="166"/>
      <c r="DG2039" s="166"/>
      <c r="DH2039" s="166"/>
      <c r="DI2039" s="166"/>
      <c r="DJ2039" s="166"/>
      <c r="DK2039" s="166"/>
      <c r="DL2039" s="166"/>
      <c r="DM2039" s="166"/>
      <c r="DN2039" s="166"/>
      <c r="DO2039" s="166"/>
      <c r="DP2039" s="166"/>
      <c r="DQ2039" s="166"/>
      <c r="DR2039" s="166"/>
      <c r="DS2039" s="166"/>
      <c r="DT2039" s="166"/>
      <c r="DU2039" s="166"/>
      <c r="DV2039" s="166"/>
      <c r="DW2039" s="166"/>
      <c r="DX2039" s="166"/>
      <c r="DY2039" s="166"/>
      <c r="DZ2039" s="166"/>
      <c r="EA2039" s="166"/>
      <c r="EB2039" s="166"/>
      <c r="EC2039" s="166"/>
      <c r="ED2039" s="166"/>
      <c r="EE2039" s="166"/>
      <c r="EF2039" s="166"/>
      <c r="EG2039" s="166"/>
      <c r="EH2039" s="166"/>
      <c r="EI2039" s="166"/>
      <c r="EJ2039" s="166"/>
      <c r="EK2039" s="166"/>
      <c r="EL2039" s="166"/>
      <c r="EM2039" s="166"/>
      <c r="EN2039" s="166"/>
      <c r="EO2039" s="166"/>
      <c r="EP2039" s="166"/>
      <c r="EQ2039" s="166"/>
      <c r="ER2039" s="166"/>
      <c r="ES2039" s="166"/>
      <c r="ET2039" s="166"/>
      <c r="EU2039" s="166"/>
      <c r="EV2039" s="166"/>
      <c r="EW2039" s="166"/>
      <c r="EX2039" s="166"/>
      <c r="EY2039" s="166"/>
      <c r="EZ2039" s="166"/>
      <c r="FA2039" s="166"/>
      <c r="FB2039" s="166"/>
      <c r="FC2039" s="166"/>
      <c r="FD2039" s="166"/>
      <c r="FE2039" s="166"/>
      <c r="FF2039" s="166"/>
      <c r="FG2039" s="166"/>
      <c r="FH2039" s="166"/>
      <c r="FI2039" s="166"/>
      <c r="FJ2039" s="166"/>
    </row>
    <row r="2040" spans="13:166" s="19" customFormat="1">
      <c r="M2040" s="166"/>
      <c r="N2040" s="166"/>
      <c r="O2040" s="166"/>
      <c r="P2040" s="166"/>
      <c r="Q2040" s="166"/>
      <c r="R2040" s="166"/>
      <c r="S2040" s="166"/>
      <c r="T2040" s="166"/>
      <c r="U2040" s="166"/>
      <c r="V2040" s="166"/>
      <c r="W2040" s="166"/>
      <c r="X2040" s="166"/>
      <c r="Y2040" s="166"/>
      <c r="Z2040" s="166"/>
      <c r="AA2040" s="166"/>
      <c r="AB2040" s="166"/>
      <c r="AC2040" s="166"/>
      <c r="AD2040" s="166"/>
      <c r="AE2040" s="166"/>
      <c r="AF2040" s="166"/>
      <c r="AG2040" s="166"/>
      <c r="AH2040" s="167"/>
      <c r="AI2040" s="167"/>
      <c r="AJ2040" s="167"/>
      <c r="AK2040" s="167"/>
      <c r="AL2040" s="167"/>
      <c r="AM2040" s="167"/>
      <c r="AN2040" s="167"/>
      <c r="AO2040" s="167"/>
      <c r="AP2040" s="167"/>
      <c r="AQ2040" s="167"/>
      <c r="AR2040" s="167"/>
      <c r="AS2040" s="167"/>
      <c r="AT2040" s="167"/>
      <c r="AU2040" s="167"/>
      <c r="AV2040" s="167"/>
      <c r="AW2040" s="167"/>
      <c r="AX2040" s="167"/>
      <c r="AY2040" s="167"/>
      <c r="AZ2040" s="167"/>
      <c r="BA2040" s="167"/>
      <c r="BB2040" s="167"/>
      <c r="BC2040" s="167"/>
      <c r="BD2040" s="167"/>
      <c r="BE2040" s="167"/>
      <c r="BF2040" s="167"/>
      <c r="BG2040" s="167"/>
      <c r="BH2040" s="167"/>
      <c r="BI2040" s="167"/>
      <c r="BJ2040" s="167"/>
      <c r="BK2040" s="167"/>
      <c r="BL2040" s="166"/>
      <c r="BM2040" s="166"/>
      <c r="BN2040" s="166"/>
      <c r="BO2040" s="166"/>
      <c r="BP2040" s="166"/>
      <c r="BQ2040" s="166"/>
      <c r="BR2040" s="166"/>
      <c r="BS2040" s="166"/>
      <c r="BT2040" s="166"/>
      <c r="BU2040" s="166"/>
      <c r="BV2040" s="166"/>
      <c r="BW2040" s="166"/>
      <c r="BX2040" s="166"/>
      <c r="BY2040" s="166"/>
      <c r="BZ2040" s="166"/>
      <c r="CA2040" s="166"/>
      <c r="CB2040" s="166"/>
      <c r="CC2040" s="166"/>
      <c r="CD2040" s="166"/>
      <c r="CE2040" s="166"/>
      <c r="CF2040" s="166"/>
      <c r="CG2040" s="166"/>
      <c r="CH2040" s="166"/>
      <c r="CI2040" s="166"/>
      <c r="CJ2040" s="166"/>
      <c r="CK2040" s="166"/>
      <c r="CL2040" s="166"/>
      <c r="CM2040" s="166"/>
      <c r="CN2040" s="166"/>
      <c r="CO2040" s="166"/>
      <c r="CP2040" s="166"/>
      <c r="CQ2040" s="166"/>
      <c r="CR2040" s="166"/>
      <c r="CS2040" s="166"/>
      <c r="CT2040" s="166"/>
      <c r="CU2040" s="166"/>
      <c r="CV2040" s="166"/>
      <c r="CW2040" s="166"/>
      <c r="CX2040" s="166"/>
      <c r="CY2040" s="166"/>
      <c r="CZ2040" s="166"/>
      <c r="DA2040" s="166"/>
      <c r="DB2040" s="166"/>
      <c r="DC2040" s="166"/>
      <c r="DD2040" s="166"/>
      <c r="DE2040" s="166"/>
      <c r="DF2040" s="166"/>
      <c r="DG2040" s="166"/>
      <c r="DH2040" s="166"/>
      <c r="DI2040" s="166"/>
      <c r="DJ2040" s="166"/>
      <c r="DK2040" s="166"/>
      <c r="DL2040" s="166"/>
      <c r="DM2040" s="166"/>
      <c r="DN2040" s="166"/>
      <c r="DO2040" s="166"/>
      <c r="DP2040" s="166"/>
      <c r="DQ2040" s="166"/>
      <c r="DR2040" s="166"/>
      <c r="DS2040" s="166"/>
      <c r="DT2040" s="166"/>
      <c r="DU2040" s="166"/>
      <c r="DV2040" s="166"/>
      <c r="DW2040" s="166"/>
      <c r="DX2040" s="166"/>
      <c r="DY2040" s="166"/>
      <c r="DZ2040" s="166"/>
      <c r="EA2040" s="166"/>
      <c r="EB2040" s="166"/>
      <c r="EC2040" s="166"/>
      <c r="ED2040" s="166"/>
      <c r="EE2040" s="166"/>
      <c r="EF2040" s="166"/>
      <c r="EG2040" s="166"/>
      <c r="EH2040" s="166"/>
      <c r="EI2040" s="166"/>
      <c r="EJ2040" s="166"/>
      <c r="EK2040" s="166"/>
      <c r="EL2040" s="166"/>
      <c r="EM2040" s="166"/>
      <c r="EN2040" s="166"/>
      <c r="EO2040" s="166"/>
      <c r="EP2040" s="166"/>
      <c r="EQ2040" s="166"/>
      <c r="ER2040" s="166"/>
      <c r="ES2040" s="166"/>
      <c r="ET2040" s="166"/>
      <c r="EU2040" s="166"/>
      <c r="EV2040" s="166"/>
      <c r="EW2040" s="166"/>
      <c r="EX2040" s="166"/>
      <c r="EY2040" s="166"/>
      <c r="EZ2040" s="166"/>
      <c r="FA2040" s="166"/>
      <c r="FB2040" s="166"/>
      <c r="FC2040" s="166"/>
      <c r="FD2040" s="166"/>
      <c r="FE2040" s="166"/>
      <c r="FF2040" s="166"/>
      <c r="FG2040" s="166"/>
      <c r="FH2040" s="166"/>
      <c r="FI2040" s="166"/>
      <c r="FJ2040" s="166"/>
    </row>
    <row r="2041" spans="13:166" s="19" customFormat="1">
      <c r="M2041" s="166"/>
      <c r="N2041" s="166"/>
      <c r="O2041" s="166"/>
      <c r="P2041" s="166"/>
      <c r="Q2041" s="166"/>
      <c r="R2041" s="166"/>
      <c r="S2041" s="166"/>
      <c r="T2041" s="166"/>
      <c r="U2041" s="166"/>
      <c r="V2041" s="166"/>
      <c r="W2041" s="166"/>
      <c r="X2041" s="166"/>
      <c r="Y2041" s="166"/>
      <c r="Z2041" s="166"/>
      <c r="AA2041" s="166"/>
      <c r="AB2041" s="166"/>
      <c r="AC2041" s="166"/>
      <c r="AD2041" s="166"/>
      <c r="AE2041" s="166"/>
      <c r="AF2041" s="166"/>
      <c r="AG2041" s="166"/>
      <c r="AH2041" s="167"/>
      <c r="AI2041" s="167"/>
      <c r="AJ2041" s="167"/>
      <c r="AK2041" s="167"/>
      <c r="AL2041" s="167"/>
      <c r="AM2041" s="167"/>
      <c r="AN2041" s="167"/>
      <c r="AO2041" s="167"/>
      <c r="AP2041" s="167"/>
      <c r="AQ2041" s="167"/>
      <c r="AR2041" s="167"/>
      <c r="AS2041" s="167"/>
      <c r="AT2041" s="167"/>
      <c r="AU2041" s="167"/>
      <c r="AV2041" s="167"/>
      <c r="AW2041" s="167"/>
      <c r="AX2041" s="167"/>
      <c r="AY2041" s="167"/>
      <c r="AZ2041" s="167"/>
      <c r="BA2041" s="167"/>
      <c r="BB2041" s="167"/>
      <c r="BC2041" s="167"/>
      <c r="BD2041" s="167"/>
      <c r="BE2041" s="167"/>
      <c r="BF2041" s="167"/>
      <c r="BG2041" s="167"/>
      <c r="BH2041" s="167"/>
      <c r="BI2041" s="167"/>
      <c r="BJ2041" s="167"/>
      <c r="BK2041" s="167"/>
      <c r="BL2041" s="166"/>
      <c r="BM2041" s="166"/>
      <c r="BN2041" s="166"/>
      <c r="BO2041" s="166"/>
      <c r="BP2041" s="166"/>
      <c r="BQ2041" s="166"/>
      <c r="BR2041" s="166"/>
      <c r="BS2041" s="166"/>
      <c r="BT2041" s="166"/>
      <c r="BU2041" s="166"/>
      <c r="BV2041" s="166"/>
      <c r="BW2041" s="166"/>
      <c r="BX2041" s="166"/>
      <c r="BY2041" s="166"/>
      <c r="BZ2041" s="166"/>
      <c r="CA2041" s="166"/>
      <c r="CB2041" s="166"/>
      <c r="CC2041" s="166"/>
      <c r="CD2041" s="166"/>
      <c r="CE2041" s="166"/>
      <c r="CF2041" s="166"/>
      <c r="CG2041" s="166"/>
      <c r="CH2041" s="166"/>
      <c r="CI2041" s="166"/>
      <c r="CJ2041" s="166"/>
      <c r="CK2041" s="166"/>
      <c r="CL2041" s="166"/>
      <c r="CM2041" s="166"/>
      <c r="CN2041" s="166"/>
      <c r="CO2041" s="166"/>
      <c r="CP2041" s="166"/>
      <c r="CQ2041" s="166"/>
      <c r="CR2041" s="166"/>
      <c r="CS2041" s="166"/>
      <c r="CT2041" s="166"/>
      <c r="CU2041" s="166"/>
      <c r="CV2041" s="166"/>
      <c r="CW2041" s="166"/>
      <c r="CX2041" s="166"/>
      <c r="CY2041" s="166"/>
      <c r="CZ2041" s="166"/>
      <c r="DA2041" s="166"/>
      <c r="DB2041" s="166"/>
      <c r="DC2041" s="166"/>
      <c r="DD2041" s="166"/>
      <c r="DE2041" s="166"/>
      <c r="DF2041" s="166"/>
      <c r="DG2041" s="166"/>
      <c r="DH2041" s="166"/>
      <c r="DI2041" s="166"/>
      <c r="DJ2041" s="166"/>
      <c r="DK2041" s="166"/>
      <c r="DL2041" s="166"/>
      <c r="DM2041" s="166"/>
      <c r="DN2041" s="166"/>
      <c r="DO2041" s="166"/>
      <c r="DP2041" s="166"/>
      <c r="DQ2041" s="166"/>
      <c r="DR2041" s="166"/>
      <c r="DS2041" s="166"/>
      <c r="DT2041" s="166"/>
      <c r="DU2041" s="166"/>
      <c r="DV2041" s="166"/>
      <c r="DW2041" s="166"/>
      <c r="DX2041" s="166"/>
      <c r="DY2041" s="166"/>
      <c r="DZ2041" s="166"/>
      <c r="EA2041" s="166"/>
      <c r="EB2041" s="166"/>
      <c r="EC2041" s="166"/>
      <c r="ED2041" s="166"/>
      <c r="EE2041" s="166"/>
      <c r="EF2041" s="166"/>
      <c r="EG2041" s="166"/>
      <c r="EH2041" s="166"/>
      <c r="EI2041" s="166"/>
      <c r="EJ2041" s="166"/>
      <c r="EK2041" s="166"/>
      <c r="EL2041" s="166"/>
      <c r="EM2041" s="166"/>
      <c r="EN2041" s="166"/>
      <c r="EO2041" s="166"/>
      <c r="EP2041" s="166"/>
      <c r="EQ2041" s="166"/>
      <c r="ER2041" s="166"/>
      <c r="ES2041" s="166"/>
      <c r="ET2041" s="166"/>
      <c r="EU2041" s="166"/>
      <c r="EV2041" s="166"/>
      <c r="EW2041" s="166"/>
      <c r="EX2041" s="166"/>
      <c r="EY2041" s="166"/>
      <c r="EZ2041" s="166"/>
      <c r="FA2041" s="166"/>
      <c r="FB2041" s="166"/>
      <c r="FC2041" s="166"/>
      <c r="FD2041" s="166"/>
      <c r="FE2041" s="166"/>
      <c r="FF2041" s="166"/>
      <c r="FG2041" s="166"/>
      <c r="FH2041" s="166"/>
      <c r="FI2041" s="166"/>
      <c r="FJ2041" s="166"/>
    </row>
    <row r="2042" spans="13:166" s="19" customFormat="1">
      <c r="M2042" s="166"/>
      <c r="N2042" s="166"/>
      <c r="O2042" s="166"/>
      <c r="P2042" s="166"/>
      <c r="Q2042" s="166"/>
      <c r="R2042" s="166"/>
      <c r="S2042" s="166"/>
      <c r="T2042" s="166"/>
      <c r="U2042" s="166"/>
      <c r="V2042" s="166"/>
      <c r="W2042" s="166"/>
      <c r="X2042" s="166"/>
      <c r="Y2042" s="166"/>
      <c r="Z2042" s="166"/>
      <c r="AA2042" s="166"/>
      <c r="AB2042" s="166"/>
      <c r="AC2042" s="166"/>
      <c r="AD2042" s="166"/>
      <c r="AE2042" s="166"/>
      <c r="AF2042" s="166"/>
      <c r="AG2042" s="166"/>
      <c r="AH2042" s="167"/>
      <c r="AI2042" s="167"/>
      <c r="AJ2042" s="167"/>
      <c r="AK2042" s="167"/>
      <c r="AL2042" s="167"/>
      <c r="AM2042" s="167"/>
      <c r="AN2042" s="167"/>
      <c r="AO2042" s="167"/>
      <c r="AP2042" s="167"/>
      <c r="AQ2042" s="167"/>
      <c r="AR2042" s="167"/>
      <c r="AS2042" s="167"/>
      <c r="AT2042" s="167"/>
      <c r="AU2042" s="167"/>
      <c r="AV2042" s="167"/>
      <c r="AW2042" s="167"/>
      <c r="AX2042" s="167"/>
      <c r="AY2042" s="167"/>
      <c r="AZ2042" s="167"/>
      <c r="BA2042" s="167"/>
      <c r="BB2042" s="167"/>
      <c r="BC2042" s="167"/>
      <c r="BD2042" s="167"/>
      <c r="BE2042" s="167"/>
      <c r="BF2042" s="167"/>
      <c r="BG2042" s="167"/>
      <c r="BH2042" s="167"/>
      <c r="BI2042" s="167"/>
      <c r="BJ2042" s="167"/>
      <c r="BK2042" s="167"/>
      <c r="BL2042" s="166"/>
      <c r="BM2042" s="166"/>
      <c r="BN2042" s="166"/>
      <c r="BO2042" s="166"/>
      <c r="BP2042" s="166"/>
      <c r="BQ2042" s="166"/>
      <c r="BR2042" s="166"/>
      <c r="BS2042" s="166"/>
      <c r="BT2042" s="166"/>
      <c r="BU2042" s="166"/>
      <c r="BV2042" s="166"/>
      <c r="BW2042" s="166"/>
      <c r="BX2042" s="166"/>
      <c r="BY2042" s="166"/>
      <c r="BZ2042" s="166"/>
      <c r="CA2042" s="166"/>
      <c r="CB2042" s="166"/>
      <c r="CC2042" s="166"/>
      <c r="CD2042" s="166"/>
      <c r="CE2042" s="166"/>
      <c r="CF2042" s="166"/>
      <c r="CG2042" s="166"/>
      <c r="CH2042" s="166"/>
      <c r="CI2042" s="166"/>
      <c r="CJ2042" s="166"/>
      <c r="CK2042" s="166"/>
      <c r="CL2042" s="166"/>
      <c r="CM2042" s="166"/>
      <c r="CN2042" s="166"/>
      <c r="CO2042" s="166"/>
      <c r="CP2042" s="166"/>
      <c r="CQ2042" s="166"/>
      <c r="CR2042" s="166"/>
      <c r="CS2042" s="166"/>
      <c r="CT2042" s="166"/>
      <c r="CU2042" s="166"/>
      <c r="CV2042" s="166"/>
      <c r="CW2042" s="166"/>
      <c r="CX2042" s="166"/>
      <c r="CY2042" s="166"/>
      <c r="CZ2042" s="166"/>
      <c r="DA2042" s="166"/>
      <c r="DB2042" s="166"/>
      <c r="DC2042" s="166"/>
      <c r="DD2042" s="166"/>
      <c r="DE2042" s="166"/>
      <c r="DF2042" s="166"/>
      <c r="DG2042" s="166"/>
      <c r="DH2042" s="166"/>
      <c r="DI2042" s="166"/>
      <c r="DJ2042" s="166"/>
      <c r="DK2042" s="166"/>
      <c r="DL2042" s="166"/>
      <c r="DM2042" s="166"/>
      <c r="DN2042" s="166"/>
      <c r="DO2042" s="166"/>
      <c r="DP2042" s="166"/>
      <c r="DQ2042" s="166"/>
      <c r="DR2042" s="166"/>
      <c r="DS2042" s="166"/>
      <c r="DT2042" s="166"/>
      <c r="DU2042" s="166"/>
      <c r="DV2042" s="166"/>
      <c r="DW2042" s="166"/>
      <c r="DX2042" s="166"/>
      <c r="DY2042" s="166"/>
      <c r="DZ2042" s="166"/>
      <c r="EA2042" s="166"/>
      <c r="EB2042" s="166"/>
      <c r="EC2042" s="166"/>
      <c r="ED2042" s="166"/>
      <c r="EE2042" s="166"/>
      <c r="EF2042" s="166"/>
      <c r="EG2042" s="166"/>
      <c r="EH2042" s="166"/>
      <c r="EI2042" s="166"/>
      <c r="EJ2042" s="166"/>
      <c r="EK2042" s="166"/>
      <c r="EL2042" s="166"/>
      <c r="EM2042" s="166"/>
      <c r="EN2042" s="166"/>
      <c r="EO2042" s="166"/>
      <c r="EP2042" s="166"/>
      <c r="EQ2042" s="166"/>
      <c r="ER2042" s="166"/>
      <c r="ES2042" s="166"/>
      <c r="ET2042" s="166"/>
      <c r="EU2042" s="166"/>
      <c r="EV2042" s="166"/>
      <c r="EW2042" s="166"/>
      <c r="EX2042" s="166"/>
      <c r="EY2042" s="166"/>
      <c r="EZ2042" s="166"/>
      <c r="FA2042" s="166"/>
      <c r="FB2042" s="166"/>
      <c r="FC2042" s="166"/>
      <c r="FD2042" s="166"/>
      <c r="FE2042" s="166"/>
      <c r="FF2042" s="166"/>
      <c r="FG2042" s="166"/>
      <c r="FH2042" s="166"/>
      <c r="FI2042" s="166"/>
      <c r="FJ2042" s="166"/>
    </row>
    <row r="2043" spans="13:166" s="19" customFormat="1">
      <c r="M2043" s="166"/>
      <c r="N2043" s="166"/>
      <c r="O2043" s="166"/>
      <c r="P2043" s="166"/>
      <c r="Q2043" s="166"/>
      <c r="R2043" s="166"/>
      <c r="S2043" s="166"/>
      <c r="T2043" s="166"/>
      <c r="U2043" s="166"/>
      <c r="V2043" s="166"/>
      <c r="W2043" s="166"/>
      <c r="X2043" s="166"/>
      <c r="Y2043" s="166"/>
      <c r="Z2043" s="166"/>
      <c r="AA2043" s="166"/>
      <c r="AB2043" s="166"/>
      <c r="AC2043" s="166"/>
      <c r="AD2043" s="166"/>
      <c r="AE2043" s="166"/>
      <c r="AF2043" s="166"/>
      <c r="AG2043" s="166"/>
      <c r="AH2043" s="167"/>
      <c r="AI2043" s="167"/>
      <c r="AJ2043" s="167"/>
      <c r="AK2043" s="167"/>
      <c r="AL2043" s="167"/>
      <c r="AM2043" s="167"/>
      <c r="AN2043" s="167"/>
      <c r="AO2043" s="167"/>
      <c r="AP2043" s="167"/>
      <c r="AQ2043" s="167"/>
      <c r="AR2043" s="167"/>
      <c r="AS2043" s="167"/>
      <c r="AT2043" s="167"/>
      <c r="AU2043" s="167"/>
      <c r="AV2043" s="167"/>
      <c r="AW2043" s="167"/>
      <c r="AX2043" s="167"/>
      <c r="AY2043" s="167"/>
      <c r="AZ2043" s="167"/>
      <c r="BA2043" s="167"/>
      <c r="BB2043" s="167"/>
      <c r="BC2043" s="167"/>
      <c r="BD2043" s="167"/>
      <c r="BE2043" s="167"/>
      <c r="BF2043" s="167"/>
      <c r="BG2043" s="167"/>
      <c r="BH2043" s="167"/>
      <c r="BI2043" s="167"/>
      <c r="BJ2043" s="167"/>
      <c r="BK2043" s="167"/>
      <c r="BL2043" s="166"/>
      <c r="BM2043" s="166"/>
      <c r="BN2043" s="166"/>
      <c r="BO2043" s="166"/>
      <c r="BP2043" s="166"/>
      <c r="BQ2043" s="166"/>
      <c r="BR2043" s="166"/>
      <c r="BS2043" s="166"/>
      <c r="BT2043" s="166"/>
      <c r="BU2043" s="166"/>
      <c r="BV2043" s="166"/>
      <c r="BW2043" s="166"/>
      <c r="BX2043" s="166"/>
      <c r="BY2043" s="166"/>
      <c r="BZ2043" s="166"/>
      <c r="CA2043" s="166"/>
      <c r="CB2043" s="166"/>
      <c r="CC2043" s="166"/>
      <c r="CD2043" s="166"/>
      <c r="CE2043" s="166"/>
      <c r="CF2043" s="166"/>
      <c r="CG2043" s="166"/>
      <c r="CH2043" s="166"/>
      <c r="CI2043" s="166"/>
      <c r="CJ2043" s="166"/>
      <c r="CK2043" s="166"/>
      <c r="CL2043" s="166"/>
      <c r="CM2043" s="166"/>
      <c r="CN2043" s="166"/>
      <c r="CO2043" s="166"/>
      <c r="CP2043" s="166"/>
      <c r="CQ2043" s="166"/>
      <c r="CR2043" s="166"/>
      <c r="CS2043" s="166"/>
      <c r="CT2043" s="166"/>
      <c r="CU2043" s="166"/>
      <c r="CV2043" s="166"/>
      <c r="CW2043" s="166"/>
      <c r="CX2043" s="166"/>
      <c r="CY2043" s="166"/>
      <c r="CZ2043" s="166"/>
      <c r="DA2043" s="166"/>
      <c r="DB2043" s="166"/>
      <c r="DC2043" s="166"/>
      <c r="DD2043" s="166"/>
      <c r="DE2043" s="166"/>
      <c r="DF2043" s="166"/>
      <c r="DG2043" s="166"/>
      <c r="DH2043" s="166"/>
      <c r="DI2043" s="166"/>
      <c r="DJ2043" s="166"/>
      <c r="DK2043" s="166"/>
      <c r="DL2043" s="166"/>
      <c r="DM2043" s="166"/>
      <c r="DN2043" s="166"/>
      <c r="DO2043" s="166"/>
      <c r="DP2043" s="166"/>
      <c r="DQ2043" s="166"/>
      <c r="DR2043" s="166"/>
      <c r="DS2043" s="166"/>
      <c r="DT2043" s="166"/>
      <c r="DU2043" s="166"/>
      <c r="DV2043" s="166"/>
      <c r="DW2043" s="166"/>
      <c r="DX2043" s="166"/>
      <c r="DY2043" s="166"/>
      <c r="DZ2043" s="166"/>
      <c r="EA2043" s="166"/>
      <c r="EB2043" s="166"/>
      <c r="EC2043" s="166"/>
      <c r="ED2043" s="166"/>
      <c r="EE2043" s="166"/>
      <c r="EF2043" s="166"/>
      <c r="EG2043" s="166"/>
      <c r="EH2043" s="166"/>
      <c r="EI2043" s="166"/>
      <c r="EJ2043" s="166"/>
      <c r="EK2043" s="166"/>
      <c r="EL2043" s="166"/>
      <c r="EM2043" s="166"/>
      <c r="EN2043" s="166"/>
      <c r="EO2043" s="166"/>
      <c r="EP2043" s="166"/>
      <c r="EQ2043" s="166"/>
      <c r="ER2043" s="166"/>
      <c r="ES2043" s="166"/>
      <c r="ET2043" s="166"/>
      <c r="EU2043" s="166"/>
      <c r="EV2043" s="166"/>
      <c r="EW2043" s="166"/>
      <c r="EX2043" s="166"/>
      <c r="EY2043" s="166"/>
      <c r="EZ2043" s="166"/>
      <c r="FA2043" s="166"/>
      <c r="FB2043" s="166"/>
      <c r="FC2043" s="166"/>
      <c r="FD2043" s="166"/>
      <c r="FE2043" s="166"/>
      <c r="FF2043" s="166"/>
      <c r="FG2043" s="166"/>
      <c r="FH2043" s="166"/>
      <c r="FI2043" s="166"/>
      <c r="FJ2043" s="166"/>
    </row>
    <row r="2044" spans="13:166" s="19" customFormat="1">
      <c r="M2044" s="166"/>
      <c r="N2044" s="166"/>
      <c r="O2044" s="166"/>
      <c r="P2044" s="166"/>
      <c r="Q2044" s="166"/>
      <c r="R2044" s="166"/>
      <c r="S2044" s="166"/>
      <c r="T2044" s="166"/>
      <c r="U2044" s="166"/>
      <c r="V2044" s="166"/>
      <c r="W2044" s="166"/>
      <c r="X2044" s="166"/>
      <c r="Y2044" s="166"/>
      <c r="Z2044" s="166"/>
      <c r="AA2044" s="166"/>
      <c r="AB2044" s="166"/>
      <c r="AC2044" s="166"/>
      <c r="AD2044" s="166"/>
      <c r="AE2044" s="166"/>
      <c r="AF2044" s="166"/>
      <c r="AG2044" s="166"/>
      <c r="AH2044" s="167"/>
      <c r="AI2044" s="167"/>
      <c r="AJ2044" s="167"/>
      <c r="AK2044" s="167"/>
      <c r="AL2044" s="167"/>
      <c r="AM2044" s="167"/>
      <c r="AN2044" s="167"/>
      <c r="AO2044" s="167"/>
      <c r="AP2044" s="167"/>
      <c r="AQ2044" s="167"/>
      <c r="AR2044" s="167"/>
      <c r="AS2044" s="167"/>
      <c r="AT2044" s="167"/>
      <c r="AU2044" s="167"/>
      <c r="AV2044" s="167"/>
      <c r="AW2044" s="167"/>
      <c r="AX2044" s="167"/>
      <c r="AY2044" s="167"/>
      <c r="AZ2044" s="167"/>
      <c r="BA2044" s="167"/>
      <c r="BB2044" s="167"/>
      <c r="BC2044" s="167"/>
      <c r="BD2044" s="167"/>
      <c r="BE2044" s="167"/>
      <c r="BF2044" s="167"/>
      <c r="BG2044" s="167"/>
      <c r="BH2044" s="167"/>
      <c r="BI2044" s="167"/>
      <c r="BJ2044" s="167"/>
      <c r="BK2044" s="167"/>
      <c r="BL2044" s="166"/>
      <c r="BM2044" s="166"/>
      <c r="BN2044" s="166"/>
      <c r="BO2044" s="166"/>
      <c r="BP2044" s="166"/>
      <c r="BQ2044" s="166"/>
      <c r="BR2044" s="166"/>
      <c r="BS2044" s="166"/>
      <c r="BT2044" s="166"/>
      <c r="BU2044" s="166"/>
      <c r="BV2044" s="166"/>
      <c r="BW2044" s="166"/>
      <c r="BX2044" s="166"/>
      <c r="BY2044" s="166"/>
      <c r="BZ2044" s="166"/>
      <c r="CA2044" s="166"/>
      <c r="CB2044" s="166"/>
      <c r="CC2044" s="166"/>
      <c r="CD2044" s="166"/>
      <c r="CE2044" s="166"/>
      <c r="CF2044" s="166"/>
      <c r="CG2044" s="166"/>
      <c r="CH2044" s="166"/>
      <c r="CI2044" s="166"/>
      <c r="CJ2044" s="166"/>
      <c r="CK2044" s="166"/>
      <c r="CL2044" s="166"/>
      <c r="CM2044" s="166"/>
      <c r="CN2044" s="166"/>
      <c r="CO2044" s="166"/>
      <c r="CP2044" s="166"/>
      <c r="CQ2044" s="166"/>
      <c r="CR2044" s="166"/>
      <c r="CS2044" s="166"/>
      <c r="CT2044" s="166"/>
      <c r="CU2044" s="166"/>
      <c r="CV2044" s="166"/>
      <c r="CW2044" s="166"/>
      <c r="CX2044" s="166"/>
      <c r="CY2044" s="166"/>
      <c r="CZ2044" s="166"/>
      <c r="DA2044" s="166"/>
      <c r="DB2044" s="166"/>
      <c r="DC2044" s="166"/>
      <c r="DD2044" s="166"/>
      <c r="DE2044" s="166"/>
      <c r="DF2044" s="166"/>
      <c r="DG2044" s="166"/>
      <c r="DH2044" s="166"/>
      <c r="DI2044" s="166"/>
      <c r="DJ2044" s="166"/>
      <c r="DK2044" s="166"/>
      <c r="DL2044" s="166"/>
      <c r="DM2044" s="166"/>
      <c r="DN2044" s="166"/>
      <c r="DO2044" s="166"/>
      <c r="DP2044" s="166"/>
      <c r="DQ2044" s="166"/>
      <c r="DR2044" s="166"/>
      <c r="DS2044" s="166"/>
      <c r="DT2044" s="166"/>
      <c r="DU2044" s="166"/>
      <c r="DV2044" s="166"/>
      <c r="DW2044" s="166"/>
      <c r="DX2044" s="166"/>
      <c r="DY2044" s="166"/>
      <c r="DZ2044" s="166"/>
      <c r="EA2044" s="166"/>
      <c r="EB2044" s="166"/>
      <c r="EC2044" s="166"/>
      <c r="ED2044" s="166"/>
      <c r="EE2044" s="166"/>
      <c r="EF2044" s="166"/>
      <c r="EG2044" s="166"/>
      <c r="EH2044" s="166"/>
      <c r="EI2044" s="166"/>
      <c r="EJ2044" s="166"/>
      <c r="EK2044" s="166"/>
      <c r="EL2044" s="166"/>
      <c r="EM2044" s="166"/>
      <c r="EN2044" s="166"/>
      <c r="EO2044" s="166"/>
      <c r="EP2044" s="166"/>
      <c r="EQ2044" s="166"/>
      <c r="ER2044" s="166"/>
      <c r="ES2044" s="166"/>
      <c r="ET2044" s="166"/>
      <c r="EU2044" s="166"/>
      <c r="EV2044" s="166"/>
      <c r="EW2044" s="166"/>
      <c r="EX2044" s="166"/>
      <c r="EY2044" s="166"/>
      <c r="EZ2044" s="166"/>
      <c r="FA2044" s="166"/>
      <c r="FB2044" s="166"/>
      <c r="FC2044" s="166"/>
      <c r="FD2044" s="166"/>
      <c r="FE2044" s="166"/>
      <c r="FF2044" s="166"/>
      <c r="FG2044" s="166"/>
      <c r="FH2044" s="166"/>
      <c r="FI2044" s="166"/>
      <c r="FJ2044" s="166"/>
    </row>
    <row r="2045" spans="13:166" s="19" customFormat="1">
      <c r="M2045" s="166"/>
      <c r="N2045" s="166"/>
      <c r="O2045" s="166"/>
      <c r="P2045" s="166"/>
      <c r="Q2045" s="166"/>
      <c r="R2045" s="166"/>
      <c r="S2045" s="166"/>
      <c r="T2045" s="166"/>
      <c r="U2045" s="166"/>
      <c r="V2045" s="166"/>
      <c r="W2045" s="166"/>
      <c r="X2045" s="166"/>
      <c r="Y2045" s="166"/>
      <c r="Z2045" s="166"/>
      <c r="AA2045" s="166"/>
      <c r="AB2045" s="166"/>
      <c r="AC2045" s="166"/>
      <c r="AD2045" s="166"/>
      <c r="AE2045" s="166"/>
      <c r="AF2045" s="166"/>
      <c r="AG2045" s="166"/>
      <c r="AH2045" s="167"/>
      <c r="AI2045" s="167"/>
      <c r="AJ2045" s="167"/>
      <c r="AK2045" s="167"/>
      <c r="AL2045" s="167"/>
      <c r="AM2045" s="167"/>
      <c r="AN2045" s="167"/>
      <c r="AO2045" s="167"/>
      <c r="AP2045" s="167"/>
      <c r="AQ2045" s="167"/>
      <c r="AR2045" s="167"/>
      <c r="AS2045" s="167"/>
      <c r="AT2045" s="167"/>
      <c r="AU2045" s="167"/>
      <c r="AV2045" s="167"/>
      <c r="AW2045" s="167"/>
      <c r="AX2045" s="167"/>
      <c r="AY2045" s="167"/>
      <c r="AZ2045" s="167"/>
      <c r="BA2045" s="167"/>
      <c r="BB2045" s="167"/>
      <c r="BC2045" s="167"/>
      <c r="BD2045" s="167"/>
      <c r="BE2045" s="167"/>
      <c r="BF2045" s="167"/>
      <c r="BG2045" s="167"/>
      <c r="BH2045" s="167"/>
      <c r="BI2045" s="167"/>
      <c r="BJ2045" s="167"/>
      <c r="BK2045" s="167"/>
      <c r="BL2045" s="166"/>
      <c r="BM2045" s="166"/>
      <c r="BN2045" s="166"/>
      <c r="BO2045" s="166"/>
      <c r="BP2045" s="166"/>
      <c r="BQ2045" s="166"/>
      <c r="BR2045" s="166"/>
      <c r="BS2045" s="166"/>
      <c r="BT2045" s="166"/>
      <c r="BU2045" s="166"/>
      <c r="BV2045" s="166"/>
      <c r="BW2045" s="166"/>
      <c r="BX2045" s="166"/>
      <c r="BY2045" s="166"/>
      <c r="BZ2045" s="166"/>
      <c r="CA2045" s="166"/>
      <c r="CB2045" s="166"/>
      <c r="CC2045" s="166"/>
      <c r="CD2045" s="166"/>
      <c r="CE2045" s="166"/>
      <c r="CF2045" s="166"/>
      <c r="CG2045" s="166"/>
      <c r="CH2045" s="166"/>
      <c r="CI2045" s="166"/>
      <c r="CJ2045" s="166"/>
      <c r="CK2045" s="166"/>
      <c r="CL2045" s="166"/>
      <c r="CM2045" s="166"/>
      <c r="CN2045" s="166"/>
      <c r="CO2045" s="166"/>
      <c r="CP2045" s="166"/>
      <c r="CQ2045" s="166"/>
      <c r="CR2045" s="166"/>
      <c r="CS2045" s="166"/>
      <c r="CT2045" s="166"/>
      <c r="CU2045" s="166"/>
      <c r="CV2045" s="166"/>
      <c r="CW2045" s="166"/>
      <c r="CX2045" s="166"/>
      <c r="CY2045" s="166"/>
      <c r="CZ2045" s="166"/>
      <c r="DA2045" s="166"/>
      <c r="DB2045" s="166"/>
      <c r="DC2045" s="166"/>
      <c r="DD2045" s="166"/>
      <c r="DE2045" s="166"/>
      <c r="DF2045" s="166"/>
      <c r="DG2045" s="166"/>
      <c r="DH2045" s="166"/>
      <c r="DI2045" s="166"/>
      <c r="DJ2045" s="166"/>
      <c r="DK2045" s="166"/>
      <c r="DL2045" s="166"/>
      <c r="DM2045" s="166"/>
      <c r="DN2045" s="166"/>
      <c r="DO2045" s="166"/>
      <c r="DP2045" s="166"/>
      <c r="DQ2045" s="166"/>
      <c r="DR2045" s="166"/>
      <c r="DS2045" s="166"/>
      <c r="DT2045" s="166"/>
      <c r="DU2045" s="166"/>
      <c r="DV2045" s="166"/>
      <c r="DW2045" s="166"/>
      <c r="DX2045" s="166"/>
      <c r="DY2045" s="166"/>
      <c r="DZ2045" s="166"/>
      <c r="EA2045" s="166"/>
      <c r="EB2045" s="166"/>
      <c r="EC2045" s="166"/>
      <c r="ED2045" s="166"/>
      <c r="EE2045" s="166"/>
      <c r="EF2045" s="166"/>
      <c r="EG2045" s="166"/>
      <c r="EH2045" s="166"/>
      <c r="EI2045" s="166"/>
      <c r="EJ2045" s="166"/>
      <c r="EK2045" s="166"/>
      <c r="EL2045" s="166"/>
      <c r="EM2045" s="166"/>
      <c r="EN2045" s="166"/>
      <c r="EO2045" s="166"/>
      <c r="EP2045" s="166"/>
      <c r="EQ2045" s="166"/>
      <c r="ER2045" s="166"/>
      <c r="ES2045" s="166"/>
      <c r="ET2045" s="166"/>
      <c r="EU2045" s="166"/>
      <c r="EV2045" s="166"/>
      <c r="EW2045" s="166"/>
      <c r="EX2045" s="166"/>
      <c r="EY2045" s="166"/>
      <c r="EZ2045" s="166"/>
      <c r="FA2045" s="166"/>
      <c r="FB2045" s="166"/>
      <c r="FC2045" s="166"/>
      <c r="FD2045" s="166"/>
      <c r="FE2045" s="166"/>
      <c r="FF2045" s="166"/>
      <c r="FG2045" s="166"/>
      <c r="FH2045" s="166"/>
      <c r="FI2045" s="166"/>
      <c r="FJ2045" s="166"/>
    </row>
    <row r="2046" spans="13:166" s="19" customFormat="1">
      <c r="M2046" s="166"/>
      <c r="N2046" s="166"/>
      <c r="O2046" s="166"/>
      <c r="P2046" s="166"/>
      <c r="Q2046" s="166"/>
      <c r="R2046" s="166"/>
      <c r="S2046" s="166"/>
      <c r="T2046" s="166"/>
      <c r="U2046" s="166"/>
      <c r="V2046" s="166"/>
      <c r="W2046" s="166"/>
      <c r="X2046" s="166"/>
      <c r="Y2046" s="166"/>
      <c r="Z2046" s="166"/>
      <c r="AA2046" s="166"/>
      <c r="AB2046" s="166"/>
      <c r="AC2046" s="166"/>
      <c r="AD2046" s="166"/>
      <c r="AE2046" s="166"/>
      <c r="AF2046" s="166"/>
      <c r="AG2046" s="166"/>
      <c r="AH2046" s="167"/>
      <c r="AI2046" s="167"/>
      <c r="AJ2046" s="167"/>
      <c r="AK2046" s="167"/>
      <c r="AL2046" s="167"/>
      <c r="AM2046" s="167"/>
      <c r="AN2046" s="167"/>
      <c r="AO2046" s="167"/>
      <c r="AP2046" s="167"/>
      <c r="AQ2046" s="167"/>
      <c r="AR2046" s="167"/>
      <c r="AS2046" s="167"/>
      <c r="AT2046" s="167"/>
      <c r="AU2046" s="167"/>
      <c r="AV2046" s="167"/>
      <c r="AW2046" s="167"/>
      <c r="AX2046" s="167"/>
      <c r="AY2046" s="167"/>
      <c r="AZ2046" s="167"/>
      <c r="BA2046" s="167"/>
      <c r="BB2046" s="167"/>
      <c r="BC2046" s="167"/>
      <c r="BD2046" s="167"/>
      <c r="BE2046" s="167"/>
      <c r="BF2046" s="167"/>
      <c r="BG2046" s="167"/>
      <c r="BH2046" s="167"/>
      <c r="BI2046" s="167"/>
      <c r="BJ2046" s="167"/>
      <c r="BK2046" s="167"/>
      <c r="BL2046" s="166"/>
      <c r="BM2046" s="166"/>
      <c r="BN2046" s="166"/>
      <c r="BO2046" s="166"/>
      <c r="BP2046" s="166"/>
      <c r="BQ2046" s="166"/>
      <c r="BR2046" s="166"/>
      <c r="BS2046" s="166"/>
      <c r="BT2046" s="166"/>
      <c r="BU2046" s="166"/>
      <c r="BV2046" s="166"/>
      <c r="BW2046" s="166"/>
      <c r="BX2046" s="166"/>
      <c r="BY2046" s="166"/>
      <c r="BZ2046" s="166"/>
      <c r="CA2046" s="166"/>
      <c r="CB2046" s="166"/>
      <c r="CC2046" s="166"/>
      <c r="CD2046" s="166"/>
      <c r="CE2046" s="166"/>
      <c r="CF2046" s="166"/>
      <c r="CG2046" s="166"/>
      <c r="CH2046" s="166"/>
      <c r="CI2046" s="166"/>
      <c r="CJ2046" s="166"/>
      <c r="CK2046" s="166"/>
      <c r="CL2046" s="166"/>
      <c r="CM2046" s="166"/>
      <c r="CN2046" s="166"/>
      <c r="CO2046" s="166"/>
      <c r="CP2046" s="166"/>
      <c r="CQ2046" s="166"/>
      <c r="CR2046" s="166"/>
      <c r="CS2046" s="166"/>
      <c r="CT2046" s="166"/>
      <c r="CU2046" s="166"/>
      <c r="CV2046" s="166"/>
      <c r="CW2046" s="166"/>
      <c r="CX2046" s="166"/>
      <c r="CY2046" s="166"/>
      <c r="CZ2046" s="166"/>
      <c r="DA2046" s="166"/>
      <c r="DB2046" s="166"/>
      <c r="DC2046" s="166"/>
      <c r="DD2046" s="166"/>
      <c r="DE2046" s="166"/>
      <c r="DF2046" s="166"/>
      <c r="DG2046" s="166"/>
      <c r="DH2046" s="166"/>
      <c r="DI2046" s="166"/>
      <c r="DJ2046" s="166"/>
      <c r="DK2046" s="166"/>
      <c r="DL2046" s="166"/>
      <c r="DM2046" s="166"/>
      <c r="DN2046" s="166"/>
      <c r="DO2046" s="166"/>
      <c r="DP2046" s="166"/>
      <c r="DQ2046" s="166"/>
      <c r="DR2046" s="166"/>
      <c r="DS2046" s="166"/>
      <c r="DT2046" s="166"/>
      <c r="DU2046" s="166"/>
      <c r="DV2046" s="166"/>
      <c r="DW2046" s="166"/>
      <c r="DX2046" s="166"/>
      <c r="DY2046" s="166"/>
      <c r="DZ2046" s="166"/>
      <c r="EA2046" s="166"/>
      <c r="EB2046" s="166"/>
      <c r="EC2046" s="166"/>
      <c r="ED2046" s="166"/>
      <c r="EE2046" s="166"/>
      <c r="EF2046" s="166"/>
      <c r="EG2046" s="166"/>
      <c r="EH2046" s="166"/>
      <c r="EI2046" s="166"/>
      <c r="EJ2046" s="166"/>
      <c r="EK2046" s="166"/>
      <c r="EL2046" s="166"/>
      <c r="EM2046" s="166"/>
      <c r="EN2046" s="166"/>
      <c r="EO2046" s="166"/>
      <c r="EP2046" s="166"/>
      <c r="EQ2046" s="166"/>
      <c r="ER2046" s="166"/>
      <c r="ES2046" s="166"/>
      <c r="ET2046" s="166"/>
      <c r="EU2046" s="166"/>
      <c r="EV2046" s="166"/>
      <c r="EW2046" s="166"/>
      <c r="EX2046" s="166"/>
      <c r="EY2046" s="166"/>
      <c r="EZ2046" s="166"/>
      <c r="FA2046" s="166"/>
      <c r="FB2046" s="166"/>
      <c r="FC2046" s="166"/>
      <c r="FD2046" s="166"/>
      <c r="FE2046" s="166"/>
      <c r="FF2046" s="166"/>
      <c r="FG2046" s="166"/>
      <c r="FH2046" s="166"/>
      <c r="FI2046" s="166"/>
      <c r="FJ2046" s="166"/>
    </row>
    <row r="2047" spans="13:166" s="19" customFormat="1">
      <c r="M2047" s="166"/>
      <c r="N2047" s="166"/>
      <c r="O2047" s="166"/>
      <c r="P2047" s="166"/>
      <c r="Q2047" s="166"/>
      <c r="R2047" s="166"/>
      <c r="S2047" s="166"/>
      <c r="T2047" s="166"/>
      <c r="U2047" s="166"/>
      <c r="V2047" s="166"/>
      <c r="W2047" s="166"/>
      <c r="X2047" s="166"/>
      <c r="Y2047" s="166"/>
      <c r="Z2047" s="166"/>
      <c r="AA2047" s="166"/>
      <c r="AB2047" s="166"/>
      <c r="AC2047" s="166"/>
      <c r="AD2047" s="166"/>
      <c r="AE2047" s="166"/>
      <c r="AF2047" s="166"/>
      <c r="AG2047" s="166"/>
      <c r="AH2047" s="167"/>
      <c r="AI2047" s="167"/>
      <c r="AJ2047" s="167"/>
      <c r="AK2047" s="167"/>
      <c r="AL2047" s="167"/>
      <c r="AM2047" s="167"/>
      <c r="AN2047" s="167"/>
      <c r="AO2047" s="167"/>
      <c r="AP2047" s="167"/>
      <c r="AQ2047" s="167"/>
      <c r="AR2047" s="167"/>
      <c r="AS2047" s="167"/>
      <c r="AT2047" s="167"/>
      <c r="AU2047" s="167"/>
      <c r="AV2047" s="167"/>
      <c r="AW2047" s="167"/>
      <c r="AX2047" s="167"/>
      <c r="AY2047" s="167"/>
      <c r="AZ2047" s="167"/>
      <c r="BA2047" s="167"/>
      <c r="BB2047" s="167"/>
      <c r="BC2047" s="167"/>
      <c r="BD2047" s="167"/>
      <c r="BE2047" s="167"/>
      <c r="BF2047" s="167"/>
      <c r="BG2047" s="167"/>
      <c r="BH2047" s="167"/>
      <c r="BI2047" s="167"/>
      <c r="BJ2047" s="167"/>
      <c r="BK2047" s="167"/>
      <c r="BL2047" s="166"/>
      <c r="BM2047" s="166"/>
      <c r="BN2047" s="166"/>
      <c r="BO2047" s="166"/>
      <c r="BP2047" s="166"/>
      <c r="BQ2047" s="166"/>
      <c r="BR2047" s="166"/>
      <c r="BS2047" s="166"/>
      <c r="BT2047" s="166"/>
      <c r="BU2047" s="166"/>
      <c r="BV2047" s="166"/>
      <c r="BW2047" s="166"/>
      <c r="BX2047" s="166"/>
      <c r="BY2047" s="166"/>
      <c r="BZ2047" s="166"/>
      <c r="CA2047" s="166"/>
      <c r="CB2047" s="166"/>
      <c r="CC2047" s="166"/>
      <c r="CD2047" s="166"/>
      <c r="CE2047" s="166"/>
      <c r="CF2047" s="166"/>
      <c r="CG2047" s="166"/>
      <c r="CH2047" s="166"/>
      <c r="CI2047" s="166"/>
      <c r="CJ2047" s="166"/>
      <c r="CK2047" s="166"/>
      <c r="CL2047" s="166"/>
      <c r="CM2047" s="166"/>
      <c r="CN2047" s="166"/>
      <c r="CO2047" s="166"/>
      <c r="CP2047" s="166"/>
      <c r="CQ2047" s="166"/>
      <c r="CR2047" s="166"/>
      <c r="CS2047" s="166"/>
      <c r="CT2047" s="166"/>
      <c r="CU2047" s="166"/>
      <c r="CV2047" s="166"/>
      <c r="CW2047" s="166"/>
      <c r="CX2047" s="166"/>
      <c r="CY2047" s="166"/>
      <c r="CZ2047" s="166"/>
      <c r="DA2047" s="166"/>
      <c r="DB2047" s="166"/>
      <c r="DC2047" s="166"/>
      <c r="DD2047" s="166"/>
      <c r="DE2047" s="166"/>
      <c r="DF2047" s="166"/>
      <c r="DG2047" s="166"/>
      <c r="DH2047" s="166"/>
      <c r="DI2047" s="166"/>
      <c r="DJ2047" s="166"/>
      <c r="DK2047" s="166"/>
      <c r="DL2047" s="166"/>
      <c r="DM2047" s="166"/>
      <c r="DN2047" s="166"/>
      <c r="DO2047" s="166"/>
      <c r="DP2047" s="166"/>
      <c r="DQ2047" s="166"/>
      <c r="DR2047" s="166"/>
      <c r="DS2047" s="166"/>
      <c r="DT2047" s="166"/>
      <c r="DU2047" s="166"/>
      <c r="DV2047" s="166"/>
      <c r="DW2047" s="166"/>
      <c r="DX2047" s="166"/>
      <c r="DY2047" s="166"/>
      <c r="DZ2047" s="166"/>
      <c r="EA2047" s="166"/>
      <c r="EB2047" s="166"/>
      <c r="EC2047" s="166"/>
      <c r="ED2047" s="166"/>
      <c r="EE2047" s="166"/>
      <c r="EF2047" s="166"/>
      <c r="EG2047" s="166"/>
      <c r="EH2047" s="166"/>
      <c r="EI2047" s="166"/>
      <c r="EJ2047" s="166"/>
      <c r="EK2047" s="166"/>
      <c r="EL2047" s="166"/>
      <c r="EM2047" s="166"/>
      <c r="EN2047" s="166"/>
      <c r="EO2047" s="166"/>
      <c r="EP2047" s="166"/>
      <c r="EQ2047" s="166"/>
      <c r="ER2047" s="166"/>
      <c r="ES2047" s="166"/>
      <c r="ET2047" s="166"/>
      <c r="EU2047" s="166"/>
      <c r="EV2047" s="166"/>
      <c r="EW2047" s="166"/>
      <c r="EX2047" s="166"/>
      <c r="EY2047" s="166"/>
      <c r="EZ2047" s="166"/>
      <c r="FA2047" s="166"/>
      <c r="FB2047" s="166"/>
      <c r="FC2047" s="166"/>
      <c r="FD2047" s="166"/>
      <c r="FE2047" s="166"/>
      <c r="FF2047" s="166"/>
      <c r="FG2047" s="166"/>
      <c r="FH2047" s="166"/>
      <c r="FI2047" s="166"/>
      <c r="FJ2047" s="166"/>
    </row>
    <row r="2048" spans="13:166" s="19" customFormat="1">
      <c r="M2048" s="166"/>
      <c r="N2048" s="166"/>
      <c r="O2048" s="166"/>
      <c r="P2048" s="166"/>
      <c r="Q2048" s="166"/>
      <c r="R2048" s="166"/>
      <c r="S2048" s="166"/>
      <c r="T2048" s="166"/>
      <c r="U2048" s="166"/>
      <c r="V2048" s="166"/>
      <c r="W2048" s="166"/>
      <c r="X2048" s="166"/>
      <c r="Y2048" s="166"/>
      <c r="Z2048" s="166"/>
      <c r="AA2048" s="166"/>
      <c r="AB2048" s="166"/>
      <c r="AC2048" s="166"/>
      <c r="AD2048" s="166"/>
      <c r="AE2048" s="166"/>
      <c r="AF2048" s="166"/>
      <c r="AG2048" s="166"/>
      <c r="AH2048" s="167"/>
      <c r="AI2048" s="167"/>
      <c r="AJ2048" s="167"/>
      <c r="AK2048" s="167"/>
      <c r="AL2048" s="167"/>
      <c r="AM2048" s="167"/>
      <c r="AN2048" s="167"/>
      <c r="AO2048" s="167"/>
      <c r="AP2048" s="167"/>
      <c r="AQ2048" s="167"/>
      <c r="AR2048" s="167"/>
      <c r="AS2048" s="167"/>
      <c r="AT2048" s="167"/>
      <c r="AU2048" s="167"/>
      <c r="AV2048" s="167"/>
      <c r="AW2048" s="167"/>
      <c r="AX2048" s="167"/>
      <c r="AY2048" s="167"/>
      <c r="AZ2048" s="167"/>
      <c r="BA2048" s="167"/>
      <c r="BB2048" s="167"/>
      <c r="BC2048" s="167"/>
      <c r="BD2048" s="167"/>
      <c r="BE2048" s="167"/>
      <c r="BF2048" s="167"/>
      <c r="BG2048" s="167"/>
      <c r="BH2048" s="167"/>
      <c r="BI2048" s="167"/>
      <c r="BJ2048" s="167"/>
      <c r="BK2048" s="167"/>
      <c r="BL2048" s="166"/>
      <c r="BM2048" s="166"/>
      <c r="BN2048" s="166"/>
      <c r="BO2048" s="166"/>
      <c r="BP2048" s="166"/>
      <c r="BQ2048" s="166"/>
      <c r="BR2048" s="166"/>
      <c r="BS2048" s="166"/>
      <c r="BT2048" s="166"/>
      <c r="BU2048" s="166"/>
      <c r="BV2048" s="166"/>
      <c r="BW2048" s="166"/>
      <c r="BX2048" s="166"/>
      <c r="BY2048" s="166"/>
      <c r="BZ2048" s="166"/>
      <c r="CA2048" s="166"/>
      <c r="CB2048" s="166"/>
      <c r="CC2048" s="166"/>
      <c r="CD2048" s="166"/>
      <c r="CE2048" s="166"/>
      <c r="CF2048" s="166"/>
      <c r="CG2048" s="166"/>
      <c r="CH2048" s="166"/>
      <c r="CI2048" s="166"/>
      <c r="CJ2048" s="166"/>
      <c r="CK2048" s="166"/>
      <c r="CL2048" s="166"/>
      <c r="CM2048" s="166"/>
      <c r="CN2048" s="166"/>
      <c r="CO2048" s="166"/>
      <c r="CP2048" s="166"/>
      <c r="CQ2048" s="166"/>
      <c r="CR2048" s="166"/>
      <c r="CS2048" s="166"/>
      <c r="CT2048" s="166"/>
      <c r="CU2048" s="166"/>
      <c r="CV2048" s="166"/>
      <c r="CW2048" s="166"/>
      <c r="CX2048" s="166"/>
      <c r="CY2048" s="166"/>
      <c r="CZ2048" s="166"/>
      <c r="DA2048" s="166"/>
      <c r="DB2048" s="166"/>
      <c r="DC2048" s="166"/>
      <c r="DD2048" s="166"/>
      <c r="DE2048" s="166"/>
      <c r="DF2048" s="166"/>
      <c r="DG2048" s="166"/>
      <c r="DH2048" s="166"/>
      <c r="DI2048" s="166"/>
      <c r="DJ2048" s="166"/>
      <c r="DK2048" s="166"/>
      <c r="DL2048" s="166"/>
      <c r="DM2048" s="166"/>
      <c r="DN2048" s="166"/>
      <c r="DO2048" s="166"/>
      <c r="DP2048" s="166"/>
      <c r="DQ2048" s="166"/>
      <c r="DR2048" s="166"/>
      <c r="DS2048" s="166"/>
      <c r="DT2048" s="166"/>
      <c r="DU2048" s="166"/>
      <c r="DV2048" s="166"/>
      <c r="DW2048" s="166"/>
      <c r="DX2048" s="166"/>
      <c r="DY2048" s="166"/>
      <c r="DZ2048" s="166"/>
      <c r="EA2048" s="166"/>
      <c r="EB2048" s="166"/>
      <c r="EC2048" s="166"/>
      <c r="ED2048" s="166"/>
      <c r="EE2048" s="166"/>
      <c r="EF2048" s="166"/>
      <c r="EG2048" s="166"/>
      <c r="EH2048" s="166"/>
      <c r="EI2048" s="166"/>
      <c r="EJ2048" s="166"/>
      <c r="EK2048" s="166"/>
      <c r="EL2048" s="166"/>
      <c r="EM2048" s="166"/>
      <c r="EN2048" s="166"/>
      <c r="EO2048" s="166"/>
      <c r="EP2048" s="166"/>
      <c r="EQ2048" s="166"/>
      <c r="ER2048" s="166"/>
      <c r="ES2048" s="166"/>
      <c r="ET2048" s="166"/>
      <c r="EU2048" s="166"/>
      <c r="EV2048" s="166"/>
      <c r="EW2048" s="166"/>
      <c r="EX2048" s="166"/>
      <c r="EY2048" s="166"/>
      <c r="EZ2048" s="166"/>
      <c r="FA2048" s="166"/>
      <c r="FB2048" s="166"/>
      <c r="FC2048" s="166"/>
      <c r="FD2048" s="166"/>
      <c r="FE2048" s="166"/>
      <c r="FF2048" s="166"/>
      <c r="FG2048" s="166"/>
      <c r="FH2048" s="166"/>
      <c r="FI2048" s="166"/>
      <c r="FJ2048" s="166"/>
    </row>
    <row r="2049" spans="13:166" s="19" customFormat="1">
      <c r="M2049" s="166"/>
      <c r="N2049" s="166"/>
      <c r="O2049" s="166"/>
      <c r="P2049" s="166"/>
      <c r="Q2049" s="166"/>
      <c r="R2049" s="166"/>
      <c r="S2049" s="166"/>
      <c r="T2049" s="166"/>
      <c r="U2049" s="166"/>
      <c r="V2049" s="166"/>
      <c r="W2049" s="166"/>
      <c r="X2049" s="166"/>
      <c r="Y2049" s="166"/>
      <c r="Z2049" s="166"/>
      <c r="AA2049" s="166"/>
      <c r="AB2049" s="166"/>
      <c r="AC2049" s="166"/>
      <c r="AD2049" s="166"/>
      <c r="AE2049" s="166"/>
      <c r="AF2049" s="166"/>
      <c r="AG2049" s="166"/>
      <c r="AH2049" s="167"/>
      <c r="AI2049" s="167"/>
      <c r="AJ2049" s="167"/>
      <c r="AK2049" s="167"/>
      <c r="AL2049" s="167"/>
      <c r="AM2049" s="167"/>
      <c r="AN2049" s="167"/>
      <c r="AO2049" s="167"/>
      <c r="AP2049" s="167"/>
      <c r="AQ2049" s="167"/>
      <c r="AR2049" s="167"/>
      <c r="AS2049" s="167"/>
      <c r="AT2049" s="167"/>
      <c r="AU2049" s="167"/>
      <c r="AV2049" s="167"/>
      <c r="AW2049" s="167"/>
      <c r="AX2049" s="167"/>
      <c r="AY2049" s="167"/>
      <c r="AZ2049" s="167"/>
      <c r="BA2049" s="167"/>
      <c r="BB2049" s="167"/>
      <c r="BC2049" s="167"/>
      <c r="BD2049" s="167"/>
      <c r="BE2049" s="167"/>
      <c r="BF2049" s="167"/>
      <c r="BG2049" s="167"/>
      <c r="BH2049" s="167"/>
      <c r="BI2049" s="167"/>
      <c r="BJ2049" s="167"/>
      <c r="BK2049" s="167"/>
      <c r="BL2049" s="166"/>
      <c r="BM2049" s="166"/>
      <c r="BN2049" s="166"/>
      <c r="BO2049" s="166"/>
      <c r="BP2049" s="166"/>
      <c r="BQ2049" s="166"/>
      <c r="BR2049" s="166"/>
      <c r="BS2049" s="166"/>
      <c r="BT2049" s="166"/>
      <c r="BU2049" s="166"/>
      <c r="BV2049" s="166"/>
      <c r="BW2049" s="166"/>
      <c r="BX2049" s="166"/>
      <c r="BY2049" s="166"/>
      <c r="BZ2049" s="166"/>
      <c r="CA2049" s="166"/>
      <c r="CB2049" s="166"/>
      <c r="CC2049" s="166"/>
      <c r="CD2049" s="166"/>
      <c r="CE2049" s="166"/>
      <c r="CF2049" s="166"/>
      <c r="CG2049" s="166"/>
      <c r="CH2049" s="166"/>
      <c r="CI2049" s="166"/>
      <c r="CJ2049" s="166"/>
      <c r="CK2049" s="166"/>
      <c r="CL2049" s="166"/>
      <c r="CM2049" s="166"/>
      <c r="CN2049" s="166"/>
      <c r="CO2049" s="166"/>
      <c r="CP2049" s="166"/>
      <c r="CQ2049" s="166"/>
      <c r="CR2049" s="166"/>
      <c r="CS2049" s="166"/>
      <c r="CT2049" s="166"/>
      <c r="CU2049" s="166"/>
      <c r="CV2049" s="166"/>
      <c r="CW2049" s="166"/>
      <c r="CX2049" s="166"/>
      <c r="CY2049" s="166"/>
      <c r="CZ2049" s="166"/>
      <c r="DA2049" s="166"/>
      <c r="DB2049" s="166"/>
      <c r="DC2049" s="166"/>
      <c r="DD2049" s="166"/>
      <c r="DE2049" s="166"/>
      <c r="DF2049" s="166"/>
      <c r="DG2049" s="166"/>
      <c r="DH2049" s="166"/>
      <c r="DI2049" s="166"/>
      <c r="DJ2049" s="166"/>
      <c r="DK2049" s="166"/>
      <c r="DL2049" s="166"/>
      <c r="DM2049" s="166"/>
      <c r="DN2049" s="166"/>
      <c r="DO2049" s="166"/>
      <c r="DP2049" s="166"/>
      <c r="DQ2049" s="166"/>
      <c r="DR2049" s="166"/>
      <c r="DS2049" s="166"/>
      <c r="DT2049" s="166"/>
      <c r="DU2049" s="166"/>
      <c r="DV2049" s="166"/>
      <c r="DW2049" s="166"/>
      <c r="DX2049" s="166"/>
      <c r="DY2049" s="166"/>
      <c r="DZ2049" s="166"/>
      <c r="EA2049" s="166"/>
      <c r="EB2049" s="166"/>
      <c r="EC2049" s="166"/>
      <c r="ED2049" s="166"/>
      <c r="EE2049" s="166"/>
      <c r="EF2049" s="166"/>
      <c r="EG2049" s="166"/>
      <c r="EH2049" s="166"/>
      <c r="EI2049" s="166"/>
      <c r="EJ2049" s="166"/>
      <c r="EK2049" s="166"/>
      <c r="EL2049" s="166"/>
      <c r="EM2049" s="166"/>
      <c r="EN2049" s="166"/>
      <c r="EO2049" s="166"/>
      <c r="EP2049" s="166"/>
      <c r="EQ2049" s="166"/>
      <c r="ER2049" s="166"/>
      <c r="ES2049" s="166"/>
      <c r="ET2049" s="166"/>
      <c r="EU2049" s="166"/>
      <c r="EV2049" s="166"/>
      <c r="EW2049" s="166"/>
      <c r="EX2049" s="166"/>
      <c r="EY2049" s="166"/>
      <c r="EZ2049" s="166"/>
      <c r="FA2049" s="166"/>
      <c r="FB2049" s="166"/>
      <c r="FC2049" s="166"/>
      <c r="FD2049" s="166"/>
      <c r="FE2049" s="166"/>
      <c r="FF2049" s="166"/>
      <c r="FG2049" s="166"/>
      <c r="FH2049" s="166"/>
      <c r="FI2049" s="166"/>
      <c r="FJ2049" s="166"/>
    </row>
    <row r="2050" spans="13:166" s="19" customFormat="1">
      <c r="M2050" s="166"/>
      <c r="N2050" s="166"/>
      <c r="O2050" s="166"/>
      <c r="P2050" s="166"/>
      <c r="Q2050" s="166"/>
      <c r="R2050" s="166"/>
      <c r="S2050" s="166"/>
      <c r="T2050" s="166"/>
      <c r="U2050" s="166"/>
      <c r="V2050" s="166"/>
      <c r="W2050" s="166"/>
      <c r="X2050" s="166"/>
      <c r="Y2050" s="166"/>
      <c r="Z2050" s="166"/>
      <c r="AA2050" s="166"/>
      <c r="AB2050" s="166"/>
      <c r="AC2050" s="166"/>
      <c r="AD2050" s="166"/>
      <c r="AE2050" s="166"/>
      <c r="AF2050" s="166"/>
      <c r="AG2050" s="166"/>
      <c r="AH2050" s="167"/>
      <c r="AI2050" s="167"/>
      <c r="AJ2050" s="167"/>
      <c r="AK2050" s="167"/>
      <c r="AL2050" s="167"/>
      <c r="AM2050" s="167"/>
      <c r="AN2050" s="167"/>
      <c r="AO2050" s="167"/>
      <c r="AP2050" s="167"/>
      <c r="AQ2050" s="167"/>
      <c r="AR2050" s="167"/>
      <c r="AS2050" s="167"/>
      <c r="AT2050" s="167"/>
      <c r="AU2050" s="167"/>
      <c r="AV2050" s="167"/>
      <c r="AW2050" s="167"/>
      <c r="AX2050" s="167"/>
      <c r="AY2050" s="167"/>
      <c r="AZ2050" s="167"/>
      <c r="BA2050" s="167"/>
      <c r="BB2050" s="167"/>
      <c r="BC2050" s="167"/>
      <c r="BD2050" s="167"/>
      <c r="BE2050" s="167"/>
      <c r="BF2050" s="167"/>
      <c r="BG2050" s="167"/>
      <c r="BH2050" s="167"/>
      <c r="BI2050" s="167"/>
      <c r="BJ2050" s="167"/>
      <c r="BK2050" s="167"/>
      <c r="BL2050" s="166"/>
      <c r="BM2050" s="166"/>
      <c r="BN2050" s="166"/>
      <c r="BO2050" s="166"/>
      <c r="BP2050" s="166"/>
      <c r="BQ2050" s="166"/>
      <c r="BR2050" s="166"/>
      <c r="BS2050" s="166"/>
      <c r="BT2050" s="166"/>
      <c r="BU2050" s="166"/>
      <c r="BV2050" s="166"/>
      <c r="BW2050" s="166"/>
      <c r="BX2050" s="166"/>
      <c r="BY2050" s="166"/>
      <c r="BZ2050" s="166"/>
      <c r="CA2050" s="166"/>
      <c r="CB2050" s="166"/>
      <c r="CC2050" s="166"/>
      <c r="CD2050" s="166"/>
      <c r="CE2050" s="166"/>
      <c r="CF2050" s="166"/>
      <c r="CG2050" s="166"/>
      <c r="CH2050" s="166"/>
      <c r="CI2050" s="166"/>
      <c r="CJ2050" s="166"/>
      <c r="CK2050" s="166"/>
      <c r="CL2050" s="166"/>
      <c r="CM2050" s="166"/>
      <c r="CN2050" s="166"/>
      <c r="CO2050" s="166"/>
      <c r="CP2050" s="166"/>
      <c r="CQ2050" s="166"/>
      <c r="CR2050" s="166"/>
      <c r="CS2050" s="166"/>
      <c r="CT2050" s="166"/>
      <c r="CU2050" s="166"/>
      <c r="CV2050" s="166"/>
      <c r="CW2050" s="166"/>
      <c r="CX2050" s="166"/>
      <c r="CY2050" s="166"/>
      <c r="CZ2050" s="166"/>
      <c r="DA2050" s="166"/>
      <c r="DB2050" s="166"/>
      <c r="DC2050" s="166"/>
      <c r="DD2050" s="166"/>
      <c r="DE2050" s="166"/>
      <c r="DF2050" s="166"/>
      <c r="DG2050" s="166"/>
      <c r="DH2050" s="166"/>
      <c r="DI2050" s="166"/>
      <c r="DJ2050" s="166"/>
      <c r="DK2050" s="166"/>
      <c r="DL2050" s="166"/>
      <c r="DM2050" s="166"/>
      <c r="DN2050" s="166"/>
      <c r="DO2050" s="166"/>
      <c r="DP2050" s="166"/>
      <c r="DQ2050" s="166"/>
      <c r="DR2050" s="166"/>
      <c r="DS2050" s="166"/>
      <c r="DT2050" s="166"/>
      <c r="DU2050" s="166"/>
      <c r="DV2050" s="166"/>
      <c r="DW2050" s="166"/>
      <c r="DX2050" s="166"/>
      <c r="DY2050" s="166"/>
      <c r="DZ2050" s="166"/>
      <c r="EA2050" s="166"/>
      <c r="EB2050" s="166"/>
      <c r="EC2050" s="166"/>
      <c r="ED2050" s="166"/>
      <c r="EE2050" s="166"/>
      <c r="EF2050" s="166"/>
      <c r="EG2050" s="166"/>
      <c r="EH2050" s="166"/>
      <c r="EI2050" s="166"/>
      <c r="EJ2050" s="166"/>
      <c r="EK2050" s="166"/>
      <c r="EL2050" s="166"/>
      <c r="EM2050" s="166"/>
      <c r="EN2050" s="166"/>
      <c r="EO2050" s="166"/>
      <c r="EP2050" s="166"/>
      <c r="EQ2050" s="166"/>
      <c r="ER2050" s="166"/>
      <c r="ES2050" s="166"/>
      <c r="ET2050" s="166"/>
      <c r="EU2050" s="166"/>
      <c r="EV2050" s="166"/>
      <c r="EW2050" s="166"/>
      <c r="EX2050" s="166"/>
      <c r="EY2050" s="166"/>
      <c r="EZ2050" s="166"/>
      <c r="FA2050" s="166"/>
      <c r="FB2050" s="166"/>
      <c r="FC2050" s="166"/>
      <c r="FD2050" s="166"/>
      <c r="FE2050" s="166"/>
      <c r="FF2050" s="166"/>
      <c r="FG2050" s="166"/>
      <c r="FH2050" s="166"/>
      <c r="FI2050" s="166"/>
      <c r="FJ2050" s="166"/>
    </row>
    <row r="2051" spans="13:166" s="19" customFormat="1">
      <c r="M2051" s="166"/>
      <c r="N2051" s="166"/>
      <c r="O2051" s="166"/>
      <c r="P2051" s="166"/>
      <c r="Q2051" s="166"/>
      <c r="R2051" s="166"/>
      <c r="S2051" s="166"/>
      <c r="T2051" s="166"/>
      <c r="U2051" s="166"/>
      <c r="V2051" s="166"/>
      <c r="W2051" s="166"/>
      <c r="X2051" s="166"/>
      <c r="Y2051" s="166"/>
      <c r="Z2051" s="166"/>
      <c r="AA2051" s="166"/>
      <c r="AB2051" s="166"/>
      <c r="AC2051" s="166"/>
      <c r="AD2051" s="166"/>
      <c r="AE2051" s="166"/>
      <c r="AF2051" s="166"/>
      <c r="AG2051" s="166"/>
      <c r="AH2051" s="167"/>
      <c r="AI2051" s="167"/>
      <c r="AJ2051" s="167"/>
      <c r="AK2051" s="167"/>
      <c r="AL2051" s="167"/>
      <c r="AM2051" s="167"/>
      <c r="AN2051" s="167"/>
      <c r="AO2051" s="167"/>
      <c r="AP2051" s="167"/>
      <c r="AQ2051" s="167"/>
      <c r="AR2051" s="167"/>
      <c r="AS2051" s="167"/>
      <c r="AT2051" s="167"/>
      <c r="AU2051" s="167"/>
      <c r="AV2051" s="167"/>
      <c r="AW2051" s="167"/>
      <c r="AX2051" s="167"/>
      <c r="AY2051" s="167"/>
      <c r="AZ2051" s="167"/>
      <c r="BA2051" s="167"/>
      <c r="BB2051" s="167"/>
      <c r="BC2051" s="167"/>
      <c r="BD2051" s="167"/>
      <c r="BE2051" s="167"/>
      <c r="BF2051" s="167"/>
      <c r="BG2051" s="167"/>
      <c r="BH2051" s="167"/>
      <c r="BI2051" s="167"/>
      <c r="BJ2051" s="167"/>
      <c r="BK2051" s="167"/>
      <c r="BL2051" s="166"/>
      <c r="BM2051" s="166"/>
      <c r="BN2051" s="166"/>
      <c r="BO2051" s="166"/>
      <c r="BP2051" s="166"/>
      <c r="BQ2051" s="166"/>
      <c r="BR2051" s="166"/>
      <c r="BS2051" s="166"/>
      <c r="BT2051" s="166"/>
      <c r="BU2051" s="166"/>
      <c r="BV2051" s="166"/>
      <c r="BW2051" s="166"/>
      <c r="BX2051" s="166"/>
      <c r="BY2051" s="166"/>
      <c r="BZ2051" s="166"/>
      <c r="CA2051" s="166"/>
      <c r="CB2051" s="166"/>
      <c r="CC2051" s="166"/>
      <c r="CD2051" s="166"/>
      <c r="CE2051" s="166"/>
      <c r="CF2051" s="166"/>
      <c r="CG2051" s="166"/>
      <c r="CH2051" s="166"/>
      <c r="CI2051" s="166"/>
      <c r="CJ2051" s="166"/>
      <c r="CK2051" s="166"/>
      <c r="CL2051" s="166"/>
      <c r="CM2051" s="166"/>
      <c r="CN2051" s="166"/>
      <c r="CO2051" s="166"/>
      <c r="CP2051" s="166"/>
      <c r="CQ2051" s="166"/>
      <c r="CR2051" s="166"/>
      <c r="CS2051" s="166"/>
      <c r="CT2051" s="166"/>
      <c r="CU2051" s="166"/>
      <c r="CV2051" s="166"/>
      <c r="CW2051" s="166"/>
      <c r="CX2051" s="166"/>
      <c r="CY2051" s="166"/>
      <c r="CZ2051" s="166"/>
      <c r="DA2051" s="166"/>
      <c r="DB2051" s="166"/>
      <c r="DC2051" s="166"/>
      <c r="DD2051" s="166"/>
      <c r="DE2051" s="166"/>
      <c r="DF2051" s="166"/>
      <c r="DG2051" s="166"/>
      <c r="DH2051" s="166"/>
      <c r="DI2051" s="166"/>
      <c r="DJ2051" s="166"/>
      <c r="DK2051" s="166"/>
      <c r="DL2051" s="166"/>
      <c r="DM2051" s="166"/>
      <c r="DN2051" s="166"/>
      <c r="DO2051" s="166"/>
      <c r="DP2051" s="166"/>
      <c r="DQ2051" s="166"/>
      <c r="DR2051" s="166"/>
      <c r="DS2051" s="166"/>
      <c r="DT2051" s="166"/>
      <c r="DU2051" s="166"/>
      <c r="DV2051" s="166"/>
      <c r="DW2051" s="166"/>
      <c r="DX2051" s="166"/>
      <c r="DY2051" s="166"/>
      <c r="DZ2051" s="166"/>
      <c r="EA2051" s="166"/>
      <c r="EB2051" s="166"/>
      <c r="EC2051" s="166"/>
      <c r="ED2051" s="166"/>
      <c r="EE2051" s="166"/>
      <c r="EF2051" s="166"/>
      <c r="EG2051" s="166"/>
      <c r="EH2051" s="166"/>
      <c r="EI2051" s="166"/>
      <c r="EJ2051" s="166"/>
      <c r="EK2051" s="166"/>
      <c r="EL2051" s="166"/>
      <c r="EM2051" s="166"/>
      <c r="EN2051" s="166"/>
      <c r="EO2051" s="166"/>
      <c r="EP2051" s="166"/>
      <c r="EQ2051" s="166"/>
      <c r="ER2051" s="166"/>
      <c r="ES2051" s="166"/>
      <c r="ET2051" s="166"/>
      <c r="EU2051" s="166"/>
      <c r="EV2051" s="166"/>
      <c r="EW2051" s="166"/>
      <c r="EX2051" s="166"/>
      <c r="EY2051" s="166"/>
      <c r="EZ2051" s="166"/>
      <c r="FA2051" s="166"/>
      <c r="FB2051" s="166"/>
      <c r="FC2051" s="166"/>
      <c r="FD2051" s="166"/>
      <c r="FE2051" s="166"/>
      <c r="FF2051" s="166"/>
      <c r="FG2051" s="166"/>
      <c r="FH2051" s="166"/>
      <c r="FI2051" s="166"/>
      <c r="FJ2051" s="166"/>
    </row>
    <row r="2052" spans="13:166" s="19" customFormat="1">
      <c r="M2052" s="166"/>
      <c r="N2052" s="166"/>
      <c r="O2052" s="166"/>
      <c r="P2052" s="166"/>
      <c r="Q2052" s="166"/>
      <c r="R2052" s="166"/>
      <c r="S2052" s="166"/>
      <c r="T2052" s="166"/>
      <c r="U2052" s="166"/>
      <c r="V2052" s="166"/>
      <c r="W2052" s="166"/>
      <c r="X2052" s="166"/>
      <c r="Y2052" s="166"/>
      <c r="Z2052" s="166"/>
      <c r="AA2052" s="166"/>
      <c r="AB2052" s="166"/>
      <c r="AC2052" s="166"/>
      <c r="AD2052" s="166"/>
      <c r="AE2052" s="166"/>
      <c r="AF2052" s="166"/>
      <c r="AG2052" s="166"/>
      <c r="AH2052" s="167"/>
      <c r="AI2052" s="167"/>
      <c r="AJ2052" s="167"/>
      <c r="AK2052" s="167"/>
      <c r="AL2052" s="167"/>
      <c r="AM2052" s="167"/>
      <c r="AN2052" s="167"/>
      <c r="AO2052" s="167"/>
      <c r="AP2052" s="167"/>
      <c r="AQ2052" s="167"/>
      <c r="AR2052" s="167"/>
      <c r="AS2052" s="167"/>
      <c r="AT2052" s="167"/>
      <c r="AU2052" s="167"/>
      <c r="AV2052" s="167"/>
      <c r="AW2052" s="167"/>
      <c r="AX2052" s="167"/>
      <c r="AY2052" s="167"/>
      <c r="AZ2052" s="167"/>
      <c r="BA2052" s="167"/>
      <c r="BB2052" s="167"/>
      <c r="BC2052" s="167"/>
      <c r="BD2052" s="167"/>
      <c r="BE2052" s="167"/>
      <c r="BF2052" s="167"/>
      <c r="BG2052" s="167"/>
      <c r="BH2052" s="167"/>
      <c r="BI2052" s="167"/>
      <c r="BJ2052" s="167"/>
      <c r="BK2052" s="167"/>
      <c r="BL2052" s="166"/>
      <c r="BM2052" s="166"/>
      <c r="BN2052" s="166"/>
      <c r="BO2052" s="166"/>
      <c r="BP2052" s="166"/>
      <c r="BQ2052" s="166"/>
      <c r="BR2052" s="166"/>
      <c r="BS2052" s="166"/>
      <c r="BT2052" s="166"/>
      <c r="BU2052" s="166"/>
      <c r="BV2052" s="166"/>
      <c r="BW2052" s="166"/>
      <c r="BX2052" s="166"/>
      <c r="BY2052" s="166"/>
      <c r="BZ2052" s="166"/>
      <c r="CA2052" s="166"/>
      <c r="CB2052" s="166"/>
      <c r="CC2052" s="166"/>
      <c r="CD2052" s="166"/>
      <c r="CE2052" s="166"/>
      <c r="CF2052" s="166"/>
      <c r="CG2052" s="166"/>
      <c r="CH2052" s="166"/>
      <c r="CI2052" s="166"/>
      <c r="CJ2052" s="166"/>
      <c r="CK2052" s="166"/>
      <c r="CL2052" s="166"/>
      <c r="CM2052" s="166"/>
      <c r="CN2052" s="166"/>
      <c r="CO2052" s="166"/>
      <c r="CP2052" s="166"/>
      <c r="CQ2052" s="166"/>
      <c r="CR2052" s="166"/>
      <c r="CS2052" s="166"/>
      <c r="CT2052" s="166"/>
      <c r="CU2052" s="166"/>
      <c r="CV2052" s="166"/>
      <c r="CW2052" s="166"/>
      <c r="CX2052" s="166"/>
      <c r="CY2052" s="166"/>
      <c r="CZ2052" s="166"/>
      <c r="DA2052" s="166"/>
      <c r="DB2052" s="166"/>
      <c r="DC2052" s="166"/>
      <c r="DD2052" s="166"/>
      <c r="DE2052" s="166"/>
      <c r="DF2052" s="166"/>
      <c r="DG2052" s="166"/>
      <c r="DH2052" s="166"/>
      <c r="DI2052" s="166"/>
      <c r="DJ2052" s="166"/>
      <c r="DK2052" s="166"/>
      <c r="DL2052" s="166"/>
      <c r="DM2052" s="166"/>
      <c r="DN2052" s="166"/>
      <c r="DO2052" s="166"/>
      <c r="DP2052" s="166"/>
      <c r="DQ2052" s="166"/>
      <c r="DR2052" s="166"/>
      <c r="DS2052" s="166"/>
      <c r="DT2052" s="166"/>
      <c r="DU2052" s="166"/>
      <c r="DV2052" s="166"/>
      <c r="DW2052" s="166"/>
      <c r="DX2052" s="166"/>
      <c r="DY2052" s="166"/>
      <c r="DZ2052" s="166"/>
      <c r="EA2052" s="166"/>
      <c r="EB2052" s="166"/>
      <c r="EC2052" s="166"/>
      <c r="ED2052" s="166"/>
      <c r="EE2052" s="166"/>
      <c r="EF2052" s="166"/>
      <c r="EG2052" s="166"/>
      <c r="EH2052" s="166"/>
      <c r="EI2052" s="166"/>
      <c r="EJ2052" s="166"/>
      <c r="EK2052" s="166"/>
      <c r="EL2052" s="166"/>
      <c r="EM2052" s="166"/>
      <c r="EN2052" s="166"/>
      <c r="EO2052" s="166"/>
      <c r="EP2052" s="166"/>
      <c r="EQ2052" s="166"/>
      <c r="ER2052" s="166"/>
      <c r="ES2052" s="166"/>
      <c r="ET2052" s="166"/>
      <c r="EU2052" s="166"/>
      <c r="EV2052" s="166"/>
      <c r="EW2052" s="166"/>
      <c r="EX2052" s="166"/>
      <c r="EY2052" s="166"/>
      <c r="EZ2052" s="166"/>
      <c r="FA2052" s="166"/>
      <c r="FB2052" s="166"/>
      <c r="FC2052" s="166"/>
      <c r="FD2052" s="166"/>
      <c r="FE2052" s="166"/>
      <c r="FF2052" s="166"/>
      <c r="FG2052" s="166"/>
      <c r="FH2052" s="166"/>
      <c r="FI2052" s="166"/>
      <c r="FJ2052" s="166"/>
    </row>
    <row r="2053" spans="13:166" s="19" customFormat="1">
      <c r="M2053" s="166"/>
      <c r="N2053" s="166"/>
      <c r="O2053" s="166"/>
      <c r="P2053" s="166"/>
      <c r="Q2053" s="166"/>
      <c r="R2053" s="166"/>
      <c r="S2053" s="166"/>
      <c r="T2053" s="166"/>
      <c r="U2053" s="166"/>
      <c r="V2053" s="166"/>
      <c r="W2053" s="166"/>
      <c r="X2053" s="166"/>
      <c r="Y2053" s="166"/>
      <c r="Z2053" s="166"/>
      <c r="AA2053" s="166"/>
      <c r="AB2053" s="166"/>
      <c r="AC2053" s="166"/>
      <c r="AD2053" s="166"/>
      <c r="AE2053" s="166"/>
      <c r="AF2053" s="166"/>
      <c r="AG2053" s="166"/>
      <c r="AH2053" s="167"/>
      <c r="AI2053" s="167"/>
      <c r="AJ2053" s="167"/>
      <c r="AK2053" s="167"/>
      <c r="AL2053" s="167"/>
      <c r="AM2053" s="167"/>
      <c r="AN2053" s="167"/>
      <c r="AO2053" s="167"/>
      <c r="AP2053" s="167"/>
      <c r="AQ2053" s="167"/>
      <c r="AR2053" s="167"/>
      <c r="AS2053" s="167"/>
      <c r="AT2053" s="167"/>
      <c r="AU2053" s="167"/>
      <c r="AV2053" s="167"/>
      <c r="AW2053" s="167"/>
      <c r="AX2053" s="167"/>
      <c r="AY2053" s="167"/>
      <c r="AZ2053" s="167"/>
      <c r="BA2053" s="167"/>
      <c r="BB2053" s="167"/>
      <c r="BC2053" s="167"/>
      <c r="BD2053" s="167"/>
      <c r="BE2053" s="167"/>
      <c r="BF2053" s="167"/>
      <c r="BG2053" s="167"/>
      <c r="BH2053" s="167"/>
      <c r="BI2053" s="167"/>
      <c r="BJ2053" s="167"/>
      <c r="BK2053" s="167"/>
      <c r="BL2053" s="166"/>
      <c r="BM2053" s="166"/>
      <c r="BN2053" s="166"/>
      <c r="BO2053" s="166"/>
      <c r="BP2053" s="166"/>
      <c r="BQ2053" s="166"/>
      <c r="BR2053" s="166"/>
      <c r="BS2053" s="166"/>
      <c r="BT2053" s="166"/>
      <c r="BU2053" s="166"/>
      <c r="BV2053" s="166"/>
      <c r="BW2053" s="166"/>
      <c r="BX2053" s="166"/>
      <c r="BY2053" s="166"/>
      <c r="BZ2053" s="166"/>
      <c r="CA2053" s="166"/>
      <c r="CB2053" s="166"/>
      <c r="CC2053" s="166"/>
      <c r="CD2053" s="166"/>
      <c r="CE2053" s="166"/>
      <c r="CF2053" s="166"/>
      <c r="CG2053" s="166"/>
      <c r="CH2053" s="166"/>
      <c r="CI2053" s="166"/>
      <c r="CJ2053" s="166"/>
      <c r="CK2053" s="166"/>
      <c r="CL2053" s="166"/>
      <c r="CM2053" s="166"/>
      <c r="CN2053" s="166"/>
      <c r="CO2053" s="166"/>
      <c r="CP2053" s="166"/>
      <c r="CQ2053" s="166"/>
      <c r="CR2053" s="166"/>
      <c r="CS2053" s="166"/>
      <c r="CT2053" s="166"/>
      <c r="CU2053" s="166"/>
      <c r="CV2053" s="166"/>
      <c r="CW2053" s="166"/>
      <c r="CX2053" s="166"/>
      <c r="CY2053" s="166"/>
      <c r="CZ2053" s="166"/>
      <c r="DA2053" s="166"/>
      <c r="DB2053" s="166"/>
      <c r="DC2053" s="166"/>
      <c r="DD2053" s="166"/>
      <c r="DE2053" s="166"/>
      <c r="DF2053" s="166"/>
      <c r="DG2053" s="166"/>
      <c r="DH2053" s="166"/>
      <c r="DI2053" s="166"/>
      <c r="DJ2053" s="166"/>
      <c r="DK2053" s="166"/>
      <c r="DL2053" s="166"/>
      <c r="DM2053" s="166"/>
      <c r="DN2053" s="166"/>
      <c r="DO2053" s="166"/>
      <c r="DP2053" s="166"/>
      <c r="DQ2053" s="166"/>
      <c r="DR2053" s="166"/>
      <c r="DS2053" s="166"/>
      <c r="DT2053" s="166"/>
      <c r="DU2053" s="166"/>
      <c r="DV2053" s="166"/>
      <c r="DW2053" s="166"/>
      <c r="DX2053" s="166"/>
      <c r="DY2053" s="166"/>
      <c r="DZ2053" s="166"/>
      <c r="EA2053" s="166"/>
      <c r="EB2053" s="166"/>
      <c r="EC2053" s="166"/>
      <c r="ED2053" s="166"/>
      <c r="EE2053" s="166"/>
      <c r="EF2053" s="166"/>
      <c r="EG2053" s="166"/>
      <c r="EH2053" s="166"/>
      <c r="EI2053" s="166"/>
      <c r="EJ2053" s="166"/>
      <c r="EK2053" s="166"/>
      <c r="EL2053" s="166"/>
      <c r="EM2053" s="166"/>
      <c r="EN2053" s="166"/>
      <c r="EO2053" s="166"/>
      <c r="EP2053" s="166"/>
      <c r="EQ2053" s="166"/>
      <c r="ER2053" s="166"/>
      <c r="ES2053" s="166"/>
      <c r="ET2053" s="166"/>
      <c r="EU2053" s="166"/>
      <c r="EV2053" s="166"/>
      <c r="EW2053" s="166"/>
      <c r="EX2053" s="166"/>
      <c r="EY2053" s="166"/>
      <c r="EZ2053" s="166"/>
      <c r="FA2053" s="166"/>
      <c r="FB2053" s="166"/>
      <c r="FC2053" s="166"/>
      <c r="FD2053" s="166"/>
      <c r="FE2053" s="166"/>
      <c r="FF2053" s="166"/>
      <c r="FG2053" s="166"/>
      <c r="FH2053" s="166"/>
      <c r="FI2053" s="166"/>
      <c r="FJ2053" s="166"/>
    </row>
    <row r="2054" spans="13:166" s="19" customFormat="1">
      <c r="M2054" s="166"/>
      <c r="N2054" s="166"/>
      <c r="O2054" s="166"/>
      <c r="P2054" s="166"/>
      <c r="Q2054" s="166"/>
      <c r="R2054" s="166"/>
      <c r="S2054" s="166"/>
      <c r="T2054" s="166"/>
      <c r="U2054" s="166"/>
      <c r="V2054" s="166"/>
      <c r="W2054" s="166"/>
      <c r="X2054" s="166"/>
      <c r="Y2054" s="166"/>
      <c r="Z2054" s="166"/>
      <c r="AA2054" s="166"/>
      <c r="AB2054" s="166"/>
      <c r="AC2054" s="166"/>
      <c r="AD2054" s="166"/>
      <c r="AE2054" s="166"/>
      <c r="AF2054" s="166"/>
      <c r="AG2054" s="166"/>
      <c r="AH2054" s="167"/>
      <c r="AI2054" s="167"/>
      <c r="AJ2054" s="167"/>
      <c r="AK2054" s="167"/>
      <c r="AL2054" s="167"/>
      <c r="AM2054" s="167"/>
      <c r="AN2054" s="167"/>
      <c r="AO2054" s="167"/>
      <c r="AP2054" s="167"/>
      <c r="AQ2054" s="167"/>
      <c r="AR2054" s="167"/>
      <c r="AS2054" s="167"/>
      <c r="AT2054" s="167"/>
      <c r="AU2054" s="167"/>
      <c r="AV2054" s="167"/>
      <c r="AW2054" s="167"/>
      <c r="AX2054" s="167"/>
      <c r="AY2054" s="167"/>
      <c r="AZ2054" s="167"/>
      <c r="BA2054" s="167"/>
      <c r="BB2054" s="167"/>
      <c r="BC2054" s="167"/>
      <c r="BD2054" s="167"/>
      <c r="BE2054" s="167"/>
      <c r="BF2054" s="167"/>
      <c r="BG2054" s="167"/>
      <c r="BH2054" s="167"/>
      <c r="BI2054" s="167"/>
      <c r="BJ2054" s="167"/>
      <c r="BK2054" s="167"/>
      <c r="BL2054" s="166"/>
      <c r="BM2054" s="166"/>
      <c r="BN2054" s="166"/>
      <c r="BO2054" s="166"/>
      <c r="BP2054" s="166"/>
      <c r="BQ2054" s="166"/>
      <c r="BR2054" s="166"/>
      <c r="BS2054" s="166"/>
      <c r="BT2054" s="166"/>
      <c r="BU2054" s="166"/>
      <c r="BV2054" s="166"/>
      <c r="BW2054" s="166"/>
      <c r="BX2054" s="166"/>
      <c r="BY2054" s="166"/>
      <c r="BZ2054" s="166"/>
      <c r="CA2054" s="166"/>
      <c r="CB2054" s="166"/>
      <c r="CC2054" s="166"/>
      <c r="CD2054" s="166"/>
      <c r="CE2054" s="166"/>
      <c r="CF2054" s="166"/>
      <c r="CG2054" s="166"/>
      <c r="CH2054" s="166"/>
      <c r="CI2054" s="166"/>
      <c r="CJ2054" s="166"/>
      <c r="CK2054" s="166"/>
      <c r="CL2054" s="166"/>
      <c r="CM2054" s="166"/>
      <c r="CN2054" s="166"/>
      <c r="CO2054" s="166"/>
      <c r="CP2054" s="166"/>
      <c r="CQ2054" s="166"/>
      <c r="CR2054" s="166"/>
      <c r="CS2054" s="166"/>
      <c r="CT2054" s="166"/>
      <c r="CU2054" s="166"/>
      <c r="CV2054" s="166"/>
      <c r="CW2054" s="166"/>
      <c r="CX2054" s="166"/>
      <c r="CY2054" s="166"/>
      <c r="CZ2054" s="166"/>
      <c r="DA2054" s="166"/>
      <c r="DB2054" s="166"/>
      <c r="DC2054" s="166"/>
      <c r="DD2054" s="166"/>
      <c r="DE2054" s="166"/>
      <c r="DF2054" s="166"/>
      <c r="DG2054" s="166"/>
      <c r="DH2054" s="166"/>
      <c r="DI2054" s="166"/>
      <c r="DJ2054" s="166"/>
      <c r="DK2054" s="166"/>
      <c r="DL2054" s="166"/>
      <c r="DM2054" s="166"/>
      <c r="DN2054" s="166"/>
      <c r="DO2054" s="166"/>
      <c r="DP2054" s="166"/>
      <c r="DQ2054" s="166"/>
      <c r="DR2054" s="166"/>
      <c r="DS2054" s="166"/>
      <c r="DT2054" s="166"/>
      <c r="DU2054" s="166"/>
      <c r="DV2054" s="166"/>
      <c r="DW2054" s="166"/>
      <c r="DX2054" s="166"/>
      <c r="DY2054" s="166"/>
      <c r="DZ2054" s="166"/>
      <c r="EA2054" s="166"/>
      <c r="EB2054" s="166"/>
      <c r="EC2054" s="166"/>
      <c r="ED2054" s="166"/>
      <c r="EE2054" s="166"/>
      <c r="EF2054" s="166"/>
      <c r="EG2054" s="166"/>
      <c r="EH2054" s="166"/>
      <c r="EI2054" s="166"/>
      <c r="EJ2054" s="166"/>
      <c r="EK2054" s="166"/>
      <c r="EL2054" s="166"/>
      <c r="EM2054" s="166"/>
      <c r="EN2054" s="166"/>
      <c r="EO2054" s="166"/>
      <c r="EP2054" s="166"/>
      <c r="EQ2054" s="166"/>
      <c r="ER2054" s="166"/>
      <c r="ES2054" s="166"/>
      <c r="ET2054" s="166"/>
      <c r="EU2054" s="166"/>
      <c r="EV2054" s="166"/>
      <c r="EW2054" s="166"/>
      <c r="EX2054" s="166"/>
      <c r="EY2054" s="166"/>
      <c r="EZ2054" s="166"/>
      <c r="FA2054" s="166"/>
      <c r="FB2054" s="166"/>
      <c r="FC2054" s="166"/>
      <c r="FD2054" s="166"/>
      <c r="FE2054" s="166"/>
      <c r="FF2054" s="166"/>
      <c r="FG2054" s="166"/>
      <c r="FH2054" s="166"/>
      <c r="FI2054" s="166"/>
      <c r="FJ2054" s="166"/>
    </row>
    <row r="2055" spans="13:166" s="19" customFormat="1">
      <c r="M2055" s="166"/>
      <c r="N2055" s="166"/>
      <c r="O2055" s="166"/>
      <c r="P2055" s="166"/>
      <c r="Q2055" s="166"/>
      <c r="R2055" s="166"/>
      <c r="S2055" s="166"/>
      <c r="T2055" s="166"/>
      <c r="U2055" s="166"/>
      <c r="V2055" s="166"/>
      <c r="W2055" s="166"/>
      <c r="X2055" s="166"/>
      <c r="Y2055" s="166"/>
      <c r="Z2055" s="166"/>
      <c r="AA2055" s="166"/>
      <c r="AB2055" s="166"/>
      <c r="AC2055" s="166"/>
      <c r="AD2055" s="166"/>
      <c r="AE2055" s="166"/>
      <c r="AF2055" s="166"/>
      <c r="AG2055" s="166"/>
      <c r="AH2055" s="167"/>
      <c r="AI2055" s="167"/>
      <c r="AJ2055" s="167"/>
      <c r="AK2055" s="167"/>
      <c r="AL2055" s="167"/>
      <c r="AM2055" s="167"/>
      <c r="AN2055" s="167"/>
      <c r="AO2055" s="167"/>
      <c r="AP2055" s="167"/>
      <c r="AQ2055" s="167"/>
      <c r="AR2055" s="167"/>
      <c r="AS2055" s="167"/>
      <c r="AT2055" s="167"/>
      <c r="AU2055" s="167"/>
      <c r="AV2055" s="167"/>
      <c r="AW2055" s="167"/>
      <c r="AX2055" s="167"/>
      <c r="AY2055" s="167"/>
      <c r="AZ2055" s="167"/>
      <c r="BA2055" s="167"/>
      <c r="BB2055" s="167"/>
      <c r="BC2055" s="167"/>
      <c r="BD2055" s="167"/>
      <c r="BE2055" s="167"/>
      <c r="BF2055" s="167"/>
      <c r="BG2055" s="167"/>
      <c r="BH2055" s="167"/>
      <c r="BI2055" s="167"/>
      <c r="BJ2055" s="167"/>
      <c r="BK2055" s="167"/>
      <c r="BL2055" s="166"/>
      <c r="BM2055" s="166"/>
      <c r="BN2055" s="166"/>
      <c r="BO2055" s="166"/>
      <c r="BP2055" s="166"/>
      <c r="BQ2055" s="166"/>
      <c r="BR2055" s="166"/>
      <c r="BS2055" s="166"/>
      <c r="BT2055" s="166"/>
      <c r="BU2055" s="166"/>
      <c r="BV2055" s="166"/>
      <c r="BW2055" s="166"/>
      <c r="BX2055" s="166"/>
      <c r="BY2055" s="166"/>
      <c r="BZ2055" s="166"/>
      <c r="CA2055" s="166"/>
      <c r="CB2055" s="166"/>
      <c r="CC2055" s="166"/>
      <c r="CD2055" s="166"/>
      <c r="CE2055" s="166"/>
      <c r="CF2055" s="166"/>
      <c r="CG2055" s="166"/>
      <c r="CH2055" s="166"/>
      <c r="CI2055" s="166"/>
      <c r="CJ2055" s="166"/>
      <c r="CK2055" s="166"/>
      <c r="CL2055" s="166"/>
      <c r="CM2055" s="166"/>
      <c r="CN2055" s="166"/>
      <c r="CO2055" s="166"/>
      <c r="CP2055" s="166"/>
      <c r="CQ2055" s="166"/>
      <c r="CR2055" s="166"/>
      <c r="CS2055" s="166"/>
      <c r="CT2055" s="166"/>
      <c r="CU2055" s="166"/>
      <c r="CV2055" s="166"/>
      <c r="CW2055" s="166"/>
      <c r="CX2055" s="166"/>
      <c r="CY2055" s="166"/>
      <c r="CZ2055" s="166"/>
      <c r="DA2055" s="166"/>
      <c r="DB2055" s="166"/>
      <c r="DC2055" s="166"/>
      <c r="DD2055" s="166"/>
      <c r="DE2055" s="166"/>
      <c r="DF2055" s="166"/>
      <c r="DG2055" s="166"/>
      <c r="DH2055" s="166"/>
      <c r="DI2055" s="166"/>
      <c r="DJ2055" s="166"/>
      <c r="DK2055" s="166"/>
      <c r="DL2055" s="166"/>
      <c r="DM2055" s="166"/>
      <c r="DN2055" s="166"/>
      <c r="DO2055" s="166"/>
      <c r="DP2055" s="166"/>
      <c r="DQ2055" s="166"/>
      <c r="DR2055" s="166"/>
      <c r="DS2055" s="166"/>
      <c r="DT2055" s="166"/>
      <c r="DU2055" s="166"/>
      <c r="DV2055" s="166"/>
      <c r="DW2055" s="166"/>
      <c r="DX2055" s="166"/>
      <c r="DY2055" s="166"/>
      <c r="DZ2055" s="166"/>
      <c r="EA2055" s="166"/>
      <c r="EB2055" s="166"/>
      <c r="EC2055" s="166"/>
      <c r="ED2055" s="166"/>
      <c r="EE2055" s="166"/>
      <c r="EF2055" s="166"/>
      <c r="EG2055" s="166"/>
      <c r="EH2055" s="166"/>
      <c r="EI2055" s="166"/>
      <c r="EJ2055" s="166"/>
      <c r="EK2055" s="166"/>
      <c r="EL2055" s="166"/>
      <c r="EM2055" s="166"/>
      <c r="EN2055" s="166"/>
      <c r="EO2055" s="166"/>
      <c r="EP2055" s="166"/>
      <c r="EQ2055" s="166"/>
      <c r="ER2055" s="166"/>
      <c r="ES2055" s="166"/>
      <c r="ET2055" s="166"/>
      <c r="EU2055" s="166"/>
      <c r="EV2055" s="166"/>
      <c r="EW2055" s="166"/>
      <c r="EX2055" s="166"/>
      <c r="EY2055" s="166"/>
      <c r="EZ2055" s="166"/>
      <c r="FA2055" s="166"/>
      <c r="FB2055" s="166"/>
      <c r="FC2055" s="166"/>
      <c r="FD2055" s="166"/>
      <c r="FE2055" s="166"/>
      <c r="FF2055" s="166"/>
      <c r="FG2055" s="166"/>
      <c r="FH2055" s="166"/>
      <c r="FI2055" s="166"/>
      <c r="FJ2055" s="166"/>
    </row>
    <row r="2056" spans="13:166" s="19" customFormat="1">
      <c r="M2056" s="166"/>
      <c r="N2056" s="166"/>
      <c r="O2056" s="166"/>
      <c r="P2056" s="166"/>
      <c r="Q2056" s="166"/>
      <c r="R2056" s="166"/>
      <c r="S2056" s="166"/>
      <c r="T2056" s="166"/>
      <c r="U2056" s="166"/>
      <c r="V2056" s="166"/>
      <c r="W2056" s="166"/>
      <c r="X2056" s="166"/>
      <c r="Y2056" s="166"/>
      <c r="Z2056" s="166"/>
      <c r="AA2056" s="166"/>
      <c r="AB2056" s="166"/>
      <c r="AC2056" s="166"/>
      <c r="AD2056" s="166"/>
      <c r="AE2056" s="166"/>
      <c r="AF2056" s="166"/>
      <c r="AG2056" s="166"/>
      <c r="AH2056" s="167"/>
      <c r="AI2056" s="167"/>
      <c r="AJ2056" s="167"/>
      <c r="AK2056" s="167"/>
      <c r="AL2056" s="167"/>
      <c r="AM2056" s="167"/>
      <c r="AN2056" s="167"/>
      <c r="AO2056" s="167"/>
      <c r="AP2056" s="167"/>
      <c r="AQ2056" s="167"/>
      <c r="AR2056" s="167"/>
      <c r="AS2056" s="167"/>
      <c r="AT2056" s="167"/>
      <c r="AU2056" s="167"/>
      <c r="AV2056" s="167"/>
      <c r="AW2056" s="167"/>
      <c r="AX2056" s="167"/>
      <c r="AY2056" s="167"/>
      <c r="AZ2056" s="167"/>
      <c r="BA2056" s="167"/>
      <c r="BB2056" s="167"/>
      <c r="BC2056" s="167"/>
      <c r="BD2056" s="167"/>
      <c r="BE2056" s="167"/>
      <c r="BF2056" s="167"/>
      <c r="BG2056" s="167"/>
      <c r="BH2056" s="167"/>
      <c r="BI2056" s="167"/>
      <c r="BJ2056" s="167"/>
      <c r="BK2056" s="167"/>
      <c r="BL2056" s="166"/>
      <c r="BM2056" s="166"/>
      <c r="BN2056" s="166"/>
      <c r="BO2056" s="166"/>
      <c r="BP2056" s="166"/>
      <c r="BQ2056" s="166"/>
      <c r="BR2056" s="166"/>
      <c r="BS2056" s="166"/>
      <c r="BT2056" s="166"/>
      <c r="BU2056" s="166"/>
      <c r="BV2056" s="166"/>
      <c r="BW2056" s="166"/>
      <c r="BX2056" s="166"/>
      <c r="BY2056" s="166"/>
      <c r="BZ2056" s="166"/>
      <c r="CA2056" s="166"/>
      <c r="CB2056" s="166"/>
      <c r="CC2056" s="166"/>
      <c r="CD2056" s="166"/>
      <c r="CE2056" s="166"/>
      <c r="CF2056" s="166"/>
      <c r="CG2056" s="166"/>
      <c r="CH2056" s="166"/>
      <c r="CI2056" s="166"/>
      <c r="CJ2056" s="166"/>
      <c r="CK2056" s="166"/>
      <c r="CL2056" s="166"/>
      <c r="CM2056" s="166"/>
      <c r="CN2056" s="166"/>
      <c r="CO2056" s="166"/>
      <c r="CP2056" s="166"/>
      <c r="CQ2056" s="166"/>
      <c r="CR2056" s="166"/>
      <c r="CS2056" s="166"/>
      <c r="CT2056" s="166"/>
      <c r="CU2056" s="166"/>
      <c r="CV2056" s="166"/>
      <c r="CW2056" s="166"/>
      <c r="CX2056" s="166"/>
      <c r="CY2056" s="166"/>
      <c r="CZ2056" s="166"/>
      <c r="DA2056" s="166"/>
      <c r="DB2056" s="166"/>
      <c r="DC2056" s="166"/>
      <c r="DD2056" s="166"/>
      <c r="DE2056" s="166"/>
      <c r="DF2056" s="166"/>
      <c r="DG2056" s="166"/>
      <c r="DH2056" s="166"/>
      <c r="DI2056" s="166"/>
      <c r="DJ2056" s="166"/>
      <c r="DK2056" s="166"/>
      <c r="DL2056" s="166"/>
      <c r="DM2056" s="166"/>
      <c r="DN2056" s="166"/>
      <c r="DO2056" s="166"/>
      <c r="DP2056" s="166"/>
      <c r="DQ2056" s="166"/>
      <c r="DR2056" s="166"/>
      <c r="DS2056" s="166"/>
      <c r="DT2056" s="166"/>
      <c r="DU2056" s="166"/>
      <c r="DV2056" s="166"/>
      <c r="DW2056" s="166"/>
      <c r="DX2056" s="166"/>
      <c r="DY2056" s="166"/>
      <c r="DZ2056" s="166"/>
      <c r="EA2056" s="166"/>
      <c r="EB2056" s="166"/>
      <c r="EC2056" s="166"/>
      <c r="ED2056" s="166"/>
      <c r="EE2056" s="166"/>
      <c r="EF2056" s="166"/>
      <c r="EG2056" s="166"/>
      <c r="EH2056" s="166"/>
      <c r="EI2056" s="166"/>
      <c r="EJ2056" s="166"/>
      <c r="EK2056" s="166"/>
      <c r="EL2056" s="166"/>
      <c r="EM2056" s="166"/>
      <c r="EN2056" s="166"/>
      <c r="EO2056" s="166"/>
      <c r="EP2056" s="166"/>
      <c r="EQ2056" s="166"/>
      <c r="ER2056" s="166"/>
      <c r="ES2056" s="166"/>
      <c r="ET2056" s="166"/>
      <c r="EU2056" s="166"/>
      <c r="EV2056" s="166"/>
      <c r="EW2056" s="166"/>
      <c r="EX2056" s="166"/>
      <c r="EY2056" s="166"/>
      <c r="EZ2056" s="166"/>
      <c r="FA2056" s="166"/>
      <c r="FB2056" s="166"/>
      <c r="FC2056" s="166"/>
      <c r="FD2056" s="166"/>
      <c r="FE2056" s="166"/>
      <c r="FF2056" s="166"/>
      <c r="FG2056" s="166"/>
      <c r="FH2056" s="166"/>
      <c r="FI2056" s="166"/>
      <c r="FJ2056" s="166"/>
    </row>
    <row r="2057" spans="13:166" s="19" customFormat="1">
      <c r="M2057" s="166"/>
      <c r="N2057" s="166"/>
      <c r="O2057" s="166"/>
      <c r="P2057" s="166"/>
      <c r="Q2057" s="166"/>
      <c r="R2057" s="166"/>
      <c r="S2057" s="166"/>
      <c r="T2057" s="166"/>
      <c r="U2057" s="166"/>
      <c r="V2057" s="166"/>
      <c r="W2057" s="166"/>
      <c r="X2057" s="166"/>
      <c r="Y2057" s="166"/>
      <c r="Z2057" s="166"/>
      <c r="AA2057" s="166"/>
      <c r="AB2057" s="166"/>
      <c r="AC2057" s="166"/>
      <c r="AD2057" s="166"/>
      <c r="AE2057" s="166"/>
      <c r="AF2057" s="166"/>
      <c r="AG2057" s="166"/>
      <c r="AH2057" s="167"/>
      <c r="AI2057" s="167"/>
      <c r="AJ2057" s="167"/>
      <c r="AK2057" s="167"/>
      <c r="AL2057" s="167"/>
      <c r="AM2057" s="167"/>
      <c r="AN2057" s="167"/>
      <c r="AO2057" s="167"/>
      <c r="AP2057" s="167"/>
      <c r="AQ2057" s="167"/>
      <c r="AR2057" s="167"/>
      <c r="AS2057" s="167"/>
      <c r="AT2057" s="167"/>
      <c r="AU2057" s="167"/>
      <c r="AV2057" s="167"/>
      <c r="AW2057" s="167"/>
      <c r="AX2057" s="167"/>
      <c r="AY2057" s="167"/>
      <c r="AZ2057" s="167"/>
      <c r="BA2057" s="167"/>
      <c r="BB2057" s="167"/>
      <c r="BC2057" s="167"/>
      <c r="BD2057" s="167"/>
      <c r="BE2057" s="167"/>
      <c r="BF2057" s="167"/>
      <c r="BG2057" s="167"/>
      <c r="BH2057" s="167"/>
      <c r="BI2057" s="167"/>
      <c r="BJ2057" s="167"/>
      <c r="BK2057" s="167"/>
      <c r="BL2057" s="166"/>
      <c r="BM2057" s="166"/>
      <c r="BN2057" s="166"/>
      <c r="BO2057" s="166"/>
      <c r="BP2057" s="166"/>
      <c r="BQ2057" s="166"/>
      <c r="BR2057" s="166"/>
      <c r="BS2057" s="166"/>
      <c r="BT2057" s="166"/>
      <c r="BU2057" s="166"/>
      <c r="BV2057" s="166"/>
      <c r="BW2057" s="166"/>
      <c r="BX2057" s="166"/>
      <c r="BY2057" s="166"/>
      <c r="BZ2057" s="166"/>
      <c r="CA2057" s="166"/>
      <c r="CB2057" s="166"/>
      <c r="CC2057" s="166"/>
      <c r="CD2057" s="166"/>
      <c r="CE2057" s="166"/>
      <c r="CF2057" s="166"/>
      <c r="CG2057" s="166"/>
      <c r="CH2057" s="166"/>
      <c r="CI2057" s="166"/>
      <c r="CJ2057" s="166"/>
      <c r="CK2057" s="166"/>
      <c r="CL2057" s="166"/>
      <c r="CM2057" s="166"/>
      <c r="CN2057" s="166"/>
      <c r="CO2057" s="166"/>
      <c r="CP2057" s="166"/>
      <c r="CQ2057" s="166"/>
      <c r="CR2057" s="166"/>
      <c r="CS2057" s="166"/>
      <c r="CT2057" s="166"/>
      <c r="CU2057" s="166"/>
      <c r="CV2057" s="166"/>
      <c r="CW2057" s="166"/>
      <c r="CX2057" s="166"/>
      <c r="CY2057" s="166"/>
      <c r="CZ2057" s="166"/>
      <c r="DA2057" s="166"/>
      <c r="DB2057" s="166"/>
      <c r="DC2057" s="166"/>
      <c r="DD2057" s="166"/>
      <c r="DE2057" s="166"/>
      <c r="DF2057" s="166"/>
      <c r="DG2057" s="166"/>
      <c r="DH2057" s="166"/>
      <c r="DI2057" s="166"/>
      <c r="DJ2057" s="166"/>
      <c r="DK2057" s="166"/>
      <c r="DL2057" s="166"/>
      <c r="DM2057" s="166"/>
      <c r="DN2057" s="166"/>
      <c r="DO2057" s="166"/>
      <c r="DP2057" s="166"/>
      <c r="DQ2057" s="166"/>
      <c r="DR2057" s="166"/>
      <c r="DS2057" s="166"/>
      <c r="DT2057" s="166"/>
      <c r="DU2057" s="166"/>
      <c r="DV2057" s="166"/>
      <c r="DW2057" s="166"/>
      <c r="DX2057" s="166"/>
      <c r="DY2057" s="166"/>
      <c r="DZ2057" s="166"/>
      <c r="EA2057" s="166"/>
      <c r="EB2057" s="166"/>
      <c r="EC2057" s="166"/>
      <c r="ED2057" s="166"/>
      <c r="EE2057" s="166"/>
      <c r="EF2057" s="166"/>
      <c r="EG2057" s="166"/>
      <c r="EH2057" s="166"/>
      <c r="EI2057" s="166"/>
      <c r="EJ2057" s="166"/>
      <c r="EK2057" s="166"/>
      <c r="EL2057" s="166"/>
      <c r="EM2057" s="166"/>
      <c r="EN2057" s="166"/>
      <c r="EO2057" s="166"/>
      <c r="EP2057" s="166"/>
      <c r="EQ2057" s="166"/>
      <c r="ER2057" s="166"/>
      <c r="ES2057" s="166"/>
      <c r="ET2057" s="166"/>
      <c r="EU2057" s="166"/>
      <c r="EV2057" s="166"/>
      <c r="EW2057" s="166"/>
      <c r="EX2057" s="166"/>
      <c r="EY2057" s="166"/>
      <c r="EZ2057" s="166"/>
      <c r="FA2057" s="166"/>
      <c r="FB2057" s="166"/>
      <c r="FC2057" s="166"/>
      <c r="FD2057" s="166"/>
      <c r="FE2057" s="166"/>
      <c r="FF2057" s="166"/>
      <c r="FG2057" s="166"/>
      <c r="FH2057" s="166"/>
      <c r="FI2057" s="166"/>
      <c r="FJ2057" s="166"/>
    </row>
    <row r="2058" spans="13:166" s="19" customFormat="1">
      <c r="M2058" s="166"/>
      <c r="N2058" s="166"/>
      <c r="O2058" s="166"/>
      <c r="P2058" s="166"/>
      <c r="Q2058" s="166"/>
      <c r="R2058" s="166"/>
      <c r="S2058" s="166"/>
      <c r="T2058" s="166"/>
      <c r="U2058" s="166"/>
      <c r="V2058" s="166"/>
      <c r="W2058" s="166"/>
      <c r="X2058" s="166"/>
      <c r="Y2058" s="166"/>
      <c r="Z2058" s="166"/>
      <c r="AA2058" s="166"/>
      <c r="AB2058" s="166"/>
      <c r="AC2058" s="166"/>
      <c r="AD2058" s="166"/>
      <c r="AE2058" s="166"/>
      <c r="AF2058" s="166"/>
      <c r="AG2058" s="166"/>
      <c r="AH2058" s="167"/>
      <c r="AI2058" s="167"/>
      <c r="AJ2058" s="167"/>
      <c r="AK2058" s="167"/>
      <c r="AL2058" s="167"/>
      <c r="AM2058" s="167"/>
      <c r="AN2058" s="167"/>
      <c r="AO2058" s="167"/>
      <c r="AP2058" s="167"/>
      <c r="AQ2058" s="167"/>
      <c r="AR2058" s="167"/>
      <c r="AS2058" s="167"/>
      <c r="AT2058" s="167"/>
      <c r="AU2058" s="167"/>
      <c r="AV2058" s="167"/>
      <c r="AW2058" s="167"/>
      <c r="AX2058" s="167"/>
      <c r="AY2058" s="167"/>
      <c r="AZ2058" s="167"/>
      <c r="BA2058" s="167"/>
      <c r="BB2058" s="167"/>
      <c r="BC2058" s="167"/>
      <c r="BD2058" s="167"/>
      <c r="BE2058" s="167"/>
      <c r="BF2058" s="167"/>
      <c r="BG2058" s="167"/>
      <c r="BH2058" s="167"/>
      <c r="BI2058" s="167"/>
      <c r="BJ2058" s="167"/>
      <c r="BK2058" s="167"/>
      <c r="BL2058" s="166"/>
      <c r="BM2058" s="166"/>
      <c r="BN2058" s="166"/>
      <c r="BO2058" s="166"/>
      <c r="BP2058" s="166"/>
      <c r="BQ2058" s="166"/>
      <c r="BR2058" s="166"/>
      <c r="BS2058" s="166"/>
      <c r="BT2058" s="166"/>
      <c r="BU2058" s="166"/>
      <c r="BV2058" s="166"/>
      <c r="BW2058" s="166"/>
      <c r="BX2058" s="166"/>
      <c r="BY2058" s="166"/>
      <c r="BZ2058" s="166"/>
      <c r="CA2058" s="166"/>
      <c r="CB2058" s="166"/>
      <c r="CC2058" s="166"/>
      <c r="CD2058" s="166"/>
      <c r="CE2058" s="166"/>
      <c r="CF2058" s="166"/>
      <c r="CG2058" s="166"/>
      <c r="CH2058" s="166"/>
      <c r="CI2058" s="166"/>
      <c r="CJ2058" s="166"/>
      <c r="CK2058" s="166"/>
      <c r="CL2058" s="166"/>
      <c r="CM2058" s="166"/>
      <c r="CN2058" s="166"/>
      <c r="CO2058" s="166"/>
      <c r="CP2058" s="166"/>
      <c r="CQ2058" s="166"/>
      <c r="CR2058" s="166"/>
      <c r="CS2058" s="166"/>
      <c r="CT2058" s="166"/>
      <c r="CU2058" s="166"/>
      <c r="CV2058" s="166"/>
      <c r="CW2058" s="166"/>
      <c r="CX2058" s="166"/>
      <c r="CY2058" s="166"/>
      <c r="CZ2058" s="166"/>
      <c r="DA2058" s="166"/>
      <c r="DB2058" s="166"/>
      <c r="DC2058" s="166"/>
      <c r="DD2058" s="166"/>
      <c r="DE2058" s="166"/>
      <c r="DF2058" s="166"/>
      <c r="DG2058" s="166"/>
      <c r="DH2058" s="166"/>
      <c r="DI2058" s="166"/>
      <c r="DJ2058" s="166"/>
      <c r="DK2058" s="166"/>
      <c r="DL2058" s="166"/>
      <c r="DM2058" s="166"/>
      <c r="DN2058" s="166"/>
      <c r="DO2058" s="166"/>
      <c r="DP2058" s="166"/>
      <c r="DQ2058" s="166"/>
      <c r="DR2058" s="166"/>
      <c r="DS2058" s="166"/>
      <c r="DT2058" s="166"/>
      <c r="DU2058" s="166"/>
      <c r="DV2058" s="166"/>
      <c r="DW2058" s="166"/>
      <c r="DX2058" s="166"/>
      <c r="DY2058" s="166"/>
      <c r="DZ2058" s="166"/>
      <c r="EA2058" s="166"/>
      <c r="EB2058" s="166"/>
      <c r="EC2058" s="166"/>
      <c r="ED2058" s="166"/>
      <c r="EE2058" s="166"/>
      <c r="EF2058" s="166"/>
      <c r="EG2058" s="166"/>
      <c r="EH2058" s="166"/>
      <c r="EI2058" s="166"/>
      <c r="EJ2058" s="166"/>
      <c r="EK2058" s="166"/>
      <c r="EL2058" s="166"/>
      <c r="EM2058" s="166"/>
      <c r="EN2058" s="166"/>
      <c r="EO2058" s="166"/>
      <c r="EP2058" s="166"/>
      <c r="EQ2058" s="166"/>
      <c r="ER2058" s="166"/>
      <c r="ES2058" s="166"/>
      <c r="ET2058" s="166"/>
      <c r="EU2058" s="166"/>
      <c r="EV2058" s="166"/>
      <c r="EW2058" s="166"/>
      <c r="EX2058" s="166"/>
      <c r="EY2058" s="166"/>
      <c r="EZ2058" s="166"/>
      <c r="FA2058" s="166"/>
      <c r="FB2058" s="166"/>
      <c r="FC2058" s="166"/>
      <c r="FD2058" s="166"/>
      <c r="FE2058" s="166"/>
      <c r="FF2058" s="166"/>
      <c r="FG2058" s="166"/>
      <c r="FH2058" s="166"/>
      <c r="FI2058" s="166"/>
      <c r="FJ2058" s="166"/>
    </row>
    <row r="2059" spans="13:166" s="19" customFormat="1">
      <c r="M2059" s="166"/>
      <c r="N2059" s="166"/>
      <c r="O2059" s="166"/>
      <c r="P2059" s="166"/>
      <c r="Q2059" s="166"/>
      <c r="R2059" s="166"/>
      <c r="S2059" s="166"/>
      <c r="T2059" s="166"/>
      <c r="U2059" s="166"/>
      <c r="V2059" s="166"/>
      <c r="W2059" s="166"/>
      <c r="X2059" s="166"/>
      <c r="Y2059" s="166"/>
      <c r="Z2059" s="166"/>
      <c r="AA2059" s="166"/>
      <c r="AB2059" s="166"/>
      <c r="AC2059" s="166"/>
      <c r="AD2059" s="166"/>
      <c r="AE2059" s="166"/>
      <c r="AF2059" s="166"/>
      <c r="AG2059" s="166"/>
      <c r="AH2059" s="167"/>
      <c r="AI2059" s="167"/>
      <c r="AJ2059" s="167"/>
      <c r="AK2059" s="167"/>
      <c r="AL2059" s="167"/>
      <c r="AM2059" s="167"/>
      <c r="AN2059" s="167"/>
      <c r="AO2059" s="167"/>
      <c r="AP2059" s="167"/>
      <c r="AQ2059" s="167"/>
      <c r="AR2059" s="167"/>
      <c r="AS2059" s="167"/>
      <c r="AT2059" s="167"/>
      <c r="AU2059" s="167"/>
      <c r="AV2059" s="167"/>
      <c r="AW2059" s="167"/>
      <c r="AX2059" s="167"/>
      <c r="AY2059" s="167"/>
      <c r="AZ2059" s="167"/>
      <c r="BA2059" s="167"/>
      <c r="BB2059" s="167"/>
      <c r="BC2059" s="167"/>
      <c r="BD2059" s="167"/>
      <c r="BE2059" s="167"/>
      <c r="BF2059" s="167"/>
      <c r="BG2059" s="167"/>
      <c r="BH2059" s="167"/>
      <c r="BI2059" s="167"/>
      <c r="BJ2059" s="167"/>
      <c r="BK2059" s="167"/>
      <c r="BL2059" s="166"/>
      <c r="BM2059" s="166"/>
      <c r="BN2059" s="166"/>
      <c r="BO2059" s="166"/>
      <c r="BP2059" s="166"/>
      <c r="BQ2059" s="166"/>
      <c r="BR2059" s="166"/>
      <c r="BS2059" s="166"/>
      <c r="BT2059" s="166"/>
      <c r="BU2059" s="166"/>
      <c r="BV2059" s="166"/>
      <c r="BW2059" s="166"/>
      <c r="BX2059" s="166"/>
      <c r="BY2059" s="166"/>
      <c r="BZ2059" s="166"/>
      <c r="CA2059" s="166"/>
      <c r="CB2059" s="166"/>
      <c r="CC2059" s="166"/>
      <c r="CD2059" s="166"/>
      <c r="CE2059" s="166"/>
      <c r="CF2059" s="166"/>
      <c r="CG2059" s="166"/>
      <c r="CH2059" s="166"/>
      <c r="CI2059" s="166"/>
      <c r="CJ2059" s="166"/>
      <c r="CK2059" s="166"/>
      <c r="CL2059" s="166"/>
      <c r="CM2059" s="166"/>
      <c r="CN2059" s="166"/>
      <c r="CO2059" s="166"/>
      <c r="CP2059" s="166"/>
      <c r="CQ2059" s="166"/>
      <c r="CR2059" s="166"/>
      <c r="CS2059" s="166"/>
      <c r="CT2059" s="166"/>
      <c r="CU2059" s="166"/>
      <c r="CV2059" s="166"/>
      <c r="CW2059" s="166"/>
      <c r="CX2059" s="166"/>
      <c r="CY2059" s="166"/>
      <c r="CZ2059" s="166"/>
      <c r="DA2059" s="166"/>
      <c r="DB2059" s="166"/>
      <c r="DC2059" s="166"/>
      <c r="DD2059" s="166"/>
      <c r="DE2059" s="166"/>
      <c r="DF2059" s="166"/>
      <c r="DG2059" s="166"/>
      <c r="DH2059" s="166"/>
      <c r="DI2059" s="166"/>
      <c r="DJ2059" s="166"/>
      <c r="DK2059" s="166"/>
      <c r="DL2059" s="166"/>
      <c r="DM2059" s="166"/>
      <c r="DN2059" s="166"/>
      <c r="DO2059" s="166"/>
      <c r="DP2059" s="166"/>
      <c r="DQ2059" s="166"/>
      <c r="DR2059" s="166"/>
      <c r="DS2059" s="166"/>
      <c r="DT2059" s="166"/>
      <c r="DU2059" s="166"/>
      <c r="DV2059" s="166"/>
      <c r="DW2059" s="166"/>
      <c r="DX2059" s="166"/>
      <c r="DY2059" s="166"/>
      <c r="DZ2059" s="166"/>
      <c r="EA2059" s="166"/>
      <c r="EB2059" s="166"/>
      <c r="EC2059" s="166"/>
      <c r="ED2059" s="166"/>
      <c r="EE2059" s="166"/>
      <c r="EF2059" s="166"/>
      <c r="EG2059" s="166"/>
      <c r="EH2059" s="166"/>
      <c r="EI2059" s="166"/>
      <c r="EJ2059" s="166"/>
      <c r="EK2059" s="166"/>
      <c r="EL2059" s="166"/>
      <c r="EM2059" s="166"/>
      <c r="EN2059" s="166"/>
      <c r="EO2059" s="166"/>
      <c r="EP2059" s="166"/>
      <c r="EQ2059" s="166"/>
      <c r="ER2059" s="166"/>
      <c r="ES2059" s="166"/>
      <c r="ET2059" s="166"/>
      <c r="EU2059" s="166"/>
      <c r="EV2059" s="166"/>
      <c r="EW2059" s="166"/>
      <c r="EX2059" s="166"/>
      <c r="EY2059" s="166"/>
      <c r="EZ2059" s="166"/>
      <c r="FA2059" s="166"/>
      <c r="FB2059" s="166"/>
      <c r="FC2059" s="166"/>
      <c r="FD2059" s="166"/>
      <c r="FE2059" s="166"/>
      <c r="FF2059" s="166"/>
      <c r="FG2059" s="166"/>
      <c r="FH2059" s="166"/>
      <c r="FI2059" s="166"/>
      <c r="FJ2059" s="166"/>
    </row>
    <row r="2060" spans="13:166" s="19" customFormat="1">
      <c r="M2060" s="166"/>
      <c r="N2060" s="166"/>
      <c r="O2060" s="166"/>
      <c r="P2060" s="166"/>
      <c r="Q2060" s="166"/>
      <c r="R2060" s="166"/>
      <c r="S2060" s="166"/>
      <c r="T2060" s="166"/>
      <c r="U2060" s="166"/>
      <c r="V2060" s="166"/>
      <c r="W2060" s="166"/>
      <c r="X2060" s="166"/>
      <c r="Y2060" s="166"/>
      <c r="Z2060" s="166"/>
      <c r="AA2060" s="166"/>
      <c r="AB2060" s="166"/>
      <c r="AC2060" s="166"/>
      <c r="AD2060" s="166"/>
      <c r="AE2060" s="166"/>
      <c r="AF2060" s="166"/>
      <c r="AG2060" s="166"/>
      <c r="AH2060" s="167"/>
      <c r="AI2060" s="167"/>
      <c r="AJ2060" s="167"/>
      <c r="AK2060" s="167"/>
      <c r="AL2060" s="167"/>
      <c r="AM2060" s="167"/>
      <c r="AN2060" s="167"/>
      <c r="AO2060" s="167"/>
      <c r="AP2060" s="167"/>
      <c r="AQ2060" s="167"/>
      <c r="AR2060" s="167"/>
      <c r="AS2060" s="167"/>
      <c r="AT2060" s="167"/>
      <c r="AU2060" s="167"/>
      <c r="AV2060" s="167"/>
      <c r="AW2060" s="167"/>
      <c r="AX2060" s="167"/>
      <c r="AY2060" s="167"/>
      <c r="AZ2060" s="167"/>
      <c r="BA2060" s="167"/>
      <c r="BB2060" s="167"/>
      <c r="BC2060" s="167"/>
      <c r="BD2060" s="167"/>
      <c r="BE2060" s="167"/>
      <c r="BF2060" s="167"/>
      <c r="BG2060" s="167"/>
      <c r="BH2060" s="167"/>
      <c r="BI2060" s="167"/>
      <c r="BJ2060" s="167"/>
      <c r="BK2060" s="167"/>
      <c r="BL2060" s="166"/>
      <c r="BM2060" s="166"/>
      <c r="BN2060" s="166"/>
      <c r="BO2060" s="166"/>
      <c r="BP2060" s="166"/>
      <c r="BQ2060" s="166"/>
      <c r="BR2060" s="166"/>
      <c r="BS2060" s="166"/>
      <c r="BT2060" s="166"/>
      <c r="BU2060" s="166"/>
      <c r="BV2060" s="166"/>
      <c r="BW2060" s="166"/>
      <c r="BX2060" s="166"/>
      <c r="BY2060" s="166"/>
      <c r="BZ2060" s="166"/>
      <c r="CA2060" s="166"/>
      <c r="CB2060" s="166"/>
      <c r="CC2060" s="166"/>
      <c r="CD2060" s="166"/>
      <c r="CE2060" s="166"/>
      <c r="CF2060" s="166"/>
      <c r="CG2060" s="166"/>
      <c r="CH2060" s="166"/>
      <c r="CI2060" s="166"/>
      <c r="CJ2060" s="166"/>
      <c r="CK2060" s="166"/>
      <c r="CL2060" s="166"/>
      <c r="CM2060" s="166"/>
      <c r="CN2060" s="166"/>
      <c r="CO2060" s="166"/>
      <c r="CP2060" s="166"/>
      <c r="CQ2060" s="166"/>
      <c r="CR2060" s="166"/>
      <c r="CS2060" s="166"/>
      <c r="CT2060" s="166"/>
      <c r="CU2060" s="166"/>
      <c r="CV2060" s="166"/>
      <c r="CW2060" s="166"/>
      <c r="CX2060" s="166"/>
      <c r="CY2060" s="166"/>
      <c r="CZ2060" s="166"/>
      <c r="DA2060" s="166"/>
      <c r="DB2060" s="166"/>
      <c r="DC2060" s="166"/>
      <c r="DD2060" s="166"/>
      <c r="DE2060" s="166"/>
      <c r="DF2060" s="166"/>
      <c r="DG2060" s="166"/>
      <c r="DH2060" s="166"/>
      <c r="DI2060" s="166"/>
      <c r="DJ2060" s="166"/>
      <c r="DK2060" s="166"/>
      <c r="DL2060" s="166"/>
      <c r="DM2060" s="166"/>
      <c r="DN2060" s="166"/>
      <c r="DO2060" s="166"/>
      <c r="DP2060" s="166"/>
      <c r="DQ2060" s="166"/>
      <c r="DR2060" s="166"/>
      <c r="DS2060" s="166"/>
      <c r="DT2060" s="166"/>
      <c r="DU2060" s="166"/>
      <c r="DV2060" s="166"/>
      <c r="DW2060" s="166"/>
      <c r="DX2060" s="166"/>
      <c r="DY2060" s="166"/>
      <c r="DZ2060" s="166"/>
      <c r="EA2060" s="166"/>
      <c r="EB2060" s="166"/>
      <c r="EC2060" s="166"/>
      <c r="ED2060" s="166"/>
      <c r="EE2060" s="166"/>
      <c r="EF2060" s="166"/>
      <c r="EG2060" s="166"/>
      <c r="EH2060" s="166"/>
      <c r="EI2060" s="166"/>
      <c r="EJ2060" s="166"/>
      <c r="EK2060" s="166"/>
      <c r="EL2060" s="166"/>
      <c r="EM2060" s="166"/>
      <c r="EN2060" s="166"/>
      <c r="EO2060" s="166"/>
      <c r="EP2060" s="166"/>
      <c r="EQ2060" s="166"/>
      <c r="ER2060" s="166"/>
      <c r="ES2060" s="166"/>
      <c r="ET2060" s="166"/>
      <c r="EU2060" s="166"/>
      <c r="EV2060" s="166"/>
      <c r="EW2060" s="166"/>
      <c r="EX2060" s="166"/>
      <c r="EY2060" s="166"/>
      <c r="EZ2060" s="166"/>
      <c r="FA2060" s="166"/>
      <c r="FB2060" s="166"/>
      <c r="FC2060" s="166"/>
      <c r="FD2060" s="166"/>
      <c r="FE2060" s="166"/>
      <c r="FF2060" s="166"/>
      <c r="FG2060" s="166"/>
      <c r="FH2060" s="166"/>
      <c r="FI2060" s="166"/>
      <c r="FJ2060" s="166"/>
    </row>
    <row r="2061" spans="13:166" s="19" customFormat="1">
      <c r="M2061" s="166"/>
      <c r="N2061" s="166"/>
      <c r="O2061" s="166"/>
      <c r="P2061" s="166"/>
      <c r="Q2061" s="166"/>
      <c r="R2061" s="166"/>
      <c r="S2061" s="166"/>
      <c r="T2061" s="166"/>
      <c r="U2061" s="166"/>
      <c r="V2061" s="166"/>
      <c r="W2061" s="166"/>
      <c r="X2061" s="166"/>
      <c r="Y2061" s="166"/>
      <c r="Z2061" s="166"/>
      <c r="AA2061" s="166"/>
      <c r="AB2061" s="166"/>
      <c r="AC2061" s="166"/>
      <c r="AD2061" s="166"/>
      <c r="AE2061" s="166"/>
      <c r="AF2061" s="166"/>
      <c r="AG2061" s="166"/>
      <c r="AH2061" s="167"/>
      <c r="AI2061" s="167"/>
      <c r="AJ2061" s="167"/>
      <c r="AK2061" s="167"/>
      <c r="AL2061" s="167"/>
      <c r="AM2061" s="167"/>
      <c r="AN2061" s="167"/>
      <c r="AO2061" s="167"/>
      <c r="AP2061" s="167"/>
      <c r="AQ2061" s="167"/>
      <c r="AR2061" s="167"/>
      <c r="AS2061" s="167"/>
      <c r="AT2061" s="167"/>
      <c r="AU2061" s="167"/>
      <c r="AV2061" s="167"/>
      <c r="AW2061" s="167"/>
      <c r="AX2061" s="167"/>
      <c r="AY2061" s="167"/>
      <c r="AZ2061" s="167"/>
      <c r="BA2061" s="167"/>
      <c r="BB2061" s="167"/>
      <c r="BC2061" s="167"/>
      <c r="BD2061" s="167"/>
      <c r="BE2061" s="167"/>
      <c r="BF2061" s="167"/>
      <c r="BG2061" s="167"/>
      <c r="BH2061" s="167"/>
      <c r="BI2061" s="167"/>
      <c r="BJ2061" s="167"/>
      <c r="BK2061" s="167"/>
      <c r="BL2061" s="166"/>
      <c r="BM2061" s="166"/>
      <c r="BN2061" s="166"/>
      <c r="BO2061" s="166"/>
      <c r="BP2061" s="166"/>
      <c r="BQ2061" s="166"/>
      <c r="BR2061" s="166"/>
      <c r="BS2061" s="166"/>
      <c r="BT2061" s="166"/>
      <c r="BU2061" s="166"/>
      <c r="BV2061" s="166"/>
      <c r="BW2061" s="166"/>
      <c r="BX2061" s="166"/>
      <c r="BY2061" s="166"/>
      <c r="BZ2061" s="166"/>
      <c r="CA2061" s="166"/>
      <c r="CB2061" s="166"/>
      <c r="CC2061" s="166"/>
      <c r="CD2061" s="166"/>
      <c r="CE2061" s="166"/>
      <c r="CF2061" s="166"/>
      <c r="CG2061" s="166"/>
      <c r="CH2061" s="166"/>
      <c r="CI2061" s="166"/>
      <c r="CJ2061" s="166"/>
      <c r="CK2061" s="166"/>
      <c r="CL2061" s="166"/>
      <c r="CM2061" s="166"/>
      <c r="CN2061" s="166"/>
      <c r="CO2061" s="166"/>
      <c r="CP2061" s="166"/>
      <c r="CQ2061" s="166"/>
      <c r="CR2061" s="166"/>
      <c r="CS2061" s="166"/>
      <c r="CT2061" s="166"/>
      <c r="CU2061" s="166"/>
      <c r="CV2061" s="166"/>
      <c r="CW2061" s="166"/>
      <c r="CX2061" s="166"/>
      <c r="CY2061" s="166"/>
      <c r="CZ2061" s="166"/>
      <c r="DA2061" s="166"/>
      <c r="DB2061" s="166"/>
      <c r="DC2061" s="166"/>
      <c r="DD2061" s="166"/>
      <c r="DE2061" s="166"/>
      <c r="DF2061" s="166"/>
      <c r="DG2061" s="166"/>
      <c r="DH2061" s="166"/>
      <c r="DI2061" s="166"/>
      <c r="DJ2061" s="166"/>
      <c r="DK2061" s="166"/>
      <c r="DL2061" s="166"/>
      <c r="DM2061" s="166"/>
      <c r="DN2061" s="166"/>
      <c r="DO2061" s="166"/>
      <c r="DP2061" s="166"/>
      <c r="DQ2061" s="166"/>
      <c r="DR2061" s="166"/>
      <c r="DS2061" s="166"/>
      <c r="DT2061" s="166"/>
      <c r="DU2061" s="166"/>
      <c r="DV2061" s="166"/>
      <c r="DW2061" s="166"/>
      <c r="DX2061" s="166"/>
      <c r="DY2061" s="166"/>
      <c r="DZ2061" s="166"/>
      <c r="EA2061" s="166"/>
      <c r="EB2061" s="166"/>
      <c r="EC2061" s="166"/>
      <c r="ED2061" s="166"/>
      <c r="EE2061" s="166"/>
      <c r="EF2061" s="166"/>
      <c r="EG2061" s="166"/>
      <c r="EH2061" s="166"/>
      <c r="EI2061" s="166"/>
      <c r="EJ2061" s="166"/>
      <c r="EK2061" s="166"/>
      <c r="EL2061" s="166"/>
      <c r="EM2061" s="166"/>
      <c r="EN2061" s="166"/>
      <c r="EO2061" s="166"/>
      <c r="EP2061" s="166"/>
      <c r="EQ2061" s="166"/>
      <c r="ER2061" s="166"/>
      <c r="ES2061" s="166"/>
      <c r="ET2061" s="166"/>
      <c r="EU2061" s="166"/>
      <c r="EV2061" s="166"/>
      <c r="EW2061" s="166"/>
      <c r="EX2061" s="166"/>
      <c r="EY2061" s="166"/>
      <c r="EZ2061" s="166"/>
      <c r="FA2061" s="166"/>
      <c r="FB2061" s="166"/>
      <c r="FC2061" s="166"/>
      <c r="FD2061" s="166"/>
      <c r="FE2061" s="166"/>
      <c r="FF2061" s="166"/>
      <c r="FG2061" s="166"/>
      <c r="FH2061" s="166"/>
      <c r="FI2061" s="166"/>
      <c r="FJ2061" s="166"/>
    </row>
    <row r="2062" spans="13:166" s="19" customFormat="1">
      <c r="M2062" s="166"/>
      <c r="N2062" s="166"/>
      <c r="O2062" s="166"/>
      <c r="P2062" s="166"/>
      <c r="Q2062" s="166"/>
      <c r="R2062" s="166"/>
      <c r="S2062" s="166"/>
      <c r="T2062" s="166"/>
      <c r="U2062" s="166"/>
      <c r="V2062" s="166"/>
      <c r="W2062" s="166"/>
      <c r="X2062" s="166"/>
      <c r="Y2062" s="166"/>
      <c r="Z2062" s="166"/>
      <c r="AA2062" s="166"/>
      <c r="AB2062" s="166"/>
      <c r="AC2062" s="166"/>
      <c r="AD2062" s="166"/>
      <c r="AE2062" s="166"/>
      <c r="AF2062" s="166"/>
      <c r="AG2062" s="166"/>
      <c r="AH2062" s="167"/>
      <c r="AI2062" s="167"/>
      <c r="AJ2062" s="167"/>
      <c r="AK2062" s="167"/>
      <c r="AL2062" s="167"/>
      <c r="AM2062" s="167"/>
      <c r="AN2062" s="167"/>
      <c r="AO2062" s="167"/>
      <c r="AP2062" s="167"/>
      <c r="AQ2062" s="167"/>
      <c r="AR2062" s="167"/>
      <c r="AS2062" s="167"/>
      <c r="AT2062" s="167"/>
      <c r="AU2062" s="167"/>
      <c r="AV2062" s="167"/>
      <c r="AW2062" s="167"/>
      <c r="AX2062" s="167"/>
      <c r="AY2062" s="167"/>
      <c r="AZ2062" s="167"/>
      <c r="BA2062" s="167"/>
      <c r="BB2062" s="167"/>
      <c r="BC2062" s="167"/>
      <c r="BD2062" s="167"/>
      <c r="BE2062" s="167"/>
      <c r="BF2062" s="167"/>
      <c r="BG2062" s="167"/>
      <c r="BH2062" s="167"/>
      <c r="BI2062" s="167"/>
      <c r="BJ2062" s="167"/>
      <c r="BK2062" s="167"/>
      <c r="BL2062" s="166"/>
      <c r="BM2062" s="166"/>
      <c r="BN2062" s="166"/>
      <c r="BO2062" s="166"/>
      <c r="BP2062" s="166"/>
      <c r="BQ2062" s="166"/>
      <c r="BR2062" s="166"/>
      <c r="BS2062" s="166"/>
      <c r="BT2062" s="166"/>
      <c r="BU2062" s="166"/>
      <c r="BV2062" s="166"/>
      <c r="BW2062" s="166"/>
      <c r="BX2062" s="166"/>
      <c r="BY2062" s="166"/>
      <c r="BZ2062" s="166"/>
      <c r="CA2062" s="166"/>
      <c r="CB2062" s="166"/>
      <c r="CC2062" s="166"/>
      <c r="CD2062" s="166"/>
      <c r="CE2062" s="166"/>
      <c r="CF2062" s="166"/>
      <c r="CG2062" s="166"/>
      <c r="CH2062" s="166"/>
      <c r="CI2062" s="166"/>
      <c r="CJ2062" s="166"/>
      <c r="CK2062" s="166"/>
      <c r="CL2062" s="166"/>
      <c r="CM2062" s="166"/>
      <c r="CN2062" s="166"/>
      <c r="CO2062" s="166"/>
      <c r="CP2062" s="166"/>
      <c r="CQ2062" s="166"/>
      <c r="CR2062" s="166"/>
      <c r="CS2062" s="166"/>
      <c r="CT2062" s="166"/>
      <c r="CU2062" s="166"/>
      <c r="CV2062" s="166"/>
      <c r="CW2062" s="166"/>
      <c r="CX2062" s="166"/>
      <c r="CY2062" s="166"/>
      <c r="CZ2062" s="166"/>
      <c r="DA2062" s="166"/>
      <c r="DB2062" s="166"/>
      <c r="DC2062" s="166"/>
      <c r="DD2062" s="166"/>
      <c r="DE2062" s="166"/>
      <c r="DF2062" s="166"/>
      <c r="DG2062" s="166"/>
      <c r="DH2062" s="166"/>
      <c r="DI2062" s="166"/>
      <c r="DJ2062" s="166"/>
      <c r="DK2062" s="166"/>
      <c r="DL2062" s="166"/>
      <c r="DM2062" s="166"/>
      <c r="DN2062" s="166"/>
      <c r="DO2062" s="166"/>
      <c r="DP2062" s="166"/>
      <c r="DQ2062" s="166"/>
      <c r="DR2062" s="166"/>
      <c r="DS2062" s="166"/>
      <c r="DT2062" s="166"/>
      <c r="DU2062" s="166"/>
      <c r="DV2062" s="166"/>
      <c r="DW2062" s="166"/>
      <c r="DX2062" s="166"/>
      <c r="DY2062" s="166"/>
      <c r="DZ2062" s="166"/>
      <c r="EA2062" s="166"/>
      <c r="EB2062" s="166"/>
      <c r="EC2062" s="166"/>
      <c r="ED2062" s="166"/>
      <c r="EE2062" s="166"/>
      <c r="EF2062" s="166"/>
      <c r="EG2062" s="166"/>
      <c r="EH2062" s="166"/>
      <c r="EI2062" s="166"/>
      <c r="EJ2062" s="166"/>
      <c r="EK2062" s="166"/>
      <c r="EL2062" s="166"/>
      <c r="EM2062" s="166"/>
      <c r="EN2062" s="166"/>
      <c r="EO2062" s="166"/>
      <c r="EP2062" s="166"/>
      <c r="EQ2062" s="166"/>
      <c r="ER2062" s="166"/>
      <c r="ES2062" s="166"/>
      <c r="ET2062" s="166"/>
      <c r="EU2062" s="166"/>
      <c r="EV2062" s="166"/>
      <c r="EW2062" s="166"/>
      <c r="EX2062" s="166"/>
      <c r="EY2062" s="166"/>
      <c r="EZ2062" s="166"/>
      <c r="FA2062" s="166"/>
      <c r="FB2062" s="166"/>
      <c r="FC2062" s="166"/>
      <c r="FD2062" s="166"/>
      <c r="FE2062" s="166"/>
      <c r="FF2062" s="166"/>
      <c r="FG2062" s="166"/>
      <c r="FH2062" s="166"/>
      <c r="FI2062" s="166"/>
      <c r="FJ2062" s="166"/>
    </row>
    <row r="2063" spans="13:166" s="19" customFormat="1">
      <c r="M2063" s="166"/>
      <c r="N2063" s="166"/>
      <c r="O2063" s="166"/>
      <c r="P2063" s="166"/>
      <c r="Q2063" s="166"/>
      <c r="R2063" s="166"/>
      <c r="S2063" s="166"/>
      <c r="T2063" s="166"/>
      <c r="U2063" s="166"/>
      <c r="V2063" s="166"/>
      <c r="W2063" s="166"/>
      <c r="X2063" s="166"/>
      <c r="Y2063" s="166"/>
      <c r="Z2063" s="166"/>
      <c r="AA2063" s="166"/>
      <c r="AB2063" s="166"/>
      <c r="AC2063" s="166"/>
      <c r="AD2063" s="166"/>
      <c r="AE2063" s="166"/>
      <c r="AF2063" s="166"/>
      <c r="AG2063" s="166"/>
      <c r="AH2063" s="167"/>
      <c r="AI2063" s="167"/>
      <c r="AJ2063" s="167"/>
      <c r="AK2063" s="167"/>
      <c r="AL2063" s="167"/>
      <c r="AM2063" s="167"/>
      <c r="AN2063" s="167"/>
      <c r="AO2063" s="167"/>
      <c r="AP2063" s="167"/>
      <c r="AQ2063" s="167"/>
      <c r="AR2063" s="167"/>
      <c r="AS2063" s="167"/>
      <c r="AT2063" s="167"/>
      <c r="AU2063" s="167"/>
      <c r="AV2063" s="167"/>
      <c r="AW2063" s="167"/>
      <c r="AX2063" s="167"/>
      <c r="AY2063" s="167"/>
      <c r="AZ2063" s="167"/>
      <c r="BA2063" s="167"/>
      <c r="BB2063" s="167"/>
      <c r="BC2063" s="167"/>
      <c r="BD2063" s="167"/>
      <c r="BE2063" s="167"/>
      <c r="BF2063" s="167"/>
      <c r="BG2063" s="167"/>
      <c r="BH2063" s="167"/>
      <c r="BI2063" s="167"/>
      <c r="BJ2063" s="167"/>
      <c r="BK2063" s="167"/>
      <c r="BL2063" s="166"/>
      <c r="BM2063" s="166"/>
      <c r="BN2063" s="166"/>
      <c r="BO2063" s="166"/>
      <c r="BP2063" s="166"/>
      <c r="BQ2063" s="166"/>
      <c r="BR2063" s="166"/>
      <c r="BS2063" s="166"/>
      <c r="BT2063" s="166"/>
      <c r="BU2063" s="166"/>
      <c r="BV2063" s="166"/>
      <c r="BW2063" s="166"/>
      <c r="BX2063" s="166"/>
      <c r="BY2063" s="166"/>
      <c r="BZ2063" s="166"/>
      <c r="CA2063" s="166"/>
      <c r="CB2063" s="166"/>
      <c r="CC2063" s="166"/>
      <c r="CD2063" s="166"/>
      <c r="CE2063" s="166"/>
      <c r="CF2063" s="166"/>
      <c r="CG2063" s="166"/>
      <c r="CH2063" s="166"/>
      <c r="CI2063" s="166"/>
      <c r="CJ2063" s="166"/>
      <c r="CK2063" s="166"/>
      <c r="CL2063" s="166"/>
      <c r="CM2063" s="166"/>
      <c r="CN2063" s="166"/>
      <c r="CO2063" s="166"/>
      <c r="CP2063" s="166"/>
      <c r="CQ2063" s="166"/>
      <c r="CR2063" s="166"/>
      <c r="CS2063" s="166"/>
      <c r="CT2063" s="166"/>
      <c r="CU2063" s="166"/>
      <c r="CV2063" s="166"/>
      <c r="CW2063" s="166"/>
      <c r="CX2063" s="166"/>
      <c r="CY2063" s="166"/>
      <c r="CZ2063" s="166"/>
      <c r="DA2063" s="166"/>
      <c r="DB2063" s="166"/>
      <c r="DC2063" s="166"/>
      <c r="DD2063" s="166"/>
      <c r="DE2063" s="166"/>
      <c r="DF2063" s="166"/>
      <c r="DG2063" s="166"/>
      <c r="DH2063" s="166"/>
      <c r="DI2063" s="166"/>
      <c r="DJ2063" s="166"/>
      <c r="DK2063" s="166"/>
      <c r="DL2063" s="166"/>
      <c r="DM2063" s="166"/>
      <c r="DN2063" s="166"/>
      <c r="DO2063" s="166"/>
      <c r="DP2063" s="166"/>
      <c r="DQ2063" s="166"/>
      <c r="DR2063" s="166"/>
      <c r="DS2063" s="166"/>
      <c r="DT2063" s="166"/>
      <c r="DU2063" s="166"/>
      <c r="DV2063" s="166"/>
      <c r="DW2063" s="166"/>
      <c r="DX2063" s="166"/>
      <c r="DY2063" s="166"/>
      <c r="DZ2063" s="166"/>
      <c r="EA2063" s="166"/>
      <c r="EB2063" s="166"/>
      <c r="EC2063" s="166"/>
      <c r="ED2063" s="166"/>
      <c r="EE2063" s="166"/>
      <c r="EF2063" s="166"/>
      <c r="EG2063" s="166"/>
      <c r="EH2063" s="166"/>
      <c r="EI2063" s="166"/>
      <c r="EJ2063" s="166"/>
      <c r="EK2063" s="166"/>
      <c r="EL2063" s="166"/>
      <c r="EM2063" s="166"/>
      <c r="EN2063" s="166"/>
      <c r="EO2063" s="166"/>
      <c r="EP2063" s="166"/>
      <c r="EQ2063" s="166"/>
      <c r="ER2063" s="166"/>
      <c r="ES2063" s="166"/>
      <c r="ET2063" s="166"/>
      <c r="EU2063" s="166"/>
      <c r="EV2063" s="166"/>
      <c r="EW2063" s="166"/>
      <c r="EX2063" s="166"/>
      <c r="EY2063" s="166"/>
      <c r="EZ2063" s="166"/>
      <c r="FA2063" s="166"/>
      <c r="FB2063" s="166"/>
      <c r="FC2063" s="166"/>
      <c r="FD2063" s="166"/>
      <c r="FE2063" s="166"/>
      <c r="FF2063" s="166"/>
      <c r="FG2063" s="166"/>
      <c r="FH2063" s="166"/>
      <c r="FI2063" s="166"/>
      <c r="FJ2063" s="166"/>
    </row>
    <row r="2064" spans="13:166" s="19" customFormat="1">
      <c r="M2064" s="166"/>
      <c r="N2064" s="166"/>
      <c r="O2064" s="166"/>
      <c r="P2064" s="166"/>
      <c r="Q2064" s="166"/>
      <c r="R2064" s="166"/>
      <c r="S2064" s="166"/>
      <c r="T2064" s="166"/>
      <c r="U2064" s="166"/>
      <c r="V2064" s="166"/>
      <c r="W2064" s="166"/>
      <c r="X2064" s="166"/>
      <c r="Y2064" s="166"/>
      <c r="Z2064" s="166"/>
      <c r="AA2064" s="166"/>
      <c r="AB2064" s="166"/>
      <c r="AC2064" s="166"/>
      <c r="AD2064" s="166"/>
      <c r="AE2064" s="166"/>
      <c r="AF2064" s="166"/>
      <c r="AG2064" s="166"/>
      <c r="AH2064" s="167"/>
      <c r="AI2064" s="167"/>
      <c r="AJ2064" s="167"/>
      <c r="AK2064" s="167"/>
      <c r="AL2064" s="167"/>
      <c r="AM2064" s="167"/>
      <c r="AN2064" s="167"/>
      <c r="AO2064" s="167"/>
      <c r="AP2064" s="167"/>
      <c r="AQ2064" s="167"/>
      <c r="AR2064" s="167"/>
      <c r="AS2064" s="167"/>
      <c r="AT2064" s="167"/>
      <c r="AU2064" s="167"/>
      <c r="AV2064" s="167"/>
      <c r="AW2064" s="167"/>
      <c r="AX2064" s="167"/>
      <c r="AY2064" s="167"/>
      <c r="AZ2064" s="167"/>
      <c r="BA2064" s="167"/>
      <c r="BB2064" s="167"/>
      <c r="BC2064" s="167"/>
      <c r="BD2064" s="167"/>
      <c r="BE2064" s="167"/>
      <c r="BF2064" s="167"/>
      <c r="BG2064" s="167"/>
      <c r="BH2064" s="167"/>
      <c r="BI2064" s="167"/>
      <c r="BJ2064" s="167"/>
      <c r="BK2064" s="167"/>
      <c r="BL2064" s="166"/>
      <c r="BM2064" s="166"/>
      <c r="BN2064" s="166"/>
      <c r="BO2064" s="166"/>
      <c r="BP2064" s="166"/>
      <c r="BQ2064" s="166"/>
      <c r="BR2064" s="166"/>
      <c r="BS2064" s="166"/>
      <c r="BT2064" s="166"/>
      <c r="BU2064" s="166"/>
      <c r="BV2064" s="166"/>
      <c r="BW2064" s="166"/>
      <c r="BX2064" s="166"/>
      <c r="BY2064" s="166"/>
      <c r="BZ2064" s="166"/>
      <c r="CA2064" s="166"/>
      <c r="CB2064" s="166"/>
      <c r="CC2064" s="166"/>
      <c r="CD2064" s="166"/>
      <c r="CE2064" s="166"/>
      <c r="CF2064" s="166"/>
      <c r="CG2064" s="166"/>
      <c r="CH2064" s="166"/>
      <c r="CI2064" s="166"/>
      <c r="CJ2064" s="166"/>
      <c r="CK2064" s="166"/>
      <c r="CL2064" s="166"/>
      <c r="CM2064" s="166"/>
      <c r="CN2064" s="166"/>
      <c r="CO2064" s="166"/>
      <c r="CP2064" s="166"/>
      <c r="CQ2064" s="166"/>
      <c r="CR2064" s="166"/>
      <c r="CS2064" s="166"/>
      <c r="CT2064" s="166"/>
      <c r="CU2064" s="166"/>
      <c r="CV2064" s="166"/>
      <c r="CW2064" s="166"/>
      <c r="CX2064" s="166"/>
      <c r="CY2064" s="166"/>
      <c r="CZ2064" s="166"/>
      <c r="DA2064" s="166"/>
      <c r="DB2064" s="166"/>
      <c r="DC2064" s="166"/>
      <c r="DD2064" s="166"/>
      <c r="DE2064" s="166"/>
      <c r="DF2064" s="166"/>
      <c r="DG2064" s="166"/>
      <c r="DH2064" s="166"/>
      <c r="DI2064" s="166"/>
      <c r="DJ2064" s="166"/>
      <c r="DK2064" s="166"/>
      <c r="DL2064" s="166"/>
      <c r="DM2064" s="166"/>
      <c r="DN2064" s="166"/>
      <c r="DO2064" s="166"/>
      <c r="DP2064" s="166"/>
      <c r="DQ2064" s="166"/>
      <c r="DR2064" s="166"/>
      <c r="DS2064" s="166"/>
      <c r="DT2064" s="166"/>
      <c r="DU2064" s="166"/>
      <c r="DV2064" s="166"/>
      <c r="DW2064" s="166"/>
      <c r="DX2064" s="166"/>
      <c r="DY2064" s="166"/>
      <c r="DZ2064" s="166"/>
      <c r="EA2064" s="166"/>
      <c r="EB2064" s="166"/>
      <c r="EC2064" s="166"/>
      <c r="ED2064" s="166"/>
      <c r="EE2064" s="166"/>
      <c r="EF2064" s="166"/>
      <c r="EG2064" s="166"/>
      <c r="EH2064" s="166"/>
      <c r="EI2064" s="166"/>
      <c r="EJ2064" s="166"/>
      <c r="EK2064" s="166"/>
      <c r="EL2064" s="166"/>
      <c r="EM2064" s="166"/>
      <c r="EN2064" s="166"/>
      <c r="EO2064" s="166"/>
      <c r="EP2064" s="166"/>
      <c r="EQ2064" s="166"/>
      <c r="ER2064" s="166"/>
      <c r="ES2064" s="166"/>
      <c r="ET2064" s="166"/>
      <c r="EU2064" s="166"/>
      <c r="EV2064" s="166"/>
      <c r="EW2064" s="166"/>
      <c r="EX2064" s="166"/>
      <c r="EY2064" s="166"/>
      <c r="EZ2064" s="166"/>
      <c r="FA2064" s="166"/>
      <c r="FB2064" s="166"/>
      <c r="FC2064" s="166"/>
      <c r="FD2064" s="166"/>
      <c r="FE2064" s="166"/>
      <c r="FF2064" s="166"/>
      <c r="FG2064" s="166"/>
      <c r="FH2064" s="166"/>
      <c r="FI2064" s="166"/>
      <c r="FJ2064" s="166"/>
    </row>
    <row r="2065" spans="13:166" s="19" customFormat="1">
      <c r="M2065" s="166"/>
      <c r="N2065" s="166"/>
      <c r="O2065" s="166"/>
      <c r="P2065" s="166"/>
      <c r="Q2065" s="166"/>
      <c r="R2065" s="166"/>
      <c r="S2065" s="166"/>
      <c r="T2065" s="166"/>
      <c r="U2065" s="166"/>
      <c r="V2065" s="166"/>
      <c r="W2065" s="166"/>
      <c r="X2065" s="166"/>
      <c r="Y2065" s="166"/>
      <c r="Z2065" s="166"/>
      <c r="AA2065" s="166"/>
      <c r="AB2065" s="166"/>
      <c r="AC2065" s="166"/>
      <c r="AD2065" s="166"/>
      <c r="AE2065" s="166"/>
      <c r="AF2065" s="166"/>
      <c r="AG2065" s="166"/>
      <c r="AH2065" s="167"/>
      <c r="AI2065" s="167"/>
      <c r="AJ2065" s="167"/>
      <c r="AK2065" s="167"/>
      <c r="AL2065" s="167"/>
      <c r="AM2065" s="167"/>
      <c r="AN2065" s="167"/>
      <c r="AO2065" s="167"/>
      <c r="AP2065" s="167"/>
      <c r="AQ2065" s="167"/>
      <c r="AR2065" s="167"/>
      <c r="AS2065" s="167"/>
      <c r="AT2065" s="167"/>
      <c r="AU2065" s="167"/>
      <c r="AV2065" s="167"/>
      <c r="AW2065" s="167"/>
      <c r="AX2065" s="167"/>
      <c r="AY2065" s="167"/>
      <c r="AZ2065" s="167"/>
      <c r="BA2065" s="167"/>
      <c r="BB2065" s="167"/>
      <c r="BC2065" s="167"/>
      <c r="BD2065" s="167"/>
      <c r="BE2065" s="167"/>
      <c r="BF2065" s="167"/>
      <c r="BG2065" s="167"/>
      <c r="BH2065" s="167"/>
      <c r="BI2065" s="167"/>
      <c r="BJ2065" s="167"/>
      <c r="BK2065" s="167"/>
      <c r="BL2065" s="166"/>
      <c r="BM2065" s="166"/>
      <c r="BN2065" s="166"/>
      <c r="BO2065" s="166"/>
      <c r="BP2065" s="166"/>
      <c r="BQ2065" s="166"/>
      <c r="BR2065" s="166"/>
      <c r="BS2065" s="166"/>
      <c r="BT2065" s="166"/>
      <c r="BU2065" s="166"/>
      <c r="BV2065" s="166"/>
      <c r="BW2065" s="166"/>
      <c r="BX2065" s="166"/>
      <c r="BY2065" s="166"/>
      <c r="BZ2065" s="166"/>
      <c r="CA2065" s="166"/>
      <c r="CB2065" s="166"/>
      <c r="CC2065" s="166"/>
      <c r="CD2065" s="166"/>
      <c r="CE2065" s="166"/>
      <c r="CF2065" s="166"/>
      <c r="CG2065" s="166"/>
      <c r="CH2065" s="166"/>
      <c r="CI2065" s="166"/>
      <c r="CJ2065" s="166"/>
      <c r="CK2065" s="166"/>
      <c r="CL2065" s="166"/>
      <c r="CM2065" s="166"/>
      <c r="CN2065" s="166"/>
      <c r="CO2065" s="166"/>
      <c r="CP2065" s="166"/>
      <c r="CQ2065" s="166"/>
      <c r="CR2065" s="166"/>
      <c r="CS2065" s="166"/>
      <c r="CT2065" s="166"/>
      <c r="CU2065" s="166"/>
      <c r="CV2065" s="166"/>
      <c r="CW2065" s="166"/>
      <c r="CX2065" s="166"/>
      <c r="CY2065" s="166"/>
      <c r="CZ2065" s="166"/>
      <c r="DA2065" s="166"/>
      <c r="DB2065" s="166"/>
      <c r="DC2065" s="166"/>
      <c r="DD2065" s="166"/>
      <c r="DE2065" s="166"/>
      <c r="DF2065" s="166"/>
      <c r="DG2065" s="166"/>
      <c r="DH2065" s="166"/>
      <c r="DI2065" s="166"/>
      <c r="DJ2065" s="166"/>
      <c r="DK2065" s="166"/>
      <c r="DL2065" s="166"/>
      <c r="DM2065" s="166"/>
      <c r="DN2065" s="166"/>
      <c r="DO2065" s="166"/>
      <c r="DP2065" s="166"/>
      <c r="DQ2065" s="166"/>
      <c r="DR2065" s="166"/>
      <c r="DS2065" s="166"/>
      <c r="DT2065" s="166"/>
      <c r="DU2065" s="166"/>
      <c r="DV2065" s="166"/>
      <c r="DW2065" s="166"/>
      <c r="DX2065" s="166"/>
      <c r="DY2065" s="166"/>
      <c r="DZ2065" s="166"/>
      <c r="EA2065" s="166"/>
      <c r="EB2065" s="166"/>
      <c r="EC2065" s="166"/>
      <c r="ED2065" s="166"/>
      <c r="EE2065" s="166"/>
      <c r="EF2065" s="166"/>
      <c r="EG2065" s="166"/>
      <c r="EH2065" s="166"/>
      <c r="EI2065" s="166"/>
      <c r="EJ2065" s="166"/>
      <c r="EK2065" s="166"/>
      <c r="EL2065" s="166"/>
      <c r="EM2065" s="166"/>
      <c r="EN2065" s="166"/>
      <c r="EO2065" s="166"/>
      <c r="EP2065" s="166"/>
      <c r="EQ2065" s="166"/>
      <c r="ER2065" s="166"/>
      <c r="ES2065" s="166"/>
      <c r="ET2065" s="166"/>
      <c r="EU2065" s="166"/>
      <c r="EV2065" s="166"/>
      <c r="EW2065" s="166"/>
      <c r="EX2065" s="166"/>
      <c r="EY2065" s="166"/>
      <c r="EZ2065" s="166"/>
      <c r="FA2065" s="166"/>
      <c r="FB2065" s="166"/>
      <c r="FC2065" s="166"/>
      <c r="FD2065" s="166"/>
      <c r="FE2065" s="166"/>
      <c r="FF2065" s="166"/>
      <c r="FG2065" s="166"/>
      <c r="FH2065" s="166"/>
      <c r="FI2065" s="166"/>
      <c r="FJ2065" s="166"/>
    </row>
    <row r="2066" spans="13:166" s="19" customFormat="1">
      <c r="M2066" s="166"/>
      <c r="N2066" s="166"/>
      <c r="O2066" s="166"/>
      <c r="P2066" s="166"/>
      <c r="Q2066" s="166"/>
      <c r="R2066" s="166"/>
      <c r="S2066" s="166"/>
      <c r="T2066" s="166"/>
      <c r="U2066" s="166"/>
      <c r="V2066" s="166"/>
      <c r="W2066" s="166"/>
      <c r="X2066" s="166"/>
      <c r="Y2066" s="166"/>
      <c r="Z2066" s="166"/>
      <c r="AA2066" s="166"/>
      <c r="AB2066" s="166"/>
      <c r="AC2066" s="166"/>
      <c r="AD2066" s="166"/>
      <c r="AE2066" s="166"/>
      <c r="AF2066" s="166"/>
      <c r="AG2066" s="166"/>
      <c r="AH2066" s="167"/>
      <c r="AI2066" s="167"/>
      <c r="AJ2066" s="167"/>
      <c r="AK2066" s="167"/>
      <c r="AL2066" s="167"/>
      <c r="AM2066" s="167"/>
      <c r="AN2066" s="167"/>
      <c r="AO2066" s="167"/>
      <c r="AP2066" s="167"/>
      <c r="AQ2066" s="167"/>
      <c r="AR2066" s="167"/>
      <c r="AS2066" s="167"/>
      <c r="AT2066" s="167"/>
      <c r="AU2066" s="167"/>
      <c r="AV2066" s="167"/>
      <c r="AW2066" s="167"/>
      <c r="AX2066" s="167"/>
      <c r="AY2066" s="167"/>
      <c r="AZ2066" s="167"/>
      <c r="BA2066" s="167"/>
      <c r="BB2066" s="167"/>
      <c r="BC2066" s="167"/>
      <c r="BD2066" s="167"/>
      <c r="BE2066" s="167"/>
      <c r="BF2066" s="167"/>
      <c r="BG2066" s="167"/>
      <c r="BH2066" s="167"/>
      <c r="BI2066" s="167"/>
      <c r="BJ2066" s="167"/>
      <c r="BK2066" s="167"/>
      <c r="BL2066" s="166"/>
      <c r="BM2066" s="166"/>
      <c r="BN2066" s="166"/>
      <c r="BO2066" s="166"/>
      <c r="BP2066" s="166"/>
      <c r="BQ2066" s="166"/>
      <c r="BR2066" s="166"/>
      <c r="BS2066" s="166"/>
      <c r="BT2066" s="166"/>
      <c r="BU2066" s="166"/>
      <c r="BV2066" s="166"/>
      <c r="BW2066" s="166"/>
      <c r="BX2066" s="166"/>
      <c r="BY2066" s="166"/>
      <c r="BZ2066" s="166"/>
      <c r="CA2066" s="166"/>
      <c r="CB2066" s="166"/>
      <c r="CC2066" s="166"/>
      <c r="CD2066" s="166"/>
      <c r="CE2066" s="166"/>
      <c r="CF2066" s="166"/>
      <c r="CG2066" s="166"/>
      <c r="CH2066" s="166"/>
      <c r="CI2066" s="166"/>
      <c r="CJ2066" s="166"/>
      <c r="CK2066" s="166"/>
      <c r="CL2066" s="166"/>
      <c r="CM2066" s="166"/>
      <c r="CN2066" s="166"/>
      <c r="CO2066" s="166"/>
      <c r="CP2066" s="166"/>
      <c r="CQ2066" s="166"/>
      <c r="CR2066" s="166"/>
      <c r="CS2066" s="166"/>
      <c r="CT2066" s="166"/>
      <c r="CU2066" s="166"/>
      <c r="CV2066" s="166"/>
      <c r="CW2066" s="166"/>
      <c r="CX2066" s="166"/>
      <c r="CY2066" s="166"/>
      <c r="CZ2066" s="166"/>
      <c r="DA2066" s="166"/>
      <c r="DB2066" s="166"/>
      <c r="DC2066" s="166"/>
      <c r="DD2066" s="166"/>
      <c r="DE2066" s="166"/>
      <c r="DF2066" s="166"/>
      <c r="DG2066" s="166"/>
      <c r="DH2066" s="166"/>
      <c r="DI2066" s="166"/>
      <c r="DJ2066" s="166"/>
      <c r="DK2066" s="166"/>
      <c r="DL2066" s="166"/>
      <c r="DM2066" s="166"/>
      <c r="DN2066" s="166"/>
      <c r="DO2066" s="166"/>
      <c r="DP2066" s="166"/>
      <c r="DQ2066" s="166"/>
      <c r="DR2066" s="166"/>
      <c r="DS2066" s="166"/>
      <c r="DT2066" s="166"/>
      <c r="DU2066" s="166"/>
      <c r="DV2066" s="166"/>
      <c r="DW2066" s="166"/>
      <c r="DX2066" s="166"/>
      <c r="DY2066" s="166"/>
      <c r="DZ2066" s="166"/>
      <c r="EA2066" s="166"/>
      <c r="EB2066" s="166"/>
      <c r="EC2066" s="166"/>
      <c r="ED2066" s="166"/>
      <c r="EE2066" s="166"/>
      <c r="EF2066" s="166"/>
      <c r="EG2066" s="166"/>
      <c r="EH2066" s="166"/>
      <c r="EI2066" s="166"/>
      <c r="EJ2066" s="166"/>
      <c r="EK2066" s="166"/>
      <c r="EL2066" s="166"/>
      <c r="EM2066" s="166"/>
      <c r="EN2066" s="166"/>
      <c r="EO2066" s="166"/>
      <c r="EP2066" s="166"/>
      <c r="EQ2066" s="166"/>
      <c r="ER2066" s="166"/>
      <c r="ES2066" s="166"/>
      <c r="ET2066" s="166"/>
      <c r="EU2066" s="166"/>
      <c r="EV2066" s="166"/>
      <c r="EW2066" s="166"/>
      <c r="EX2066" s="166"/>
      <c r="EY2066" s="166"/>
      <c r="EZ2066" s="166"/>
      <c r="FA2066" s="166"/>
      <c r="FB2066" s="166"/>
      <c r="FC2066" s="166"/>
      <c r="FD2066" s="166"/>
      <c r="FE2066" s="166"/>
      <c r="FF2066" s="166"/>
      <c r="FG2066" s="166"/>
      <c r="FH2066" s="166"/>
      <c r="FI2066" s="166"/>
      <c r="FJ2066" s="166"/>
    </row>
    <row r="2067" spans="13:166" s="19" customFormat="1">
      <c r="M2067" s="166"/>
      <c r="N2067" s="166"/>
      <c r="O2067" s="166"/>
      <c r="P2067" s="166"/>
      <c r="Q2067" s="166"/>
      <c r="R2067" s="166"/>
      <c r="S2067" s="166"/>
      <c r="T2067" s="166"/>
      <c r="U2067" s="166"/>
      <c r="V2067" s="166"/>
      <c r="W2067" s="166"/>
      <c r="X2067" s="166"/>
      <c r="Y2067" s="166"/>
      <c r="Z2067" s="166"/>
      <c r="AA2067" s="166"/>
      <c r="AB2067" s="166"/>
      <c r="AC2067" s="166"/>
      <c r="AD2067" s="166"/>
      <c r="AE2067" s="166"/>
      <c r="AF2067" s="166"/>
      <c r="AG2067" s="166"/>
      <c r="AH2067" s="167"/>
      <c r="AI2067" s="167"/>
      <c r="AJ2067" s="167"/>
      <c r="AK2067" s="167"/>
      <c r="AL2067" s="167"/>
      <c r="AM2067" s="167"/>
      <c r="AN2067" s="167"/>
      <c r="AO2067" s="167"/>
      <c r="AP2067" s="167"/>
      <c r="AQ2067" s="167"/>
      <c r="AR2067" s="167"/>
      <c r="AS2067" s="167"/>
      <c r="AT2067" s="167"/>
      <c r="AU2067" s="167"/>
      <c r="AV2067" s="167"/>
      <c r="AW2067" s="167"/>
      <c r="AX2067" s="167"/>
      <c r="AY2067" s="167"/>
      <c r="AZ2067" s="167"/>
      <c r="BA2067" s="167"/>
      <c r="BB2067" s="167"/>
      <c r="BC2067" s="167"/>
      <c r="BD2067" s="167"/>
      <c r="BE2067" s="167"/>
      <c r="BF2067" s="167"/>
      <c r="BG2067" s="167"/>
      <c r="BH2067" s="167"/>
      <c r="BI2067" s="167"/>
      <c r="BJ2067" s="167"/>
      <c r="BK2067" s="167"/>
      <c r="BL2067" s="166"/>
      <c r="BM2067" s="166"/>
      <c r="BN2067" s="166"/>
      <c r="BO2067" s="166"/>
      <c r="BP2067" s="166"/>
      <c r="BQ2067" s="166"/>
      <c r="BR2067" s="166"/>
      <c r="BS2067" s="166"/>
      <c r="BT2067" s="166"/>
      <c r="BU2067" s="166"/>
      <c r="BV2067" s="166"/>
      <c r="BW2067" s="166"/>
      <c r="BX2067" s="166"/>
      <c r="BY2067" s="166"/>
      <c r="BZ2067" s="166"/>
      <c r="CA2067" s="166"/>
      <c r="CB2067" s="166"/>
      <c r="CC2067" s="166"/>
      <c r="CD2067" s="166"/>
      <c r="CE2067" s="166"/>
      <c r="CF2067" s="166"/>
      <c r="CG2067" s="166"/>
      <c r="CH2067" s="166"/>
      <c r="CI2067" s="166"/>
      <c r="CJ2067" s="166"/>
      <c r="CK2067" s="166"/>
      <c r="CL2067" s="166"/>
      <c r="CM2067" s="166"/>
      <c r="CN2067" s="166"/>
      <c r="CO2067" s="166"/>
      <c r="CP2067" s="166"/>
      <c r="CQ2067" s="166"/>
      <c r="CR2067" s="166"/>
      <c r="CS2067" s="166"/>
      <c r="CT2067" s="166"/>
      <c r="CU2067" s="166"/>
      <c r="CV2067" s="166"/>
      <c r="CW2067" s="166"/>
      <c r="CX2067" s="166"/>
      <c r="CY2067" s="166"/>
      <c r="CZ2067" s="166"/>
      <c r="DA2067" s="166"/>
      <c r="DB2067" s="166"/>
      <c r="DC2067" s="166"/>
      <c r="DD2067" s="166"/>
      <c r="DE2067" s="166"/>
      <c r="DF2067" s="166"/>
      <c r="DG2067" s="166"/>
      <c r="DH2067" s="166"/>
      <c r="DI2067" s="166"/>
      <c r="DJ2067" s="166"/>
      <c r="DK2067" s="166"/>
      <c r="DL2067" s="166"/>
      <c r="DM2067" s="166"/>
      <c r="DN2067" s="166"/>
      <c r="DO2067" s="166"/>
      <c r="DP2067" s="166"/>
      <c r="DQ2067" s="166"/>
      <c r="DR2067" s="166"/>
      <c r="DS2067" s="166"/>
      <c r="DT2067" s="166"/>
      <c r="DU2067" s="166"/>
      <c r="DV2067" s="166"/>
      <c r="DW2067" s="166"/>
      <c r="DX2067" s="166"/>
      <c r="DY2067" s="166"/>
      <c r="DZ2067" s="166"/>
      <c r="EA2067" s="166"/>
      <c r="EB2067" s="166"/>
      <c r="EC2067" s="166"/>
      <c r="ED2067" s="166"/>
      <c r="EE2067" s="166"/>
      <c r="EF2067" s="166"/>
      <c r="EG2067" s="166"/>
      <c r="EH2067" s="166"/>
      <c r="EI2067" s="166"/>
      <c r="EJ2067" s="166"/>
      <c r="EK2067" s="166"/>
      <c r="EL2067" s="166"/>
      <c r="EM2067" s="166"/>
      <c r="EN2067" s="166"/>
      <c r="EO2067" s="166"/>
      <c r="EP2067" s="166"/>
      <c r="EQ2067" s="166"/>
      <c r="ER2067" s="166"/>
      <c r="ES2067" s="166"/>
      <c r="ET2067" s="166"/>
      <c r="EU2067" s="166"/>
      <c r="EV2067" s="166"/>
      <c r="EW2067" s="166"/>
      <c r="EX2067" s="166"/>
      <c r="EY2067" s="166"/>
      <c r="EZ2067" s="166"/>
      <c r="FA2067" s="166"/>
      <c r="FB2067" s="166"/>
      <c r="FC2067" s="166"/>
      <c r="FD2067" s="166"/>
      <c r="FE2067" s="166"/>
      <c r="FF2067" s="166"/>
      <c r="FG2067" s="166"/>
      <c r="FH2067" s="166"/>
      <c r="FI2067" s="166"/>
      <c r="FJ2067" s="166"/>
    </row>
    <row r="2068" spans="13:166" s="19" customFormat="1">
      <c r="M2068" s="166"/>
      <c r="N2068" s="166"/>
      <c r="O2068" s="166"/>
      <c r="P2068" s="166"/>
      <c r="Q2068" s="166"/>
      <c r="R2068" s="166"/>
      <c r="S2068" s="166"/>
      <c r="T2068" s="166"/>
      <c r="U2068" s="166"/>
      <c r="V2068" s="166"/>
      <c r="W2068" s="166"/>
      <c r="X2068" s="166"/>
      <c r="Y2068" s="166"/>
      <c r="Z2068" s="166"/>
      <c r="AA2068" s="166"/>
      <c r="AB2068" s="166"/>
      <c r="AC2068" s="166"/>
      <c r="AD2068" s="166"/>
      <c r="AE2068" s="166"/>
      <c r="AF2068" s="166"/>
      <c r="AG2068" s="166"/>
      <c r="AH2068" s="167"/>
      <c r="AI2068" s="167"/>
      <c r="AJ2068" s="167"/>
      <c r="AK2068" s="167"/>
      <c r="AL2068" s="167"/>
      <c r="AM2068" s="167"/>
      <c r="AN2068" s="167"/>
      <c r="AO2068" s="167"/>
      <c r="AP2068" s="167"/>
      <c r="AQ2068" s="167"/>
      <c r="AR2068" s="167"/>
      <c r="AS2068" s="167"/>
      <c r="AT2068" s="167"/>
      <c r="AU2068" s="167"/>
      <c r="AV2068" s="167"/>
      <c r="AW2068" s="167"/>
      <c r="AX2068" s="167"/>
      <c r="AY2068" s="167"/>
      <c r="AZ2068" s="167"/>
      <c r="BA2068" s="167"/>
      <c r="BB2068" s="167"/>
      <c r="BC2068" s="167"/>
      <c r="BD2068" s="167"/>
      <c r="BE2068" s="167"/>
      <c r="BF2068" s="167"/>
      <c r="BG2068" s="167"/>
      <c r="BH2068" s="167"/>
      <c r="BI2068" s="167"/>
      <c r="BJ2068" s="167"/>
      <c r="BK2068" s="167"/>
      <c r="BL2068" s="166"/>
      <c r="BM2068" s="166"/>
      <c r="BN2068" s="166"/>
      <c r="BO2068" s="166"/>
      <c r="BP2068" s="166"/>
      <c r="BQ2068" s="166"/>
      <c r="BR2068" s="166"/>
      <c r="BS2068" s="166"/>
      <c r="BT2068" s="166"/>
      <c r="BU2068" s="166"/>
      <c r="BV2068" s="166"/>
      <c r="BW2068" s="166"/>
      <c r="BX2068" s="166"/>
      <c r="BY2068" s="166"/>
      <c r="BZ2068" s="166"/>
      <c r="CA2068" s="166"/>
      <c r="CB2068" s="166"/>
      <c r="CC2068" s="166"/>
      <c r="CD2068" s="166"/>
      <c r="CE2068" s="166"/>
      <c r="CF2068" s="166"/>
      <c r="CG2068" s="166"/>
      <c r="CH2068" s="166"/>
      <c r="CI2068" s="166"/>
      <c r="CJ2068" s="166"/>
      <c r="CK2068" s="166"/>
      <c r="CL2068" s="166"/>
      <c r="CM2068" s="166"/>
      <c r="CN2068" s="166"/>
      <c r="CO2068" s="166"/>
      <c r="CP2068" s="166"/>
      <c r="CQ2068" s="166"/>
      <c r="CR2068" s="166"/>
      <c r="CS2068" s="166"/>
      <c r="CT2068" s="166"/>
      <c r="CU2068" s="166"/>
      <c r="CV2068" s="166"/>
      <c r="CW2068" s="166"/>
      <c r="CX2068" s="166"/>
      <c r="CY2068" s="166"/>
      <c r="CZ2068" s="166"/>
      <c r="DA2068" s="166"/>
      <c r="DB2068" s="166"/>
      <c r="DC2068" s="166"/>
      <c r="DD2068" s="166"/>
      <c r="DE2068" s="166"/>
      <c r="DF2068" s="166"/>
      <c r="DG2068" s="166"/>
      <c r="DH2068" s="166"/>
      <c r="DI2068" s="166"/>
      <c r="DJ2068" s="166"/>
      <c r="DK2068" s="166"/>
      <c r="DL2068" s="166"/>
      <c r="DM2068" s="166"/>
      <c r="DN2068" s="166"/>
      <c r="DO2068" s="166"/>
      <c r="DP2068" s="166"/>
      <c r="DQ2068" s="166"/>
      <c r="DR2068" s="166"/>
      <c r="DS2068" s="166"/>
      <c r="DT2068" s="166"/>
      <c r="DU2068" s="166"/>
      <c r="DV2068" s="166"/>
      <c r="DW2068" s="166"/>
      <c r="DX2068" s="166"/>
      <c r="DY2068" s="166"/>
      <c r="DZ2068" s="166"/>
      <c r="EA2068" s="166"/>
      <c r="EB2068" s="166"/>
      <c r="EC2068" s="166"/>
      <c r="ED2068" s="166"/>
      <c r="EE2068" s="166"/>
      <c r="EF2068" s="166"/>
      <c r="EG2068" s="166"/>
      <c r="EH2068" s="166"/>
      <c r="EI2068" s="166"/>
      <c r="EJ2068" s="166"/>
      <c r="EK2068" s="166"/>
      <c r="EL2068" s="166"/>
      <c r="EM2068" s="166"/>
      <c r="EN2068" s="166"/>
      <c r="EO2068" s="166"/>
      <c r="EP2068" s="166"/>
      <c r="EQ2068" s="166"/>
      <c r="ER2068" s="166"/>
      <c r="ES2068" s="166"/>
      <c r="ET2068" s="166"/>
      <c r="EU2068" s="166"/>
      <c r="EV2068" s="166"/>
      <c r="EW2068" s="166"/>
      <c r="EX2068" s="166"/>
      <c r="EY2068" s="166"/>
      <c r="EZ2068" s="166"/>
      <c r="FA2068" s="166"/>
      <c r="FB2068" s="166"/>
      <c r="FC2068" s="166"/>
      <c r="FD2068" s="166"/>
      <c r="FE2068" s="166"/>
      <c r="FF2068" s="166"/>
      <c r="FG2068" s="166"/>
      <c r="FH2068" s="166"/>
      <c r="FI2068" s="166"/>
      <c r="FJ2068" s="166"/>
    </row>
    <row r="2069" spans="13:166" s="19" customFormat="1">
      <c r="M2069" s="166"/>
      <c r="N2069" s="166"/>
      <c r="O2069" s="166"/>
      <c r="P2069" s="166"/>
      <c r="Q2069" s="166"/>
      <c r="R2069" s="166"/>
      <c r="S2069" s="166"/>
      <c r="T2069" s="166"/>
      <c r="U2069" s="166"/>
      <c r="V2069" s="166"/>
      <c r="W2069" s="166"/>
      <c r="X2069" s="166"/>
      <c r="Y2069" s="166"/>
      <c r="Z2069" s="166"/>
      <c r="AA2069" s="166"/>
      <c r="AB2069" s="166"/>
      <c r="AC2069" s="166"/>
      <c r="AD2069" s="166"/>
      <c r="AE2069" s="166"/>
      <c r="AF2069" s="166"/>
      <c r="AG2069" s="166"/>
      <c r="AH2069" s="167"/>
      <c r="AI2069" s="167"/>
      <c r="AJ2069" s="167"/>
      <c r="AK2069" s="167"/>
      <c r="AL2069" s="167"/>
      <c r="AM2069" s="167"/>
      <c r="AN2069" s="167"/>
      <c r="AO2069" s="167"/>
      <c r="AP2069" s="167"/>
      <c r="AQ2069" s="167"/>
      <c r="AR2069" s="167"/>
      <c r="AS2069" s="167"/>
      <c r="AT2069" s="167"/>
      <c r="AU2069" s="167"/>
      <c r="AV2069" s="167"/>
      <c r="AW2069" s="167"/>
      <c r="AX2069" s="167"/>
      <c r="AY2069" s="167"/>
      <c r="AZ2069" s="167"/>
      <c r="BA2069" s="167"/>
      <c r="BB2069" s="167"/>
      <c r="BC2069" s="167"/>
      <c r="BD2069" s="167"/>
      <c r="BE2069" s="167"/>
      <c r="BF2069" s="167"/>
      <c r="BG2069" s="167"/>
      <c r="BH2069" s="167"/>
      <c r="BI2069" s="167"/>
      <c r="BJ2069" s="167"/>
      <c r="BK2069" s="167"/>
      <c r="BL2069" s="166"/>
      <c r="BM2069" s="166"/>
      <c r="BN2069" s="166"/>
      <c r="BO2069" s="166"/>
      <c r="BP2069" s="166"/>
      <c r="BQ2069" s="166"/>
      <c r="BR2069" s="166"/>
      <c r="BS2069" s="166"/>
      <c r="BT2069" s="166"/>
      <c r="BU2069" s="166"/>
      <c r="BV2069" s="166"/>
      <c r="BW2069" s="166"/>
      <c r="BX2069" s="166"/>
      <c r="BY2069" s="166"/>
      <c r="BZ2069" s="166"/>
      <c r="CA2069" s="166"/>
      <c r="CB2069" s="166"/>
      <c r="CC2069" s="166"/>
      <c r="CD2069" s="166"/>
      <c r="CE2069" s="166"/>
      <c r="CF2069" s="166"/>
      <c r="CG2069" s="166"/>
      <c r="CH2069" s="166"/>
      <c r="CI2069" s="166"/>
      <c r="CJ2069" s="166"/>
      <c r="CK2069" s="166"/>
      <c r="CL2069" s="166"/>
      <c r="CM2069" s="166"/>
      <c r="CN2069" s="166"/>
      <c r="CO2069" s="166"/>
      <c r="CP2069" s="166"/>
      <c r="CQ2069" s="166"/>
      <c r="CR2069" s="166"/>
      <c r="CS2069" s="166"/>
      <c r="CT2069" s="166"/>
      <c r="CU2069" s="166"/>
      <c r="CV2069" s="166"/>
      <c r="CW2069" s="166"/>
      <c r="CX2069" s="166"/>
      <c r="CY2069" s="166"/>
      <c r="CZ2069" s="166"/>
      <c r="DA2069" s="166"/>
      <c r="DB2069" s="166"/>
      <c r="DC2069" s="166"/>
      <c r="DD2069" s="166"/>
      <c r="DE2069" s="166"/>
      <c r="DF2069" s="166"/>
      <c r="DG2069" s="166"/>
      <c r="DH2069" s="166"/>
      <c r="DI2069" s="166"/>
      <c r="DJ2069" s="166"/>
      <c r="DK2069" s="166"/>
      <c r="DL2069" s="166"/>
      <c r="DM2069" s="166"/>
      <c r="DN2069" s="166"/>
      <c r="DO2069" s="166"/>
      <c r="DP2069" s="166"/>
      <c r="DQ2069" s="166"/>
      <c r="DR2069" s="166"/>
      <c r="DS2069" s="166"/>
      <c r="DT2069" s="166"/>
      <c r="DU2069" s="166"/>
      <c r="DV2069" s="166"/>
      <c r="DW2069" s="166"/>
      <c r="DX2069" s="166"/>
      <c r="DY2069" s="166"/>
      <c r="DZ2069" s="166"/>
      <c r="EA2069" s="166"/>
      <c r="EB2069" s="166"/>
      <c r="EC2069" s="166"/>
      <c r="ED2069" s="166"/>
      <c r="EE2069" s="166"/>
      <c r="EF2069" s="166"/>
      <c r="EG2069" s="166"/>
      <c r="EH2069" s="166"/>
      <c r="EI2069" s="166"/>
      <c r="EJ2069" s="166"/>
      <c r="EK2069" s="166"/>
      <c r="EL2069" s="166"/>
      <c r="EM2069" s="166"/>
      <c r="EN2069" s="166"/>
      <c r="EO2069" s="166"/>
      <c r="EP2069" s="166"/>
      <c r="EQ2069" s="166"/>
      <c r="ER2069" s="166"/>
      <c r="ES2069" s="166"/>
      <c r="ET2069" s="166"/>
      <c r="EU2069" s="166"/>
      <c r="EV2069" s="166"/>
      <c r="EW2069" s="166"/>
      <c r="EX2069" s="166"/>
      <c r="EY2069" s="166"/>
      <c r="EZ2069" s="166"/>
      <c r="FA2069" s="166"/>
      <c r="FB2069" s="166"/>
      <c r="FC2069" s="166"/>
      <c r="FD2069" s="166"/>
      <c r="FE2069" s="166"/>
      <c r="FF2069" s="166"/>
      <c r="FG2069" s="166"/>
      <c r="FH2069" s="166"/>
      <c r="FI2069" s="166"/>
      <c r="FJ2069" s="166"/>
    </row>
    <row r="2070" spans="13:166" s="19" customFormat="1">
      <c r="M2070" s="166"/>
      <c r="N2070" s="166"/>
      <c r="O2070" s="166"/>
      <c r="P2070" s="166"/>
      <c r="Q2070" s="166"/>
      <c r="R2070" s="166"/>
      <c r="S2070" s="166"/>
      <c r="T2070" s="166"/>
      <c r="U2070" s="166"/>
      <c r="V2070" s="166"/>
      <c r="W2070" s="166"/>
      <c r="X2070" s="166"/>
      <c r="Y2070" s="166"/>
      <c r="Z2070" s="166"/>
      <c r="AA2070" s="166"/>
      <c r="AB2070" s="166"/>
      <c r="AC2070" s="166"/>
      <c r="AD2070" s="166"/>
      <c r="AE2070" s="166"/>
      <c r="AF2070" s="166"/>
      <c r="AG2070" s="166"/>
      <c r="AH2070" s="167"/>
      <c r="AI2070" s="167"/>
      <c r="AJ2070" s="167"/>
      <c r="AK2070" s="167"/>
      <c r="AL2070" s="167"/>
      <c r="AM2070" s="167"/>
      <c r="AN2070" s="167"/>
      <c r="AO2070" s="167"/>
      <c r="AP2070" s="167"/>
      <c r="AQ2070" s="167"/>
      <c r="AR2070" s="167"/>
      <c r="AS2070" s="167"/>
      <c r="AT2070" s="167"/>
      <c r="AU2070" s="167"/>
      <c r="AV2070" s="167"/>
      <c r="AW2070" s="167"/>
      <c r="AX2070" s="167"/>
      <c r="AY2070" s="167"/>
      <c r="AZ2070" s="167"/>
      <c r="BA2070" s="167"/>
      <c r="BB2070" s="167"/>
      <c r="BC2070" s="167"/>
      <c r="BD2070" s="167"/>
      <c r="BE2070" s="167"/>
      <c r="BF2070" s="167"/>
      <c r="BG2070" s="167"/>
      <c r="BH2070" s="167"/>
      <c r="BI2070" s="167"/>
      <c r="BJ2070" s="167"/>
      <c r="BK2070" s="167"/>
      <c r="BL2070" s="166"/>
      <c r="BM2070" s="166"/>
      <c r="BN2070" s="166"/>
      <c r="BO2070" s="166"/>
      <c r="BP2070" s="166"/>
      <c r="BQ2070" s="166"/>
      <c r="BR2070" s="166"/>
      <c r="BS2070" s="166"/>
      <c r="BT2070" s="166"/>
      <c r="BU2070" s="166"/>
      <c r="BV2070" s="166"/>
      <c r="BW2070" s="166"/>
      <c r="BX2070" s="166"/>
      <c r="BY2070" s="166"/>
      <c r="BZ2070" s="166"/>
      <c r="CA2070" s="166"/>
      <c r="CB2070" s="166"/>
      <c r="CC2070" s="166"/>
      <c r="CD2070" s="166"/>
      <c r="CE2070" s="166"/>
      <c r="CF2070" s="166"/>
      <c r="CG2070" s="166"/>
      <c r="CH2070" s="166"/>
      <c r="CI2070" s="166"/>
      <c r="CJ2070" s="166"/>
      <c r="CK2070" s="166"/>
      <c r="CL2070" s="166"/>
      <c r="CM2070" s="166"/>
      <c r="CN2070" s="166"/>
      <c r="CO2070" s="166"/>
      <c r="CP2070" s="166"/>
      <c r="CQ2070" s="166"/>
      <c r="CR2070" s="166"/>
      <c r="CS2070" s="166"/>
      <c r="CT2070" s="166"/>
      <c r="CU2070" s="166"/>
      <c r="CV2070" s="166"/>
      <c r="CW2070" s="166"/>
      <c r="CX2070" s="166"/>
      <c r="CY2070" s="166"/>
      <c r="CZ2070" s="166"/>
      <c r="DA2070" s="166"/>
      <c r="DB2070" s="166"/>
      <c r="DC2070" s="166"/>
      <c r="DD2070" s="166"/>
      <c r="DE2070" s="166"/>
      <c r="DF2070" s="166"/>
      <c r="DG2070" s="166"/>
      <c r="DH2070" s="166"/>
      <c r="DI2070" s="166"/>
      <c r="DJ2070" s="166"/>
      <c r="DK2070" s="166"/>
      <c r="DL2070" s="166"/>
      <c r="DM2070" s="166"/>
      <c r="DN2070" s="166"/>
      <c r="DO2070" s="166"/>
      <c r="DP2070" s="166"/>
      <c r="DQ2070" s="166"/>
      <c r="DR2070" s="166"/>
      <c r="DS2070" s="166"/>
      <c r="DT2070" s="166"/>
      <c r="DU2070" s="166"/>
      <c r="DV2070" s="166"/>
      <c r="DW2070" s="166"/>
      <c r="DX2070" s="166"/>
      <c r="DY2070" s="166"/>
      <c r="DZ2070" s="166"/>
      <c r="EA2070" s="166"/>
      <c r="EB2070" s="166"/>
      <c r="EC2070" s="166"/>
      <c r="ED2070" s="166"/>
      <c r="EE2070" s="166"/>
      <c r="EF2070" s="166"/>
      <c r="EG2070" s="166"/>
      <c r="EH2070" s="166"/>
      <c r="EI2070" s="166"/>
      <c r="EJ2070" s="166"/>
      <c r="EK2070" s="166"/>
      <c r="EL2070" s="166"/>
      <c r="EM2070" s="166"/>
      <c r="EN2070" s="166"/>
      <c r="EO2070" s="166"/>
      <c r="EP2070" s="166"/>
      <c r="EQ2070" s="166"/>
      <c r="ER2070" s="166"/>
      <c r="ES2070" s="166"/>
      <c r="ET2070" s="166"/>
      <c r="EU2070" s="166"/>
      <c r="EV2070" s="166"/>
      <c r="EW2070" s="166"/>
      <c r="EX2070" s="166"/>
      <c r="EY2070" s="166"/>
      <c r="EZ2070" s="166"/>
      <c r="FA2070" s="166"/>
      <c r="FB2070" s="166"/>
      <c r="FC2070" s="166"/>
      <c r="FD2070" s="166"/>
      <c r="FE2070" s="166"/>
      <c r="FF2070" s="166"/>
      <c r="FG2070" s="166"/>
      <c r="FH2070" s="166"/>
      <c r="FI2070" s="166"/>
      <c r="FJ2070" s="166"/>
    </row>
    <row r="2071" spans="13:166" s="19" customFormat="1">
      <c r="M2071" s="166"/>
      <c r="N2071" s="166"/>
      <c r="O2071" s="166"/>
      <c r="P2071" s="166"/>
      <c r="Q2071" s="166"/>
      <c r="R2071" s="166"/>
      <c r="S2071" s="166"/>
      <c r="T2071" s="166"/>
      <c r="U2071" s="166"/>
      <c r="V2071" s="166"/>
      <c r="W2071" s="166"/>
      <c r="X2071" s="166"/>
      <c r="Y2071" s="166"/>
      <c r="Z2071" s="166"/>
      <c r="AA2071" s="166"/>
      <c r="AB2071" s="166"/>
      <c r="AC2071" s="166"/>
      <c r="AD2071" s="166"/>
      <c r="AE2071" s="166"/>
      <c r="AF2071" s="166"/>
      <c r="AG2071" s="166"/>
      <c r="AH2071" s="167"/>
      <c r="AI2071" s="167"/>
      <c r="AJ2071" s="167"/>
      <c r="AK2071" s="167"/>
      <c r="AL2071" s="167"/>
      <c r="AM2071" s="167"/>
      <c r="AN2071" s="167"/>
      <c r="AO2071" s="167"/>
      <c r="AP2071" s="167"/>
      <c r="AQ2071" s="167"/>
      <c r="AR2071" s="167"/>
      <c r="AS2071" s="167"/>
      <c r="AT2071" s="167"/>
      <c r="AU2071" s="167"/>
      <c r="AV2071" s="167"/>
      <c r="AW2071" s="167"/>
      <c r="AX2071" s="167"/>
      <c r="AY2071" s="167"/>
      <c r="AZ2071" s="167"/>
      <c r="BA2071" s="167"/>
      <c r="BB2071" s="167"/>
      <c r="BC2071" s="167"/>
      <c r="BD2071" s="167"/>
      <c r="BE2071" s="167"/>
      <c r="BF2071" s="167"/>
      <c r="BG2071" s="167"/>
      <c r="BH2071" s="167"/>
      <c r="BI2071" s="167"/>
      <c r="BJ2071" s="167"/>
      <c r="BK2071" s="167"/>
      <c r="BL2071" s="166"/>
      <c r="BM2071" s="166"/>
      <c r="BN2071" s="166"/>
      <c r="BO2071" s="166"/>
      <c r="BP2071" s="166"/>
      <c r="BQ2071" s="166"/>
      <c r="BR2071" s="166"/>
      <c r="BS2071" s="166"/>
      <c r="BT2071" s="166"/>
      <c r="BU2071" s="166"/>
      <c r="BV2071" s="166"/>
      <c r="BW2071" s="166"/>
      <c r="BX2071" s="166"/>
      <c r="BY2071" s="166"/>
      <c r="BZ2071" s="166"/>
      <c r="CA2071" s="166"/>
      <c r="CB2071" s="166"/>
      <c r="CC2071" s="166"/>
      <c r="CD2071" s="166"/>
      <c r="CE2071" s="166"/>
      <c r="CF2071" s="166"/>
      <c r="CG2071" s="166"/>
      <c r="CH2071" s="166"/>
      <c r="CI2071" s="166"/>
      <c r="CJ2071" s="166"/>
      <c r="CK2071" s="166"/>
      <c r="CL2071" s="166"/>
      <c r="CM2071" s="166"/>
      <c r="CN2071" s="166"/>
      <c r="CO2071" s="166"/>
      <c r="CP2071" s="166"/>
      <c r="CQ2071" s="166"/>
      <c r="CR2071" s="166"/>
      <c r="CS2071" s="166"/>
      <c r="CT2071" s="166"/>
      <c r="CU2071" s="166"/>
      <c r="CV2071" s="166"/>
      <c r="CW2071" s="166"/>
      <c r="CX2071" s="166"/>
      <c r="CY2071" s="166"/>
      <c r="CZ2071" s="166"/>
      <c r="DA2071" s="166"/>
      <c r="DB2071" s="166"/>
      <c r="DC2071" s="166"/>
      <c r="DD2071" s="166"/>
      <c r="DE2071" s="166"/>
      <c r="DF2071" s="166"/>
      <c r="DG2071" s="166"/>
      <c r="DH2071" s="166"/>
      <c r="DI2071" s="166"/>
      <c r="DJ2071" s="166"/>
      <c r="DK2071" s="166"/>
      <c r="DL2071" s="166"/>
      <c r="DM2071" s="166"/>
      <c r="DN2071" s="166"/>
      <c r="DO2071" s="166"/>
      <c r="DP2071" s="166"/>
      <c r="DQ2071" s="166"/>
      <c r="DR2071" s="166"/>
      <c r="DS2071" s="166"/>
      <c r="DT2071" s="166"/>
      <c r="DU2071" s="166"/>
      <c r="DV2071" s="166"/>
      <c r="DW2071" s="166"/>
      <c r="DX2071" s="166"/>
      <c r="DY2071" s="166"/>
      <c r="DZ2071" s="166"/>
      <c r="EA2071" s="166"/>
      <c r="EB2071" s="166"/>
      <c r="EC2071" s="166"/>
      <c r="ED2071" s="166"/>
      <c r="EE2071" s="166"/>
      <c r="EF2071" s="166"/>
      <c r="EG2071" s="166"/>
      <c r="EH2071" s="166"/>
      <c r="EI2071" s="166"/>
      <c r="EJ2071" s="166"/>
      <c r="EK2071" s="166"/>
      <c r="EL2071" s="166"/>
      <c r="EM2071" s="166"/>
      <c r="EN2071" s="166"/>
      <c r="EO2071" s="166"/>
      <c r="EP2071" s="166"/>
      <c r="EQ2071" s="166"/>
      <c r="ER2071" s="166"/>
      <c r="ES2071" s="166"/>
      <c r="ET2071" s="166"/>
      <c r="EU2071" s="166"/>
      <c r="EV2071" s="166"/>
      <c r="EW2071" s="166"/>
      <c r="EX2071" s="166"/>
      <c r="EY2071" s="166"/>
      <c r="EZ2071" s="166"/>
      <c r="FA2071" s="166"/>
      <c r="FB2071" s="166"/>
      <c r="FC2071" s="166"/>
      <c r="FD2071" s="166"/>
      <c r="FE2071" s="166"/>
      <c r="FF2071" s="166"/>
      <c r="FG2071" s="166"/>
      <c r="FH2071" s="166"/>
      <c r="FI2071" s="166"/>
      <c r="FJ2071" s="166"/>
    </row>
    <row r="2072" spans="13:166" s="19" customFormat="1">
      <c r="M2072" s="166"/>
      <c r="N2072" s="166"/>
      <c r="O2072" s="166"/>
      <c r="P2072" s="166"/>
      <c r="Q2072" s="166"/>
      <c r="R2072" s="166"/>
      <c r="S2072" s="166"/>
      <c r="T2072" s="166"/>
      <c r="U2072" s="166"/>
      <c r="V2072" s="166"/>
      <c r="W2072" s="166"/>
      <c r="X2072" s="166"/>
      <c r="Y2072" s="166"/>
      <c r="Z2072" s="166"/>
      <c r="AA2072" s="166"/>
      <c r="AB2072" s="166"/>
      <c r="AC2072" s="166"/>
      <c r="AD2072" s="166"/>
      <c r="AE2072" s="166"/>
      <c r="AF2072" s="166"/>
      <c r="AG2072" s="166"/>
      <c r="AH2072" s="167"/>
      <c r="AI2072" s="167"/>
      <c r="AJ2072" s="167"/>
      <c r="AK2072" s="167"/>
      <c r="AL2072" s="167"/>
      <c r="AM2072" s="167"/>
      <c r="AN2072" s="167"/>
      <c r="AO2072" s="167"/>
      <c r="AP2072" s="167"/>
      <c r="AQ2072" s="167"/>
      <c r="AR2072" s="167"/>
      <c r="AS2072" s="167"/>
      <c r="AT2072" s="167"/>
      <c r="AU2072" s="167"/>
      <c r="AV2072" s="167"/>
      <c r="AW2072" s="167"/>
      <c r="AX2072" s="167"/>
      <c r="AY2072" s="167"/>
      <c r="AZ2072" s="167"/>
      <c r="BA2072" s="167"/>
      <c r="BB2072" s="167"/>
      <c r="BC2072" s="167"/>
      <c r="BD2072" s="167"/>
      <c r="BE2072" s="167"/>
      <c r="BF2072" s="167"/>
      <c r="BG2072" s="167"/>
      <c r="BH2072" s="167"/>
      <c r="BI2072" s="167"/>
      <c r="BJ2072" s="167"/>
      <c r="BK2072" s="167"/>
      <c r="BL2072" s="166"/>
      <c r="BM2072" s="166"/>
      <c r="BN2072" s="166"/>
      <c r="BO2072" s="166"/>
      <c r="BP2072" s="166"/>
      <c r="BQ2072" s="166"/>
      <c r="BR2072" s="166"/>
      <c r="BS2072" s="166"/>
      <c r="BT2072" s="166"/>
      <c r="BU2072" s="166"/>
      <c r="BV2072" s="166"/>
      <c r="BW2072" s="166"/>
      <c r="BX2072" s="166"/>
      <c r="BY2072" s="166"/>
      <c r="BZ2072" s="166"/>
      <c r="CA2072" s="166"/>
      <c r="CB2072" s="166"/>
      <c r="CC2072" s="166"/>
      <c r="CD2072" s="166"/>
      <c r="CE2072" s="166"/>
      <c r="CF2072" s="166"/>
      <c r="CG2072" s="166"/>
      <c r="CH2072" s="166"/>
      <c r="CI2072" s="166"/>
      <c r="CJ2072" s="166"/>
      <c r="CK2072" s="166"/>
      <c r="CL2072" s="166"/>
      <c r="CM2072" s="166"/>
      <c r="CN2072" s="166"/>
      <c r="CO2072" s="166"/>
      <c r="CP2072" s="166"/>
      <c r="CQ2072" s="166"/>
      <c r="CR2072" s="166"/>
      <c r="CS2072" s="166"/>
      <c r="CT2072" s="166"/>
      <c r="CU2072" s="166"/>
      <c r="CV2072" s="166"/>
      <c r="CW2072" s="166"/>
      <c r="CX2072" s="166"/>
      <c r="CY2072" s="166"/>
      <c r="CZ2072" s="166"/>
      <c r="DA2072" s="166"/>
      <c r="DB2072" s="166"/>
      <c r="DC2072" s="166"/>
      <c r="DD2072" s="166"/>
      <c r="DE2072" s="166"/>
      <c r="DF2072" s="166"/>
      <c r="DG2072" s="166"/>
      <c r="DH2072" s="166"/>
      <c r="DI2072" s="166"/>
      <c r="DJ2072" s="166"/>
      <c r="DK2072" s="166"/>
      <c r="DL2072" s="166"/>
      <c r="DM2072" s="166"/>
      <c r="DN2072" s="166"/>
      <c r="DO2072" s="166"/>
      <c r="DP2072" s="166"/>
      <c r="DQ2072" s="166"/>
      <c r="DR2072" s="166"/>
      <c r="DS2072" s="166"/>
      <c r="DT2072" s="166"/>
      <c r="DU2072" s="166"/>
      <c r="DV2072" s="166"/>
      <c r="DW2072" s="166"/>
      <c r="DX2072" s="166"/>
      <c r="DY2072" s="166"/>
      <c r="DZ2072" s="166"/>
      <c r="EA2072" s="166"/>
      <c r="EB2072" s="166"/>
      <c r="EC2072" s="166"/>
      <c r="ED2072" s="166"/>
      <c r="EE2072" s="166"/>
      <c r="EF2072" s="166"/>
      <c r="EG2072" s="166"/>
      <c r="EH2072" s="166"/>
      <c r="EI2072" s="166"/>
      <c r="EJ2072" s="166"/>
      <c r="EK2072" s="166"/>
      <c r="EL2072" s="166"/>
      <c r="EM2072" s="166"/>
      <c r="EN2072" s="166"/>
      <c r="EO2072" s="166"/>
      <c r="EP2072" s="166"/>
      <c r="EQ2072" s="166"/>
      <c r="ER2072" s="166"/>
      <c r="ES2072" s="166"/>
      <c r="ET2072" s="166"/>
      <c r="EU2072" s="166"/>
      <c r="EV2072" s="166"/>
      <c r="EW2072" s="166"/>
      <c r="EX2072" s="166"/>
      <c r="EY2072" s="166"/>
      <c r="EZ2072" s="166"/>
      <c r="FA2072" s="166"/>
      <c r="FB2072" s="166"/>
      <c r="FC2072" s="166"/>
      <c r="FD2072" s="166"/>
      <c r="FE2072" s="166"/>
      <c r="FF2072" s="166"/>
      <c r="FG2072" s="166"/>
      <c r="FH2072" s="166"/>
      <c r="FI2072" s="166"/>
      <c r="FJ2072" s="166"/>
    </row>
    <row r="2073" spans="13:166" s="19" customFormat="1">
      <c r="M2073" s="166"/>
      <c r="N2073" s="166"/>
      <c r="O2073" s="166"/>
      <c r="P2073" s="166"/>
      <c r="Q2073" s="166"/>
      <c r="R2073" s="166"/>
      <c r="S2073" s="166"/>
      <c r="T2073" s="166"/>
      <c r="U2073" s="166"/>
      <c r="V2073" s="166"/>
      <c r="W2073" s="166"/>
      <c r="X2073" s="166"/>
      <c r="Y2073" s="166"/>
      <c r="Z2073" s="166"/>
      <c r="AA2073" s="166"/>
      <c r="AB2073" s="166"/>
      <c r="AC2073" s="166"/>
      <c r="AD2073" s="166"/>
      <c r="AE2073" s="166"/>
      <c r="AF2073" s="166"/>
      <c r="AG2073" s="166"/>
      <c r="AH2073" s="167"/>
      <c r="AI2073" s="167"/>
      <c r="AJ2073" s="167"/>
      <c r="AK2073" s="167"/>
      <c r="AL2073" s="167"/>
      <c r="AM2073" s="167"/>
      <c r="AN2073" s="167"/>
      <c r="AO2073" s="167"/>
      <c r="AP2073" s="167"/>
      <c r="AQ2073" s="167"/>
      <c r="AR2073" s="167"/>
      <c r="AS2073" s="167"/>
      <c r="AT2073" s="167"/>
      <c r="AU2073" s="167"/>
      <c r="AV2073" s="167"/>
      <c r="AW2073" s="167"/>
      <c r="AX2073" s="167"/>
      <c r="AY2073" s="167"/>
      <c r="AZ2073" s="167"/>
      <c r="BA2073" s="167"/>
      <c r="BB2073" s="167"/>
      <c r="BC2073" s="167"/>
      <c r="BD2073" s="167"/>
      <c r="BE2073" s="167"/>
      <c r="BF2073" s="167"/>
      <c r="BG2073" s="167"/>
      <c r="BH2073" s="167"/>
      <c r="BI2073" s="167"/>
      <c r="BJ2073" s="167"/>
      <c r="BK2073" s="167"/>
      <c r="BL2073" s="166"/>
      <c r="BM2073" s="166"/>
      <c r="BN2073" s="166"/>
      <c r="BO2073" s="166"/>
      <c r="BP2073" s="166"/>
      <c r="BQ2073" s="166"/>
      <c r="BR2073" s="166"/>
      <c r="BS2073" s="166"/>
      <c r="BT2073" s="166"/>
      <c r="BU2073" s="166"/>
      <c r="BV2073" s="166"/>
      <c r="BW2073" s="166"/>
      <c r="BX2073" s="166"/>
      <c r="BY2073" s="166"/>
      <c r="BZ2073" s="166"/>
      <c r="CA2073" s="166"/>
      <c r="CB2073" s="166"/>
      <c r="CC2073" s="166"/>
      <c r="CD2073" s="166"/>
      <c r="CE2073" s="166"/>
      <c r="CF2073" s="166"/>
      <c r="CG2073" s="166"/>
      <c r="CH2073" s="166"/>
      <c r="CI2073" s="166"/>
      <c r="CJ2073" s="166"/>
      <c r="CK2073" s="166"/>
      <c r="CL2073" s="166"/>
      <c r="CM2073" s="166"/>
      <c r="CN2073" s="166"/>
      <c r="CO2073" s="166"/>
      <c r="CP2073" s="166"/>
      <c r="CQ2073" s="166"/>
      <c r="CR2073" s="166"/>
      <c r="CS2073" s="166"/>
      <c r="CT2073" s="166"/>
      <c r="CU2073" s="166"/>
      <c r="CV2073" s="166"/>
      <c r="CW2073" s="166"/>
      <c r="CX2073" s="166"/>
      <c r="CY2073" s="166"/>
      <c r="CZ2073" s="166"/>
      <c r="DA2073" s="166"/>
      <c r="DB2073" s="166"/>
      <c r="DC2073" s="166"/>
      <c r="DD2073" s="166"/>
      <c r="DE2073" s="166"/>
      <c r="DF2073" s="166"/>
      <c r="DG2073" s="166"/>
      <c r="DH2073" s="166"/>
      <c r="DI2073" s="166"/>
      <c r="DJ2073" s="166"/>
      <c r="DK2073" s="166"/>
      <c r="DL2073" s="166"/>
      <c r="DM2073" s="166"/>
      <c r="DN2073" s="166"/>
      <c r="DO2073" s="166"/>
      <c r="DP2073" s="166"/>
      <c r="DQ2073" s="166"/>
      <c r="DR2073" s="166"/>
      <c r="DS2073" s="166"/>
      <c r="DT2073" s="166"/>
      <c r="DU2073" s="166"/>
      <c r="DV2073" s="166"/>
      <c r="DW2073" s="166"/>
      <c r="DX2073" s="166"/>
      <c r="DY2073" s="166"/>
      <c r="DZ2073" s="166"/>
      <c r="EA2073" s="166"/>
      <c r="EB2073" s="166"/>
      <c r="EC2073" s="166"/>
      <c r="ED2073" s="166"/>
      <c r="EE2073" s="166"/>
      <c r="EF2073" s="166"/>
      <c r="EG2073" s="166"/>
      <c r="EH2073" s="166"/>
      <c r="EI2073" s="166"/>
      <c r="EJ2073" s="166"/>
      <c r="EK2073" s="166"/>
      <c r="EL2073" s="166"/>
      <c r="EM2073" s="166"/>
      <c r="EN2073" s="166"/>
      <c r="EO2073" s="166"/>
      <c r="EP2073" s="166"/>
      <c r="EQ2073" s="166"/>
      <c r="ER2073" s="166"/>
      <c r="ES2073" s="166"/>
      <c r="ET2073" s="166"/>
      <c r="EU2073" s="166"/>
      <c r="EV2073" s="166"/>
      <c r="EW2073" s="166"/>
      <c r="EX2073" s="166"/>
      <c r="EY2073" s="166"/>
      <c r="EZ2073" s="166"/>
      <c r="FA2073" s="166"/>
      <c r="FB2073" s="166"/>
      <c r="FC2073" s="166"/>
      <c r="FD2073" s="166"/>
      <c r="FE2073" s="166"/>
      <c r="FF2073" s="166"/>
      <c r="FG2073" s="166"/>
      <c r="FH2073" s="166"/>
      <c r="FI2073" s="166"/>
      <c r="FJ2073" s="166"/>
    </row>
    <row r="2074" spans="13:166" s="19" customFormat="1">
      <c r="M2074" s="166"/>
      <c r="N2074" s="166"/>
      <c r="O2074" s="166"/>
      <c r="P2074" s="166"/>
      <c r="Q2074" s="166"/>
      <c r="R2074" s="166"/>
      <c r="S2074" s="166"/>
      <c r="T2074" s="166"/>
      <c r="U2074" s="166"/>
      <c r="V2074" s="166"/>
      <c r="W2074" s="166"/>
      <c r="X2074" s="166"/>
      <c r="Y2074" s="166"/>
      <c r="Z2074" s="166"/>
      <c r="AA2074" s="166"/>
      <c r="AB2074" s="166"/>
      <c r="AC2074" s="166"/>
      <c r="AD2074" s="166"/>
      <c r="AE2074" s="166"/>
      <c r="AF2074" s="166"/>
      <c r="AG2074" s="166"/>
      <c r="AH2074" s="167"/>
      <c r="AI2074" s="167"/>
      <c r="AJ2074" s="167"/>
      <c r="AK2074" s="167"/>
      <c r="AL2074" s="167"/>
      <c r="AM2074" s="167"/>
      <c r="AN2074" s="167"/>
      <c r="AO2074" s="167"/>
      <c r="AP2074" s="167"/>
      <c r="AQ2074" s="167"/>
      <c r="AR2074" s="167"/>
      <c r="AS2074" s="167"/>
      <c r="AT2074" s="167"/>
      <c r="AU2074" s="167"/>
      <c r="AV2074" s="167"/>
      <c r="AW2074" s="167"/>
      <c r="AX2074" s="167"/>
      <c r="AY2074" s="167"/>
      <c r="AZ2074" s="167"/>
      <c r="BA2074" s="167"/>
      <c r="BB2074" s="167"/>
      <c r="BC2074" s="167"/>
      <c r="BD2074" s="167"/>
      <c r="BE2074" s="167"/>
      <c r="BF2074" s="167"/>
      <c r="BG2074" s="167"/>
      <c r="BH2074" s="167"/>
      <c r="BI2074" s="167"/>
      <c r="BJ2074" s="167"/>
      <c r="BK2074" s="167"/>
      <c r="BL2074" s="166"/>
      <c r="BM2074" s="166"/>
      <c r="BN2074" s="166"/>
      <c r="BO2074" s="166"/>
      <c r="BP2074" s="166"/>
      <c r="BQ2074" s="166"/>
      <c r="BR2074" s="166"/>
      <c r="BS2074" s="166"/>
      <c r="BT2074" s="166"/>
      <c r="BU2074" s="166"/>
      <c r="BV2074" s="166"/>
      <c r="BW2074" s="166"/>
      <c r="BX2074" s="166"/>
      <c r="BY2074" s="166"/>
      <c r="BZ2074" s="166"/>
      <c r="CA2074" s="166"/>
      <c r="CB2074" s="166"/>
      <c r="CC2074" s="166"/>
      <c r="CD2074" s="166"/>
      <c r="CE2074" s="166"/>
      <c r="CF2074" s="166"/>
      <c r="CG2074" s="166"/>
      <c r="CH2074" s="166"/>
      <c r="CI2074" s="166"/>
      <c r="CJ2074" s="166"/>
      <c r="CK2074" s="166"/>
      <c r="CL2074" s="166"/>
      <c r="CM2074" s="166"/>
      <c r="CN2074" s="166"/>
      <c r="CO2074" s="166"/>
      <c r="CP2074" s="166"/>
      <c r="CQ2074" s="166"/>
      <c r="CR2074" s="166"/>
      <c r="CS2074" s="166"/>
      <c r="CT2074" s="166"/>
      <c r="CU2074" s="166"/>
      <c r="CV2074" s="166"/>
      <c r="CW2074" s="166"/>
      <c r="CX2074" s="166"/>
      <c r="CY2074" s="166"/>
      <c r="CZ2074" s="166"/>
      <c r="DA2074" s="166"/>
      <c r="DB2074" s="166"/>
      <c r="DC2074" s="166"/>
      <c r="DD2074" s="166"/>
      <c r="DE2074" s="166"/>
      <c r="DF2074" s="166"/>
      <c r="DG2074" s="166"/>
      <c r="DH2074" s="166"/>
      <c r="DI2074" s="166"/>
      <c r="DJ2074" s="166"/>
      <c r="DK2074" s="166"/>
      <c r="DL2074" s="166"/>
      <c r="DM2074" s="166"/>
      <c r="DN2074" s="166"/>
      <c r="DO2074" s="166"/>
      <c r="DP2074" s="166"/>
      <c r="DQ2074" s="166"/>
      <c r="DR2074" s="166"/>
      <c r="DS2074" s="166"/>
      <c r="DT2074" s="166"/>
      <c r="DU2074" s="166"/>
      <c r="DV2074" s="166"/>
      <c r="DW2074" s="166"/>
      <c r="DX2074" s="166"/>
      <c r="DY2074" s="166"/>
      <c r="DZ2074" s="166"/>
      <c r="EA2074" s="166"/>
      <c r="EB2074" s="166"/>
      <c r="EC2074" s="166"/>
      <c r="ED2074" s="166"/>
      <c r="EE2074" s="166"/>
      <c r="EF2074" s="166"/>
      <c r="EG2074" s="166"/>
      <c r="EH2074" s="166"/>
      <c r="EI2074" s="166"/>
      <c r="EJ2074" s="166"/>
      <c r="EK2074" s="166"/>
      <c r="EL2074" s="166"/>
      <c r="EM2074" s="166"/>
      <c r="EN2074" s="166"/>
      <c r="EO2074" s="166"/>
      <c r="EP2074" s="166"/>
      <c r="EQ2074" s="166"/>
      <c r="ER2074" s="166"/>
      <c r="ES2074" s="166"/>
      <c r="ET2074" s="166"/>
      <c r="EU2074" s="166"/>
      <c r="EV2074" s="166"/>
      <c r="EW2074" s="166"/>
      <c r="EX2074" s="166"/>
      <c r="EY2074" s="166"/>
      <c r="EZ2074" s="166"/>
      <c r="FA2074" s="166"/>
      <c r="FB2074" s="166"/>
      <c r="FC2074" s="166"/>
      <c r="FD2074" s="166"/>
      <c r="FE2074" s="166"/>
      <c r="FF2074" s="166"/>
      <c r="FG2074" s="166"/>
      <c r="FH2074" s="166"/>
      <c r="FI2074" s="166"/>
      <c r="FJ2074" s="166"/>
    </row>
    <row r="2075" spans="13:166" s="19" customFormat="1">
      <c r="M2075" s="166"/>
      <c r="N2075" s="166"/>
      <c r="O2075" s="166"/>
      <c r="P2075" s="166"/>
      <c r="Q2075" s="166"/>
      <c r="R2075" s="166"/>
      <c r="S2075" s="166"/>
      <c r="T2075" s="166"/>
      <c r="U2075" s="166"/>
      <c r="V2075" s="166"/>
      <c r="W2075" s="166"/>
      <c r="X2075" s="166"/>
      <c r="Y2075" s="166"/>
      <c r="Z2075" s="166"/>
      <c r="AA2075" s="166"/>
      <c r="AB2075" s="166"/>
      <c r="AC2075" s="166"/>
      <c r="AD2075" s="166"/>
      <c r="AE2075" s="166"/>
      <c r="AF2075" s="166"/>
      <c r="AG2075" s="166"/>
      <c r="AH2075" s="167"/>
      <c r="AI2075" s="167"/>
      <c r="AJ2075" s="167"/>
      <c r="AK2075" s="167"/>
      <c r="AL2075" s="167"/>
      <c r="AM2075" s="167"/>
      <c r="AN2075" s="167"/>
      <c r="AO2075" s="167"/>
      <c r="AP2075" s="167"/>
      <c r="AQ2075" s="167"/>
      <c r="AR2075" s="167"/>
      <c r="AS2075" s="167"/>
      <c r="AT2075" s="167"/>
      <c r="AU2075" s="167"/>
      <c r="AV2075" s="167"/>
      <c r="AW2075" s="167"/>
      <c r="AX2075" s="167"/>
      <c r="AY2075" s="167"/>
      <c r="AZ2075" s="167"/>
      <c r="BA2075" s="167"/>
      <c r="BB2075" s="167"/>
      <c r="BC2075" s="167"/>
      <c r="BD2075" s="167"/>
      <c r="BE2075" s="167"/>
      <c r="BF2075" s="167"/>
      <c r="BG2075" s="167"/>
      <c r="BH2075" s="167"/>
      <c r="BI2075" s="167"/>
      <c r="BJ2075" s="167"/>
      <c r="BK2075" s="167"/>
      <c r="BL2075" s="166"/>
      <c r="BM2075" s="166"/>
      <c r="BN2075" s="166"/>
      <c r="BO2075" s="166"/>
      <c r="BP2075" s="166"/>
      <c r="BQ2075" s="166"/>
      <c r="BR2075" s="166"/>
      <c r="BS2075" s="166"/>
      <c r="BT2075" s="166"/>
      <c r="BU2075" s="166"/>
      <c r="BV2075" s="166"/>
      <c r="BW2075" s="166"/>
      <c r="BX2075" s="166"/>
      <c r="BY2075" s="166"/>
      <c r="BZ2075" s="166"/>
      <c r="CA2075" s="166"/>
      <c r="CB2075" s="166"/>
      <c r="CC2075" s="166"/>
      <c r="CD2075" s="166"/>
      <c r="CE2075" s="166"/>
      <c r="CF2075" s="166"/>
      <c r="CG2075" s="166"/>
      <c r="CH2075" s="166"/>
      <c r="CI2075" s="166"/>
      <c r="CJ2075" s="166"/>
      <c r="CK2075" s="166"/>
      <c r="CL2075" s="166"/>
      <c r="CM2075" s="166"/>
      <c r="CN2075" s="166"/>
      <c r="CO2075" s="166"/>
      <c r="CP2075" s="166"/>
      <c r="CQ2075" s="166"/>
      <c r="CR2075" s="166"/>
      <c r="CS2075" s="166"/>
      <c r="CT2075" s="166"/>
      <c r="CU2075" s="166"/>
      <c r="CV2075" s="166"/>
      <c r="CW2075" s="166"/>
      <c r="CX2075" s="166"/>
      <c r="CY2075" s="166"/>
      <c r="CZ2075" s="166"/>
      <c r="DA2075" s="166"/>
      <c r="DB2075" s="166"/>
      <c r="DC2075" s="166"/>
      <c r="DD2075" s="166"/>
      <c r="DE2075" s="166"/>
      <c r="DF2075" s="166"/>
      <c r="DG2075" s="166"/>
      <c r="DH2075" s="166"/>
      <c r="DI2075" s="166"/>
      <c r="DJ2075" s="166"/>
      <c r="DK2075" s="166"/>
      <c r="DL2075" s="166"/>
      <c r="DM2075" s="166"/>
      <c r="DN2075" s="166"/>
      <c r="DO2075" s="166"/>
      <c r="DP2075" s="166"/>
      <c r="DQ2075" s="166"/>
      <c r="DR2075" s="166"/>
      <c r="DS2075" s="166"/>
      <c r="DT2075" s="166"/>
      <c r="DU2075" s="166"/>
      <c r="DV2075" s="166"/>
      <c r="DW2075" s="166"/>
      <c r="DX2075" s="166"/>
      <c r="DY2075" s="166"/>
      <c r="DZ2075" s="166"/>
      <c r="EA2075" s="166"/>
      <c r="EB2075" s="166"/>
      <c r="EC2075" s="166"/>
      <c r="ED2075" s="166"/>
      <c r="EE2075" s="166"/>
      <c r="EF2075" s="166"/>
      <c r="EG2075" s="166"/>
      <c r="EH2075" s="166"/>
      <c r="EI2075" s="166"/>
      <c r="EJ2075" s="166"/>
      <c r="EK2075" s="166"/>
      <c r="EL2075" s="166"/>
      <c r="EM2075" s="166"/>
      <c r="EN2075" s="166"/>
      <c r="EO2075" s="166"/>
      <c r="EP2075" s="166"/>
      <c r="EQ2075" s="166"/>
      <c r="ER2075" s="166"/>
      <c r="ES2075" s="166"/>
      <c r="ET2075" s="166"/>
      <c r="EU2075" s="166"/>
      <c r="EV2075" s="166"/>
      <c r="EW2075" s="166"/>
      <c r="EX2075" s="166"/>
      <c r="EY2075" s="166"/>
      <c r="EZ2075" s="166"/>
      <c r="FA2075" s="166"/>
      <c r="FB2075" s="166"/>
      <c r="FC2075" s="166"/>
      <c r="FD2075" s="166"/>
      <c r="FE2075" s="166"/>
      <c r="FF2075" s="166"/>
      <c r="FG2075" s="166"/>
      <c r="FH2075" s="166"/>
      <c r="FI2075" s="166"/>
      <c r="FJ2075" s="166"/>
    </row>
    <row r="2076" spans="13:166" s="19" customFormat="1">
      <c r="M2076" s="166"/>
      <c r="N2076" s="166"/>
      <c r="O2076" s="166"/>
      <c r="P2076" s="166"/>
      <c r="Q2076" s="166"/>
      <c r="R2076" s="166"/>
      <c r="S2076" s="166"/>
      <c r="T2076" s="166"/>
      <c r="U2076" s="166"/>
      <c r="V2076" s="166"/>
      <c r="W2076" s="166"/>
      <c r="X2076" s="166"/>
      <c r="Y2076" s="166"/>
      <c r="Z2076" s="166"/>
      <c r="AA2076" s="166"/>
      <c r="AB2076" s="166"/>
      <c r="AC2076" s="166"/>
      <c r="AD2076" s="166"/>
      <c r="AE2076" s="166"/>
      <c r="AF2076" s="166"/>
      <c r="AG2076" s="166"/>
      <c r="AH2076" s="167"/>
      <c r="AI2076" s="167"/>
      <c r="AJ2076" s="167"/>
      <c r="AK2076" s="167"/>
      <c r="AL2076" s="167"/>
      <c r="AM2076" s="167"/>
      <c r="AN2076" s="167"/>
      <c r="AO2076" s="167"/>
      <c r="AP2076" s="167"/>
      <c r="AQ2076" s="167"/>
      <c r="AR2076" s="167"/>
      <c r="AS2076" s="167"/>
      <c r="AT2076" s="167"/>
      <c r="AU2076" s="167"/>
      <c r="AV2076" s="167"/>
      <c r="AW2076" s="167"/>
      <c r="AX2076" s="167"/>
      <c r="AY2076" s="167"/>
      <c r="AZ2076" s="167"/>
      <c r="BA2076" s="167"/>
      <c r="BB2076" s="167"/>
      <c r="BC2076" s="167"/>
      <c r="BD2076" s="167"/>
      <c r="BE2076" s="167"/>
      <c r="BF2076" s="167"/>
      <c r="BG2076" s="167"/>
      <c r="BH2076" s="167"/>
      <c r="BI2076" s="167"/>
      <c r="BJ2076" s="167"/>
      <c r="BK2076" s="167"/>
      <c r="BL2076" s="166"/>
      <c r="BM2076" s="166"/>
      <c r="BN2076" s="166"/>
      <c r="BO2076" s="166"/>
      <c r="BP2076" s="166"/>
      <c r="BQ2076" s="166"/>
      <c r="BR2076" s="166"/>
      <c r="BS2076" s="166"/>
      <c r="BT2076" s="166"/>
      <c r="BU2076" s="166"/>
      <c r="BV2076" s="166"/>
      <c r="BW2076" s="166"/>
      <c r="BX2076" s="166"/>
      <c r="BY2076" s="166"/>
      <c r="BZ2076" s="166"/>
      <c r="CA2076" s="166"/>
      <c r="CB2076" s="166"/>
      <c r="CC2076" s="166"/>
      <c r="CD2076" s="166"/>
      <c r="CE2076" s="166"/>
      <c r="CF2076" s="166"/>
      <c r="CG2076" s="166"/>
      <c r="CH2076" s="166"/>
      <c r="CI2076" s="166"/>
      <c r="CJ2076" s="166"/>
      <c r="CK2076" s="166"/>
      <c r="CL2076" s="166"/>
      <c r="CM2076" s="166"/>
      <c r="CN2076" s="166"/>
      <c r="CO2076" s="166"/>
      <c r="CP2076" s="166"/>
      <c r="CQ2076" s="166"/>
      <c r="CR2076" s="166"/>
      <c r="CS2076" s="166"/>
      <c r="CT2076" s="166"/>
      <c r="CU2076" s="166"/>
      <c r="CV2076" s="166"/>
      <c r="CW2076" s="166"/>
      <c r="CX2076" s="166"/>
      <c r="CY2076" s="166"/>
      <c r="CZ2076" s="166"/>
      <c r="DA2076" s="166"/>
      <c r="DB2076" s="166"/>
      <c r="DC2076" s="166"/>
      <c r="DD2076" s="166"/>
      <c r="DE2076" s="166"/>
      <c r="DF2076" s="166"/>
      <c r="DG2076" s="166"/>
      <c r="DH2076" s="166"/>
      <c r="DI2076" s="166"/>
      <c r="DJ2076" s="166"/>
      <c r="DK2076" s="166"/>
      <c r="DL2076" s="166"/>
      <c r="DM2076" s="166"/>
      <c r="DN2076" s="166"/>
      <c r="DO2076" s="166"/>
      <c r="DP2076" s="166"/>
      <c r="DQ2076" s="166"/>
      <c r="DR2076" s="166"/>
      <c r="DS2076" s="166"/>
      <c r="DT2076" s="166"/>
      <c r="DU2076" s="166"/>
      <c r="DV2076" s="166"/>
      <c r="DW2076" s="166"/>
      <c r="DX2076" s="166"/>
      <c r="DY2076" s="166"/>
      <c r="DZ2076" s="166"/>
      <c r="EA2076" s="166"/>
      <c r="EB2076" s="166"/>
      <c r="EC2076" s="166"/>
      <c r="ED2076" s="166"/>
      <c r="EE2076" s="166"/>
      <c r="EF2076" s="166"/>
      <c r="EG2076" s="166"/>
      <c r="EH2076" s="166"/>
      <c r="EI2076" s="166"/>
      <c r="EJ2076" s="166"/>
      <c r="EK2076" s="166"/>
      <c r="EL2076" s="166"/>
      <c r="EM2076" s="166"/>
      <c r="EN2076" s="166"/>
      <c r="EO2076" s="166"/>
      <c r="EP2076" s="166"/>
      <c r="EQ2076" s="166"/>
      <c r="ER2076" s="166"/>
      <c r="ES2076" s="166"/>
      <c r="ET2076" s="166"/>
      <c r="EU2076" s="166"/>
      <c r="EV2076" s="166"/>
      <c r="EW2076" s="166"/>
      <c r="EX2076" s="166"/>
      <c r="EY2076" s="166"/>
      <c r="EZ2076" s="166"/>
      <c r="FA2076" s="166"/>
      <c r="FB2076" s="166"/>
      <c r="FC2076" s="166"/>
      <c r="FD2076" s="166"/>
      <c r="FE2076" s="166"/>
      <c r="FF2076" s="166"/>
      <c r="FG2076" s="166"/>
      <c r="FH2076" s="166"/>
      <c r="FI2076" s="166"/>
      <c r="FJ2076" s="166"/>
    </row>
    <row r="2077" spans="13:166" s="19" customFormat="1">
      <c r="M2077" s="166"/>
      <c r="N2077" s="166"/>
      <c r="O2077" s="166"/>
      <c r="P2077" s="166"/>
      <c r="Q2077" s="166"/>
      <c r="R2077" s="166"/>
      <c r="S2077" s="166"/>
      <c r="T2077" s="166"/>
      <c r="U2077" s="166"/>
      <c r="V2077" s="166"/>
      <c r="W2077" s="166"/>
      <c r="X2077" s="166"/>
      <c r="Y2077" s="166"/>
      <c r="Z2077" s="166"/>
      <c r="AA2077" s="166"/>
      <c r="AB2077" s="166"/>
      <c r="AC2077" s="166"/>
      <c r="AD2077" s="166"/>
      <c r="AE2077" s="166"/>
      <c r="AF2077" s="166"/>
      <c r="AG2077" s="166"/>
      <c r="AH2077" s="167"/>
      <c r="AI2077" s="167"/>
      <c r="AJ2077" s="167"/>
      <c r="AK2077" s="167"/>
      <c r="AL2077" s="167"/>
      <c r="AM2077" s="167"/>
      <c r="AN2077" s="167"/>
      <c r="AO2077" s="167"/>
      <c r="AP2077" s="167"/>
      <c r="AQ2077" s="167"/>
      <c r="AR2077" s="167"/>
      <c r="AS2077" s="167"/>
      <c r="AT2077" s="167"/>
      <c r="AU2077" s="167"/>
      <c r="AV2077" s="167"/>
      <c r="AW2077" s="167"/>
      <c r="AX2077" s="167"/>
      <c r="AY2077" s="167"/>
      <c r="AZ2077" s="167"/>
      <c r="BA2077" s="167"/>
      <c r="BB2077" s="167"/>
      <c r="BC2077" s="167"/>
      <c r="BD2077" s="167"/>
      <c r="BE2077" s="167"/>
      <c r="BF2077" s="167"/>
      <c r="BG2077" s="167"/>
      <c r="BH2077" s="167"/>
      <c r="BI2077" s="167"/>
      <c r="BJ2077" s="167"/>
      <c r="BK2077" s="167"/>
      <c r="BL2077" s="166"/>
      <c r="BM2077" s="166"/>
      <c r="BN2077" s="166"/>
      <c r="BO2077" s="166"/>
      <c r="BP2077" s="166"/>
      <c r="BQ2077" s="166"/>
      <c r="BR2077" s="166"/>
      <c r="BS2077" s="166"/>
      <c r="BT2077" s="166"/>
      <c r="BU2077" s="166"/>
      <c r="BV2077" s="166"/>
      <c r="BW2077" s="166"/>
      <c r="BX2077" s="166"/>
      <c r="BY2077" s="166"/>
      <c r="BZ2077" s="166"/>
      <c r="CA2077" s="166"/>
      <c r="CB2077" s="166"/>
      <c r="CC2077" s="166"/>
      <c r="CD2077" s="166"/>
      <c r="CE2077" s="166"/>
      <c r="CF2077" s="166"/>
      <c r="CG2077" s="166"/>
      <c r="CH2077" s="166"/>
      <c r="CI2077" s="166"/>
      <c r="CJ2077" s="166"/>
      <c r="CK2077" s="166"/>
      <c r="CL2077" s="166"/>
      <c r="CM2077" s="166"/>
      <c r="CN2077" s="166"/>
      <c r="CO2077" s="166"/>
      <c r="CP2077" s="166"/>
      <c r="CQ2077" s="166"/>
      <c r="CR2077" s="166"/>
      <c r="CS2077" s="166"/>
      <c r="CT2077" s="166"/>
      <c r="CU2077" s="166"/>
      <c r="CV2077" s="166"/>
      <c r="CW2077" s="166"/>
      <c r="CX2077" s="166"/>
      <c r="CY2077" s="166"/>
      <c r="CZ2077" s="166"/>
      <c r="DA2077" s="166"/>
      <c r="DB2077" s="166"/>
      <c r="DC2077" s="166"/>
      <c r="DD2077" s="166"/>
      <c r="DE2077" s="166"/>
      <c r="DF2077" s="166"/>
      <c r="DG2077" s="166"/>
      <c r="DH2077" s="166"/>
      <c r="DI2077" s="166"/>
      <c r="DJ2077" s="166"/>
      <c r="DK2077" s="166"/>
      <c r="DL2077" s="166"/>
      <c r="DM2077" s="166"/>
      <c r="DN2077" s="166"/>
      <c r="DO2077" s="166"/>
      <c r="DP2077" s="166"/>
      <c r="DQ2077" s="166"/>
      <c r="DR2077" s="166"/>
      <c r="DS2077" s="166"/>
      <c r="DT2077" s="166"/>
      <c r="DU2077" s="166"/>
      <c r="DV2077" s="166"/>
      <c r="DW2077" s="166"/>
      <c r="DX2077" s="166"/>
      <c r="DY2077" s="166"/>
      <c r="DZ2077" s="166"/>
      <c r="EA2077" s="166"/>
      <c r="EB2077" s="166"/>
      <c r="EC2077" s="166"/>
      <c r="ED2077" s="166"/>
      <c r="EE2077" s="166"/>
      <c r="EF2077" s="166"/>
      <c r="EG2077" s="166"/>
      <c r="EH2077" s="166"/>
      <c r="EI2077" s="166"/>
      <c r="EJ2077" s="166"/>
      <c r="EK2077" s="166"/>
      <c r="EL2077" s="166"/>
      <c r="EM2077" s="166"/>
      <c r="EN2077" s="166"/>
      <c r="EO2077" s="166"/>
      <c r="EP2077" s="166"/>
      <c r="EQ2077" s="166"/>
      <c r="ER2077" s="166"/>
      <c r="ES2077" s="166"/>
      <c r="ET2077" s="166"/>
      <c r="EU2077" s="166"/>
      <c r="EV2077" s="166"/>
      <c r="EW2077" s="166"/>
      <c r="EX2077" s="166"/>
      <c r="EY2077" s="166"/>
      <c r="EZ2077" s="166"/>
      <c r="FA2077" s="166"/>
      <c r="FB2077" s="166"/>
      <c r="FC2077" s="166"/>
      <c r="FD2077" s="166"/>
      <c r="FE2077" s="166"/>
      <c r="FF2077" s="166"/>
      <c r="FG2077" s="166"/>
      <c r="FH2077" s="166"/>
      <c r="FI2077" s="166"/>
      <c r="FJ2077" s="166"/>
    </row>
    <row r="2078" spans="13:166" s="19" customFormat="1">
      <c r="M2078" s="166"/>
      <c r="N2078" s="166"/>
      <c r="O2078" s="166"/>
      <c r="P2078" s="166"/>
      <c r="Q2078" s="166"/>
      <c r="R2078" s="166"/>
      <c r="S2078" s="166"/>
      <c r="T2078" s="166"/>
      <c r="U2078" s="166"/>
      <c r="V2078" s="166"/>
      <c r="W2078" s="166"/>
      <c r="X2078" s="166"/>
      <c r="Y2078" s="166"/>
      <c r="Z2078" s="166"/>
      <c r="AA2078" s="166"/>
      <c r="AB2078" s="166"/>
      <c r="AC2078" s="166"/>
      <c r="AD2078" s="166"/>
      <c r="AE2078" s="166"/>
      <c r="AF2078" s="166"/>
      <c r="AG2078" s="166"/>
      <c r="AH2078" s="167"/>
      <c r="AI2078" s="167"/>
      <c r="AJ2078" s="167"/>
      <c r="AK2078" s="167"/>
      <c r="AL2078" s="167"/>
      <c r="AM2078" s="167"/>
      <c r="AN2078" s="167"/>
      <c r="AO2078" s="167"/>
      <c r="AP2078" s="167"/>
      <c r="AQ2078" s="167"/>
      <c r="AR2078" s="167"/>
      <c r="AS2078" s="167"/>
      <c r="AT2078" s="167"/>
      <c r="AU2078" s="167"/>
      <c r="AV2078" s="167"/>
      <c r="AW2078" s="167"/>
      <c r="AX2078" s="167"/>
      <c r="AY2078" s="167"/>
      <c r="AZ2078" s="167"/>
      <c r="BA2078" s="167"/>
      <c r="BB2078" s="167"/>
      <c r="BC2078" s="167"/>
      <c r="BD2078" s="167"/>
      <c r="BE2078" s="167"/>
      <c r="BF2078" s="167"/>
      <c r="BG2078" s="167"/>
      <c r="BH2078" s="167"/>
      <c r="BI2078" s="167"/>
      <c r="BJ2078" s="167"/>
      <c r="BK2078" s="167"/>
      <c r="BL2078" s="166"/>
      <c r="BM2078" s="166"/>
      <c r="BN2078" s="166"/>
      <c r="BO2078" s="166"/>
      <c r="BP2078" s="166"/>
      <c r="BQ2078" s="166"/>
      <c r="BR2078" s="166"/>
      <c r="BS2078" s="166"/>
      <c r="BT2078" s="166"/>
      <c r="BU2078" s="166"/>
      <c r="BV2078" s="166"/>
      <c r="BW2078" s="166"/>
      <c r="BX2078" s="166"/>
      <c r="BY2078" s="166"/>
      <c r="BZ2078" s="166"/>
      <c r="CA2078" s="166"/>
      <c r="CB2078" s="166"/>
      <c r="CC2078" s="166"/>
      <c r="CD2078" s="166"/>
      <c r="CE2078" s="166"/>
      <c r="CF2078" s="166"/>
      <c r="CG2078" s="166"/>
      <c r="CH2078" s="166"/>
      <c r="CI2078" s="166"/>
      <c r="CJ2078" s="166"/>
      <c r="CK2078" s="166"/>
      <c r="CL2078" s="166"/>
      <c r="CM2078" s="166"/>
      <c r="CN2078" s="166"/>
      <c r="CO2078" s="166"/>
      <c r="CP2078" s="166"/>
      <c r="CQ2078" s="166"/>
      <c r="CR2078" s="166"/>
      <c r="CS2078" s="166"/>
      <c r="CT2078" s="166"/>
      <c r="CU2078" s="166"/>
      <c r="CV2078" s="166"/>
      <c r="CW2078" s="166"/>
      <c r="CX2078" s="166"/>
      <c r="CY2078" s="166"/>
      <c r="CZ2078" s="166"/>
      <c r="DA2078" s="166"/>
      <c r="DB2078" s="166"/>
      <c r="DC2078" s="166"/>
      <c r="DD2078" s="166"/>
      <c r="DE2078" s="166"/>
      <c r="DF2078" s="166"/>
      <c r="DG2078" s="166"/>
      <c r="DH2078" s="166"/>
      <c r="DI2078" s="166"/>
      <c r="DJ2078" s="166"/>
      <c r="DK2078" s="166"/>
      <c r="DL2078" s="166"/>
      <c r="DM2078" s="166"/>
      <c r="DN2078" s="166"/>
      <c r="DO2078" s="166"/>
      <c r="DP2078" s="166"/>
      <c r="DQ2078" s="166"/>
      <c r="DR2078" s="166"/>
      <c r="DS2078" s="166"/>
      <c r="DT2078" s="166"/>
      <c r="DU2078" s="166"/>
      <c r="DV2078" s="166"/>
      <c r="DW2078" s="166"/>
      <c r="DX2078" s="166"/>
      <c r="DY2078" s="166"/>
      <c r="DZ2078" s="166"/>
      <c r="EA2078" s="166"/>
      <c r="EB2078" s="166"/>
      <c r="EC2078" s="166"/>
      <c r="ED2078" s="166"/>
      <c r="EE2078" s="166"/>
      <c r="EF2078" s="166"/>
      <c r="EG2078" s="166"/>
      <c r="EH2078" s="166"/>
      <c r="EI2078" s="166"/>
      <c r="EJ2078" s="166"/>
      <c r="EK2078" s="166"/>
      <c r="EL2078" s="166"/>
      <c r="EM2078" s="166"/>
      <c r="EN2078" s="166"/>
      <c r="EO2078" s="166"/>
      <c r="EP2078" s="166"/>
      <c r="EQ2078" s="166"/>
      <c r="ER2078" s="166"/>
      <c r="ES2078" s="166"/>
      <c r="ET2078" s="166"/>
      <c r="EU2078" s="166"/>
      <c r="EV2078" s="166"/>
      <c r="EW2078" s="166"/>
      <c r="EX2078" s="166"/>
      <c r="EY2078" s="166"/>
      <c r="EZ2078" s="166"/>
      <c r="FA2078" s="166"/>
      <c r="FB2078" s="166"/>
      <c r="FC2078" s="166"/>
      <c r="FD2078" s="166"/>
      <c r="FE2078" s="166"/>
      <c r="FF2078" s="166"/>
      <c r="FG2078" s="166"/>
      <c r="FH2078" s="166"/>
      <c r="FI2078" s="166"/>
      <c r="FJ2078" s="166"/>
    </row>
    <row r="2079" spans="13:166" s="19" customFormat="1">
      <c r="M2079" s="166"/>
      <c r="N2079" s="166"/>
      <c r="O2079" s="166"/>
      <c r="P2079" s="166"/>
      <c r="Q2079" s="166"/>
      <c r="R2079" s="166"/>
      <c r="S2079" s="166"/>
      <c r="T2079" s="166"/>
      <c r="U2079" s="166"/>
      <c r="V2079" s="166"/>
      <c r="W2079" s="166"/>
      <c r="X2079" s="166"/>
      <c r="Y2079" s="166"/>
      <c r="Z2079" s="166"/>
      <c r="AA2079" s="166"/>
      <c r="AB2079" s="166"/>
      <c r="AC2079" s="166"/>
      <c r="AD2079" s="166"/>
      <c r="AE2079" s="166"/>
      <c r="AF2079" s="166"/>
      <c r="AG2079" s="166"/>
      <c r="AH2079" s="167"/>
      <c r="AI2079" s="167"/>
      <c r="AJ2079" s="167"/>
      <c r="AK2079" s="167"/>
      <c r="AL2079" s="167"/>
      <c r="AM2079" s="167"/>
      <c r="AN2079" s="167"/>
      <c r="AO2079" s="167"/>
      <c r="AP2079" s="167"/>
      <c r="AQ2079" s="167"/>
      <c r="AR2079" s="167"/>
      <c r="AS2079" s="167"/>
      <c r="AT2079" s="167"/>
      <c r="AU2079" s="167"/>
      <c r="AV2079" s="167"/>
      <c r="AW2079" s="167"/>
      <c r="AX2079" s="167"/>
      <c r="AY2079" s="167"/>
      <c r="AZ2079" s="167"/>
      <c r="BA2079" s="167"/>
      <c r="BB2079" s="167"/>
      <c r="BC2079" s="167"/>
      <c r="BD2079" s="167"/>
      <c r="BE2079" s="167"/>
      <c r="BF2079" s="167"/>
      <c r="BG2079" s="167"/>
      <c r="BH2079" s="167"/>
      <c r="BI2079" s="167"/>
      <c r="BJ2079" s="167"/>
      <c r="BK2079" s="167"/>
      <c r="BL2079" s="166"/>
      <c r="BM2079" s="166"/>
      <c r="BN2079" s="166"/>
      <c r="BO2079" s="166"/>
      <c r="BP2079" s="166"/>
      <c r="BQ2079" s="166"/>
      <c r="BR2079" s="166"/>
      <c r="BS2079" s="166"/>
      <c r="BT2079" s="166"/>
      <c r="BU2079" s="166"/>
      <c r="BV2079" s="166"/>
      <c r="BW2079" s="166"/>
      <c r="BX2079" s="166"/>
      <c r="BY2079" s="166"/>
      <c r="BZ2079" s="166"/>
      <c r="CA2079" s="166"/>
      <c r="CB2079" s="166"/>
      <c r="CC2079" s="166"/>
      <c r="CD2079" s="166"/>
      <c r="CE2079" s="166"/>
      <c r="CF2079" s="166"/>
      <c r="CG2079" s="166"/>
      <c r="CH2079" s="166"/>
      <c r="CI2079" s="166"/>
      <c r="CJ2079" s="166"/>
      <c r="CK2079" s="166"/>
      <c r="CL2079" s="166"/>
      <c r="CM2079" s="166"/>
      <c r="CN2079" s="166"/>
      <c r="CO2079" s="166"/>
      <c r="CP2079" s="166"/>
      <c r="CQ2079" s="166"/>
      <c r="CR2079" s="166"/>
      <c r="CS2079" s="166"/>
      <c r="CT2079" s="166"/>
      <c r="CU2079" s="166"/>
      <c r="CV2079" s="166"/>
      <c r="CW2079" s="166"/>
      <c r="CX2079" s="166"/>
      <c r="CY2079" s="166"/>
      <c r="CZ2079" s="166"/>
      <c r="DA2079" s="166"/>
      <c r="DB2079" s="166"/>
      <c r="DC2079" s="166"/>
      <c r="DD2079" s="166"/>
      <c r="DE2079" s="166"/>
      <c r="DF2079" s="166"/>
      <c r="DG2079" s="166"/>
      <c r="DH2079" s="166"/>
      <c r="DI2079" s="166"/>
      <c r="DJ2079" s="166"/>
      <c r="DK2079" s="166"/>
      <c r="DL2079" s="166"/>
      <c r="DM2079" s="166"/>
      <c r="DN2079" s="166"/>
      <c r="DO2079" s="166"/>
      <c r="DP2079" s="166"/>
      <c r="DQ2079" s="166"/>
      <c r="DR2079" s="166"/>
      <c r="DS2079" s="166"/>
      <c r="DT2079" s="166"/>
      <c r="DU2079" s="166"/>
      <c r="DV2079" s="166"/>
      <c r="DW2079" s="166"/>
      <c r="DX2079" s="166"/>
      <c r="DY2079" s="166"/>
      <c r="DZ2079" s="166"/>
      <c r="EA2079" s="166"/>
      <c r="EB2079" s="166"/>
      <c r="EC2079" s="166"/>
      <c r="ED2079" s="166"/>
      <c r="EE2079" s="166"/>
      <c r="EF2079" s="166"/>
      <c r="EG2079" s="166"/>
      <c r="EH2079" s="166"/>
      <c r="EI2079" s="166"/>
      <c r="EJ2079" s="166"/>
      <c r="EK2079" s="166"/>
      <c r="EL2079" s="166"/>
      <c r="EM2079" s="166"/>
      <c r="EN2079" s="166"/>
      <c r="EO2079" s="166"/>
      <c r="EP2079" s="166"/>
      <c r="EQ2079" s="166"/>
      <c r="ER2079" s="166"/>
      <c r="ES2079" s="166"/>
      <c r="ET2079" s="166"/>
      <c r="EU2079" s="166"/>
      <c r="EV2079" s="166"/>
      <c r="EW2079" s="166"/>
      <c r="EX2079" s="166"/>
      <c r="EY2079" s="166"/>
      <c r="EZ2079" s="166"/>
      <c r="FA2079" s="166"/>
      <c r="FB2079" s="166"/>
      <c r="FC2079" s="166"/>
      <c r="FD2079" s="166"/>
      <c r="FE2079" s="166"/>
      <c r="FF2079" s="166"/>
      <c r="FG2079" s="166"/>
      <c r="FH2079" s="166"/>
      <c r="FI2079" s="166"/>
      <c r="FJ2079" s="166"/>
    </row>
    <row r="2080" spans="13:166" s="19" customFormat="1">
      <c r="M2080" s="166"/>
      <c r="N2080" s="166"/>
      <c r="O2080" s="166"/>
      <c r="P2080" s="166"/>
      <c r="Q2080" s="166"/>
      <c r="R2080" s="166"/>
      <c r="S2080" s="166"/>
      <c r="T2080" s="166"/>
      <c r="U2080" s="166"/>
      <c r="V2080" s="166"/>
      <c r="W2080" s="166"/>
      <c r="X2080" s="166"/>
      <c r="Y2080" s="166"/>
      <c r="Z2080" s="166"/>
      <c r="AA2080" s="166"/>
      <c r="AB2080" s="166"/>
      <c r="AC2080" s="166"/>
      <c r="AD2080" s="166"/>
      <c r="AE2080" s="166"/>
      <c r="AF2080" s="166"/>
      <c r="AG2080" s="166"/>
      <c r="AH2080" s="167"/>
      <c r="AI2080" s="167"/>
      <c r="AJ2080" s="167"/>
      <c r="AK2080" s="167"/>
      <c r="AL2080" s="167"/>
      <c r="AM2080" s="167"/>
      <c r="AN2080" s="167"/>
      <c r="AO2080" s="167"/>
      <c r="AP2080" s="167"/>
      <c r="AQ2080" s="167"/>
      <c r="AR2080" s="167"/>
      <c r="AS2080" s="167"/>
      <c r="AT2080" s="167"/>
      <c r="AU2080" s="167"/>
      <c r="AV2080" s="167"/>
      <c r="AW2080" s="167"/>
      <c r="AX2080" s="167"/>
      <c r="AY2080" s="167"/>
      <c r="AZ2080" s="167"/>
      <c r="BA2080" s="167"/>
      <c r="BB2080" s="167"/>
      <c r="BC2080" s="167"/>
      <c r="BD2080" s="167"/>
      <c r="BE2080" s="167"/>
      <c r="BF2080" s="167"/>
      <c r="BG2080" s="167"/>
      <c r="BH2080" s="167"/>
      <c r="BI2080" s="167"/>
      <c r="BJ2080" s="167"/>
      <c r="BK2080" s="167"/>
      <c r="BL2080" s="166"/>
      <c r="BM2080" s="166"/>
      <c r="BN2080" s="166"/>
      <c r="BO2080" s="166"/>
      <c r="BP2080" s="166"/>
      <c r="BQ2080" s="166"/>
      <c r="BR2080" s="166"/>
      <c r="BS2080" s="166"/>
      <c r="BT2080" s="166"/>
      <c r="BU2080" s="166"/>
      <c r="BV2080" s="166"/>
      <c r="BW2080" s="166"/>
      <c r="BX2080" s="166"/>
      <c r="BY2080" s="166"/>
      <c r="BZ2080" s="166"/>
      <c r="CA2080" s="166"/>
      <c r="CB2080" s="166"/>
      <c r="CC2080" s="166"/>
      <c r="CD2080" s="166"/>
      <c r="CE2080" s="166"/>
      <c r="CF2080" s="166"/>
      <c r="CG2080" s="166"/>
      <c r="CH2080" s="166"/>
      <c r="CI2080" s="166"/>
      <c r="CJ2080" s="166"/>
      <c r="CK2080" s="166"/>
      <c r="CL2080" s="166"/>
      <c r="CM2080" s="166"/>
      <c r="CN2080" s="166"/>
      <c r="CO2080" s="166"/>
      <c r="CP2080" s="166"/>
      <c r="CQ2080" s="166"/>
      <c r="CR2080" s="166"/>
      <c r="CS2080" s="166"/>
      <c r="CT2080" s="166"/>
      <c r="CU2080" s="166"/>
      <c r="CV2080" s="166"/>
      <c r="CW2080" s="166"/>
      <c r="CX2080" s="166"/>
      <c r="CY2080" s="166"/>
      <c r="CZ2080" s="166"/>
      <c r="DA2080" s="166"/>
      <c r="DB2080" s="166"/>
      <c r="DC2080" s="166"/>
      <c r="DD2080" s="166"/>
      <c r="DE2080" s="166"/>
      <c r="DF2080" s="166"/>
      <c r="DG2080" s="166"/>
      <c r="DH2080" s="166"/>
      <c r="DI2080" s="166"/>
      <c r="DJ2080" s="166"/>
      <c r="DK2080" s="166"/>
      <c r="DL2080" s="166"/>
      <c r="DM2080" s="166"/>
      <c r="DN2080" s="166"/>
      <c r="DO2080" s="166"/>
      <c r="DP2080" s="166"/>
      <c r="DQ2080" s="166"/>
      <c r="DR2080" s="166"/>
      <c r="DS2080" s="166"/>
      <c r="DT2080" s="166"/>
      <c r="DU2080" s="166"/>
      <c r="DV2080" s="166"/>
      <c r="DW2080" s="166"/>
      <c r="DX2080" s="166"/>
      <c r="DY2080" s="166"/>
      <c r="DZ2080" s="166"/>
      <c r="EA2080" s="166"/>
      <c r="EB2080" s="166"/>
      <c r="EC2080" s="166"/>
      <c r="ED2080" s="166"/>
      <c r="EE2080" s="166"/>
      <c r="EF2080" s="166"/>
      <c r="EG2080" s="166"/>
      <c r="EH2080" s="166"/>
      <c r="EI2080" s="166"/>
      <c r="EJ2080" s="166"/>
      <c r="EK2080" s="166"/>
      <c r="EL2080" s="166"/>
      <c r="EM2080" s="166"/>
      <c r="EN2080" s="166"/>
      <c r="EO2080" s="166"/>
      <c r="EP2080" s="166"/>
      <c r="EQ2080" s="166"/>
      <c r="ER2080" s="166"/>
      <c r="ES2080" s="166"/>
      <c r="ET2080" s="166"/>
      <c r="EU2080" s="166"/>
      <c r="EV2080" s="166"/>
      <c r="EW2080" s="166"/>
      <c r="EX2080" s="166"/>
      <c r="EY2080" s="166"/>
      <c r="EZ2080" s="166"/>
      <c r="FA2080" s="166"/>
      <c r="FB2080" s="166"/>
      <c r="FC2080" s="166"/>
      <c r="FD2080" s="166"/>
      <c r="FE2080" s="166"/>
      <c r="FF2080" s="166"/>
      <c r="FG2080" s="166"/>
      <c r="FH2080" s="166"/>
      <c r="FI2080" s="166"/>
      <c r="FJ2080" s="166"/>
    </row>
    <row r="2081" spans="13:166" s="19" customFormat="1">
      <c r="M2081" s="166"/>
      <c r="N2081" s="166"/>
      <c r="O2081" s="166"/>
      <c r="P2081" s="166"/>
      <c r="Q2081" s="166"/>
      <c r="R2081" s="166"/>
      <c r="S2081" s="166"/>
      <c r="T2081" s="166"/>
      <c r="U2081" s="166"/>
      <c r="V2081" s="166"/>
      <c r="W2081" s="166"/>
      <c r="X2081" s="166"/>
      <c r="Y2081" s="166"/>
      <c r="Z2081" s="166"/>
      <c r="AA2081" s="166"/>
      <c r="AB2081" s="166"/>
      <c r="AC2081" s="166"/>
      <c r="AD2081" s="166"/>
      <c r="AE2081" s="166"/>
      <c r="AF2081" s="166"/>
      <c r="AG2081" s="166"/>
      <c r="AH2081" s="167"/>
      <c r="AI2081" s="167"/>
      <c r="AJ2081" s="167"/>
      <c r="AK2081" s="167"/>
      <c r="AL2081" s="167"/>
      <c r="AM2081" s="167"/>
      <c r="AN2081" s="167"/>
      <c r="AO2081" s="167"/>
      <c r="AP2081" s="167"/>
      <c r="AQ2081" s="167"/>
      <c r="AR2081" s="167"/>
      <c r="AS2081" s="167"/>
      <c r="AT2081" s="167"/>
      <c r="AU2081" s="167"/>
      <c r="AV2081" s="167"/>
      <c r="AW2081" s="167"/>
      <c r="AX2081" s="167"/>
      <c r="AY2081" s="167"/>
      <c r="AZ2081" s="167"/>
      <c r="BA2081" s="167"/>
      <c r="BB2081" s="167"/>
      <c r="BC2081" s="167"/>
      <c r="BD2081" s="167"/>
      <c r="BE2081" s="167"/>
      <c r="BF2081" s="167"/>
      <c r="BG2081" s="167"/>
      <c r="BH2081" s="167"/>
      <c r="BI2081" s="167"/>
      <c r="BJ2081" s="167"/>
      <c r="BK2081" s="167"/>
      <c r="BL2081" s="166"/>
      <c r="BM2081" s="166"/>
      <c r="BN2081" s="166"/>
      <c r="BO2081" s="166"/>
      <c r="BP2081" s="166"/>
      <c r="BQ2081" s="166"/>
      <c r="BR2081" s="166"/>
      <c r="BS2081" s="166"/>
      <c r="BT2081" s="166"/>
      <c r="BU2081" s="166"/>
      <c r="BV2081" s="166"/>
      <c r="BW2081" s="166"/>
      <c r="BX2081" s="166"/>
      <c r="BY2081" s="166"/>
      <c r="BZ2081" s="166"/>
      <c r="CA2081" s="166"/>
      <c r="CB2081" s="166"/>
      <c r="CC2081" s="166"/>
      <c r="CD2081" s="166"/>
      <c r="CE2081" s="166"/>
      <c r="CF2081" s="166"/>
      <c r="CG2081" s="166"/>
      <c r="CH2081" s="166"/>
      <c r="CI2081" s="166"/>
      <c r="CJ2081" s="166"/>
      <c r="CK2081" s="166"/>
      <c r="CL2081" s="166"/>
      <c r="CM2081" s="166"/>
      <c r="CN2081" s="166"/>
      <c r="CO2081" s="166"/>
      <c r="CP2081" s="166"/>
      <c r="CQ2081" s="166"/>
      <c r="CR2081" s="166"/>
      <c r="CS2081" s="166"/>
      <c r="CT2081" s="166"/>
      <c r="CU2081" s="166"/>
      <c r="CV2081" s="166"/>
      <c r="CW2081" s="166"/>
      <c r="CX2081" s="166"/>
      <c r="CY2081" s="166"/>
      <c r="CZ2081" s="166"/>
      <c r="DA2081" s="166"/>
      <c r="DB2081" s="166"/>
      <c r="DC2081" s="166"/>
      <c r="DD2081" s="166"/>
      <c r="DE2081" s="166"/>
      <c r="DF2081" s="166"/>
      <c r="DG2081" s="166"/>
      <c r="DH2081" s="166"/>
      <c r="DI2081" s="166"/>
      <c r="DJ2081" s="166"/>
      <c r="DK2081" s="166"/>
      <c r="DL2081" s="166"/>
      <c r="DM2081" s="166"/>
      <c r="DN2081" s="166"/>
      <c r="DO2081" s="166"/>
      <c r="DP2081" s="166"/>
      <c r="DQ2081" s="166"/>
      <c r="DR2081" s="166"/>
      <c r="DS2081" s="166"/>
      <c r="DT2081" s="166"/>
      <c r="DU2081" s="166"/>
      <c r="DV2081" s="166"/>
      <c r="DW2081" s="166"/>
      <c r="DX2081" s="166"/>
      <c r="DY2081" s="166"/>
      <c r="DZ2081" s="166"/>
      <c r="EA2081" s="166"/>
      <c r="EB2081" s="166"/>
      <c r="EC2081" s="166"/>
      <c r="ED2081" s="166"/>
      <c r="EE2081" s="166"/>
      <c r="EF2081" s="166"/>
      <c r="EG2081" s="166"/>
      <c r="EH2081" s="166"/>
      <c r="EI2081" s="166"/>
      <c r="EJ2081" s="166"/>
      <c r="EK2081" s="166"/>
      <c r="EL2081" s="166"/>
      <c r="EM2081" s="166"/>
      <c r="EN2081" s="166"/>
      <c r="EO2081" s="166"/>
      <c r="EP2081" s="166"/>
      <c r="EQ2081" s="166"/>
      <c r="ER2081" s="166"/>
      <c r="ES2081" s="166"/>
      <c r="ET2081" s="166"/>
      <c r="EU2081" s="166"/>
      <c r="EV2081" s="166"/>
      <c r="EW2081" s="166"/>
      <c r="EX2081" s="166"/>
      <c r="EY2081" s="166"/>
      <c r="EZ2081" s="166"/>
      <c r="FA2081" s="166"/>
      <c r="FB2081" s="166"/>
      <c r="FC2081" s="166"/>
      <c r="FD2081" s="166"/>
      <c r="FE2081" s="166"/>
      <c r="FF2081" s="166"/>
      <c r="FG2081" s="166"/>
      <c r="FH2081" s="166"/>
      <c r="FI2081" s="166"/>
      <c r="FJ2081" s="166"/>
    </row>
    <row r="2082" spans="13:166" s="19" customFormat="1">
      <c r="M2082" s="166"/>
      <c r="N2082" s="166"/>
      <c r="O2082" s="166"/>
      <c r="P2082" s="166"/>
      <c r="Q2082" s="166"/>
      <c r="R2082" s="166"/>
      <c r="S2082" s="166"/>
      <c r="T2082" s="166"/>
      <c r="U2082" s="166"/>
      <c r="V2082" s="166"/>
      <c r="W2082" s="166"/>
      <c r="X2082" s="166"/>
      <c r="Y2082" s="166"/>
      <c r="Z2082" s="166"/>
      <c r="AA2082" s="166"/>
      <c r="AB2082" s="166"/>
      <c r="AC2082" s="166"/>
      <c r="AD2082" s="166"/>
      <c r="AE2082" s="166"/>
      <c r="AF2082" s="166"/>
      <c r="AG2082" s="166"/>
      <c r="AH2082" s="167"/>
      <c r="AI2082" s="167"/>
      <c r="AJ2082" s="167"/>
      <c r="AK2082" s="167"/>
      <c r="AL2082" s="167"/>
      <c r="AM2082" s="167"/>
      <c r="AN2082" s="167"/>
      <c r="AO2082" s="167"/>
      <c r="AP2082" s="167"/>
      <c r="AQ2082" s="167"/>
      <c r="AR2082" s="167"/>
      <c r="AS2082" s="167"/>
      <c r="AT2082" s="167"/>
      <c r="AU2082" s="167"/>
      <c r="AV2082" s="167"/>
      <c r="AW2082" s="167"/>
      <c r="AX2082" s="167"/>
      <c r="AY2082" s="167"/>
      <c r="AZ2082" s="167"/>
      <c r="BA2082" s="167"/>
      <c r="BB2082" s="167"/>
      <c r="BC2082" s="167"/>
      <c r="BD2082" s="167"/>
      <c r="BE2082" s="167"/>
      <c r="BF2082" s="167"/>
      <c r="BG2082" s="167"/>
      <c r="BH2082" s="167"/>
      <c r="BI2082" s="167"/>
      <c r="BJ2082" s="167"/>
      <c r="BK2082" s="167"/>
      <c r="BL2082" s="166"/>
      <c r="BM2082" s="166"/>
      <c r="BN2082" s="166"/>
      <c r="BO2082" s="166"/>
      <c r="BP2082" s="166"/>
      <c r="BQ2082" s="166"/>
      <c r="BR2082" s="166"/>
      <c r="BS2082" s="166"/>
      <c r="BT2082" s="166"/>
      <c r="BU2082" s="166"/>
      <c r="BV2082" s="166"/>
      <c r="BW2082" s="166"/>
      <c r="BX2082" s="166"/>
      <c r="BY2082" s="166"/>
      <c r="BZ2082" s="166"/>
      <c r="CA2082" s="166"/>
      <c r="CB2082" s="166"/>
      <c r="CC2082" s="166"/>
      <c r="CD2082" s="166"/>
      <c r="CE2082" s="166"/>
      <c r="CF2082" s="166"/>
      <c r="CG2082" s="166"/>
      <c r="CH2082" s="166"/>
      <c r="CI2082" s="166"/>
      <c r="CJ2082" s="166"/>
      <c r="CK2082" s="166"/>
      <c r="CL2082" s="166"/>
      <c r="CM2082" s="166"/>
      <c r="CN2082" s="166"/>
      <c r="CO2082" s="166"/>
      <c r="CP2082" s="166"/>
      <c r="CQ2082" s="166"/>
      <c r="CR2082" s="166"/>
      <c r="CS2082" s="166"/>
      <c r="CT2082" s="166"/>
      <c r="CU2082" s="166"/>
      <c r="CV2082" s="166"/>
      <c r="CW2082" s="166"/>
      <c r="CX2082" s="166"/>
      <c r="CY2082" s="166"/>
      <c r="CZ2082" s="166"/>
      <c r="DA2082" s="166"/>
      <c r="DB2082" s="166"/>
      <c r="DC2082" s="166"/>
      <c r="DD2082" s="166"/>
      <c r="DE2082" s="166"/>
      <c r="DF2082" s="166"/>
      <c r="DG2082" s="166"/>
      <c r="DH2082" s="166"/>
      <c r="DI2082" s="166"/>
      <c r="DJ2082" s="166"/>
      <c r="DK2082" s="166"/>
      <c r="DL2082" s="166"/>
      <c r="DM2082" s="166"/>
      <c r="DN2082" s="166"/>
      <c r="DO2082" s="166"/>
      <c r="DP2082" s="166"/>
      <c r="DQ2082" s="166"/>
      <c r="DR2082" s="166"/>
      <c r="DS2082" s="166"/>
      <c r="DT2082" s="166"/>
      <c r="DU2082" s="166"/>
      <c r="DV2082" s="166"/>
      <c r="DW2082" s="166"/>
      <c r="DX2082" s="166"/>
      <c r="DY2082" s="166"/>
      <c r="DZ2082" s="166"/>
      <c r="EA2082" s="166"/>
      <c r="EB2082" s="166"/>
      <c r="EC2082" s="166"/>
      <c r="ED2082" s="166"/>
      <c r="EE2082" s="166"/>
      <c r="EF2082" s="166"/>
      <c r="EG2082" s="166"/>
      <c r="EH2082" s="166"/>
      <c r="EI2082" s="166"/>
      <c r="EJ2082" s="166"/>
      <c r="EK2082" s="166"/>
      <c r="EL2082" s="166"/>
      <c r="EM2082" s="166"/>
      <c r="EN2082" s="166"/>
      <c r="EO2082" s="166"/>
      <c r="EP2082" s="166"/>
      <c r="EQ2082" s="166"/>
      <c r="ER2082" s="166"/>
      <c r="ES2082" s="166"/>
      <c r="ET2082" s="166"/>
      <c r="EU2082" s="166"/>
      <c r="EV2082" s="166"/>
      <c r="EW2082" s="166"/>
      <c r="EX2082" s="166"/>
      <c r="EY2082" s="166"/>
      <c r="EZ2082" s="166"/>
      <c r="FA2082" s="166"/>
      <c r="FB2082" s="166"/>
      <c r="FC2082" s="166"/>
      <c r="FD2082" s="166"/>
      <c r="FE2082" s="166"/>
      <c r="FF2082" s="166"/>
      <c r="FG2082" s="166"/>
      <c r="FH2082" s="166"/>
      <c r="FI2082" s="166"/>
      <c r="FJ2082" s="166"/>
    </row>
    <row r="2083" spans="13:166" s="19" customFormat="1">
      <c r="M2083" s="166"/>
      <c r="N2083" s="166"/>
      <c r="O2083" s="166"/>
      <c r="P2083" s="166"/>
      <c r="Q2083" s="166"/>
      <c r="R2083" s="166"/>
      <c r="S2083" s="166"/>
      <c r="T2083" s="166"/>
      <c r="U2083" s="166"/>
      <c r="V2083" s="166"/>
      <c r="W2083" s="166"/>
      <c r="X2083" s="166"/>
      <c r="Y2083" s="166"/>
      <c r="Z2083" s="166"/>
      <c r="AA2083" s="166"/>
      <c r="AB2083" s="166"/>
      <c r="AC2083" s="166"/>
      <c r="AD2083" s="166"/>
      <c r="AE2083" s="166"/>
      <c r="AF2083" s="166"/>
      <c r="AG2083" s="166"/>
      <c r="AH2083" s="167"/>
      <c r="AI2083" s="167"/>
      <c r="AJ2083" s="167"/>
      <c r="AK2083" s="167"/>
      <c r="AL2083" s="167"/>
      <c r="AM2083" s="167"/>
      <c r="AN2083" s="167"/>
      <c r="AO2083" s="167"/>
      <c r="AP2083" s="167"/>
      <c r="AQ2083" s="167"/>
      <c r="AR2083" s="167"/>
      <c r="AS2083" s="167"/>
      <c r="AT2083" s="167"/>
      <c r="AU2083" s="167"/>
      <c r="AV2083" s="167"/>
      <c r="AW2083" s="167"/>
      <c r="AX2083" s="167"/>
      <c r="AY2083" s="167"/>
      <c r="AZ2083" s="167"/>
      <c r="BA2083" s="167"/>
      <c r="BB2083" s="167"/>
      <c r="BC2083" s="167"/>
      <c r="BD2083" s="167"/>
      <c r="BE2083" s="167"/>
      <c r="BF2083" s="167"/>
      <c r="BG2083" s="167"/>
      <c r="BH2083" s="167"/>
      <c r="BI2083" s="167"/>
      <c r="BJ2083" s="167"/>
      <c r="BK2083" s="167"/>
      <c r="BL2083" s="166"/>
      <c r="BM2083" s="166"/>
      <c r="BN2083" s="166"/>
      <c r="BO2083" s="166"/>
      <c r="BP2083" s="166"/>
      <c r="BQ2083" s="166"/>
      <c r="BR2083" s="166"/>
      <c r="BS2083" s="166"/>
      <c r="BT2083" s="166"/>
      <c r="BU2083" s="166"/>
      <c r="BV2083" s="166"/>
      <c r="BW2083" s="166"/>
      <c r="BX2083" s="166"/>
      <c r="BY2083" s="166"/>
      <c r="BZ2083" s="166"/>
      <c r="CA2083" s="166"/>
      <c r="CB2083" s="166"/>
      <c r="CC2083" s="166"/>
      <c r="CD2083" s="166"/>
      <c r="CE2083" s="166"/>
      <c r="CF2083" s="166"/>
      <c r="CG2083" s="166"/>
      <c r="CH2083" s="166"/>
      <c r="CI2083" s="166"/>
      <c r="CJ2083" s="166"/>
      <c r="CK2083" s="166"/>
      <c r="CL2083" s="166"/>
      <c r="CM2083" s="166"/>
      <c r="CN2083" s="166"/>
      <c r="CO2083" s="166"/>
      <c r="CP2083" s="166"/>
      <c r="CQ2083" s="166"/>
      <c r="CR2083" s="166"/>
      <c r="CS2083" s="166"/>
      <c r="CT2083" s="166"/>
      <c r="CU2083" s="166"/>
      <c r="CV2083" s="166"/>
      <c r="CW2083" s="166"/>
      <c r="CX2083" s="166"/>
      <c r="CY2083" s="166"/>
      <c r="CZ2083" s="166"/>
      <c r="DA2083" s="166"/>
      <c r="DB2083" s="166"/>
      <c r="DC2083" s="166"/>
      <c r="DD2083" s="166"/>
      <c r="DE2083" s="166"/>
      <c r="DF2083" s="166"/>
      <c r="DG2083" s="166"/>
      <c r="DH2083" s="166"/>
      <c r="DI2083" s="166"/>
      <c r="DJ2083" s="166"/>
      <c r="DK2083" s="166"/>
      <c r="DL2083" s="166"/>
      <c r="DM2083" s="166"/>
      <c r="DN2083" s="166"/>
      <c r="DO2083" s="166"/>
      <c r="DP2083" s="166"/>
      <c r="DQ2083" s="166"/>
      <c r="DR2083" s="166"/>
      <c r="DS2083" s="166"/>
      <c r="DT2083" s="166"/>
      <c r="DU2083" s="166"/>
      <c r="DV2083" s="166"/>
      <c r="DW2083" s="166"/>
      <c r="DX2083" s="166"/>
      <c r="DY2083" s="166"/>
      <c r="DZ2083" s="166"/>
      <c r="EA2083" s="166"/>
      <c r="EB2083" s="166"/>
      <c r="EC2083" s="166"/>
      <c r="ED2083" s="166"/>
      <c r="EE2083" s="166"/>
      <c r="EF2083" s="166"/>
      <c r="EG2083" s="166"/>
      <c r="EH2083" s="166"/>
      <c r="EI2083" s="166"/>
      <c r="EJ2083" s="166"/>
      <c r="EK2083" s="166"/>
      <c r="EL2083" s="166"/>
      <c r="EM2083" s="166"/>
      <c r="EN2083" s="166"/>
      <c r="EO2083" s="166"/>
      <c r="EP2083" s="166"/>
      <c r="EQ2083" s="166"/>
      <c r="ER2083" s="166"/>
      <c r="ES2083" s="166"/>
      <c r="ET2083" s="166"/>
      <c r="EU2083" s="166"/>
      <c r="EV2083" s="166"/>
      <c r="EW2083" s="166"/>
      <c r="EX2083" s="166"/>
      <c r="EY2083" s="166"/>
      <c r="EZ2083" s="166"/>
      <c r="FA2083" s="166"/>
      <c r="FB2083" s="166"/>
      <c r="FC2083" s="166"/>
      <c r="FD2083" s="166"/>
      <c r="FE2083" s="166"/>
      <c r="FF2083" s="166"/>
      <c r="FG2083" s="166"/>
      <c r="FH2083" s="166"/>
      <c r="FI2083" s="166"/>
      <c r="FJ2083" s="166"/>
    </row>
    <row r="2084" spans="13:166" s="19" customFormat="1">
      <c r="M2084" s="166"/>
      <c r="N2084" s="166"/>
      <c r="O2084" s="166"/>
      <c r="P2084" s="166"/>
      <c r="Q2084" s="166"/>
      <c r="R2084" s="166"/>
      <c r="S2084" s="166"/>
      <c r="T2084" s="166"/>
      <c r="U2084" s="166"/>
      <c r="V2084" s="166"/>
      <c r="W2084" s="166"/>
      <c r="X2084" s="166"/>
      <c r="Y2084" s="166"/>
      <c r="Z2084" s="166"/>
      <c r="AA2084" s="166"/>
      <c r="AB2084" s="166"/>
      <c r="AC2084" s="166"/>
      <c r="AD2084" s="166"/>
      <c r="AE2084" s="166"/>
      <c r="AF2084" s="166"/>
      <c r="AG2084" s="166"/>
      <c r="AH2084" s="167"/>
      <c r="AI2084" s="167"/>
      <c r="AJ2084" s="167"/>
      <c r="AK2084" s="167"/>
      <c r="AL2084" s="167"/>
      <c r="AM2084" s="167"/>
      <c r="AN2084" s="167"/>
      <c r="AO2084" s="167"/>
      <c r="AP2084" s="167"/>
      <c r="AQ2084" s="167"/>
      <c r="AR2084" s="167"/>
      <c r="AS2084" s="167"/>
      <c r="AT2084" s="167"/>
      <c r="AU2084" s="167"/>
      <c r="AV2084" s="167"/>
      <c r="AW2084" s="167"/>
      <c r="AX2084" s="167"/>
      <c r="AY2084" s="167"/>
      <c r="AZ2084" s="167"/>
      <c r="BA2084" s="167"/>
      <c r="BB2084" s="167"/>
      <c r="BC2084" s="167"/>
      <c r="BD2084" s="167"/>
      <c r="BE2084" s="167"/>
      <c r="BF2084" s="167"/>
      <c r="BG2084" s="167"/>
      <c r="BH2084" s="167"/>
      <c r="BI2084" s="167"/>
      <c r="BJ2084" s="167"/>
      <c r="BK2084" s="167"/>
      <c r="BL2084" s="166"/>
      <c r="BM2084" s="166"/>
      <c r="BN2084" s="166"/>
      <c r="BO2084" s="166"/>
      <c r="BP2084" s="166"/>
      <c r="BQ2084" s="166"/>
      <c r="BR2084" s="166"/>
      <c r="BS2084" s="166"/>
      <c r="BT2084" s="166"/>
      <c r="BU2084" s="166"/>
      <c r="BV2084" s="166"/>
      <c r="BW2084" s="166"/>
      <c r="BX2084" s="166"/>
      <c r="BY2084" s="166"/>
      <c r="BZ2084" s="166"/>
      <c r="CA2084" s="166"/>
      <c r="CB2084" s="166"/>
      <c r="CC2084" s="166"/>
      <c r="CD2084" s="166"/>
      <c r="CE2084" s="166"/>
      <c r="CF2084" s="166"/>
      <c r="CG2084" s="166"/>
      <c r="CH2084" s="166"/>
      <c r="CI2084" s="166"/>
      <c r="CJ2084" s="166"/>
      <c r="CK2084" s="166"/>
      <c r="CL2084" s="166"/>
      <c r="CM2084" s="166"/>
      <c r="CN2084" s="166"/>
      <c r="CO2084" s="166"/>
      <c r="CP2084" s="166"/>
      <c r="CQ2084" s="166"/>
      <c r="CR2084" s="166"/>
      <c r="CS2084" s="166"/>
      <c r="CT2084" s="166"/>
      <c r="CU2084" s="166"/>
      <c r="CV2084" s="166"/>
      <c r="CW2084" s="166"/>
      <c r="CX2084" s="166"/>
      <c r="CY2084" s="166"/>
      <c r="CZ2084" s="166"/>
      <c r="DA2084" s="166"/>
      <c r="DB2084" s="166"/>
      <c r="DC2084" s="166"/>
      <c r="DD2084" s="166"/>
      <c r="DE2084" s="166"/>
      <c r="DF2084" s="166"/>
      <c r="DG2084" s="166"/>
      <c r="DH2084" s="166"/>
      <c r="DI2084" s="166"/>
      <c r="DJ2084" s="166"/>
      <c r="DK2084" s="166"/>
      <c r="DL2084" s="166"/>
      <c r="DM2084" s="166"/>
      <c r="DN2084" s="166"/>
      <c r="DO2084" s="166"/>
      <c r="DP2084" s="166"/>
      <c r="DQ2084" s="166"/>
      <c r="DR2084" s="166"/>
      <c r="DS2084" s="166"/>
      <c r="DT2084" s="166"/>
      <c r="DU2084" s="166"/>
      <c r="DV2084" s="166"/>
      <c r="DW2084" s="166"/>
      <c r="DX2084" s="166"/>
      <c r="DY2084" s="166"/>
      <c r="DZ2084" s="166"/>
      <c r="EA2084" s="166"/>
      <c r="EB2084" s="166"/>
      <c r="EC2084" s="166"/>
      <c r="ED2084" s="166"/>
      <c r="EE2084" s="166"/>
      <c r="EF2084" s="166"/>
      <c r="EG2084" s="166"/>
      <c r="EH2084" s="166"/>
      <c r="EI2084" s="166"/>
      <c r="EJ2084" s="166"/>
      <c r="EK2084" s="166"/>
      <c r="EL2084" s="166"/>
      <c r="EM2084" s="166"/>
      <c r="EN2084" s="166"/>
      <c r="EO2084" s="166"/>
      <c r="EP2084" s="166"/>
      <c r="EQ2084" s="166"/>
      <c r="ER2084" s="166"/>
      <c r="ES2084" s="166"/>
      <c r="ET2084" s="166"/>
      <c r="EU2084" s="166"/>
      <c r="EV2084" s="166"/>
      <c r="EW2084" s="166"/>
      <c r="EX2084" s="166"/>
      <c r="EY2084" s="166"/>
      <c r="EZ2084" s="166"/>
      <c r="FA2084" s="166"/>
      <c r="FB2084" s="166"/>
      <c r="FC2084" s="166"/>
      <c r="FD2084" s="166"/>
      <c r="FE2084" s="166"/>
      <c r="FF2084" s="166"/>
      <c r="FG2084" s="166"/>
      <c r="FH2084" s="166"/>
      <c r="FI2084" s="166"/>
      <c r="FJ2084" s="166"/>
    </row>
    <row r="2085" spans="13:166" s="19" customFormat="1">
      <c r="M2085" s="166"/>
      <c r="N2085" s="166"/>
      <c r="O2085" s="166"/>
      <c r="P2085" s="166"/>
      <c r="Q2085" s="166"/>
      <c r="R2085" s="166"/>
      <c r="S2085" s="166"/>
      <c r="T2085" s="166"/>
      <c r="U2085" s="166"/>
      <c r="V2085" s="166"/>
      <c r="W2085" s="166"/>
      <c r="X2085" s="166"/>
      <c r="Y2085" s="166"/>
      <c r="Z2085" s="166"/>
      <c r="AA2085" s="166"/>
      <c r="AB2085" s="166"/>
      <c r="AC2085" s="166"/>
      <c r="AD2085" s="166"/>
      <c r="AE2085" s="166"/>
      <c r="AF2085" s="166"/>
      <c r="AG2085" s="166"/>
      <c r="AH2085" s="167"/>
      <c r="AI2085" s="167"/>
      <c r="AJ2085" s="167"/>
      <c r="AK2085" s="167"/>
      <c r="AL2085" s="167"/>
      <c r="AM2085" s="167"/>
      <c r="AN2085" s="167"/>
      <c r="AO2085" s="167"/>
      <c r="AP2085" s="167"/>
      <c r="AQ2085" s="167"/>
      <c r="AR2085" s="167"/>
      <c r="AS2085" s="167"/>
      <c r="AT2085" s="167"/>
      <c r="AU2085" s="167"/>
      <c r="AV2085" s="167"/>
      <c r="AW2085" s="167"/>
      <c r="AX2085" s="167"/>
      <c r="AY2085" s="167"/>
      <c r="AZ2085" s="167"/>
      <c r="BA2085" s="167"/>
      <c r="BB2085" s="167"/>
      <c r="BC2085" s="167"/>
      <c r="BD2085" s="167"/>
      <c r="BE2085" s="167"/>
      <c r="BF2085" s="167"/>
      <c r="BG2085" s="167"/>
      <c r="BH2085" s="167"/>
      <c r="BI2085" s="167"/>
      <c r="BJ2085" s="167"/>
      <c r="BK2085" s="167"/>
      <c r="BL2085" s="166"/>
      <c r="BM2085" s="166"/>
      <c r="BN2085" s="166"/>
      <c r="BO2085" s="166"/>
      <c r="BP2085" s="166"/>
      <c r="BQ2085" s="166"/>
      <c r="BR2085" s="166"/>
      <c r="BS2085" s="166"/>
      <c r="BT2085" s="166"/>
      <c r="BU2085" s="166"/>
      <c r="BV2085" s="166"/>
      <c r="BW2085" s="166"/>
      <c r="BX2085" s="166"/>
      <c r="BY2085" s="166"/>
      <c r="BZ2085" s="166"/>
      <c r="CA2085" s="166"/>
      <c r="CB2085" s="166"/>
      <c r="CC2085" s="166"/>
      <c r="CD2085" s="166"/>
      <c r="CE2085" s="166"/>
      <c r="CF2085" s="166"/>
      <c r="CG2085" s="166"/>
      <c r="CH2085" s="166"/>
      <c r="CI2085" s="166"/>
      <c r="CJ2085" s="166"/>
      <c r="CK2085" s="166"/>
      <c r="CL2085" s="166"/>
      <c r="CM2085" s="166"/>
      <c r="CN2085" s="166"/>
      <c r="CO2085" s="166"/>
      <c r="CP2085" s="166"/>
      <c r="CQ2085" s="166"/>
      <c r="CR2085" s="166"/>
      <c r="CS2085" s="166"/>
      <c r="CT2085" s="166"/>
      <c r="CU2085" s="166"/>
      <c r="CV2085" s="166"/>
      <c r="CW2085" s="166"/>
      <c r="CX2085" s="166"/>
      <c r="CY2085" s="166"/>
      <c r="CZ2085" s="166"/>
      <c r="DA2085" s="166"/>
      <c r="DB2085" s="166"/>
      <c r="DC2085" s="166"/>
      <c r="DD2085" s="166"/>
      <c r="DE2085" s="166"/>
      <c r="DF2085" s="166"/>
      <c r="DG2085" s="166"/>
      <c r="DH2085" s="166"/>
      <c r="DI2085" s="166"/>
      <c r="DJ2085" s="166"/>
      <c r="DK2085" s="166"/>
      <c r="DL2085" s="166"/>
      <c r="DM2085" s="166"/>
      <c r="DN2085" s="166"/>
      <c r="DO2085" s="166"/>
      <c r="DP2085" s="166"/>
      <c r="DQ2085" s="166"/>
      <c r="DR2085" s="166"/>
      <c r="DS2085" s="166"/>
      <c r="DT2085" s="166"/>
      <c r="DU2085" s="166"/>
      <c r="DV2085" s="166"/>
      <c r="DW2085" s="166"/>
      <c r="DX2085" s="166"/>
      <c r="DY2085" s="166"/>
      <c r="DZ2085" s="166"/>
      <c r="EA2085" s="166"/>
      <c r="EB2085" s="166"/>
      <c r="EC2085" s="166"/>
      <c r="ED2085" s="166"/>
      <c r="EE2085" s="166"/>
      <c r="EF2085" s="166"/>
      <c r="EG2085" s="166"/>
      <c r="EH2085" s="166"/>
      <c r="EI2085" s="166"/>
      <c r="EJ2085" s="166"/>
      <c r="EK2085" s="166"/>
      <c r="EL2085" s="166"/>
      <c r="EM2085" s="166"/>
      <c r="EN2085" s="166"/>
      <c r="EO2085" s="166"/>
      <c r="EP2085" s="166"/>
      <c r="EQ2085" s="166"/>
      <c r="ER2085" s="166"/>
      <c r="ES2085" s="166"/>
      <c r="ET2085" s="166"/>
      <c r="EU2085" s="166"/>
      <c r="EV2085" s="166"/>
      <c r="EW2085" s="166"/>
      <c r="EX2085" s="166"/>
      <c r="EY2085" s="166"/>
      <c r="EZ2085" s="166"/>
      <c r="FA2085" s="166"/>
      <c r="FB2085" s="166"/>
      <c r="FC2085" s="166"/>
      <c r="FD2085" s="166"/>
      <c r="FE2085" s="166"/>
      <c r="FF2085" s="166"/>
      <c r="FG2085" s="166"/>
      <c r="FH2085" s="166"/>
      <c r="FI2085" s="166"/>
      <c r="FJ2085" s="166"/>
    </row>
    <row r="2086" spans="13:166" s="19" customFormat="1">
      <c r="M2086" s="166"/>
      <c r="N2086" s="166"/>
      <c r="O2086" s="166"/>
      <c r="P2086" s="166"/>
      <c r="Q2086" s="166"/>
      <c r="R2086" s="166"/>
      <c r="S2086" s="166"/>
      <c r="T2086" s="166"/>
      <c r="U2086" s="166"/>
      <c r="V2086" s="166"/>
      <c r="W2086" s="166"/>
      <c r="X2086" s="166"/>
      <c r="Y2086" s="166"/>
      <c r="Z2086" s="166"/>
      <c r="AA2086" s="166"/>
      <c r="AB2086" s="166"/>
      <c r="AC2086" s="166"/>
      <c r="AD2086" s="166"/>
      <c r="AE2086" s="166"/>
      <c r="AF2086" s="166"/>
      <c r="AG2086" s="166"/>
      <c r="AH2086" s="167"/>
      <c r="AI2086" s="167"/>
      <c r="AJ2086" s="167"/>
      <c r="AK2086" s="167"/>
      <c r="AL2086" s="167"/>
      <c r="AM2086" s="167"/>
      <c r="AN2086" s="167"/>
      <c r="AO2086" s="167"/>
      <c r="AP2086" s="167"/>
      <c r="AQ2086" s="167"/>
      <c r="AR2086" s="167"/>
      <c r="AS2086" s="167"/>
      <c r="AT2086" s="167"/>
      <c r="AU2086" s="167"/>
      <c r="AV2086" s="167"/>
      <c r="AW2086" s="167"/>
      <c r="AX2086" s="167"/>
      <c r="AY2086" s="167"/>
      <c r="AZ2086" s="167"/>
      <c r="BA2086" s="167"/>
      <c r="BB2086" s="167"/>
      <c r="BC2086" s="167"/>
      <c r="BD2086" s="167"/>
      <c r="BE2086" s="167"/>
      <c r="BF2086" s="167"/>
      <c r="BG2086" s="167"/>
      <c r="BH2086" s="167"/>
      <c r="BI2086" s="167"/>
      <c r="BJ2086" s="167"/>
      <c r="BK2086" s="167"/>
      <c r="BL2086" s="166"/>
      <c r="BM2086" s="166"/>
      <c r="BN2086" s="166"/>
      <c r="BO2086" s="166"/>
      <c r="BP2086" s="166"/>
      <c r="BQ2086" s="166"/>
      <c r="BR2086" s="166"/>
      <c r="BS2086" s="166"/>
      <c r="BT2086" s="166"/>
      <c r="BU2086" s="166"/>
      <c r="BV2086" s="166"/>
      <c r="BW2086" s="166"/>
      <c r="BX2086" s="166"/>
      <c r="BY2086" s="166"/>
      <c r="BZ2086" s="166"/>
      <c r="CA2086" s="166"/>
      <c r="CB2086" s="166"/>
      <c r="CC2086" s="166"/>
      <c r="CD2086" s="166"/>
      <c r="CE2086" s="166"/>
      <c r="CF2086" s="166"/>
      <c r="CG2086" s="166"/>
      <c r="CH2086" s="166"/>
      <c r="CI2086" s="166"/>
      <c r="CJ2086" s="166"/>
      <c r="CK2086" s="166"/>
      <c r="CL2086" s="166"/>
      <c r="CM2086" s="166"/>
      <c r="CN2086" s="166"/>
      <c r="CO2086" s="166"/>
      <c r="CP2086" s="166"/>
      <c r="CQ2086" s="166"/>
      <c r="CR2086" s="166"/>
      <c r="CS2086" s="166"/>
      <c r="CT2086" s="166"/>
      <c r="CU2086" s="166"/>
      <c r="CV2086" s="166"/>
      <c r="CW2086" s="166"/>
      <c r="CX2086" s="166"/>
      <c r="CY2086" s="166"/>
      <c r="CZ2086" s="166"/>
      <c r="DA2086" s="166"/>
      <c r="DB2086" s="166"/>
      <c r="DC2086" s="166"/>
      <c r="DD2086" s="166"/>
      <c r="DE2086" s="166"/>
      <c r="DF2086" s="166"/>
      <c r="DG2086" s="166"/>
      <c r="DH2086" s="166"/>
      <c r="DI2086" s="166"/>
      <c r="DJ2086" s="166"/>
      <c r="DK2086" s="166"/>
      <c r="DL2086" s="166"/>
      <c r="DM2086" s="166"/>
      <c r="DN2086" s="166"/>
      <c r="DO2086" s="166"/>
      <c r="DP2086" s="166"/>
      <c r="DQ2086" s="166"/>
      <c r="DR2086" s="166"/>
      <c r="DS2086" s="166"/>
      <c r="DT2086" s="166"/>
      <c r="DU2086" s="166"/>
      <c r="DV2086" s="166"/>
      <c r="DW2086" s="166"/>
      <c r="DX2086" s="166"/>
      <c r="DY2086" s="166"/>
      <c r="DZ2086" s="166"/>
      <c r="EA2086" s="166"/>
      <c r="EB2086" s="166"/>
      <c r="EC2086" s="166"/>
      <c r="ED2086" s="166"/>
      <c r="EE2086" s="166"/>
      <c r="EF2086" s="166"/>
      <c r="EG2086" s="166"/>
      <c r="EH2086" s="166"/>
      <c r="EI2086" s="166"/>
      <c r="EJ2086" s="166"/>
      <c r="EK2086" s="166"/>
      <c r="EL2086" s="166"/>
      <c r="EM2086" s="166"/>
      <c r="EN2086" s="166"/>
      <c r="EO2086" s="166"/>
      <c r="EP2086" s="166"/>
      <c r="EQ2086" s="166"/>
      <c r="ER2086" s="166"/>
      <c r="ES2086" s="166"/>
      <c r="ET2086" s="166"/>
      <c r="EU2086" s="166"/>
      <c r="EV2086" s="166"/>
      <c r="EW2086" s="166"/>
      <c r="EX2086" s="166"/>
      <c r="EY2086" s="166"/>
      <c r="EZ2086" s="166"/>
      <c r="FA2086" s="166"/>
      <c r="FB2086" s="166"/>
      <c r="FC2086" s="166"/>
      <c r="FD2086" s="166"/>
      <c r="FE2086" s="166"/>
      <c r="FF2086" s="166"/>
      <c r="FG2086" s="166"/>
      <c r="FH2086" s="166"/>
      <c r="FI2086" s="166"/>
      <c r="FJ2086" s="166"/>
    </row>
    <row r="2087" spans="13:166" s="19" customFormat="1">
      <c r="M2087" s="166"/>
      <c r="N2087" s="166"/>
      <c r="O2087" s="166"/>
      <c r="P2087" s="166"/>
      <c r="Q2087" s="166"/>
      <c r="R2087" s="166"/>
      <c r="S2087" s="166"/>
      <c r="T2087" s="166"/>
      <c r="U2087" s="166"/>
      <c r="V2087" s="166"/>
      <c r="W2087" s="166"/>
      <c r="X2087" s="166"/>
      <c r="Y2087" s="166"/>
      <c r="Z2087" s="166"/>
      <c r="AA2087" s="166"/>
      <c r="AB2087" s="166"/>
      <c r="AC2087" s="166"/>
      <c r="AD2087" s="166"/>
      <c r="AE2087" s="166"/>
      <c r="AF2087" s="166"/>
      <c r="AG2087" s="166"/>
      <c r="AH2087" s="167"/>
      <c r="AI2087" s="167"/>
      <c r="AJ2087" s="167"/>
      <c r="AK2087" s="167"/>
      <c r="AL2087" s="167"/>
      <c r="AM2087" s="167"/>
      <c r="AN2087" s="167"/>
      <c r="AO2087" s="167"/>
      <c r="AP2087" s="167"/>
      <c r="AQ2087" s="167"/>
      <c r="AR2087" s="167"/>
      <c r="AS2087" s="167"/>
      <c r="AT2087" s="167"/>
      <c r="AU2087" s="167"/>
      <c r="AV2087" s="167"/>
      <c r="AW2087" s="167"/>
      <c r="AX2087" s="167"/>
      <c r="AY2087" s="167"/>
      <c r="AZ2087" s="167"/>
      <c r="BA2087" s="167"/>
      <c r="BB2087" s="167"/>
      <c r="BC2087" s="167"/>
      <c r="BD2087" s="167"/>
      <c r="BE2087" s="167"/>
      <c r="BF2087" s="167"/>
      <c r="BG2087" s="167"/>
      <c r="BH2087" s="167"/>
      <c r="BI2087" s="167"/>
      <c r="BJ2087" s="167"/>
      <c r="BK2087" s="167"/>
      <c r="BL2087" s="166"/>
      <c r="BM2087" s="166"/>
      <c r="BN2087" s="166"/>
      <c r="BO2087" s="166"/>
      <c r="BP2087" s="166"/>
      <c r="BQ2087" s="166"/>
      <c r="BR2087" s="166"/>
      <c r="BS2087" s="166"/>
      <c r="BT2087" s="166"/>
      <c r="BU2087" s="166"/>
      <c r="BV2087" s="166"/>
      <c r="BW2087" s="166"/>
      <c r="BX2087" s="166"/>
      <c r="BY2087" s="166"/>
      <c r="BZ2087" s="166"/>
      <c r="CA2087" s="166"/>
      <c r="CB2087" s="166"/>
      <c r="CC2087" s="166"/>
      <c r="CD2087" s="166"/>
      <c r="CE2087" s="166"/>
      <c r="CF2087" s="166"/>
      <c r="CG2087" s="166"/>
      <c r="CH2087" s="166"/>
      <c r="CI2087" s="166"/>
      <c r="CJ2087" s="166"/>
      <c r="CK2087" s="166"/>
      <c r="CL2087" s="166"/>
      <c r="CM2087" s="166"/>
      <c r="CN2087" s="166"/>
      <c r="CO2087" s="166"/>
      <c r="CP2087" s="166"/>
      <c r="CQ2087" s="166"/>
      <c r="CR2087" s="166"/>
      <c r="CS2087" s="166"/>
      <c r="CT2087" s="166"/>
      <c r="CU2087" s="166"/>
      <c r="CV2087" s="166"/>
      <c r="CW2087" s="166"/>
      <c r="CX2087" s="166"/>
      <c r="CY2087" s="166"/>
      <c r="CZ2087" s="166"/>
      <c r="DA2087" s="166"/>
      <c r="DB2087" s="166"/>
      <c r="DC2087" s="166"/>
      <c r="DD2087" s="166"/>
      <c r="DE2087" s="166"/>
      <c r="DF2087" s="166"/>
      <c r="DG2087" s="166"/>
      <c r="DH2087" s="166"/>
      <c r="DI2087" s="166"/>
      <c r="DJ2087" s="166"/>
      <c r="DK2087" s="166"/>
      <c r="DL2087" s="166"/>
      <c r="DM2087" s="166"/>
      <c r="DN2087" s="166"/>
      <c r="DO2087" s="166"/>
      <c r="DP2087" s="166"/>
      <c r="DQ2087" s="166"/>
      <c r="DR2087" s="166"/>
      <c r="DS2087" s="166"/>
      <c r="DT2087" s="166"/>
      <c r="DU2087" s="166"/>
      <c r="DV2087" s="166"/>
      <c r="DW2087" s="166"/>
      <c r="DX2087" s="166"/>
      <c r="DY2087" s="166"/>
      <c r="DZ2087" s="166"/>
      <c r="EA2087" s="166"/>
      <c r="EB2087" s="166"/>
      <c r="EC2087" s="166"/>
      <c r="ED2087" s="166"/>
      <c r="EE2087" s="166"/>
      <c r="EF2087" s="166"/>
      <c r="EG2087" s="166"/>
      <c r="EH2087" s="166"/>
      <c r="EI2087" s="166"/>
      <c r="EJ2087" s="166"/>
      <c r="EK2087" s="166"/>
      <c r="EL2087" s="166"/>
      <c r="EM2087" s="166"/>
      <c r="EN2087" s="166"/>
      <c r="EO2087" s="166"/>
      <c r="EP2087" s="166"/>
      <c r="EQ2087" s="166"/>
      <c r="ER2087" s="166"/>
      <c r="ES2087" s="166"/>
      <c r="ET2087" s="166"/>
      <c r="EU2087" s="166"/>
      <c r="EV2087" s="166"/>
      <c r="EW2087" s="166"/>
      <c r="EX2087" s="166"/>
      <c r="EY2087" s="166"/>
      <c r="EZ2087" s="166"/>
      <c r="FA2087" s="166"/>
      <c r="FB2087" s="166"/>
      <c r="FC2087" s="166"/>
      <c r="FD2087" s="166"/>
      <c r="FE2087" s="166"/>
      <c r="FF2087" s="166"/>
      <c r="FG2087" s="166"/>
      <c r="FH2087" s="166"/>
      <c r="FI2087" s="166"/>
      <c r="FJ2087" s="166"/>
    </row>
    <row r="2088" spans="13:166" s="19" customFormat="1">
      <c r="M2088" s="166"/>
      <c r="N2088" s="166"/>
      <c r="O2088" s="166"/>
      <c r="P2088" s="166"/>
      <c r="Q2088" s="166"/>
      <c r="R2088" s="166"/>
      <c r="S2088" s="166"/>
      <c r="T2088" s="166"/>
      <c r="U2088" s="166"/>
      <c r="V2088" s="166"/>
      <c r="W2088" s="166"/>
      <c r="X2088" s="166"/>
      <c r="Y2088" s="166"/>
      <c r="Z2088" s="166"/>
      <c r="AA2088" s="166"/>
      <c r="AB2088" s="166"/>
      <c r="AC2088" s="166"/>
      <c r="AD2088" s="166"/>
      <c r="AE2088" s="166"/>
      <c r="AF2088" s="166"/>
      <c r="AG2088" s="166"/>
      <c r="AH2088" s="167"/>
      <c r="AI2088" s="167"/>
      <c r="AJ2088" s="167"/>
      <c r="AK2088" s="167"/>
      <c r="AL2088" s="167"/>
      <c r="AM2088" s="167"/>
      <c r="AN2088" s="167"/>
      <c r="AO2088" s="167"/>
      <c r="AP2088" s="167"/>
      <c r="AQ2088" s="167"/>
      <c r="AR2088" s="167"/>
      <c r="AS2088" s="167"/>
      <c r="AT2088" s="167"/>
      <c r="AU2088" s="167"/>
      <c r="AV2088" s="167"/>
      <c r="AW2088" s="167"/>
      <c r="AX2088" s="167"/>
      <c r="AY2088" s="167"/>
      <c r="AZ2088" s="167"/>
      <c r="BA2088" s="167"/>
      <c r="BB2088" s="167"/>
      <c r="BC2088" s="167"/>
      <c r="BD2088" s="167"/>
      <c r="BE2088" s="167"/>
      <c r="BF2088" s="167"/>
      <c r="BG2088" s="167"/>
      <c r="BH2088" s="167"/>
      <c r="BI2088" s="167"/>
      <c r="BJ2088" s="167"/>
      <c r="BK2088" s="167"/>
      <c r="BL2088" s="166"/>
      <c r="BM2088" s="166"/>
      <c r="BN2088" s="166"/>
      <c r="BO2088" s="166"/>
      <c r="BP2088" s="166"/>
      <c r="BQ2088" s="166"/>
      <c r="BR2088" s="166"/>
      <c r="BS2088" s="166"/>
      <c r="BT2088" s="166"/>
      <c r="BU2088" s="166"/>
      <c r="BV2088" s="166"/>
      <c r="BW2088" s="166"/>
      <c r="BX2088" s="166"/>
      <c r="BY2088" s="166"/>
      <c r="BZ2088" s="166"/>
      <c r="CA2088" s="166"/>
      <c r="CB2088" s="166"/>
      <c r="CC2088" s="166"/>
      <c r="CD2088" s="166"/>
      <c r="CE2088" s="166"/>
      <c r="CF2088" s="166"/>
      <c r="CG2088" s="166"/>
      <c r="CH2088" s="166"/>
      <c r="CI2088" s="166"/>
      <c r="CJ2088" s="166"/>
      <c r="CK2088" s="166"/>
      <c r="CL2088" s="166"/>
      <c r="CM2088" s="166"/>
      <c r="CN2088" s="166"/>
      <c r="CO2088" s="166"/>
      <c r="CP2088" s="166"/>
      <c r="CQ2088" s="166"/>
      <c r="CR2088" s="166"/>
      <c r="CS2088" s="166"/>
      <c r="CT2088" s="166"/>
      <c r="CU2088" s="166"/>
      <c r="CV2088" s="166"/>
      <c r="CW2088" s="166"/>
      <c r="CX2088" s="166"/>
      <c r="CY2088" s="166"/>
      <c r="CZ2088" s="166"/>
      <c r="DA2088" s="166"/>
      <c r="DB2088" s="166"/>
      <c r="DC2088" s="166"/>
      <c r="DD2088" s="166"/>
      <c r="DE2088" s="166"/>
      <c r="DF2088" s="166"/>
      <c r="DG2088" s="166"/>
      <c r="DH2088" s="166"/>
      <c r="DI2088" s="166"/>
      <c r="DJ2088" s="166"/>
      <c r="DK2088" s="166"/>
      <c r="DL2088" s="166"/>
      <c r="DM2088" s="166"/>
      <c r="DN2088" s="166"/>
      <c r="DO2088" s="166"/>
      <c r="DP2088" s="166"/>
      <c r="DQ2088" s="166"/>
      <c r="DR2088" s="166"/>
      <c r="DS2088" s="166"/>
      <c r="DT2088" s="166"/>
      <c r="DU2088" s="166"/>
      <c r="DV2088" s="166"/>
      <c r="DW2088" s="166"/>
      <c r="DX2088" s="166"/>
      <c r="DY2088" s="166"/>
      <c r="DZ2088" s="166"/>
      <c r="EA2088" s="166"/>
      <c r="EB2088" s="166"/>
      <c r="EC2088" s="166"/>
      <c r="ED2088" s="166"/>
      <c r="EE2088" s="166"/>
      <c r="EF2088" s="166"/>
      <c r="EG2088" s="166"/>
      <c r="EH2088" s="166"/>
      <c r="EI2088" s="166"/>
      <c r="EJ2088" s="166"/>
      <c r="EK2088" s="166"/>
      <c r="EL2088" s="166"/>
      <c r="EM2088" s="166"/>
      <c r="EN2088" s="166"/>
      <c r="EO2088" s="166"/>
      <c r="EP2088" s="166"/>
      <c r="EQ2088" s="166"/>
      <c r="ER2088" s="166"/>
      <c r="ES2088" s="166"/>
      <c r="ET2088" s="166"/>
      <c r="EU2088" s="166"/>
      <c r="EV2088" s="166"/>
      <c r="EW2088" s="166"/>
      <c r="EX2088" s="166"/>
      <c r="EY2088" s="166"/>
      <c r="EZ2088" s="166"/>
      <c r="FA2088" s="166"/>
      <c r="FB2088" s="166"/>
      <c r="FC2088" s="166"/>
      <c r="FD2088" s="166"/>
      <c r="FE2088" s="166"/>
      <c r="FF2088" s="166"/>
      <c r="FG2088" s="166"/>
      <c r="FH2088" s="166"/>
      <c r="FI2088" s="166"/>
      <c r="FJ2088" s="166"/>
    </row>
    <row r="2089" spans="13:166" s="19" customFormat="1">
      <c r="M2089" s="166"/>
      <c r="N2089" s="166"/>
      <c r="O2089" s="166"/>
      <c r="P2089" s="166"/>
      <c r="Q2089" s="166"/>
      <c r="R2089" s="166"/>
      <c r="S2089" s="166"/>
      <c r="T2089" s="166"/>
      <c r="U2089" s="166"/>
      <c r="V2089" s="166"/>
      <c r="W2089" s="166"/>
      <c r="X2089" s="166"/>
      <c r="Y2089" s="166"/>
      <c r="Z2089" s="166"/>
      <c r="AA2089" s="166"/>
      <c r="AB2089" s="166"/>
      <c r="AC2089" s="166"/>
      <c r="AD2089" s="166"/>
      <c r="AE2089" s="166"/>
      <c r="AF2089" s="166"/>
      <c r="AG2089" s="166"/>
      <c r="AH2089" s="167"/>
      <c r="AI2089" s="167"/>
      <c r="AJ2089" s="167"/>
      <c r="AK2089" s="167"/>
      <c r="AL2089" s="167"/>
      <c r="AM2089" s="167"/>
      <c r="AN2089" s="167"/>
      <c r="AO2089" s="167"/>
      <c r="AP2089" s="167"/>
      <c r="AQ2089" s="167"/>
      <c r="AR2089" s="167"/>
      <c r="AS2089" s="167"/>
      <c r="AT2089" s="167"/>
      <c r="AU2089" s="167"/>
      <c r="AV2089" s="167"/>
      <c r="AW2089" s="167"/>
      <c r="AX2089" s="167"/>
      <c r="AY2089" s="167"/>
      <c r="AZ2089" s="167"/>
      <c r="BA2089" s="167"/>
      <c r="BB2089" s="167"/>
      <c r="BC2089" s="167"/>
      <c r="BD2089" s="167"/>
      <c r="BE2089" s="167"/>
      <c r="BF2089" s="167"/>
      <c r="BG2089" s="167"/>
      <c r="BH2089" s="167"/>
      <c r="BI2089" s="167"/>
      <c r="BJ2089" s="167"/>
      <c r="BK2089" s="167"/>
      <c r="BL2089" s="166"/>
      <c r="BM2089" s="166"/>
      <c r="BN2089" s="166"/>
      <c r="BO2089" s="166"/>
      <c r="BP2089" s="166"/>
      <c r="BQ2089" s="166"/>
      <c r="BR2089" s="166"/>
      <c r="BS2089" s="166"/>
      <c r="BT2089" s="166"/>
      <c r="BU2089" s="166"/>
      <c r="BV2089" s="166"/>
      <c r="BW2089" s="166"/>
      <c r="BX2089" s="166"/>
      <c r="BY2089" s="166"/>
      <c r="BZ2089" s="166"/>
      <c r="CA2089" s="166"/>
      <c r="CB2089" s="166"/>
      <c r="CC2089" s="166"/>
      <c r="CD2089" s="166"/>
      <c r="CE2089" s="166"/>
      <c r="CF2089" s="166"/>
      <c r="CG2089" s="166"/>
      <c r="CH2089" s="166"/>
      <c r="CI2089" s="166"/>
      <c r="CJ2089" s="166"/>
      <c r="CK2089" s="166"/>
      <c r="CL2089" s="166"/>
      <c r="CM2089" s="166"/>
      <c r="CN2089" s="166"/>
      <c r="CO2089" s="166"/>
      <c r="CP2089" s="166"/>
      <c r="CQ2089" s="166"/>
      <c r="CR2089" s="166"/>
      <c r="CS2089" s="166"/>
      <c r="CT2089" s="166"/>
      <c r="CU2089" s="166"/>
      <c r="CV2089" s="166"/>
      <c r="CW2089" s="166"/>
      <c r="CX2089" s="166"/>
      <c r="CY2089" s="166"/>
      <c r="CZ2089" s="166"/>
      <c r="DA2089" s="166"/>
      <c r="DB2089" s="166"/>
      <c r="DC2089" s="166"/>
      <c r="DD2089" s="166"/>
      <c r="DE2089" s="166"/>
      <c r="DF2089" s="166"/>
      <c r="DG2089" s="166"/>
      <c r="DH2089" s="166"/>
      <c r="DI2089" s="166"/>
      <c r="DJ2089" s="166"/>
      <c r="DK2089" s="166"/>
      <c r="DL2089" s="166"/>
      <c r="DM2089" s="166"/>
      <c r="DN2089" s="166"/>
      <c r="DO2089" s="166"/>
      <c r="DP2089" s="166"/>
      <c r="DQ2089" s="166"/>
      <c r="DR2089" s="166"/>
      <c r="DS2089" s="166"/>
      <c r="DT2089" s="166"/>
      <c r="DU2089" s="166"/>
      <c r="DV2089" s="166"/>
      <c r="DW2089" s="166"/>
      <c r="DX2089" s="166"/>
      <c r="DY2089" s="166"/>
      <c r="DZ2089" s="166"/>
      <c r="EA2089" s="166"/>
      <c r="EB2089" s="166"/>
      <c r="EC2089" s="166"/>
      <c r="ED2089" s="166"/>
      <c r="EE2089" s="166"/>
      <c r="EF2089" s="166"/>
      <c r="EG2089" s="166"/>
      <c r="EH2089" s="166"/>
      <c r="EI2089" s="166"/>
      <c r="EJ2089" s="166"/>
      <c r="EK2089" s="166"/>
      <c r="EL2089" s="166"/>
      <c r="EM2089" s="166"/>
      <c r="EN2089" s="166"/>
      <c r="EO2089" s="166"/>
      <c r="EP2089" s="166"/>
      <c r="EQ2089" s="166"/>
      <c r="ER2089" s="166"/>
      <c r="ES2089" s="166"/>
      <c r="ET2089" s="166"/>
      <c r="EU2089" s="166"/>
      <c r="EV2089" s="166"/>
      <c r="EW2089" s="166"/>
      <c r="EX2089" s="166"/>
      <c r="EY2089" s="166"/>
      <c r="EZ2089" s="166"/>
      <c r="FA2089" s="166"/>
      <c r="FB2089" s="166"/>
      <c r="FC2089" s="166"/>
      <c r="FD2089" s="166"/>
      <c r="FE2089" s="166"/>
      <c r="FF2089" s="166"/>
      <c r="FG2089" s="166"/>
      <c r="FH2089" s="166"/>
      <c r="FI2089" s="166"/>
      <c r="FJ2089" s="166"/>
    </row>
    <row r="2090" spans="13:166" s="19" customFormat="1">
      <c r="M2090" s="166"/>
      <c r="N2090" s="166"/>
      <c r="O2090" s="166"/>
      <c r="P2090" s="166"/>
      <c r="Q2090" s="166"/>
      <c r="R2090" s="166"/>
      <c r="S2090" s="166"/>
      <c r="T2090" s="166"/>
      <c r="U2090" s="166"/>
      <c r="V2090" s="166"/>
      <c r="W2090" s="166"/>
      <c r="X2090" s="166"/>
      <c r="Y2090" s="166"/>
      <c r="Z2090" s="166"/>
      <c r="AA2090" s="166"/>
      <c r="AB2090" s="166"/>
      <c r="AC2090" s="166"/>
      <c r="AD2090" s="166"/>
      <c r="AE2090" s="166"/>
      <c r="AF2090" s="166"/>
      <c r="AG2090" s="166"/>
      <c r="AH2090" s="167"/>
      <c r="AI2090" s="167"/>
      <c r="AJ2090" s="167"/>
      <c r="AK2090" s="167"/>
      <c r="AL2090" s="167"/>
      <c r="AM2090" s="167"/>
      <c r="AN2090" s="167"/>
      <c r="AO2090" s="167"/>
      <c r="AP2090" s="167"/>
      <c r="AQ2090" s="167"/>
      <c r="AR2090" s="167"/>
      <c r="AS2090" s="167"/>
      <c r="AT2090" s="167"/>
      <c r="AU2090" s="167"/>
      <c r="AV2090" s="167"/>
      <c r="AW2090" s="167"/>
      <c r="AX2090" s="167"/>
      <c r="AY2090" s="167"/>
      <c r="AZ2090" s="167"/>
      <c r="BA2090" s="167"/>
      <c r="BB2090" s="167"/>
      <c r="BC2090" s="167"/>
      <c r="BD2090" s="167"/>
      <c r="BE2090" s="167"/>
      <c r="BF2090" s="167"/>
      <c r="BG2090" s="167"/>
      <c r="BH2090" s="167"/>
      <c r="BI2090" s="167"/>
      <c r="BJ2090" s="167"/>
      <c r="BK2090" s="167"/>
      <c r="BL2090" s="166"/>
      <c r="BM2090" s="166"/>
      <c r="BN2090" s="166"/>
      <c r="BO2090" s="166"/>
      <c r="BP2090" s="166"/>
      <c r="BQ2090" s="166"/>
      <c r="BR2090" s="166"/>
      <c r="BS2090" s="166"/>
      <c r="BT2090" s="166"/>
      <c r="BU2090" s="166"/>
      <c r="BV2090" s="166"/>
      <c r="BW2090" s="166"/>
      <c r="BX2090" s="166"/>
      <c r="BY2090" s="166"/>
      <c r="BZ2090" s="166"/>
      <c r="CA2090" s="166"/>
      <c r="CB2090" s="166"/>
      <c r="CC2090" s="166"/>
      <c r="CD2090" s="166"/>
      <c r="CE2090" s="166"/>
      <c r="CF2090" s="166"/>
      <c r="CG2090" s="166"/>
      <c r="CH2090" s="166"/>
      <c r="CI2090" s="166"/>
      <c r="CJ2090" s="166"/>
      <c r="CK2090" s="166"/>
      <c r="CL2090" s="166"/>
      <c r="CM2090" s="166"/>
      <c r="CN2090" s="166"/>
      <c r="CO2090" s="166"/>
      <c r="CP2090" s="166"/>
      <c r="CQ2090" s="166"/>
      <c r="CR2090" s="166"/>
      <c r="CS2090" s="166"/>
      <c r="CT2090" s="166"/>
      <c r="CU2090" s="166"/>
      <c r="CV2090" s="166"/>
      <c r="CW2090" s="166"/>
      <c r="CX2090" s="166"/>
      <c r="CY2090" s="166"/>
      <c r="CZ2090" s="166"/>
      <c r="DA2090" s="166"/>
      <c r="DB2090" s="166"/>
      <c r="DC2090" s="166"/>
      <c r="DD2090" s="166"/>
      <c r="DE2090" s="166"/>
      <c r="DF2090" s="166"/>
      <c r="DG2090" s="166"/>
      <c r="DH2090" s="166"/>
      <c r="DI2090" s="166"/>
      <c r="DJ2090" s="166"/>
      <c r="DK2090" s="166"/>
      <c r="DL2090" s="166"/>
      <c r="DM2090" s="166"/>
      <c r="DN2090" s="166"/>
      <c r="DO2090" s="166"/>
      <c r="DP2090" s="166"/>
      <c r="DQ2090" s="166"/>
      <c r="DR2090" s="166"/>
      <c r="DS2090" s="166"/>
      <c r="DT2090" s="166"/>
      <c r="DU2090" s="166"/>
      <c r="DV2090" s="166"/>
      <c r="DW2090" s="166"/>
      <c r="DX2090" s="166"/>
      <c r="DY2090" s="166"/>
      <c r="DZ2090" s="166"/>
      <c r="EA2090" s="166"/>
      <c r="EB2090" s="166"/>
      <c r="EC2090" s="166"/>
      <c r="ED2090" s="166"/>
      <c r="EE2090" s="166"/>
      <c r="EF2090" s="166"/>
      <c r="EG2090" s="166"/>
      <c r="EH2090" s="166"/>
      <c r="EI2090" s="166"/>
      <c r="EJ2090" s="166"/>
      <c r="EK2090" s="166"/>
      <c r="EL2090" s="166"/>
      <c r="EM2090" s="166"/>
      <c r="EN2090" s="166"/>
      <c r="EO2090" s="166"/>
      <c r="EP2090" s="166"/>
      <c r="EQ2090" s="166"/>
      <c r="ER2090" s="166"/>
      <c r="ES2090" s="166"/>
      <c r="ET2090" s="166"/>
      <c r="EU2090" s="166"/>
      <c r="EV2090" s="166"/>
      <c r="EW2090" s="166"/>
      <c r="EX2090" s="166"/>
      <c r="EY2090" s="166"/>
      <c r="EZ2090" s="166"/>
      <c r="FA2090" s="166"/>
      <c r="FB2090" s="166"/>
      <c r="FC2090" s="166"/>
      <c r="FD2090" s="166"/>
      <c r="FE2090" s="166"/>
      <c r="FF2090" s="166"/>
      <c r="FG2090" s="166"/>
      <c r="FH2090" s="166"/>
      <c r="FI2090" s="166"/>
      <c r="FJ2090" s="166"/>
    </row>
    <row r="2091" spans="13:166" s="19" customFormat="1">
      <c r="M2091" s="166"/>
      <c r="N2091" s="166"/>
      <c r="O2091" s="166"/>
      <c r="P2091" s="166"/>
      <c r="Q2091" s="166"/>
      <c r="R2091" s="166"/>
      <c r="S2091" s="166"/>
      <c r="T2091" s="166"/>
      <c r="U2091" s="166"/>
      <c r="V2091" s="166"/>
      <c r="W2091" s="166"/>
      <c r="X2091" s="166"/>
      <c r="Y2091" s="166"/>
      <c r="Z2091" s="166"/>
      <c r="AA2091" s="166"/>
      <c r="AB2091" s="166"/>
      <c r="AC2091" s="166"/>
      <c r="AD2091" s="166"/>
      <c r="AE2091" s="166"/>
      <c r="AF2091" s="166"/>
      <c r="AG2091" s="166"/>
      <c r="AH2091" s="167"/>
      <c r="AI2091" s="167"/>
      <c r="AJ2091" s="167"/>
      <c r="AK2091" s="167"/>
      <c r="AL2091" s="167"/>
      <c r="AM2091" s="167"/>
      <c r="AN2091" s="167"/>
      <c r="AO2091" s="167"/>
      <c r="AP2091" s="167"/>
      <c r="AQ2091" s="167"/>
      <c r="AR2091" s="167"/>
      <c r="AS2091" s="167"/>
      <c r="AT2091" s="167"/>
      <c r="AU2091" s="167"/>
      <c r="AV2091" s="167"/>
      <c r="AW2091" s="167"/>
      <c r="AX2091" s="167"/>
      <c r="AY2091" s="167"/>
      <c r="AZ2091" s="167"/>
      <c r="BA2091" s="167"/>
      <c r="BB2091" s="167"/>
      <c r="BC2091" s="167"/>
      <c r="BD2091" s="167"/>
      <c r="BE2091" s="167"/>
      <c r="BF2091" s="167"/>
      <c r="BG2091" s="167"/>
      <c r="BH2091" s="167"/>
      <c r="BI2091" s="167"/>
      <c r="BJ2091" s="167"/>
      <c r="BK2091" s="167"/>
      <c r="BL2091" s="166"/>
      <c r="BM2091" s="166"/>
      <c r="BN2091" s="166"/>
      <c r="BO2091" s="166"/>
      <c r="BP2091" s="166"/>
      <c r="BQ2091" s="166"/>
      <c r="BR2091" s="166"/>
      <c r="BS2091" s="166"/>
      <c r="BT2091" s="166"/>
      <c r="BU2091" s="166"/>
      <c r="BV2091" s="166"/>
      <c r="BW2091" s="166"/>
      <c r="BX2091" s="166"/>
      <c r="BY2091" s="166"/>
      <c r="BZ2091" s="166"/>
      <c r="CA2091" s="166"/>
      <c r="CB2091" s="166"/>
      <c r="CC2091" s="166"/>
      <c r="CD2091" s="166"/>
      <c r="CE2091" s="166"/>
      <c r="CF2091" s="166"/>
      <c r="CG2091" s="166"/>
      <c r="CH2091" s="166"/>
      <c r="CI2091" s="166"/>
      <c r="CJ2091" s="166"/>
      <c r="CK2091" s="166"/>
      <c r="CL2091" s="166"/>
      <c r="CM2091" s="166"/>
      <c r="CN2091" s="166"/>
      <c r="CO2091" s="166"/>
      <c r="CP2091" s="166"/>
      <c r="CQ2091" s="166"/>
      <c r="CR2091" s="166"/>
      <c r="CS2091" s="166"/>
      <c r="CT2091" s="166"/>
      <c r="CU2091" s="166"/>
      <c r="CV2091" s="166"/>
      <c r="CW2091" s="166"/>
      <c r="CX2091" s="166"/>
      <c r="CY2091" s="166"/>
      <c r="CZ2091" s="166"/>
      <c r="DA2091" s="166"/>
      <c r="DB2091" s="166"/>
      <c r="DC2091" s="166"/>
      <c r="DD2091" s="166"/>
      <c r="DE2091" s="166"/>
      <c r="DF2091" s="166"/>
      <c r="DG2091" s="166"/>
      <c r="DH2091" s="166"/>
      <c r="DI2091" s="166"/>
      <c r="DJ2091" s="166"/>
      <c r="DK2091" s="166"/>
      <c r="DL2091" s="166"/>
      <c r="DM2091" s="166"/>
      <c r="DN2091" s="166"/>
      <c r="DO2091" s="166"/>
      <c r="DP2091" s="166"/>
      <c r="DQ2091" s="166"/>
      <c r="DR2091" s="166"/>
      <c r="DS2091" s="166"/>
      <c r="DT2091" s="166"/>
      <c r="DU2091" s="166"/>
      <c r="DV2091" s="166"/>
      <c r="DW2091" s="166"/>
      <c r="DX2091" s="166"/>
      <c r="DY2091" s="166"/>
      <c r="DZ2091" s="166"/>
      <c r="EA2091" s="166"/>
      <c r="EB2091" s="166"/>
      <c r="EC2091" s="166"/>
      <c r="ED2091" s="166"/>
      <c r="EE2091" s="166"/>
      <c r="EF2091" s="166"/>
      <c r="EG2091" s="166"/>
      <c r="EH2091" s="166"/>
      <c r="EI2091" s="166"/>
      <c r="EJ2091" s="166"/>
      <c r="EK2091" s="166"/>
      <c r="EL2091" s="166"/>
      <c r="EM2091" s="166"/>
      <c r="EN2091" s="166"/>
      <c r="EO2091" s="166"/>
      <c r="EP2091" s="166"/>
      <c r="EQ2091" s="166"/>
      <c r="ER2091" s="166"/>
      <c r="ES2091" s="166"/>
      <c r="ET2091" s="166"/>
      <c r="EU2091" s="166"/>
      <c r="EV2091" s="166"/>
      <c r="EW2091" s="166"/>
      <c r="EX2091" s="166"/>
      <c r="EY2091" s="166"/>
      <c r="EZ2091" s="166"/>
      <c r="FA2091" s="166"/>
      <c r="FB2091" s="166"/>
      <c r="FC2091" s="166"/>
      <c r="FD2091" s="166"/>
      <c r="FE2091" s="166"/>
      <c r="FF2091" s="166"/>
      <c r="FG2091" s="166"/>
      <c r="FH2091" s="166"/>
      <c r="FI2091" s="166"/>
      <c r="FJ2091" s="166"/>
    </row>
    <row r="2092" spans="13:166" s="19" customFormat="1">
      <c r="M2092" s="166"/>
      <c r="N2092" s="166"/>
      <c r="O2092" s="166"/>
      <c r="P2092" s="166"/>
      <c r="Q2092" s="166"/>
      <c r="R2092" s="166"/>
      <c r="S2092" s="166"/>
      <c r="T2092" s="166"/>
      <c r="U2092" s="166"/>
      <c r="V2092" s="166"/>
      <c r="W2092" s="166"/>
      <c r="X2092" s="166"/>
      <c r="Y2092" s="166"/>
      <c r="Z2092" s="166"/>
      <c r="AA2092" s="166"/>
      <c r="AB2092" s="166"/>
      <c r="AC2092" s="166"/>
      <c r="AD2092" s="166"/>
      <c r="AE2092" s="166"/>
      <c r="AF2092" s="166"/>
      <c r="AG2092" s="166"/>
      <c r="AH2092" s="167"/>
      <c r="AI2092" s="167"/>
      <c r="AJ2092" s="167"/>
      <c r="AK2092" s="167"/>
      <c r="AL2092" s="167"/>
      <c r="AM2092" s="167"/>
      <c r="AN2092" s="167"/>
      <c r="AO2092" s="167"/>
      <c r="AP2092" s="167"/>
      <c r="AQ2092" s="167"/>
      <c r="AR2092" s="167"/>
      <c r="AS2092" s="167"/>
      <c r="AT2092" s="167"/>
      <c r="AU2092" s="167"/>
      <c r="AV2092" s="167"/>
      <c r="AW2092" s="167"/>
      <c r="AX2092" s="167"/>
      <c r="AY2092" s="167"/>
      <c r="AZ2092" s="167"/>
      <c r="BA2092" s="167"/>
      <c r="BB2092" s="167"/>
      <c r="BC2092" s="167"/>
      <c r="BD2092" s="167"/>
      <c r="BE2092" s="167"/>
      <c r="BF2092" s="167"/>
      <c r="BG2092" s="167"/>
      <c r="BH2092" s="167"/>
      <c r="BI2092" s="167"/>
      <c r="BJ2092" s="167"/>
      <c r="BK2092" s="167"/>
      <c r="BL2092" s="166"/>
      <c r="BM2092" s="166"/>
      <c r="BN2092" s="166"/>
      <c r="BO2092" s="166"/>
      <c r="BP2092" s="166"/>
      <c r="BQ2092" s="166"/>
      <c r="BR2092" s="166"/>
      <c r="BS2092" s="166"/>
      <c r="BT2092" s="166"/>
      <c r="BU2092" s="166"/>
      <c r="BV2092" s="166"/>
      <c r="BW2092" s="166"/>
      <c r="BX2092" s="166"/>
      <c r="BY2092" s="166"/>
      <c r="BZ2092" s="166"/>
      <c r="CA2092" s="166"/>
      <c r="CB2092" s="166"/>
      <c r="CC2092" s="166"/>
      <c r="CD2092" s="166"/>
      <c r="CE2092" s="166"/>
      <c r="CF2092" s="166"/>
      <c r="CG2092" s="166"/>
      <c r="CH2092" s="166"/>
      <c r="CI2092" s="166"/>
      <c r="CJ2092" s="166"/>
      <c r="CK2092" s="166"/>
      <c r="CL2092" s="166"/>
      <c r="CM2092" s="166"/>
      <c r="CN2092" s="166"/>
      <c r="CO2092" s="166"/>
      <c r="CP2092" s="166"/>
      <c r="CQ2092" s="166"/>
      <c r="CR2092" s="166"/>
      <c r="CS2092" s="166"/>
      <c r="CT2092" s="166"/>
      <c r="CU2092" s="166"/>
      <c r="CV2092" s="166"/>
      <c r="CW2092" s="166"/>
      <c r="CX2092" s="166"/>
      <c r="CY2092" s="166"/>
      <c r="CZ2092" s="166"/>
      <c r="DA2092" s="166"/>
      <c r="DB2092" s="166"/>
      <c r="DC2092" s="166"/>
      <c r="DD2092" s="166"/>
      <c r="DE2092" s="166"/>
      <c r="DF2092" s="166"/>
      <c r="DG2092" s="166"/>
      <c r="DH2092" s="166"/>
      <c r="DI2092" s="166"/>
      <c r="DJ2092" s="166"/>
      <c r="DK2092" s="166"/>
      <c r="DL2092" s="166"/>
      <c r="DM2092" s="166"/>
      <c r="DN2092" s="166"/>
      <c r="DO2092" s="166"/>
      <c r="DP2092" s="166"/>
      <c r="DQ2092" s="166"/>
      <c r="DR2092" s="166"/>
      <c r="DS2092" s="166"/>
      <c r="DT2092" s="166"/>
      <c r="DU2092" s="166"/>
      <c r="DV2092" s="166"/>
      <c r="DW2092" s="166"/>
      <c r="DX2092" s="166"/>
      <c r="DY2092" s="166"/>
      <c r="DZ2092" s="166"/>
      <c r="EA2092" s="166"/>
      <c r="EB2092" s="166"/>
      <c r="EC2092" s="166"/>
      <c r="ED2092" s="166"/>
      <c r="EE2092" s="166"/>
      <c r="EF2092" s="166"/>
      <c r="EG2092" s="166"/>
      <c r="EH2092" s="166"/>
      <c r="EI2092" s="166"/>
      <c r="EJ2092" s="166"/>
      <c r="EK2092" s="166"/>
      <c r="EL2092" s="166"/>
      <c r="EM2092" s="166"/>
      <c r="EN2092" s="166"/>
      <c r="EO2092" s="166"/>
      <c r="EP2092" s="166"/>
      <c r="EQ2092" s="166"/>
      <c r="ER2092" s="166"/>
      <c r="ES2092" s="166"/>
      <c r="ET2092" s="166"/>
      <c r="EU2092" s="166"/>
      <c r="EV2092" s="166"/>
      <c r="EW2092" s="166"/>
      <c r="EX2092" s="166"/>
      <c r="EY2092" s="166"/>
      <c r="EZ2092" s="166"/>
      <c r="FA2092" s="166"/>
      <c r="FB2092" s="166"/>
      <c r="FC2092" s="166"/>
      <c r="FD2092" s="166"/>
      <c r="FE2092" s="166"/>
      <c r="FF2092" s="166"/>
      <c r="FG2092" s="166"/>
      <c r="FH2092" s="166"/>
      <c r="FI2092" s="166"/>
      <c r="FJ2092" s="166"/>
    </row>
    <row r="2093" spans="13:166" s="19" customFormat="1">
      <c r="M2093" s="166"/>
      <c r="N2093" s="166"/>
      <c r="O2093" s="166"/>
      <c r="P2093" s="166"/>
      <c r="Q2093" s="166"/>
      <c r="R2093" s="166"/>
      <c r="S2093" s="166"/>
      <c r="T2093" s="166"/>
      <c r="U2093" s="166"/>
      <c r="V2093" s="166"/>
      <c r="W2093" s="166"/>
      <c r="X2093" s="166"/>
      <c r="Y2093" s="166"/>
      <c r="Z2093" s="166"/>
      <c r="AA2093" s="166"/>
      <c r="AB2093" s="166"/>
      <c r="AC2093" s="166"/>
      <c r="AD2093" s="166"/>
      <c r="AE2093" s="166"/>
      <c r="AF2093" s="166"/>
      <c r="AG2093" s="166"/>
      <c r="AH2093" s="167"/>
      <c r="AI2093" s="167"/>
      <c r="AJ2093" s="167"/>
      <c r="AK2093" s="167"/>
      <c r="AL2093" s="167"/>
      <c r="AM2093" s="167"/>
      <c r="AN2093" s="167"/>
      <c r="AO2093" s="167"/>
      <c r="AP2093" s="167"/>
      <c r="AQ2093" s="167"/>
      <c r="AR2093" s="167"/>
      <c r="AS2093" s="167"/>
      <c r="AT2093" s="167"/>
      <c r="AU2093" s="167"/>
      <c r="AV2093" s="167"/>
      <c r="AW2093" s="167"/>
      <c r="AX2093" s="167"/>
      <c r="AY2093" s="167"/>
      <c r="AZ2093" s="167"/>
      <c r="BA2093" s="167"/>
      <c r="BB2093" s="167"/>
      <c r="BC2093" s="167"/>
      <c r="BD2093" s="167"/>
      <c r="BE2093" s="167"/>
      <c r="BF2093" s="167"/>
      <c r="BG2093" s="167"/>
      <c r="BH2093" s="167"/>
      <c r="BI2093" s="167"/>
      <c r="BJ2093" s="167"/>
      <c r="BK2093" s="167"/>
      <c r="BL2093" s="166"/>
      <c r="BM2093" s="166"/>
      <c r="BN2093" s="166"/>
      <c r="BO2093" s="166"/>
      <c r="BP2093" s="166"/>
      <c r="BQ2093" s="166"/>
      <c r="BR2093" s="166"/>
      <c r="BS2093" s="166"/>
      <c r="BT2093" s="166"/>
      <c r="BU2093" s="166"/>
      <c r="BV2093" s="166"/>
      <c r="BW2093" s="166"/>
      <c r="BX2093" s="166"/>
      <c r="BY2093" s="166"/>
      <c r="BZ2093" s="166"/>
      <c r="CA2093" s="166"/>
      <c r="CB2093" s="166"/>
      <c r="CC2093" s="166"/>
      <c r="CD2093" s="166"/>
      <c r="CE2093" s="166"/>
      <c r="CF2093" s="166"/>
      <c r="CG2093" s="166"/>
      <c r="CH2093" s="166"/>
      <c r="CI2093" s="166"/>
      <c r="CJ2093" s="166"/>
      <c r="CK2093" s="166"/>
      <c r="CL2093" s="166"/>
      <c r="CM2093" s="166"/>
      <c r="CN2093" s="166"/>
      <c r="CO2093" s="166"/>
      <c r="CP2093" s="166"/>
      <c r="CQ2093" s="166"/>
      <c r="CR2093" s="166"/>
      <c r="CS2093" s="166"/>
      <c r="CT2093" s="166"/>
      <c r="CU2093" s="166"/>
      <c r="CV2093" s="166"/>
      <c r="CW2093" s="166"/>
      <c r="CX2093" s="166"/>
      <c r="CY2093" s="166"/>
      <c r="CZ2093" s="166"/>
      <c r="DA2093" s="166"/>
      <c r="DB2093" s="166"/>
      <c r="DC2093" s="166"/>
      <c r="DD2093" s="166"/>
      <c r="DE2093" s="166"/>
      <c r="DF2093" s="166"/>
      <c r="DG2093" s="166"/>
      <c r="DH2093" s="166"/>
      <c r="DI2093" s="166"/>
      <c r="DJ2093" s="166"/>
      <c r="DK2093" s="166"/>
      <c r="DL2093" s="166"/>
      <c r="DM2093" s="166"/>
      <c r="DN2093" s="166"/>
      <c r="DO2093" s="166"/>
      <c r="DP2093" s="166"/>
      <c r="DQ2093" s="166"/>
      <c r="DR2093" s="166"/>
      <c r="DS2093" s="166"/>
      <c r="DT2093" s="166"/>
      <c r="DU2093" s="166"/>
      <c r="DV2093" s="166"/>
      <c r="DW2093" s="166"/>
      <c r="DX2093" s="166"/>
      <c r="DY2093" s="166"/>
      <c r="DZ2093" s="166"/>
      <c r="EA2093" s="166"/>
      <c r="EB2093" s="166"/>
      <c r="EC2093" s="166"/>
      <c r="ED2093" s="166"/>
      <c r="EE2093" s="166"/>
      <c r="EF2093" s="166"/>
      <c r="EG2093" s="166"/>
      <c r="EH2093" s="166"/>
      <c r="EI2093" s="166"/>
      <c r="EJ2093" s="166"/>
      <c r="EK2093" s="166"/>
      <c r="EL2093" s="166"/>
      <c r="EM2093" s="166"/>
      <c r="EN2093" s="166"/>
      <c r="EO2093" s="166"/>
      <c r="EP2093" s="166"/>
      <c r="EQ2093" s="166"/>
      <c r="ER2093" s="166"/>
      <c r="ES2093" s="166"/>
      <c r="ET2093" s="166"/>
      <c r="EU2093" s="166"/>
      <c r="EV2093" s="166"/>
      <c r="EW2093" s="166"/>
      <c r="EX2093" s="166"/>
      <c r="EY2093" s="166"/>
      <c r="EZ2093" s="166"/>
      <c r="FA2093" s="166"/>
      <c r="FB2093" s="166"/>
      <c r="FC2093" s="166"/>
      <c r="FD2093" s="166"/>
      <c r="FE2093" s="166"/>
      <c r="FF2093" s="166"/>
      <c r="FG2093" s="166"/>
      <c r="FH2093" s="166"/>
      <c r="FI2093" s="166"/>
      <c r="FJ2093" s="166"/>
    </row>
    <row r="2094" spans="13:166" s="19" customFormat="1">
      <c r="M2094" s="166"/>
      <c r="N2094" s="166"/>
      <c r="O2094" s="166"/>
      <c r="P2094" s="166"/>
      <c r="Q2094" s="166"/>
      <c r="R2094" s="166"/>
      <c r="S2094" s="166"/>
      <c r="T2094" s="166"/>
      <c r="U2094" s="166"/>
      <c r="V2094" s="166"/>
      <c r="W2094" s="166"/>
      <c r="X2094" s="166"/>
      <c r="Y2094" s="166"/>
      <c r="Z2094" s="166"/>
      <c r="AA2094" s="166"/>
      <c r="AB2094" s="166"/>
      <c r="AC2094" s="166"/>
      <c r="AD2094" s="166"/>
      <c r="AE2094" s="166"/>
      <c r="AF2094" s="166"/>
      <c r="AG2094" s="166"/>
      <c r="AH2094" s="167"/>
      <c r="AI2094" s="167"/>
      <c r="AJ2094" s="167"/>
      <c r="AK2094" s="167"/>
      <c r="AL2094" s="167"/>
      <c r="AM2094" s="167"/>
      <c r="AN2094" s="167"/>
      <c r="AO2094" s="167"/>
      <c r="AP2094" s="167"/>
      <c r="AQ2094" s="167"/>
      <c r="AR2094" s="167"/>
      <c r="AS2094" s="167"/>
      <c r="AT2094" s="167"/>
      <c r="AU2094" s="167"/>
      <c r="AV2094" s="167"/>
      <c r="AW2094" s="167"/>
      <c r="AX2094" s="167"/>
      <c r="AY2094" s="167"/>
      <c r="AZ2094" s="167"/>
      <c r="BA2094" s="167"/>
      <c r="BB2094" s="167"/>
      <c r="BC2094" s="167"/>
      <c r="BD2094" s="167"/>
      <c r="BE2094" s="167"/>
      <c r="BF2094" s="167"/>
      <c r="BG2094" s="167"/>
      <c r="BH2094" s="167"/>
      <c r="BI2094" s="167"/>
      <c r="BJ2094" s="167"/>
      <c r="BK2094" s="167"/>
      <c r="BL2094" s="166"/>
      <c r="BM2094" s="166"/>
      <c r="BN2094" s="166"/>
      <c r="BO2094" s="166"/>
      <c r="BP2094" s="166"/>
      <c r="BQ2094" s="166"/>
      <c r="BR2094" s="166"/>
      <c r="BS2094" s="166"/>
      <c r="BT2094" s="166"/>
      <c r="BU2094" s="166"/>
      <c r="BV2094" s="166"/>
      <c r="BW2094" s="166"/>
      <c r="BX2094" s="166"/>
      <c r="BY2094" s="166"/>
      <c r="BZ2094" s="166"/>
      <c r="CA2094" s="166"/>
      <c r="CB2094" s="166"/>
      <c r="CC2094" s="166"/>
      <c r="CD2094" s="166"/>
      <c r="CE2094" s="166"/>
      <c r="CF2094" s="166"/>
      <c r="CG2094" s="166"/>
      <c r="CH2094" s="166"/>
      <c r="CI2094" s="166"/>
      <c r="CJ2094" s="166"/>
      <c r="CK2094" s="166"/>
      <c r="CL2094" s="166"/>
      <c r="CM2094" s="166"/>
      <c r="CN2094" s="166"/>
      <c r="CO2094" s="166"/>
      <c r="CP2094" s="166"/>
      <c r="CQ2094" s="166"/>
      <c r="CR2094" s="166"/>
      <c r="CS2094" s="166"/>
      <c r="CT2094" s="166"/>
      <c r="CU2094" s="166"/>
      <c r="CV2094" s="166"/>
      <c r="CW2094" s="166"/>
      <c r="CX2094" s="166"/>
      <c r="CY2094" s="166"/>
      <c r="CZ2094" s="166"/>
      <c r="DA2094" s="166"/>
      <c r="DB2094" s="166"/>
      <c r="DC2094" s="166"/>
      <c r="DD2094" s="166"/>
      <c r="DE2094" s="166"/>
      <c r="DF2094" s="166"/>
      <c r="DG2094" s="166"/>
      <c r="DH2094" s="166"/>
      <c r="DI2094" s="166"/>
      <c r="DJ2094" s="166"/>
      <c r="DK2094" s="166"/>
      <c r="DL2094" s="166"/>
      <c r="DM2094" s="166"/>
      <c r="DN2094" s="166"/>
      <c r="DO2094" s="166"/>
      <c r="DP2094" s="166"/>
      <c r="DQ2094" s="166"/>
      <c r="DR2094" s="166"/>
      <c r="DS2094" s="166"/>
      <c r="DT2094" s="166"/>
      <c r="DU2094" s="166"/>
      <c r="DV2094" s="166"/>
      <c r="DW2094" s="166"/>
      <c r="DX2094" s="166"/>
      <c r="DY2094" s="166"/>
      <c r="DZ2094" s="166"/>
      <c r="EA2094" s="166"/>
      <c r="EB2094" s="166"/>
      <c r="EC2094" s="166"/>
      <c r="ED2094" s="166"/>
      <c r="EE2094" s="166"/>
      <c r="EF2094" s="166"/>
      <c r="EG2094" s="166"/>
      <c r="EH2094" s="166"/>
      <c r="EI2094" s="166"/>
      <c r="EJ2094" s="166"/>
      <c r="EK2094" s="166"/>
      <c r="EL2094" s="166"/>
      <c r="EM2094" s="166"/>
      <c r="EN2094" s="166"/>
      <c r="EO2094" s="166"/>
      <c r="EP2094" s="166"/>
      <c r="EQ2094" s="166"/>
      <c r="ER2094" s="166"/>
      <c r="ES2094" s="166"/>
      <c r="ET2094" s="166"/>
      <c r="EU2094" s="166"/>
      <c r="EV2094" s="166"/>
      <c r="EW2094" s="166"/>
      <c r="EX2094" s="166"/>
      <c r="EY2094" s="166"/>
      <c r="EZ2094" s="166"/>
      <c r="FA2094" s="166"/>
      <c r="FB2094" s="166"/>
      <c r="FC2094" s="166"/>
      <c r="FD2094" s="166"/>
      <c r="FE2094" s="166"/>
      <c r="FF2094" s="166"/>
      <c r="FG2094" s="166"/>
      <c r="FH2094" s="166"/>
      <c r="FI2094" s="166"/>
      <c r="FJ2094" s="166"/>
    </row>
    <row r="2095" spans="13:166" s="19" customFormat="1">
      <c r="M2095" s="166"/>
      <c r="N2095" s="166"/>
      <c r="O2095" s="166"/>
      <c r="P2095" s="166"/>
      <c r="Q2095" s="166"/>
      <c r="R2095" s="166"/>
      <c r="S2095" s="166"/>
      <c r="T2095" s="166"/>
      <c r="U2095" s="166"/>
      <c r="V2095" s="166"/>
      <c r="W2095" s="166"/>
      <c r="X2095" s="166"/>
      <c r="Y2095" s="166"/>
      <c r="Z2095" s="166"/>
      <c r="AA2095" s="166"/>
      <c r="AB2095" s="166"/>
      <c r="AC2095" s="166"/>
      <c r="AD2095" s="166"/>
      <c r="AE2095" s="166"/>
      <c r="AF2095" s="166"/>
      <c r="AG2095" s="166"/>
      <c r="AH2095" s="167"/>
      <c r="AI2095" s="167"/>
      <c r="AJ2095" s="167"/>
      <c r="AK2095" s="167"/>
      <c r="AL2095" s="167"/>
      <c r="AM2095" s="167"/>
      <c r="AN2095" s="167"/>
      <c r="AO2095" s="167"/>
      <c r="AP2095" s="167"/>
      <c r="AQ2095" s="167"/>
      <c r="AR2095" s="167"/>
      <c r="AS2095" s="167"/>
      <c r="AT2095" s="167"/>
      <c r="AU2095" s="167"/>
      <c r="AV2095" s="167"/>
      <c r="AW2095" s="167"/>
      <c r="AX2095" s="167"/>
      <c r="AY2095" s="167"/>
      <c r="AZ2095" s="167"/>
      <c r="BA2095" s="167"/>
      <c r="BB2095" s="167"/>
      <c r="BC2095" s="167"/>
      <c r="BD2095" s="167"/>
      <c r="BE2095" s="167"/>
      <c r="BF2095" s="167"/>
      <c r="BG2095" s="167"/>
      <c r="BH2095" s="167"/>
      <c r="BI2095" s="167"/>
      <c r="BJ2095" s="167"/>
      <c r="BK2095" s="167"/>
      <c r="BL2095" s="166"/>
      <c r="BM2095" s="166"/>
      <c r="BN2095" s="166"/>
      <c r="BO2095" s="166"/>
      <c r="BP2095" s="166"/>
      <c r="BQ2095" s="166"/>
      <c r="BR2095" s="166"/>
      <c r="BS2095" s="166"/>
      <c r="BT2095" s="166"/>
      <c r="BU2095" s="166"/>
      <c r="BV2095" s="166"/>
      <c r="BW2095" s="166"/>
      <c r="BX2095" s="166"/>
      <c r="BY2095" s="166"/>
      <c r="BZ2095" s="166"/>
      <c r="CA2095" s="166"/>
      <c r="CB2095" s="166"/>
      <c r="CC2095" s="166"/>
      <c r="CD2095" s="166"/>
      <c r="CE2095" s="166"/>
      <c r="CF2095" s="166"/>
      <c r="CG2095" s="166"/>
      <c r="CH2095" s="166"/>
      <c r="CI2095" s="166"/>
      <c r="CJ2095" s="166"/>
      <c r="CK2095" s="166"/>
      <c r="CL2095" s="166"/>
      <c r="CM2095" s="166"/>
      <c r="CN2095" s="166"/>
      <c r="CO2095" s="166"/>
      <c r="CP2095" s="166"/>
      <c r="CQ2095" s="166"/>
      <c r="CR2095" s="166"/>
      <c r="CS2095" s="166"/>
      <c r="CT2095" s="166"/>
      <c r="CU2095" s="166"/>
      <c r="CV2095" s="166"/>
      <c r="CW2095" s="166"/>
      <c r="CX2095" s="166"/>
      <c r="CY2095" s="166"/>
      <c r="CZ2095" s="166"/>
      <c r="DA2095" s="166"/>
      <c r="DB2095" s="166"/>
      <c r="DC2095" s="166"/>
      <c r="DD2095" s="166"/>
      <c r="DE2095" s="166"/>
      <c r="DF2095" s="166"/>
      <c r="DG2095" s="166"/>
      <c r="DH2095" s="166"/>
      <c r="DI2095" s="166"/>
      <c r="DJ2095" s="166"/>
      <c r="DK2095" s="166"/>
      <c r="DL2095" s="166"/>
      <c r="DM2095" s="166"/>
      <c r="DN2095" s="166"/>
      <c r="DO2095" s="166"/>
      <c r="DP2095" s="166"/>
      <c r="DQ2095" s="166"/>
      <c r="DR2095" s="166"/>
      <c r="DS2095" s="166"/>
      <c r="DT2095" s="166"/>
      <c r="DU2095" s="166"/>
      <c r="DV2095" s="166"/>
      <c r="DW2095" s="166"/>
      <c r="DX2095" s="166"/>
      <c r="DY2095" s="166"/>
      <c r="DZ2095" s="166"/>
      <c r="EA2095" s="166"/>
      <c r="EB2095" s="166"/>
      <c r="EC2095" s="166"/>
      <c r="ED2095" s="166"/>
      <c r="EE2095" s="166"/>
      <c r="EF2095" s="166"/>
      <c r="EG2095" s="166"/>
      <c r="EH2095" s="166"/>
      <c r="EI2095" s="166"/>
      <c r="EJ2095" s="166"/>
      <c r="EK2095" s="166"/>
      <c r="EL2095" s="166"/>
      <c r="EM2095" s="166"/>
      <c r="EN2095" s="166"/>
      <c r="EO2095" s="166"/>
      <c r="EP2095" s="166"/>
      <c r="EQ2095" s="166"/>
      <c r="ER2095" s="166"/>
      <c r="ES2095" s="166"/>
      <c r="ET2095" s="166"/>
      <c r="EU2095" s="166"/>
      <c r="EV2095" s="166"/>
      <c r="EW2095" s="166"/>
      <c r="EX2095" s="166"/>
      <c r="EY2095" s="166"/>
      <c r="EZ2095" s="166"/>
      <c r="FA2095" s="166"/>
      <c r="FB2095" s="166"/>
      <c r="FC2095" s="166"/>
      <c r="FD2095" s="166"/>
      <c r="FE2095" s="166"/>
      <c r="FF2095" s="166"/>
      <c r="FG2095" s="166"/>
      <c r="FH2095" s="166"/>
      <c r="FI2095" s="166"/>
      <c r="FJ2095" s="166"/>
    </row>
    <row r="2096" spans="13:166" s="19" customFormat="1">
      <c r="M2096" s="166"/>
      <c r="N2096" s="166"/>
      <c r="O2096" s="166"/>
      <c r="P2096" s="166"/>
      <c r="Q2096" s="166"/>
      <c r="R2096" s="166"/>
      <c r="S2096" s="166"/>
      <c r="T2096" s="166"/>
      <c r="U2096" s="166"/>
      <c r="V2096" s="166"/>
      <c r="W2096" s="166"/>
      <c r="X2096" s="166"/>
      <c r="Y2096" s="166"/>
      <c r="Z2096" s="166"/>
      <c r="AA2096" s="166"/>
      <c r="AB2096" s="166"/>
      <c r="AC2096" s="166"/>
      <c r="AD2096" s="166"/>
      <c r="AE2096" s="166"/>
      <c r="AF2096" s="166"/>
      <c r="AG2096" s="166"/>
      <c r="AH2096" s="167"/>
      <c r="AI2096" s="167"/>
      <c r="AJ2096" s="167"/>
      <c r="AK2096" s="167"/>
      <c r="AL2096" s="167"/>
      <c r="AM2096" s="167"/>
      <c r="AN2096" s="167"/>
      <c r="AO2096" s="167"/>
      <c r="AP2096" s="167"/>
      <c r="AQ2096" s="167"/>
      <c r="AR2096" s="167"/>
      <c r="AS2096" s="167"/>
      <c r="AT2096" s="167"/>
      <c r="AU2096" s="167"/>
      <c r="AV2096" s="167"/>
      <c r="AW2096" s="167"/>
      <c r="AX2096" s="167"/>
      <c r="AY2096" s="167"/>
      <c r="AZ2096" s="167"/>
      <c r="BA2096" s="167"/>
      <c r="BB2096" s="167"/>
      <c r="BC2096" s="167"/>
      <c r="BD2096" s="167"/>
      <c r="BE2096" s="167"/>
      <c r="BF2096" s="167"/>
      <c r="BG2096" s="167"/>
      <c r="BH2096" s="167"/>
      <c r="BI2096" s="167"/>
      <c r="BJ2096" s="167"/>
      <c r="BK2096" s="167"/>
      <c r="BL2096" s="166"/>
      <c r="BM2096" s="166"/>
      <c r="BN2096" s="166"/>
      <c r="BO2096" s="166"/>
      <c r="BP2096" s="166"/>
      <c r="BQ2096" s="166"/>
      <c r="BR2096" s="166"/>
      <c r="BS2096" s="166"/>
      <c r="BT2096" s="166"/>
      <c r="BU2096" s="166"/>
      <c r="BV2096" s="166"/>
      <c r="BW2096" s="166"/>
      <c r="BX2096" s="166"/>
      <c r="BY2096" s="166"/>
      <c r="BZ2096" s="166"/>
      <c r="CA2096" s="166"/>
      <c r="CB2096" s="166"/>
      <c r="CC2096" s="166"/>
      <c r="CD2096" s="166"/>
      <c r="CE2096" s="166"/>
      <c r="CF2096" s="166"/>
      <c r="CG2096" s="166"/>
      <c r="CH2096" s="166"/>
      <c r="CI2096" s="166"/>
      <c r="CJ2096" s="166"/>
      <c r="CK2096" s="166"/>
      <c r="CL2096" s="166"/>
      <c r="CM2096" s="166"/>
      <c r="CN2096" s="166"/>
      <c r="CO2096" s="166"/>
      <c r="CP2096" s="166"/>
      <c r="CQ2096" s="166"/>
      <c r="CR2096" s="166"/>
      <c r="CS2096" s="166"/>
      <c r="CT2096" s="166"/>
      <c r="CU2096" s="166"/>
      <c r="CV2096" s="166"/>
      <c r="CW2096" s="166"/>
      <c r="CX2096" s="166"/>
      <c r="CY2096" s="166"/>
      <c r="CZ2096" s="166"/>
      <c r="DA2096" s="166"/>
      <c r="DB2096" s="166"/>
      <c r="DC2096" s="166"/>
      <c r="DD2096" s="166"/>
      <c r="DE2096" s="166"/>
      <c r="DF2096" s="166"/>
      <c r="DG2096" s="166"/>
      <c r="DH2096" s="166"/>
      <c r="DI2096" s="166"/>
      <c r="DJ2096" s="166"/>
      <c r="DK2096" s="166"/>
      <c r="DL2096" s="166"/>
      <c r="DM2096" s="166"/>
      <c r="DN2096" s="166"/>
      <c r="DO2096" s="166"/>
      <c r="DP2096" s="166"/>
      <c r="DQ2096" s="166"/>
      <c r="DR2096" s="166"/>
      <c r="DS2096" s="166"/>
      <c r="DT2096" s="166"/>
      <c r="DU2096" s="166"/>
      <c r="DV2096" s="166"/>
      <c r="DW2096" s="166"/>
      <c r="DX2096" s="166"/>
      <c r="DY2096" s="166"/>
      <c r="DZ2096" s="166"/>
      <c r="EA2096" s="166"/>
      <c r="EB2096" s="166"/>
      <c r="EC2096" s="166"/>
      <c r="ED2096" s="166"/>
      <c r="EE2096" s="166"/>
      <c r="EF2096" s="166"/>
      <c r="EG2096" s="166"/>
      <c r="EH2096" s="166"/>
      <c r="EI2096" s="166"/>
      <c r="EJ2096" s="166"/>
      <c r="EK2096" s="166"/>
      <c r="EL2096" s="166"/>
      <c r="EM2096" s="166"/>
      <c r="EN2096" s="166"/>
      <c r="EO2096" s="166"/>
      <c r="EP2096" s="166"/>
      <c r="EQ2096" s="166"/>
      <c r="ER2096" s="166"/>
      <c r="ES2096" s="166"/>
      <c r="ET2096" s="166"/>
      <c r="EU2096" s="166"/>
      <c r="EV2096" s="166"/>
      <c r="EW2096" s="166"/>
      <c r="EX2096" s="166"/>
      <c r="EY2096" s="166"/>
      <c r="EZ2096" s="166"/>
      <c r="FA2096" s="166"/>
      <c r="FB2096" s="166"/>
      <c r="FC2096" s="166"/>
      <c r="FD2096" s="166"/>
      <c r="FE2096" s="166"/>
      <c r="FF2096" s="166"/>
      <c r="FG2096" s="166"/>
      <c r="FH2096" s="166"/>
      <c r="FI2096" s="166"/>
      <c r="FJ2096" s="166"/>
    </row>
    <row r="2097" spans="13:166" s="19" customFormat="1">
      <c r="M2097" s="166"/>
      <c r="N2097" s="166"/>
      <c r="O2097" s="166"/>
      <c r="P2097" s="166"/>
      <c r="Q2097" s="166"/>
      <c r="R2097" s="166"/>
      <c r="S2097" s="166"/>
      <c r="T2097" s="166"/>
      <c r="U2097" s="166"/>
      <c r="V2097" s="166"/>
      <c r="W2097" s="166"/>
      <c r="X2097" s="166"/>
      <c r="Y2097" s="166"/>
      <c r="Z2097" s="166"/>
      <c r="AA2097" s="166"/>
      <c r="AB2097" s="166"/>
      <c r="AC2097" s="166"/>
      <c r="AD2097" s="166"/>
      <c r="AE2097" s="166"/>
      <c r="AF2097" s="166"/>
      <c r="AG2097" s="166"/>
      <c r="AH2097" s="167"/>
      <c r="AI2097" s="167"/>
      <c r="AJ2097" s="167"/>
      <c r="AK2097" s="167"/>
      <c r="AL2097" s="167"/>
      <c r="AM2097" s="167"/>
      <c r="AN2097" s="167"/>
      <c r="AO2097" s="167"/>
      <c r="AP2097" s="167"/>
      <c r="AQ2097" s="167"/>
      <c r="AR2097" s="167"/>
      <c r="AS2097" s="167"/>
      <c r="AT2097" s="167"/>
      <c r="AU2097" s="167"/>
      <c r="AV2097" s="167"/>
      <c r="AW2097" s="167"/>
      <c r="AX2097" s="167"/>
      <c r="AY2097" s="167"/>
      <c r="AZ2097" s="167"/>
      <c r="BA2097" s="167"/>
      <c r="BB2097" s="167"/>
      <c r="BC2097" s="167"/>
      <c r="BD2097" s="167"/>
      <c r="BE2097" s="167"/>
      <c r="BF2097" s="167"/>
      <c r="BG2097" s="167"/>
      <c r="BH2097" s="167"/>
      <c r="BI2097" s="167"/>
      <c r="BJ2097" s="167"/>
      <c r="BK2097" s="167"/>
      <c r="BL2097" s="166"/>
      <c r="BM2097" s="166"/>
      <c r="BN2097" s="166"/>
      <c r="BO2097" s="166"/>
      <c r="BP2097" s="166"/>
      <c r="BQ2097" s="166"/>
      <c r="BR2097" s="166"/>
      <c r="BS2097" s="166"/>
      <c r="BT2097" s="166"/>
      <c r="BU2097" s="166"/>
      <c r="BV2097" s="166"/>
      <c r="BW2097" s="166"/>
      <c r="BX2097" s="166"/>
      <c r="BY2097" s="166"/>
      <c r="BZ2097" s="166"/>
      <c r="CA2097" s="166"/>
      <c r="CB2097" s="166"/>
      <c r="CC2097" s="166"/>
      <c r="CD2097" s="166"/>
      <c r="CE2097" s="166"/>
      <c r="CF2097" s="166"/>
      <c r="CG2097" s="166"/>
      <c r="CH2097" s="166"/>
      <c r="CI2097" s="166"/>
      <c r="CJ2097" s="166"/>
      <c r="CK2097" s="166"/>
      <c r="CL2097" s="166"/>
      <c r="CM2097" s="166"/>
      <c r="CN2097" s="166"/>
      <c r="CO2097" s="166"/>
      <c r="CP2097" s="166"/>
      <c r="CQ2097" s="166"/>
      <c r="CR2097" s="166"/>
      <c r="CS2097" s="166"/>
      <c r="CT2097" s="166"/>
      <c r="CU2097" s="166"/>
      <c r="CV2097" s="166"/>
      <c r="CW2097" s="166"/>
      <c r="CX2097" s="166"/>
      <c r="CY2097" s="166"/>
      <c r="CZ2097" s="166"/>
      <c r="DA2097" s="166"/>
      <c r="DB2097" s="166"/>
      <c r="DC2097" s="166"/>
      <c r="DD2097" s="166"/>
      <c r="DE2097" s="166"/>
      <c r="DF2097" s="166"/>
      <c r="DG2097" s="166"/>
      <c r="DH2097" s="166"/>
      <c r="DI2097" s="166"/>
      <c r="DJ2097" s="166"/>
      <c r="DK2097" s="166"/>
      <c r="DL2097" s="166"/>
      <c r="DM2097" s="166"/>
      <c r="DN2097" s="166"/>
      <c r="DO2097" s="166"/>
      <c r="DP2097" s="166"/>
      <c r="DQ2097" s="166"/>
      <c r="DR2097" s="166"/>
      <c r="DS2097" s="166"/>
      <c r="DT2097" s="166"/>
      <c r="DU2097" s="166"/>
      <c r="DV2097" s="166"/>
      <c r="DW2097" s="166"/>
      <c r="DX2097" s="166"/>
      <c r="DY2097" s="166"/>
      <c r="DZ2097" s="166"/>
      <c r="EA2097" s="166"/>
      <c r="EB2097" s="166"/>
      <c r="EC2097" s="166"/>
      <c r="ED2097" s="166"/>
      <c r="EE2097" s="166"/>
      <c r="EF2097" s="166"/>
      <c r="EG2097" s="166"/>
      <c r="EH2097" s="166"/>
      <c r="EI2097" s="166"/>
      <c r="EJ2097" s="166"/>
      <c r="EK2097" s="166"/>
      <c r="EL2097" s="166"/>
      <c r="EM2097" s="166"/>
      <c r="EN2097" s="166"/>
      <c r="EO2097" s="166"/>
      <c r="EP2097" s="166"/>
      <c r="EQ2097" s="166"/>
      <c r="ER2097" s="166"/>
      <c r="ES2097" s="166"/>
      <c r="ET2097" s="166"/>
      <c r="EU2097" s="166"/>
      <c r="EV2097" s="166"/>
      <c r="EW2097" s="166"/>
      <c r="EX2097" s="166"/>
      <c r="EY2097" s="166"/>
      <c r="EZ2097" s="166"/>
      <c r="FA2097" s="166"/>
      <c r="FB2097" s="166"/>
      <c r="FC2097" s="166"/>
      <c r="FD2097" s="166"/>
      <c r="FE2097" s="166"/>
      <c r="FF2097" s="166"/>
      <c r="FG2097" s="166"/>
      <c r="FH2097" s="166"/>
      <c r="FI2097" s="166"/>
      <c r="FJ2097" s="166"/>
    </row>
    <row r="2098" spans="13:166" s="19" customFormat="1">
      <c r="M2098" s="166"/>
      <c r="N2098" s="166"/>
      <c r="O2098" s="166"/>
      <c r="P2098" s="166"/>
      <c r="Q2098" s="166"/>
      <c r="R2098" s="166"/>
      <c r="S2098" s="166"/>
      <c r="T2098" s="166"/>
      <c r="U2098" s="166"/>
      <c r="V2098" s="166"/>
      <c r="W2098" s="166"/>
      <c r="X2098" s="166"/>
      <c r="Y2098" s="166"/>
      <c r="Z2098" s="166"/>
      <c r="AA2098" s="166"/>
      <c r="AB2098" s="166"/>
      <c r="AC2098" s="166"/>
      <c r="AD2098" s="166"/>
      <c r="AE2098" s="166"/>
      <c r="AF2098" s="166"/>
      <c r="AG2098" s="166"/>
      <c r="AH2098" s="167"/>
      <c r="AI2098" s="167"/>
      <c r="AJ2098" s="167"/>
      <c r="AK2098" s="167"/>
      <c r="AL2098" s="167"/>
      <c r="AM2098" s="167"/>
      <c r="AN2098" s="167"/>
      <c r="AO2098" s="167"/>
      <c r="AP2098" s="167"/>
      <c r="AQ2098" s="167"/>
      <c r="AR2098" s="167"/>
      <c r="AS2098" s="167"/>
      <c r="AT2098" s="167"/>
      <c r="AU2098" s="167"/>
      <c r="AV2098" s="167"/>
      <c r="AW2098" s="167"/>
      <c r="AX2098" s="167"/>
      <c r="AY2098" s="167"/>
      <c r="AZ2098" s="167"/>
      <c r="BA2098" s="167"/>
      <c r="BB2098" s="167"/>
      <c r="BC2098" s="167"/>
      <c r="BD2098" s="167"/>
      <c r="BE2098" s="167"/>
      <c r="BF2098" s="167"/>
      <c r="BG2098" s="167"/>
      <c r="BH2098" s="167"/>
      <c r="BI2098" s="167"/>
      <c r="BJ2098" s="167"/>
      <c r="BK2098" s="167"/>
      <c r="BL2098" s="166"/>
      <c r="BM2098" s="166"/>
      <c r="BN2098" s="166"/>
      <c r="BO2098" s="166"/>
      <c r="BP2098" s="166"/>
      <c r="BQ2098" s="166"/>
      <c r="BR2098" s="166"/>
      <c r="BS2098" s="166"/>
      <c r="BT2098" s="166"/>
      <c r="BU2098" s="166"/>
      <c r="BV2098" s="166"/>
      <c r="BW2098" s="166"/>
      <c r="BX2098" s="166"/>
      <c r="BY2098" s="166"/>
      <c r="BZ2098" s="166"/>
      <c r="CA2098" s="166"/>
      <c r="CB2098" s="166"/>
      <c r="CC2098" s="166"/>
      <c r="CD2098" s="166"/>
      <c r="CE2098" s="166"/>
      <c r="CF2098" s="166"/>
      <c r="CG2098" s="166"/>
      <c r="CH2098" s="166"/>
      <c r="CI2098" s="166"/>
      <c r="CJ2098" s="166"/>
      <c r="CK2098" s="166"/>
      <c r="CL2098" s="166"/>
      <c r="CM2098" s="166"/>
      <c r="CN2098" s="166"/>
      <c r="CO2098" s="166"/>
      <c r="CP2098" s="166"/>
      <c r="CQ2098" s="166"/>
      <c r="CR2098" s="166"/>
      <c r="CS2098" s="166"/>
      <c r="CT2098" s="166"/>
      <c r="CU2098" s="166"/>
      <c r="CV2098" s="166"/>
      <c r="CW2098" s="166"/>
      <c r="CX2098" s="166"/>
      <c r="CY2098" s="166"/>
      <c r="CZ2098" s="166"/>
      <c r="DA2098" s="166"/>
      <c r="DB2098" s="166"/>
      <c r="DC2098" s="166"/>
      <c r="DD2098" s="166"/>
      <c r="DE2098" s="166"/>
      <c r="DF2098" s="166"/>
      <c r="DG2098" s="166"/>
      <c r="DH2098" s="166"/>
      <c r="DI2098" s="166"/>
      <c r="DJ2098" s="166"/>
      <c r="DK2098" s="166"/>
      <c r="DL2098" s="166"/>
      <c r="DM2098" s="166"/>
      <c r="DN2098" s="166"/>
      <c r="DO2098" s="166"/>
      <c r="DP2098" s="166"/>
      <c r="DQ2098" s="166"/>
      <c r="DR2098" s="166"/>
      <c r="DS2098" s="166"/>
      <c r="DT2098" s="166"/>
      <c r="DU2098" s="166"/>
      <c r="DV2098" s="166"/>
      <c r="DW2098" s="166"/>
      <c r="DX2098" s="166"/>
      <c r="DY2098" s="166"/>
      <c r="DZ2098" s="166"/>
      <c r="EA2098" s="166"/>
      <c r="EB2098" s="166"/>
      <c r="EC2098" s="166"/>
      <c r="ED2098" s="166"/>
      <c r="EE2098" s="166"/>
      <c r="EF2098" s="166"/>
      <c r="EG2098" s="166"/>
      <c r="EH2098" s="166"/>
      <c r="EI2098" s="166"/>
      <c r="EJ2098" s="166"/>
      <c r="EK2098" s="166"/>
      <c r="EL2098" s="166"/>
      <c r="EM2098" s="166"/>
      <c r="EN2098" s="166"/>
      <c r="EO2098" s="166"/>
      <c r="EP2098" s="166"/>
      <c r="EQ2098" s="166"/>
      <c r="ER2098" s="166"/>
      <c r="ES2098" s="166"/>
      <c r="ET2098" s="166"/>
      <c r="EU2098" s="166"/>
      <c r="EV2098" s="166"/>
      <c r="EW2098" s="166"/>
      <c r="EX2098" s="166"/>
      <c r="EY2098" s="166"/>
      <c r="EZ2098" s="166"/>
      <c r="FA2098" s="166"/>
      <c r="FB2098" s="166"/>
      <c r="FC2098" s="166"/>
      <c r="FD2098" s="166"/>
      <c r="FE2098" s="166"/>
      <c r="FF2098" s="166"/>
      <c r="FG2098" s="166"/>
      <c r="FH2098" s="166"/>
      <c r="FI2098" s="166"/>
      <c r="FJ2098" s="166"/>
    </row>
    <row r="2099" spans="13:166" s="19" customFormat="1">
      <c r="M2099" s="166"/>
      <c r="N2099" s="166"/>
      <c r="O2099" s="166"/>
      <c r="P2099" s="166"/>
      <c r="Q2099" s="166"/>
      <c r="R2099" s="166"/>
      <c r="S2099" s="166"/>
      <c r="T2099" s="166"/>
      <c r="U2099" s="166"/>
      <c r="V2099" s="166"/>
      <c r="W2099" s="166"/>
      <c r="X2099" s="166"/>
      <c r="Y2099" s="166"/>
      <c r="Z2099" s="166"/>
      <c r="AA2099" s="166"/>
      <c r="AB2099" s="166"/>
      <c r="AC2099" s="166"/>
      <c r="AD2099" s="166"/>
      <c r="AE2099" s="166"/>
      <c r="AF2099" s="166"/>
      <c r="AG2099" s="166"/>
      <c r="AH2099" s="167"/>
      <c r="AI2099" s="167"/>
      <c r="AJ2099" s="167"/>
      <c r="AK2099" s="167"/>
      <c r="AL2099" s="167"/>
      <c r="AM2099" s="167"/>
      <c r="AN2099" s="167"/>
      <c r="AO2099" s="167"/>
      <c r="AP2099" s="167"/>
      <c r="AQ2099" s="167"/>
      <c r="AR2099" s="167"/>
      <c r="AS2099" s="167"/>
      <c r="AT2099" s="167"/>
      <c r="AU2099" s="167"/>
      <c r="AV2099" s="167"/>
      <c r="AW2099" s="167"/>
      <c r="AX2099" s="167"/>
      <c r="AY2099" s="167"/>
      <c r="AZ2099" s="167"/>
      <c r="BA2099" s="167"/>
      <c r="BB2099" s="167"/>
      <c r="BC2099" s="167"/>
      <c r="BD2099" s="167"/>
      <c r="BE2099" s="167"/>
      <c r="BF2099" s="167"/>
      <c r="BG2099" s="167"/>
      <c r="BH2099" s="167"/>
      <c r="BI2099" s="167"/>
      <c r="BJ2099" s="167"/>
      <c r="BK2099" s="167"/>
      <c r="BL2099" s="166"/>
      <c r="BM2099" s="166"/>
      <c r="BN2099" s="166"/>
      <c r="BO2099" s="166"/>
      <c r="BP2099" s="166"/>
      <c r="BQ2099" s="166"/>
      <c r="BR2099" s="166"/>
      <c r="BS2099" s="166"/>
      <c r="BT2099" s="166"/>
      <c r="BU2099" s="166"/>
      <c r="BV2099" s="166"/>
      <c r="BW2099" s="166"/>
      <c r="BX2099" s="166"/>
      <c r="BY2099" s="166"/>
      <c r="BZ2099" s="166"/>
      <c r="CA2099" s="166"/>
      <c r="CB2099" s="166"/>
      <c r="CC2099" s="166"/>
      <c r="CD2099" s="166"/>
      <c r="CE2099" s="166"/>
      <c r="CF2099" s="166"/>
      <c r="CG2099" s="166"/>
      <c r="CH2099" s="166"/>
      <c r="CI2099" s="166"/>
      <c r="CJ2099" s="166"/>
      <c r="CK2099" s="166"/>
      <c r="CL2099" s="166"/>
      <c r="CM2099" s="166"/>
      <c r="CN2099" s="166"/>
      <c r="CO2099" s="166"/>
      <c r="CP2099" s="166"/>
      <c r="CQ2099" s="166"/>
      <c r="CR2099" s="166"/>
      <c r="CS2099" s="166"/>
      <c r="CT2099" s="166"/>
      <c r="CU2099" s="166"/>
      <c r="CV2099" s="166"/>
      <c r="CW2099" s="166"/>
      <c r="CX2099" s="166"/>
      <c r="CY2099" s="166"/>
      <c r="CZ2099" s="166"/>
      <c r="DA2099" s="166"/>
      <c r="DB2099" s="166"/>
      <c r="DC2099" s="166"/>
      <c r="DD2099" s="166"/>
      <c r="DE2099" s="166"/>
      <c r="DF2099" s="166"/>
      <c r="DG2099" s="166"/>
      <c r="DH2099" s="166"/>
      <c r="DI2099" s="166"/>
      <c r="DJ2099" s="166"/>
      <c r="DK2099" s="166"/>
      <c r="DL2099" s="166"/>
      <c r="DM2099" s="166"/>
      <c r="DN2099" s="166"/>
      <c r="DO2099" s="166"/>
      <c r="DP2099" s="166"/>
      <c r="DQ2099" s="166"/>
      <c r="DR2099" s="166"/>
      <c r="DS2099" s="166"/>
      <c r="DT2099" s="166"/>
      <c r="DU2099" s="166"/>
      <c r="DV2099" s="166"/>
      <c r="DW2099" s="166"/>
      <c r="DX2099" s="166"/>
      <c r="DY2099" s="166"/>
      <c r="DZ2099" s="166"/>
      <c r="EA2099" s="166"/>
      <c r="EB2099" s="166"/>
      <c r="EC2099" s="166"/>
      <c r="ED2099" s="166"/>
      <c r="EE2099" s="166"/>
      <c r="EF2099" s="166"/>
      <c r="EG2099" s="166"/>
      <c r="EH2099" s="166"/>
      <c r="EI2099" s="166"/>
      <c r="EJ2099" s="166"/>
      <c r="EK2099" s="166"/>
      <c r="EL2099" s="166"/>
      <c r="EM2099" s="166"/>
      <c r="EN2099" s="166"/>
      <c r="EO2099" s="166"/>
      <c r="EP2099" s="166"/>
      <c r="EQ2099" s="166"/>
      <c r="ER2099" s="166"/>
      <c r="ES2099" s="166"/>
      <c r="ET2099" s="166"/>
      <c r="EU2099" s="166"/>
      <c r="EV2099" s="166"/>
      <c r="EW2099" s="166"/>
      <c r="EX2099" s="166"/>
      <c r="EY2099" s="166"/>
      <c r="EZ2099" s="166"/>
      <c r="FA2099" s="166"/>
      <c r="FB2099" s="166"/>
      <c r="FC2099" s="166"/>
      <c r="FD2099" s="166"/>
      <c r="FE2099" s="166"/>
      <c r="FF2099" s="166"/>
      <c r="FG2099" s="166"/>
      <c r="FH2099" s="166"/>
      <c r="FI2099" s="166"/>
      <c r="FJ2099" s="166"/>
    </row>
    <row r="2100" spans="13:166" s="19" customFormat="1">
      <c r="M2100" s="166"/>
      <c r="N2100" s="166"/>
      <c r="O2100" s="166"/>
      <c r="P2100" s="166"/>
      <c r="Q2100" s="166"/>
      <c r="R2100" s="166"/>
      <c r="S2100" s="166"/>
      <c r="T2100" s="166"/>
      <c r="U2100" s="166"/>
      <c r="V2100" s="166"/>
      <c r="W2100" s="166"/>
      <c r="X2100" s="166"/>
      <c r="Y2100" s="166"/>
      <c r="Z2100" s="166"/>
      <c r="AA2100" s="166"/>
      <c r="AB2100" s="166"/>
      <c r="AC2100" s="166"/>
      <c r="AD2100" s="166"/>
      <c r="AE2100" s="166"/>
      <c r="AF2100" s="166"/>
      <c r="AG2100" s="166"/>
      <c r="AH2100" s="167"/>
      <c r="AI2100" s="167"/>
      <c r="AJ2100" s="167"/>
      <c r="AK2100" s="167"/>
      <c r="AL2100" s="167"/>
      <c r="AM2100" s="167"/>
      <c r="AN2100" s="167"/>
      <c r="AO2100" s="167"/>
      <c r="AP2100" s="167"/>
      <c r="AQ2100" s="167"/>
      <c r="AR2100" s="167"/>
      <c r="AS2100" s="167"/>
      <c r="AT2100" s="167"/>
      <c r="AU2100" s="167"/>
      <c r="AV2100" s="167"/>
      <c r="AW2100" s="167"/>
      <c r="AX2100" s="167"/>
      <c r="AY2100" s="167"/>
      <c r="AZ2100" s="167"/>
      <c r="BA2100" s="167"/>
      <c r="BB2100" s="167"/>
      <c r="BC2100" s="167"/>
      <c r="BD2100" s="167"/>
      <c r="BE2100" s="167"/>
      <c r="BF2100" s="167"/>
      <c r="BG2100" s="167"/>
      <c r="BH2100" s="167"/>
      <c r="BI2100" s="167"/>
      <c r="BJ2100" s="167"/>
      <c r="BK2100" s="167"/>
      <c r="BL2100" s="166"/>
      <c r="BM2100" s="166"/>
      <c r="BN2100" s="166"/>
      <c r="BO2100" s="166"/>
      <c r="BP2100" s="166"/>
      <c r="BQ2100" s="166"/>
      <c r="BR2100" s="166"/>
      <c r="BS2100" s="166"/>
      <c r="BT2100" s="166"/>
      <c r="BU2100" s="166"/>
      <c r="BV2100" s="166"/>
      <c r="BW2100" s="166"/>
      <c r="BX2100" s="166"/>
      <c r="BY2100" s="166"/>
      <c r="BZ2100" s="166"/>
      <c r="CA2100" s="166"/>
      <c r="CB2100" s="166"/>
      <c r="CC2100" s="166"/>
      <c r="CD2100" s="166"/>
      <c r="CE2100" s="166"/>
      <c r="CF2100" s="166"/>
      <c r="CG2100" s="166"/>
      <c r="CH2100" s="166"/>
      <c r="CI2100" s="166"/>
      <c r="CJ2100" s="166"/>
      <c r="CK2100" s="166"/>
      <c r="CL2100" s="166"/>
      <c r="CM2100" s="166"/>
      <c r="CN2100" s="166"/>
      <c r="CO2100" s="166"/>
      <c r="CP2100" s="166"/>
      <c r="CQ2100" s="166"/>
      <c r="CR2100" s="166"/>
      <c r="CS2100" s="166"/>
      <c r="CT2100" s="166"/>
      <c r="CU2100" s="166"/>
      <c r="CV2100" s="166"/>
      <c r="CW2100" s="166"/>
      <c r="CX2100" s="166"/>
      <c r="CY2100" s="166"/>
      <c r="CZ2100" s="166"/>
      <c r="DA2100" s="166"/>
      <c r="DB2100" s="166"/>
      <c r="DC2100" s="166"/>
      <c r="DD2100" s="166"/>
      <c r="DE2100" s="166"/>
      <c r="DF2100" s="166"/>
      <c r="DG2100" s="166"/>
      <c r="DH2100" s="166"/>
      <c r="DI2100" s="166"/>
      <c r="DJ2100" s="166"/>
      <c r="DK2100" s="166"/>
      <c r="DL2100" s="166"/>
      <c r="DM2100" s="166"/>
      <c r="DN2100" s="166"/>
      <c r="DO2100" s="166"/>
      <c r="DP2100" s="166"/>
      <c r="DQ2100" s="166"/>
      <c r="DR2100" s="166"/>
      <c r="DS2100" s="166"/>
      <c r="DT2100" s="166"/>
      <c r="DU2100" s="166"/>
      <c r="DV2100" s="166"/>
      <c r="DW2100" s="166"/>
      <c r="DX2100" s="166"/>
      <c r="DY2100" s="166"/>
      <c r="DZ2100" s="166"/>
      <c r="EA2100" s="166"/>
      <c r="EB2100" s="166"/>
      <c r="EC2100" s="166"/>
      <c r="ED2100" s="166"/>
      <c r="EE2100" s="166"/>
      <c r="EF2100" s="166"/>
      <c r="EG2100" s="166"/>
      <c r="EH2100" s="166"/>
      <c r="EI2100" s="166"/>
      <c r="EJ2100" s="166"/>
      <c r="EK2100" s="166"/>
      <c r="EL2100" s="166"/>
      <c r="EM2100" s="166"/>
      <c r="EN2100" s="166"/>
      <c r="EO2100" s="166"/>
      <c r="EP2100" s="166"/>
      <c r="EQ2100" s="166"/>
      <c r="ER2100" s="166"/>
      <c r="ES2100" s="166"/>
      <c r="ET2100" s="166"/>
      <c r="EU2100" s="166"/>
      <c r="EV2100" s="166"/>
      <c r="EW2100" s="166"/>
      <c r="EX2100" s="166"/>
      <c r="EY2100" s="166"/>
      <c r="EZ2100" s="166"/>
      <c r="FA2100" s="166"/>
      <c r="FB2100" s="166"/>
      <c r="FC2100" s="166"/>
      <c r="FD2100" s="166"/>
      <c r="FE2100" s="166"/>
      <c r="FF2100" s="166"/>
      <c r="FG2100" s="166"/>
      <c r="FH2100" s="166"/>
      <c r="FI2100" s="166"/>
      <c r="FJ2100" s="166"/>
    </row>
    <row r="2101" spans="13:166" s="19" customFormat="1">
      <c r="M2101" s="166"/>
      <c r="N2101" s="166"/>
      <c r="O2101" s="166"/>
      <c r="P2101" s="166"/>
      <c r="Q2101" s="166"/>
      <c r="R2101" s="166"/>
      <c r="S2101" s="166"/>
      <c r="T2101" s="166"/>
      <c r="U2101" s="166"/>
      <c r="V2101" s="166"/>
      <c r="W2101" s="166"/>
      <c r="X2101" s="166"/>
      <c r="Y2101" s="166"/>
      <c r="Z2101" s="166"/>
      <c r="AA2101" s="166"/>
      <c r="AB2101" s="166"/>
      <c r="AC2101" s="166"/>
      <c r="AD2101" s="166"/>
      <c r="AE2101" s="166"/>
      <c r="AF2101" s="166"/>
      <c r="AG2101" s="166"/>
      <c r="AH2101" s="167"/>
      <c r="AI2101" s="167"/>
      <c r="AJ2101" s="167"/>
      <c r="AK2101" s="167"/>
      <c r="AL2101" s="167"/>
      <c r="AM2101" s="167"/>
      <c r="AN2101" s="167"/>
      <c r="AO2101" s="167"/>
      <c r="AP2101" s="167"/>
      <c r="AQ2101" s="167"/>
      <c r="AR2101" s="167"/>
      <c r="AS2101" s="167"/>
      <c r="AT2101" s="167"/>
      <c r="AU2101" s="167"/>
      <c r="AV2101" s="167"/>
      <c r="AW2101" s="167"/>
      <c r="AX2101" s="167"/>
      <c r="AY2101" s="167"/>
      <c r="AZ2101" s="167"/>
      <c r="BA2101" s="167"/>
      <c r="BB2101" s="167"/>
      <c r="BC2101" s="167"/>
      <c r="BD2101" s="167"/>
      <c r="BE2101" s="167"/>
      <c r="BF2101" s="167"/>
      <c r="BG2101" s="167"/>
      <c r="BH2101" s="167"/>
      <c r="BI2101" s="167"/>
      <c r="BJ2101" s="167"/>
      <c r="BK2101" s="167"/>
      <c r="BL2101" s="166"/>
      <c r="BM2101" s="166"/>
      <c r="BN2101" s="166"/>
      <c r="BO2101" s="166"/>
      <c r="BP2101" s="166"/>
      <c r="BQ2101" s="166"/>
      <c r="BR2101" s="166"/>
      <c r="BS2101" s="166"/>
      <c r="BT2101" s="166"/>
      <c r="BU2101" s="166"/>
      <c r="BV2101" s="166"/>
      <c r="BW2101" s="166"/>
      <c r="BX2101" s="166"/>
      <c r="BY2101" s="166"/>
      <c r="BZ2101" s="166"/>
      <c r="CA2101" s="166"/>
      <c r="CB2101" s="166"/>
      <c r="CC2101" s="166"/>
      <c r="CD2101" s="166"/>
      <c r="CE2101" s="166"/>
      <c r="CF2101" s="166"/>
      <c r="CG2101" s="166"/>
      <c r="CH2101" s="166"/>
      <c r="CI2101" s="166"/>
      <c r="CJ2101" s="166"/>
      <c r="CK2101" s="166"/>
      <c r="CL2101" s="166"/>
      <c r="CM2101" s="166"/>
      <c r="CN2101" s="166"/>
      <c r="CO2101" s="166"/>
      <c r="CP2101" s="166"/>
      <c r="CQ2101" s="166"/>
      <c r="CR2101" s="166"/>
      <c r="CS2101" s="166"/>
      <c r="CT2101" s="166"/>
      <c r="CU2101" s="166"/>
      <c r="CV2101" s="166"/>
      <c r="CW2101" s="166"/>
      <c r="CX2101" s="166"/>
      <c r="CY2101" s="166"/>
      <c r="CZ2101" s="166"/>
      <c r="DA2101" s="166"/>
      <c r="DB2101" s="166"/>
      <c r="DC2101" s="166"/>
      <c r="DD2101" s="166"/>
      <c r="DE2101" s="166"/>
      <c r="DF2101" s="166"/>
      <c r="DG2101" s="166"/>
      <c r="DH2101" s="166"/>
      <c r="DI2101" s="166"/>
      <c r="DJ2101" s="166"/>
      <c r="DK2101" s="166"/>
      <c r="DL2101" s="166"/>
      <c r="DM2101" s="166"/>
      <c r="DN2101" s="166"/>
      <c r="DO2101" s="166"/>
      <c r="DP2101" s="166"/>
      <c r="DQ2101" s="166"/>
      <c r="DR2101" s="166"/>
      <c r="DS2101" s="166"/>
      <c r="DT2101" s="166"/>
      <c r="DU2101" s="166"/>
      <c r="DV2101" s="166"/>
      <c r="DW2101" s="166"/>
      <c r="DX2101" s="166"/>
      <c r="DY2101" s="166"/>
      <c r="DZ2101" s="166"/>
      <c r="EA2101" s="166"/>
      <c r="EB2101" s="166"/>
      <c r="EC2101" s="166"/>
      <c r="ED2101" s="166"/>
      <c r="EE2101" s="166"/>
      <c r="EF2101" s="166"/>
      <c r="EG2101" s="166"/>
      <c r="EH2101" s="166"/>
      <c r="EI2101" s="166"/>
      <c r="EJ2101" s="166"/>
      <c r="EK2101" s="166"/>
      <c r="EL2101" s="166"/>
      <c r="EM2101" s="166"/>
      <c r="EN2101" s="166"/>
      <c r="EO2101" s="166"/>
      <c r="EP2101" s="166"/>
      <c r="EQ2101" s="166"/>
      <c r="ER2101" s="166"/>
      <c r="ES2101" s="166"/>
      <c r="ET2101" s="166"/>
      <c r="EU2101" s="166"/>
      <c r="EV2101" s="166"/>
      <c r="EW2101" s="166"/>
      <c r="EX2101" s="166"/>
      <c r="EY2101" s="166"/>
      <c r="EZ2101" s="166"/>
      <c r="FA2101" s="166"/>
      <c r="FB2101" s="166"/>
      <c r="FC2101" s="166"/>
      <c r="FD2101" s="166"/>
      <c r="FE2101" s="166"/>
      <c r="FF2101" s="166"/>
      <c r="FG2101" s="166"/>
      <c r="FH2101" s="166"/>
      <c r="FI2101" s="166"/>
      <c r="FJ2101" s="166"/>
    </row>
    <row r="2102" spans="13:166" s="19" customFormat="1">
      <c r="M2102" s="166"/>
      <c r="N2102" s="166"/>
      <c r="O2102" s="166"/>
      <c r="P2102" s="166"/>
      <c r="Q2102" s="166"/>
      <c r="R2102" s="166"/>
      <c r="S2102" s="166"/>
      <c r="T2102" s="166"/>
      <c r="U2102" s="166"/>
      <c r="V2102" s="166"/>
      <c r="W2102" s="166"/>
      <c r="X2102" s="166"/>
      <c r="Y2102" s="166"/>
      <c r="Z2102" s="166"/>
      <c r="AA2102" s="166"/>
      <c r="AB2102" s="166"/>
      <c r="AC2102" s="166"/>
      <c r="AD2102" s="166"/>
      <c r="AE2102" s="166"/>
      <c r="AF2102" s="166"/>
      <c r="AG2102" s="166"/>
      <c r="AH2102" s="167"/>
      <c r="AI2102" s="167"/>
      <c r="AJ2102" s="167"/>
      <c r="AK2102" s="167"/>
      <c r="AL2102" s="167"/>
      <c r="AM2102" s="167"/>
      <c r="AN2102" s="167"/>
      <c r="AO2102" s="167"/>
      <c r="AP2102" s="167"/>
      <c r="AQ2102" s="167"/>
      <c r="AR2102" s="167"/>
      <c r="AS2102" s="167"/>
      <c r="AT2102" s="167"/>
      <c r="AU2102" s="167"/>
      <c r="AV2102" s="167"/>
      <c r="AW2102" s="167"/>
      <c r="AX2102" s="167"/>
      <c r="AY2102" s="167"/>
      <c r="AZ2102" s="167"/>
      <c r="BA2102" s="167"/>
      <c r="BB2102" s="167"/>
      <c r="BC2102" s="167"/>
      <c r="BD2102" s="167"/>
      <c r="BE2102" s="167"/>
      <c r="BF2102" s="167"/>
      <c r="BG2102" s="167"/>
      <c r="BH2102" s="167"/>
      <c r="BI2102" s="167"/>
      <c r="BJ2102" s="167"/>
      <c r="BK2102" s="167"/>
      <c r="BL2102" s="166"/>
      <c r="BM2102" s="166"/>
      <c r="BN2102" s="166"/>
      <c r="BO2102" s="166"/>
      <c r="BP2102" s="166"/>
      <c r="BQ2102" s="166"/>
      <c r="BR2102" s="166"/>
      <c r="BS2102" s="166"/>
      <c r="BT2102" s="166"/>
      <c r="BU2102" s="166"/>
      <c r="BV2102" s="166"/>
      <c r="BW2102" s="166"/>
      <c r="BX2102" s="166"/>
      <c r="BY2102" s="166"/>
      <c r="BZ2102" s="166"/>
      <c r="CA2102" s="166"/>
      <c r="CB2102" s="166"/>
      <c r="CC2102" s="166"/>
      <c r="CD2102" s="166"/>
      <c r="CE2102" s="166"/>
      <c r="CF2102" s="166"/>
      <c r="CG2102" s="166"/>
      <c r="CH2102" s="166"/>
      <c r="CI2102" s="166"/>
      <c r="CJ2102" s="166"/>
      <c r="CK2102" s="166"/>
      <c r="CL2102" s="166"/>
      <c r="CM2102" s="166"/>
      <c r="CN2102" s="166"/>
      <c r="CO2102" s="166"/>
      <c r="CP2102" s="166"/>
      <c r="CQ2102" s="166"/>
      <c r="CR2102" s="166"/>
      <c r="CS2102" s="166"/>
      <c r="CT2102" s="166"/>
      <c r="CU2102" s="166"/>
      <c r="CV2102" s="166"/>
      <c r="CW2102" s="166"/>
      <c r="CX2102" s="166"/>
      <c r="CY2102" s="166"/>
      <c r="CZ2102" s="166"/>
      <c r="DA2102" s="166"/>
      <c r="DB2102" s="166"/>
      <c r="DC2102" s="166"/>
      <c r="DD2102" s="166"/>
      <c r="DE2102" s="166"/>
      <c r="DF2102" s="166"/>
      <c r="DG2102" s="166"/>
      <c r="DH2102" s="166"/>
      <c r="DI2102" s="166"/>
      <c r="DJ2102" s="166"/>
      <c r="DK2102" s="166"/>
      <c r="DL2102" s="166"/>
      <c r="DM2102" s="166"/>
      <c r="DN2102" s="166"/>
      <c r="DO2102" s="166"/>
      <c r="DP2102" s="166"/>
      <c r="DQ2102" s="166"/>
      <c r="DR2102" s="166"/>
      <c r="DS2102" s="166"/>
      <c r="DT2102" s="166"/>
      <c r="DU2102" s="166"/>
      <c r="DV2102" s="166"/>
      <c r="DW2102" s="166"/>
      <c r="DX2102" s="166"/>
      <c r="DY2102" s="166"/>
      <c r="DZ2102" s="166"/>
      <c r="EA2102" s="166"/>
      <c r="EB2102" s="166"/>
      <c r="EC2102" s="166"/>
      <c r="ED2102" s="166"/>
      <c r="EE2102" s="166"/>
      <c r="EF2102" s="166"/>
      <c r="EG2102" s="166"/>
      <c r="EH2102" s="166"/>
      <c r="EI2102" s="166"/>
      <c r="EJ2102" s="166"/>
      <c r="EK2102" s="166"/>
      <c r="EL2102" s="166"/>
      <c r="EM2102" s="166"/>
      <c r="EN2102" s="166"/>
      <c r="EO2102" s="166"/>
      <c r="EP2102" s="166"/>
      <c r="EQ2102" s="166"/>
      <c r="ER2102" s="166"/>
      <c r="ES2102" s="166"/>
      <c r="ET2102" s="166"/>
      <c r="EU2102" s="166"/>
      <c r="EV2102" s="166"/>
      <c r="EW2102" s="166"/>
      <c r="EX2102" s="166"/>
      <c r="EY2102" s="166"/>
      <c r="EZ2102" s="166"/>
      <c r="FA2102" s="166"/>
      <c r="FB2102" s="166"/>
      <c r="FC2102" s="166"/>
      <c r="FD2102" s="166"/>
      <c r="FE2102" s="166"/>
      <c r="FF2102" s="166"/>
      <c r="FG2102" s="166"/>
      <c r="FH2102" s="166"/>
      <c r="FI2102" s="166"/>
      <c r="FJ2102" s="166"/>
    </row>
    <row r="2103" spans="13:166" s="19" customFormat="1">
      <c r="M2103" s="166"/>
      <c r="N2103" s="166"/>
      <c r="O2103" s="166"/>
      <c r="P2103" s="166"/>
      <c r="Q2103" s="166"/>
      <c r="R2103" s="166"/>
      <c r="S2103" s="166"/>
      <c r="T2103" s="166"/>
      <c r="U2103" s="166"/>
      <c r="V2103" s="166"/>
      <c r="W2103" s="166"/>
      <c r="X2103" s="166"/>
      <c r="Y2103" s="166"/>
      <c r="Z2103" s="166"/>
      <c r="AA2103" s="166"/>
      <c r="AB2103" s="166"/>
      <c r="AC2103" s="166"/>
      <c r="AD2103" s="166"/>
      <c r="AE2103" s="166"/>
      <c r="AF2103" s="166"/>
      <c r="AG2103" s="166"/>
      <c r="AH2103" s="167"/>
      <c r="AI2103" s="167"/>
      <c r="AJ2103" s="167"/>
      <c r="AK2103" s="167"/>
      <c r="AL2103" s="167"/>
      <c r="AM2103" s="167"/>
      <c r="AN2103" s="167"/>
      <c r="AO2103" s="167"/>
      <c r="AP2103" s="167"/>
      <c r="AQ2103" s="167"/>
      <c r="AR2103" s="167"/>
      <c r="AS2103" s="167"/>
      <c r="AT2103" s="167"/>
      <c r="AU2103" s="167"/>
      <c r="AV2103" s="167"/>
      <c r="AW2103" s="167"/>
      <c r="AX2103" s="167"/>
      <c r="AY2103" s="167"/>
      <c r="AZ2103" s="167"/>
      <c r="BA2103" s="167"/>
      <c r="BB2103" s="167"/>
      <c r="BC2103" s="167"/>
      <c r="BD2103" s="167"/>
      <c r="BE2103" s="167"/>
      <c r="BF2103" s="167"/>
      <c r="BG2103" s="167"/>
      <c r="BH2103" s="167"/>
      <c r="BI2103" s="167"/>
      <c r="BJ2103" s="167"/>
      <c r="BK2103" s="167"/>
      <c r="BL2103" s="166"/>
      <c r="BM2103" s="166"/>
      <c r="BN2103" s="166"/>
      <c r="BO2103" s="166"/>
      <c r="BP2103" s="166"/>
      <c r="BQ2103" s="166"/>
      <c r="BR2103" s="166"/>
      <c r="BS2103" s="166"/>
      <c r="BT2103" s="166"/>
      <c r="BU2103" s="166"/>
      <c r="BV2103" s="166"/>
      <c r="BW2103" s="166"/>
      <c r="BX2103" s="166"/>
      <c r="BY2103" s="166"/>
      <c r="BZ2103" s="166"/>
      <c r="CA2103" s="166"/>
      <c r="CB2103" s="166"/>
      <c r="CC2103" s="166"/>
      <c r="CD2103" s="166"/>
      <c r="CE2103" s="166"/>
      <c r="CF2103" s="166"/>
      <c r="CG2103" s="166"/>
      <c r="CH2103" s="166"/>
      <c r="CI2103" s="166"/>
      <c r="CJ2103" s="166"/>
      <c r="CK2103" s="166"/>
      <c r="CL2103" s="166"/>
      <c r="CM2103" s="166"/>
      <c r="CN2103" s="166"/>
      <c r="CO2103" s="166"/>
      <c r="CP2103" s="166"/>
      <c r="CQ2103" s="166"/>
      <c r="CR2103" s="166"/>
      <c r="CS2103" s="166"/>
      <c r="CT2103" s="166"/>
      <c r="CU2103" s="166"/>
      <c r="CV2103" s="166"/>
      <c r="CW2103" s="166"/>
      <c r="CX2103" s="166"/>
      <c r="CY2103" s="166"/>
      <c r="CZ2103" s="166"/>
      <c r="DA2103" s="166"/>
      <c r="DB2103" s="166"/>
      <c r="DC2103" s="166"/>
      <c r="DD2103" s="166"/>
      <c r="DE2103" s="166"/>
      <c r="DF2103" s="166"/>
      <c r="DG2103" s="166"/>
      <c r="DH2103" s="166"/>
      <c r="DI2103" s="166"/>
      <c r="DJ2103" s="166"/>
      <c r="DK2103" s="166"/>
      <c r="DL2103" s="166"/>
      <c r="DM2103" s="166"/>
      <c r="DN2103" s="166"/>
      <c r="DO2103" s="166"/>
      <c r="DP2103" s="166"/>
      <c r="DQ2103" s="166"/>
      <c r="DR2103" s="166"/>
      <c r="DS2103" s="166"/>
      <c r="DT2103" s="166"/>
      <c r="DU2103" s="166"/>
      <c r="DV2103" s="166"/>
      <c r="DW2103" s="166"/>
      <c r="DX2103" s="166"/>
      <c r="DY2103" s="166"/>
      <c r="DZ2103" s="166"/>
      <c r="EA2103" s="166"/>
      <c r="EB2103" s="166"/>
      <c r="EC2103" s="166"/>
      <c r="ED2103" s="166"/>
      <c r="EE2103" s="166"/>
      <c r="EF2103" s="166"/>
      <c r="EG2103" s="166"/>
      <c r="EH2103" s="166"/>
      <c r="EI2103" s="166"/>
      <c r="EJ2103" s="166"/>
      <c r="EK2103" s="166"/>
      <c r="EL2103" s="166"/>
      <c r="EM2103" s="166"/>
      <c r="EN2103" s="166"/>
      <c r="EO2103" s="166"/>
      <c r="EP2103" s="166"/>
      <c r="EQ2103" s="166"/>
      <c r="ER2103" s="166"/>
      <c r="ES2103" s="166"/>
      <c r="ET2103" s="166"/>
      <c r="EU2103" s="166"/>
      <c r="EV2103" s="166"/>
      <c r="EW2103" s="166"/>
      <c r="EX2103" s="166"/>
      <c r="EY2103" s="166"/>
      <c r="EZ2103" s="166"/>
      <c r="FA2103" s="166"/>
      <c r="FB2103" s="166"/>
      <c r="FC2103" s="166"/>
      <c r="FD2103" s="166"/>
      <c r="FE2103" s="166"/>
      <c r="FF2103" s="166"/>
      <c r="FG2103" s="166"/>
      <c r="FH2103" s="166"/>
      <c r="FI2103" s="166"/>
      <c r="FJ2103" s="166"/>
    </row>
    <row r="2104" spans="13:166" s="19" customFormat="1">
      <c r="M2104" s="166"/>
      <c r="N2104" s="166"/>
      <c r="O2104" s="166"/>
      <c r="P2104" s="166"/>
      <c r="Q2104" s="166"/>
      <c r="R2104" s="166"/>
      <c r="S2104" s="166"/>
      <c r="T2104" s="166"/>
      <c r="U2104" s="166"/>
      <c r="V2104" s="166"/>
      <c r="W2104" s="166"/>
      <c r="X2104" s="166"/>
      <c r="Y2104" s="166"/>
      <c r="Z2104" s="166"/>
      <c r="AA2104" s="166"/>
      <c r="AB2104" s="166"/>
      <c r="AC2104" s="166"/>
      <c r="AD2104" s="166"/>
      <c r="AE2104" s="166"/>
      <c r="AF2104" s="166"/>
      <c r="AG2104" s="166"/>
      <c r="AH2104" s="167"/>
      <c r="AI2104" s="167"/>
      <c r="AJ2104" s="167"/>
      <c r="AK2104" s="167"/>
      <c r="AL2104" s="167"/>
      <c r="AM2104" s="167"/>
      <c r="AN2104" s="167"/>
      <c r="AO2104" s="167"/>
      <c r="AP2104" s="167"/>
      <c r="AQ2104" s="167"/>
      <c r="AR2104" s="167"/>
      <c r="AS2104" s="167"/>
      <c r="AT2104" s="167"/>
      <c r="AU2104" s="167"/>
      <c r="AV2104" s="167"/>
      <c r="AW2104" s="167"/>
      <c r="AX2104" s="167"/>
      <c r="AY2104" s="167"/>
      <c r="AZ2104" s="167"/>
      <c r="BA2104" s="167"/>
      <c r="BB2104" s="167"/>
      <c r="BC2104" s="167"/>
      <c r="BD2104" s="167"/>
      <c r="BE2104" s="167"/>
      <c r="BF2104" s="167"/>
      <c r="BG2104" s="167"/>
      <c r="BH2104" s="167"/>
      <c r="BI2104" s="167"/>
      <c r="BJ2104" s="167"/>
      <c r="BK2104" s="167"/>
      <c r="BL2104" s="166"/>
      <c r="BM2104" s="166"/>
      <c r="BN2104" s="166"/>
      <c r="BO2104" s="166"/>
      <c r="BP2104" s="166"/>
      <c r="BQ2104" s="166"/>
      <c r="BR2104" s="166"/>
      <c r="BS2104" s="166"/>
      <c r="BT2104" s="166"/>
      <c r="BU2104" s="166"/>
      <c r="BV2104" s="166"/>
      <c r="BW2104" s="166"/>
      <c r="BX2104" s="166"/>
      <c r="BY2104" s="166"/>
      <c r="BZ2104" s="166"/>
      <c r="CA2104" s="166"/>
      <c r="CB2104" s="166"/>
      <c r="CC2104" s="166"/>
      <c r="CD2104" s="166"/>
      <c r="CE2104" s="166"/>
      <c r="CF2104" s="166"/>
      <c r="CG2104" s="166"/>
      <c r="CH2104" s="166"/>
      <c r="CI2104" s="166"/>
      <c r="CJ2104" s="166"/>
      <c r="CK2104" s="166"/>
      <c r="CL2104" s="166"/>
      <c r="CM2104" s="166"/>
      <c r="CN2104" s="166"/>
      <c r="CO2104" s="166"/>
      <c r="CP2104" s="166"/>
      <c r="CQ2104" s="166"/>
      <c r="CR2104" s="166"/>
      <c r="CS2104" s="166"/>
      <c r="CT2104" s="166"/>
      <c r="CU2104" s="166"/>
      <c r="CV2104" s="166"/>
      <c r="CW2104" s="166"/>
      <c r="CX2104" s="166"/>
      <c r="CY2104" s="166"/>
      <c r="CZ2104" s="166"/>
      <c r="DA2104" s="166"/>
      <c r="DB2104" s="166"/>
      <c r="DC2104" s="166"/>
      <c r="DD2104" s="166"/>
      <c r="DE2104" s="166"/>
      <c r="DF2104" s="166"/>
      <c r="DG2104" s="166"/>
      <c r="DH2104" s="166"/>
      <c r="DI2104" s="166"/>
      <c r="DJ2104" s="166"/>
      <c r="DK2104" s="166"/>
      <c r="DL2104" s="166"/>
      <c r="DM2104" s="166"/>
      <c r="DN2104" s="166"/>
      <c r="DO2104" s="166"/>
      <c r="DP2104" s="166"/>
      <c r="DQ2104" s="166"/>
      <c r="DR2104" s="166"/>
      <c r="DS2104" s="166"/>
      <c r="DT2104" s="166"/>
      <c r="DU2104" s="166"/>
      <c r="DV2104" s="166"/>
      <c r="DW2104" s="166"/>
      <c r="DX2104" s="166"/>
      <c r="DY2104" s="166"/>
      <c r="DZ2104" s="166"/>
      <c r="EA2104" s="166"/>
      <c r="EB2104" s="166"/>
      <c r="EC2104" s="166"/>
      <c r="ED2104" s="166"/>
      <c r="EE2104" s="166"/>
      <c r="EF2104" s="166"/>
      <c r="EG2104" s="166"/>
      <c r="EH2104" s="166"/>
      <c r="EI2104" s="166"/>
      <c r="EJ2104" s="166"/>
      <c r="EK2104" s="166"/>
      <c r="EL2104" s="166"/>
      <c r="EM2104" s="166"/>
      <c r="EN2104" s="166"/>
      <c r="EO2104" s="166"/>
      <c r="EP2104" s="166"/>
      <c r="EQ2104" s="166"/>
      <c r="ER2104" s="166"/>
      <c r="ES2104" s="166"/>
      <c r="ET2104" s="166"/>
      <c r="EU2104" s="166"/>
      <c r="EV2104" s="166"/>
      <c r="EW2104" s="166"/>
      <c r="EX2104" s="166"/>
      <c r="EY2104" s="166"/>
      <c r="EZ2104" s="166"/>
      <c r="FA2104" s="166"/>
      <c r="FB2104" s="166"/>
      <c r="FC2104" s="166"/>
      <c r="FD2104" s="166"/>
      <c r="FE2104" s="166"/>
      <c r="FF2104" s="166"/>
      <c r="FG2104" s="166"/>
      <c r="FH2104" s="166"/>
      <c r="FI2104" s="166"/>
      <c r="FJ2104" s="166"/>
    </row>
    <row r="2105" spans="13:166" s="19" customFormat="1">
      <c r="M2105" s="166"/>
      <c r="N2105" s="166"/>
      <c r="O2105" s="166"/>
      <c r="P2105" s="166"/>
      <c r="Q2105" s="166"/>
      <c r="R2105" s="166"/>
      <c r="S2105" s="166"/>
      <c r="T2105" s="166"/>
      <c r="U2105" s="166"/>
      <c r="V2105" s="166"/>
      <c r="W2105" s="166"/>
      <c r="X2105" s="166"/>
      <c r="Y2105" s="166"/>
      <c r="Z2105" s="166"/>
      <c r="AA2105" s="166"/>
      <c r="AB2105" s="166"/>
      <c r="AC2105" s="166"/>
      <c r="AD2105" s="166"/>
      <c r="AE2105" s="166"/>
      <c r="AF2105" s="166"/>
      <c r="AG2105" s="166"/>
      <c r="AH2105" s="167"/>
      <c r="AI2105" s="167"/>
      <c r="AJ2105" s="167"/>
      <c r="AK2105" s="167"/>
      <c r="AL2105" s="167"/>
      <c r="AM2105" s="167"/>
      <c r="AN2105" s="167"/>
      <c r="AO2105" s="167"/>
      <c r="AP2105" s="167"/>
      <c r="AQ2105" s="167"/>
      <c r="AR2105" s="167"/>
      <c r="AS2105" s="167"/>
      <c r="AT2105" s="167"/>
      <c r="AU2105" s="167"/>
      <c r="AV2105" s="167"/>
      <c r="AW2105" s="167"/>
      <c r="AX2105" s="167"/>
      <c r="AY2105" s="167"/>
      <c r="AZ2105" s="167"/>
      <c r="BA2105" s="167"/>
      <c r="BB2105" s="167"/>
      <c r="BC2105" s="167"/>
      <c r="BD2105" s="167"/>
      <c r="BE2105" s="167"/>
      <c r="BF2105" s="167"/>
      <c r="BG2105" s="167"/>
      <c r="BH2105" s="167"/>
      <c r="BI2105" s="167"/>
      <c r="BJ2105" s="167"/>
      <c r="BK2105" s="167"/>
      <c r="BL2105" s="166"/>
      <c r="BM2105" s="166"/>
      <c r="BN2105" s="166"/>
      <c r="BO2105" s="166"/>
      <c r="BP2105" s="166"/>
      <c r="BQ2105" s="166"/>
      <c r="BR2105" s="166"/>
      <c r="BS2105" s="166"/>
      <c r="BT2105" s="166"/>
      <c r="BU2105" s="166"/>
      <c r="BV2105" s="166"/>
      <c r="BW2105" s="166"/>
      <c r="BX2105" s="166"/>
      <c r="BY2105" s="166"/>
      <c r="BZ2105" s="166"/>
      <c r="CA2105" s="166"/>
      <c r="CB2105" s="166"/>
      <c r="CC2105" s="166"/>
      <c r="CD2105" s="166"/>
      <c r="CE2105" s="166"/>
      <c r="CF2105" s="166"/>
      <c r="CG2105" s="166"/>
      <c r="CH2105" s="166"/>
      <c r="CI2105" s="166"/>
      <c r="CJ2105" s="166"/>
      <c r="CK2105" s="166"/>
      <c r="CL2105" s="166"/>
      <c r="CM2105" s="166"/>
      <c r="CN2105" s="166"/>
      <c r="CO2105" s="166"/>
      <c r="CP2105" s="166"/>
      <c r="CQ2105" s="166"/>
      <c r="CR2105" s="166"/>
      <c r="CS2105" s="166"/>
      <c r="CT2105" s="166"/>
      <c r="CU2105" s="166"/>
      <c r="CV2105" s="166"/>
      <c r="CW2105" s="166"/>
      <c r="CX2105" s="166"/>
      <c r="CY2105" s="166"/>
      <c r="CZ2105" s="166"/>
      <c r="DA2105" s="166"/>
      <c r="DB2105" s="166"/>
      <c r="DC2105" s="166"/>
      <c r="DD2105" s="166"/>
      <c r="DE2105" s="166"/>
      <c r="DF2105" s="166"/>
      <c r="DG2105" s="166"/>
      <c r="DH2105" s="166"/>
      <c r="DI2105" s="166"/>
      <c r="DJ2105" s="166"/>
      <c r="DK2105" s="166"/>
      <c r="DL2105" s="166"/>
      <c r="DM2105" s="166"/>
      <c r="DN2105" s="166"/>
      <c r="DO2105" s="166"/>
      <c r="DP2105" s="166"/>
      <c r="DQ2105" s="166"/>
      <c r="DR2105" s="166"/>
      <c r="DS2105" s="166"/>
      <c r="DT2105" s="166"/>
      <c r="DU2105" s="166"/>
      <c r="DV2105" s="166"/>
      <c r="DW2105" s="166"/>
      <c r="DX2105" s="166"/>
      <c r="DY2105" s="166"/>
      <c r="DZ2105" s="166"/>
      <c r="EA2105" s="166"/>
      <c r="EB2105" s="166"/>
      <c r="EC2105" s="166"/>
      <c r="ED2105" s="166"/>
      <c r="EE2105" s="166"/>
      <c r="EF2105" s="166"/>
      <c r="EG2105" s="166"/>
      <c r="EH2105" s="166"/>
      <c r="EI2105" s="166"/>
      <c r="EJ2105" s="166"/>
      <c r="EK2105" s="166"/>
      <c r="EL2105" s="166"/>
      <c r="EM2105" s="166"/>
      <c r="EN2105" s="166"/>
      <c r="EO2105" s="166"/>
      <c r="EP2105" s="166"/>
      <c r="EQ2105" s="166"/>
      <c r="ER2105" s="166"/>
      <c r="ES2105" s="166"/>
      <c r="ET2105" s="166"/>
      <c r="EU2105" s="166"/>
      <c r="EV2105" s="166"/>
      <c r="EW2105" s="166"/>
      <c r="EX2105" s="166"/>
      <c r="EY2105" s="166"/>
      <c r="EZ2105" s="166"/>
      <c r="FA2105" s="166"/>
      <c r="FB2105" s="166"/>
      <c r="FC2105" s="166"/>
      <c r="FD2105" s="166"/>
      <c r="FE2105" s="166"/>
      <c r="FF2105" s="166"/>
      <c r="FG2105" s="166"/>
      <c r="FH2105" s="166"/>
      <c r="FI2105" s="166"/>
      <c r="FJ2105" s="166"/>
    </row>
    <row r="2106" spans="13:166" s="19" customFormat="1">
      <c r="M2106" s="166"/>
      <c r="N2106" s="166"/>
      <c r="O2106" s="166"/>
      <c r="P2106" s="166"/>
      <c r="Q2106" s="166"/>
      <c r="R2106" s="166"/>
      <c r="S2106" s="166"/>
      <c r="T2106" s="166"/>
      <c r="U2106" s="166"/>
      <c r="V2106" s="166"/>
      <c r="W2106" s="166"/>
      <c r="X2106" s="166"/>
      <c r="Y2106" s="166"/>
      <c r="Z2106" s="166"/>
      <c r="AA2106" s="166"/>
      <c r="AB2106" s="166"/>
      <c r="AC2106" s="166"/>
      <c r="AD2106" s="166"/>
      <c r="AE2106" s="166"/>
      <c r="AF2106" s="166"/>
      <c r="AG2106" s="166"/>
      <c r="AH2106" s="167"/>
      <c r="AI2106" s="167"/>
      <c r="AJ2106" s="167"/>
      <c r="AK2106" s="167"/>
      <c r="AL2106" s="167"/>
      <c r="AM2106" s="167"/>
      <c r="AN2106" s="167"/>
      <c r="AO2106" s="167"/>
      <c r="AP2106" s="167"/>
      <c r="AQ2106" s="167"/>
      <c r="AR2106" s="167"/>
      <c r="AS2106" s="167"/>
      <c r="AT2106" s="167"/>
      <c r="AU2106" s="167"/>
      <c r="AV2106" s="167"/>
      <c r="AW2106" s="167"/>
      <c r="AX2106" s="167"/>
      <c r="AY2106" s="167"/>
      <c r="AZ2106" s="167"/>
      <c r="BA2106" s="167"/>
      <c r="BB2106" s="167"/>
      <c r="BC2106" s="167"/>
      <c r="BD2106" s="167"/>
      <c r="BE2106" s="167"/>
      <c r="BF2106" s="167"/>
      <c r="BG2106" s="167"/>
      <c r="BH2106" s="167"/>
      <c r="BI2106" s="167"/>
      <c r="BJ2106" s="167"/>
      <c r="BK2106" s="167"/>
      <c r="BL2106" s="166"/>
      <c r="BM2106" s="166"/>
      <c r="BN2106" s="166"/>
      <c r="BO2106" s="166"/>
      <c r="BP2106" s="166"/>
      <c r="BQ2106" s="166"/>
      <c r="BR2106" s="166"/>
      <c r="BS2106" s="166"/>
      <c r="BT2106" s="166"/>
      <c r="BU2106" s="166"/>
      <c r="BV2106" s="166"/>
      <c r="BW2106" s="166"/>
      <c r="BX2106" s="166"/>
      <c r="BY2106" s="166"/>
      <c r="BZ2106" s="166"/>
      <c r="CA2106" s="166"/>
      <c r="CB2106" s="166"/>
      <c r="CC2106" s="166"/>
      <c r="CD2106" s="166"/>
      <c r="CE2106" s="166"/>
      <c r="CF2106" s="166"/>
      <c r="CG2106" s="166"/>
      <c r="CH2106" s="166"/>
      <c r="CI2106" s="166"/>
      <c r="CJ2106" s="166"/>
      <c r="CK2106" s="166"/>
      <c r="CL2106" s="166"/>
      <c r="CM2106" s="166"/>
      <c r="CN2106" s="166"/>
      <c r="CO2106" s="166"/>
      <c r="CP2106" s="166"/>
      <c r="CQ2106" s="166"/>
      <c r="CR2106" s="166"/>
      <c r="CS2106" s="166"/>
      <c r="CT2106" s="166"/>
      <c r="CU2106" s="166"/>
      <c r="CV2106" s="166"/>
      <c r="CW2106" s="166"/>
      <c r="CX2106" s="166"/>
      <c r="CY2106" s="166"/>
      <c r="CZ2106" s="166"/>
      <c r="DA2106" s="166"/>
      <c r="DB2106" s="166"/>
      <c r="DC2106" s="166"/>
      <c r="DD2106" s="166"/>
      <c r="DE2106" s="166"/>
      <c r="DF2106" s="166"/>
      <c r="DG2106" s="166"/>
      <c r="DH2106" s="166"/>
      <c r="DI2106" s="166"/>
      <c r="DJ2106" s="166"/>
      <c r="DK2106" s="166"/>
      <c r="DL2106" s="166"/>
      <c r="DM2106" s="166"/>
      <c r="DN2106" s="166"/>
      <c r="DO2106" s="166"/>
      <c r="DP2106" s="166"/>
      <c r="DQ2106" s="166"/>
      <c r="DR2106" s="166"/>
      <c r="DS2106" s="166"/>
      <c r="DT2106" s="166"/>
      <c r="DU2106" s="166"/>
      <c r="DV2106" s="166"/>
      <c r="DW2106" s="166"/>
      <c r="DX2106" s="166"/>
      <c r="DY2106" s="166"/>
      <c r="DZ2106" s="166"/>
      <c r="EA2106" s="166"/>
      <c r="EB2106" s="166"/>
      <c r="EC2106" s="166"/>
      <c r="ED2106" s="166"/>
      <c r="EE2106" s="166"/>
      <c r="EF2106" s="166"/>
      <c r="EG2106" s="166"/>
      <c r="EH2106" s="166"/>
      <c r="EI2106" s="166"/>
      <c r="EJ2106" s="166"/>
      <c r="EK2106" s="166"/>
      <c r="EL2106" s="166"/>
      <c r="EM2106" s="166"/>
      <c r="EN2106" s="166"/>
      <c r="EO2106" s="166"/>
      <c r="EP2106" s="166"/>
      <c r="EQ2106" s="166"/>
      <c r="ER2106" s="166"/>
      <c r="ES2106" s="166"/>
      <c r="ET2106" s="166"/>
      <c r="EU2106" s="166"/>
      <c r="EV2106" s="166"/>
      <c r="EW2106" s="166"/>
      <c r="EX2106" s="166"/>
      <c r="EY2106" s="166"/>
      <c r="EZ2106" s="166"/>
      <c r="FA2106" s="166"/>
      <c r="FB2106" s="166"/>
      <c r="FC2106" s="166"/>
      <c r="FD2106" s="166"/>
      <c r="FE2106" s="166"/>
      <c r="FF2106" s="166"/>
      <c r="FG2106" s="166"/>
      <c r="FH2106" s="166"/>
      <c r="FI2106" s="166"/>
      <c r="FJ2106" s="166"/>
    </row>
    <row r="2107" spans="13:166" s="19" customFormat="1">
      <c r="M2107" s="166"/>
      <c r="N2107" s="166"/>
      <c r="O2107" s="166"/>
      <c r="P2107" s="166"/>
      <c r="Q2107" s="166"/>
      <c r="R2107" s="166"/>
      <c r="S2107" s="166"/>
      <c r="T2107" s="166"/>
      <c r="U2107" s="166"/>
      <c r="V2107" s="166"/>
      <c r="W2107" s="166"/>
      <c r="X2107" s="166"/>
      <c r="Y2107" s="166"/>
      <c r="Z2107" s="166"/>
      <c r="AA2107" s="166"/>
      <c r="AB2107" s="166"/>
      <c r="AC2107" s="166"/>
      <c r="AD2107" s="166"/>
      <c r="AE2107" s="166"/>
      <c r="AF2107" s="166"/>
      <c r="AG2107" s="166"/>
      <c r="AH2107" s="167"/>
      <c r="AI2107" s="167"/>
      <c r="AJ2107" s="167"/>
      <c r="AK2107" s="167"/>
      <c r="AL2107" s="167"/>
      <c r="AM2107" s="167"/>
      <c r="AN2107" s="167"/>
      <c r="AO2107" s="167"/>
      <c r="AP2107" s="167"/>
      <c r="AQ2107" s="167"/>
      <c r="AR2107" s="167"/>
      <c r="AS2107" s="167"/>
      <c r="AT2107" s="167"/>
      <c r="AU2107" s="167"/>
      <c r="AV2107" s="167"/>
      <c r="AW2107" s="167"/>
      <c r="AX2107" s="167"/>
      <c r="AY2107" s="167"/>
      <c r="AZ2107" s="167"/>
      <c r="BA2107" s="167"/>
      <c r="BB2107" s="167"/>
      <c r="BC2107" s="167"/>
      <c r="BD2107" s="167"/>
      <c r="BE2107" s="167"/>
      <c r="BF2107" s="167"/>
      <c r="BG2107" s="167"/>
      <c r="BH2107" s="167"/>
      <c r="BI2107" s="167"/>
      <c r="BJ2107" s="167"/>
      <c r="BK2107" s="167"/>
      <c r="BL2107" s="166"/>
      <c r="BM2107" s="166"/>
      <c r="BN2107" s="166"/>
      <c r="BO2107" s="166"/>
      <c r="BP2107" s="166"/>
      <c r="BQ2107" s="166"/>
      <c r="BR2107" s="166"/>
      <c r="BS2107" s="166"/>
      <c r="BT2107" s="166"/>
      <c r="BU2107" s="166"/>
      <c r="BV2107" s="166"/>
      <c r="BW2107" s="166"/>
      <c r="BX2107" s="166"/>
      <c r="BY2107" s="166"/>
      <c r="BZ2107" s="166"/>
      <c r="CA2107" s="166"/>
      <c r="CB2107" s="166"/>
      <c r="CC2107" s="166"/>
      <c r="CD2107" s="166"/>
      <c r="CE2107" s="166"/>
      <c r="CF2107" s="166"/>
      <c r="CG2107" s="166"/>
      <c r="CH2107" s="166"/>
      <c r="CI2107" s="166"/>
      <c r="CJ2107" s="166"/>
      <c r="CK2107" s="166"/>
      <c r="CL2107" s="166"/>
      <c r="CM2107" s="166"/>
      <c r="CN2107" s="166"/>
      <c r="CO2107" s="166"/>
      <c r="CP2107" s="166"/>
      <c r="CQ2107" s="166"/>
      <c r="CR2107" s="166"/>
      <c r="CS2107" s="166"/>
      <c r="CT2107" s="166"/>
      <c r="CU2107" s="166"/>
      <c r="CV2107" s="166"/>
      <c r="CW2107" s="166"/>
      <c r="CX2107" s="166"/>
      <c r="CY2107" s="166"/>
      <c r="CZ2107" s="166"/>
      <c r="DA2107" s="166"/>
      <c r="DB2107" s="166"/>
      <c r="DC2107" s="166"/>
      <c r="DD2107" s="166"/>
      <c r="DE2107" s="166"/>
      <c r="DF2107" s="166"/>
      <c r="DG2107" s="166"/>
      <c r="DH2107" s="166"/>
      <c r="DI2107" s="166"/>
      <c r="DJ2107" s="166"/>
      <c r="DK2107" s="166"/>
      <c r="DL2107" s="166"/>
      <c r="DM2107" s="166"/>
      <c r="DN2107" s="166"/>
      <c r="DO2107" s="166"/>
      <c r="DP2107" s="166"/>
      <c r="DQ2107" s="166"/>
      <c r="DR2107" s="166"/>
      <c r="DS2107" s="166"/>
      <c r="DT2107" s="166"/>
      <c r="DU2107" s="166"/>
      <c r="DV2107" s="166"/>
      <c r="DW2107" s="166"/>
      <c r="DX2107" s="166"/>
      <c r="DY2107" s="166"/>
      <c r="DZ2107" s="166"/>
      <c r="EA2107" s="166"/>
      <c r="EB2107" s="166"/>
      <c r="EC2107" s="166"/>
      <c r="ED2107" s="166"/>
      <c r="EE2107" s="166"/>
      <c r="EF2107" s="166"/>
      <c r="EG2107" s="166"/>
      <c r="EH2107" s="166"/>
      <c r="EI2107" s="166"/>
      <c r="EJ2107" s="166"/>
      <c r="EK2107" s="166"/>
      <c r="EL2107" s="166"/>
      <c r="EM2107" s="166"/>
      <c r="EN2107" s="166"/>
      <c r="EO2107" s="166"/>
      <c r="EP2107" s="166"/>
      <c r="EQ2107" s="166"/>
      <c r="ER2107" s="166"/>
      <c r="ES2107" s="166"/>
      <c r="ET2107" s="166"/>
      <c r="EU2107" s="166"/>
      <c r="EV2107" s="166"/>
      <c r="EW2107" s="166"/>
      <c r="EX2107" s="166"/>
      <c r="EY2107" s="166"/>
      <c r="EZ2107" s="166"/>
      <c r="FA2107" s="166"/>
      <c r="FB2107" s="166"/>
      <c r="FC2107" s="166"/>
      <c r="FD2107" s="166"/>
      <c r="FE2107" s="166"/>
      <c r="FF2107" s="166"/>
      <c r="FG2107" s="166"/>
      <c r="FH2107" s="166"/>
      <c r="FI2107" s="166"/>
      <c r="FJ2107" s="166"/>
    </row>
    <row r="2108" spans="13:166" s="19" customFormat="1">
      <c r="M2108" s="166"/>
      <c r="N2108" s="166"/>
      <c r="O2108" s="166"/>
      <c r="P2108" s="166"/>
      <c r="Q2108" s="166"/>
      <c r="R2108" s="166"/>
      <c r="S2108" s="166"/>
      <c r="T2108" s="166"/>
      <c r="U2108" s="166"/>
      <c r="V2108" s="166"/>
      <c r="W2108" s="166"/>
      <c r="X2108" s="166"/>
      <c r="Y2108" s="166"/>
      <c r="Z2108" s="166"/>
      <c r="AA2108" s="166"/>
      <c r="AB2108" s="166"/>
      <c r="AC2108" s="166"/>
      <c r="AD2108" s="166"/>
      <c r="AE2108" s="166"/>
      <c r="AF2108" s="166"/>
      <c r="AG2108" s="166"/>
      <c r="AH2108" s="167"/>
      <c r="AI2108" s="167"/>
      <c r="AJ2108" s="167"/>
      <c r="AK2108" s="167"/>
      <c r="AL2108" s="167"/>
      <c r="AM2108" s="167"/>
      <c r="AN2108" s="167"/>
      <c r="AO2108" s="167"/>
      <c r="AP2108" s="167"/>
      <c r="AQ2108" s="167"/>
      <c r="AR2108" s="167"/>
      <c r="AS2108" s="167"/>
      <c r="AT2108" s="167"/>
      <c r="AU2108" s="167"/>
      <c r="AV2108" s="167"/>
      <c r="AW2108" s="167"/>
      <c r="AX2108" s="167"/>
      <c r="AY2108" s="167"/>
      <c r="AZ2108" s="167"/>
      <c r="BA2108" s="167"/>
      <c r="BB2108" s="167"/>
      <c r="BC2108" s="167"/>
      <c r="BD2108" s="167"/>
      <c r="BE2108" s="167"/>
      <c r="BF2108" s="167"/>
      <c r="BG2108" s="167"/>
      <c r="BH2108" s="167"/>
      <c r="BI2108" s="167"/>
      <c r="BJ2108" s="167"/>
      <c r="BK2108" s="167"/>
      <c r="BL2108" s="166"/>
      <c r="BM2108" s="166"/>
      <c r="BN2108" s="166"/>
      <c r="BO2108" s="166"/>
      <c r="BP2108" s="166"/>
      <c r="BQ2108" s="166"/>
      <c r="BR2108" s="166"/>
      <c r="BS2108" s="166"/>
      <c r="BT2108" s="166"/>
      <c r="BU2108" s="166"/>
      <c r="BV2108" s="166"/>
      <c r="BW2108" s="166"/>
      <c r="BX2108" s="166"/>
      <c r="BY2108" s="166"/>
      <c r="BZ2108" s="166"/>
      <c r="CA2108" s="166"/>
      <c r="CB2108" s="166"/>
      <c r="CC2108" s="166"/>
      <c r="CD2108" s="166"/>
      <c r="CE2108" s="166"/>
      <c r="CF2108" s="166"/>
      <c r="CG2108" s="166"/>
      <c r="CH2108" s="166"/>
      <c r="CI2108" s="166"/>
      <c r="CJ2108" s="166"/>
      <c r="CK2108" s="166"/>
      <c r="CL2108" s="166"/>
      <c r="CM2108" s="166"/>
      <c r="CN2108" s="166"/>
      <c r="CO2108" s="166"/>
      <c r="CP2108" s="166"/>
      <c r="CQ2108" s="166"/>
      <c r="CR2108" s="166"/>
      <c r="CS2108" s="166"/>
      <c r="CT2108" s="166"/>
      <c r="CU2108" s="166"/>
      <c r="CV2108" s="166"/>
      <c r="CW2108" s="166"/>
      <c r="CX2108" s="166"/>
      <c r="CY2108" s="166"/>
      <c r="CZ2108" s="166"/>
      <c r="DA2108" s="166"/>
      <c r="DB2108" s="166"/>
      <c r="DC2108" s="166"/>
      <c r="DD2108" s="166"/>
      <c r="DE2108" s="166"/>
      <c r="DF2108" s="166"/>
      <c r="DG2108" s="166"/>
      <c r="DH2108" s="166"/>
      <c r="DI2108" s="166"/>
      <c r="DJ2108" s="166"/>
      <c r="DK2108" s="166"/>
      <c r="DL2108" s="166"/>
      <c r="DM2108" s="166"/>
      <c r="DN2108" s="166"/>
      <c r="DO2108" s="166"/>
      <c r="DP2108" s="166"/>
      <c r="DQ2108" s="166"/>
      <c r="DR2108" s="166"/>
      <c r="DS2108" s="166"/>
      <c r="DT2108" s="166"/>
      <c r="DU2108" s="166"/>
      <c r="DV2108" s="166"/>
      <c r="DW2108" s="166"/>
      <c r="DX2108" s="166"/>
      <c r="DY2108" s="166"/>
      <c r="DZ2108" s="166"/>
      <c r="EA2108" s="166"/>
      <c r="EB2108" s="166"/>
      <c r="EC2108" s="166"/>
      <c r="ED2108" s="166"/>
      <c r="EE2108" s="166"/>
      <c r="EF2108" s="166"/>
      <c r="EG2108" s="166"/>
      <c r="EH2108" s="166"/>
      <c r="EI2108" s="166"/>
      <c r="EJ2108" s="166"/>
      <c r="EK2108" s="166"/>
      <c r="EL2108" s="166"/>
      <c r="EM2108" s="166"/>
      <c r="EN2108" s="166"/>
      <c r="EO2108" s="166"/>
      <c r="EP2108" s="166"/>
      <c r="EQ2108" s="166"/>
      <c r="ER2108" s="166"/>
      <c r="ES2108" s="166"/>
      <c r="ET2108" s="166"/>
      <c r="EU2108" s="166"/>
      <c r="EV2108" s="166"/>
      <c r="EW2108" s="166"/>
      <c r="EX2108" s="166"/>
      <c r="EY2108" s="166"/>
      <c r="EZ2108" s="166"/>
      <c r="FA2108" s="166"/>
      <c r="FB2108" s="166"/>
      <c r="FC2108" s="166"/>
      <c r="FD2108" s="166"/>
      <c r="FE2108" s="166"/>
      <c r="FF2108" s="166"/>
      <c r="FG2108" s="166"/>
      <c r="FH2108" s="166"/>
      <c r="FI2108" s="166"/>
      <c r="FJ2108" s="166"/>
    </row>
    <row r="2109" spans="13:166" s="19" customFormat="1">
      <c r="M2109" s="166"/>
      <c r="N2109" s="166"/>
      <c r="O2109" s="166"/>
      <c r="P2109" s="166"/>
      <c r="Q2109" s="166"/>
      <c r="R2109" s="166"/>
      <c r="S2109" s="166"/>
      <c r="T2109" s="166"/>
      <c r="U2109" s="166"/>
      <c r="V2109" s="166"/>
      <c r="W2109" s="166"/>
      <c r="X2109" s="166"/>
      <c r="Y2109" s="166"/>
      <c r="Z2109" s="166"/>
      <c r="AA2109" s="166"/>
      <c r="AB2109" s="166"/>
      <c r="AC2109" s="166"/>
      <c r="AD2109" s="166"/>
      <c r="AE2109" s="166"/>
      <c r="AF2109" s="166"/>
      <c r="AG2109" s="166"/>
      <c r="AH2109" s="167"/>
      <c r="AI2109" s="167"/>
      <c r="AJ2109" s="167"/>
      <c r="AK2109" s="167"/>
      <c r="AL2109" s="167"/>
      <c r="AM2109" s="167"/>
      <c r="AN2109" s="167"/>
      <c r="AO2109" s="167"/>
      <c r="AP2109" s="167"/>
      <c r="AQ2109" s="167"/>
      <c r="AR2109" s="167"/>
      <c r="AS2109" s="167"/>
      <c r="AT2109" s="167"/>
      <c r="AU2109" s="167"/>
      <c r="AV2109" s="167"/>
      <c r="AW2109" s="167"/>
      <c r="AX2109" s="167"/>
      <c r="AY2109" s="167"/>
      <c r="AZ2109" s="167"/>
      <c r="BA2109" s="167"/>
      <c r="BB2109" s="167"/>
      <c r="BC2109" s="167"/>
      <c r="BD2109" s="167"/>
      <c r="BE2109" s="167"/>
      <c r="BF2109" s="167"/>
      <c r="BG2109" s="167"/>
      <c r="BH2109" s="167"/>
      <c r="BI2109" s="167"/>
      <c r="BJ2109" s="167"/>
      <c r="BK2109" s="167"/>
      <c r="BL2109" s="166"/>
      <c r="BM2109" s="166"/>
      <c r="BN2109" s="166"/>
      <c r="BO2109" s="166"/>
      <c r="BP2109" s="166"/>
      <c r="BQ2109" s="166"/>
      <c r="BR2109" s="166"/>
      <c r="BS2109" s="166"/>
      <c r="BT2109" s="166"/>
      <c r="BU2109" s="166"/>
      <c r="BV2109" s="166"/>
      <c r="BW2109" s="166"/>
      <c r="BX2109" s="166"/>
      <c r="BY2109" s="166"/>
      <c r="BZ2109" s="166"/>
      <c r="CA2109" s="166"/>
      <c r="CB2109" s="166"/>
      <c r="CC2109" s="166"/>
      <c r="CD2109" s="166"/>
      <c r="CE2109" s="166"/>
      <c r="CF2109" s="166"/>
      <c r="CG2109" s="166"/>
      <c r="CH2109" s="166"/>
      <c r="CI2109" s="166"/>
      <c r="CJ2109" s="166"/>
      <c r="CK2109" s="166"/>
      <c r="CL2109" s="166"/>
      <c r="CM2109" s="166"/>
      <c r="CN2109" s="166"/>
      <c r="CO2109" s="166"/>
      <c r="CP2109" s="166"/>
      <c r="CQ2109" s="166"/>
      <c r="CR2109" s="166"/>
      <c r="CS2109" s="166"/>
      <c r="CT2109" s="166"/>
      <c r="CU2109" s="166"/>
      <c r="CV2109" s="166"/>
      <c r="CW2109" s="166"/>
      <c r="CX2109" s="166"/>
      <c r="CY2109" s="166"/>
      <c r="CZ2109" s="166"/>
      <c r="DA2109" s="166"/>
      <c r="DB2109" s="166"/>
      <c r="DC2109" s="166"/>
      <c r="DD2109" s="166"/>
      <c r="DE2109" s="166"/>
      <c r="DF2109" s="166"/>
      <c r="DG2109" s="166"/>
      <c r="DH2109" s="166"/>
      <c r="DI2109" s="166"/>
      <c r="DJ2109" s="166"/>
      <c r="DK2109" s="166"/>
      <c r="DL2109" s="166"/>
      <c r="DM2109" s="166"/>
      <c r="DN2109" s="166"/>
      <c r="DO2109" s="166"/>
      <c r="DP2109" s="166"/>
      <c r="DQ2109" s="166"/>
      <c r="DR2109" s="166"/>
      <c r="DS2109" s="166"/>
      <c r="DT2109" s="166"/>
      <c r="DU2109" s="166"/>
      <c r="DV2109" s="166"/>
      <c r="DW2109" s="166"/>
      <c r="DX2109" s="166"/>
      <c r="DY2109" s="166"/>
      <c r="DZ2109" s="166"/>
      <c r="EA2109" s="166"/>
      <c r="EB2109" s="166"/>
      <c r="EC2109" s="166"/>
      <c r="ED2109" s="166"/>
      <c r="EE2109" s="166"/>
      <c r="EF2109" s="166"/>
      <c r="EG2109" s="166"/>
      <c r="EH2109" s="166"/>
      <c r="EI2109" s="166"/>
      <c r="EJ2109" s="166"/>
      <c r="EK2109" s="166"/>
      <c r="EL2109" s="166"/>
      <c r="EM2109" s="166"/>
      <c r="EN2109" s="166"/>
      <c r="EO2109" s="166"/>
      <c r="EP2109" s="166"/>
      <c r="EQ2109" s="166"/>
      <c r="ER2109" s="166"/>
      <c r="ES2109" s="166"/>
      <c r="ET2109" s="166"/>
      <c r="EU2109" s="166"/>
      <c r="EV2109" s="166"/>
      <c r="EW2109" s="166"/>
      <c r="EX2109" s="166"/>
      <c r="EY2109" s="166"/>
      <c r="EZ2109" s="166"/>
      <c r="FA2109" s="166"/>
      <c r="FB2109" s="166"/>
      <c r="FC2109" s="166"/>
      <c r="FD2109" s="166"/>
      <c r="FE2109" s="166"/>
      <c r="FF2109" s="166"/>
      <c r="FG2109" s="166"/>
      <c r="FH2109" s="166"/>
      <c r="FI2109" s="166"/>
      <c r="FJ2109" s="166"/>
    </row>
    <row r="2110" spans="13:166" s="19" customFormat="1">
      <c r="M2110" s="166"/>
      <c r="N2110" s="166"/>
      <c r="O2110" s="166"/>
      <c r="P2110" s="166"/>
      <c r="Q2110" s="166"/>
      <c r="R2110" s="166"/>
      <c r="S2110" s="166"/>
      <c r="T2110" s="166"/>
      <c r="U2110" s="166"/>
      <c r="V2110" s="166"/>
      <c r="W2110" s="166"/>
      <c r="X2110" s="166"/>
      <c r="Y2110" s="166"/>
      <c r="Z2110" s="166"/>
      <c r="AA2110" s="166"/>
      <c r="AB2110" s="166"/>
      <c r="AC2110" s="166"/>
      <c r="AD2110" s="166"/>
      <c r="AE2110" s="166"/>
      <c r="AF2110" s="166"/>
      <c r="AG2110" s="166"/>
      <c r="AH2110" s="167"/>
      <c r="AI2110" s="167"/>
      <c r="AJ2110" s="167"/>
      <c r="AK2110" s="167"/>
      <c r="AL2110" s="167"/>
      <c r="AM2110" s="167"/>
      <c r="AN2110" s="167"/>
      <c r="AO2110" s="167"/>
      <c r="AP2110" s="167"/>
      <c r="AQ2110" s="167"/>
      <c r="AR2110" s="167"/>
      <c r="AS2110" s="167"/>
      <c r="AT2110" s="167"/>
      <c r="AU2110" s="167"/>
      <c r="AV2110" s="167"/>
      <c r="AW2110" s="167"/>
      <c r="AX2110" s="167"/>
      <c r="AY2110" s="167"/>
      <c r="AZ2110" s="167"/>
      <c r="BA2110" s="167"/>
      <c r="BB2110" s="167"/>
      <c r="BC2110" s="167"/>
      <c r="BD2110" s="167"/>
      <c r="BE2110" s="167"/>
      <c r="BF2110" s="167"/>
      <c r="BG2110" s="167"/>
      <c r="BH2110" s="167"/>
      <c r="BI2110" s="167"/>
      <c r="BJ2110" s="167"/>
      <c r="BK2110" s="167"/>
      <c r="BL2110" s="166"/>
      <c r="BM2110" s="166"/>
      <c r="BN2110" s="166"/>
      <c r="BO2110" s="166"/>
      <c r="BP2110" s="166"/>
      <c r="BQ2110" s="166"/>
      <c r="BR2110" s="166"/>
      <c r="BS2110" s="166"/>
      <c r="BT2110" s="166"/>
      <c r="BU2110" s="166"/>
      <c r="BV2110" s="166"/>
      <c r="BW2110" s="166"/>
      <c r="BX2110" s="166"/>
      <c r="BY2110" s="166"/>
      <c r="BZ2110" s="166"/>
      <c r="CA2110" s="166"/>
      <c r="CB2110" s="166"/>
      <c r="CC2110" s="166"/>
      <c r="CD2110" s="166"/>
      <c r="CE2110" s="166"/>
      <c r="CF2110" s="166"/>
      <c r="CG2110" s="166"/>
      <c r="CH2110" s="166"/>
      <c r="CI2110" s="166"/>
      <c r="CJ2110" s="166"/>
      <c r="CK2110" s="166"/>
      <c r="CL2110" s="166"/>
      <c r="CM2110" s="166"/>
      <c r="CN2110" s="166"/>
      <c r="CO2110" s="166"/>
      <c r="CP2110" s="166"/>
      <c r="CQ2110" s="166"/>
      <c r="CR2110" s="166"/>
      <c r="CS2110" s="166"/>
      <c r="CT2110" s="166"/>
      <c r="CU2110" s="166"/>
      <c r="CV2110" s="166"/>
      <c r="CW2110" s="166"/>
      <c r="CX2110" s="166"/>
      <c r="CY2110" s="166"/>
      <c r="CZ2110" s="166"/>
      <c r="DA2110" s="166"/>
      <c r="DB2110" s="166"/>
      <c r="DC2110" s="166"/>
      <c r="DD2110" s="166"/>
      <c r="DE2110" s="166"/>
      <c r="DF2110" s="166"/>
      <c r="DG2110" s="166"/>
      <c r="DH2110" s="166"/>
      <c r="DI2110" s="166"/>
      <c r="DJ2110" s="166"/>
      <c r="DK2110" s="166"/>
      <c r="DL2110" s="166"/>
      <c r="DM2110" s="166"/>
      <c r="DN2110" s="166"/>
      <c r="DO2110" s="166"/>
      <c r="DP2110" s="166"/>
      <c r="DQ2110" s="166"/>
      <c r="DR2110" s="166"/>
      <c r="DS2110" s="166"/>
      <c r="DT2110" s="166"/>
      <c r="DU2110" s="166"/>
      <c r="DV2110" s="166"/>
      <c r="DW2110" s="166"/>
      <c r="DX2110" s="166"/>
      <c r="DY2110" s="166"/>
      <c r="DZ2110" s="166"/>
      <c r="EA2110" s="166"/>
      <c r="EB2110" s="166"/>
      <c r="EC2110" s="166"/>
      <c r="ED2110" s="166"/>
      <c r="EE2110" s="166"/>
      <c r="EF2110" s="166"/>
      <c r="EG2110" s="166"/>
      <c r="EH2110" s="166"/>
      <c r="EI2110" s="166"/>
      <c r="EJ2110" s="166"/>
      <c r="EK2110" s="166"/>
      <c r="EL2110" s="166"/>
      <c r="EM2110" s="166"/>
      <c r="EN2110" s="166"/>
      <c r="EO2110" s="166"/>
      <c r="EP2110" s="166"/>
      <c r="EQ2110" s="166"/>
      <c r="ER2110" s="166"/>
      <c r="ES2110" s="166"/>
      <c r="ET2110" s="166"/>
      <c r="EU2110" s="166"/>
      <c r="EV2110" s="166"/>
      <c r="EW2110" s="166"/>
      <c r="EX2110" s="166"/>
      <c r="EY2110" s="166"/>
      <c r="EZ2110" s="166"/>
      <c r="FA2110" s="166"/>
      <c r="FB2110" s="166"/>
      <c r="FC2110" s="166"/>
      <c r="FD2110" s="166"/>
      <c r="FE2110" s="166"/>
      <c r="FF2110" s="166"/>
      <c r="FG2110" s="166"/>
      <c r="FH2110" s="166"/>
      <c r="FI2110" s="166"/>
      <c r="FJ2110" s="166"/>
    </row>
    <row r="2111" spans="13:166" s="19" customFormat="1">
      <c r="M2111" s="166"/>
      <c r="N2111" s="166"/>
      <c r="O2111" s="166"/>
      <c r="P2111" s="166"/>
      <c r="Q2111" s="166"/>
      <c r="R2111" s="166"/>
      <c r="S2111" s="166"/>
      <c r="T2111" s="166"/>
      <c r="U2111" s="166"/>
      <c r="V2111" s="166"/>
      <c r="W2111" s="166"/>
      <c r="X2111" s="166"/>
      <c r="Y2111" s="166"/>
      <c r="Z2111" s="166"/>
      <c r="AA2111" s="166"/>
      <c r="AB2111" s="166"/>
      <c r="AC2111" s="166"/>
      <c r="AD2111" s="166"/>
      <c r="AE2111" s="166"/>
      <c r="AF2111" s="166"/>
      <c r="AG2111" s="166"/>
      <c r="AH2111" s="167"/>
      <c r="AI2111" s="167"/>
      <c r="AJ2111" s="167"/>
      <c r="AK2111" s="167"/>
      <c r="AL2111" s="167"/>
      <c r="AM2111" s="167"/>
      <c r="AN2111" s="167"/>
      <c r="AO2111" s="167"/>
      <c r="AP2111" s="167"/>
      <c r="AQ2111" s="167"/>
      <c r="AR2111" s="167"/>
      <c r="AS2111" s="167"/>
      <c r="AT2111" s="167"/>
      <c r="AU2111" s="167"/>
      <c r="AV2111" s="167"/>
      <c r="AW2111" s="167"/>
      <c r="AX2111" s="167"/>
      <c r="AY2111" s="167"/>
      <c r="AZ2111" s="167"/>
      <c r="BA2111" s="167"/>
      <c r="BB2111" s="167"/>
      <c r="BC2111" s="167"/>
      <c r="BD2111" s="167"/>
      <c r="BE2111" s="167"/>
      <c r="BF2111" s="167"/>
      <c r="BG2111" s="167"/>
      <c r="BH2111" s="167"/>
      <c r="BI2111" s="167"/>
      <c r="BJ2111" s="167"/>
      <c r="BK2111" s="167"/>
      <c r="BL2111" s="166"/>
      <c r="BM2111" s="166"/>
      <c r="BN2111" s="166"/>
      <c r="BO2111" s="166"/>
      <c r="BP2111" s="166"/>
      <c r="BQ2111" s="166"/>
      <c r="BR2111" s="166"/>
      <c r="BS2111" s="166"/>
      <c r="BT2111" s="166"/>
      <c r="BU2111" s="166"/>
      <c r="BV2111" s="166"/>
      <c r="BW2111" s="166"/>
      <c r="BX2111" s="166"/>
      <c r="BY2111" s="166"/>
      <c r="BZ2111" s="166"/>
      <c r="CA2111" s="166"/>
      <c r="CB2111" s="166"/>
      <c r="CC2111" s="166"/>
      <c r="CD2111" s="166"/>
      <c r="CE2111" s="166"/>
      <c r="CF2111" s="166"/>
      <c r="CG2111" s="166"/>
      <c r="CH2111" s="166"/>
      <c r="CI2111" s="166"/>
      <c r="CJ2111" s="166"/>
      <c r="CK2111" s="166"/>
      <c r="CL2111" s="166"/>
      <c r="CM2111" s="166"/>
      <c r="CN2111" s="166"/>
      <c r="CO2111" s="166"/>
      <c r="CP2111" s="166"/>
      <c r="CQ2111" s="166"/>
      <c r="CR2111" s="166"/>
      <c r="CS2111" s="166"/>
      <c r="CT2111" s="166"/>
      <c r="CU2111" s="166"/>
      <c r="CV2111" s="166"/>
      <c r="CW2111" s="166"/>
      <c r="CX2111" s="166"/>
      <c r="CY2111" s="166"/>
      <c r="CZ2111" s="166"/>
      <c r="DA2111" s="166"/>
      <c r="DB2111" s="166"/>
      <c r="DC2111" s="166"/>
      <c r="DD2111" s="166"/>
      <c r="DE2111" s="166"/>
      <c r="DF2111" s="166"/>
      <c r="DG2111" s="166"/>
      <c r="DH2111" s="166"/>
      <c r="DI2111" s="166"/>
      <c r="DJ2111" s="166"/>
      <c r="DK2111" s="166"/>
      <c r="DL2111" s="166"/>
      <c r="DM2111" s="166"/>
      <c r="DN2111" s="166"/>
      <c r="DO2111" s="166"/>
      <c r="DP2111" s="166"/>
      <c r="DQ2111" s="166"/>
      <c r="DR2111" s="166"/>
      <c r="DS2111" s="166"/>
      <c r="DT2111" s="166"/>
      <c r="DU2111" s="166"/>
      <c r="DV2111" s="166"/>
      <c r="DW2111" s="166"/>
      <c r="DX2111" s="166"/>
      <c r="DY2111" s="166"/>
      <c r="DZ2111" s="166"/>
      <c r="EA2111" s="166"/>
      <c r="EB2111" s="166"/>
      <c r="EC2111" s="166"/>
      <c r="ED2111" s="166"/>
      <c r="EE2111" s="166"/>
      <c r="EF2111" s="166"/>
      <c r="EG2111" s="166"/>
      <c r="EH2111" s="166"/>
      <c r="EI2111" s="166"/>
      <c r="EJ2111" s="166"/>
      <c r="EK2111" s="166"/>
      <c r="EL2111" s="166"/>
      <c r="EM2111" s="166"/>
      <c r="EN2111" s="166"/>
      <c r="EO2111" s="166"/>
      <c r="EP2111" s="166"/>
      <c r="EQ2111" s="166"/>
      <c r="ER2111" s="166"/>
      <c r="ES2111" s="166"/>
      <c r="ET2111" s="166"/>
      <c r="EU2111" s="166"/>
      <c r="EV2111" s="166"/>
      <c r="EW2111" s="166"/>
      <c r="EX2111" s="166"/>
      <c r="EY2111" s="166"/>
      <c r="EZ2111" s="166"/>
      <c r="FA2111" s="166"/>
      <c r="FB2111" s="166"/>
      <c r="FC2111" s="166"/>
      <c r="FD2111" s="166"/>
      <c r="FE2111" s="166"/>
      <c r="FF2111" s="166"/>
      <c r="FG2111" s="166"/>
      <c r="FH2111" s="166"/>
      <c r="FI2111" s="166"/>
      <c r="FJ2111" s="166"/>
    </row>
    <row r="2112" spans="13:166" s="19" customFormat="1">
      <c r="M2112" s="166"/>
      <c r="N2112" s="166"/>
      <c r="O2112" s="166"/>
      <c r="P2112" s="166"/>
      <c r="Q2112" s="166"/>
      <c r="R2112" s="166"/>
      <c r="S2112" s="166"/>
      <c r="T2112" s="166"/>
      <c r="U2112" s="166"/>
      <c r="V2112" s="166"/>
      <c r="W2112" s="166"/>
      <c r="X2112" s="166"/>
      <c r="Y2112" s="166"/>
      <c r="Z2112" s="166"/>
      <c r="AA2112" s="166"/>
      <c r="AB2112" s="166"/>
      <c r="AC2112" s="166"/>
      <c r="AD2112" s="166"/>
      <c r="AE2112" s="166"/>
      <c r="AF2112" s="166"/>
      <c r="AG2112" s="166"/>
      <c r="AH2112" s="167"/>
      <c r="AI2112" s="167"/>
      <c r="AJ2112" s="167"/>
      <c r="AK2112" s="167"/>
      <c r="AL2112" s="167"/>
      <c r="AM2112" s="167"/>
      <c r="AN2112" s="167"/>
      <c r="AO2112" s="167"/>
      <c r="AP2112" s="167"/>
      <c r="AQ2112" s="167"/>
      <c r="AR2112" s="167"/>
      <c r="AS2112" s="167"/>
      <c r="AT2112" s="167"/>
      <c r="AU2112" s="167"/>
      <c r="AV2112" s="167"/>
      <c r="AW2112" s="167"/>
      <c r="AX2112" s="167"/>
      <c r="AY2112" s="167"/>
      <c r="AZ2112" s="167"/>
      <c r="BA2112" s="167"/>
      <c r="BB2112" s="167"/>
      <c r="BC2112" s="167"/>
      <c r="BD2112" s="167"/>
      <c r="BE2112" s="167"/>
      <c r="BF2112" s="167"/>
      <c r="BG2112" s="167"/>
      <c r="BH2112" s="167"/>
      <c r="BI2112" s="167"/>
      <c r="BJ2112" s="167"/>
      <c r="BK2112" s="167"/>
      <c r="BL2112" s="166"/>
      <c r="BM2112" s="166"/>
      <c r="BN2112" s="166"/>
      <c r="BO2112" s="166"/>
      <c r="BP2112" s="166"/>
      <c r="BQ2112" s="166"/>
      <c r="BR2112" s="166"/>
      <c r="BS2112" s="166"/>
      <c r="BT2112" s="166"/>
      <c r="BU2112" s="166"/>
      <c r="BV2112" s="166"/>
      <c r="BW2112" s="166"/>
      <c r="BX2112" s="166"/>
      <c r="BY2112" s="166"/>
      <c r="BZ2112" s="166"/>
      <c r="CA2112" s="166"/>
      <c r="CB2112" s="166"/>
      <c r="CC2112" s="166"/>
      <c r="CD2112" s="166"/>
      <c r="CE2112" s="166"/>
      <c r="CF2112" s="166"/>
      <c r="CG2112" s="166"/>
      <c r="CH2112" s="166"/>
      <c r="CI2112" s="166"/>
      <c r="CJ2112" s="166"/>
      <c r="CK2112" s="166"/>
      <c r="CL2112" s="166"/>
      <c r="CM2112" s="166"/>
      <c r="CN2112" s="166"/>
      <c r="CO2112" s="166"/>
      <c r="CP2112" s="166"/>
      <c r="CQ2112" s="166"/>
      <c r="CR2112" s="166"/>
      <c r="CS2112" s="166"/>
      <c r="CT2112" s="166"/>
      <c r="CU2112" s="166"/>
      <c r="CV2112" s="166"/>
      <c r="CW2112" s="166"/>
      <c r="CX2112" s="166"/>
      <c r="CY2112" s="166"/>
      <c r="CZ2112" s="166"/>
      <c r="DA2112" s="166"/>
      <c r="DB2112" s="166"/>
      <c r="DC2112" s="166"/>
      <c r="DD2112" s="166"/>
      <c r="DE2112" s="166"/>
      <c r="DF2112" s="166"/>
      <c r="DG2112" s="166"/>
      <c r="DH2112" s="166"/>
      <c r="DI2112" s="166"/>
      <c r="DJ2112" s="166"/>
      <c r="DK2112" s="166"/>
      <c r="DL2112" s="166"/>
      <c r="DM2112" s="166"/>
      <c r="DN2112" s="166"/>
      <c r="DO2112" s="166"/>
      <c r="DP2112" s="166"/>
      <c r="DQ2112" s="166"/>
      <c r="DR2112" s="166"/>
      <c r="DS2112" s="166"/>
      <c r="DT2112" s="166"/>
      <c r="DU2112" s="166"/>
      <c r="DV2112" s="166"/>
      <c r="DW2112" s="166"/>
      <c r="DX2112" s="166"/>
      <c r="DY2112" s="166"/>
      <c r="DZ2112" s="166"/>
      <c r="EA2112" s="166"/>
      <c r="EB2112" s="166"/>
      <c r="EC2112" s="166"/>
      <c r="ED2112" s="166"/>
      <c r="EE2112" s="166"/>
      <c r="EF2112" s="166"/>
      <c r="EG2112" s="166"/>
      <c r="EH2112" s="166"/>
      <c r="EI2112" s="166"/>
      <c r="EJ2112" s="166"/>
      <c r="EK2112" s="166"/>
      <c r="EL2112" s="166"/>
      <c r="EM2112" s="166"/>
      <c r="EN2112" s="166"/>
      <c r="EO2112" s="166"/>
      <c r="EP2112" s="166"/>
      <c r="EQ2112" s="166"/>
      <c r="ER2112" s="166"/>
      <c r="ES2112" s="166"/>
      <c r="ET2112" s="166"/>
      <c r="EU2112" s="166"/>
      <c r="EV2112" s="166"/>
      <c r="EW2112" s="166"/>
      <c r="EX2112" s="166"/>
      <c r="EY2112" s="166"/>
      <c r="EZ2112" s="166"/>
      <c r="FA2112" s="166"/>
      <c r="FB2112" s="166"/>
      <c r="FC2112" s="166"/>
      <c r="FD2112" s="166"/>
      <c r="FE2112" s="166"/>
      <c r="FF2112" s="166"/>
      <c r="FG2112" s="166"/>
      <c r="FH2112" s="166"/>
      <c r="FI2112" s="166"/>
      <c r="FJ2112" s="166"/>
    </row>
    <row r="2113" spans="13:166" s="19" customFormat="1">
      <c r="M2113" s="166"/>
      <c r="N2113" s="166"/>
      <c r="O2113" s="166"/>
      <c r="P2113" s="166"/>
      <c r="Q2113" s="166"/>
      <c r="R2113" s="166"/>
      <c r="S2113" s="166"/>
      <c r="T2113" s="166"/>
      <c r="U2113" s="166"/>
      <c r="V2113" s="166"/>
      <c r="W2113" s="166"/>
      <c r="X2113" s="166"/>
      <c r="Y2113" s="166"/>
      <c r="Z2113" s="166"/>
      <c r="AA2113" s="166"/>
      <c r="AB2113" s="166"/>
      <c r="AC2113" s="166"/>
      <c r="AD2113" s="166"/>
      <c r="AE2113" s="166"/>
      <c r="AF2113" s="166"/>
      <c r="AG2113" s="166"/>
      <c r="AH2113" s="167"/>
      <c r="AI2113" s="167"/>
      <c r="AJ2113" s="167"/>
      <c r="AK2113" s="167"/>
      <c r="AL2113" s="167"/>
      <c r="AM2113" s="167"/>
      <c r="AN2113" s="167"/>
      <c r="AO2113" s="167"/>
      <c r="AP2113" s="167"/>
      <c r="AQ2113" s="167"/>
      <c r="AR2113" s="167"/>
      <c r="AS2113" s="167"/>
      <c r="AT2113" s="167"/>
      <c r="AU2113" s="167"/>
      <c r="AV2113" s="167"/>
      <c r="AW2113" s="167"/>
      <c r="AX2113" s="167"/>
      <c r="AY2113" s="167"/>
      <c r="AZ2113" s="167"/>
      <c r="BA2113" s="167"/>
      <c r="BB2113" s="167"/>
      <c r="BC2113" s="167"/>
      <c r="BD2113" s="167"/>
      <c r="BE2113" s="167"/>
      <c r="BF2113" s="167"/>
      <c r="BG2113" s="167"/>
      <c r="BH2113" s="167"/>
      <c r="BI2113" s="167"/>
      <c r="BJ2113" s="167"/>
      <c r="BK2113" s="167"/>
      <c r="BL2113" s="166"/>
      <c r="BM2113" s="166"/>
      <c r="BN2113" s="166"/>
      <c r="BO2113" s="166"/>
      <c r="BP2113" s="166"/>
      <c r="BQ2113" s="166"/>
      <c r="BR2113" s="166"/>
      <c r="BS2113" s="166"/>
      <c r="BT2113" s="166"/>
      <c r="BU2113" s="166"/>
      <c r="BV2113" s="166"/>
      <c r="BW2113" s="166"/>
      <c r="BX2113" s="166"/>
      <c r="BY2113" s="166"/>
      <c r="BZ2113" s="166"/>
      <c r="CA2113" s="166"/>
      <c r="CB2113" s="166"/>
      <c r="CC2113" s="166"/>
      <c r="CD2113" s="166"/>
      <c r="CE2113" s="166"/>
      <c r="CF2113" s="166"/>
      <c r="CG2113" s="166"/>
      <c r="CH2113" s="166"/>
      <c r="CI2113" s="166"/>
      <c r="CJ2113" s="166"/>
      <c r="CK2113" s="166"/>
      <c r="CL2113" s="166"/>
      <c r="CM2113" s="166"/>
      <c r="CN2113" s="166"/>
      <c r="CO2113" s="166"/>
      <c r="CP2113" s="166"/>
      <c r="CQ2113" s="166"/>
      <c r="CR2113" s="166"/>
      <c r="CS2113" s="166"/>
      <c r="CT2113" s="166"/>
      <c r="CU2113" s="166"/>
      <c r="CV2113" s="166"/>
      <c r="CW2113" s="166"/>
      <c r="CX2113" s="166"/>
      <c r="CY2113" s="166"/>
      <c r="CZ2113" s="166"/>
      <c r="DA2113" s="166"/>
      <c r="DB2113" s="166"/>
      <c r="DC2113" s="166"/>
      <c r="DD2113" s="166"/>
      <c r="DE2113" s="166"/>
      <c r="DF2113" s="166"/>
      <c r="DG2113" s="166"/>
      <c r="DH2113" s="166"/>
      <c r="DI2113" s="166"/>
      <c r="DJ2113" s="166"/>
      <c r="DK2113" s="166"/>
      <c r="DL2113" s="166"/>
      <c r="DM2113" s="166"/>
      <c r="DN2113" s="166"/>
      <c r="DO2113" s="166"/>
      <c r="DP2113" s="166"/>
      <c r="DQ2113" s="166"/>
      <c r="DR2113" s="166"/>
      <c r="DS2113" s="166"/>
      <c r="DT2113" s="166"/>
      <c r="DU2113" s="166"/>
      <c r="DV2113" s="166"/>
      <c r="DW2113" s="166"/>
      <c r="DX2113" s="166"/>
      <c r="DY2113" s="166"/>
      <c r="DZ2113" s="166"/>
      <c r="EA2113" s="166"/>
      <c r="EB2113" s="166"/>
      <c r="EC2113" s="166"/>
      <c r="ED2113" s="166"/>
      <c r="EE2113" s="166"/>
      <c r="EF2113" s="166"/>
      <c r="EG2113" s="166"/>
      <c r="EH2113" s="166"/>
      <c r="EI2113" s="166"/>
      <c r="EJ2113" s="166"/>
      <c r="EK2113" s="166"/>
      <c r="EL2113" s="166"/>
      <c r="EM2113" s="166"/>
      <c r="EN2113" s="166"/>
      <c r="EO2113" s="166"/>
      <c r="EP2113" s="166"/>
      <c r="EQ2113" s="166"/>
      <c r="ER2113" s="166"/>
      <c r="ES2113" s="166"/>
      <c r="ET2113" s="166"/>
      <c r="EU2113" s="166"/>
      <c r="EV2113" s="166"/>
      <c r="EW2113" s="166"/>
      <c r="EX2113" s="166"/>
      <c r="EY2113" s="166"/>
      <c r="EZ2113" s="166"/>
      <c r="FA2113" s="166"/>
      <c r="FB2113" s="166"/>
      <c r="FC2113" s="166"/>
      <c r="FD2113" s="166"/>
      <c r="FE2113" s="166"/>
      <c r="FF2113" s="166"/>
      <c r="FG2113" s="166"/>
      <c r="FH2113" s="166"/>
      <c r="FI2113" s="166"/>
      <c r="FJ2113" s="166"/>
    </row>
    <row r="2114" spans="13:166" s="19" customFormat="1">
      <c r="M2114" s="166"/>
      <c r="N2114" s="166"/>
      <c r="O2114" s="166"/>
      <c r="P2114" s="166"/>
      <c r="Q2114" s="166"/>
      <c r="R2114" s="166"/>
      <c r="S2114" s="166"/>
      <c r="T2114" s="166"/>
      <c r="U2114" s="166"/>
      <c r="V2114" s="166"/>
      <c r="W2114" s="166"/>
      <c r="X2114" s="166"/>
      <c r="Y2114" s="166"/>
      <c r="Z2114" s="166"/>
      <c r="AA2114" s="166"/>
      <c r="AB2114" s="166"/>
      <c r="AC2114" s="166"/>
      <c r="AD2114" s="166"/>
      <c r="AE2114" s="166"/>
      <c r="AF2114" s="166"/>
      <c r="AG2114" s="166"/>
      <c r="AH2114" s="167"/>
      <c r="AI2114" s="167"/>
      <c r="AJ2114" s="167"/>
      <c r="AK2114" s="167"/>
      <c r="AL2114" s="167"/>
      <c r="AM2114" s="167"/>
      <c r="AN2114" s="167"/>
      <c r="AO2114" s="167"/>
      <c r="AP2114" s="167"/>
      <c r="AQ2114" s="167"/>
      <c r="AR2114" s="167"/>
      <c r="AS2114" s="167"/>
      <c r="AT2114" s="167"/>
      <c r="AU2114" s="167"/>
      <c r="AV2114" s="167"/>
      <c r="AW2114" s="167"/>
      <c r="AX2114" s="167"/>
      <c r="AY2114" s="167"/>
      <c r="AZ2114" s="167"/>
      <c r="BA2114" s="167"/>
      <c r="BB2114" s="167"/>
      <c r="BC2114" s="167"/>
      <c r="BD2114" s="167"/>
      <c r="BE2114" s="167"/>
      <c r="BF2114" s="167"/>
      <c r="BG2114" s="167"/>
      <c r="BH2114" s="167"/>
      <c r="BI2114" s="167"/>
      <c r="BJ2114" s="167"/>
      <c r="BK2114" s="167"/>
      <c r="BL2114" s="166"/>
      <c r="BM2114" s="166"/>
      <c r="BN2114" s="166"/>
      <c r="BO2114" s="166"/>
      <c r="BP2114" s="166"/>
      <c r="BQ2114" s="166"/>
      <c r="BR2114" s="166"/>
      <c r="BS2114" s="166"/>
      <c r="BT2114" s="166"/>
      <c r="BU2114" s="166"/>
      <c r="BV2114" s="166"/>
      <c r="BW2114" s="166"/>
      <c r="BX2114" s="166"/>
      <c r="BY2114" s="166"/>
      <c r="BZ2114" s="166"/>
      <c r="CA2114" s="166"/>
      <c r="CB2114" s="166"/>
      <c r="CC2114" s="166"/>
      <c r="CD2114" s="166"/>
      <c r="CE2114" s="166"/>
      <c r="CF2114" s="166"/>
      <c r="CG2114" s="166"/>
      <c r="CH2114" s="166"/>
      <c r="CI2114" s="166"/>
      <c r="CJ2114" s="166"/>
      <c r="CK2114" s="166"/>
      <c r="CL2114" s="166"/>
      <c r="CM2114" s="166"/>
      <c r="CN2114" s="166"/>
      <c r="CO2114" s="166"/>
      <c r="CP2114" s="166"/>
      <c r="CQ2114" s="166"/>
      <c r="CR2114" s="166"/>
      <c r="CS2114" s="166"/>
      <c r="CT2114" s="166"/>
      <c r="CU2114" s="166"/>
      <c r="CV2114" s="166"/>
      <c r="CW2114" s="166"/>
      <c r="CX2114" s="166"/>
      <c r="CY2114" s="166"/>
      <c r="CZ2114" s="166"/>
      <c r="DA2114" s="166"/>
      <c r="DB2114" s="166"/>
      <c r="DC2114" s="166"/>
      <c r="DD2114" s="166"/>
      <c r="DE2114" s="166"/>
      <c r="DF2114" s="166"/>
      <c r="DG2114" s="166"/>
      <c r="DH2114" s="166"/>
      <c r="DI2114" s="166"/>
      <c r="DJ2114" s="166"/>
      <c r="DK2114" s="166"/>
      <c r="DL2114" s="166"/>
      <c r="DM2114" s="166"/>
      <c r="DN2114" s="166"/>
      <c r="DO2114" s="166"/>
      <c r="DP2114" s="166"/>
      <c r="DQ2114" s="166"/>
      <c r="DR2114" s="166"/>
      <c r="DS2114" s="166"/>
      <c r="DT2114" s="166"/>
      <c r="DU2114" s="166"/>
      <c r="DV2114" s="166"/>
      <c r="DW2114" s="166"/>
      <c r="DX2114" s="166"/>
      <c r="DY2114" s="166"/>
      <c r="DZ2114" s="166"/>
      <c r="EA2114" s="166"/>
      <c r="EB2114" s="166"/>
      <c r="EC2114" s="166"/>
      <c r="ED2114" s="166"/>
      <c r="EE2114" s="166"/>
      <c r="EF2114" s="166"/>
      <c r="EG2114" s="166"/>
      <c r="EH2114" s="166"/>
      <c r="EI2114" s="166"/>
      <c r="EJ2114" s="166"/>
      <c r="EK2114" s="166"/>
      <c r="EL2114" s="166"/>
      <c r="EM2114" s="166"/>
      <c r="EN2114" s="166"/>
      <c r="EO2114" s="166"/>
      <c r="EP2114" s="166"/>
      <c r="EQ2114" s="166"/>
      <c r="ER2114" s="166"/>
      <c r="ES2114" s="166"/>
      <c r="ET2114" s="166"/>
      <c r="EU2114" s="166"/>
      <c r="EV2114" s="166"/>
      <c r="EW2114" s="166"/>
      <c r="EX2114" s="166"/>
      <c r="EY2114" s="166"/>
      <c r="EZ2114" s="166"/>
      <c r="FA2114" s="166"/>
      <c r="FB2114" s="166"/>
      <c r="FC2114" s="166"/>
      <c r="FD2114" s="166"/>
      <c r="FE2114" s="166"/>
      <c r="FF2114" s="166"/>
      <c r="FG2114" s="166"/>
      <c r="FH2114" s="166"/>
      <c r="FI2114" s="166"/>
      <c r="FJ2114" s="166"/>
    </row>
    <row r="2115" spans="13:166" s="19" customFormat="1">
      <c r="M2115" s="166"/>
      <c r="N2115" s="166"/>
      <c r="O2115" s="166"/>
      <c r="P2115" s="166"/>
      <c r="Q2115" s="166"/>
      <c r="R2115" s="166"/>
      <c r="S2115" s="166"/>
      <c r="T2115" s="166"/>
      <c r="U2115" s="166"/>
      <c r="V2115" s="166"/>
      <c r="W2115" s="166"/>
      <c r="X2115" s="166"/>
      <c r="Y2115" s="166"/>
      <c r="Z2115" s="166"/>
      <c r="AA2115" s="166"/>
      <c r="AB2115" s="166"/>
      <c r="AC2115" s="166"/>
      <c r="AD2115" s="166"/>
      <c r="AE2115" s="166"/>
      <c r="AF2115" s="166"/>
      <c r="AG2115" s="166"/>
      <c r="AH2115" s="167"/>
      <c r="AI2115" s="167"/>
      <c r="AJ2115" s="167"/>
      <c r="AK2115" s="167"/>
      <c r="AL2115" s="167"/>
      <c r="AM2115" s="167"/>
      <c r="AN2115" s="167"/>
      <c r="AO2115" s="167"/>
      <c r="AP2115" s="167"/>
      <c r="AQ2115" s="167"/>
      <c r="AR2115" s="167"/>
      <c r="AS2115" s="167"/>
      <c r="AT2115" s="167"/>
      <c r="AU2115" s="167"/>
      <c r="AV2115" s="167"/>
      <c r="AW2115" s="167"/>
      <c r="AX2115" s="167"/>
      <c r="AY2115" s="167"/>
      <c r="AZ2115" s="167"/>
      <c r="BA2115" s="167"/>
      <c r="BB2115" s="167"/>
      <c r="BC2115" s="167"/>
      <c r="BD2115" s="167"/>
      <c r="BE2115" s="167"/>
      <c r="BF2115" s="167"/>
      <c r="BG2115" s="167"/>
      <c r="BH2115" s="167"/>
      <c r="BI2115" s="167"/>
      <c r="BJ2115" s="167"/>
      <c r="BK2115" s="167"/>
      <c r="BL2115" s="166"/>
      <c r="BM2115" s="166"/>
      <c r="BN2115" s="166"/>
      <c r="BO2115" s="166"/>
      <c r="BP2115" s="166"/>
      <c r="BQ2115" s="166"/>
      <c r="BR2115" s="166"/>
      <c r="BS2115" s="166"/>
      <c r="BT2115" s="166"/>
      <c r="BU2115" s="166"/>
      <c r="BV2115" s="166"/>
      <c r="BW2115" s="166"/>
      <c r="BX2115" s="166"/>
      <c r="BY2115" s="166"/>
      <c r="BZ2115" s="166"/>
      <c r="CA2115" s="166"/>
      <c r="CB2115" s="166"/>
      <c r="CC2115" s="166"/>
      <c r="CD2115" s="166"/>
      <c r="CE2115" s="166"/>
      <c r="CF2115" s="166"/>
      <c r="CG2115" s="166"/>
      <c r="CH2115" s="166"/>
      <c r="CI2115" s="166"/>
      <c r="CJ2115" s="166"/>
      <c r="CK2115" s="166"/>
      <c r="CL2115" s="166"/>
      <c r="CM2115" s="166"/>
      <c r="CN2115" s="166"/>
      <c r="CO2115" s="166"/>
      <c r="CP2115" s="166"/>
      <c r="CQ2115" s="166"/>
      <c r="CR2115" s="166"/>
      <c r="CS2115" s="166"/>
      <c r="CT2115" s="166"/>
      <c r="CU2115" s="166"/>
      <c r="CV2115" s="166"/>
      <c r="CW2115" s="166"/>
      <c r="CX2115" s="166"/>
      <c r="CY2115" s="166"/>
      <c r="CZ2115" s="166"/>
      <c r="DA2115" s="166"/>
      <c r="DB2115" s="166"/>
      <c r="DC2115" s="166"/>
      <c r="DD2115" s="166"/>
      <c r="DE2115" s="166"/>
      <c r="DF2115" s="166"/>
      <c r="DG2115" s="166"/>
      <c r="DH2115" s="166"/>
      <c r="DI2115" s="166"/>
      <c r="DJ2115" s="166"/>
      <c r="DK2115" s="166"/>
      <c r="DL2115" s="166"/>
      <c r="DM2115" s="166"/>
      <c r="DN2115" s="166"/>
      <c r="DO2115" s="166"/>
      <c r="DP2115" s="166"/>
      <c r="DQ2115" s="166"/>
      <c r="DR2115" s="166"/>
      <c r="DS2115" s="166"/>
      <c r="DT2115" s="166"/>
      <c r="DU2115" s="166"/>
      <c r="DV2115" s="166"/>
      <c r="DW2115" s="166"/>
      <c r="DX2115" s="166"/>
      <c r="DY2115" s="166"/>
      <c r="DZ2115" s="166"/>
      <c r="EA2115" s="166"/>
      <c r="EB2115" s="166"/>
      <c r="EC2115" s="166"/>
      <c r="ED2115" s="166"/>
      <c r="EE2115" s="166"/>
      <c r="EF2115" s="166"/>
      <c r="EG2115" s="166"/>
      <c r="EH2115" s="166"/>
      <c r="EI2115" s="166"/>
      <c r="EJ2115" s="166"/>
      <c r="EK2115" s="166"/>
      <c r="EL2115" s="166"/>
      <c r="EM2115" s="166"/>
      <c r="EN2115" s="166"/>
      <c r="EO2115" s="166"/>
      <c r="EP2115" s="166"/>
      <c r="EQ2115" s="166"/>
      <c r="ER2115" s="166"/>
      <c r="ES2115" s="166"/>
      <c r="ET2115" s="166"/>
      <c r="EU2115" s="166"/>
      <c r="EV2115" s="166"/>
      <c r="EW2115" s="166"/>
      <c r="EX2115" s="166"/>
      <c r="EY2115" s="166"/>
      <c r="EZ2115" s="166"/>
      <c r="FA2115" s="166"/>
      <c r="FB2115" s="166"/>
      <c r="FC2115" s="166"/>
      <c r="FD2115" s="166"/>
      <c r="FE2115" s="166"/>
      <c r="FF2115" s="166"/>
      <c r="FG2115" s="166"/>
      <c r="FH2115" s="166"/>
      <c r="FI2115" s="166"/>
      <c r="FJ2115" s="166"/>
    </row>
    <row r="2116" spans="13:166" s="19" customFormat="1">
      <c r="M2116" s="166"/>
      <c r="N2116" s="166"/>
      <c r="O2116" s="166"/>
      <c r="P2116" s="166"/>
      <c r="Q2116" s="166"/>
      <c r="R2116" s="166"/>
      <c r="S2116" s="166"/>
      <c r="T2116" s="166"/>
      <c r="U2116" s="166"/>
      <c r="V2116" s="166"/>
      <c r="W2116" s="166"/>
      <c r="X2116" s="166"/>
      <c r="Y2116" s="166"/>
      <c r="Z2116" s="166"/>
      <c r="AA2116" s="166"/>
      <c r="AB2116" s="166"/>
      <c r="AC2116" s="166"/>
      <c r="AD2116" s="166"/>
      <c r="AE2116" s="166"/>
      <c r="AF2116" s="166"/>
      <c r="AG2116" s="166"/>
      <c r="AH2116" s="167"/>
      <c r="AI2116" s="167"/>
      <c r="AJ2116" s="167"/>
      <c r="AK2116" s="167"/>
      <c r="AL2116" s="167"/>
      <c r="AM2116" s="167"/>
      <c r="AN2116" s="167"/>
      <c r="AO2116" s="167"/>
      <c r="AP2116" s="167"/>
      <c r="AQ2116" s="167"/>
      <c r="AR2116" s="167"/>
      <c r="AS2116" s="167"/>
      <c r="AT2116" s="167"/>
      <c r="AU2116" s="167"/>
      <c r="AV2116" s="167"/>
      <c r="AW2116" s="167"/>
      <c r="AX2116" s="167"/>
      <c r="AY2116" s="167"/>
      <c r="AZ2116" s="167"/>
      <c r="BA2116" s="167"/>
      <c r="BB2116" s="167"/>
      <c r="BC2116" s="167"/>
      <c r="BD2116" s="167"/>
      <c r="BE2116" s="167"/>
      <c r="BF2116" s="167"/>
      <c r="BG2116" s="167"/>
      <c r="BH2116" s="167"/>
      <c r="BI2116" s="167"/>
      <c r="BJ2116" s="167"/>
      <c r="BK2116" s="167"/>
      <c r="BL2116" s="166"/>
      <c r="BM2116" s="166"/>
      <c r="BN2116" s="166"/>
      <c r="BO2116" s="166"/>
      <c r="BP2116" s="166"/>
      <c r="BQ2116" s="166"/>
      <c r="BR2116" s="166"/>
      <c r="BS2116" s="166"/>
      <c r="BT2116" s="166"/>
      <c r="BU2116" s="166"/>
      <c r="BV2116" s="166"/>
      <c r="BW2116" s="166"/>
      <c r="BX2116" s="166"/>
      <c r="BY2116" s="166"/>
      <c r="BZ2116" s="166"/>
      <c r="CA2116" s="166"/>
      <c r="CB2116" s="166"/>
      <c r="CC2116" s="166"/>
      <c r="CD2116" s="166"/>
      <c r="CE2116" s="166"/>
      <c r="CF2116" s="166"/>
      <c r="CG2116" s="166"/>
      <c r="CH2116" s="166"/>
      <c r="CI2116" s="166"/>
      <c r="CJ2116" s="166"/>
      <c r="CK2116" s="166"/>
      <c r="CL2116" s="166"/>
      <c r="CM2116" s="166"/>
      <c r="CN2116" s="166"/>
      <c r="CO2116" s="166"/>
      <c r="CP2116" s="166"/>
      <c r="CQ2116" s="166"/>
      <c r="CR2116" s="166"/>
      <c r="CS2116" s="166"/>
      <c r="CT2116" s="166"/>
      <c r="CU2116" s="166"/>
      <c r="CV2116" s="166"/>
      <c r="CW2116" s="166"/>
      <c r="CX2116" s="166"/>
      <c r="CY2116" s="166"/>
      <c r="CZ2116" s="166"/>
      <c r="DA2116" s="166"/>
      <c r="DB2116" s="166"/>
      <c r="DC2116" s="166"/>
      <c r="DD2116" s="166"/>
      <c r="DE2116" s="166"/>
      <c r="DF2116" s="166"/>
      <c r="DG2116" s="166"/>
      <c r="DH2116" s="166"/>
      <c r="DI2116" s="166"/>
      <c r="DJ2116" s="166"/>
      <c r="DK2116" s="166"/>
      <c r="DL2116" s="166"/>
      <c r="DM2116" s="166"/>
      <c r="DN2116" s="166"/>
      <c r="DO2116" s="166"/>
      <c r="DP2116" s="166"/>
      <c r="DQ2116" s="166"/>
      <c r="DR2116" s="166"/>
      <c r="DS2116" s="166"/>
      <c r="DT2116" s="166"/>
      <c r="DU2116" s="166"/>
      <c r="DV2116" s="166"/>
      <c r="DW2116" s="166"/>
      <c r="DX2116" s="166"/>
      <c r="DY2116" s="166"/>
      <c r="DZ2116" s="166"/>
      <c r="EA2116" s="166"/>
      <c r="EB2116" s="166"/>
      <c r="EC2116" s="166"/>
      <c r="ED2116" s="166"/>
      <c r="EE2116" s="166"/>
      <c r="EF2116" s="166"/>
      <c r="EG2116" s="166"/>
      <c r="EH2116" s="166"/>
      <c r="EI2116" s="166"/>
      <c r="EJ2116" s="166"/>
      <c r="EK2116" s="166"/>
      <c r="EL2116" s="166"/>
      <c r="EM2116" s="166"/>
      <c r="EN2116" s="166"/>
      <c r="EO2116" s="166"/>
      <c r="EP2116" s="166"/>
      <c r="EQ2116" s="166"/>
      <c r="ER2116" s="166"/>
      <c r="ES2116" s="166"/>
      <c r="ET2116" s="166"/>
      <c r="EU2116" s="166"/>
      <c r="EV2116" s="166"/>
      <c r="EW2116" s="166"/>
      <c r="EX2116" s="166"/>
      <c r="EY2116" s="166"/>
      <c r="EZ2116" s="166"/>
      <c r="FA2116" s="166"/>
      <c r="FB2116" s="166"/>
      <c r="FC2116" s="166"/>
      <c r="FD2116" s="166"/>
      <c r="FE2116" s="166"/>
      <c r="FF2116" s="166"/>
      <c r="FG2116" s="166"/>
      <c r="FH2116" s="166"/>
      <c r="FI2116" s="166"/>
      <c r="FJ2116" s="166"/>
    </row>
    <row r="2117" spans="13:166" s="19" customFormat="1">
      <c r="M2117" s="166"/>
      <c r="N2117" s="166"/>
      <c r="O2117" s="166"/>
      <c r="P2117" s="166"/>
      <c r="Q2117" s="166"/>
      <c r="R2117" s="166"/>
      <c r="S2117" s="166"/>
      <c r="T2117" s="166"/>
      <c r="U2117" s="166"/>
      <c r="V2117" s="166"/>
      <c r="W2117" s="166"/>
      <c r="X2117" s="166"/>
      <c r="Y2117" s="166"/>
      <c r="Z2117" s="166"/>
      <c r="AA2117" s="166"/>
      <c r="AB2117" s="166"/>
      <c r="AC2117" s="166"/>
      <c r="AD2117" s="166"/>
      <c r="AE2117" s="166"/>
      <c r="AF2117" s="166"/>
      <c r="AG2117" s="166"/>
      <c r="AH2117" s="167"/>
      <c r="AI2117" s="167"/>
      <c r="AJ2117" s="167"/>
      <c r="AK2117" s="167"/>
      <c r="AL2117" s="167"/>
      <c r="AM2117" s="167"/>
      <c r="AN2117" s="167"/>
      <c r="AO2117" s="167"/>
      <c r="AP2117" s="167"/>
      <c r="AQ2117" s="167"/>
      <c r="AR2117" s="167"/>
      <c r="AS2117" s="167"/>
      <c r="AT2117" s="167"/>
      <c r="AU2117" s="167"/>
      <c r="AV2117" s="167"/>
      <c r="AW2117" s="167"/>
      <c r="AX2117" s="167"/>
      <c r="AY2117" s="167"/>
      <c r="AZ2117" s="167"/>
      <c r="BA2117" s="167"/>
      <c r="BB2117" s="167"/>
      <c r="BC2117" s="167"/>
      <c r="BD2117" s="167"/>
      <c r="BE2117" s="167"/>
      <c r="BF2117" s="167"/>
      <c r="BG2117" s="167"/>
      <c r="BH2117" s="167"/>
      <c r="BI2117" s="167"/>
      <c r="BJ2117" s="167"/>
      <c r="BK2117" s="167"/>
      <c r="BL2117" s="166"/>
      <c r="BM2117" s="166"/>
      <c r="BN2117" s="166"/>
      <c r="BO2117" s="166"/>
      <c r="BP2117" s="166"/>
      <c r="BQ2117" s="166"/>
      <c r="BR2117" s="166"/>
      <c r="BS2117" s="166"/>
      <c r="BT2117" s="166"/>
      <c r="BU2117" s="166"/>
      <c r="BV2117" s="166"/>
      <c r="BW2117" s="166"/>
      <c r="BX2117" s="166"/>
      <c r="BY2117" s="166"/>
      <c r="BZ2117" s="166"/>
      <c r="CA2117" s="166"/>
      <c r="CB2117" s="166"/>
      <c r="CC2117" s="166"/>
      <c r="CD2117" s="166"/>
      <c r="CE2117" s="166"/>
      <c r="CF2117" s="166"/>
      <c r="CG2117" s="166"/>
      <c r="CH2117" s="166"/>
      <c r="CI2117" s="166"/>
      <c r="CJ2117" s="166"/>
      <c r="CK2117" s="166"/>
      <c r="CL2117" s="166"/>
      <c r="CM2117" s="166"/>
      <c r="CN2117" s="166"/>
      <c r="CO2117" s="166"/>
      <c r="CP2117" s="166"/>
      <c r="CQ2117" s="166"/>
      <c r="CR2117" s="166"/>
      <c r="CS2117" s="166"/>
      <c r="CT2117" s="166"/>
      <c r="CU2117" s="166"/>
      <c r="CV2117" s="166"/>
      <c r="CW2117" s="166"/>
      <c r="CX2117" s="166"/>
      <c r="CY2117" s="166"/>
      <c r="CZ2117" s="166"/>
      <c r="DA2117" s="166"/>
      <c r="DB2117" s="166"/>
      <c r="DC2117" s="166"/>
      <c r="DD2117" s="166"/>
      <c r="DE2117" s="166"/>
      <c r="DF2117" s="166"/>
      <c r="DG2117" s="166"/>
      <c r="DH2117" s="166"/>
      <c r="DI2117" s="166"/>
      <c r="DJ2117" s="166"/>
      <c r="DK2117" s="166"/>
      <c r="DL2117" s="166"/>
      <c r="DM2117" s="166"/>
      <c r="DN2117" s="166"/>
      <c r="DO2117" s="166"/>
      <c r="DP2117" s="166"/>
      <c r="DQ2117" s="166"/>
      <c r="DR2117" s="166"/>
      <c r="DS2117" s="166"/>
      <c r="DT2117" s="166"/>
      <c r="DU2117" s="166"/>
      <c r="DV2117" s="166"/>
      <c r="DW2117" s="166"/>
      <c r="DX2117" s="166"/>
      <c r="DY2117" s="166"/>
      <c r="DZ2117" s="166"/>
      <c r="EA2117" s="166"/>
      <c r="EB2117" s="166"/>
      <c r="EC2117" s="166"/>
      <c r="ED2117" s="166"/>
      <c r="EE2117" s="166"/>
      <c r="EF2117" s="166"/>
      <c r="EG2117" s="166"/>
      <c r="EH2117" s="166"/>
      <c r="EI2117" s="166"/>
      <c r="EJ2117" s="166"/>
      <c r="EK2117" s="166"/>
      <c r="EL2117" s="166"/>
      <c r="EM2117" s="166"/>
      <c r="EN2117" s="166"/>
      <c r="EO2117" s="166"/>
      <c r="EP2117" s="166"/>
      <c r="EQ2117" s="166"/>
      <c r="ER2117" s="166"/>
      <c r="ES2117" s="166"/>
      <c r="ET2117" s="166"/>
      <c r="EU2117" s="166"/>
      <c r="EV2117" s="166"/>
      <c r="EW2117" s="166"/>
      <c r="EX2117" s="166"/>
      <c r="EY2117" s="166"/>
      <c r="EZ2117" s="166"/>
      <c r="FA2117" s="166"/>
      <c r="FB2117" s="166"/>
      <c r="FC2117" s="166"/>
      <c r="FD2117" s="166"/>
      <c r="FE2117" s="166"/>
      <c r="FF2117" s="166"/>
      <c r="FG2117" s="166"/>
      <c r="FH2117" s="166"/>
      <c r="FI2117" s="166"/>
      <c r="FJ2117" s="166"/>
    </row>
    <row r="2118" spans="13:166" s="19" customFormat="1">
      <c r="M2118" s="166"/>
      <c r="N2118" s="166"/>
      <c r="O2118" s="166"/>
      <c r="P2118" s="166"/>
      <c r="Q2118" s="166"/>
      <c r="R2118" s="166"/>
      <c r="S2118" s="166"/>
      <c r="T2118" s="166"/>
      <c r="U2118" s="166"/>
      <c r="V2118" s="166"/>
      <c r="W2118" s="166"/>
      <c r="X2118" s="166"/>
      <c r="Y2118" s="166"/>
      <c r="Z2118" s="166"/>
      <c r="AA2118" s="166"/>
      <c r="AB2118" s="166"/>
      <c r="AC2118" s="166"/>
      <c r="AD2118" s="166"/>
      <c r="AE2118" s="166"/>
      <c r="AF2118" s="166"/>
      <c r="AG2118" s="166"/>
      <c r="AH2118" s="167"/>
      <c r="AI2118" s="167"/>
      <c r="AJ2118" s="167"/>
      <c r="AK2118" s="167"/>
      <c r="AL2118" s="167"/>
      <c r="AM2118" s="167"/>
      <c r="AN2118" s="167"/>
      <c r="AO2118" s="167"/>
      <c r="AP2118" s="167"/>
      <c r="AQ2118" s="167"/>
      <c r="AR2118" s="167"/>
      <c r="AS2118" s="167"/>
      <c r="AT2118" s="167"/>
      <c r="AU2118" s="167"/>
      <c r="AV2118" s="167"/>
      <c r="AW2118" s="167"/>
      <c r="AX2118" s="167"/>
      <c r="AY2118" s="167"/>
      <c r="AZ2118" s="167"/>
      <c r="BA2118" s="167"/>
      <c r="BB2118" s="167"/>
      <c r="BC2118" s="167"/>
      <c r="BD2118" s="167"/>
      <c r="BE2118" s="167"/>
      <c r="BF2118" s="167"/>
      <c r="BG2118" s="167"/>
      <c r="BH2118" s="167"/>
      <c r="BI2118" s="167"/>
      <c r="BJ2118" s="167"/>
      <c r="BK2118" s="167"/>
      <c r="BL2118" s="166"/>
      <c r="BM2118" s="166"/>
      <c r="BN2118" s="166"/>
      <c r="BO2118" s="166"/>
      <c r="BP2118" s="166"/>
      <c r="BQ2118" s="166"/>
      <c r="BR2118" s="166"/>
      <c r="BS2118" s="166"/>
      <c r="BT2118" s="166"/>
      <c r="BU2118" s="166"/>
      <c r="BV2118" s="166"/>
      <c r="BW2118" s="166"/>
      <c r="BX2118" s="166"/>
      <c r="BY2118" s="166"/>
      <c r="BZ2118" s="166"/>
      <c r="CA2118" s="166"/>
      <c r="CB2118" s="166"/>
      <c r="CC2118" s="166"/>
      <c r="CD2118" s="166"/>
      <c r="CE2118" s="166"/>
      <c r="CF2118" s="166"/>
      <c r="CG2118" s="166"/>
      <c r="CH2118" s="166"/>
      <c r="CI2118" s="166"/>
      <c r="CJ2118" s="166"/>
      <c r="CK2118" s="166"/>
      <c r="CL2118" s="166"/>
      <c r="CM2118" s="166"/>
      <c r="CN2118" s="166"/>
      <c r="CO2118" s="166"/>
      <c r="CP2118" s="166"/>
      <c r="CQ2118" s="166"/>
      <c r="CR2118" s="166"/>
      <c r="CS2118" s="166"/>
      <c r="CT2118" s="166"/>
      <c r="CU2118" s="166"/>
      <c r="CV2118" s="166"/>
      <c r="CW2118" s="166"/>
      <c r="CX2118" s="166"/>
      <c r="CY2118" s="166"/>
      <c r="CZ2118" s="166"/>
      <c r="DA2118" s="166"/>
      <c r="DB2118" s="166"/>
      <c r="DC2118" s="166"/>
      <c r="DD2118" s="166"/>
      <c r="DE2118" s="166"/>
      <c r="DF2118" s="166"/>
      <c r="DG2118" s="166"/>
      <c r="DH2118" s="166"/>
      <c r="DI2118" s="166"/>
      <c r="DJ2118" s="166"/>
      <c r="DK2118" s="166"/>
      <c r="DL2118" s="166"/>
      <c r="DM2118" s="166"/>
      <c r="DN2118" s="166"/>
      <c r="DO2118" s="166"/>
      <c r="DP2118" s="166"/>
      <c r="DQ2118" s="166"/>
      <c r="DR2118" s="166"/>
      <c r="DS2118" s="166"/>
      <c r="DT2118" s="166"/>
      <c r="DU2118" s="166"/>
      <c r="DV2118" s="166"/>
      <c r="DW2118" s="166"/>
      <c r="DX2118" s="166"/>
      <c r="DY2118" s="166"/>
      <c r="DZ2118" s="166"/>
      <c r="EA2118" s="166"/>
      <c r="EB2118" s="166"/>
      <c r="EC2118" s="166"/>
      <c r="ED2118" s="166"/>
      <c r="EE2118" s="166"/>
      <c r="EF2118" s="166"/>
      <c r="EG2118" s="166"/>
      <c r="EH2118" s="166"/>
      <c r="EI2118" s="166"/>
      <c r="EJ2118" s="166"/>
      <c r="EK2118" s="166"/>
      <c r="EL2118" s="166"/>
      <c r="EM2118" s="166"/>
      <c r="EN2118" s="166"/>
      <c r="EO2118" s="166"/>
      <c r="EP2118" s="166"/>
      <c r="EQ2118" s="166"/>
      <c r="ER2118" s="166"/>
      <c r="ES2118" s="166"/>
      <c r="ET2118" s="166"/>
      <c r="EU2118" s="166"/>
      <c r="EV2118" s="166"/>
      <c r="EW2118" s="166"/>
      <c r="EX2118" s="166"/>
      <c r="EY2118" s="166"/>
      <c r="EZ2118" s="166"/>
      <c r="FA2118" s="166"/>
      <c r="FB2118" s="166"/>
      <c r="FC2118" s="166"/>
      <c r="FD2118" s="166"/>
      <c r="FE2118" s="166"/>
      <c r="FF2118" s="166"/>
      <c r="FG2118" s="166"/>
      <c r="FH2118" s="166"/>
      <c r="FI2118" s="166"/>
      <c r="FJ2118" s="166"/>
    </row>
    <row r="2119" spans="13:166" s="19" customFormat="1">
      <c r="M2119" s="166"/>
      <c r="N2119" s="166"/>
      <c r="O2119" s="166"/>
      <c r="P2119" s="166"/>
      <c r="Q2119" s="166"/>
      <c r="R2119" s="166"/>
      <c r="S2119" s="166"/>
      <c r="T2119" s="166"/>
      <c r="U2119" s="166"/>
      <c r="V2119" s="166"/>
      <c r="W2119" s="166"/>
      <c r="X2119" s="166"/>
      <c r="Y2119" s="166"/>
      <c r="Z2119" s="166"/>
      <c r="AA2119" s="166"/>
      <c r="AB2119" s="166"/>
      <c r="AC2119" s="166"/>
      <c r="AD2119" s="166"/>
      <c r="AE2119" s="166"/>
      <c r="AF2119" s="166"/>
      <c r="AG2119" s="166"/>
      <c r="AH2119" s="167"/>
      <c r="AI2119" s="167"/>
      <c r="AJ2119" s="167"/>
      <c r="AK2119" s="167"/>
      <c r="AL2119" s="167"/>
      <c r="AM2119" s="167"/>
      <c r="AN2119" s="167"/>
      <c r="AO2119" s="167"/>
      <c r="AP2119" s="167"/>
      <c r="AQ2119" s="167"/>
      <c r="AR2119" s="167"/>
      <c r="AS2119" s="167"/>
      <c r="AT2119" s="167"/>
      <c r="AU2119" s="167"/>
      <c r="AV2119" s="167"/>
      <c r="AW2119" s="167"/>
      <c r="AX2119" s="167"/>
      <c r="AY2119" s="167"/>
      <c r="AZ2119" s="167"/>
      <c r="BA2119" s="167"/>
      <c r="BB2119" s="167"/>
      <c r="BC2119" s="167"/>
      <c r="BD2119" s="167"/>
      <c r="BE2119" s="167"/>
      <c r="BF2119" s="167"/>
      <c r="BG2119" s="167"/>
      <c r="BH2119" s="167"/>
      <c r="BI2119" s="167"/>
      <c r="BJ2119" s="167"/>
      <c r="BK2119" s="167"/>
      <c r="BL2119" s="166"/>
      <c r="BM2119" s="166"/>
      <c r="BN2119" s="166"/>
      <c r="BO2119" s="166"/>
      <c r="BP2119" s="166"/>
      <c r="BQ2119" s="166"/>
      <c r="BR2119" s="166"/>
      <c r="BS2119" s="166"/>
      <c r="BT2119" s="166"/>
      <c r="BU2119" s="166"/>
      <c r="BV2119" s="166"/>
      <c r="BW2119" s="166"/>
      <c r="BX2119" s="166"/>
      <c r="BY2119" s="166"/>
      <c r="BZ2119" s="166"/>
      <c r="CA2119" s="166"/>
      <c r="CB2119" s="166"/>
      <c r="CC2119" s="166"/>
      <c r="CD2119" s="166"/>
      <c r="CE2119" s="166"/>
      <c r="CF2119" s="166"/>
      <c r="CG2119" s="166"/>
      <c r="CH2119" s="166"/>
      <c r="CI2119" s="166"/>
      <c r="CJ2119" s="166"/>
      <c r="CK2119" s="166"/>
      <c r="CL2119" s="166"/>
      <c r="CM2119" s="166"/>
      <c r="CN2119" s="166"/>
      <c r="CO2119" s="166"/>
      <c r="CP2119" s="166"/>
      <c r="CQ2119" s="166"/>
      <c r="CR2119" s="166"/>
      <c r="CS2119" s="166"/>
      <c r="CT2119" s="166"/>
      <c r="CU2119" s="166"/>
      <c r="CV2119" s="166"/>
      <c r="CW2119" s="166"/>
      <c r="CX2119" s="166"/>
      <c r="CY2119" s="166"/>
      <c r="CZ2119" s="166"/>
      <c r="DA2119" s="166"/>
      <c r="DB2119" s="166"/>
      <c r="DC2119" s="166"/>
      <c r="DD2119" s="166"/>
      <c r="DE2119" s="166"/>
      <c r="DF2119" s="166"/>
      <c r="DG2119" s="166"/>
      <c r="DH2119" s="166"/>
      <c r="DI2119" s="166"/>
      <c r="DJ2119" s="166"/>
      <c r="DK2119" s="166"/>
      <c r="DL2119" s="166"/>
      <c r="DM2119" s="166"/>
      <c r="DN2119" s="166"/>
      <c r="DO2119" s="166"/>
      <c r="DP2119" s="166"/>
      <c r="DQ2119" s="166"/>
      <c r="DR2119" s="166"/>
      <c r="DS2119" s="166"/>
      <c r="DT2119" s="166"/>
      <c r="DU2119" s="166"/>
      <c r="DV2119" s="166"/>
      <c r="DW2119" s="166"/>
      <c r="DX2119" s="166"/>
      <c r="DY2119" s="166"/>
      <c r="DZ2119" s="166"/>
      <c r="EA2119" s="166"/>
      <c r="EB2119" s="166"/>
      <c r="EC2119" s="166"/>
      <c r="ED2119" s="166"/>
      <c r="EE2119" s="166"/>
      <c r="EF2119" s="166"/>
      <c r="EG2119" s="166"/>
      <c r="EH2119" s="166"/>
      <c r="EI2119" s="166"/>
      <c r="EJ2119" s="166"/>
      <c r="EK2119" s="166"/>
      <c r="EL2119" s="166"/>
      <c r="EM2119" s="166"/>
      <c r="EN2119" s="166"/>
      <c r="EO2119" s="166"/>
      <c r="EP2119" s="166"/>
      <c r="EQ2119" s="166"/>
      <c r="ER2119" s="166"/>
      <c r="ES2119" s="166"/>
      <c r="ET2119" s="166"/>
      <c r="EU2119" s="166"/>
      <c r="EV2119" s="166"/>
      <c r="EW2119" s="166"/>
      <c r="EX2119" s="166"/>
      <c r="EY2119" s="166"/>
      <c r="EZ2119" s="166"/>
      <c r="FA2119" s="166"/>
      <c r="FB2119" s="166"/>
      <c r="FC2119" s="166"/>
      <c r="FD2119" s="166"/>
      <c r="FE2119" s="166"/>
      <c r="FF2119" s="166"/>
      <c r="FG2119" s="166"/>
      <c r="FH2119" s="166"/>
      <c r="FI2119" s="166"/>
      <c r="FJ2119" s="166"/>
    </row>
    <row r="2120" spans="13:166" s="19" customFormat="1">
      <c r="M2120" s="166"/>
      <c r="N2120" s="166"/>
      <c r="O2120" s="166"/>
      <c r="P2120" s="166"/>
      <c r="Q2120" s="166"/>
      <c r="R2120" s="166"/>
      <c r="S2120" s="166"/>
      <c r="T2120" s="166"/>
      <c r="U2120" s="166"/>
      <c r="V2120" s="166"/>
      <c r="W2120" s="166"/>
      <c r="X2120" s="166"/>
      <c r="Y2120" s="166"/>
      <c r="Z2120" s="166"/>
      <c r="AA2120" s="166"/>
      <c r="AB2120" s="166"/>
      <c r="AC2120" s="166"/>
      <c r="AD2120" s="166"/>
      <c r="AE2120" s="166"/>
      <c r="AF2120" s="166"/>
      <c r="AG2120" s="166"/>
      <c r="AH2120" s="167"/>
      <c r="AI2120" s="167"/>
      <c r="AJ2120" s="167"/>
      <c r="AK2120" s="167"/>
      <c r="AL2120" s="167"/>
      <c r="AM2120" s="167"/>
      <c r="AN2120" s="167"/>
      <c r="AO2120" s="167"/>
      <c r="AP2120" s="167"/>
      <c r="AQ2120" s="167"/>
      <c r="AR2120" s="167"/>
      <c r="AS2120" s="167"/>
      <c r="AT2120" s="167"/>
      <c r="AU2120" s="167"/>
      <c r="AV2120" s="167"/>
      <c r="AW2120" s="167"/>
      <c r="AX2120" s="167"/>
      <c r="AY2120" s="167"/>
      <c r="AZ2120" s="167"/>
      <c r="BA2120" s="167"/>
      <c r="BB2120" s="167"/>
      <c r="BC2120" s="167"/>
      <c r="BD2120" s="167"/>
      <c r="BE2120" s="167"/>
      <c r="BF2120" s="167"/>
      <c r="BG2120" s="167"/>
      <c r="BH2120" s="167"/>
      <c r="BI2120" s="167"/>
      <c r="BJ2120" s="167"/>
      <c r="BK2120" s="167"/>
      <c r="BL2120" s="166"/>
      <c r="BM2120" s="166"/>
      <c r="BN2120" s="166"/>
      <c r="BO2120" s="166"/>
      <c r="BP2120" s="166"/>
      <c r="BQ2120" s="166"/>
      <c r="BR2120" s="166"/>
      <c r="BS2120" s="166"/>
      <c r="BT2120" s="166"/>
      <c r="BU2120" s="166"/>
      <c r="BV2120" s="166"/>
      <c r="BW2120" s="166"/>
      <c r="BX2120" s="166"/>
      <c r="BY2120" s="166"/>
      <c r="BZ2120" s="166"/>
      <c r="CA2120" s="166"/>
      <c r="CB2120" s="166"/>
      <c r="CC2120" s="166"/>
      <c r="CD2120" s="166"/>
      <c r="CE2120" s="166"/>
      <c r="CF2120" s="166"/>
      <c r="CG2120" s="166"/>
      <c r="CH2120" s="166"/>
      <c r="CI2120" s="166"/>
      <c r="CJ2120" s="166"/>
      <c r="CK2120" s="166"/>
      <c r="CL2120" s="166"/>
      <c r="CM2120" s="166"/>
      <c r="CN2120" s="166"/>
      <c r="CO2120" s="166"/>
      <c r="CP2120" s="166"/>
      <c r="CQ2120" s="166"/>
      <c r="CR2120" s="166"/>
      <c r="CS2120" s="166"/>
      <c r="CT2120" s="166"/>
      <c r="CU2120" s="166"/>
      <c r="CV2120" s="166"/>
      <c r="CW2120" s="166"/>
      <c r="CX2120" s="166"/>
      <c r="CY2120" s="166"/>
      <c r="CZ2120" s="166"/>
      <c r="DA2120" s="166"/>
      <c r="DB2120" s="166"/>
      <c r="DC2120" s="166"/>
      <c r="DD2120" s="166"/>
      <c r="DE2120" s="166"/>
      <c r="DF2120" s="166"/>
      <c r="DG2120" s="166"/>
      <c r="DH2120" s="166"/>
      <c r="DI2120" s="166"/>
      <c r="DJ2120" s="166"/>
      <c r="DK2120" s="166"/>
      <c r="DL2120" s="166"/>
      <c r="DM2120" s="166"/>
      <c r="DN2120" s="166"/>
      <c r="DO2120" s="166"/>
      <c r="DP2120" s="166"/>
      <c r="DQ2120" s="166"/>
      <c r="DR2120" s="166"/>
      <c r="DS2120" s="166"/>
      <c r="DT2120" s="166"/>
      <c r="DU2120" s="166"/>
      <c r="DV2120" s="166"/>
      <c r="DW2120" s="166"/>
      <c r="DX2120" s="166"/>
      <c r="DY2120" s="166"/>
      <c r="DZ2120" s="166"/>
      <c r="EA2120" s="166"/>
      <c r="EB2120" s="166"/>
      <c r="EC2120" s="166"/>
      <c r="ED2120" s="166"/>
      <c r="EE2120" s="166"/>
      <c r="EF2120" s="166"/>
      <c r="EG2120" s="166"/>
      <c r="EH2120" s="166"/>
      <c r="EI2120" s="166"/>
      <c r="EJ2120" s="166"/>
      <c r="EK2120" s="166"/>
      <c r="EL2120" s="166"/>
      <c r="EM2120" s="166"/>
      <c r="EN2120" s="166"/>
      <c r="EO2120" s="166"/>
      <c r="EP2120" s="166"/>
      <c r="EQ2120" s="166"/>
      <c r="ER2120" s="166"/>
      <c r="ES2120" s="166"/>
      <c r="ET2120" s="166"/>
      <c r="EU2120" s="166"/>
      <c r="EV2120" s="166"/>
      <c r="EW2120" s="166"/>
      <c r="EX2120" s="166"/>
      <c r="EY2120" s="166"/>
      <c r="EZ2120" s="166"/>
      <c r="FA2120" s="166"/>
      <c r="FB2120" s="166"/>
      <c r="FC2120" s="166"/>
      <c r="FD2120" s="166"/>
      <c r="FE2120" s="166"/>
      <c r="FF2120" s="166"/>
      <c r="FG2120" s="166"/>
      <c r="FH2120" s="166"/>
      <c r="FI2120" s="166"/>
      <c r="FJ2120" s="166"/>
    </row>
    <row r="2121" spans="13:166" s="19" customFormat="1">
      <c r="M2121" s="166"/>
      <c r="N2121" s="166"/>
      <c r="O2121" s="166"/>
      <c r="P2121" s="166"/>
      <c r="Q2121" s="166"/>
      <c r="R2121" s="166"/>
      <c r="S2121" s="166"/>
      <c r="T2121" s="166"/>
      <c r="U2121" s="166"/>
      <c r="V2121" s="166"/>
      <c r="W2121" s="166"/>
      <c r="X2121" s="166"/>
      <c r="Y2121" s="166"/>
      <c r="Z2121" s="166"/>
      <c r="AA2121" s="166"/>
      <c r="AB2121" s="166"/>
      <c r="AC2121" s="166"/>
      <c r="AD2121" s="166"/>
      <c r="AE2121" s="166"/>
      <c r="AF2121" s="166"/>
      <c r="AG2121" s="166"/>
      <c r="AH2121" s="167"/>
      <c r="AI2121" s="167"/>
      <c r="AJ2121" s="167"/>
      <c r="AK2121" s="167"/>
      <c r="AL2121" s="167"/>
      <c r="AM2121" s="167"/>
      <c r="AN2121" s="167"/>
      <c r="AO2121" s="167"/>
      <c r="AP2121" s="167"/>
      <c r="AQ2121" s="167"/>
      <c r="AR2121" s="167"/>
      <c r="AS2121" s="167"/>
      <c r="AT2121" s="167"/>
      <c r="AU2121" s="167"/>
      <c r="AV2121" s="167"/>
      <c r="AW2121" s="167"/>
      <c r="AX2121" s="167"/>
      <c r="AY2121" s="167"/>
      <c r="AZ2121" s="167"/>
      <c r="BA2121" s="167"/>
      <c r="BB2121" s="167"/>
      <c r="BC2121" s="167"/>
      <c r="BD2121" s="167"/>
      <c r="BE2121" s="167"/>
      <c r="BF2121" s="167"/>
      <c r="BG2121" s="167"/>
      <c r="BH2121" s="167"/>
      <c r="BI2121" s="167"/>
      <c r="BJ2121" s="167"/>
      <c r="BK2121" s="167"/>
      <c r="BL2121" s="166"/>
      <c r="BM2121" s="166"/>
      <c r="BN2121" s="166"/>
      <c r="BO2121" s="166"/>
      <c r="BP2121" s="166"/>
      <c r="BQ2121" s="166"/>
      <c r="BR2121" s="166"/>
      <c r="BS2121" s="166"/>
      <c r="BT2121" s="166"/>
      <c r="BU2121" s="166"/>
      <c r="BV2121" s="166"/>
      <c r="BW2121" s="166"/>
      <c r="BX2121" s="166"/>
      <c r="BY2121" s="166"/>
      <c r="BZ2121" s="166"/>
      <c r="CA2121" s="166"/>
      <c r="CB2121" s="166"/>
      <c r="CC2121" s="166"/>
      <c r="CD2121" s="166"/>
      <c r="CE2121" s="166"/>
      <c r="CF2121" s="166"/>
      <c r="CG2121" s="166"/>
      <c r="CH2121" s="166"/>
      <c r="CI2121" s="166"/>
      <c r="CJ2121" s="166"/>
      <c r="CK2121" s="166"/>
      <c r="CL2121" s="166"/>
      <c r="CM2121" s="166"/>
      <c r="CN2121" s="166"/>
      <c r="CO2121" s="166"/>
      <c r="CP2121" s="166"/>
      <c r="CQ2121" s="166"/>
      <c r="CR2121" s="166"/>
      <c r="CS2121" s="166"/>
      <c r="CT2121" s="166"/>
      <c r="CU2121" s="166"/>
      <c r="CV2121" s="166"/>
      <c r="CW2121" s="166"/>
      <c r="CX2121" s="166"/>
      <c r="CY2121" s="166"/>
      <c r="CZ2121" s="166"/>
      <c r="DA2121" s="166"/>
      <c r="DB2121" s="166"/>
      <c r="DC2121" s="166"/>
      <c r="DD2121" s="166"/>
      <c r="DE2121" s="166"/>
      <c r="DF2121" s="166"/>
      <c r="DG2121" s="166"/>
      <c r="DH2121" s="166"/>
      <c r="DI2121" s="166"/>
      <c r="DJ2121" s="166"/>
      <c r="DK2121" s="166"/>
      <c r="DL2121" s="166"/>
      <c r="DM2121" s="166"/>
      <c r="DN2121" s="166"/>
      <c r="DO2121" s="166"/>
      <c r="DP2121" s="166"/>
      <c r="DQ2121" s="166"/>
      <c r="DR2121" s="166"/>
      <c r="DS2121" s="166"/>
      <c r="DT2121" s="166"/>
      <c r="DU2121" s="166"/>
      <c r="DV2121" s="166"/>
      <c r="DW2121" s="166"/>
      <c r="DX2121" s="166"/>
      <c r="DY2121" s="166"/>
      <c r="DZ2121" s="166"/>
      <c r="EA2121" s="166"/>
      <c r="EB2121" s="166"/>
      <c r="EC2121" s="166"/>
      <c r="ED2121" s="166"/>
      <c r="EE2121" s="166"/>
      <c r="EF2121" s="166"/>
      <c r="EG2121" s="166"/>
      <c r="EH2121" s="166"/>
      <c r="EI2121" s="166"/>
      <c r="EJ2121" s="166"/>
      <c r="EK2121" s="166"/>
      <c r="EL2121" s="166"/>
      <c r="EM2121" s="166"/>
      <c r="EN2121" s="166"/>
      <c r="EO2121" s="166"/>
      <c r="EP2121" s="166"/>
      <c r="EQ2121" s="166"/>
      <c r="ER2121" s="166"/>
      <c r="ES2121" s="166"/>
      <c r="ET2121" s="166"/>
      <c r="EU2121" s="166"/>
      <c r="EV2121" s="166"/>
      <c r="EW2121" s="166"/>
      <c r="EX2121" s="166"/>
      <c r="EY2121" s="166"/>
      <c r="EZ2121" s="166"/>
      <c r="FA2121" s="166"/>
      <c r="FB2121" s="166"/>
      <c r="FC2121" s="166"/>
      <c r="FD2121" s="166"/>
      <c r="FE2121" s="166"/>
      <c r="FF2121" s="166"/>
      <c r="FG2121" s="166"/>
      <c r="FH2121" s="166"/>
      <c r="FI2121" s="166"/>
      <c r="FJ2121" s="166"/>
    </row>
    <row r="2122" spans="13:166" s="19" customFormat="1">
      <c r="M2122" s="166"/>
      <c r="N2122" s="166"/>
      <c r="O2122" s="166"/>
      <c r="P2122" s="166"/>
      <c r="Q2122" s="166"/>
      <c r="R2122" s="166"/>
      <c r="S2122" s="166"/>
      <c r="T2122" s="166"/>
      <c r="U2122" s="166"/>
      <c r="V2122" s="166"/>
      <c r="W2122" s="166"/>
      <c r="X2122" s="166"/>
      <c r="Y2122" s="166"/>
      <c r="Z2122" s="166"/>
      <c r="AA2122" s="166"/>
      <c r="AB2122" s="166"/>
      <c r="AC2122" s="166"/>
      <c r="AD2122" s="166"/>
      <c r="AE2122" s="166"/>
      <c r="AF2122" s="166"/>
      <c r="AG2122" s="166"/>
      <c r="AH2122" s="167"/>
      <c r="AI2122" s="167"/>
      <c r="AJ2122" s="167"/>
      <c r="AK2122" s="167"/>
      <c r="AL2122" s="167"/>
      <c r="AM2122" s="167"/>
      <c r="AN2122" s="167"/>
      <c r="AO2122" s="167"/>
      <c r="AP2122" s="167"/>
      <c r="AQ2122" s="167"/>
      <c r="AR2122" s="167"/>
      <c r="AS2122" s="167"/>
      <c r="AT2122" s="167"/>
      <c r="AU2122" s="167"/>
      <c r="AV2122" s="167"/>
      <c r="AW2122" s="167"/>
      <c r="AX2122" s="167"/>
      <c r="AY2122" s="167"/>
      <c r="AZ2122" s="167"/>
      <c r="BA2122" s="167"/>
      <c r="BB2122" s="167"/>
      <c r="BC2122" s="167"/>
      <c r="BD2122" s="167"/>
      <c r="BE2122" s="167"/>
      <c r="BF2122" s="167"/>
      <c r="BG2122" s="167"/>
      <c r="BH2122" s="167"/>
      <c r="BI2122" s="167"/>
      <c r="BJ2122" s="167"/>
      <c r="BK2122" s="167"/>
      <c r="BL2122" s="166"/>
      <c r="BM2122" s="166"/>
      <c r="BN2122" s="166"/>
      <c r="BO2122" s="166"/>
      <c r="BP2122" s="166"/>
      <c r="BQ2122" s="166"/>
      <c r="BR2122" s="166"/>
      <c r="BS2122" s="166"/>
      <c r="BT2122" s="166"/>
      <c r="BU2122" s="166"/>
      <c r="BV2122" s="166"/>
      <c r="BW2122" s="166"/>
      <c r="BX2122" s="166"/>
      <c r="BY2122" s="166"/>
      <c r="BZ2122" s="166"/>
      <c r="CA2122" s="166"/>
      <c r="CB2122" s="166"/>
      <c r="CC2122" s="166"/>
      <c r="CD2122" s="166"/>
      <c r="CE2122" s="166"/>
      <c r="CF2122" s="166"/>
      <c r="CG2122" s="166"/>
      <c r="CH2122" s="166"/>
      <c r="CI2122" s="166"/>
      <c r="CJ2122" s="166"/>
      <c r="CK2122" s="166"/>
      <c r="CL2122" s="166"/>
      <c r="CM2122" s="166"/>
      <c r="CN2122" s="166"/>
      <c r="CO2122" s="166"/>
      <c r="CP2122" s="166"/>
      <c r="CQ2122" s="166"/>
      <c r="CR2122" s="166"/>
      <c r="CS2122" s="166"/>
      <c r="CT2122" s="166"/>
      <c r="CU2122" s="166"/>
      <c r="CV2122" s="166"/>
      <c r="CW2122" s="166"/>
      <c r="CX2122" s="166"/>
      <c r="CY2122" s="166"/>
      <c r="CZ2122" s="166"/>
      <c r="DA2122" s="166"/>
      <c r="DB2122" s="166"/>
      <c r="DC2122" s="166"/>
      <c r="DD2122" s="166"/>
      <c r="DE2122" s="166"/>
      <c r="DF2122" s="166"/>
      <c r="DG2122" s="166"/>
      <c r="DH2122" s="166"/>
      <c r="DI2122" s="166"/>
      <c r="DJ2122" s="166"/>
      <c r="DK2122" s="166"/>
      <c r="DL2122" s="166"/>
      <c r="DM2122" s="166"/>
      <c r="DN2122" s="166"/>
      <c r="DO2122" s="166"/>
      <c r="DP2122" s="166"/>
      <c r="DQ2122" s="166"/>
      <c r="DR2122" s="166"/>
      <c r="DS2122" s="166"/>
      <c r="DT2122" s="166"/>
      <c r="DU2122" s="166"/>
      <c r="DV2122" s="166"/>
      <c r="DW2122" s="166"/>
      <c r="DX2122" s="166"/>
      <c r="DY2122" s="166"/>
      <c r="DZ2122" s="166"/>
      <c r="EA2122" s="166"/>
      <c r="EB2122" s="166"/>
      <c r="EC2122" s="166"/>
      <c r="ED2122" s="166"/>
      <c r="EE2122" s="166"/>
      <c r="EF2122" s="166"/>
      <c r="EG2122" s="166"/>
      <c r="EH2122" s="166"/>
      <c r="EI2122" s="166"/>
      <c r="EJ2122" s="166"/>
      <c r="EK2122" s="166"/>
      <c r="EL2122" s="166"/>
      <c r="EM2122" s="166"/>
      <c r="EN2122" s="166"/>
      <c r="EO2122" s="166"/>
      <c r="EP2122" s="166"/>
      <c r="EQ2122" s="166"/>
      <c r="ER2122" s="166"/>
      <c r="ES2122" s="166"/>
      <c r="ET2122" s="166"/>
      <c r="EU2122" s="166"/>
      <c r="EV2122" s="166"/>
      <c r="EW2122" s="166"/>
      <c r="EX2122" s="166"/>
      <c r="EY2122" s="166"/>
      <c r="EZ2122" s="166"/>
      <c r="FA2122" s="166"/>
      <c r="FB2122" s="166"/>
      <c r="FC2122" s="166"/>
      <c r="FD2122" s="166"/>
      <c r="FE2122" s="166"/>
      <c r="FF2122" s="166"/>
      <c r="FG2122" s="166"/>
      <c r="FH2122" s="166"/>
      <c r="FI2122" s="166"/>
      <c r="FJ2122" s="166"/>
    </row>
    <row r="2123" spans="13:166" s="19" customFormat="1">
      <c r="M2123" s="166"/>
      <c r="N2123" s="166"/>
      <c r="O2123" s="166"/>
      <c r="P2123" s="166"/>
      <c r="Q2123" s="166"/>
      <c r="R2123" s="166"/>
      <c r="S2123" s="166"/>
      <c r="T2123" s="166"/>
      <c r="U2123" s="166"/>
      <c r="V2123" s="166"/>
      <c r="W2123" s="166"/>
      <c r="X2123" s="166"/>
      <c r="Y2123" s="166"/>
      <c r="Z2123" s="166"/>
      <c r="AA2123" s="166"/>
      <c r="AB2123" s="166"/>
      <c r="AC2123" s="166"/>
      <c r="AD2123" s="166"/>
      <c r="AE2123" s="166"/>
      <c r="AF2123" s="166"/>
      <c r="AG2123" s="166"/>
      <c r="AH2123" s="167"/>
      <c r="AI2123" s="167"/>
      <c r="AJ2123" s="167"/>
      <c r="AK2123" s="167"/>
      <c r="AL2123" s="167"/>
      <c r="AM2123" s="167"/>
      <c r="AN2123" s="167"/>
      <c r="AO2123" s="167"/>
      <c r="AP2123" s="167"/>
      <c r="AQ2123" s="167"/>
      <c r="AR2123" s="167"/>
      <c r="AS2123" s="167"/>
      <c r="AT2123" s="167"/>
      <c r="AU2123" s="167"/>
      <c r="AV2123" s="167"/>
      <c r="AW2123" s="167"/>
      <c r="AX2123" s="167"/>
      <c r="AY2123" s="167"/>
      <c r="AZ2123" s="167"/>
      <c r="BA2123" s="167"/>
      <c r="BB2123" s="167"/>
      <c r="BC2123" s="167"/>
      <c r="BD2123" s="167"/>
      <c r="BE2123" s="167"/>
      <c r="BF2123" s="167"/>
      <c r="BG2123" s="167"/>
      <c r="BH2123" s="167"/>
      <c r="BI2123" s="167"/>
      <c r="BJ2123" s="167"/>
      <c r="BK2123" s="167"/>
      <c r="BL2123" s="166"/>
      <c r="BM2123" s="166"/>
      <c r="BN2123" s="166"/>
      <c r="BO2123" s="166"/>
      <c r="BP2123" s="166"/>
      <c r="BQ2123" s="166"/>
      <c r="BR2123" s="166"/>
      <c r="BS2123" s="166"/>
      <c r="BT2123" s="166"/>
      <c r="BU2123" s="166"/>
      <c r="BV2123" s="166"/>
      <c r="BW2123" s="166"/>
      <c r="BX2123" s="166"/>
      <c r="BY2123" s="166"/>
      <c r="BZ2123" s="166"/>
      <c r="CA2123" s="166"/>
      <c r="CB2123" s="166"/>
      <c r="CC2123" s="166"/>
      <c r="CD2123" s="166"/>
      <c r="CE2123" s="166"/>
      <c r="CF2123" s="166"/>
      <c r="CG2123" s="166"/>
      <c r="CH2123" s="166"/>
      <c r="CI2123" s="166"/>
      <c r="CJ2123" s="166"/>
      <c r="CK2123" s="166"/>
      <c r="CL2123" s="166"/>
      <c r="CM2123" s="166"/>
      <c r="CN2123" s="166"/>
      <c r="CO2123" s="166"/>
      <c r="CP2123" s="166"/>
      <c r="CQ2123" s="166"/>
      <c r="CR2123" s="166"/>
      <c r="CS2123" s="166"/>
      <c r="CT2123" s="166"/>
      <c r="CU2123" s="166"/>
      <c r="CV2123" s="166"/>
      <c r="CW2123" s="166"/>
      <c r="CX2123" s="166"/>
      <c r="CY2123" s="166"/>
      <c r="CZ2123" s="166"/>
      <c r="DA2123" s="166"/>
      <c r="DB2123" s="166"/>
      <c r="DC2123" s="166"/>
      <c r="DD2123" s="166"/>
      <c r="DE2123" s="166"/>
      <c r="DF2123" s="166"/>
      <c r="DG2123" s="166"/>
      <c r="DH2123" s="166"/>
      <c r="DI2123" s="166"/>
      <c r="DJ2123" s="166"/>
      <c r="DK2123" s="166"/>
      <c r="DL2123" s="166"/>
      <c r="DM2123" s="166"/>
      <c r="DN2123" s="166"/>
      <c r="DO2123" s="166"/>
      <c r="DP2123" s="166"/>
      <c r="DQ2123" s="166"/>
      <c r="DR2123" s="166"/>
      <c r="DS2123" s="166"/>
      <c r="DT2123" s="166"/>
      <c r="DU2123" s="166"/>
      <c r="DV2123" s="166"/>
      <c r="DW2123" s="166"/>
      <c r="DX2123" s="166"/>
      <c r="DY2123" s="166"/>
      <c r="DZ2123" s="166"/>
      <c r="EA2123" s="166"/>
      <c r="EB2123" s="166"/>
      <c r="EC2123" s="166"/>
      <c r="ED2123" s="166"/>
      <c r="EE2123" s="166"/>
      <c r="EF2123" s="166"/>
      <c r="EG2123" s="166"/>
      <c r="EH2123" s="166"/>
      <c r="EI2123" s="166"/>
      <c r="EJ2123" s="166"/>
      <c r="EK2123" s="166"/>
      <c r="EL2123" s="166"/>
      <c r="EM2123" s="166"/>
      <c r="EN2123" s="166"/>
      <c r="EO2123" s="166"/>
      <c r="EP2123" s="166"/>
      <c r="EQ2123" s="166"/>
      <c r="ER2123" s="166"/>
      <c r="ES2123" s="166"/>
      <c r="ET2123" s="166"/>
      <c r="EU2123" s="166"/>
      <c r="EV2123" s="166"/>
      <c r="EW2123" s="166"/>
      <c r="EX2123" s="166"/>
      <c r="EY2123" s="166"/>
      <c r="EZ2123" s="166"/>
      <c r="FA2123" s="166"/>
      <c r="FB2123" s="166"/>
      <c r="FC2123" s="166"/>
      <c r="FD2123" s="166"/>
      <c r="FE2123" s="166"/>
      <c r="FF2123" s="166"/>
      <c r="FG2123" s="166"/>
      <c r="FH2123" s="166"/>
      <c r="FI2123" s="166"/>
      <c r="FJ2123" s="166"/>
    </row>
    <row r="2124" spans="13:166" s="19" customFormat="1">
      <c r="M2124" s="166"/>
      <c r="N2124" s="166"/>
      <c r="O2124" s="166"/>
      <c r="P2124" s="166"/>
      <c r="Q2124" s="166"/>
      <c r="R2124" s="166"/>
      <c r="S2124" s="166"/>
      <c r="T2124" s="166"/>
      <c r="U2124" s="166"/>
      <c r="V2124" s="166"/>
      <c r="W2124" s="166"/>
      <c r="X2124" s="166"/>
      <c r="Y2124" s="166"/>
      <c r="Z2124" s="166"/>
      <c r="AA2124" s="166"/>
      <c r="AB2124" s="166"/>
      <c r="AC2124" s="166"/>
      <c r="AD2124" s="166"/>
      <c r="AE2124" s="166"/>
      <c r="AF2124" s="166"/>
      <c r="AG2124" s="166"/>
      <c r="AH2124" s="167"/>
      <c r="AI2124" s="167"/>
      <c r="AJ2124" s="167"/>
      <c r="AK2124" s="167"/>
      <c r="AL2124" s="167"/>
      <c r="AM2124" s="167"/>
      <c r="AN2124" s="167"/>
      <c r="AO2124" s="167"/>
      <c r="AP2124" s="167"/>
      <c r="AQ2124" s="167"/>
      <c r="AR2124" s="167"/>
      <c r="AS2124" s="167"/>
      <c r="AT2124" s="167"/>
      <c r="AU2124" s="167"/>
      <c r="AV2124" s="167"/>
      <c r="AW2124" s="167"/>
      <c r="AX2124" s="167"/>
      <c r="AY2124" s="167"/>
      <c r="AZ2124" s="167"/>
      <c r="BA2124" s="167"/>
      <c r="BB2124" s="167"/>
      <c r="BC2124" s="167"/>
      <c r="BD2124" s="167"/>
      <c r="BE2124" s="167"/>
      <c r="BF2124" s="167"/>
      <c r="BG2124" s="167"/>
      <c r="BH2124" s="167"/>
      <c r="BI2124" s="167"/>
      <c r="BJ2124" s="167"/>
      <c r="BK2124" s="167"/>
      <c r="BL2124" s="166"/>
      <c r="BM2124" s="166"/>
      <c r="BN2124" s="166"/>
      <c r="BO2124" s="166"/>
      <c r="BP2124" s="166"/>
      <c r="BQ2124" s="166"/>
      <c r="BR2124" s="166"/>
      <c r="BS2124" s="166"/>
      <c r="BT2124" s="166"/>
      <c r="BU2124" s="166"/>
      <c r="BV2124" s="166"/>
      <c r="BW2124" s="166"/>
      <c r="BX2124" s="166"/>
      <c r="BY2124" s="166"/>
      <c r="BZ2124" s="166"/>
      <c r="CA2124" s="166"/>
      <c r="CB2124" s="166"/>
      <c r="CC2124" s="166"/>
      <c r="CD2124" s="166"/>
      <c r="CE2124" s="166"/>
      <c r="CF2124" s="166"/>
      <c r="CG2124" s="166"/>
      <c r="CH2124" s="166"/>
      <c r="CI2124" s="166"/>
      <c r="CJ2124" s="166"/>
      <c r="CK2124" s="166"/>
      <c r="CL2124" s="166"/>
      <c r="CM2124" s="166"/>
      <c r="CN2124" s="166"/>
      <c r="CO2124" s="166"/>
      <c r="CP2124" s="166"/>
      <c r="CQ2124" s="166"/>
      <c r="CR2124" s="166"/>
      <c r="CS2124" s="166"/>
      <c r="CT2124" s="166"/>
      <c r="CU2124" s="166"/>
      <c r="CV2124" s="166"/>
      <c r="CW2124" s="166"/>
      <c r="CX2124" s="166"/>
      <c r="CY2124" s="166"/>
      <c r="CZ2124" s="166"/>
      <c r="DA2124" s="166"/>
      <c r="DB2124" s="166"/>
      <c r="DC2124" s="166"/>
      <c r="DD2124" s="166"/>
      <c r="DE2124" s="166"/>
      <c r="DF2124" s="166"/>
      <c r="DG2124" s="166"/>
      <c r="DH2124" s="166"/>
      <c r="DI2124" s="166"/>
      <c r="DJ2124" s="166"/>
      <c r="DK2124" s="166"/>
      <c r="DL2124" s="166"/>
      <c r="DM2124" s="166"/>
      <c r="DN2124" s="166"/>
      <c r="DO2124" s="166"/>
      <c r="DP2124" s="166"/>
      <c r="DQ2124" s="166"/>
      <c r="DR2124" s="166"/>
      <c r="DS2124" s="166"/>
      <c r="DT2124" s="166"/>
      <c r="DU2124" s="166"/>
      <c r="DV2124" s="166"/>
      <c r="DW2124" s="166"/>
      <c r="DX2124" s="166"/>
      <c r="DY2124" s="166"/>
      <c r="DZ2124" s="166"/>
      <c r="EA2124" s="166"/>
      <c r="EB2124" s="166"/>
      <c r="EC2124" s="166"/>
      <c r="ED2124" s="166"/>
      <c r="EE2124" s="166"/>
      <c r="EF2124" s="166"/>
      <c r="EG2124" s="166"/>
      <c r="EH2124" s="166"/>
      <c r="EI2124" s="166"/>
      <c r="EJ2124" s="166"/>
      <c r="EK2124" s="166"/>
      <c r="EL2124" s="166"/>
      <c r="EM2124" s="166"/>
      <c r="EN2124" s="166"/>
      <c r="EO2124" s="166"/>
      <c r="EP2124" s="166"/>
      <c r="EQ2124" s="166"/>
      <c r="ER2124" s="166"/>
      <c r="ES2124" s="166"/>
      <c r="ET2124" s="166"/>
      <c r="EU2124" s="166"/>
      <c r="EV2124" s="166"/>
      <c r="EW2124" s="166"/>
      <c r="EX2124" s="166"/>
      <c r="EY2124" s="166"/>
      <c r="EZ2124" s="166"/>
      <c r="FA2124" s="166"/>
      <c r="FB2124" s="166"/>
      <c r="FC2124" s="166"/>
      <c r="FD2124" s="166"/>
      <c r="FE2124" s="166"/>
      <c r="FF2124" s="166"/>
      <c r="FG2124" s="166"/>
      <c r="FH2124" s="166"/>
      <c r="FI2124" s="166"/>
      <c r="FJ2124" s="166"/>
    </row>
    <row r="2125" spans="13:166" s="19" customFormat="1">
      <c r="M2125" s="166"/>
      <c r="N2125" s="166"/>
      <c r="O2125" s="166"/>
      <c r="P2125" s="166"/>
      <c r="Q2125" s="166"/>
      <c r="R2125" s="166"/>
      <c r="S2125" s="166"/>
      <c r="T2125" s="166"/>
      <c r="U2125" s="166"/>
      <c r="V2125" s="166"/>
      <c r="W2125" s="166"/>
      <c r="X2125" s="166"/>
      <c r="Y2125" s="166"/>
      <c r="Z2125" s="166"/>
      <c r="AA2125" s="166"/>
      <c r="AB2125" s="166"/>
      <c r="AC2125" s="166"/>
      <c r="AD2125" s="166"/>
      <c r="AE2125" s="166"/>
      <c r="AF2125" s="166"/>
      <c r="AG2125" s="166"/>
      <c r="AH2125" s="167"/>
      <c r="AI2125" s="167"/>
      <c r="AJ2125" s="167"/>
      <c r="AK2125" s="167"/>
      <c r="AL2125" s="167"/>
      <c r="AM2125" s="167"/>
      <c r="AN2125" s="167"/>
      <c r="AO2125" s="167"/>
      <c r="AP2125" s="167"/>
      <c r="AQ2125" s="167"/>
      <c r="AR2125" s="167"/>
      <c r="AS2125" s="167"/>
      <c r="AT2125" s="167"/>
      <c r="AU2125" s="167"/>
      <c r="AV2125" s="167"/>
      <c r="AW2125" s="167"/>
      <c r="AX2125" s="167"/>
      <c r="AY2125" s="167"/>
      <c r="AZ2125" s="167"/>
      <c r="BA2125" s="167"/>
      <c r="BB2125" s="167"/>
      <c r="BC2125" s="167"/>
      <c r="BD2125" s="167"/>
      <c r="BE2125" s="167"/>
      <c r="BF2125" s="167"/>
      <c r="BG2125" s="167"/>
      <c r="BH2125" s="167"/>
      <c r="BI2125" s="167"/>
      <c r="BJ2125" s="167"/>
      <c r="BK2125" s="167"/>
      <c r="BL2125" s="166"/>
      <c r="BM2125" s="166"/>
      <c r="BN2125" s="166"/>
      <c r="BO2125" s="166"/>
      <c r="BP2125" s="166"/>
      <c r="BQ2125" s="166"/>
      <c r="BR2125" s="166"/>
      <c r="BS2125" s="166"/>
      <c r="BT2125" s="166"/>
      <c r="BU2125" s="166"/>
      <c r="BV2125" s="166"/>
      <c r="BW2125" s="166"/>
      <c r="BX2125" s="166"/>
      <c r="BY2125" s="166"/>
      <c r="BZ2125" s="166"/>
      <c r="CA2125" s="166"/>
      <c r="CB2125" s="166"/>
      <c r="CC2125" s="166"/>
      <c r="CD2125" s="166"/>
      <c r="CE2125" s="166"/>
      <c r="CF2125" s="166"/>
      <c r="CG2125" s="166"/>
      <c r="CH2125" s="166"/>
      <c r="CI2125" s="166"/>
      <c r="CJ2125" s="166"/>
      <c r="CK2125" s="166"/>
      <c r="CL2125" s="166"/>
      <c r="CM2125" s="166"/>
      <c r="CN2125" s="166"/>
      <c r="CO2125" s="166"/>
      <c r="CP2125" s="166"/>
      <c r="CQ2125" s="166"/>
      <c r="CR2125" s="166"/>
      <c r="CS2125" s="166"/>
      <c r="CT2125" s="166"/>
      <c r="CU2125" s="166"/>
      <c r="CV2125" s="166"/>
      <c r="CW2125" s="166"/>
      <c r="CX2125" s="166"/>
      <c r="CY2125" s="166"/>
      <c r="CZ2125" s="166"/>
      <c r="DA2125" s="166"/>
      <c r="DB2125" s="166"/>
      <c r="DC2125" s="166"/>
      <c r="DD2125" s="166"/>
      <c r="DE2125" s="166"/>
      <c r="DF2125" s="166"/>
      <c r="DG2125" s="166"/>
      <c r="DH2125" s="166"/>
      <c r="DI2125" s="166"/>
      <c r="DJ2125" s="166"/>
      <c r="DK2125" s="166"/>
      <c r="DL2125" s="166"/>
      <c r="DM2125" s="166"/>
      <c r="DN2125" s="166"/>
      <c r="DO2125" s="166"/>
      <c r="DP2125" s="166"/>
      <c r="DQ2125" s="166"/>
      <c r="DR2125" s="166"/>
      <c r="DS2125" s="166"/>
      <c r="DT2125" s="166"/>
      <c r="DU2125" s="166"/>
      <c r="DV2125" s="166"/>
      <c r="DW2125" s="166"/>
      <c r="DX2125" s="166"/>
      <c r="DY2125" s="166"/>
      <c r="DZ2125" s="166"/>
      <c r="EA2125" s="166"/>
      <c r="EB2125" s="166"/>
      <c r="EC2125" s="166"/>
      <c r="ED2125" s="166"/>
      <c r="EE2125" s="166"/>
      <c r="EF2125" s="166"/>
      <c r="EG2125" s="166"/>
      <c r="EH2125" s="166"/>
      <c r="EI2125" s="166"/>
      <c r="EJ2125" s="166"/>
      <c r="EK2125" s="166"/>
      <c r="EL2125" s="166"/>
      <c r="EM2125" s="166"/>
      <c r="EN2125" s="166"/>
      <c r="EO2125" s="166"/>
      <c r="EP2125" s="166"/>
      <c r="EQ2125" s="166"/>
      <c r="ER2125" s="166"/>
      <c r="ES2125" s="166"/>
      <c r="ET2125" s="166"/>
      <c r="EU2125" s="166"/>
      <c r="EV2125" s="166"/>
      <c r="EW2125" s="166"/>
      <c r="EX2125" s="166"/>
      <c r="EY2125" s="166"/>
      <c r="EZ2125" s="166"/>
      <c r="FA2125" s="166"/>
      <c r="FB2125" s="166"/>
      <c r="FC2125" s="166"/>
      <c r="FD2125" s="166"/>
      <c r="FE2125" s="166"/>
      <c r="FF2125" s="166"/>
      <c r="FG2125" s="166"/>
      <c r="FH2125" s="166"/>
      <c r="FI2125" s="166"/>
      <c r="FJ2125" s="166"/>
    </row>
    <row r="2126" spans="13:166" s="19" customFormat="1">
      <c r="M2126" s="166"/>
      <c r="N2126" s="166"/>
      <c r="O2126" s="166"/>
      <c r="P2126" s="166"/>
      <c r="Q2126" s="166"/>
      <c r="R2126" s="166"/>
      <c r="S2126" s="166"/>
      <c r="T2126" s="166"/>
      <c r="U2126" s="166"/>
      <c r="V2126" s="166"/>
      <c r="W2126" s="166"/>
      <c r="X2126" s="166"/>
      <c r="Y2126" s="166"/>
      <c r="Z2126" s="166"/>
      <c r="AA2126" s="166"/>
      <c r="AB2126" s="166"/>
      <c r="AC2126" s="166"/>
      <c r="AD2126" s="166"/>
      <c r="AE2126" s="166"/>
      <c r="AF2126" s="166"/>
      <c r="AG2126" s="166"/>
      <c r="AH2126" s="167"/>
      <c r="AI2126" s="167"/>
      <c r="AJ2126" s="167"/>
      <c r="AK2126" s="167"/>
      <c r="AL2126" s="167"/>
      <c r="AM2126" s="167"/>
      <c r="AN2126" s="167"/>
      <c r="AO2126" s="167"/>
      <c r="AP2126" s="167"/>
      <c r="AQ2126" s="167"/>
      <c r="AR2126" s="167"/>
      <c r="AS2126" s="167"/>
      <c r="AT2126" s="167"/>
      <c r="AU2126" s="167"/>
      <c r="AV2126" s="167"/>
      <c r="AW2126" s="167"/>
      <c r="AX2126" s="167"/>
      <c r="AY2126" s="167"/>
      <c r="AZ2126" s="167"/>
      <c r="BA2126" s="167"/>
      <c r="BB2126" s="167"/>
      <c r="BC2126" s="167"/>
      <c r="BD2126" s="167"/>
      <c r="BE2126" s="167"/>
      <c r="BF2126" s="167"/>
      <c r="BG2126" s="167"/>
      <c r="BH2126" s="167"/>
      <c r="BI2126" s="167"/>
      <c r="BJ2126" s="167"/>
      <c r="BK2126" s="167"/>
      <c r="BL2126" s="166"/>
      <c r="BM2126" s="166"/>
      <c r="BN2126" s="166"/>
      <c r="BO2126" s="166"/>
      <c r="BP2126" s="166"/>
      <c r="BQ2126" s="166"/>
      <c r="BR2126" s="166"/>
      <c r="BS2126" s="166"/>
      <c r="BT2126" s="166"/>
      <c r="BU2126" s="166"/>
      <c r="BV2126" s="166"/>
      <c r="BW2126" s="166"/>
      <c r="BX2126" s="166"/>
      <c r="BY2126" s="166"/>
      <c r="BZ2126" s="166"/>
      <c r="CA2126" s="166"/>
      <c r="CB2126" s="166"/>
      <c r="CC2126" s="166"/>
      <c r="CD2126" s="166"/>
      <c r="CE2126" s="166"/>
      <c r="CF2126" s="166"/>
      <c r="CG2126" s="166"/>
      <c r="CH2126" s="166"/>
      <c r="CI2126" s="166"/>
      <c r="CJ2126" s="166"/>
      <c r="CK2126" s="166"/>
      <c r="CL2126" s="166"/>
      <c r="CM2126" s="166"/>
      <c r="CN2126" s="166"/>
      <c r="CO2126" s="166"/>
      <c r="CP2126" s="166"/>
      <c r="CQ2126" s="166"/>
      <c r="CR2126" s="166"/>
      <c r="CS2126" s="166"/>
      <c r="CT2126" s="166"/>
      <c r="CU2126" s="166"/>
      <c r="CV2126" s="166"/>
      <c r="CW2126" s="166"/>
      <c r="CX2126" s="166"/>
      <c r="CY2126" s="166"/>
      <c r="CZ2126" s="166"/>
      <c r="DA2126" s="166"/>
      <c r="DB2126" s="166"/>
      <c r="DC2126" s="166"/>
      <c r="DD2126" s="166"/>
      <c r="DE2126" s="166"/>
      <c r="DF2126" s="166"/>
      <c r="DG2126" s="166"/>
      <c r="DH2126" s="166"/>
      <c r="DI2126" s="166"/>
      <c r="DJ2126" s="166"/>
      <c r="DK2126" s="166"/>
      <c r="DL2126" s="166"/>
      <c r="DM2126" s="166"/>
      <c r="DN2126" s="166"/>
      <c r="DO2126" s="166"/>
      <c r="DP2126" s="166"/>
      <c r="DQ2126" s="166"/>
      <c r="DR2126" s="166"/>
      <c r="DS2126" s="166"/>
      <c r="DT2126" s="166"/>
      <c r="DU2126" s="166"/>
      <c r="DV2126" s="166"/>
      <c r="DW2126" s="166"/>
      <c r="DX2126" s="166"/>
      <c r="DY2126" s="166"/>
      <c r="DZ2126" s="166"/>
      <c r="EA2126" s="166"/>
      <c r="EB2126" s="166"/>
      <c r="EC2126" s="166"/>
      <c r="ED2126" s="166"/>
      <c r="EE2126" s="166"/>
      <c r="EF2126" s="166"/>
      <c r="EG2126" s="166"/>
      <c r="EH2126" s="166"/>
      <c r="EI2126" s="166"/>
      <c r="EJ2126" s="166"/>
      <c r="EK2126" s="166"/>
      <c r="EL2126" s="166"/>
      <c r="EM2126" s="166"/>
      <c r="EN2126" s="166"/>
      <c r="EO2126" s="166"/>
      <c r="EP2126" s="166"/>
      <c r="EQ2126" s="166"/>
      <c r="ER2126" s="166"/>
      <c r="ES2126" s="166"/>
      <c r="ET2126" s="166"/>
      <c r="EU2126" s="166"/>
      <c r="EV2126" s="166"/>
      <c r="EW2126" s="166"/>
      <c r="EX2126" s="166"/>
      <c r="EY2126" s="166"/>
      <c r="EZ2126" s="166"/>
      <c r="FA2126" s="166"/>
      <c r="FB2126" s="166"/>
      <c r="FC2126" s="166"/>
      <c r="FD2126" s="166"/>
      <c r="FE2126" s="166"/>
      <c r="FF2126" s="166"/>
      <c r="FG2126" s="166"/>
      <c r="FH2126" s="166"/>
      <c r="FI2126" s="166"/>
      <c r="FJ2126" s="166"/>
    </row>
    <row r="2127" spans="13:166" s="19" customFormat="1">
      <c r="M2127" s="166"/>
      <c r="N2127" s="166"/>
      <c r="O2127" s="166"/>
      <c r="P2127" s="166"/>
      <c r="Q2127" s="166"/>
      <c r="R2127" s="166"/>
      <c r="S2127" s="166"/>
      <c r="T2127" s="166"/>
      <c r="U2127" s="166"/>
      <c r="V2127" s="166"/>
      <c r="W2127" s="166"/>
      <c r="X2127" s="166"/>
      <c r="Y2127" s="166"/>
      <c r="Z2127" s="166"/>
      <c r="AA2127" s="166"/>
      <c r="AB2127" s="166"/>
      <c r="AC2127" s="166"/>
      <c r="AD2127" s="166"/>
      <c r="AE2127" s="166"/>
      <c r="AF2127" s="166"/>
      <c r="AG2127" s="166"/>
      <c r="AH2127" s="167"/>
      <c r="AI2127" s="167"/>
      <c r="AJ2127" s="167"/>
      <c r="AK2127" s="167"/>
      <c r="AL2127" s="167"/>
      <c r="AM2127" s="167"/>
      <c r="AN2127" s="167"/>
      <c r="AO2127" s="167"/>
      <c r="AP2127" s="167"/>
      <c r="AQ2127" s="167"/>
      <c r="AR2127" s="167"/>
      <c r="AS2127" s="167"/>
      <c r="AT2127" s="167"/>
      <c r="AU2127" s="167"/>
      <c r="AV2127" s="167"/>
      <c r="AW2127" s="167"/>
      <c r="AX2127" s="167"/>
      <c r="AY2127" s="167"/>
      <c r="AZ2127" s="167"/>
      <c r="BA2127" s="167"/>
      <c r="BB2127" s="167"/>
      <c r="BC2127" s="167"/>
      <c r="BD2127" s="167"/>
      <c r="BE2127" s="167"/>
      <c r="BF2127" s="167"/>
      <c r="BG2127" s="167"/>
      <c r="BH2127" s="167"/>
      <c r="BI2127" s="167"/>
      <c r="BJ2127" s="167"/>
      <c r="BK2127" s="167"/>
      <c r="BL2127" s="166"/>
      <c r="BM2127" s="166"/>
      <c r="BN2127" s="166"/>
      <c r="BO2127" s="166"/>
      <c r="BP2127" s="166"/>
      <c r="BQ2127" s="166"/>
      <c r="BR2127" s="166"/>
      <c r="BS2127" s="166"/>
      <c r="BT2127" s="166"/>
      <c r="BU2127" s="166"/>
      <c r="BV2127" s="166"/>
      <c r="BW2127" s="166"/>
      <c r="BX2127" s="166"/>
      <c r="BY2127" s="166"/>
      <c r="BZ2127" s="166"/>
      <c r="CA2127" s="166"/>
      <c r="CB2127" s="166"/>
      <c r="CC2127" s="166"/>
      <c r="CD2127" s="166"/>
      <c r="CE2127" s="166"/>
      <c r="CF2127" s="166"/>
      <c r="CG2127" s="166"/>
      <c r="CH2127" s="166"/>
      <c r="CI2127" s="166"/>
      <c r="CJ2127" s="166"/>
      <c r="CK2127" s="166"/>
      <c r="CL2127" s="166"/>
      <c r="CM2127" s="166"/>
      <c r="CN2127" s="166"/>
      <c r="CO2127" s="166"/>
      <c r="CP2127" s="166"/>
      <c r="CQ2127" s="166"/>
      <c r="CR2127" s="166"/>
      <c r="CS2127" s="166"/>
      <c r="CT2127" s="166"/>
      <c r="CU2127" s="166"/>
      <c r="CV2127" s="166"/>
      <c r="CW2127" s="166"/>
      <c r="CX2127" s="166"/>
      <c r="CY2127" s="166"/>
      <c r="CZ2127" s="166"/>
      <c r="DA2127" s="166"/>
      <c r="DB2127" s="166"/>
      <c r="DC2127" s="166"/>
      <c r="DD2127" s="166"/>
      <c r="DE2127" s="166"/>
      <c r="DF2127" s="166"/>
      <c r="DG2127" s="166"/>
      <c r="DH2127" s="166"/>
      <c r="DI2127" s="166"/>
      <c r="DJ2127" s="166"/>
      <c r="DK2127" s="166"/>
      <c r="DL2127" s="166"/>
      <c r="DM2127" s="166"/>
      <c r="DN2127" s="166"/>
      <c r="DO2127" s="166"/>
      <c r="DP2127" s="166"/>
      <c r="DQ2127" s="166"/>
      <c r="DR2127" s="166"/>
      <c r="DS2127" s="166"/>
      <c r="DT2127" s="166"/>
      <c r="DU2127" s="166"/>
      <c r="DV2127" s="166"/>
      <c r="DW2127" s="166"/>
      <c r="DX2127" s="166"/>
      <c r="DY2127" s="166"/>
      <c r="DZ2127" s="166"/>
      <c r="EA2127" s="166"/>
      <c r="EB2127" s="166"/>
      <c r="EC2127" s="166"/>
      <c r="ED2127" s="166"/>
      <c r="EE2127" s="166"/>
      <c r="EF2127" s="166"/>
      <c r="EG2127" s="166"/>
      <c r="EH2127" s="166"/>
      <c r="EI2127" s="166"/>
      <c r="EJ2127" s="166"/>
      <c r="EK2127" s="166"/>
      <c r="EL2127" s="166"/>
      <c r="EM2127" s="166"/>
      <c r="EN2127" s="166"/>
      <c r="EO2127" s="166"/>
      <c r="EP2127" s="166"/>
      <c r="EQ2127" s="166"/>
      <c r="ER2127" s="166"/>
      <c r="ES2127" s="166"/>
      <c r="ET2127" s="166"/>
      <c r="EU2127" s="166"/>
      <c r="EV2127" s="166"/>
      <c r="EW2127" s="166"/>
      <c r="EX2127" s="166"/>
      <c r="EY2127" s="166"/>
      <c r="EZ2127" s="166"/>
      <c r="FA2127" s="166"/>
      <c r="FB2127" s="166"/>
      <c r="FC2127" s="166"/>
      <c r="FD2127" s="166"/>
      <c r="FE2127" s="166"/>
      <c r="FF2127" s="166"/>
      <c r="FG2127" s="166"/>
      <c r="FH2127" s="166"/>
      <c r="FI2127" s="166"/>
      <c r="FJ2127" s="166"/>
    </row>
    <row r="2128" spans="13:166" s="19" customFormat="1">
      <c r="M2128" s="166"/>
      <c r="N2128" s="166"/>
      <c r="O2128" s="166"/>
      <c r="P2128" s="166"/>
      <c r="Q2128" s="166"/>
      <c r="R2128" s="166"/>
      <c r="S2128" s="166"/>
      <c r="T2128" s="166"/>
      <c r="U2128" s="166"/>
      <c r="V2128" s="166"/>
      <c r="W2128" s="166"/>
      <c r="X2128" s="166"/>
      <c r="Y2128" s="166"/>
      <c r="Z2128" s="166"/>
      <c r="AA2128" s="166"/>
      <c r="AB2128" s="166"/>
      <c r="AC2128" s="166"/>
      <c r="AD2128" s="166"/>
      <c r="AE2128" s="166"/>
      <c r="AF2128" s="166"/>
      <c r="AG2128" s="166"/>
      <c r="AH2128" s="167"/>
      <c r="AI2128" s="167"/>
      <c r="AJ2128" s="167"/>
      <c r="AK2128" s="167"/>
      <c r="AL2128" s="167"/>
      <c r="AM2128" s="167"/>
      <c r="AN2128" s="167"/>
      <c r="AO2128" s="167"/>
      <c r="AP2128" s="167"/>
      <c r="AQ2128" s="167"/>
      <c r="AR2128" s="167"/>
      <c r="AS2128" s="167"/>
      <c r="AT2128" s="167"/>
      <c r="AU2128" s="167"/>
      <c r="AV2128" s="167"/>
      <c r="AW2128" s="167"/>
      <c r="AX2128" s="167"/>
      <c r="AY2128" s="167"/>
      <c r="AZ2128" s="167"/>
      <c r="BA2128" s="167"/>
      <c r="BB2128" s="167"/>
      <c r="BC2128" s="167"/>
      <c r="BD2128" s="167"/>
      <c r="BE2128" s="167"/>
      <c r="BF2128" s="167"/>
      <c r="BG2128" s="167"/>
      <c r="BH2128" s="167"/>
      <c r="BI2128" s="167"/>
      <c r="BJ2128" s="167"/>
      <c r="BK2128" s="167"/>
      <c r="BL2128" s="166"/>
      <c r="BM2128" s="166"/>
      <c r="BN2128" s="166"/>
      <c r="BO2128" s="166"/>
      <c r="BP2128" s="166"/>
      <c r="BQ2128" s="166"/>
      <c r="BR2128" s="166"/>
      <c r="BS2128" s="166"/>
      <c r="BT2128" s="166"/>
      <c r="BU2128" s="166"/>
      <c r="BV2128" s="166"/>
      <c r="BW2128" s="166"/>
      <c r="BX2128" s="166"/>
      <c r="BY2128" s="166"/>
      <c r="BZ2128" s="166"/>
      <c r="CA2128" s="166"/>
      <c r="CB2128" s="166"/>
      <c r="CC2128" s="166"/>
      <c r="CD2128" s="166"/>
      <c r="CE2128" s="166"/>
      <c r="CF2128" s="166"/>
      <c r="CG2128" s="166"/>
      <c r="CH2128" s="166"/>
      <c r="CI2128" s="166"/>
      <c r="CJ2128" s="166"/>
      <c r="CK2128" s="166"/>
      <c r="CL2128" s="166"/>
      <c r="CM2128" s="166"/>
      <c r="CN2128" s="166"/>
      <c r="CO2128" s="166"/>
      <c r="CP2128" s="166"/>
      <c r="CQ2128" s="166"/>
      <c r="CR2128" s="166"/>
      <c r="CS2128" s="166"/>
      <c r="CT2128" s="166"/>
      <c r="CU2128" s="166"/>
      <c r="CV2128" s="166"/>
      <c r="CW2128" s="166"/>
      <c r="CX2128" s="166"/>
      <c r="CY2128" s="166"/>
      <c r="CZ2128" s="166"/>
      <c r="DA2128" s="166"/>
      <c r="DB2128" s="166"/>
      <c r="DC2128" s="166"/>
      <c r="DD2128" s="166"/>
      <c r="DE2128" s="166"/>
      <c r="DF2128" s="166"/>
      <c r="DG2128" s="166"/>
      <c r="DH2128" s="166"/>
      <c r="DI2128" s="166"/>
      <c r="DJ2128" s="166"/>
      <c r="DK2128" s="166"/>
      <c r="DL2128" s="166"/>
      <c r="DM2128" s="166"/>
      <c r="DN2128" s="166"/>
      <c r="DO2128" s="166"/>
      <c r="DP2128" s="166"/>
      <c r="DQ2128" s="166"/>
      <c r="DR2128" s="166"/>
      <c r="DS2128" s="166"/>
      <c r="DT2128" s="166"/>
      <c r="DU2128" s="166"/>
      <c r="DV2128" s="166"/>
      <c r="DW2128" s="166"/>
      <c r="DX2128" s="166"/>
      <c r="DY2128" s="166"/>
      <c r="DZ2128" s="166"/>
      <c r="EA2128" s="166"/>
      <c r="EB2128" s="166"/>
      <c r="EC2128" s="166"/>
      <c r="ED2128" s="166"/>
      <c r="EE2128" s="166"/>
      <c r="EF2128" s="166"/>
      <c r="EG2128" s="166"/>
      <c r="EH2128" s="166"/>
      <c r="EI2128" s="166"/>
      <c r="EJ2128" s="166"/>
      <c r="EK2128" s="166"/>
      <c r="EL2128" s="166"/>
      <c r="EM2128" s="166"/>
      <c r="EN2128" s="166"/>
      <c r="EO2128" s="166"/>
      <c r="EP2128" s="166"/>
      <c r="EQ2128" s="166"/>
      <c r="ER2128" s="166"/>
      <c r="ES2128" s="166"/>
      <c r="ET2128" s="166"/>
      <c r="EU2128" s="166"/>
      <c r="EV2128" s="166"/>
      <c r="EW2128" s="166"/>
      <c r="EX2128" s="166"/>
      <c r="EY2128" s="166"/>
      <c r="EZ2128" s="166"/>
      <c r="FA2128" s="166"/>
      <c r="FB2128" s="166"/>
      <c r="FC2128" s="166"/>
      <c r="FD2128" s="166"/>
      <c r="FE2128" s="166"/>
      <c r="FF2128" s="166"/>
      <c r="FG2128" s="166"/>
      <c r="FH2128" s="166"/>
      <c r="FI2128" s="166"/>
      <c r="FJ2128" s="166"/>
    </row>
    <row r="2129" spans="13:166" s="19" customFormat="1">
      <c r="M2129" s="166"/>
      <c r="N2129" s="166"/>
      <c r="O2129" s="166"/>
      <c r="P2129" s="166"/>
      <c r="Q2129" s="166"/>
      <c r="R2129" s="166"/>
      <c r="S2129" s="166"/>
      <c r="T2129" s="166"/>
      <c r="U2129" s="166"/>
      <c r="V2129" s="166"/>
      <c r="W2129" s="166"/>
      <c r="X2129" s="166"/>
      <c r="Y2129" s="166"/>
      <c r="Z2129" s="166"/>
      <c r="AA2129" s="166"/>
      <c r="AB2129" s="166"/>
      <c r="AC2129" s="166"/>
      <c r="AD2129" s="166"/>
      <c r="AE2129" s="166"/>
      <c r="AF2129" s="166"/>
      <c r="AG2129" s="166"/>
      <c r="AH2129" s="167"/>
      <c r="AI2129" s="167"/>
      <c r="AJ2129" s="167"/>
      <c r="AK2129" s="167"/>
      <c r="AL2129" s="167"/>
      <c r="AM2129" s="167"/>
      <c r="AN2129" s="167"/>
      <c r="AO2129" s="167"/>
      <c r="AP2129" s="167"/>
      <c r="AQ2129" s="167"/>
      <c r="AR2129" s="167"/>
      <c r="AS2129" s="167"/>
      <c r="AT2129" s="167"/>
      <c r="AU2129" s="167"/>
      <c r="AV2129" s="167"/>
      <c r="AW2129" s="167"/>
      <c r="AX2129" s="167"/>
      <c r="AY2129" s="167"/>
      <c r="AZ2129" s="167"/>
      <c r="BA2129" s="167"/>
      <c r="BB2129" s="167"/>
      <c r="BC2129" s="167"/>
      <c r="BD2129" s="167"/>
      <c r="BE2129" s="167"/>
      <c r="BF2129" s="167"/>
      <c r="BG2129" s="167"/>
      <c r="BH2129" s="167"/>
      <c r="BI2129" s="167"/>
      <c r="BJ2129" s="167"/>
      <c r="BK2129" s="167"/>
      <c r="BL2129" s="166"/>
      <c r="BM2129" s="166"/>
      <c r="BN2129" s="166"/>
      <c r="BO2129" s="166"/>
      <c r="BP2129" s="166"/>
      <c r="BQ2129" s="166"/>
      <c r="BR2129" s="166"/>
      <c r="BS2129" s="166"/>
      <c r="BT2129" s="166"/>
      <c r="BU2129" s="166"/>
      <c r="BV2129" s="166"/>
      <c r="BW2129" s="166"/>
      <c r="BX2129" s="166"/>
      <c r="BY2129" s="166"/>
      <c r="BZ2129" s="166"/>
      <c r="CA2129" s="166"/>
      <c r="CB2129" s="166"/>
      <c r="CC2129" s="166"/>
      <c r="CD2129" s="166"/>
      <c r="CE2129" s="166"/>
      <c r="CF2129" s="166"/>
      <c r="CG2129" s="166"/>
      <c r="CH2129" s="166"/>
      <c r="CI2129" s="166"/>
      <c r="CJ2129" s="166"/>
      <c r="CK2129" s="166"/>
      <c r="CL2129" s="166"/>
      <c r="CM2129" s="166"/>
      <c r="CN2129" s="166"/>
      <c r="CO2129" s="166"/>
      <c r="CP2129" s="166"/>
      <c r="CQ2129" s="166"/>
      <c r="CR2129" s="166"/>
      <c r="CS2129" s="166"/>
      <c r="CT2129" s="166"/>
      <c r="CU2129" s="166"/>
      <c r="CV2129" s="166"/>
      <c r="CW2129" s="166"/>
      <c r="CX2129" s="166"/>
      <c r="CY2129" s="166"/>
      <c r="CZ2129" s="166"/>
      <c r="DA2129" s="166"/>
      <c r="DB2129" s="166"/>
      <c r="DC2129" s="166"/>
      <c r="DD2129" s="166"/>
      <c r="DE2129" s="166"/>
      <c r="DF2129" s="166"/>
      <c r="DG2129" s="166"/>
      <c r="DH2129" s="166"/>
      <c r="DI2129" s="166"/>
      <c r="DJ2129" s="166"/>
      <c r="DK2129" s="166"/>
      <c r="DL2129" s="166"/>
      <c r="DM2129" s="166"/>
      <c r="DN2129" s="166"/>
      <c r="DO2129" s="166"/>
      <c r="DP2129" s="166"/>
      <c r="DQ2129" s="166"/>
      <c r="DR2129" s="166"/>
      <c r="DS2129" s="166"/>
      <c r="DT2129" s="166"/>
      <c r="DU2129" s="166"/>
      <c r="DV2129" s="166"/>
      <c r="DW2129" s="166"/>
      <c r="DX2129" s="166"/>
      <c r="DY2129" s="166"/>
      <c r="DZ2129" s="166"/>
      <c r="EA2129" s="166"/>
      <c r="EB2129" s="166"/>
      <c r="EC2129" s="166"/>
      <c r="ED2129" s="166"/>
      <c r="EE2129" s="166"/>
      <c r="EF2129" s="166"/>
      <c r="EG2129" s="166"/>
      <c r="EH2129" s="166"/>
      <c r="EI2129" s="166"/>
      <c r="EJ2129" s="166"/>
      <c r="EK2129" s="166"/>
      <c r="EL2129" s="166"/>
      <c r="EM2129" s="166"/>
      <c r="EN2129" s="166"/>
      <c r="EO2129" s="166"/>
      <c r="EP2129" s="166"/>
      <c r="EQ2129" s="166"/>
      <c r="ER2129" s="166"/>
      <c r="ES2129" s="166"/>
      <c r="ET2129" s="166"/>
      <c r="EU2129" s="166"/>
      <c r="EV2129" s="166"/>
      <c r="EW2129" s="166"/>
      <c r="EX2129" s="166"/>
      <c r="EY2129" s="166"/>
      <c r="EZ2129" s="166"/>
      <c r="FA2129" s="166"/>
      <c r="FB2129" s="166"/>
      <c r="FC2129" s="166"/>
      <c r="FD2129" s="166"/>
      <c r="FE2129" s="166"/>
      <c r="FF2129" s="166"/>
      <c r="FG2129" s="166"/>
      <c r="FH2129" s="166"/>
      <c r="FI2129" s="166"/>
      <c r="FJ2129" s="166"/>
    </row>
    <row r="2130" spans="13:166" s="19" customFormat="1">
      <c r="M2130" s="166"/>
      <c r="N2130" s="166"/>
      <c r="O2130" s="166"/>
      <c r="P2130" s="166"/>
      <c r="Q2130" s="166"/>
      <c r="R2130" s="166"/>
      <c r="S2130" s="166"/>
      <c r="T2130" s="166"/>
      <c r="U2130" s="166"/>
      <c r="V2130" s="166"/>
      <c r="W2130" s="166"/>
      <c r="X2130" s="166"/>
      <c r="Y2130" s="166"/>
      <c r="Z2130" s="166"/>
      <c r="AA2130" s="166"/>
      <c r="AB2130" s="166"/>
      <c r="AC2130" s="166"/>
      <c r="AD2130" s="166"/>
      <c r="AE2130" s="166"/>
      <c r="AF2130" s="166"/>
      <c r="AG2130" s="166"/>
      <c r="AH2130" s="167"/>
      <c r="AI2130" s="167"/>
      <c r="AJ2130" s="167"/>
      <c r="AK2130" s="167"/>
      <c r="AL2130" s="167"/>
      <c r="AM2130" s="167"/>
      <c r="AN2130" s="167"/>
      <c r="AO2130" s="167"/>
      <c r="AP2130" s="167"/>
      <c r="AQ2130" s="167"/>
      <c r="AR2130" s="167"/>
      <c r="AS2130" s="167"/>
      <c r="AT2130" s="167"/>
      <c r="AU2130" s="167"/>
      <c r="AV2130" s="167"/>
      <c r="AW2130" s="167"/>
      <c r="AX2130" s="167"/>
      <c r="AY2130" s="167"/>
      <c r="AZ2130" s="167"/>
      <c r="BA2130" s="167"/>
      <c r="BB2130" s="167"/>
      <c r="BC2130" s="167"/>
      <c r="BD2130" s="167"/>
      <c r="BE2130" s="167"/>
      <c r="BF2130" s="167"/>
      <c r="BG2130" s="167"/>
      <c r="BH2130" s="167"/>
      <c r="BI2130" s="167"/>
      <c r="BJ2130" s="167"/>
      <c r="BK2130" s="167"/>
      <c r="BL2130" s="166"/>
      <c r="BM2130" s="166"/>
      <c r="BN2130" s="166"/>
      <c r="BO2130" s="166"/>
      <c r="BP2130" s="166"/>
      <c r="BQ2130" s="166"/>
      <c r="BR2130" s="166"/>
      <c r="BS2130" s="166"/>
      <c r="BT2130" s="166"/>
      <c r="BU2130" s="166"/>
      <c r="BV2130" s="166"/>
      <c r="BW2130" s="166"/>
      <c r="BX2130" s="166"/>
      <c r="BY2130" s="166"/>
      <c r="BZ2130" s="166"/>
      <c r="CA2130" s="166"/>
      <c r="CB2130" s="166"/>
      <c r="CC2130" s="166"/>
      <c r="CD2130" s="166"/>
      <c r="CE2130" s="166"/>
      <c r="CF2130" s="166"/>
      <c r="CG2130" s="166"/>
      <c r="CH2130" s="166"/>
      <c r="CI2130" s="166"/>
      <c r="CJ2130" s="166"/>
      <c r="CK2130" s="166"/>
      <c r="CL2130" s="166"/>
      <c r="CM2130" s="166"/>
      <c r="CN2130" s="166"/>
      <c r="CO2130" s="166"/>
      <c r="CP2130" s="166"/>
      <c r="CQ2130" s="166"/>
      <c r="CR2130" s="166"/>
      <c r="CS2130" s="166"/>
      <c r="CT2130" s="166"/>
      <c r="CU2130" s="166"/>
      <c r="CV2130" s="166"/>
      <c r="CW2130" s="166"/>
      <c r="CX2130" s="166"/>
      <c r="CY2130" s="166"/>
      <c r="CZ2130" s="166"/>
      <c r="DA2130" s="166"/>
      <c r="DB2130" s="166"/>
      <c r="DC2130" s="166"/>
      <c r="DD2130" s="166"/>
      <c r="DE2130" s="166"/>
      <c r="DF2130" s="166"/>
      <c r="DG2130" s="166"/>
      <c r="DH2130" s="166"/>
      <c r="DI2130" s="166"/>
      <c r="DJ2130" s="166"/>
      <c r="DK2130" s="166"/>
      <c r="DL2130" s="166"/>
      <c r="DM2130" s="166"/>
      <c r="DN2130" s="166"/>
      <c r="DO2130" s="166"/>
      <c r="DP2130" s="166"/>
      <c r="DQ2130" s="166"/>
      <c r="DR2130" s="166"/>
      <c r="DS2130" s="166"/>
      <c r="DT2130" s="166"/>
      <c r="DU2130" s="166"/>
      <c r="DV2130" s="166"/>
      <c r="DW2130" s="166"/>
      <c r="DX2130" s="166"/>
      <c r="DY2130" s="166"/>
      <c r="DZ2130" s="166"/>
      <c r="EA2130" s="166"/>
      <c r="EB2130" s="166"/>
      <c r="EC2130" s="166"/>
      <c r="ED2130" s="166"/>
      <c r="EE2130" s="166"/>
      <c r="EF2130" s="166"/>
      <c r="EG2130" s="166"/>
      <c r="EH2130" s="166"/>
      <c r="EI2130" s="166"/>
      <c r="EJ2130" s="166"/>
      <c r="EK2130" s="166"/>
      <c r="EL2130" s="166"/>
      <c r="EM2130" s="166"/>
      <c r="EN2130" s="166"/>
      <c r="EO2130" s="166"/>
      <c r="EP2130" s="166"/>
      <c r="EQ2130" s="166"/>
      <c r="ER2130" s="166"/>
      <c r="ES2130" s="166"/>
      <c r="ET2130" s="166"/>
      <c r="EU2130" s="166"/>
      <c r="EV2130" s="166"/>
      <c r="EW2130" s="166"/>
      <c r="EX2130" s="166"/>
      <c r="EY2130" s="166"/>
      <c r="EZ2130" s="166"/>
      <c r="FA2130" s="166"/>
      <c r="FB2130" s="166"/>
      <c r="FC2130" s="166"/>
      <c r="FD2130" s="166"/>
      <c r="FE2130" s="166"/>
      <c r="FF2130" s="166"/>
      <c r="FG2130" s="166"/>
      <c r="FH2130" s="166"/>
      <c r="FI2130" s="166"/>
      <c r="FJ2130" s="166"/>
    </row>
    <row r="2131" spans="13:166" s="19" customFormat="1">
      <c r="M2131" s="166"/>
      <c r="N2131" s="166"/>
      <c r="O2131" s="166"/>
      <c r="P2131" s="166"/>
      <c r="Q2131" s="166"/>
      <c r="R2131" s="166"/>
      <c r="S2131" s="166"/>
      <c r="T2131" s="166"/>
      <c r="U2131" s="166"/>
      <c r="V2131" s="166"/>
      <c r="W2131" s="166"/>
      <c r="X2131" s="166"/>
      <c r="Y2131" s="166"/>
      <c r="Z2131" s="166"/>
      <c r="AA2131" s="166"/>
      <c r="AB2131" s="166"/>
      <c r="AC2131" s="166"/>
      <c r="AD2131" s="166"/>
      <c r="AE2131" s="166"/>
      <c r="AF2131" s="166"/>
      <c r="AG2131" s="166"/>
      <c r="AH2131" s="167"/>
      <c r="AI2131" s="167"/>
      <c r="AJ2131" s="167"/>
      <c r="AK2131" s="167"/>
      <c r="AL2131" s="167"/>
      <c r="AM2131" s="167"/>
      <c r="AN2131" s="167"/>
      <c r="AO2131" s="167"/>
      <c r="AP2131" s="167"/>
      <c r="AQ2131" s="167"/>
      <c r="AR2131" s="167"/>
      <c r="AS2131" s="167"/>
      <c r="AT2131" s="167"/>
      <c r="AU2131" s="167"/>
      <c r="AV2131" s="167"/>
      <c r="AW2131" s="167"/>
      <c r="AX2131" s="167"/>
      <c r="AY2131" s="167"/>
      <c r="AZ2131" s="167"/>
      <c r="BA2131" s="167"/>
      <c r="BB2131" s="167"/>
      <c r="BC2131" s="167"/>
      <c r="BD2131" s="167"/>
      <c r="BE2131" s="167"/>
      <c r="BF2131" s="167"/>
      <c r="BG2131" s="167"/>
      <c r="BH2131" s="167"/>
      <c r="BI2131" s="167"/>
      <c r="BJ2131" s="167"/>
      <c r="BK2131" s="167"/>
      <c r="BL2131" s="166"/>
      <c r="BM2131" s="166"/>
      <c r="BN2131" s="166"/>
      <c r="BO2131" s="166"/>
      <c r="BP2131" s="166"/>
      <c r="BQ2131" s="166"/>
      <c r="BR2131" s="166"/>
      <c r="BS2131" s="166"/>
      <c r="BT2131" s="166"/>
      <c r="BU2131" s="166"/>
      <c r="BV2131" s="166"/>
      <c r="BW2131" s="166"/>
      <c r="BX2131" s="166"/>
      <c r="BY2131" s="166"/>
      <c r="BZ2131" s="166"/>
      <c r="CA2131" s="166"/>
      <c r="CB2131" s="166"/>
      <c r="CC2131" s="166"/>
      <c r="CD2131" s="166"/>
      <c r="CE2131" s="166"/>
      <c r="CF2131" s="166"/>
      <c r="CG2131" s="166"/>
      <c r="CH2131" s="166"/>
      <c r="CI2131" s="166"/>
      <c r="CJ2131" s="166"/>
      <c r="CK2131" s="166"/>
      <c r="CL2131" s="166"/>
      <c r="CM2131" s="166"/>
      <c r="CN2131" s="166"/>
      <c r="CO2131" s="166"/>
      <c r="CP2131" s="166"/>
      <c r="CQ2131" s="166"/>
      <c r="CR2131" s="166"/>
      <c r="CS2131" s="166"/>
      <c r="CT2131" s="166"/>
      <c r="CU2131" s="166"/>
      <c r="CV2131" s="166"/>
      <c r="CW2131" s="166"/>
      <c r="CX2131" s="166"/>
      <c r="CY2131" s="166"/>
      <c r="CZ2131" s="166"/>
      <c r="DA2131" s="166"/>
      <c r="DB2131" s="166"/>
      <c r="DC2131" s="166"/>
      <c r="DD2131" s="166"/>
      <c r="DE2131" s="166"/>
      <c r="DF2131" s="166"/>
      <c r="DG2131" s="166"/>
      <c r="DH2131" s="166"/>
      <c r="DI2131" s="166"/>
      <c r="DJ2131" s="166"/>
      <c r="DK2131" s="166"/>
      <c r="DL2131" s="166"/>
      <c r="DM2131" s="166"/>
      <c r="DN2131" s="166"/>
      <c r="DO2131" s="166"/>
      <c r="DP2131" s="166"/>
      <c r="DQ2131" s="166"/>
      <c r="DR2131" s="166"/>
      <c r="DS2131" s="166"/>
      <c r="DT2131" s="166"/>
      <c r="DU2131" s="166"/>
      <c r="DV2131" s="166"/>
      <c r="DW2131" s="166"/>
      <c r="DX2131" s="166"/>
      <c r="DY2131" s="166"/>
      <c r="DZ2131" s="166"/>
      <c r="EA2131" s="166"/>
      <c r="EB2131" s="166"/>
      <c r="EC2131" s="166"/>
      <c r="ED2131" s="166"/>
      <c r="EE2131" s="166"/>
      <c r="EF2131" s="166"/>
      <c r="EG2131" s="166"/>
      <c r="EH2131" s="166"/>
      <c r="EI2131" s="166"/>
      <c r="EJ2131" s="166"/>
      <c r="EK2131" s="166"/>
      <c r="EL2131" s="166"/>
      <c r="EM2131" s="166"/>
      <c r="EN2131" s="166"/>
      <c r="EO2131" s="166"/>
      <c r="EP2131" s="166"/>
      <c r="EQ2131" s="166"/>
      <c r="ER2131" s="166"/>
      <c r="ES2131" s="166"/>
      <c r="ET2131" s="166"/>
      <c r="EU2131" s="166"/>
      <c r="EV2131" s="166"/>
      <c r="EW2131" s="166"/>
      <c r="EX2131" s="166"/>
      <c r="EY2131" s="166"/>
      <c r="EZ2131" s="166"/>
      <c r="FA2131" s="166"/>
      <c r="FB2131" s="166"/>
      <c r="FC2131" s="166"/>
      <c r="FD2131" s="166"/>
      <c r="FE2131" s="166"/>
      <c r="FF2131" s="166"/>
      <c r="FG2131" s="166"/>
      <c r="FH2131" s="166"/>
      <c r="FI2131" s="166"/>
      <c r="FJ2131" s="166"/>
    </row>
    <row r="2132" spans="13:166" s="19" customFormat="1">
      <c r="M2132" s="166"/>
      <c r="N2132" s="166"/>
      <c r="O2132" s="166"/>
      <c r="P2132" s="166"/>
      <c r="Q2132" s="166"/>
      <c r="R2132" s="166"/>
      <c r="S2132" s="166"/>
      <c r="T2132" s="166"/>
      <c r="U2132" s="166"/>
      <c r="V2132" s="166"/>
      <c r="W2132" s="166"/>
      <c r="X2132" s="166"/>
      <c r="Y2132" s="166"/>
      <c r="Z2132" s="166"/>
      <c r="AA2132" s="166"/>
      <c r="AB2132" s="166"/>
      <c r="AC2132" s="166"/>
      <c r="AD2132" s="166"/>
      <c r="AE2132" s="166"/>
      <c r="AF2132" s="166"/>
      <c r="AG2132" s="166"/>
      <c r="AH2132" s="167"/>
      <c r="AI2132" s="167"/>
      <c r="AJ2132" s="167"/>
      <c r="AK2132" s="167"/>
      <c r="AL2132" s="167"/>
      <c r="AM2132" s="167"/>
      <c r="AN2132" s="167"/>
      <c r="AO2132" s="167"/>
      <c r="AP2132" s="167"/>
      <c r="AQ2132" s="167"/>
      <c r="AR2132" s="167"/>
      <c r="AS2132" s="167"/>
      <c r="AT2132" s="167"/>
      <c r="AU2132" s="167"/>
      <c r="AV2132" s="167"/>
      <c r="AW2132" s="167"/>
      <c r="AX2132" s="167"/>
      <c r="AY2132" s="167"/>
      <c r="AZ2132" s="167"/>
      <c r="BA2132" s="167"/>
      <c r="BB2132" s="167"/>
      <c r="BC2132" s="167"/>
      <c r="BD2132" s="167"/>
      <c r="BE2132" s="167"/>
      <c r="BF2132" s="167"/>
      <c r="BG2132" s="167"/>
      <c r="BH2132" s="167"/>
      <c r="BI2132" s="167"/>
      <c r="BJ2132" s="167"/>
      <c r="BK2132" s="167"/>
      <c r="BL2132" s="166"/>
      <c r="BM2132" s="166"/>
      <c r="BN2132" s="166"/>
      <c r="BO2132" s="166"/>
      <c r="BP2132" s="166"/>
      <c r="BQ2132" s="166"/>
      <c r="BR2132" s="166"/>
      <c r="BS2132" s="166"/>
      <c r="BT2132" s="166"/>
      <c r="BU2132" s="166"/>
      <c r="BV2132" s="166"/>
      <c r="BW2132" s="166"/>
      <c r="BX2132" s="166"/>
      <c r="BY2132" s="166"/>
      <c r="BZ2132" s="166"/>
      <c r="CA2132" s="166"/>
      <c r="CB2132" s="166"/>
      <c r="CC2132" s="166"/>
      <c r="CD2132" s="166"/>
      <c r="CE2132" s="166"/>
      <c r="CF2132" s="166"/>
      <c r="CG2132" s="166"/>
      <c r="CH2132" s="166"/>
      <c r="CI2132" s="166"/>
      <c r="CJ2132" s="166"/>
      <c r="CK2132" s="166"/>
      <c r="CL2132" s="166"/>
      <c r="CM2132" s="166"/>
      <c r="CN2132" s="166"/>
      <c r="CO2132" s="166"/>
      <c r="CP2132" s="166"/>
      <c r="CQ2132" s="166"/>
      <c r="CR2132" s="166"/>
      <c r="CS2132" s="166"/>
      <c r="CT2132" s="166"/>
      <c r="CU2132" s="166"/>
      <c r="CV2132" s="166"/>
      <c r="CW2132" s="166"/>
      <c r="CX2132" s="166"/>
      <c r="CY2132" s="166"/>
      <c r="CZ2132" s="166"/>
      <c r="DA2132" s="166"/>
      <c r="DB2132" s="166"/>
      <c r="DC2132" s="166"/>
      <c r="DD2132" s="166"/>
      <c r="DE2132" s="166"/>
      <c r="DF2132" s="166"/>
      <c r="DG2132" s="166"/>
      <c r="DH2132" s="166"/>
      <c r="DI2132" s="166"/>
      <c r="DJ2132" s="166"/>
      <c r="DK2132" s="166"/>
      <c r="DL2132" s="166"/>
      <c r="DM2132" s="166"/>
      <c r="DN2132" s="166"/>
      <c r="DO2132" s="166"/>
      <c r="DP2132" s="166"/>
      <c r="DQ2132" s="166"/>
      <c r="DR2132" s="166"/>
      <c r="DS2132" s="166"/>
      <c r="DT2132" s="166"/>
      <c r="DU2132" s="166"/>
      <c r="DV2132" s="166"/>
      <c r="DW2132" s="166"/>
      <c r="DX2132" s="166"/>
      <c r="DY2132" s="166"/>
      <c r="DZ2132" s="166"/>
      <c r="EA2132" s="166"/>
      <c r="EB2132" s="166"/>
      <c r="EC2132" s="166"/>
      <c r="ED2132" s="166"/>
      <c r="EE2132" s="166"/>
      <c r="EF2132" s="166"/>
      <c r="EG2132" s="166"/>
      <c r="EH2132" s="166"/>
      <c r="EI2132" s="166"/>
      <c r="EJ2132" s="166"/>
      <c r="EK2132" s="166"/>
      <c r="EL2132" s="166"/>
      <c r="EM2132" s="166"/>
      <c r="EN2132" s="166"/>
      <c r="EO2132" s="166"/>
      <c r="EP2132" s="166"/>
      <c r="EQ2132" s="166"/>
      <c r="ER2132" s="166"/>
      <c r="ES2132" s="166"/>
      <c r="ET2132" s="166"/>
      <c r="EU2132" s="166"/>
      <c r="EV2132" s="166"/>
      <c r="EW2132" s="166"/>
      <c r="EX2132" s="166"/>
      <c r="EY2132" s="166"/>
      <c r="EZ2132" s="166"/>
      <c r="FA2132" s="166"/>
      <c r="FB2132" s="166"/>
      <c r="FC2132" s="166"/>
      <c r="FD2132" s="166"/>
      <c r="FE2132" s="166"/>
      <c r="FF2132" s="166"/>
      <c r="FG2132" s="166"/>
      <c r="FH2132" s="166"/>
      <c r="FI2132" s="166"/>
      <c r="FJ2132" s="166"/>
    </row>
    <row r="2133" spans="13:166" s="19" customFormat="1">
      <c r="M2133" s="166"/>
      <c r="N2133" s="166"/>
      <c r="O2133" s="166"/>
      <c r="P2133" s="166"/>
      <c r="Q2133" s="166"/>
      <c r="R2133" s="166"/>
      <c r="S2133" s="166"/>
      <c r="T2133" s="166"/>
      <c r="U2133" s="166"/>
      <c r="V2133" s="166"/>
      <c r="W2133" s="166"/>
      <c r="X2133" s="166"/>
      <c r="Y2133" s="166"/>
      <c r="Z2133" s="166"/>
      <c r="AA2133" s="166"/>
      <c r="AB2133" s="166"/>
      <c r="AC2133" s="166"/>
      <c r="AD2133" s="166"/>
      <c r="AE2133" s="166"/>
      <c r="AF2133" s="166"/>
      <c r="AG2133" s="166"/>
      <c r="AH2133" s="167"/>
      <c r="AI2133" s="167"/>
      <c r="AJ2133" s="167"/>
      <c r="AK2133" s="167"/>
      <c r="AL2133" s="167"/>
      <c r="AM2133" s="167"/>
      <c r="AN2133" s="167"/>
      <c r="AO2133" s="167"/>
      <c r="AP2133" s="167"/>
      <c r="AQ2133" s="167"/>
      <c r="AR2133" s="167"/>
      <c r="AS2133" s="167"/>
      <c r="AT2133" s="167"/>
      <c r="AU2133" s="167"/>
      <c r="AV2133" s="167"/>
      <c r="AW2133" s="167"/>
      <c r="AX2133" s="167"/>
      <c r="AY2133" s="167"/>
      <c r="AZ2133" s="167"/>
      <c r="BA2133" s="167"/>
      <c r="BB2133" s="167"/>
      <c r="BC2133" s="167"/>
      <c r="BD2133" s="167"/>
      <c r="BE2133" s="167"/>
      <c r="BF2133" s="167"/>
      <c r="BG2133" s="167"/>
      <c r="BH2133" s="167"/>
      <c r="BI2133" s="167"/>
      <c r="BJ2133" s="167"/>
      <c r="BK2133" s="167"/>
      <c r="BL2133" s="166"/>
      <c r="BM2133" s="166"/>
      <c r="BN2133" s="166"/>
      <c r="BO2133" s="166"/>
      <c r="BP2133" s="166"/>
      <c r="BQ2133" s="166"/>
      <c r="BR2133" s="166"/>
      <c r="BS2133" s="166"/>
      <c r="BT2133" s="166"/>
      <c r="BU2133" s="166"/>
      <c r="BV2133" s="166"/>
      <c r="BW2133" s="166"/>
      <c r="BX2133" s="166"/>
      <c r="BY2133" s="166"/>
      <c r="BZ2133" s="166"/>
      <c r="CA2133" s="166"/>
      <c r="CB2133" s="166"/>
      <c r="CC2133" s="166"/>
      <c r="CD2133" s="166"/>
      <c r="CE2133" s="166"/>
      <c r="CF2133" s="166"/>
      <c r="CG2133" s="166"/>
      <c r="CH2133" s="166"/>
      <c r="CI2133" s="166"/>
      <c r="CJ2133" s="166"/>
      <c r="CK2133" s="166"/>
      <c r="CL2133" s="166"/>
      <c r="CM2133" s="166"/>
      <c r="CN2133" s="166"/>
      <c r="CO2133" s="166"/>
      <c r="CP2133" s="166"/>
      <c r="CQ2133" s="166"/>
      <c r="CR2133" s="166"/>
      <c r="CS2133" s="166"/>
      <c r="CT2133" s="166"/>
      <c r="CU2133" s="166"/>
      <c r="CV2133" s="166"/>
      <c r="CW2133" s="166"/>
      <c r="CX2133" s="166"/>
      <c r="CY2133" s="166"/>
      <c r="CZ2133" s="166"/>
      <c r="DA2133" s="166"/>
      <c r="DB2133" s="166"/>
      <c r="DC2133" s="166"/>
      <c r="DD2133" s="166"/>
      <c r="DE2133" s="166"/>
      <c r="DF2133" s="166"/>
      <c r="DG2133" s="166"/>
      <c r="DH2133" s="166"/>
      <c r="DI2133" s="166"/>
      <c r="DJ2133" s="166"/>
      <c r="DK2133" s="166"/>
      <c r="DL2133" s="166"/>
      <c r="DM2133" s="166"/>
      <c r="DN2133" s="166"/>
      <c r="DO2133" s="166"/>
      <c r="DP2133" s="166"/>
      <c r="DQ2133" s="166"/>
      <c r="DR2133" s="166"/>
      <c r="DS2133" s="166"/>
      <c r="DT2133" s="166"/>
      <c r="DU2133" s="166"/>
      <c r="DV2133" s="166"/>
      <c r="DW2133" s="166"/>
      <c r="DX2133" s="166"/>
      <c r="DY2133" s="166"/>
      <c r="DZ2133" s="166"/>
      <c r="EA2133" s="166"/>
      <c r="EB2133" s="166"/>
      <c r="EC2133" s="166"/>
      <c r="ED2133" s="166"/>
      <c r="EE2133" s="166"/>
      <c r="EF2133" s="166"/>
      <c r="EG2133" s="166"/>
      <c r="EH2133" s="166"/>
      <c r="EI2133" s="166"/>
      <c r="EJ2133" s="166"/>
      <c r="EK2133" s="166"/>
      <c r="EL2133" s="166"/>
      <c r="EM2133" s="166"/>
      <c r="EN2133" s="166"/>
      <c r="EO2133" s="166"/>
      <c r="EP2133" s="166"/>
      <c r="EQ2133" s="166"/>
      <c r="ER2133" s="166"/>
      <c r="ES2133" s="166"/>
      <c r="ET2133" s="166"/>
      <c r="EU2133" s="166"/>
      <c r="EV2133" s="166"/>
      <c r="EW2133" s="166"/>
      <c r="EX2133" s="166"/>
      <c r="EY2133" s="166"/>
      <c r="EZ2133" s="166"/>
      <c r="FA2133" s="166"/>
      <c r="FB2133" s="166"/>
      <c r="FC2133" s="166"/>
      <c r="FD2133" s="166"/>
      <c r="FE2133" s="166"/>
      <c r="FF2133" s="166"/>
      <c r="FG2133" s="166"/>
      <c r="FH2133" s="166"/>
      <c r="FI2133" s="166"/>
      <c r="FJ2133" s="166"/>
    </row>
    <row r="2134" spans="13:166" s="19" customFormat="1">
      <c r="M2134" s="166"/>
      <c r="N2134" s="166"/>
      <c r="O2134" s="166"/>
      <c r="P2134" s="166"/>
      <c r="Q2134" s="166"/>
      <c r="R2134" s="166"/>
      <c r="S2134" s="166"/>
      <c r="T2134" s="166"/>
      <c r="U2134" s="166"/>
      <c r="V2134" s="166"/>
      <c r="W2134" s="166"/>
      <c r="X2134" s="166"/>
      <c r="Y2134" s="166"/>
      <c r="Z2134" s="166"/>
      <c r="AA2134" s="166"/>
      <c r="AB2134" s="166"/>
      <c r="AC2134" s="166"/>
      <c r="AD2134" s="166"/>
      <c r="AE2134" s="166"/>
      <c r="AF2134" s="166"/>
      <c r="AG2134" s="166"/>
      <c r="AH2134" s="167"/>
      <c r="AI2134" s="167"/>
      <c r="AJ2134" s="167"/>
      <c r="AK2134" s="167"/>
      <c r="AL2134" s="167"/>
      <c r="AM2134" s="167"/>
      <c r="AN2134" s="167"/>
      <c r="AO2134" s="167"/>
      <c r="AP2134" s="167"/>
      <c r="AQ2134" s="167"/>
      <c r="AR2134" s="167"/>
      <c r="AS2134" s="167"/>
      <c r="AT2134" s="167"/>
      <c r="AU2134" s="167"/>
      <c r="AV2134" s="167"/>
      <c r="AW2134" s="167"/>
      <c r="AX2134" s="167"/>
      <c r="AY2134" s="167"/>
      <c r="AZ2134" s="167"/>
      <c r="BA2134" s="167"/>
      <c r="BB2134" s="167"/>
      <c r="BC2134" s="167"/>
      <c r="BD2134" s="167"/>
      <c r="BE2134" s="167"/>
      <c r="BF2134" s="167"/>
      <c r="BG2134" s="167"/>
      <c r="BH2134" s="167"/>
      <c r="BI2134" s="167"/>
      <c r="BJ2134" s="167"/>
      <c r="BK2134" s="167"/>
      <c r="BL2134" s="166"/>
      <c r="BM2134" s="166"/>
      <c r="BN2134" s="166"/>
      <c r="BO2134" s="166"/>
      <c r="BP2134" s="166"/>
      <c r="BQ2134" s="166"/>
      <c r="BR2134" s="166"/>
      <c r="BS2134" s="166"/>
      <c r="BT2134" s="166"/>
      <c r="BU2134" s="166"/>
      <c r="BV2134" s="166"/>
      <c r="BW2134" s="166"/>
      <c r="BX2134" s="166"/>
      <c r="BY2134" s="166"/>
      <c r="BZ2134" s="166"/>
      <c r="CA2134" s="166"/>
      <c r="CB2134" s="166"/>
      <c r="CC2134" s="166"/>
      <c r="CD2134" s="166"/>
      <c r="CE2134" s="166"/>
      <c r="CF2134" s="166"/>
      <c r="CG2134" s="166"/>
      <c r="CH2134" s="166"/>
      <c r="CI2134" s="166"/>
      <c r="CJ2134" s="166"/>
      <c r="CK2134" s="166"/>
      <c r="CL2134" s="166"/>
      <c r="CM2134" s="166"/>
      <c r="CN2134" s="166"/>
      <c r="CO2134" s="166"/>
      <c r="CP2134" s="166"/>
      <c r="CQ2134" s="166"/>
      <c r="CR2134" s="166"/>
      <c r="CS2134" s="166"/>
      <c r="CT2134" s="166"/>
      <c r="CU2134" s="166"/>
      <c r="CV2134" s="166"/>
      <c r="CW2134" s="166"/>
      <c r="CX2134" s="166"/>
      <c r="CY2134" s="166"/>
      <c r="CZ2134" s="166"/>
      <c r="DA2134" s="166"/>
      <c r="DB2134" s="166"/>
      <c r="DC2134" s="166"/>
      <c r="DD2134" s="166"/>
      <c r="DE2134" s="166"/>
      <c r="DF2134" s="166"/>
      <c r="DG2134" s="166"/>
      <c r="DH2134" s="166"/>
      <c r="DI2134" s="166"/>
      <c r="DJ2134" s="166"/>
      <c r="DK2134" s="166"/>
      <c r="DL2134" s="166"/>
      <c r="DM2134" s="166"/>
      <c r="DN2134" s="166"/>
      <c r="DO2134" s="166"/>
      <c r="DP2134" s="166"/>
      <c r="DQ2134" s="166"/>
      <c r="DR2134" s="166"/>
      <c r="DS2134" s="166"/>
      <c r="DT2134" s="166"/>
      <c r="DU2134" s="166"/>
      <c r="DV2134" s="166"/>
      <c r="DW2134" s="166"/>
      <c r="DX2134" s="166"/>
      <c r="DY2134" s="166"/>
      <c r="DZ2134" s="166"/>
      <c r="EA2134" s="166"/>
      <c r="EB2134" s="166"/>
      <c r="EC2134" s="166"/>
      <c r="ED2134" s="166"/>
      <c r="EE2134" s="166"/>
      <c r="EF2134" s="166"/>
      <c r="EG2134" s="166"/>
      <c r="EH2134" s="166"/>
      <c r="EI2134" s="166"/>
      <c r="EJ2134" s="166"/>
      <c r="EK2134" s="166"/>
      <c r="EL2134" s="166"/>
      <c r="EM2134" s="166"/>
      <c r="EN2134" s="166"/>
      <c r="EO2134" s="166"/>
      <c r="EP2134" s="166"/>
      <c r="EQ2134" s="166"/>
      <c r="ER2134" s="166"/>
      <c r="ES2134" s="166"/>
      <c r="ET2134" s="166"/>
      <c r="EU2134" s="166"/>
      <c r="EV2134" s="166"/>
      <c r="EW2134" s="166"/>
      <c r="EX2134" s="166"/>
      <c r="EY2134" s="166"/>
      <c r="EZ2134" s="166"/>
      <c r="FA2134" s="166"/>
      <c r="FB2134" s="166"/>
      <c r="FC2134" s="166"/>
      <c r="FD2134" s="166"/>
      <c r="FE2134" s="166"/>
      <c r="FF2134" s="166"/>
      <c r="FG2134" s="166"/>
      <c r="FH2134" s="166"/>
      <c r="FI2134" s="166"/>
      <c r="FJ2134" s="166"/>
    </row>
    <row r="2135" spans="13:166" s="19" customFormat="1">
      <c r="M2135" s="166"/>
      <c r="N2135" s="166"/>
      <c r="O2135" s="166"/>
      <c r="P2135" s="166"/>
      <c r="Q2135" s="166"/>
      <c r="R2135" s="166"/>
      <c r="S2135" s="166"/>
      <c r="T2135" s="166"/>
      <c r="U2135" s="166"/>
      <c r="V2135" s="166"/>
      <c r="W2135" s="166"/>
      <c r="X2135" s="166"/>
      <c r="Y2135" s="166"/>
      <c r="Z2135" s="166"/>
      <c r="AA2135" s="166"/>
      <c r="AB2135" s="166"/>
      <c r="AC2135" s="166"/>
      <c r="AD2135" s="166"/>
      <c r="AE2135" s="166"/>
      <c r="AF2135" s="166"/>
      <c r="AG2135" s="166"/>
      <c r="AH2135" s="167"/>
      <c r="AI2135" s="167"/>
      <c r="AJ2135" s="167"/>
      <c r="AK2135" s="167"/>
      <c r="AL2135" s="167"/>
      <c r="AM2135" s="167"/>
      <c r="AN2135" s="167"/>
      <c r="AO2135" s="167"/>
      <c r="AP2135" s="167"/>
      <c r="AQ2135" s="167"/>
      <c r="AR2135" s="167"/>
      <c r="AS2135" s="167"/>
      <c r="AT2135" s="167"/>
      <c r="AU2135" s="167"/>
      <c r="AV2135" s="167"/>
      <c r="AW2135" s="167"/>
      <c r="AX2135" s="167"/>
      <c r="AY2135" s="167"/>
      <c r="AZ2135" s="167"/>
      <c r="BA2135" s="167"/>
      <c r="BB2135" s="167"/>
      <c r="BC2135" s="167"/>
      <c r="BD2135" s="167"/>
      <c r="BE2135" s="167"/>
      <c r="BF2135" s="167"/>
      <c r="BG2135" s="167"/>
      <c r="BH2135" s="167"/>
      <c r="BI2135" s="167"/>
      <c r="BJ2135" s="167"/>
      <c r="BK2135" s="167"/>
      <c r="BL2135" s="166"/>
      <c r="BM2135" s="166"/>
      <c r="BN2135" s="166"/>
      <c r="BO2135" s="166"/>
      <c r="BP2135" s="166"/>
      <c r="BQ2135" s="166"/>
      <c r="BR2135" s="166"/>
      <c r="BS2135" s="166"/>
      <c r="BT2135" s="166"/>
      <c r="BU2135" s="166"/>
      <c r="BV2135" s="166"/>
      <c r="BW2135" s="166"/>
      <c r="BX2135" s="166"/>
      <c r="BY2135" s="166"/>
      <c r="BZ2135" s="166"/>
      <c r="CA2135" s="166"/>
      <c r="CB2135" s="166"/>
      <c r="CC2135" s="166"/>
      <c r="CD2135" s="166"/>
      <c r="CE2135" s="166"/>
      <c r="CF2135" s="166"/>
      <c r="CG2135" s="166"/>
      <c r="CH2135" s="166"/>
      <c r="CI2135" s="166"/>
      <c r="CJ2135" s="166"/>
      <c r="CK2135" s="166"/>
      <c r="CL2135" s="166"/>
      <c r="CM2135" s="166"/>
      <c r="CN2135" s="166"/>
      <c r="CO2135" s="166"/>
      <c r="CP2135" s="166"/>
      <c r="CQ2135" s="166"/>
      <c r="CR2135" s="166"/>
      <c r="CS2135" s="166"/>
      <c r="CT2135" s="166"/>
      <c r="CU2135" s="166"/>
      <c r="CV2135" s="166"/>
      <c r="CW2135" s="166"/>
      <c r="CX2135" s="166"/>
      <c r="CY2135" s="166"/>
      <c r="CZ2135" s="166"/>
      <c r="DA2135" s="166"/>
      <c r="DB2135" s="166"/>
      <c r="DC2135" s="166"/>
      <c r="DD2135" s="166"/>
      <c r="DE2135" s="166"/>
      <c r="DF2135" s="166"/>
      <c r="DG2135" s="166"/>
      <c r="DH2135" s="166"/>
      <c r="DI2135" s="166"/>
      <c r="DJ2135" s="166"/>
      <c r="DK2135" s="166"/>
      <c r="DL2135" s="166"/>
      <c r="DM2135" s="166"/>
      <c r="DN2135" s="166"/>
      <c r="DO2135" s="166"/>
      <c r="DP2135" s="166"/>
      <c r="DQ2135" s="166"/>
      <c r="DR2135" s="166"/>
      <c r="DS2135" s="166"/>
      <c r="DT2135" s="166"/>
      <c r="DU2135" s="166"/>
      <c r="DV2135" s="166"/>
      <c r="DW2135" s="166"/>
      <c r="DX2135" s="166"/>
      <c r="DY2135" s="166"/>
      <c r="DZ2135" s="166"/>
      <c r="EA2135" s="166"/>
      <c r="EB2135" s="166"/>
      <c r="EC2135" s="166"/>
      <c r="ED2135" s="166"/>
      <c r="EE2135" s="166"/>
      <c r="EF2135" s="166"/>
      <c r="EG2135" s="166"/>
      <c r="EH2135" s="166"/>
      <c r="EI2135" s="166"/>
      <c r="EJ2135" s="166"/>
      <c r="EK2135" s="166"/>
      <c r="EL2135" s="166"/>
      <c r="EM2135" s="166"/>
      <c r="EN2135" s="166"/>
      <c r="EO2135" s="166"/>
      <c r="EP2135" s="166"/>
      <c r="EQ2135" s="166"/>
      <c r="ER2135" s="166"/>
      <c r="ES2135" s="166"/>
      <c r="ET2135" s="166"/>
      <c r="EU2135" s="166"/>
      <c r="EV2135" s="166"/>
      <c r="EW2135" s="166"/>
      <c r="EX2135" s="166"/>
      <c r="EY2135" s="166"/>
      <c r="EZ2135" s="166"/>
      <c r="FA2135" s="166"/>
      <c r="FB2135" s="166"/>
      <c r="FC2135" s="166"/>
      <c r="FD2135" s="166"/>
      <c r="FE2135" s="166"/>
      <c r="FF2135" s="166"/>
      <c r="FG2135" s="166"/>
      <c r="FH2135" s="166"/>
      <c r="FI2135" s="166"/>
      <c r="FJ2135" s="166"/>
    </row>
    <row r="2136" spans="13:166" s="19" customFormat="1">
      <c r="M2136" s="166"/>
      <c r="N2136" s="166"/>
      <c r="O2136" s="166"/>
      <c r="P2136" s="166"/>
      <c r="Q2136" s="166"/>
      <c r="R2136" s="166"/>
      <c r="S2136" s="166"/>
      <c r="T2136" s="166"/>
      <c r="U2136" s="166"/>
      <c r="V2136" s="166"/>
      <c r="W2136" s="166"/>
      <c r="X2136" s="166"/>
      <c r="Y2136" s="166"/>
      <c r="Z2136" s="166"/>
      <c r="AA2136" s="166"/>
      <c r="AB2136" s="166"/>
      <c r="AC2136" s="166"/>
      <c r="AD2136" s="166"/>
      <c r="AE2136" s="166"/>
      <c r="AF2136" s="166"/>
      <c r="AG2136" s="166"/>
      <c r="AH2136" s="167"/>
      <c r="AI2136" s="167"/>
      <c r="AJ2136" s="167"/>
      <c r="AK2136" s="167"/>
      <c r="AL2136" s="167"/>
      <c r="AM2136" s="167"/>
      <c r="AN2136" s="167"/>
      <c r="AO2136" s="167"/>
      <c r="AP2136" s="167"/>
      <c r="AQ2136" s="167"/>
      <c r="AR2136" s="167"/>
      <c r="AS2136" s="167"/>
      <c r="AT2136" s="167"/>
      <c r="AU2136" s="167"/>
      <c r="AV2136" s="167"/>
      <c r="AW2136" s="167"/>
      <c r="AX2136" s="167"/>
      <c r="AY2136" s="167"/>
      <c r="AZ2136" s="167"/>
      <c r="BA2136" s="167"/>
      <c r="BB2136" s="167"/>
      <c r="BC2136" s="167"/>
      <c r="BD2136" s="167"/>
      <c r="BE2136" s="167"/>
      <c r="BF2136" s="167"/>
      <c r="BG2136" s="167"/>
      <c r="BH2136" s="167"/>
      <c r="BI2136" s="167"/>
      <c r="BJ2136" s="167"/>
      <c r="BK2136" s="167"/>
      <c r="BL2136" s="166"/>
      <c r="BM2136" s="166"/>
      <c r="BN2136" s="166"/>
      <c r="BO2136" s="166"/>
      <c r="BP2136" s="166"/>
      <c r="BQ2136" s="166"/>
      <c r="BR2136" s="166"/>
      <c r="BS2136" s="166"/>
      <c r="BT2136" s="166"/>
      <c r="BU2136" s="166"/>
      <c r="BV2136" s="166"/>
      <c r="BW2136" s="166"/>
      <c r="BX2136" s="166"/>
      <c r="BY2136" s="166"/>
      <c r="BZ2136" s="166"/>
      <c r="CA2136" s="166"/>
      <c r="CB2136" s="166"/>
      <c r="CC2136" s="166"/>
      <c r="CD2136" s="166"/>
      <c r="CE2136" s="166"/>
      <c r="CF2136" s="166"/>
      <c r="CG2136" s="166"/>
      <c r="CH2136" s="166"/>
      <c r="CI2136" s="166"/>
      <c r="CJ2136" s="166"/>
      <c r="CK2136" s="166"/>
      <c r="CL2136" s="166"/>
      <c r="CM2136" s="166"/>
      <c r="CN2136" s="166"/>
      <c r="CO2136" s="166"/>
      <c r="CP2136" s="166"/>
      <c r="CQ2136" s="166"/>
      <c r="CR2136" s="166"/>
      <c r="CS2136" s="166"/>
      <c r="CT2136" s="166"/>
      <c r="CU2136" s="166"/>
      <c r="CV2136" s="166"/>
      <c r="CW2136" s="166"/>
      <c r="CX2136" s="166"/>
      <c r="CY2136" s="166"/>
      <c r="CZ2136" s="166"/>
      <c r="DA2136" s="166"/>
      <c r="DB2136" s="166"/>
      <c r="DC2136" s="166"/>
      <c r="DD2136" s="166"/>
      <c r="DE2136" s="166"/>
      <c r="DF2136" s="166"/>
      <c r="DG2136" s="166"/>
      <c r="DH2136" s="166"/>
      <c r="DI2136" s="166"/>
      <c r="DJ2136" s="166"/>
      <c r="DK2136" s="166"/>
      <c r="DL2136" s="166"/>
      <c r="DM2136" s="166"/>
      <c r="DN2136" s="166"/>
      <c r="DO2136" s="166"/>
      <c r="DP2136" s="166"/>
      <c r="DQ2136" s="166"/>
      <c r="DR2136" s="166"/>
      <c r="DS2136" s="166"/>
      <c r="DT2136" s="166"/>
      <c r="DU2136" s="166"/>
      <c r="DV2136" s="166"/>
      <c r="DW2136" s="166"/>
      <c r="DX2136" s="166"/>
      <c r="DY2136" s="166"/>
      <c r="DZ2136" s="166"/>
      <c r="EA2136" s="166"/>
      <c r="EB2136" s="166"/>
      <c r="EC2136" s="166"/>
      <c r="ED2136" s="166"/>
      <c r="EE2136" s="166"/>
      <c r="EF2136" s="166"/>
      <c r="EG2136" s="166"/>
      <c r="EH2136" s="166"/>
      <c r="EI2136" s="166"/>
      <c r="EJ2136" s="166"/>
      <c r="EK2136" s="166"/>
      <c r="EL2136" s="166"/>
      <c r="EM2136" s="166"/>
      <c r="EN2136" s="166"/>
      <c r="EO2136" s="166"/>
      <c r="EP2136" s="166"/>
      <c r="EQ2136" s="166"/>
      <c r="ER2136" s="166"/>
      <c r="ES2136" s="166"/>
      <c r="ET2136" s="166"/>
      <c r="EU2136" s="166"/>
      <c r="EV2136" s="166"/>
      <c r="EW2136" s="166"/>
      <c r="EX2136" s="166"/>
      <c r="EY2136" s="166"/>
      <c r="EZ2136" s="166"/>
      <c r="FA2136" s="166"/>
      <c r="FB2136" s="166"/>
      <c r="FC2136" s="166"/>
      <c r="FD2136" s="166"/>
      <c r="FE2136" s="166"/>
      <c r="FF2136" s="166"/>
      <c r="FG2136" s="166"/>
      <c r="FH2136" s="166"/>
      <c r="FI2136" s="166"/>
      <c r="FJ2136" s="166"/>
    </row>
    <row r="2137" spans="13:166" s="19" customFormat="1">
      <c r="M2137" s="166"/>
      <c r="N2137" s="166"/>
      <c r="O2137" s="166"/>
      <c r="P2137" s="166"/>
      <c r="Q2137" s="166"/>
      <c r="R2137" s="166"/>
      <c r="S2137" s="166"/>
      <c r="T2137" s="166"/>
      <c r="U2137" s="166"/>
      <c r="V2137" s="166"/>
      <c r="W2137" s="166"/>
      <c r="X2137" s="166"/>
      <c r="Y2137" s="166"/>
      <c r="Z2137" s="166"/>
      <c r="AA2137" s="166"/>
      <c r="AB2137" s="166"/>
      <c r="AC2137" s="166"/>
      <c r="AD2137" s="166"/>
      <c r="AE2137" s="166"/>
      <c r="AF2137" s="166"/>
      <c r="AG2137" s="166"/>
      <c r="AH2137" s="167"/>
      <c r="AI2137" s="167"/>
      <c r="AJ2137" s="167"/>
      <c r="AK2137" s="167"/>
      <c r="AL2137" s="167"/>
      <c r="AM2137" s="167"/>
      <c r="AN2137" s="167"/>
      <c r="AO2137" s="167"/>
      <c r="AP2137" s="167"/>
      <c r="AQ2137" s="167"/>
      <c r="AR2137" s="167"/>
      <c r="AS2137" s="167"/>
      <c r="AT2137" s="167"/>
      <c r="AU2137" s="167"/>
      <c r="AV2137" s="167"/>
      <c r="AW2137" s="167"/>
      <c r="AX2137" s="167"/>
      <c r="AY2137" s="167"/>
      <c r="AZ2137" s="167"/>
      <c r="BA2137" s="167"/>
      <c r="BB2137" s="167"/>
      <c r="BC2137" s="167"/>
      <c r="BD2137" s="167"/>
      <c r="BE2137" s="167"/>
      <c r="BF2137" s="167"/>
      <c r="BG2137" s="167"/>
      <c r="BH2137" s="167"/>
      <c r="BI2137" s="167"/>
      <c r="BJ2137" s="167"/>
      <c r="BK2137" s="167"/>
      <c r="BL2137" s="166"/>
      <c r="BM2137" s="166"/>
      <c r="BN2137" s="166"/>
      <c r="BO2137" s="166"/>
      <c r="BP2137" s="166"/>
      <c r="BQ2137" s="166"/>
      <c r="BR2137" s="166"/>
      <c r="BS2137" s="166"/>
      <c r="BT2137" s="166"/>
      <c r="BU2137" s="166"/>
      <c r="BV2137" s="166"/>
      <c r="BW2137" s="166"/>
      <c r="BX2137" s="166"/>
      <c r="BY2137" s="166"/>
      <c r="BZ2137" s="166"/>
      <c r="CA2137" s="166"/>
      <c r="CB2137" s="166"/>
      <c r="CC2137" s="166"/>
      <c r="CD2137" s="166"/>
      <c r="CE2137" s="166"/>
      <c r="CF2137" s="166"/>
      <c r="CG2137" s="166"/>
      <c r="CH2137" s="166"/>
      <c r="CI2137" s="166"/>
      <c r="CJ2137" s="166"/>
      <c r="CK2137" s="166"/>
      <c r="CL2137" s="166"/>
      <c r="CM2137" s="166"/>
      <c r="CN2137" s="166"/>
      <c r="CO2137" s="166"/>
      <c r="CP2137" s="166"/>
      <c r="CQ2137" s="166"/>
      <c r="CR2137" s="166"/>
      <c r="CS2137" s="166"/>
      <c r="CT2137" s="166"/>
      <c r="CU2137" s="166"/>
      <c r="CV2137" s="166"/>
      <c r="CW2137" s="166"/>
      <c r="CX2137" s="166"/>
      <c r="CY2137" s="166"/>
      <c r="CZ2137" s="166"/>
      <c r="DA2137" s="166"/>
      <c r="DB2137" s="166"/>
      <c r="DC2137" s="166"/>
      <c r="DD2137" s="166"/>
      <c r="DE2137" s="166"/>
      <c r="DF2137" s="166"/>
      <c r="DG2137" s="166"/>
      <c r="DH2137" s="166"/>
      <c r="DI2137" s="166"/>
      <c r="DJ2137" s="166"/>
      <c r="DK2137" s="166"/>
      <c r="DL2137" s="166"/>
      <c r="DM2137" s="166"/>
      <c r="DN2137" s="166"/>
      <c r="DO2137" s="166"/>
      <c r="DP2137" s="166"/>
      <c r="DQ2137" s="166"/>
      <c r="DR2137" s="166"/>
      <c r="DS2137" s="166"/>
      <c r="DT2137" s="166"/>
      <c r="DU2137" s="166"/>
      <c r="DV2137" s="166"/>
      <c r="DW2137" s="166"/>
      <c r="DX2137" s="166"/>
      <c r="DY2137" s="166"/>
      <c r="DZ2137" s="166"/>
      <c r="EA2137" s="166"/>
      <c r="EB2137" s="166"/>
      <c r="EC2137" s="166"/>
      <c r="ED2137" s="166"/>
      <c r="EE2137" s="166"/>
      <c r="EF2137" s="166"/>
      <c r="EG2137" s="166"/>
      <c r="EH2137" s="166"/>
      <c r="EI2137" s="166"/>
      <c r="EJ2137" s="166"/>
      <c r="EK2137" s="166"/>
      <c r="EL2137" s="166"/>
      <c r="EM2137" s="166"/>
      <c r="EN2137" s="166"/>
      <c r="EO2137" s="166"/>
      <c r="EP2137" s="166"/>
      <c r="EQ2137" s="166"/>
      <c r="ER2137" s="166"/>
      <c r="ES2137" s="166"/>
      <c r="ET2137" s="166"/>
      <c r="EU2137" s="166"/>
      <c r="EV2137" s="166"/>
      <c r="EW2137" s="166"/>
      <c r="EX2137" s="166"/>
      <c r="EY2137" s="166"/>
      <c r="EZ2137" s="166"/>
      <c r="FA2137" s="166"/>
      <c r="FB2137" s="166"/>
      <c r="FC2137" s="166"/>
      <c r="FD2137" s="166"/>
      <c r="FE2137" s="166"/>
      <c r="FF2137" s="166"/>
      <c r="FG2137" s="166"/>
      <c r="FH2137" s="166"/>
      <c r="FI2137" s="166"/>
      <c r="FJ2137" s="166"/>
    </row>
    <row r="2138" spans="13:166" s="19" customFormat="1">
      <c r="M2138" s="166"/>
      <c r="N2138" s="166"/>
      <c r="O2138" s="166"/>
      <c r="P2138" s="166"/>
      <c r="Q2138" s="166"/>
      <c r="R2138" s="166"/>
      <c r="S2138" s="166"/>
      <c r="T2138" s="166"/>
      <c r="U2138" s="166"/>
      <c r="V2138" s="166"/>
      <c r="W2138" s="166"/>
      <c r="X2138" s="166"/>
      <c r="Y2138" s="166"/>
      <c r="Z2138" s="166"/>
      <c r="AA2138" s="166"/>
      <c r="AB2138" s="166"/>
      <c r="AC2138" s="166"/>
      <c r="AD2138" s="166"/>
      <c r="AE2138" s="166"/>
      <c r="AF2138" s="166"/>
      <c r="AG2138" s="166"/>
      <c r="AH2138" s="167"/>
      <c r="AI2138" s="167"/>
      <c r="AJ2138" s="167"/>
      <c r="AK2138" s="167"/>
      <c r="AL2138" s="167"/>
      <c r="AM2138" s="167"/>
      <c r="AN2138" s="167"/>
      <c r="AO2138" s="167"/>
      <c r="AP2138" s="167"/>
      <c r="AQ2138" s="167"/>
      <c r="AR2138" s="167"/>
      <c r="AS2138" s="167"/>
      <c r="AT2138" s="167"/>
      <c r="AU2138" s="167"/>
      <c r="AV2138" s="167"/>
      <c r="AW2138" s="167"/>
      <c r="AX2138" s="167"/>
      <c r="AY2138" s="167"/>
      <c r="AZ2138" s="167"/>
      <c r="BA2138" s="167"/>
      <c r="BB2138" s="167"/>
      <c r="BC2138" s="167"/>
      <c r="BD2138" s="167"/>
      <c r="BE2138" s="167"/>
      <c r="BF2138" s="167"/>
      <c r="BG2138" s="167"/>
      <c r="BH2138" s="167"/>
      <c r="BI2138" s="167"/>
      <c r="BJ2138" s="167"/>
      <c r="BK2138" s="167"/>
      <c r="BL2138" s="166"/>
      <c r="BM2138" s="166"/>
      <c r="BN2138" s="166"/>
      <c r="BO2138" s="166"/>
      <c r="BP2138" s="166"/>
      <c r="BQ2138" s="166"/>
      <c r="BR2138" s="166"/>
      <c r="BS2138" s="166"/>
      <c r="BT2138" s="166"/>
      <c r="BU2138" s="166"/>
      <c r="BV2138" s="166"/>
      <c r="BW2138" s="166"/>
      <c r="BX2138" s="166"/>
      <c r="BY2138" s="166"/>
      <c r="BZ2138" s="166"/>
      <c r="CA2138" s="166"/>
      <c r="CB2138" s="166"/>
      <c r="CC2138" s="166"/>
      <c r="CD2138" s="166"/>
      <c r="CE2138" s="166"/>
      <c r="CF2138" s="166"/>
      <c r="CG2138" s="166"/>
      <c r="CH2138" s="166"/>
      <c r="CI2138" s="166"/>
      <c r="CJ2138" s="166"/>
      <c r="CK2138" s="166"/>
      <c r="CL2138" s="166"/>
      <c r="CM2138" s="166"/>
      <c r="CN2138" s="166"/>
      <c r="CO2138" s="166"/>
      <c r="CP2138" s="166"/>
      <c r="CQ2138" s="166"/>
      <c r="CR2138" s="166"/>
      <c r="CS2138" s="166"/>
      <c r="CT2138" s="166"/>
      <c r="CU2138" s="166"/>
      <c r="CV2138" s="166"/>
      <c r="CW2138" s="166"/>
      <c r="CX2138" s="166"/>
      <c r="CY2138" s="166"/>
      <c r="CZ2138" s="166"/>
      <c r="DA2138" s="166"/>
      <c r="DB2138" s="166"/>
      <c r="DC2138" s="166"/>
      <c r="DD2138" s="166"/>
      <c r="DE2138" s="166"/>
      <c r="DF2138" s="166"/>
      <c r="DG2138" s="166"/>
      <c r="DH2138" s="166"/>
      <c r="DI2138" s="166"/>
      <c r="DJ2138" s="166"/>
      <c r="DK2138" s="166"/>
      <c r="DL2138" s="166"/>
      <c r="DM2138" s="166"/>
      <c r="DN2138" s="166"/>
      <c r="DO2138" s="166"/>
      <c r="DP2138" s="166"/>
      <c r="DQ2138" s="166"/>
      <c r="DR2138" s="166"/>
      <c r="DS2138" s="166"/>
      <c r="DT2138" s="166"/>
      <c r="DU2138" s="166"/>
      <c r="DV2138" s="166"/>
      <c r="DW2138" s="166"/>
      <c r="DX2138" s="166"/>
      <c r="DY2138" s="166"/>
      <c r="DZ2138" s="166"/>
      <c r="EA2138" s="166"/>
      <c r="EB2138" s="166"/>
      <c r="EC2138" s="166"/>
      <c r="ED2138" s="166"/>
      <c r="EE2138" s="166"/>
      <c r="EF2138" s="166"/>
      <c r="EG2138" s="166"/>
      <c r="EH2138" s="166"/>
      <c r="EI2138" s="166"/>
      <c r="EJ2138" s="166"/>
      <c r="EK2138" s="166"/>
      <c r="EL2138" s="166"/>
      <c r="EM2138" s="166"/>
      <c r="EN2138" s="166"/>
      <c r="EO2138" s="166"/>
      <c r="EP2138" s="166"/>
      <c r="EQ2138" s="166"/>
      <c r="ER2138" s="166"/>
      <c r="ES2138" s="166"/>
      <c r="ET2138" s="166"/>
      <c r="EU2138" s="166"/>
      <c r="EV2138" s="166"/>
      <c r="EW2138" s="166"/>
      <c r="EX2138" s="166"/>
      <c r="EY2138" s="166"/>
      <c r="EZ2138" s="166"/>
      <c r="FA2138" s="166"/>
      <c r="FB2138" s="166"/>
      <c r="FC2138" s="166"/>
      <c r="FD2138" s="166"/>
      <c r="FE2138" s="166"/>
      <c r="FF2138" s="166"/>
      <c r="FG2138" s="166"/>
      <c r="FH2138" s="166"/>
      <c r="FI2138" s="166"/>
      <c r="FJ2138" s="166"/>
    </row>
    <row r="2139" spans="13:166" s="19" customFormat="1">
      <c r="M2139" s="166"/>
      <c r="N2139" s="166"/>
      <c r="O2139" s="166"/>
      <c r="P2139" s="166"/>
      <c r="Q2139" s="166"/>
      <c r="R2139" s="166"/>
      <c r="S2139" s="166"/>
      <c r="T2139" s="166"/>
      <c r="U2139" s="166"/>
      <c r="V2139" s="166"/>
      <c r="W2139" s="166"/>
      <c r="X2139" s="166"/>
      <c r="Y2139" s="166"/>
      <c r="Z2139" s="166"/>
      <c r="AA2139" s="166"/>
      <c r="AB2139" s="166"/>
      <c r="AC2139" s="166"/>
      <c r="AD2139" s="166"/>
      <c r="AE2139" s="166"/>
      <c r="AF2139" s="166"/>
      <c r="AG2139" s="166"/>
      <c r="AH2139" s="167"/>
      <c r="AI2139" s="167"/>
      <c r="AJ2139" s="167"/>
      <c r="AK2139" s="167"/>
      <c r="AL2139" s="167"/>
      <c r="AM2139" s="167"/>
      <c r="AN2139" s="167"/>
      <c r="AO2139" s="167"/>
      <c r="AP2139" s="167"/>
      <c r="AQ2139" s="167"/>
      <c r="AR2139" s="167"/>
      <c r="AS2139" s="167"/>
      <c r="AT2139" s="167"/>
      <c r="AU2139" s="167"/>
      <c r="AV2139" s="167"/>
      <c r="AW2139" s="167"/>
      <c r="AX2139" s="167"/>
      <c r="AY2139" s="167"/>
      <c r="AZ2139" s="167"/>
      <c r="BA2139" s="167"/>
      <c r="BB2139" s="167"/>
      <c r="BC2139" s="167"/>
      <c r="BD2139" s="167"/>
      <c r="BE2139" s="167"/>
      <c r="BF2139" s="167"/>
      <c r="BG2139" s="167"/>
      <c r="BH2139" s="167"/>
      <c r="BI2139" s="167"/>
      <c r="BJ2139" s="167"/>
      <c r="BK2139" s="167"/>
      <c r="BL2139" s="166"/>
      <c r="BM2139" s="166"/>
      <c r="BN2139" s="166"/>
      <c r="BO2139" s="166"/>
      <c r="BP2139" s="166"/>
      <c r="BQ2139" s="166"/>
      <c r="BR2139" s="166"/>
      <c r="BS2139" s="166"/>
      <c r="BT2139" s="166"/>
      <c r="BU2139" s="166"/>
      <c r="BV2139" s="166"/>
      <c r="BW2139" s="166"/>
      <c r="BX2139" s="166"/>
      <c r="BY2139" s="166"/>
      <c r="BZ2139" s="166"/>
      <c r="CA2139" s="166"/>
      <c r="CB2139" s="166"/>
      <c r="CC2139" s="166"/>
      <c r="CD2139" s="166"/>
      <c r="CE2139" s="166"/>
      <c r="CF2139" s="166"/>
      <c r="CG2139" s="166"/>
      <c r="CH2139" s="166"/>
      <c r="CI2139" s="166"/>
      <c r="CJ2139" s="166"/>
      <c r="CK2139" s="166"/>
      <c r="CL2139" s="166"/>
      <c r="CM2139" s="166"/>
      <c r="CN2139" s="166"/>
      <c r="CO2139" s="166"/>
      <c r="CP2139" s="166"/>
      <c r="CQ2139" s="166"/>
      <c r="CR2139" s="166"/>
      <c r="CS2139" s="166"/>
      <c r="CT2139" s="166"/>
      <c r="CU2139" s="166"/>
      <c r="CV2139" s="166"/>
      <c r="CW2139" s="166"/>
      <c r="CX2139" s="166"/>
      <c r="CY2139" s="166"/>
      <c r="CZ2139" s="166"/>
      <c r="DA2139" s="166"/>
      <c r="DB2139" s="166"/>
      <c r="DC2139" s="166"/>
      <c r="DD2139" s="166"/>
      <c r="DE2139" s="166"/>
      <c r="DF2139" s="166"/>
      <c r="DG2139" s="166"/>
      <c r="DH2139" s="166"/>
      <c r="DI2139" s="166"/>
      <c r="DJ2139" s="166"/>
      <c r="DK2139" s="166"/>
      <c r="DL2139" s="166"/>
      <c r="DM2139" s="166"/>
      <c r="DN2139" s="166"/>
      <c r="DO2139" s="166"/>
      <c r="DP2139" s="166"/>
      <c r="DQ2139" s="166"/>
      <c r="DR2139" s="166"/>
      <c r="DS2139" s="166"/>
      <c r="DT2139" s="166"/>
      <c r="DU2139" s="166"/>
      <c r="DV2139" s="166"/>
      <c r="DW2139" s="166"/>
      <c r="DX2139" s="166"/>
      <c r="DY2139" s="166"/>
      <c r="DZ2139" s="166"/>
      <c r="EA2139" s="166"/>
      <c r="EB2139" s="166"/>
      <c r="EC2139" s="166"/>
      <c r="ED2139" s="166"/>
      <c r="EE2139" s="166"/>
      <c r="EF2139" s="166"/>
      <c r="EG2139" s="166"/>
      <c r="EH2139" s="166"/>
      <c r="EI2139" s="166"/>
      <c r="EJ2139" s="166"/>
      <c r="EK2139" s="166"/>
      <c r="EL2139" s="166"/>
      <c r="EM2139" s="166"/>
      <c r="EN2139" s="166"/>
      <c r="EO2139" s="166"/>
      <c r="EP2139" s="166"/>
      <c r="EQ2139" s="166"/>
      <c r="ER2139" s="166"/>
      <c r="ES2139" s="166"/>
      <c r="ET2139" s="166"/>
      <c r="EU2139" s="166"/>
      <c r="EV2139" s="166"/>
      <c r="EW2139" s="166"/>
      <c r="EX2139" s="166"/>
      <c r="EY2139" s="166"/>
      <c r="EZ2139" s="166"/>
      <c r="FA2139" s="166"/>
      <c r="FB2139" s="166"/>
      <c r="FC2139" s="166"/>
      <c r="FD2139" s="166"/>
      <c r="FE2139" s="166"/>
      <c r="FF2139" s="166"/>
      <c r="FG2139" s="166"/>
      <c r="FH2139" s="166"/>
      <c r="FI2139" s="166"/>
      <c r="FJ2139" s="166"/>
    </row>
    <row r="2140" spans="13:166" s="19" customFormat="1">
      <c r="M2140" s="166"/>
      <c r="N2140" s="166"/>
      <c r="O2140" s="166"/>
      <c r="P2140" s="166"/>
      <c r="Q2140" s="166"/>
      <c r="R2140" s="166"/>
      <c r="S2140" s="166"/>
      <c r="T2140" s="166"/>
      <c r="U2140" s="166"/>
      <c r="V2140" s="166"/>
      <c r="W2140" s="166"/>
      <c r="X2140" s="166"/>
      <c r="Y2140" s="166"/>
      <c r="Z2140" s="166"/>
      <c r="AA2140" s="166"/>
      <c r="AB2140" s="166"/>
      <c r="AC2140" s="166"/>
      <c r="AD2140" s="166"/>
      <c r="AE2140" s="166"/>
      <c r="AF2140" s="166"/>
      <c r="AG2140" s="166"/>
      <c r="AH2140" s="167"/>
      <c r="AI2140" s="167"/>
      <c r="AJ2140" s="167"/>
      <c r="AK2140" s="167"/>
      <c r="AL2140" s="167"/>
      <c r="AM2140" s="167"/>
      <c r="AN2140" s="167"/>
      <c r="AO2140" s="167"/>
      <c r="AP2140" s="167"/>
      <c r="AQ2140" s="167"/>
      <c r="AR2140" s="167"/>
      <c r="AS2140" s="167"/>
      <c r="AT2140" s="167"/>
      <c r="AU2140" s="167"/>
      <c r="AV2140" s="167"/>
      <c r="AW2140" s="167"/>
      <c r="AX2140" s="167"/>
      <c r="AY2140" s="167"/>
      <c r="AZ2140" s="167"/>
      <c r="BA2140" s="167"/>
      <c r="BB2140" s="167"/>
      <c r="BC2140" s="167"/>
      <c r="BD2140" s="167"/>
      <c r="BE2140" s="167"/>
      <c r="BF2140" s="167"/>
      <c r="BG2140" s="167"/>
      <c r="BH2140" s="167"/>
      <c r="BI2140" s="167"/>
      <c r="BJ2140" s="167"/>
      <c r="BK2140" s="167"/>
      <c r="BL2140" s="166"/>
      <c r="BM2140" s="166"/>
      <c r="BN2140" s="166"/>
      <c r="BO2140" s="166"/>
      <c r="BP2140" s="166"/>
      <c r="BQ2140" s="166"/>
      <c r="BR2140" s="166"/>
      <c r="BS2140" s="166"/>
      <c r="BT2140" s="166"/>
      <c r="BU2140" s="166"/>
      <c r="BV2140" s="166"/>
      <c r="BW2140" s="166"/>
      <c r="BX2140" s="166"/>
      <c r="BY2140" s="166"/>
      <c r="BZ2140" s="166"/>
      <c r="CA2140" s="166"/>
      <c r="CB2140" s="166"/>
      <c r="CC2140" s="166"/>
      <c r="CD2140" s="166"/>
      <c r="CE2140" s="166"/>
      <c r="CF2140" s="166"/>
      <c r="CG2140" s="166"/>
      <c r="CH2140" s="166"/>
      <c r="CI2140" s="166"/>
      <c r="CJ2140" s="166"/>
      <c r="CK2140" s="166"/>
      <c r="CL2140" s="166"/>
      <c r="CM2140" s="166"/>
      <c r="CN2140" s="166"/>
      <c r="CO2140" s="166"/>
      <c r="CP2140" s="166"/>
      <c r="CQ2140" s="166"/>
      <c r="CR2140" s="166"/>
      <c r="CS2140" s="166"/>
      <c r="CT2140" s="166"/>
      <c r="CU2140" s="166"/>
      <c r="CV2140" s="166"/>
      <c r="CW2140" s="166"/>
      <c r="CX2140" s="166"/>
      <c r="CY2140" s="166"/>
      <c r="CZ2140" s="166"/>
      <c r="DA2140" s="166"/>
      <c r="DB2140" s="166"/>
      <c r="DC2140" s="166"/>
      <c r="DD2140" s="166"/>
      <c r="DE2140" s="166"/>
      <c r="DF2140" s="166"/>
      <c r="DG2140" s="166"/>
      <c r="DH2140" s="166"/>
      <c r="DI2140" s="166"/>
      <c r="DJ2140" s="166"/>
      <c r="DK2140" s="166"/>
      <c r="DL2140" s="166"/>
      <c r="DM2140" s="166"/>
      <c r="DN2140" s="166"/>
      <c r="DO2140" s="166"/>
      <c r="DP2140" s="166"/>
      <c r="DQ2140" s="166"/>
      <c r="DR2140" s="166"/>
      <c r="DS2140" s="166"/>
      <c r="DT2140" s="166"/>
      <c r="DU2140" s="166"/>
      <c r="DV2140" s="166"/>
      <c r="DW2140" s="166"/>
      <c r="DX2140" s="166"/>
      <c r="DY2140" s="166"/>
      <c r="DZ2140" s="166"/>
      <c r="EA2140" s="166"/>
      <c r="EB2140" s="166"/>
      <c r="EC2140" s="166"/>
      <c r="ED2140" s="166"/>
      <c r="EE2140" s="166"/>
      <c r="EF2140" s="166"/>
      <c r="EG2140" s="166"/>
      <c r="EH2140" s="166"/>
      <c r="EI2140" s="166"/>
      <c r="EJ2140" s="166"/>
      <c r="EK2140" s="166"/>
      <c r="EL2140" s="166"/>
      <c r="EM2140" s="166"/>
      <c r="EN2140" s="166"/>
      <c r="EO2140" s="166"/>
      <c r="EP2140" s="166"/>
      <c r="EQ2140" s="166"/>
      <c r="ER2140" s="166"/>
      <c r="ES2140" s="166"/>
      <c r="ET2140" s="166"/>
      <c r="EU2140" s="166"/>
      <c r="EV2140" s="166"/>
      <c r="EW2140" s="166"/>
      <c r="EX2140" s="166"/>
      <c r="EY2140" s="166"/>
      <c r="EZ2140" s="166"/>
      <c r="FA2140" s="166"/>
      <c r="FB2140" s="166"/>
      <c r="FC2140" s="166"/>
      <c r="FD2140" s="166"/>
      <c r="FE2140" s="166"/>
      <c r="FF2140" s="166"/>
      <c r="FG2140" s="166"/>
      <c r="FH2140" s="166"/>
      <c r="FI2140" s="166"/>
      <c r="FJ2140" s="166"/>
    </row>
    <row r="2141" spans="13:166" s="19" customFormat="1">
      <c r="M2141" s="166"/>
      <c r="N2141" s="166"/>
      <c r="O2141" s="166"/>
      <c r="P2141" s="166"/>
      <c r="Q2141" s="166"/>
      <c r="R2141" s="166"/>
      <c r="S2141" s="166"/>
      <c r="T2141" s="166"/>
      <c r="U2141" s="166"/>
      <c r="V2141" s="166"/>
      <c r="W2141" s="166"/>
      <c r="X2141" s="166"/>
      <c r="Y2141" s="166"/>
      <c r="Z2141" s="166"/>
      <c r="AA2141" s="166"/>
      <c r="AB2141" s="166"/>
      <c r="AC2141" s="166"/>
      <c r="AD2141" s="166"/>
      <c r="AE2141" s="166"/>
      <c r="AF2141" s="166"/>
      <c r="AG2141" s="166"/>
      <c r="AH2141" s="167"/>
      <c r="AI2141" s="167"/>
      <c r="AJ2141" s="167"/>
      <c r="AK2141" s="167"/>
      <c r="AL2141" s="167"/>
      <c r="AM2141" s="167"/>
      <c r="AN2141" s="167"/>
      <c r="AO2141" s="167"/>
      <c r="AP2141" s="167"/>
      <c r="AQ2141" s="167"/>
      <c r="AR2141" s="167"/>
      <c r="AS2141" s="167"/>
      <c r="AT2141" s="167"/>
      <c r="AU2141" s="167"/>
      <c r="AV2141" s="167"/>
      <c r="AW2141" s="167"/>
      <c r="AX2141" s="167"/>
      <c r="AY2141" s="167"/>
      <c r="AZ2141" s="167"/>
      <c r="BA2141" s="167"/>
      <c r="BB2141" s="167"/>
      <c r="BC2141" s="167"/>
      <c r="BD2141" s="167"/>
      <c r="BE2141" s="167"/>
      <c r="BF2141" s="167"/>
      <c r="BG2141" s="167"/>
      <c r="BH2141" s="167"/>
      <c r="BI2141" s="167"/>
      <c r="BJ2141" s="167"/>
      <c r="BK2141" s="167"/>
      <c r="BL2141" s="166"/>
      <c r="BM2141" s="166"/>
      <c r="BN2141" s="166"/>
      <c r="BO2141" s="166"/>
      <c r="BP2141" s="166"/>
      <c r="BQ2141" s="166"/>
      <c r="BR2141" s="166"/>
      <c r="BS2141" s="166"/>
      <c r="BT2141" s="166"/>
      <c r="BU2141" s="166"/>
      <c r="BV2141" s="166"/>
      <c r="BW2141" s="166"/>
      <c r="BX2141" s="166"/>
      <c r="BY2141" s="166"/>
      <c r="BZ2141" s="166"/>
      <c r="CA2141" s="166"/>
      <c r="CB2141" s="166"/>
      <c r="CC2141" s="166"/>
      <c r="CD2141" s="166"/>
      <c r="CE2141" s="166"/>
      <c r="CF2141" s="166"/>
      <c r="CG2141" s="166"/>
      <c r="CH2141" s="166"/>
      <c r="CI2141" s="166"/>
      <c r="CJ2141" s="166"/>
      <c r="CK2141" s="166"/>
      <c r="CL2141" s="166"/>
      <c r="CM2141" s="166"/>
      <c r="CN2141" s="166"/>
      <c r="CO2141" s="166"/>
      <c r="CP2141" s="166"/>
      <c r="CQ2141" s="166"/>
      <c r="CR2141" s="166"/>
      <c r="CS2141" s="166"/>
      <c r="CT2141" s="166"/>
      <c r="CU2141" s="166"/>
      <c r="CV2141" s="166"/>
      <c r="CW2141" s="166"/>
      <c r="CX2141" s="166"/>
      <c r="CY2141" s="166"/>
      <c r="CZ2141" s="166"/>
      <c r="DA2141" s="166"/>
      <c r="DB2141" s="166"/>
      <c r="DC2141" s="166"/>
      <c r="DD2141" s="166"/>
      <c r="DE2141" s="166"/>
      <c r="DF2141" s="166"/>
      <c r="DG2141" s="166"/>
      <c r="DH2141" s="166"/>
      <c r="DI2141" s="166"/>
      <c r="DJ2141" s="166"/>
      <c r="DK2141" s="166"/>
      <c r="DL2141" s="166"/>
      <c r="DM2141" s="166"/>
      <c r="DN2141" s="166"/>
      <c r="DO2141" s="166"/>
      <c r="DP2141" s="166"/>
      <c r="DQ2141" s="166"/>
      <c r="DR2141" s="166"/>
      <c r="DS2141" s="166"/>
      <c r="DT2141" s="166"/>
      <c r="DU2141" s="166"/>
      <c r="DV2141" s="166"/>
      <c r="DW2141" s="166"/>
      <c r="DX2141" s="166"/>
      <c r="DY2141" s="166"/>
      <c r="DZ2141" s="166"/>
      <c r="EA2141" s="166"/>
      <c r="EB2141" s="166"/>
      <c r="EC2141" s="166"/>
      <c r="ED2141" s="166"/>
      <c r="EE2141" s="166"/>
      <c r="EF2141" s="166"/>
      <c r="EG2141" s="166"/>
      <c r="EH2141" s="166"/>
      <c r="EI2141" s="166"/>
      <c r="EJ2141" s="166"/>
      <c r="EK2141" s="166"/>
      <c r="EL2141" s="166"/>
      <c r="EM2141" s="166"/>
      <c r="EN2141" s="166"/>
      <c r="EO2141" s="166"/>
      <c r="EP2141" s="166"/>
      <c r="EQ2141" s="166"/>
      <c r="ER2141" s="166"/>
      <c r="ES2141" s="166"/>
      <c r="ET2141" s="166"/>
      <c r="EU2141" s="166"/>
      <c r="EV2141" s="166"/>
      <c r="EW2141" s="166"/>
      <c r="EX2141" s="166"/>
      <c r="EY2141" s="166"/>
      <c r="EZ2141" s="166"/>
      <c r="FA2141" s="166"/>
      <c r="FB2141" s="166"/>
      <c r="FC2141" s="166"/>
      <c r="FD2141" s="166"/>
      <c r="FE2141" s="166"/>
      <c r="FF2141" s="166"/>
      <c r="FG2141" s="166"/>
      <c r="FH2141" s="166"/>
      <c r="FI2141" s="166"/>
      <c r="FJ2141" s="166"/>
    </row>
    <row r="2142" spans="13:166" s="19" customFormat="1">
      <c r="M2142" s="166"/>
      <c r="N2142" s="166"/>
      <c r="O2142" s="166"/>
      <c r="P2142" s="166"/>
      <c r="Q2142" s="166"/>
      <c r="R2142" s="166"/>
      <c r="S2142" s="166"/>
      <c r="T2142" s="166"/>
      <c r="U2142" s="166"/>
      <c r="V2142" s="166"/>
      <c r="W2142" s="166"/>
      <c r="X2142" s="166"/>
      <c r="Y2142" s="166"/>
      <c r="Z2142" s="166"/>
      <c r="AA2142" s="166"/>
      <c r="AB2142" s="166"/>
      <c r="AC2142" s="166"/>
      <c r="AD2142" s="166"/>
      <c r="AE2142" s="166"/>
      <c r="AF2142" s="166"/>
      <c r="AG2142" s="166"/>
      <c r="AH2142" s="167"/>
      <c r="AI2142" s="167"/>
      <c r="AJ2142" s="167"/>
      <c r="AK2142" s="167"/>
      <c r="AL2142" s="167"/>
      <c r="AM2142" s="167"/>
      <c r="AN2142" s="167"/>
      <c r="AO2142" s="167"/>
      <c r="AP2142" s="167"/>
      <c r="AQ2142" s="167"/>
      <c r="AR2142" s="167"/>
      <c r="AS2142" s="167"/>
      <c r="AT2142" s="167"/>
      <c r="AU2142" s="167"/>
      <c r="AV2142" s="167"/>
      <c r="AW2142" s="167"/>
      <c r="AX2142" s="167"/>
      <c r="AY2142" s="167"/>
      <c r="AZ2142" s="167"/>
      <c r="BA2142" s="167"/>
      <c r="BB2142" s="167"/>
      <c r="BC2142" s="167"/>
      <c r="BD2142" s="167"/>
      <c r="BE2142" s="167"/>
      <c r="BF2142" s="167"/>
      <c r="BG2142" s="167"/>
      <c r="BH2142" s="167"/>
      <c r="BI2142" s="167"/>
      <c r="BJ2142" s="167"/>
      <c r="BK2142" s="167"/>
      <c r="BL2142" s="166"/>
      <c r="BM2142" s="166"/>
      <c r="BN2142" s="166"/>
      <c r="BO2142" s="166"/>
      <c r="BP2142" s="166"/>
      <c r="BQ2142" s="166"/>
      <c r="BR2142" s="166"/>
      <c r="BS2142" s="166"/>
      <c r="BT2142" s="166"/>
      <c r="BU2142" s="166"/>
      <c r="BV2142" s="166"/>
      <c r="BW2142" s="166"/>
      <c r="BX2142" s="166"/>
      <c r="BY2142" s="166"/>
      <c r="BZ2142" s="166"/>
      <c r="CA2142" s="166"/>
      <c r="CB2142" s="166"/>
      <c r="CC2142" s="166"/>
      <c r="CD2142" s="166"/>
      <c r="CE2142" s="166"/>
      <c r="CF2142" s="166"/>
      <c r="CG2142" s="166"/>
      <c r="CH2142" s="166"/>
      <c r="CI2142" s="166"/>
      <c r="CJ2142" s="166"/>
      <c r="CK2142" s="166"/>
      <c r="CL2142" s="166"/>
      <c r="CM2142" s="166"/>
      <c r="CN2142" s="166"/>
      <c r="CO2142" s="166"/>
      <c r="CP2142" s="166"/>
      <c r="CQ2142" s="166"/>
      <c r="CR2142" s="166"/>
      <c r="CS2142" s="166"/>
      <c r="CT2142" s="166"/>
      <c r="CU2142" s="166"/>
      <c r="CV2142" s="166"/>
      <c r="CW2142" s="166"/>
      <c r="CX2142" s="166"/>
      <c r="CY2142" s="166"/>
      <c r="CZ2142" s="166"/>
      <c r="DA2142" s="166"/>
      <c r="DB2142" s="166"/>
      <c r="DC2142" s="166"/>
      <c r="DD2142" s="166"/>
      <c r="DE2142" s="166"/>
      <c r="DF2142" s="166"/>
      <c r="DG2142" s="166"/>
      <c r="DH2142" s="166"/>
      <c r="DI2142" s="166"/>
      <c r="DJ2142" s="166"/>
      <c r="DK2142" s="166"/>
      <c r="DL2142" s="166"/>
      <c r="DM2142" s="166"/>
      <c r="DN2142" s="166"/>
      <c r="DO2142" s="166"/>
      <c r="DP2142" s="166"/>
      <c r="DQ2142" s="166"/>
      <c r="DR2142" s="166"/>
      <c r="DS2142" s="166"/>
      <c r="DT2142" s="166"/>
      <c r="DU2142" s="166"/>
      <c r="DV2142" s="166"/>
      <c r="DW2142" s="166"/>
      <c r="DX2142" s="166"/>
      <c r="DY2142" s="166"/>
      <c r="DZ2142" s="166"/>
      <c r="EA2142" s="166"/>
      <c r="EB2142" s="166"/>
      <c r="EC2142" s="166"/>
      <c r="ED2142" s="166"/>
      <c r="EE2142" s="166"/>
      <c r="EF2142" s="166"/>
      <c r="EG2142" s="166"/>
      <c r="EH2142" s="166"/>
      <c r="EI2142" s="166"/>
      <c r="EJ2142" s="166"/>
      <c r="EK2142" s="166"/>
      <c r="EL2142" s="166"/>
      <c r="EM2142" s="166"/>
      <c r="EN2142" s="166"/>
      <c r="EO2142" s="166"/>
      <c r="EP2142" s="166"/>
      <c r="EQ2142" s="166"/>
      <c r="ER2142" s="166"/>
      <c r="ES2142" s="166"/>
      <c r="ET2142" s="166"/>
      <c r="EU2142" s="166"/>
      <c r="EV2142" s="166"/>
      <c r="EW2142" s="166"/>
      <c r="EX2142" s="166"/>
      <c r="EY2142" s="166"/>
      <c r="EZ2142" s="166"/>
      <c r="FA2142" s="166"/>
      <c r="FB2142" s="166"/>
      <c r="FC2142" s="166"/>
      <c r="FD2142" s="166"/>
      <c r="FE2142" s="166"/>
      <c r="FF2142" s="166"/>
      <c r="FG2142" s="166"/>
      <c r="FH2142" s="166"/>
      <c r="FI2142" s="166"/>
      <c r="FJ2142" s="166"/>
    </row>
    <row r="2143" spans="13:166" s="19" customFormat="1">
      <c r="M2143" s="166"/>
      <c r="N2143" s="166"/>
      <c r="O2143" s="166"/>
      <c r="P2143" s="166"/>
      <c r="Q2143" s="166"/>
      <c r="R2143" s="166"/>
      <c r="S2143" s="166"/>
      <c r="T2143" s="166"/>
      <c r="U2143" s="166"/>
      <c r="V2143" s="166"/>
      <c r="W2143" s="166"/>
      <c r="X2143" s="166"/>
      <c r="Y2143" s="166"/>
      <c r="Z2143" s="166"/>
      <c r="AA2143" s="166"/>
      <c r="AB2143" s="166"/>
      <c r="AC2143" s="166"/>
      <c r="AD2143" s="166"/>
      <c r="AE2143" s="166"/>
      <c r="AF2143" s="166"/>
      <c r="AG2143" s="166"/>
      <c r="AH2143" s="167"/>
      <c r="AI2143" s="167"/>
      <c r="AJ2143" s="167"/>
      <c r="AK2143" s="167"/>
      <c r="AL2143" s="167"/>
      <c r="AM2143" s="167"/>
      <c r="AN2143" s="167"/>
      <c r="AO2143" s="167"/>
      <c r="AP2143" s="167"/>
      <c r="AQ2143" s="167"/>
      <c r="AR2143" s="167"/>
      <c r="AS2143" s="167"/>
      <c r="AT2143" s="167"/>
      <c r="AU2143" s="167"/>
      <c r="AV2143" s="167"/>
      <c r="AW2143" s="167"/>
      <c r="AX2143" s="167"/>
      <c r="AY2143" s="167"/>
      <c r="AZ2143" s="167"/>
      <c r="BA2143" s="167"/>
      <c r="BB2143" s="167"/>
      <c r="BC2143" s="167"/>
      <c r="BD2143" s="167"/>
      <c r="BE2143" s="167"/>
      <c r="BF2143" s="167"/>
      <c r="BG2143" s="167"/>
      <c r="BH2143" s="167"/>
      <c r="BI2143" s="167"/>
      <c r="BJ2143" s="167"/>
      <c r="BK2143" s="167"/>
      <c r="BL2143" s="166"/>
      <c r="BM2143" s="166"/>
      <c r="BN2143" s="166"/>
      <c r="BO2143" s="166"/>
      <c r="BP2143" s="166"/>
      <c r="BQ2143" s="166"/>
      <c r="BR2143" s="166"/>
      <c r="BS2143" s="166"/>
      <c r="BT2143" s="166"/>
      <c r="BU2143" s="166"/>
      <c r="BV2143" s="166"/>
      <c r="BW2143" s="166"/>
      <c r="BX2143" s="166"/>
      <c r="BY2143" s="166"/>
      <c r="BZ2143" s="166"/>
      <c r="CA2143" s="166"/>
      <c r="CB2143" s="166"/>
      <c r="CC2143" s="166"/>
      <c r="CD2143" s="166"/>
      <c r="CE2143" s="166"/>
      <c r="CF2143" s="166"/>
      <c r="CG2143" s="166"/>
      <c r="CH2143" s="166"/>
      <c r="CI2143" s="166"/>
      <c r="CJ2143" s="166"/>
      <c r="CK2143" s="166"/>
      <c r="CL2143" s="166"/>
      <c r="CM2143" s="166"/>
      <c r="CN2143" s="166"/>
      <c r="CO2143" s="166"/>
      <c r="CP2143" s="166"/>
      <c r="CQ2143" s="166"/>
      <c r="CR2143" s="166"/>
      <c r="CS2143" s="166"/>
      <c r="CT2143" s="166"/>
      <c r="CU2143" s="166"/>
      <c r="CV2143" s="166"/>
      <c r="CW2143" s="166"/>
      <c r="CX2143" s="166"/>
      <c r="CY2143" s="166"/>
      <c r="CZ2143" s="166"/>
      <c r="DA2143" s="166"/>
      <c r="DB2143" s="166"/>
      <c r="DC2143" s="166"/>
      <c r="DD2143" s="166"/>
      <c r="DE2143" s="166"/>
      <c r="DF2143" s="166"/>
      <c r="DG2143" s="166"/>
      <c r="DH2143" s="166"/>
      <c r="DI2143" s="166"/>
      <c r="DJ2143" s="166"/>
      <c r="DK2143" s="166"/>
      <c r="DL2143" s="166"/>
      <c r="DM2143" s="166"/>
      <c r="DN2143" s="166"/>
      <c r="DO2143" s="166"/>
      <c r="DP2143" s="166"/>
      <c r="DQ2143" s="166"/>
      <c r="DR2143" s="166"/>
      <c r="DS2143" s="166"/>
      <c r="DT2143" s="166"/>
      <c r="DU2143" s="166"/>
      <c r="DV2143" s="166"/>
      <c r="DW2143" s="166"/>
      <c r="DX2143" s="166"/>
      <c r="DY2143" s="166"/>
      <c r="DZ2143" s="166"/>
      <c r="EA2143" s="166"/>
      <c r="EB2143" s="166"/>
      <c r="EC2143" s="166"/>
      <c r="ED2143" s="166"/>
      <c r="EE2143" s="166"/>
      <c r="EF2143" s="166"/>
      <c r="EG2143" s="166"/>
      <c r="EH2143" s="166"/>
      <c r="EI2143" s="166"/>
      <c r="EJ2143" s="166"/>
      <c r="EK2143" s="166"/>
      <c r="EL2143" s="166"/>
      <c r="EM2143" s="166"/>
      <c r="EN2143" s="166"/>
      <c r="EO2143" s="166"/>
      <c r="EP2143" s="166"/>
      <c r="EQ2143" s="166"/>
      <c r="ER2143" s="166"/>
      <c r="ES2143" s="166"/>
      <c r="ET2143" s="166"/>
      <c r="EU2143" s="166"/>
      <c r="EV2143" s="166"/>
      <c r="EW2143" s="166"/>
      <c r="EX2143" s="166"/>
      <c r="EY2143" s="166"/>
      <c r="EZ2143" s="166"/>
      <c r="FA2143" s="166"/>
      <c r="FB2143" s="166"/>
      <c r="FC2143" s="166"/>
      <c r="FD2143" s="166"/>
      <c r="FE2143" s="166"/>
      <c r="FF2143" s="166"/>
      <c r="FG2143" s="166"/>
      <c r="FH2143" s="166"/>
      <c r="FI2143" s="166"/>
      <c r="FJ2143" s="166"/>
    </row>
    <row r="2144" spans="13:166" s="19" customFormat="1">
      <c r="M2144" s="166"/>
      <c r="N2144" s="166"/>
      <c r="O2144" s="166"/>
      <c r="P2144" s="166"/>
      <c r="Q2144" s="166"/>
      <c r="R2144" s="166"/>
      <c r="S2144" s="166"/>
      <c r="T2144" s="166"/>
      <c r="U2144" s="166"/>
      <c r="V2144" s="166"/>
      <c r="W2144" s="166"/>
      <c r="X2144" s="166"/>
      <c r="Y2144" s="166"/>
      <c r="Z2144" s="166"/>
      <c r="AA2144" s="166"/>
      <c r="AB2144" s="166"/>
      <c r="AC2144" s="166"/>
      <c r="AD2144" s="166"/>
      <c r="AE2144" s="166"/>
      <c r="AF2144" s="166"/>
      <c r="AG2144" s="166"/>
      <c r="AH2144" s="167"/>
      <c r="AI2144" s="167"/>
      <c r="AJ2144" s="167"/>
      <c r="AK2144" s="167"/>
      <c r="AL2144" s="167"/>
      <c r="AM2144" s="167"/>
      <c r="AN2144" s="167"/>
      <c r="AO2144" s="167"/>
      <c r="AP2144" s="167"/>
      <c r="AQ2144" s="167"/>
      <c r="AR2144" s="167"/>
      <c r="AS2144" s="167"/>
      <c r="AT2144" s="167"/>
      <c r="AU2144" s="167"/>
      <c r="AV2144" s="167"/>
      <c r="AW2144" s="167"/>
      <c r="AX2144" s="167"/>
      <c r="AY2144" s="167"/>
      <c r="AZ2144" s="167"/>
      <c r="BA2144" s="167"/>
      <c r="BB2144" s="167"/>
      <c r="BC2144" s="167"/>
      <c r="BD2144" s="167"/>
      <c r="BE2144" s="167"/>
      <c r="BF2144" s="167"/>
      <c r="BG2144" s="167"/>
      <c r="BH2144" s="167"/>
      <c r="BI2144" s="167"/>
      <c r="BJ2144" s="167"/>
      <c r="BK2144" s="167"/>
      <c r="BL2144" s="166"/>
      <c r="BM2144" s="166"/>
      <c r="BN2144" s="166"/>
      <c r="BO2144" s="166"/>
      <c r="BP2144" s="166"/>
      <c r="BQ2144" s="166"/>
      <c r="BR2144" s="166"/>
      <c r="BS2144" s="166"/>
      <c r="BT2144" s="166"/>
      <c r="BU2144" s="166"/>
      <c r="BV2144" s="166"/>
      <c r="BW2144" s="166"/>
      <c r="BX2144" s="166"/>
      <c r="BY2144" s="166"/>
      <c r="BZ2144" s="166"/>
      <c r="CA2144" s="166"/>
      <c r="CB2144" s="166"/>
      <c r="CC2144" s="166"/>
      <c r="CD2144" s="166"/>
      <c r="CE2144" s="166"/>
      <c r="CF2144" s="166"/>
      <c r="CG2144" s="166"/>
      <c r="CH2144" s="166"/>
      <c r="CI2144" s="166"/>
      <c r="CJ2144" s="166"/>
      <c r="CK2144" s="166"/>
      <c r="CL2144" s="166"/>
      <c r="CM2144" s="166"/>
      <c r="CN2144" s="166"/>
      <c r="CO2144" s="166"/>
      <c r="CP2144" s="166"/>
      <c r="CQ2144" s="166"/>
      <c r="CR2144" s="166"/>
      <c r="CS2144" s="166"/>
      <c r="CT2144" s="166"/>
      <c r="CU2144" s="166"/>
      <c r="CV2144" s="166"/>
      <c r="CW2144" s="166"/>
      <c r="CX2144" s="166"/>
      <c r="CY2144" s="166"/>
      <c r="CZ2144" s="166"/>
      <c r="DA2144" s="166"/>
      <c r="DB2144" s="166"/>
      <c r="DC2144" s="166"/>
      <c r="DD2144" s="166"/>
      <c r="DE2144" s="166"/>
      <c r="DF2144" s="166"/>
      <c r="DG2144" s="166"/>
      <c r="DH2144" s="166"/>
      <c r="DI2144" s="166"/>
      <c r="DJ2144" s="166"/>
      <c r="DK2144" s="166"/>
      <c r="DL2144" s="166"/>
      <c r="DM2144" s="166"/>
      <c r="DN2144" s="166"/>
      <c r="DO2144" s="166"/>
      <c r="DP2144" s="166"/>
      <c r="DQ2144" s="166"/>
      <c r="DR2144" s="166"/>
      <c r="DS2144" s="166"/>
      <c r="DT2144" s="166"/>
      <c r="DU2144" s="166"/>
      <c r="DV2144" s="166"/>
      <c r="DW2144" s="166"/>
      <c r="DX2144" s="166"/>
      <c r="DY2144" s="166"/>
      <c r="DZ2144" s="166"/>
      <c r="EA2144" s="166"/>
      <c r="EB2144" s="166"/>
      <c r="EC2144" s="166"/>
      <c r="ED2144" s="166"/>
      <c r="EE2144" s="166"/>
      <c r="EF2144" s="166"/>
      <c r="EG2144" s="166"/>
      <c r="EH2144" s="166"/>
      <c r="EI2144" s="166"/>
      <c r="EJ2144" s="166"/>
      <c r="EK2144" s="166"/>
      <c r="EL2144" s="166"/>
      <c r="EM2144" s="166"/>
      <c r="EN2144" s="166"/>
      <c r="EO2144" s="166"/>
      <c r="EP2144" s="166"/>
      <c r="EQ2144" s="166"/>
      <c r="ER2144" s="166"/>
      <c r="ES2144" s="166"/>
      <c r="ET2144" s="166"/>
      <c r="EU2144" s="166"/>
      <c r="EV2144" s="166"/>
      <c r="EW2144" s="166"/>
      <c r="EX2144" s="166"/>
      <c r="EY2144" s="166"/>
      <c r="EZ2144" s="166"/>
      <c r="FA2144" s="166"/>
      <c r="FB2144" s="166"/>
      <c r="FC2144" s="166"/>
      <c r="FD2144" s="166"/>
      <c r="FE2144" s="166"/>
      <c r="FF2144" s="166"/>
      <c r="FG2144" s="166"/>
      <c r="FH2144" s="166"/>
      <c r="FI2144" s="166"/>
      <c r="FJ2144" s="166"/>
    </row>
    <row r="2145" spans="13:166" s="19" customFormat="1">
      <c r="M2145" s="166"/>
      <c r="N2145" s="166"/>
      <c r="O2145" s="166"/>
      <c r="P2145" s="166"/>
      <c r="Q2145" s="166"/>
      <c r="R2145" s="166"/>
      <c r="S2145" s="166"/>
      <c r="T2145" s="166"/>
      <c r="U2145" s="166"/>
      <c r="V2145" s="166"/>
      <c r="W2145" s="166"/>
      <c r="X2145" s="166"/>
      <c r="Y2145" s="166"/>
      <c r="Z2145" s="166"/>
      <c r="AA2145" s="166"/>
      <c r="AB2145" s="166"/>
      <c r="AC2145" s="166"/>
      <c r="AD2145" s="166"/>
      <c r="AE2145" s="166"/>
      <c r="AF2145" s="166"/>
      <c r="AG2145" s="166"/>
      <c r="AH2145" s="167"/>
      <c r="AI2145" s="167"/>
      <c r="AJ2145" s="167"/>
      <c r="AK2145" s="167"/>
      <c r="AL2145" s="167"/>
      <c r="AM2145" s="167"/>
      <c r="AN2145" s="167"/>
      <c r="AO2145" s="167"/>
      <c r="AP2145" s="167"/>
      <c r="AQ2145" s="167"/>
      <c r="AR2145" s="167"/>
      <c r="AS2145" s="167"/>
      <c r="AT2145" s="167"/>
      <c r="AU2145" s="167"/>
      <c r="AV2145" s="167"/>
      <c r="AW2145" s="167"/>
      <c r="AX2145" s="167"/>
      <c r="AY2145" s="167"/>
      <c r="AZ2145" s="167"/>
      <c r="BA2145" s="167"/>
      <c r="BB2145" s="167"/>
      <c r="BC2145" s="167"/>
      <c r="BD2145" s="167"/>
      <c r="BE2145" s="167"/>
      <c r="BF2145" s="167"/>
      <c r="BG2145" s="167"/>
      <c r="BH2145" s="167"/>
      <c r="BI2145" s="167"/>
      <c r="BJ2145" s="167"/>
      <c r="BK2145" s="167"/>
      <c r="BL2145" s="166"/>
      <c r="BM2145" s="166"/>
      <c r="BN2145" s="166"/>
      <c r="BO2145" s="166"/>
      <c r="BP2145" s="166"/>
      <c r="BQ2145" s="166"/>
      <c r="BR2145" s="166"/>
      <c r="BS2145" s="166"/>
      <c r="BT2145" s="166"/>
      <c r="BU2145" s="166"/>
      <c r="BV2145" s="166"/>
      <c r="BW2145" s="166"/>
      <c r="BX2145" s="166"/>
      <c r="BY2145" s="166"/>
      <c r="BZ2145" s="166"/>
      <c r="CA2145" s="166"/>
      <c r="CB2145" s="166"/>
      <c r="CC2145" s="166"/>
      <c r="CD2145" s="166"/>
      <c r="CE2145" s="166"/>
      <c r="CF2145" s="166"/>
      <c r="CG2145" s="166"/>
      <c r="CH2145" s="166"/>
      <c r="CI2145" s="166"/>
      <c r="CJ2145" s="166"/>
      <c r="CK2145" s="166"/>
      <c r="CL2145" s="166"/>
      <c r="CM2145" s="166"/>
      <c r="CN2145" s="166"/>
      <c r="CO2145" s="166"/>
      <c r="CP2145" s="166"/>
      <c r="CQ2145" s="166"/>
      <c r="CR2145" s="166"/>
      <c r="CS2145" s="166"/>
      <c r="CT2145" s="166"/>
      <c r="CU2145" s="166"/>
      <c r="CV2145" s="166"/>
      <c r="CW2145" s="166"/>
      <c r="CX2145" s="166"/>
      <c r="CY2145" s="166"/>
      <c r="CZ2145" s="166"/>
      <c r="DA2145" s="166"/>
      <c r="DB2145" s="166"/>
      <c r="DC2145" s="166"/>
      <c r="DD2145" s="166"/>
      <c r="DE2145" s="166"/>
      <c r="DF2145" s="166"/>
      <c r="DG2145" s="166"/>
      <c r="DH2145" s="166"/>
      <c r="DI2145" s="166"/>
      <c r="DJ2145" s="166"/>
      <c r="DK2145" s="166"/>
      <c r="DL2145" s="166"/>
      <c r="DM2145" s="166"/>
      <c r="DN2145" s="166"/>
      <c r="DO2145" s="166"/>
      <c r="DP2145" s="166"/>
      <c r="DQ2145" s="166"/>
      <c r="DR2145" s="166"/>
      <c r="DS2145" s="166"/>
      <c r="DT2145" s="166"/>
      <c r="DU2145" s="166"/>
      <c r="DV2145" s="166"/>
      <c r="DW2145" s="166"/>
      <c r="DX2145" s="166"/>
      <c r="DY2145" s="166"/>
      <c r="DZ2145" s="166"/>
      <c r="EA2145" s="166"/>
      <c r="EB2145" s="166"/>
      <c r="EC2145" s="166"/>
      <c r="ED2145" s="166"/>
      <c r="EE2145" s="166"/>
      <c r="EF2145" s="166"/>
      <c r="EG2145" s="166"/>
      <c r="EH2145" s="166"/>
      <c r="EI2145" s="166"/>
      <c r="EJ2145" s="166"/>
      <c r="EK2145" s="166"/>
      <c r="EL2145" s="166"/>
      <c r="EM2145" s="166"/>
      <c r="EN2145" s="166"/>
      <c r="EO2145" s="166"/>
      <c r="EP2145" s="166"/>
      <c r="EQ2145" s="166"/>
      <c r="ER2145" s="166"/>
      <c r="ES2145" s="166"/>
      <c r="ET2145" s="166"/>
      <c r="EU2145" s="166"/>
      <c r="EV2145" s="166"/>
      <c r="EW2145" s="166"/>
      <c r="EX2145" s="166"/>
      <c r="EY2145" s="166"/>
      <c r="EZ2145" s="166"/>
      <c r="FA2145" s="166"/>
      <c r="FB2145" s="166"/>
      <c r="FC2145" s="166"/>
      <c r="FD2145" s="166"/>
      <c r="FE2145" s="166"/>
      <c r="FF2145" s="166"/>
      <c r="FG2145" s="166"/>
      <c r="FH2145" s="166"/>
      <c r="FI2145" s="166"/>
      <c r="FJ2145" s="166"/>
    </row>
    <row r="2146" spans="13:166" s="19" customFormat="1">
      <c r="M2146" s="166"/>
      <c r="N2146" s="166"/>
      <c r="O2146" s="166"/>
      <c r="P2146" s="166"/>
      <c r="Q2146" s="166"/>
      <c r="R2146" s="166"/>
      <c r="S2146" s="166"/>
      <c r="T2146" s="166"/>
      <c r="U2146" s="166"/>
      <c r="V2146" s="166"/>
      <c r="W2146" s="166"/>
      <c r="X2146" s="166"/>
      <c r="Y2146" s="166"/>
      <c r="Z2146" s="166"/>
      <c r="AA2146" s="166"/>
      <c r="AB2146" s="166"/>
      <c r="AC2146" s="166"/>
      <c r="AD2146" s="166"/>
      <c r="AE2146" s="166"/>
      <c r="AF2146" s="166"/>
      <c r="AG2146" s="166"/>
      <c r="AH2146" s="167"/>
      <c r="AI2146" s="167"/>
      <c r="AJ2146" s="167"/>
      <c r="AK2146" s="167"/>
      <c r="AL2146" s="167"/>
      <c r="AM2146" s="167"/>
      <c r="AN2146" s="167"/>
      <c r="AO2146" s="167"/>
      <c r="AP2146" s="167"/>
      <c r="AQ2146" s="167"/>
      <c r="AR2146" s="167"/>
      <c r="AS2146" s="167"/>
      <c r="AT2146" s="167"/>
      <c r="AU2146" s="167"/>
      <c r="AV2146" s="167"/>
      <c r="AW2146" s="167"/>
      <c r="AX2146" s="167"/>
      <c r="AY2146" s="167"/>
      <c r="AZ2146" s="167"/>
      <c r="BA2146" s="167"/>
      <c r="BB2146" s="167"/>
      <c r="BC2146" s="167"/>
      <c r="BD2146" s="167"/>
      <c r="BE2146" s="167"/>
      <c r="BF2146" s="167"/>
      <c r="BG2146" s="167"/>
      <c r="BH2146" s="167"/>
      <c r="BI2146" s="167"/>
      <c r="BJ2146" s="167"/>
      <c r="BK2146" s="167"/>
      <c r="BL2146" s="166"/>
      <c r="BM2146" s="166"/>
      <c r="BN2146" s="166"/>
      <c r="BO2146" s="166"/>
      <c r="BP2146" s="166"/>
      <c r="BQ2146" s="166"/>
      <c r="BR2146" s="166"/>
      <c r="BS2146" s="166"/>
      <c r="BT2146" s="166"/>
      <c r="BU2146" s="166"/>
      <c r="BV2146" s="166"/>
      <c r="BW2146" s="166"/>
      <c r="BX2146" s="166"/>
      <c r="BY2146" s="166"/>
      <c r="BZ2146" s="166"/>
      <c r="CA2146" s="166"/>
      <c r="CB2146" s="166"/>
      <c r="CC2146" s="166"/>
      <c r="CD2146" s="166"/>
      <c r="CE2146" s="166"/>
      <c r="CF2146" s="166"/>
      <c r="CG2146" s="166"/>
      <c r="CH2146" s="166"/>
      <c r="CI2146" s="166"/>
      <c r="CJ2146" s="166"/>
      <c r="CK2146" s="166"/>
      <c r="CL2146" s="166"/>
      <c r="CM2146" s="166"/>
      <c r="CN2146" s="166"/>
      <c r="CO2146" s="166"/>
      <c r="CP2146" s="166"/>
      <c r="CQ2146" s="166"/>
      <c r="CR2146" s="166"/>
      <c r="CS2146" s="166"/>
      <c r="CT2146" s="166"/>
      <c r="CU2146" s="166"/>
      <c r="CV2146" s="166"/>
      <c r="CW2146" s="166"/>
      <c r="CX2146" s="166"/>
      <c r="CY2146" s="166"/>
      <c r="CZ2146" s="166"/>
      <c r="DA2146" s="166"/>
      <c r="DB2146" s="166"/>
      <c r="DC2146" s="166"/>
      <c r="DD2146" s="166"/>
      <c r="DE2146" s="166"/>
      <c r="DF2146" s="166"/>
      <c r="DG2146" s="166"/>
      <c r="DH2146" s="166"/>
      <c r="DI2146" s="166"/>
      <c r="DJ2146" s="166"/>
      <c r="DK2146" s="166"/>
      <c r="DL2146" s="166"/>
      <c r="DM2146" s="166"/>
      <c r="DN2146" s="166"/>
      <c r="DO2146" s="166"/>
      <c r="DP2146" s="166"/>
      <c r="DQ2146" s="166"/>
      <c r="DR2146" s="166"/>
      <c r="DS2146" s="166"/>
      <c r="DT2146" s="166"/>
      <c r="DU2146" s="166"/>
      <c r="DV2146" s="166"/>
      <c r="DW2146" s="166"/>
      <c r="DX2146" s="166"/>
      <c r="DY2146" s="166"/>
      <c r="DZ2146" s="166"/>
      <c r="EA2146" s="166"/>
      <c r="EB2146" s="166"/>
      <c r="EC2146" s="166"/>
      <c r="ED2146" s="166"/>
      <c r="EE2146" s="166"/>
      <c r="EF2146" s="166"/>
      <c r="EG2146" s="166"/>
      <c r="EH2146" s="166"/>
      <c r="EI2146" s="166"/>
      <c r="EJ2146" s="166"/>
      <c r="EK2146" s="166"/>
      <c r="EL2146" s="166"/>
      <c r="EM2146" s="166"/>
      <c r="EN2146" s="166"/>
      <c r="EO2146" s="166"/>
      <c r="EP2146" s="166"/>
      <c r="EQ2146" s="166"/>
      <c r="ER2146" s="166"/>
      <c r="ES2146" s="166"/>
      <c r="ET2146" s="166"/>
      <c r="EU2146" s="166"/>
      <c r="EV2146" s="166"/>
      <c r="EW2146" s="166"/>
      <c r="EX2146" s="166"/>
      <c r="EY2146" s="166"/>
      <c r="EZ2146" s="166"/>
      <c r="FA2146" s="166"/>
      <c r="FB2146" s="166"/>
      <c r="FC2146" s="166"/>
      <c r="FD2146" s="166"/>
      <c r="FE2146" s="166"/>
      <c r="FF2146" s="166"/>
      <c r="FG2146" s="166"/>
      <c r="FH2146" s="166"/>
      <c r="FI2146" s="166"/>
      <c r="FJ2146" s="166"/>
    </row>
    <row r="2147" spans="13:166" s="19" customFormat="1">
      <c r="M2147" s="166"/>
      <c r="N2147" s="166"/>
      <c r="O2147" s="166"/>
      <c r="P2147" s="166"/>
      <c r="Q2147" s="166"/>
      <c r="R2147" s="166"/>
      <c r="S2147" s="166"/>
      <c r="T2147" s="166"/>
      <c r="U2147" s="166"/>
      <c r="V2147" s="166"/>
      <c r="W2147" s="166"/>
      <c r="X2147" s="166"/>
      <c r="Y2147" s="166"/>
      <c r="Z2147" s="166"/>
      <c r="AA2147" s="166"/>
      <c r="AB2147" s="166"/>
      <c r="AC2147" s="166"/>
      <c r="AD2147" s="166"/>
      <c r="AE2147" s="166"/>
      <c r="AF2147" s="166"/>
      <c r="AG2147" s="166"/>
      <c r="AH2147" s="167"/>
      <c r="AI2147" s="167"/>
      <c r="AJ2147" s="167"/>
      <c r="AK2147" s="167"/>
      <c r="AL2147" s="167"/>
      <c r="AM2147" s="167"/>
      <c r="AN2147" s="167"/>
      <c r="AO2147" s="167"/>
      <c r="AP2147" s="167"/>
      <c r="AQ2147" s="167"/>
      <c r="AR2147" s="167"/>
      <c r="AS2147" s="167"/>
      <c r="AT2147" s="167"/>
      <c r="AU2147" s="167"/>
      <c r="AV2147" s="167"/>
      <c r="AW2147" s="167"/>
      <c r="AX2147" s="167"/>
      <c r="AY2147" s="167"/>
      <c r="AZ2147" s="167"/>
      <c r="BA2147" s="167"/>
      <c r="BB2147" s="167"/>
      <c r="BC2147" s="167"/>
      <c r="BD2147" s="167"/>
      <c r="BE2147" s="167"/>
      <c r="BF2147" s="167"/>
      <c r="BG2147" s="167"/>
      <c r="BH2147" s="167"/>
      <c r="BI2147" s="167"/>
      <c r="BJ2147" s="167"/>
      <c r="BK2147" s="167"/>
      <c r="BL2147" s="166"/>
      <c r="BM2147" s="166"/>
      <c r="BN2147" s="166"/>
      <c r="BO2147" s="166"/>
      <c r="BP2147" s="166"/>
      <c r="BQ2147" s="166"/>
      <c r="BR2147" s="166"/>
      <c r="BS2147" s="166"/>
      <c r="BT2147" s="166"/>
      <c r="BU2147" s="166"/>
      <c r="BV2147" s="166"/>
      <c r="BW2147" s="166"/>
      <c r="BX2147" s="166"/>
      <c r="BY2147" s="166"/>
      <c r="BZ2147" s="166"/>
      <c r="CA2147" s="166"/>
      <c r="CB2147" s="166"/>
      <c r="CC2147" s="166"/>
      <c r="CD2147" s="166"/>
      <c r="CE2147" s="166"/>
      <c r="CF2147" s="166"/>
      <c r="CG2147" s="166"/>
      <c r="CH2147" s="166"/>
      <c r="CI2147" s="166"/>
      <c r="CJ2147" s="166"/>
      <c r="CK2147" s="166"/>
      <c r="CL2147" s="166"/>
      <c r="CM2147" s="166"/>
      <c r="CN2147" s="166"/>
      <c r="CO2147" s="166"/>
      <c r="CP2147" s="166"/>
      <c r="CQ2147" s="166"/>
      <c r="CR2147" s="166"/>
      <c r="CS2147" s="166"/>
      <c r="CT2147" s="166"/>
      <c r="CU2147" s="166"/>
      <c r="CV2147" s="166"/>
      <c r="CW2147" s="166"/>
      <c r="CX2147" s="166"/>
      <c r="CY2147" s="166"/>
      <c r="CZ2147" s="166"/>
      <c r="DA2147" s="166"/>
      <c r="DB2147" s="166"/>
      <c r="DC2147" s="166"/>
      <c r="DD2147" s="166"/>
      <c r="DE2147" s="166"/>
      <c r="DF2147" s="166"/>
      <c r="DG2147" s="166"/>
      <c r="DH2147" s="166"/>
      <c r="DI2147" s="166"/>
      <c r="DJ2147" s="166"/>
      <c r="DK2147" s="166"/>
      <c r="DL2147" s="166"/>
      <c r="DM2147" s="166"/>
      <c r="DN2147" s="166"/>
      <c r="DO2147" s="166"/>
      <c r="DP2147" s="166"/>
      <c r="DQ2147" s="166"/>
      <c r="DR2147" s="166"/>
      <c r="DS2147" s="166"/>
      <c r="DT2147" s="166"/>
      <c r="DU2147" s="166"/>
      <c r="DV2147" s="166"/>
      <c r="DW2147" s="166"/>
      <c r="DX2147" s="166"/>
      <c r="DY2147" s="166"/>
      <c r="DZ2147" s="166"/>
      <c r="EA2147" s="166"/>
      <c r="EB2147" s="166"/>
      <c r="EC2147" s="166"/>
      <c r="ED2147" s="166"/>
      <c r="EE2147" s="166"/>
      <c r="EF2147" s="166"/>
      <c r="EG2147" s="166"/>
      <c r="EH2147" s="166"/>
      <c r="EI2147" s="166"/>
      <c r="EJ2147" s="166"/>
      <c r="EK2147" s="166"/>
      <c r="EL2147" s="166"/>
      <c r="EM2147" s="166"/>
      <c r="EN2147" s="166"/>
      <c r="EO2147" s="166"/>
      <c r="EP2147" s="166"/>
      <c r="EQ2147" s="166"/>
      <c r="ER2147" s="166"/>
      <c r="ES2147" s="166"/>
      <c r="ET2147" s="166"/>
      <c r="EU2147" s="166"/>
      <c r="EV2147" s="166"/>
      <c r="EW2147" s="166"/>
      <c r="EX2147" s="166"/>
      <c r="EY2147" s="166"/>
      <c r="EZ2147" s="166"/>
      <c r="FA2147" s="166"/>
      <c r="FB2147" s="166"/>
      <c r="FC2147" s="166"/>
      <c r="FD2147" s="166"/>
      <c r="FE2147" s="166"/>
      <c r="FF2147" s="166"/>
      <c r="FG2147" s="166"/>
      <c r="FH2147" s="166"/>
      <c r="FI2147" s="166"/>
      <c r="FJ2147" s="166"/>
    </row>
    <row r="2148" spans="13:166" s="19" customFormat="1">
      <c r="M2148" s="166"/>
      <c r="N2148" s="166"/>
      <c r="O2148" s="166"/>
      <c r="P2148" s="166"/>
      <c r="Q2148" s="166"/>
      <c r="R2148" s="166"/>
      <c r="S2148" s="166"/>
      <c r="T2148" s="166"/>
      <c r="U2148" s="166"/>
      <c r="V2148" s="166"/>
      <c r="W2148" s="166"/>
      <c r="X2148" s="166"/>
      <c r="Y2148" s="166"/>
      <c r="Z2148" s="166"/>
      <c r="AA2148" s="166"/>
      <c r="AB2148" s="166"/>
      <c r="AC2148" s="166"/>
      <c r="AD2148" s="166"/>
      <c r="AE2148" s="166"/>
      <c r="AF2148" s="166"/>
      <c r="AG2148" s="166"/>
      <c r="AH2148" s="167"/>
      <c r="AI2148" s="167"/>
      <c r="AJ2148" s="167"/>
      <c r="AK2148" s="167"/>
      <c r="AL2148" s="167"/>
      <c r="AM2148" s="167"/>
      <c r="AN2148" s="167"/>
      <c r="AO2148" s="167"/>
      <c r="AP2148" s="167"/>
      <c r="AQ2148" s="167"/>
      <c r="AR2148" s="167"/>
      <c r="AS2148" s="167"/>
      <c r="AT2148" s="167"/>
      <c r="AU2148" s="167"/>
      <c r="AV2148" s="167"/>
      <c r="AW2148" s="167"/>
      <c r="AX2148" s="167"/>
      <c r="AY2148" s="167"/>
      <c r="AZ2148" s="167"/>
      <c r="BA2148" s="167"/>
      <c r="BB2148" s="167"/>
      <c r="BC2148" s="167"/>
      <c r="BD2148" s="167"/>
      <c r="BE2148" s="167"/>
      <c r="BF2148" s="167"/>
      <c r="BG2148" s="167"/>
      <c r="BH2148" s="167"/>
      <c r="BI2148" s="167"/>
      <c r="BJ2148" s="167"/>
      <c r="BK2148" s="167"/>
      <c r="BL2148" s="166"/>
      <c r="BM2148" s="166"/>
      <c r="BN2148" s="166"/>
      <c r="BO2148" s="166"/>
      <c r="BP2148" s="166"/>
      <c r="BQ2148" s="166"/>
      <c r="BR2148" s="166"/>
      <c r="BS2148" s="166"/>
      <c r="BT2148" s="166"/>
      <c r="BU2148" s="166"/>
      <c r="BV2148" s="166"/>
      <c r="BW2148" s="166"/>
      <c r="BX2148" s="166"/>
      <c r="BY2148" s="166"/>
      <c r="BZ2148" s="166"/>
      <c r="CA2148" s="166"/>
      <c r="CB2148" s="166"/>
      <c r="CC2148" s="166"/>
      <c r="CD2148" s="166"/>
      <c r="CE2148" s="166"/>
      <c r="CF2148" s="166"/>
      <c r="CG2148" s="166"/>
      <c r="CH2148" s="166"/>
      <c r="CI2148" s="166"/>
      <c r="CJ2148" s="166"/>
      <c r="CK2148" s="166"/>
      <c r="CL2148" s="166"/>
      <c r="CM2148" s="166"/>
      <c r="CN2148" s="166"/>
      <c r="CO2148" s="166"/>
      <c r="CP2148" s="166"/>
      <c r="CQ2148" s="166"/>
      <c r="CR2148" s="166"/>
      <c r="CS2148" s="166"/>
      <c r="CT2148" s="166"/>
      <c r="CU2148" s="166"/>
      <c r="CV2148" s="166"/>
      <c r="CW2148" s="166"/>
      <c r="CX2148" s="166"/>
      <c r="CY2148" s="166"/>
      <c r="CZ2148" s="166"/>
      <c r="DA2148" s="166"/>
      <c r="DB2148" s="166"/>
      <c r="DC2148" s="166"/>
      <c r="DD2148" s="166"/>
      <c r="DE2148" s="166"/>
      <c r="DF2148" s="166"/>
      <c r="DG2148" s="166"/>
      <c r="DH2148" s="166"/>
      <c r="DI2148" s="166"/>
      <c r="DJ2148" s="166"/>
      <c r="DK2148" s="166"/>
      <c r="DL2148" s="166"/>
      <c r="DM2148" s="166"/>
      <c r="DN2148" s="166"/>
      <c r="DO2148" s="166"/>
      <c r="DP2148" s="166"/>
      <c r="DQ2148" s="166"/>
      <c r="DR2148" s="166"/>
      <c r="DS2148" s="166"/>
      <c r="DT2148" s="166"/>
      <c r="DU2148" s="166"/>
      <c r="DV2148" s="166"/>
      <c r="DW2148" s="166"/>
      <c r="DX2148" s="166"/>
      <c r="DY2148" s="166"/>
      <c r="DZ2148" s="166"/>
      <c r="EA2148" s="166"/>
      <c r="EB2148" s="166"/>
      <c r="EC2148" s="166"/>
      <c r="ED2148" s="166"/>
      <c r="EE2148" s="166"/>
      <c r="EF2148" s="166"/>
      <c r="EG2148" s="166"/>
      <c r="EH2148" s="166"/>
      <c r="EI2148" s="166"/>
      <c r="EJ2148" s="166"/>
      <c r="EK2148" s="166"/>
      <c r="EL2148" s="166"/>
      <c r="EM2148" s="166"/>
      <c r="EN2148" s="166"/>
      <c r="EO2148" s="166"/>
      <c r="EP2148" s="166"/>
      <c r="EQ2148" s="166"/>
      <c r="ER2148" s="166"/>
      <c r="ES2148" s="166"/>
      <c r="ET2148" s="166"/>
      <c r="EU2148" s="166"/>
      <c r="EV2148" s="166"/>
      <c r="EW2148" s="166"/>
      <c r="EX2148" s="166"/>
      <c r="EY2148" s="166"/>
      <c r="EZ2148" s="166"/>
      <c r="FA2148" s="166"/>
      <c r="FB2148" s="166"/>
      <c r="FC2148" s="166"/>
      <c r="FD2148" s="166"/>
      <c r="FE2148" s="166"/>
      <c r="FF2148" s="166"/>
      <c r="FG2148" s="166"/>
      <c r="FH2148" s="166"/>
      <c r="FI2148" s="166"/>
      <c r="FJ2148" s="166"/>
    </row>
    <row r="2149" spans="13:166" s="19" customFormat="1">
      <c r="M2149" s="166"/>
      <c r="N2149" s="166"/>
      <c r="O2149" s="166"/>
      <c r="P2149" s="166"/>
      <c r="Q2149" s="166"/>
      <c r="R2149" s="166"/>
      <c r="S2149" s="166"/>
      <c r="T2149" s="166"/>
      <c r="U2149" s="166"/>
      <c r="V2149" s="166"/>
      <c r="W2149" s="166"/>
      <c r="X2149" s="166"/>
      <c r="Y2149" s="166"/>
      <c r="Z2149" s="166"/>
      <c r="AA2149" s="166"/>
      <c r="AB2149" s="166"/>
      <c r="AC2149" s="166"/>
      <c r="AD2149" s="166"/>
      <c r="AE2149" s="166"/>
      <c r="AF2149" s="166"/>
      <c r="AG2149" s="166"/>
      <c r="AH2149" s="167"/>
      <c r="AI2149" s="167"/>
      <c r="AJ2149" s="167"/>
      <c r="AK2149" s="167"/>
      <c r="AL2149" s="167"/>
      <c r="AM2149" s="167"/>
      <c r="AN2149" s="167"/>
      <c r="AO2149" s="167"/>
      <c r="AP2149" s="167"/>
      <c r="AQ2149" s="167"/>
      <c r="AR2149" s="167"/>
      <c r="AS2149" s="167"/>
      <c r="AT2149" s="167"/>
      <c r="AU2149" s="167"/>
      <c r="AV2149" s="167"/>
      <c r="AW2149" s="167"/>
      <c r="AX2149" s="167"/>
      <c r="AY2149" s="167"/>
      <c r="AZ2149" s="167"/>
      <c r="BA2149" s="167"/>
      <c r="BB2149" s="167"/>
      <c r="BC2149" s="167"/>
      <c r="BD2149" s="167"/>
      <c r="BE2149" s="167"/>
      <c r="BF2149" s="167"/>
      <c r="BG2149" s="167"/>
      <c r="BH2149" s="167"/>
      <c r="BI2149" s="167"/>
      <c r="BJ2149" s="167"/>
      <c r="BK2149" s="167"/>
      <c r="BL2149" s="166"/>
      <c r="BM2149" s="166"/>
      <c r="BN2149" s="166"/>
      <c r="BO2149" s="166"/>
      <c r="BP2149" s="166"/>
      <c r="BQ2149" s="166"/>
      <c r="BR2149" s="166"/>
      <c r="BS2149" s="166"/>
      <c r="BT2149" s="166"/>
      <c r="BU2149" s="166"/>
      <c r="BV2149" s="166"/>
      <c r="BW2149" s="166"/>
      <c r="BX2149" s="166"/>
      <c r="BY2149" s="166"/>
      <c r="BZ2149" s="166"/>
      <c r="CA2149" s="166"/>
      <c r="CB2149" s="166"/>
      <c r="CC2149" s="166"/>
      <c r="CD2149" s="166"/>
      <c r="CE2149" s="166"/>
      <c r="CF2149" s="166"/>
      <c r="CG2149" s="166"/>
      <c r="CH2149" s="166"/>
      <c r="CI2149" s="166"/>
      <c r="CJ2149" s="166"/>
      <c r="CK2149" s="166"/>
      <c r="CL2149" s="166"/>
      <c r="CM2149" s="166"/>
      <c r="CN2149" s="166"/>
      <c r="CO2149" s="166"/>
      <c r="CP2149" s="166"/>
      <c r="CQ2149" s="166"/>
      <c r="CR2149" s="166"/>
      <c r="CS2149" s="166"/>
      <c r="CT2149" s="166"/>
      <c r="CU2149" s="166"/>
      <c r="CV2149" s="166"/>
      <c r="CW2149" s="166"/>
      <c r="CX2149" s="166"/>
      <c r="CY2149" s="166"/>
      <c r="CZ2149" s="166"/>
      <c r="DA2149" s="166"/>
      <c r="DB2149" s="166"/>
      <c r="DC2149" s="166"/>
      <c r="DD2149" s="166"/>
      <c r="DE2149" s="166"/>
      <c r="DF2149" s="166"/>
      <c r="DG2149" s="166"/>
      <c r="DH2149" s="166"/>
      <c r="DI2149" s="166"/>
      <c r="DJ2149" s="166"/>
      <c r="DK2149" s="166"/>
      <c r="DL2149" s="166"/>
      <c r="DM2149" s="166"/>
      <c r="DN2149" s="166"/>
      <c r="DO2149" s="166"/>
      <c r="DP2149" s="166"/>
      <c r="DQ2149" s="166"/>
      <c r="DR2149" s="166"/>
      <c r="DS2149" s="166"/>
      <c r="DT2149" s="166"/>
      <c r="DU2149" s="166"/>
      <c r="DV2149" s="166"/>
      <c r="DW2149" s="166"/>
      <c r="DX2149" s="166"/>
      <c r="DY2149" s="166"/>
      <c r="DZ2149" s="166"/>
      <c r="EA2149" s="166"/>
      <c r="EB2149" s="166"/>
      <c r="EC2149" s="166"/>
      <c r="ED2149" s="166"/>
      <c r="EE2149" s="166"/>
      <c r="EF2149" s="166"/>
      <c r="EG2149" s="166"/>
      <c r="EH2149" s="166"/>
      <c r="EI2149" s="166"/>
      <c r="EJ2149" s="166"/>
      <c r="EK2149" s="166"/>
      <c r="EL2149" s="166"/>
      <c r="EM2149" s="166"/>
      <c r="EN2149" s="166"/>
      <c r="EO2149" s="166"/>
      <c r="EP2149" s="166"/>
      <c r="EQ2149" s="166"/>
      <c r="ER2149" s="166"/>
      <c r="ES2149" s="166"/>
      <c r="ET2149" s="166"/>
      <c r="EU2149" s="166"/>
      <c r="EV2149" s="166"/>
      <c r="EW2149" s="166"/>
      <c r="EX2149" s="166"/>
      <c r="EY2149" s="166"/>
      <c r="EZ2149" s="166"/>
      <c r="FA2149" s="166"/>
      <c r="FB2149" s="166"/>
      <c r="FC2149" s="166"/>
      <c r="FD2149" s="166"/>
      <c r="FE2149" s="166"/>
      <c r="FF2149" s="166"/>
      <c r="FG2149" s="166"/>
      <c r="FH2149" s="166"/>
      <c r="FI2149" s="166"/>
      <c r="FJ2149" s="166"/>
    </row>
    <row r="2150" spans="13:166" s="19" customFormat="1">
      <c r="M2150" s="166"/>
      <c r="N2150" s="166"/>
      <c r="O2150" s="166"/>
      <c r="P2150" s="166"/>
      <c r="Q2150" s="166"/>
      <c r="R2150" s="166"/>
      <c r="S2150" s="166"/>
      <c r="T2150" s="166"/>
      <c r="U2150" s="166"/>
      <c r="V2150" s="166"/>
      <c r="W2150" s="166"/>
      <c r="X2150" s="166"/>
      <c r="Y2150" s="166"/>
      <c r="Z2150" s="166"/>
      <c r="AA2150" s="166"/>
      <c r="AB2150" s="166"/>
      <c r="AC2150" s="166"/>
      <c r="AD2150" s="166"/>
      <c r="AE2150" s="166"/>
      <c r="AF2150" s="166"/>
      <c r="AG2150" s="166"/>
      <c r="AH2150" s="167"/>
      <c r="AI2150" s="167"/>
      <c r="AJ2150" s="167"/>
      <c r="AK2150" s="167"/>
      <c r="AL2150" s="167"/>
      <c r="AM2150" s="167"/>
      <c r="AN2150" s="167"/>
      <c r="AO2150" s="167"/>
      <c r="AP2150" s="167"/>
      <c r="AQ2150" s="167"/>
      <c r="AR2150" s="167"/>
      <c r="AS2150" s="167"/>
      <c r="AT2150" s="167"/>
      <c r="AU2150" s="167"/>
      <c r="AV2150" s="167"/>
      <c r="AW2150" s="167"/>
      <c r="AX2150" s="167"/>
      <c r="AY2150" s="167"/>
      <c r="AZ2150" s="167"/>
      <c r="BA2150" s="167"/>
      <c r="BB2150" s="167"/>
      <c r="BC2150" s="167"/>
      <c r="BD2150" s="167"/>
      <c r="BE2150" s="167"/>
      <c r="BF2150" s="167"/>
      <c r="BG2150" s="167"/>
      <c r="BH2150" s="167"/>
      <c r="BI2150" s="167"/>
      <c r="BJ2150" s="167"/>
      <c r="BK2150" s="167"/>
      <c r="BL2150" s="166"/>
      <c r="BM2150" s="166"/>
      <c r="BN2150" s="166"/>
      <c r="BO2150" s="166"/>
      <c r="BP2150" s="166"/>
      <c r="BQ2150" s="166"/>
      <c r="BR2150" s="166"/>
      <c r="BS2150" s="166"/>
      <c r="BT2150" s="166"/>
      <c r="BU2150" s="166"/>
      <c r="BV2150" s="166"/>
      <c r="BW2150" s="166"/>
      <c r="BX2150" s="166"/>
      <c r="BY2150" s="166"/>
      <c r="BZ2150" s="166"/>
      <c r="CA2150" s="166"/>
      <c r="CB2150" s="166"/>
      <c r="CC2150" s="166"/>
      <c r="CD2150" s="166"/>
      <c r="CE2150" s="166"/>
      <c r="CF2150" s="166"/>
      <c r="CG2150" s="166"/>
      <c r="CH2150" s="166"/>
      <c r="CI2150" s="166"/>
      <c r="CJ2150" s="166"/>
      <c r="CK2150" s="166"/>
      <c r="CL2150" s="166"/>
      <c r="CM2150" s="166"/>
      <c r="CN2150" s="166"/>
      <c r="CO2150" s="166"/>
      <c r="CP2150" s="166"/>
      <c r="CQ2150" s="166"/>
      <c r="CR2150" s="166"/>
      <c r="CS2150" s="166"/>
      <c r="CT2150" s="166"/>
      <c r="CU2150" s="166"/>
      <c r="CV2150" s="166"/>
      <c r="CW2150" s="166"/>
      <c r="CX2150" s="166"/>
      <c r="CY2150" s="166"/>
      <c r="CZ2150" s="166"/>
      <c r="DA2150" s="166"/>
      <c r="DB2150" s="166"/>
      <c r="DC2150" s="166"/>
      <c r="DD2150" s="166"/>
      <c r="DE2150" s="166"/>
      <c r="DF2150" s="166"/>
      <c r="DG2150" s="166"/>
      <c r="DH2150" s="166"/>
      <c r="DI2150" s="166"/>
      <c r="DJ2150" s="166"/>
      <c r="DK2150" s="166"/>
      <c r="DL2150" s="166"/>
      <c r="DM2150" s="166"/>
      <c r="DN2150" s="166"/>
      <c r="DO2150" s="166"/>
      <c r="DP2150" s="166"/>
      <c r="DQ2150" s="166"/>
      <c r="DR2150" s="166"/>
      <c r="DS2150" s="166"/>
      <c r="DT2150" s="166"/>
      <c r="DU2150" s="166"/>
      <c r="DV2150" s="166"/>
      <c r="DW2150" s="166"/>
      <c r="DX2150" s="166"/>
      <c r="DY2150" s="166"/>
      <c r="DZ2150" s="166"/>
      <c r="EA2150" s="166"/>
      <c r="EB2150" s="166"/>
      <c r="EC2150" s="166"/>
      <c r="ED2150" s="166"/>
      <c r="EE2150" s="166"/>
      <c r="EF2150" s="166"/>
      <c r="EG2150" s="166"/>
      <c r="EH2150" s="166"/>
      <c r="EI2150" s="166"/>
      <c r="EJ2150" s="166"/>
      <c r="EK2150" s="166"/>
      <c r="EL2150" s="166"/>
      <c r="EM2150" s="166"/>
      <c r="EN2150" s="166"/>
      <c r="EO2150" s="166"/>
      <c r="EP2150" s="166"/>
      <c r="EQ2150" s="166"/>
      <c r="ER2150" s="166"/>
      <c r="ES2150" s="166"/>
      <c r="ET2150" s="166"/>
      <c r="EU2150" s="166"/>
      <c r="EV2150" s="166"/>
      <c r="EW2150" s="166"/>
      <c r="EX2150" s="166"/>
      <c r="EY2150" s="166"/>
      <c r="EZ2150" s="166"/>
      <c r="FA2150" s="166"/>
      <c r="FB2150" s="166"/>
      <c r="FC2150" s="166"/>
      <c r="FD2150" s="166"/>
      <c r="FE2150" s="166"/>
      <c r="FF2150" s="166"/>
      <c r="FG2150" s="166"/>
      <c r="FH2150" s="166"/>
      <c r="FI2150" s="166"/>
      <c r="FJ2150" s="166"/>
    </row>
    <row r="2151" spans="13:166" s="19" customFormat="1">
      <c r="M2151" s="166"/>
      <c r="N2151" s="166"/>
      <c r="O2151" s="166"/>
      <c r="P2151" s="166"/>
      <c r="Q2151" s="166"/>
      <c r="R2151" s="166"/>
      <c r="S2151" s="166"/>
      <c r="T2151" s="166"/>
      <c r="U2151" s="166"/>
      <c r="V2151" s="166"/>
      <c r="W2151" s="166"/>
      <c r="X2151" s="166"/>
      <c r="Y2151" s="166"/>
      <c r="Z2151" s="166"/>
      <c r="AA2151" s="166"/>
      <c r="AB2151" s="166"/>
      <c r="AC2151" s="166"/>
      <c r="AD2151" s="166"/>
      <c r="AE2151" s="166"/>
      <c r="AF2151" s="166"/>
      <c r="AG2151" s="166"/>
      <c r="AH2151" s="167"/>
      <c r="AI2151" s="167"/>
      <c r="AJ2151" s="167"/>
      <c r="AK2151" s="167"/>
      <c r="AL2151" s="167"/>
      <c r="AM2151" s="167"/>
      <c r="AN2151" s="167"/>
      <c r="AO2151" s="167"/>
      <c r="AP2151" s="167"/>
      <c r="AQ2151" s="167"/>
      <c r="AR2151" s="167"/>
      <c r="AS2151" s="167"/>
      <c r="AT2151" s="167"/>
      <c r="AU2151" s="167"/>
      <c r="AV2151" s="167"/>
      <c r="AW2151" s="167"/>
      <c r="AX2151" s="167"/>
      <c r="AY2151" s="167"/>
      <c r="AZ2151" s="167"/>
      <c r="BA2151" s="167"/>
      <c r="BB2151" s="167"/>
      <c r="BC2151" s="167"/>
      <c r="BD2151" s="167"/>
      <c r="BE2151" s="167"/>
      <c r="BF2151" s="167"/>
      <c r="BG2151" s="167"/>
      <c r="BH2151" s="167"/>
      <c r="BI2151" s="167"/>
      <c r="BJ2151" s="167"/>
      <c r="BK2151" s="167"/>
      <c r="BL2151" s="166"/>
      <c r="BM2151" s="166"/>
      <c r="BN2151" s="166"/>
      <c r="BO2151" s="166"/>
      <c r="BP2151" s="166"/>
      <c r="BQ2151" s="166"/>
      <c r="BR2151" s="166"/>
      <c r="BS2151" s="166"/>
      <c r="BT2151" s="166"/>
      <c r="BU2151" s="166"/>
      <c r="BV2151" s="166"/>
      <c r="BW2151" s="166"/>
      <c r="BX2151" s="166"/>
      <c r="BY2151" s="166"/>
      <c r="BZ2151" s="166"/>
      <c r="CA2151" s="166"/>
      <c r="CB2151" s="166"/>
      <c r="CC2151" s="166"/>
      <c r="CD2151" s="166"/>
      <c r="CE2151" s="166"/>
      <c r="CF2151" s="166"/>
      <c r="CG2151" s="166"/>
      <c r="CH2151" s="166"/>
      <c r="CI2151" s="166"/>
      <c r="CJ2151" s="166"/>
      <c r="CK2151" s="166"/>
      <c r="CL2151" s="166"/>
      <c r="CM2151" s="166"/>
      <c r="CN2151" s="166"/>
      <c r="CO2151" s="166"/>
      <c r="CP2151" s="166"/>
      <c r="CQ2151" s="166"/>
      <c r="CR2151" s="166"/>
      <c r="CS2151" s="166"/>
      <c r="CT2151" s="166"/>
      <c r="CU2151" s="166"/>
      <c r="CV2151" s="166"/>
      <c r="CW2151" s="166"/>
      <c r="CX2151" s="166"/>
      <c r="CY2151" s="166"/>
      <c r="CZ2151" s="166"/>
      <c r="DA2151" s="166"/>
      <c r="DB2151" s="166"/>
      <c r="DC2151" s="166"/>
      <c r="DD2151" s="166"/>
      <c r="DE2151" s="166"/>
      <c r="DF2151" s="166"/>
      <c r="DG2151" s="166"/>
      <c r="DH2151" s="166"/>
      <c r="DI2151" s="166"/>
      <c r="DJ2151" s="166"/>
      <c r="DK2151" s="166"/>
      <c r="DL2151" s="166"/>
      <c r="DM2151" s="166"/>
      <c r="DN2151" s="166"/>
      <c r="DO2151" s="166"/>
      <c r="DP2151" s="166"/>
      <c r="DQ2151" s="166"/>
      <c r="DR2151" s="166"/>
      <c r="DS2151" s="166"/>
      <c r="DT2151" s="166"/>
      <c r="DU2151" s="166"/>
      <c r="DV2151" s="166"/>
      <c r="DW2151" s="166"/>
      <c r="DX2151" s="166"/>
      <c r="DY2151" s="166"/>
      <c r="DZ2151" s="166"/>
      <c r="EA2151" s="166"/>
      <c r="EB2151" s="166"/>
      <c r="EC2151" s="166"/>
      <c r="ED2151" s="166"/>
      <c r="EE2151" s="166"/>
      <c r="EF2151" s="166"/>
      <c r="EG2151" s="166"/>
      <c r="EH2151" s="166"/>
      <c r="EI2151" s="166"/>
      <c r="EJ2151" s="166"/>
      <c r="EK2151" s="166"/>
      <c r="EL2151" s="166"/>
      <c r="EM2151" s="166"/>
      <c r="EN2151" s="166"/>
      <c r="EO2151" s="166"/>
      <c r="EP2151" s="166"/>
      <c r="EQ2151" s="166"/>
      <c r="ER2151" s="166"/>
      <c r="ES2151" s="166"/>
      <c r="ET2151" s="166"/>
      <c r="EU2151" s="166"/>
      <c r="EV2151" s="166"/>
      <c r="EW2151" s="166"/>
      <c r="EX2151" s="166"/>
      <c r="EY2151" s="166"/>
      <c r="EZ2151" s="166"/>
      <c r="FA2151" s="166"/>
      <c r="FB2151" s="166"/>
      <c r="FC2151" s="166"/>
      <c r="FD2151" s="166"/>
      <c r="FE2151" s="166"/>
      <c r="FF2151" s="166"/>
      <c r="FG2151" s="166"/>
      <c r="FH2151" s="166"/>
      <c r="FI2151" s="166"/>
      <c r="FJ2151" s="166"/>
    </row>
    <row r="2152" spans="13:166" s="19" customFormat="1">
      <c r="M2152" s="166"/>
      <c r="N2152" s="166"/>
      <c r="O2152" s="166"/>
      <c r="P2152" s="166"/>
      <c r="Q2152" s="166"/>
      <c r="R2152" s="166"/>
      <c r="S2152" s="166"/>
      <c r="T2152" s="166"/>
      <c r="U2152" s="166"/>
      <c r="V2152" s="166"/>
      <c r="W2152" s="166"/>
      <c r="X2152" s="166"/>
      <c r="Y2152" s="166"/>
      <c r="Z2152" s="166"/>
      <c r="AA2152" s="166"/>
      <c r="AB2152" s="166"/>
      <c r="AC2152" s="166"/>
      <c r="AD2152" s="166"/>
      <c r="AE2152" s="166"/>
      <c r="AF2152" s="166"/>
      <c r="AG2152" s="166"/>
      <c r="AH2152" s="167"/>
      <c r="AI2152" s="167"/>
      <c r="AJ2152" s="167"/>
      <c r="AK2152" s="167"/>
      <c r="AL2152" s="167"/>
      <c r="AM2152" s="167"/>
      <c r="AN2152" s="167"/>
      <c r="AO2152" s="167"/>
      <c r="AP2152" s="167"/>
      <c r="AQ2152" s="167"/>
      <c r="AR2152" s="167"/>
      <c r="AS2152" s="167"/>
      <c r="AT2152" s="167"/>
      <c r="AU2152" s="167"/>
      <c r="AV2152" s="167"/>
      <c r="AW2152" s="167"/>
      <c r="AX2152" s="167"/>
      <c r="AY2152" s="167"/>
      <c r="AZ2152" s="167"/>
      <c r="BA2152" s="167"/>
      <c r="BB2152" s="167"/>
      <c r="BC2152" s="167"/>
      <c r="BD2152" s="167"/>
      <c r="BE2152" s="167"/>
      <c r="BF2152" s="167"/>
      <c r="BG2152" s="167"/>
      <c r="BH2152" s="167"/>
      <c r="BI2152" s="167"/>
      <c r="BJ2152" s="167"/>
      <c r="BK2152" s="167"/>
      <c r="BL2152" s="166"/>
      <c r="BM2152" s="166"/>
      <c r="BN2152" s="166"/>
      <c r="BO2152" s="166"/>
      <c r="BP2152" s="166"/>
      <c r="BQ2152" s="166"/>
      <c r="BR2152" s="166"/>
      <c r="BS2152" s="166"/>
      <c r="BT2152" s="166"/>
      <c r="BU2152" s="166"/>
      <c r="BV2152" s="166"/>
      <c r="BW2152" s="166"/>
      <c r="BX2152" s="166"/>
      <c r="BY2152" s="166"/>
      <c r="BZ2152" s="166"/>
      <c r="CA2152" s="166"/>
      <c r="CB2152" s="166"/>
      <c r="CC2152" s="166"/>
      <c r="CD2152" s="166"/>
      <c r="CE2152" s="166"/>
      <c r="CF2152" s="166"/>
      <c r="CG2152" s="166"/>
      <c r="CH2152" s="166"/>
      <c r="CI2152" s="166"/>
      <c r="CJ2152" s="166"/>
      <c r="CK2152" s="166"/>
      <c r="CL2152" s="166"/>
      <c r="CM2152" s="166"/>
      <c r="CN2152" s="166"/>
      <c r="CO2152" s="166"/>
      <c r="CP2152" s="166"/>
      <c r="CQ2152" s="166"/>
      <c r="CR2152" s="166"/>
      <c r="CS2152" s="166"/>
      <c r="CT2152" s="166"/>
      <c r="CU2152" s="166"/>
      <c r="CV2152" s="166"/>
      <c r="CW2152" s="166"/>
      <c r="CX2152" s="166"/>
      <c r="CY2152" s="166"/>
      <c r="CZ2152" s="166"/>
      <c r="DA2152" s="166"/>
      <c r="DB2152" s="166"/>
      <c r="DC2152" s="166"/>
      <c r="DD2152" s="166"/>
      <c r="DE2152" s="166"/>
      <c r="DF2152" s="166"/>
      <c r="DG2152" s="166"/>
      <c r="DH2152" s="166"/>
      <c r="DI2152" s="166"/>
      <c r="DJ2152" s="166"/>
      <c r="DK2152" s="166"/>
      <c r="DL2152" s="166"/>
      <c r="DM2152" s="166"/>
      <c r="DN2152" s="166"/>
      <c r="DO2152" s="166"/>
      <c r="DP2152" s="166"/>
      <c r="DQ2152" s="166"/>
      <c r="DR2152" s="166"/>
      <c r="DS2152" s="166"/>
      <c r="DT2152" s="166"/>
      <c r="DU2152" s="166"/>
      <c r="DV2152" s="166"/>
      <c r="DW2152" s="166"/>
      <c r="DX2152" s="166"/>
      <c r="DY2152" s="166"/>
      <c r="DZ2152" s="166"/>
      <c r="EA2152" s="166"/>
      <c r="EB2152" s="166"/>
      <c r="EC2152" s="166"/>
      <c r="ED2152" s="166"/>
      <c r="EE2152" s="166"/>
      <c r="EF2152" s="166"/>
      <c r="EG2152" s="166"/>
      <c r="EH2152" s="166"/>
      <c r="EI2152" s="166"/>
      <c r="EJ2152" s="166"/>
      <c r="EK2152" s="166"/>
      <c r="EL2152" s="166"/>
      <c r="EM2152" s="166"/>
      <c r="EN2152" s="166"/>
      <c r="EO2152" s="166"/>
      <c r="EP2152" s="166"/>
      <c r="EQ2152" s="166"/>
      <c r="ER2152" s="166"/>
      <c r="ES2152" s="166"/>
      <c r="ET2152" s="166"/>
      <c r="EU2152" s="166"/>
      <c r="EV2152" s="166"/>
      <c r="EW2152" s="166"/>
      <c r="EX2152" s="166"/>
      <c r="EY2152" s="166"/>
      <c r="EZ2152" s="166"/>
      <c r="FA2152" s="166"/>
      <c r="FB2152" s="166"/>
      <c r="FC2152" s="166"/>
      <c r="FD2152" s="166"/>
      <c r="FE2152" s="166"/>
      <c r="FF2152" s="166"/>
      <c r="FG2152" s="166"/>
      <c r="FH2152" s="166"/>
      <c r="FI2152" s="166"/>
      <c r="FJ2152" s="166"/>
    </row>
    <row r="2153" spans="13:166" s="19" customFormat="1">
      <c r="M2153" s="166"/>
      <c r="N2153" s="166"/>
      <c r="O2153" s="166"/>
      <c r="P2153" s="166"/>
      <c r="Q2153" s="166"/>
      <c r="R2153" s="166"/>
      <c r="S2153" s="166"/>
      <c r="T2153" s="166"/>
      <c r="U2153" s="166"/>
      <c r="V2153" s="166"/>
      <c r="W2153" s="166"/>
      <c r="X2153" s="166"/>
      <c r="Y2153" s="166"/>
      <c r="Z2153" s="166"/>
      <c r="AA2153" s="166"/>
      <c r="AB2153" s="166"/>
      <c r="AC2153" s="166"/>
      <c r="AD2153" s="166"/>
      <c r="AE2153" s="166"/>
      <c r="AF2153" s="166"/>
      <c r="AG2153" s="166"/>
      <c r="AH2153" s="167"/>
      <c r="AI2153" s="167"/>
      <c r="AJ2153" s="167"/>
      <c r="AK2153" s="167"/>
      <c r="AL2153" s="167"/>
      <c r="AM2153" s="167"/>
      <c r="AN2153" s="167"/>
      <c r="AO2153" s="167"/>
      <c r="AP2153" s="167"/>
      <c r="AQ2153" s="167"/>
      <c r="AR2153" s="167"/>
      <c r="AS2153" s="167"/>
      <c r="AT2153" s="167"/>
      <c r="AU2153" s="167"/>
      <c r="AV2153" s="167"/>
      <c r="AW2153" s="167"/>
      <c r="AX2153" s="167"/>
      <c r="AY2153" s="167"/>
      <c r="AZ2153" s="167"/>
      <c r="BA2153" s="167"/>
      <c r="BB2153" s="167"/>
      <c r="BC2153" s="167"/>
      <c r="BD2153" s="167"/>
      <c r="BE2153" s="167"/>
      <c r="BF2153" s="167"/>
      <c r="BG2153" s="167"/>
      <c r="BH2153" s="167"/>
      <c r="BI2153" s="167"/>
      <c r="BJ2153" s="167"/>
      <c r="BK2153" s="167"/>
      <c r="BL2153" s="166"/>
      <c r="BM2153" s="166"/>
      <c r="BN2153" s="166"/>
      <c r="BO2153" s="166"/>
      <c r="BP2153" s="166"/>
      <c r="BQ2153" s="166"/>
      <c r="BR2153" s="166"/>
      <c r="BS2153" s="166"/>
      <c r="BT2153" s="166"/>
      <c r="BU2153" s="166"/>
      <c r="BV2153" s="166"/>
      <c r="BW2153" s="166"/>
      <c r="BX2153" s="166"/>
      <c r="BY2153" s="166"/>
      <c r="BZ2153" s="166"/>
      <c r="CA2153" s="166"/>
      <c r="CB2153" s="166"/>
      <c r="CC2153" s="166"/>
      <c r="CD2153" s="166"/>
      <c r="CE2153" s="166"/>
      <c r="CF2153" s="166"/>
      <c r="CG2153" s="166"/>
      <c r="CH2153" s="166"/>
      <c r="CI2153" s="166"/>
      <c r="CJ2153" s="166"/>
      <c r="CK2153" s="166"/>
      <c r="CL2153" s="166"/>
      <c r="CM2153" s="166"/>
      <c r="CN2153" s="166"/>
      <c r="CO2153" s="166"/>
      <c r="CP2153" s="166"/>
      <c r="CQ2153" s="166"/>
      <c r="CR2153" s="166"/>
      <c r="CS2153" s="166"/>
      <c r="CT2153" s="166"/>
      <c r="CU2153" s="166"/>
      <c r="CV2153" s="166"/>
      <c r="CW2153" s="166"/>
      <c r="CX2153" s="166"/>
      <c r="CY2153" s="166"/>
      <c r="CZ2153" s="166"/>
      <c r="DA2153" s="166"/>
      <c r="DB2153" s="166"/>
      <c r="DC2153" s="166"/>
      <c r="DD2153" s="166"/>
      <c r="DE2153" s="166"/>
      <c r="DF2153" s="166"/>
      <c r="DG2153" s="166"/>
      <c r="DH2153" s="166"/>
      <c r="DI2153" s="166"/>
      <c r="DJ2153" s="166"/>
      <c r="DK2153" s="166"/>
      <c r="DL2153" s="166"/>
      <c r="DM2153" s="166"/>
      <c r="DN2153" s="166"/>
      <c r="DO2153" s="166"/>
      <c r="DP2153" s="166"/>
      <c r="DQ2153" s="166"/>
      <c r="DR2153" s="166"/>
      <c r="DS2153" s="166"/>
      <c r="DT2153" s="166"/>
      <c r="DU2153" s="166"/>
      <c r="DV2153" s="166"/>
      <c r="DW2153" s="166"/>
      <c r="DX2153" s="166"/>
      <c r="DY2153" s="166"/>
      <c r="DZ2153" s="166"/>
      <c r="EA2153" s="166"/>
      <c r="EB2153" s="166"/>
      <c r="EC2153" s="166"/>
      <c r="ED2153" s="166"/>
      <c r="EE2153" s="166"/>
      <c r="EF2153" s="166"/>
      <c r="EG2153" s="166"/>
      <c r="EH2153" s="166"/>
      <c r="EI2153" s="166"/>
      <c r="EJ2153" s="166"/>
      <c r="EK2153" s="166"/>
      <c r="EL2153" s="166"/>
      <c r="EM2153" s="166"/>
      <c r="EN2153" s="166"/>
      <c r="EO2153" s="166"/>
      <c r="EP2153" s="166"/>
      <c r="EQ2153" s="166"/>
      <c r="ER2153" s="166"/>
      <c r="ES2153" s="166"/>
      <c r="ET2153" s="166"/>
      <c r="EU2153" s="166"/>
      <c r="EV2153" s="166"/>
      <c r="EW2153" s="166"/>
      <c r="EX2153" s="166"/>
      <c r="EY2153" s="166"/>
      <c r="EZ2153" s="166"/>
      <c r="FA2153" s="166"/>
      <c r="FB2153" s="166"/>
      <c r="FC2153" s="166"/>
      <c r="FD2153" s="166"/>
      <c r="FE2153" s="166"/>
      <c r="FF2153" s="166"/>
      <c r="FG2153" s="166"/>
      <c r="FH2153" s="166"/>
      <c r="FI2153" s="166"/>
      <c r="FJ2153" s="166"/>
    </row>
    <row r="2154" spans="13:166" s="19" customFormat="1">
      <c r="M2154" s="166"/>
      <c r="N2154" s="166"/>
      <c r="O2154" s="166"/>
      <c r="P2154" s="166"/>
      <c r="Q2154" s="166"/>
      <c r="R2154" s="166"/>
      <c r="S2154" s="166"/>
      <c r="T2154" s="166"/>
      <c r="U2154" s="166"/>
      <c r="V2154" s="166"/>
      <c r="W2154" s="166"/>
      <c r="X2154" s="166"/>
      <c r="Y2154" s="166"/>
      <c r="Z2154" s="166"/>
      <c r="AA2154" s="166"/>
      <c r="AB2154" s="166"/>
      <c r="AC2154" s="166"/>
      <c r="AD2154" s="166"/>
      <c r="AE2154" s="166"/>
      <c r="AF2154" s="166"/>
      <c r="AG2154" s="166"/>
      <c r="AH2154" s="167"/>
      <c r="AI2154" s="167"/>
      <c r="AJ2154" s="167"/>
      <c r="AK2154" s="167"/>
      <c r="AL2154" s="167"/>
      <c r="AM2154" s="167"/>
      <c r="AN2154" s="167"/>
      <c r="AO2154" s="167"/>
      <c r="AP2154" s="167"/>
      <c r="AQ2154" s="167"/>
      <c r="AR2154" s="167"/>
      <c r="AS2154" s="167"/>
      <c r="AT2154" s="167"/>
      <c r="AU2154" s="167"/>
      <c r="AV2154" s="167"/>
      <c r="AW2154" s="167"/>
      <c r="AX2154" s="167"/>
      <c r="AY2154" s="167"/>
      <c r="AZ2154" s="167"/>
      <c r="BA2154" s="167"/>
      <c r="BB2154" s="167"/>
      <c r="BC2154" s="167"/>
      <c r="BD2154" s="167"/>
      <c r="BE2154" s="167"/>
      <c r="BF2154" s="167"/>
      <c r="BG2154" s="167"/>
      <c r="BH2154" s="167"/>
      <c r="BI2154" s="167"/>
      <c r="BJ2154" s="167"/>
      <c r="BK2154" s="167"/>
      <c r="BL2154" s="166"/>
      <c r="BM2154" s="166"/>
      <c r="BN2154" s="166"/>
      <c r="BO2154" s="166"/>
      <c r="BP2154" s="166"/>
      <c r="BQ2154" s="166"/>
      <c r="BR2154" s="166"/>
      <c r="BS2154" s="166"/>
      <c r="BT2154" s="166"/>
      <c r="BU2154" s="166"/>
      <c r="BV2154" s="166"/>
      <c r="BW2154" s="166"/>
      <c r="BX2154" s="166"/>
      <c r="BY2154" s="166"/>
      <c r="BZ2154" s="166"/>
      <c r="CA2154" s="166"/>
      <c r="CB2154" s="166"/>
      <c r="CC2154" s="166"/>
      <c r="CD2154" s="166"/>
      <c r="CE2154" s="166"/>
      <c r="CF2154" s="166"/>
      <c r="CG2154" s="166"/>
      <c r="CH2154" s="166"/>
      <c r="CI2154" s="166"/>
      <c r="CJ2154" s="166"/>
      <c r="CK2154" s="166"/>
      <c r="CL2154" s="166"/>
      <c r="CM2154" s="166"/>
      <c r="CN2154" s="166"/>
      <c r="CO2154" s="166"/>
      <c r="CP2154" s="166"/>
      <c r="CQ2154" s="166"/>
      <c r="CR2154" s="166"/>
      <c r="CS2154" s="166"/>
      <c r="CT2154" s="166"/>
      <c r="CU2154" s="166"/>
      <c r="CV2154" s="166"/>
      <c r="CW2154" s="166"/>
      <c r="CX2154" s="166"/>
      <c r="CY2154" s="166"/>
      <c r="CZ2154" s="166"/>
      <c r="DA2154" s="166"/>
      <c r="DB2154" s="166"/>
      <c r="DC2154" s="166"/>
      <c r="DD2154" s="166"/>
      <c r="DE2154" s="166"/>
      <c r="DF2154" s="166"/>
      <c r="DG2154" s="166"/>
      <c r="DH2154" s="166"/>
      <c r="DI2154" s="166"/>
      <c r="DJ2154" s="166"/>
      <c r="DK2154" s="166"/>
      <c r="DL2154" s="166"/>
      <c r="DM2154" s="166"/>
      <c r="DN2154" s="166"/>
      <c r="DO2154" s="166"/>
      <c r="DP2154" s="166"/>
      <c r="DQ2154" s="166"/>
      <c r="DR2154" s="166"/>
      <c r="DS2154" s="166"/>
      <c r="DT2154" s="166"/>
      <c r="DU2154" s="166"/>
      <c r="DV2154" s="166"/>
      <c r="DW2154" s="166"/>
      <c r="DX2154" s="166"/>
      <c r="DY2154" s="166"/>
      <c r="DZ2154" s="166"/>
      <c r="EA2154" s="166"/>
      <c r="EB2154" s="166"/>
      <c r="EC2154" s="166"/>
      <c r="ED2154" s="166"/>
      <c r="EE2154" s="166"/>
      <c r="EF2154" s="166"/>
      <c r="EG2154" s="166"/>
      <c r="EH2154" s="166"/>
      <c r="EI2154" s="166"/>
      <c r="EJ2154" s="166"/>
      <c r="EK2154" s="166"/>
      <c r="EL2154" s="166"/>
      <c r="EM2154" s="166"/>
      <c r="EN2154" s="166"/>
      <c r="EO2154" s="166"/>
      <c r="EP2154" s="166"/>
      <c r="EQ2154" s="166"/>
      <c r="ER2154" s="166"/>
      <c r="ES2154" s="166"/>
      <c r="ET2154" s="166"/>
      <c r="EU2154" s="166"/>
      <c r="EV2154" s="166"/>
      <c r="EW2154" s="166"/>
      <c r="EX2154" s="166"/>
      <c r="EY2154" s="166"/>
      <c r="EZ2154" s="166"/>
      <c r="FA2154" s="166"/>
      <c r="FB2154" s="166"/>
      <c r="FC2154" s="166"/>
      <c r="FD2154" s="166"/>
      <c r="FE2154" s="166"/>
      <c r="FF2154" s="166"/>
      <c r="FG2154" s="166"/>
      <c r="FH2154" s="166"/>
      <c r="FI2154" s="166"/>
      <c r="FJ2154" s="166"/>
    </row>
    <row r="2155" spans="13:166" s="19" customFormat="1">
      <c r="M2155" s="166"/>
      <c r="N2155" s="166"/>
      <c r="O2155" s="166"/>
      <c r="P2155" s="166"/>
      <c r="Q2155" s="166"/>
      <c r="R2155" s="166"/>
      <c r="S2155" s="166"/>
      <c r="T2155" s="166"/>
      <c r="U2155" s="166"/>
      <c r="V2155" s="166"/>
      <c r="W2155" s="166"/>
      <c r="X2155" s="166"/>
      <c r="Y2155" s="166"/>
      <c r="Z2155" s="166"/>
      <c r="AA2155" s="166"/>
      <c r="AB2155" s="166"/>
      <c r="AC2155" s="166"/>
      <c r="AD2155" s="166"/>
      <c r="AE2155" s="166"/>
      <c r="AF2155" s="166"/>
      <c r="AG2155" s="166"/>
      <c r="AH2155" s="167"/>
      <c r="AI2155" s="167"/>
      <c r="AJ2155" s="167"/>
      <c r="AK2155" s="167"/>
      <c r="AL2155" s="167"/>
      <c r="AM2155" s="167"/>
      <c r="AN2155" s="167"/>
      <c r="AO2155" s="167"/>
      <c r="AP2155" s="167"/>
      <c r="AQ2155" s="167"/>
      <c r="AR2155" s="167"/>
      <c r="AS2155" s="167"/>
      <c r="AT2155" s="167"/>
      <c r="AU2155" s="167"/>
      <c r="AV2155" s="167"/>
      <c r="AW2155" s="167"/>
      <c r="AX2155" s="167"/>
      <c r="AY2155" s="167"/>
      <c r="AZ2155" s="167"/>
      <c r="BA2155" s="167"/>
      <c r="BB2155" s="167"/>
      <c r="BC2155" s="167"/>
      <c r="BD2155" s="167"/>
      <c r="BE2155" s="167"/>
      <c r="BF2155" s="167"/>
      <c r="BG2155" s="167"/>
      <c r="BH2155" s="167"/>
      <c r="BI2155" s="167"/>
      <c r="BJ2155" s="167"/>
      <c r="BK2155" s="167"/>
      <c r="BL2155" s="166"/>
      <c r="BM2155" s="166"/>
      <c r="BN2155" s="166"/>
      <c r="BO2155" s="166"/>
      <c r="BP2155" s="166"/>
      <c r="BQ2155" s="166"/>
      <c r="BR2155" s="166"/>
      <c r="BS2155" s="166"/>
      <c r="BT2155" s="166"/>
      <c r="BU2155" s="166"/>
      <c r="BV2155" s="166"/>
      <c r="BW2155" s="166"/>
      <c r="BX2155" s="166"/>
      <c r="BY2155" s="166"/>
      <c r="BZ2155" s="166"/>
      <c r="CA2155" s="166"/>
      <c r="CB2155" s="166"/>
      <c r="CC2155" s="166"/>
      <c r="CD2155" s="166"/>
      <c r="CE2155" s="166"/>
      <c r="CF2155" s="166"/>
      <c r="CG2155" s="166"/>
      <c r="CH2155" s="166"/>
      <c r="CI2155" s="166"/>
      <c r="CJ2155" s="166"/>
      <c r="CK2155" s="166"/>
      <c r="CL2155" s="166"/>
      <c r="CM2155" s="166"/>
      <c r="CN2155" s="166"/>
      <c r="CO2155" s="166"/>
      <c r="CP2155" s="166"/>
      <c r="CQ2155" s="166"/>
      <c r="CR2155" s="166"/>
      <c r="CS2155" s="166"/>
      <c r="CT2155" s="166"/>
      <c r="CU2155" s="166"/>
      <c r="CV2155" s="166"/>
      <c r="CW2155" s="166"/>
      <c r="CX2155" s="166"/>
      <c r="CY2155" s="166"/>
      <c r="CZ2155" s="166"/>
      <c r="DA2155" s="166"/>
      <c r="DB2155" s="166"/>
      <c r="DC2155" s="166"/>
      <c r="DD2155" s="166"/>
      <c r="DE2155" s="166"/>
      <c r="DF2155" s="166"/>
      <c r="DG2155" s="166"/>
      <c r="DH2155" s="166"/>
      <c r="DI2155" s="166"/>
      <c r="DJ2155" s="166"/>
      <c r="DK2155" s="166"/>
      <c r="DL2155" s="166"/>
      <c r="DM2155" s="166"/>
      <c r="DN2155" s="166"/>
      <c r="DO2155" s="166"/>
      <c r="DP2155" s="166"/>
      <c r="DQ2155" s="166"/>
      <c r="DR2155" s="166"/>
      <c r="DS2155" s="166"/>
      <c r="DT2155" s="166"/>
      <c r="DU2155" s="166"/>
      <c r="DV2155" s="166"/>
      <c r="DW2155" s="166"/>
      <c r="DX2155" s="166"/>
      <c r="DY2155" s="166"/>
      <c r="DZ2155" s="166"/>
      <c r="EA2155" s="166"/>
      <c r="EB2155" s="166"/>
      <c r="EC2155" s="166"/>
      <c r="ED2155" s="166"/>
      <c r="EE2155" s="166"/>
      <c r="EF2155" s="166"/>
      <c r="EG2155" s="166"/>
      <c r="EH2155" s="166"/>
      <c r="EI2155" s="166"/>
      <c r="EJ2155" s="166"/>
      <c r="EK2155" s="166"/>
      <c r="EL2155" s="166"/>
      <c r="EM2155" s="166"/>
      <c r="EN2155" s="166"/>
      <c r="EO2155" s="166"/>
      <c r="EP2155" s="166"/>
      <c r="EQ2155" s="166"/>
      <c r="ER2155" s="166"/>
      <c r="ES2155" s="166"/>
      <c r="ET2155" s="166"/>
      <c r="EU2155" s="166"/>
      <c r="EV2155" s="166"/>
      <c r="EW2155" s="166"/>
      <c r="EX2155" s="166"/>
      <c r="EY2155" s="166"/>
      <c r="EZ2155" s="166"/>
      <c r="FA2155" s="166"/>
      <c r="FB2155" s="166"/>
      <c r="FC2155" s="166"/>
      <c r="FD2155" s="166"/>
      <c r="FE2155" s="166"/>
      <c r="FF2155" s="166"/>
      <c r="FG2155" s="166"/>
      <c r="FH2155" s="166"/>
      <c r="FI2155" s="166"/>
      <c r="FJ2155" s="166"/>
    </row>
    <row r="2156" spans="13:166" s="19" customFormat="1">
      <c r="M2156" s="166"/>
      <c r="N2156" s="166"/>
      <c r="O2156" s="166"/>
      <c r="P2156" s="166"/>
      <c r="Q2156" s="166"/>
      <c r="R2156" s="166"/>
      <c r="S2156" s="166"/>
      <c r="T2156" s="166"/>
      <c r="U2156" s="166"/>
      <c r="V2156" s="166"/>
      <c r="W2156" s="166"/>
      <c r="X2156" s="166"/>
      <c r="Y2156" s="166"/>
      <c r="Z2156" s="166"/>
      <c r="AA2156" s="166"/>
      <c r="AB2156" s="166"/>
      <c r="AC2156" s="166"/>
      <c r="AD2156" s="166"/>
      <c r="AE2156" s="166"/>
      <c r="AF2156" s="166"/>
      <c r="AG2156" s="166"/>
      <c r="AH2156" s="167"/>
      <c r="AI2156" s="167"/>
      <c r="AJ2156" s="167"/>
      <c r="AK2156" s="167"/>
      <c r="AL2156" s="167"/>
      <c r="AM2156" s="167"/>
      <c r="AN2156" s="167"/>
      <c r="AO2156" s="167"/>
      <c r="AP2156" s="167"/>
      <c r="AQ2156" s="167"/>
      <c r="AR2156" s="167"/>
      <c r="AS2156" s="167"/>
      <c r="AT2156" s="167"/>
      <c r="AU2156" s="167"/>
      <c r="AV2156" s="167"/>
      <c r="AW2156" s="167"/>
      <c r="AX2156" s="167"/>
      <c r="AY2156" s="167"/>
      <c r="AZ2156" s="167"/>
      <c r="BA2156" s="167"/>
      <c r="BB2156" s="167"/>
      <c r="BC2156" s="167"/>
      <c r="BD2156" s="167"/>
      <c r="BE2156" s="167"/>
      <c r="BF2156" s="167"/>
      <c r="BG2156" s="167"/>
      <c r="BH2156" s="167"/>
      <c r="BI2156" s="167"/>
      <c r="BJ2156" s="167"/>
      <c r="BK2156" s="167"/>
      <c r="BL2156" s="166"/>
      <c r="BM2156" s="166"/>
      <c r="BN2156" s="166"/>
      <c r="BO2156" s="166"/>
      <c r="BP2156" s="166"/>
      <c r="BQ2156" s="166"/>
      <c r="BR2156" s="166"/>
      <c r="BS2156" s="166"/>
      <c r="BT2156" s="166"/>
      <c r="BU2156" s="166"/>
      <c r="BV2156" s="166"/>
      <c r="BW2156" s="166"/>
      <c r="BX2156" s="166"/>
      <c r="BY2156" s="166"/>
      <c r="BZ2156" s="166"/>
      <c r="CA2156" s="166"/>
      <c r="CB2156" s="166"/>
      <c r="CC2156" s="166"/>
      <c r="CD2156" s="166"/>
      <c r="CE2156" s="166"/>
      <c r="CF2156" s="166"/>
      <c r="CG2156" s="166"/>
      <c r="CH2156" s="166"/>
      <c r="CI2156" s="166"/>
      <c r="CJ2156" s="166"/>
      <c r="CK2156" s="166"/>
      <c r="CL2156" s="166"/>
      <c r="CM2156" s="166"/>
      <c r="CN2156" s="166"/>
      <c r="CO2156" s="166"/>
      <c r="CP2156" s="166"/>
      <c r="CQ2156" s="166"/>
      <c r="CR2156" s="166"/>
      <c r="CS2156" s="166"/>
      <c r="CT2156" s="166"/>
      <c r="CU2156" s="166"/>
      <c r="CV2156" s="166"/>
      <c r="CW2156" s="166"/>
      <c r="CX2156" s="166"/>
      <c r="CY2156" s="166"/>
      <c r="CZ2156" s="166"/>
      <c r="DA2156" s="166"/>
      <c r="DB2156" s="166"/>
      <c r="DC2156" s="166"/>
      <c r="DD2156" s="166"/>
      <c r="DE2156" s="166"/>
      <c r="DF2156" s="166"/>
      <c r="DG2156" s="166"/>
      <c r="DH2156" s="166"/>
      <c r="DI2156" s="166"/>
      <c r="DJ2156" s="166"/>
      <c r="DK2156" s="166"/>
      <c r="DL2156" s="166"/>
      <c r="DM2156" s="166"/>
      <c r="DN2156" s="166"/>
      <c r="DO2156" s="166"/>
      <c r="DP2156" s="166"/>
      <c r="DQ2156" s="166"/>
      <c r="DR2156" s="166"/>
      <c r="DS2156" s="166"/>
      <c r="DT2156" s="166"/>
      <c r="DU2156" s="166"/>
      <c r="DV2156" s="166"/>
      <c r="DW2156" s="166"/>
      <c r="DX2156" s="166"/>
      <c r="DY2156" s="166"/>
      <c r="DZ2156" s="166"/>
      <c r="EA2156" s="166"/>
      <c r="EB2156" s="166"/>
      <c r="EC2156" s="166"/>
      <c r="ED2156" s="166"/>
      <c r="EE2156" s="166"/>
      <c r="EF2156" s="166"/>
      <c r="EG2156" s="166"/>
      <c r="EH2156" s="166"/>
      <c r="EI2156" s="166"/>
      <c r="EJ2156" s="166"/>
      <c r="EK2156" s="166"/>
      <c r="EL2156" s="166"/>
      <c r="EM2156" s="166"/>
      <c r="EN2156" s="166"/>
      <c r="EO2156" s="166"/>
      <c r="EP2156" s="166"/>
      <c r="EQ2156" s="166"/>
      <c r="ER2156" s="166"/>
      <c r="ES2156" s="166"/>
      <c r="ET2156" s="166"/>
      <c r="EU2156" s="166"/>
      <c r="EV2156" s="166"/>
      <c r="EW2156" s="166"/>
      <c r="EX2156" s="166"/>
      <c r="EY2156" s="166"/>
      <c r="EZ2156" s="166"/>
      <c r="FA2156" s="166"/>
      <c r="FB2156" s="166"/>
      <c r="FC2156" s="166"/>
      <c r="FD2156" s="166"/>
      <c r="FE2156" s="166"/>
      <c r="FF2156" s="166"/>
      <c r="FG2156" s="166"/>
      <c r="FH2156" s="166"/>
      <c r="FI2156" s="166"/>
      <c r="FJ2156" s="166"/>
    </row>
    <row r="2157" spans="13:166" s="19" customFormat="1">
      <c r="M2157" s="166"/>
      <c r="N2157" s="166"/>
      <c r="O2157" s="166"/>
      <c r="P2157" s="166"/>
      <c r="Q2157" s="166"/>
      <c r="R2157" s="166"/>
      <c r="S2157" s="166"/>
      <c r="T2157" s="166"/>
      <c r="U2157" s="166"/>
      <c r="V2157" s="166"/>
      <c r="W2157" s="166"/>
      <c r="X2157" s="166"/>
      <c r="Y2157" s="166"/>
      <c r="Z2157" s="166"/>
      <c r="AA2157" s="166"/>
      <c r="AB2157" s="166"/>
      <c r="AC2157" s="166"/>
      <c r="AD2157" s="166"/>
      <c r="AE2157" s="166"/>
      <c r="AF2157" s="166"/>
      <c r="AG2157" s="166"/>
      <c r="AH2157" s="167"/>
      <c r="AI2157" s="167"/>
      <c r="AJ2157" s="167"/>
      <c r="AK2157" s="167"/>
      <c r="AL2157" s="167"/>
      <c r="AM2157" s="167"/>
      <c r="AN2157" s="167"/>
      <c r="AO2157" s="167"/>
      <c r="AP2157" s="167"/>
      <c r="AQ2157" s="167"/>
      <c r="AR2157" s="167"/>
      <c r="AS2157" s="167"/>
      <c r="AT2157" s="167"/>
      <c r="AU2157" s="167"/>
      <c r="AV2157" s="167"/>
      <c r="AW2157" s="167"/>
      <c r="AX2157" s="167"/>
      <c r="AY2157" s="167"/>
      <c r="AZ2157" s="167"/>
      <c r="BA2157" s="167"/>
      <c r="BB2157" s="167"/>
      <c r="BC2157" s="167"/>
      <c r="BD2157" s="167"/>
      <c r="BE2157" s="167"/>
      <c r="BF2157" s="167"/>
      <c r="BG2157" s="167"/>
      <c r="BH2157" s="167"/>
      <c r="BI2157" s="167"/>
      <c r="BJ2157" s="167"/>
      <c r="BK2157" s="167"/>
      <c r="BL2157" s="166"/>
      <c r="BM2157" s="166"/>
      <c r="BN2157" s="166"/>
      <c r="BO2157" s="166"/>
      <c r="BP2157" s="166"/>
      <c r="BQ2157" s="166"/>
      <c r="BR2157" s="166"/>
      <c r="BS2157" s="166"/>
      <c r="BT2157" s="166"/>
      <c r="BU2157" s="166"/>
      <c r="BV2157" s="166"/>
      <c r="BW2157" s="166"/>
      <c r="BX2157" s="166"/>
      <c r="BY2157" s="166"/>
      <c r="BZ2157" s="166"/>
      <c r="CA2157" s="166"/>
      <c r="CB2157" s="166"/>
      <c r="CC2157" s="166"/>
      <c r="CD2157" s="166"/>
      <c r="CE2157" s="166"/>
      <c r="CF2157" s="166"/>
      <c r="CG2157" s="166"/>
      <c r="CH2157" s="166"/>
      <c r="CI2157" s="166"/>
      <c r="CJ2157" s="166"/>
      <c r="CK2157" s="166"/>
      <c r="CL2157" s="166"/>
      <c r="CM2157" s="166"/>
      <c r="CN2157" s="166"/>
      <c r="CO2157" s="166"/>
      <c r="CP2157" s="166"/>
      <c r="CQ2157" s="166"/>
      <c r="CR2157" s="166"/>
      <c r="CS2157" s="166"/>
      <c r="CT2157" s="166"/>
      <c r="CU2157" s="166"/>
      <c r="CV2157" s="166"/>
      <c r="CW2157" s="166"/>
      <c r="CX2157" s="166"/>
      <c r="CY2157" s="166"/>
      <c r="CZ2157" s="166"/>
      <c r="DA2157" s="166"/>
      <c r="DB2157" s="166"/>
      <c r="DC2157" s="166"/>
      <c r="DD2157" s="166"/>
      <c r="DE2157" s="166"/>
      <c r="DF2157" s="166"/>
      <c r="DG2157" s="166"/>
      <c r="DH2157" s="166"/>
      <c r="DI2157" s="166"/>
      <c r="DJ2157" s="166"/>
      <c r="DK2157" s="166"/>
      <c r="DL2157" s="166"/>
      <c r="DM2157" s="166"/>
      <c r="DN2157" s="166"/>
      <c r="DO2157" s="166"/>
      <c r="DP2157" s="166"/>
      <c r="DQ2157" s="166"/>
      <c r="DR2157" s="166"/>
      <c r="DS2157" s="166"/>
      <c r="DT2157" s="166"/>
      <c r="DU2157" s="166"/>
      <c r="DV2157" s="166"/>
      <c r="DW2157" s="166"/>
      <c r="DX2157" s="166"/>
      <c r="DY2157" s="166"/>
      <c r="DZ2157" s="166"/>
      <c r="EA2157" s="166"/>
      <c r="EB2157" s="166"/>
      <c r="EC2157" s="166"/>
      <c r="ED2157" s="166"/>
      <c r="EE2157" s="166"/>
      <c r="EF2157" s="166"/>
      <c r="EG2157" s="166"/>
      <c r="EH2157" s="166"/>
      <c r="EI2157" s="166"/>
      <c r="EJ2157" s="166"/>
      <c r="EK2157" s="166"/>
      <c r="EL2157" s="166"/>
      <c r="EM2157" s="166"/>
      <c r="EN2157" s="166"/>
      <c r="EO2157" s="166"/>
      <c r="EP2157" s="166"/>
      <c r="EQ2157" s="166"/>
      <c r="ER2157" s="166"/>
      <c r="ES2157" s="166"/>
      <c r="ET2157" s="166"/>
      <c r="EU2157" s="166"/>
      <c r="EV2157" s="166"/>
      <c r="EW2157" s="166"/>
      <c r="EX2157" s="166"/>
      <c r="EY2157" s="166"/>
      <c r="EZ2157" s="166"/>
      <c r="FA2157" s="166"/>
      <c r="FB2157" s="166"/>
      <c r="FC2157" s="166"/>
      <c r="FD2157" s="166"/>
      <c r="FE2157" s="166"/>
      <c r="FF2157" s="166"/>
      <c r="FG2157" s="166"/>
      <c r="FH2157" s="166"/>
      <c r="FI2157" s="166"/>
      <c r="FJ2157" s="166"/>
    </row>
    <row r="2158" spans="13:166" s="19" customFormat="1">
      <c r="M2158" s="166"/>
      <c r="N2158" s="166"/>
      <c r="O2158" s="166"/>
      <c r="P2158" s="166"/>
      <c r="Q2158" s="166"/>
      <c r="R2158" s="166"/>
      <c r="S2158" s="166"/>
      <c r="T2158" s="166"/>
      <c r="U2158" s="166"/>
      <c r="V2158" s="166"/>
      <c r="W2158" s="166"/>
      <c r="X2158" s="166"/>
      <c r="Y2158" s="166"/>
      <c r="Z2158" s="166"/>
      <c r="AA2158" s="166"/>
      <c r="AB2158" s="166"/>
      <c r="AC2158" s="166"/>
      <c r="AD2158" s="166"/>
      <c r="AE2158" s="166"/>
      <c r="AF2158" s="166"/>
      <c r="AG2158" s="166"/>
      <c r="AH2158" s="167"/>
      <c r="AI2158" s="167"/>
      <c r="AJ2158" s="167"/>
      <c r="AK2158" s="167"/>
      <c r="AL2158" s="167"/>
      <c r="AM2158" s="167"/>
      <c r="AN2158" s="167"/>
      <c r="AO2158" s="167"/>
      <c r="AP2158" s="167"/>
      <c r="AQ2158" s="167"/>
      <c r="AR2158" s="167"/>
      <c r="AS2158" s="167"/>
      <c r="AT2158" s="167"/>
      <c r="AU2158" s="167"/>
      <c r="AV2158" s="167"/>
      <c r="AW2158" s="167"/>
      <c r="AX2158" s="167"/>
      <c r="AY2158" s="167"/>
      <c r="AZ2158" s="167"/>
      <c r="BA2158" s="167"/>
      <c r="BB2158" s="167"/>
      <c r="BC2158" s="167"/>
      <c r="BD2158" s="167"/>
      <c r="BE2158" s="167"/>
      <c r="BF2158" s="167"/>
      <c r="BG2158" s="167"/>
      <c r="BH2158" s="167"/>
      <c r="BI2158" s="167"/>
      <c r="BJ2158" s="167"/>
      <c r="BK2158" s="167"/>
      <c r="BL2158" s="166"/>
      <c r="BM2158" s="166"/>
      <c r="BN2158" s="166"/>
      <c r="BO2158" s="166"/>
      <c r="BP2158" s="166"/>
      <c r="BQ2158" s="166"/>
      <c r="BR2158" s="166"/>
      <c r="BS2158" s="166"/>
      <c r="BT2158" s="166"/>
      <c r="BU2158" s="166"/>
      <c r="BV2158" s="166"/>
      <c r="BW2158" s="166"/>
      <c r="BX2158" s="166"/>
      <c r="BY2158" s="166"/>
      <c r="BZ2158" s="166"/>
      <c r="CA2158" s="166"/>
      <c r="CB2158" s="166"/>
      <c r="CC2158" s="166"/>
      <c r="CD2158" s="166"/>
      <c r="CE2158" s="166"/>
      <c r="CF2158" s="166"/>
      <c r="CG2158" s="166"/>
      <c r="CH2158" s="166"/>
      <c r="CI2158" s="166"/>
      <c r="CJ2158" s="166"/>
      <c r="CK2158" s="166"/>
      <c r="CL2158" s="166"/>
      <c r="CM2158" s="166"/>
      <c r="CN2158" s="166"/>
      <c r="CO2158" s="166"/>
      <c r="CP2158" s="166"/>
      <c r="CQ2158" s="166"/>
      <c r="CR2158" s="166"/>
      <c r="CS2158" s="166"/>
      <c r="CT2158" s="166"/>
      <c r="CU2158" s="166"/>
      <c r="CV2158" s="166"/>
      <c r="CW2158" s="166"/>
      <c r="CX2158" s="166"/>
      <c r="CY2158" s="166"/>
      <c r="CZ2158" s="166"/>
      <c r="DA2158" s="166"/>
      <c r="DB2158" s="166"/>
      <c r="DC2158" s="166"/>
      <c r="DD2158" s="166"/>
      <c r="DE2158" s="166"/>
      <c r="DF2158" s="166"/>
      <c r="DG2158" s="166"/>
      <c r="DH2158" s="166"/>
      <c r="DI2158" s="166"/>
      <c r="DJ2158" s="166"/>
      <c r="DK2158" s="166"/>
      <c r="DL2158" s="166"/>
      <c r="DM2158" s="166"/>
      <c r="DN2158" s="166"/>
      <c r="DO2158" s="166"/>
      <c r="DP2158" s="166"/>
      <c r="DQ2158" s="166"/>
      <c r="DR2158" s="166"/>
      <c r="DS2158" s="166"/>
      <c r="DT2158" s="166"/>
      <c r="DU2158" s="166"/>
      <c r="DV2158" s="166"/>
      <c r="DW2158" s="166"/>
      <c r="DX2158" s="166"/>
      <c r="DY2158" s="166"/>
      <c r="DZ2158" s="166"/>
      <c r="EA2158" s="166"/>
      <c r="EB2158" s="166"/>
      <c r="EC2158" s="166"/>
      <c r="ED2158" s="166"/>
      <c r="EE2158" s="166"/>
      <c r="EF2158" s="166"/>
      <c r="EG2158" s="166"/>
      <c r="EH2158" s="166"/>
      <c r="EI2158" s="166"/>
      <c r="EJ2158" s="166"/>
      <c r="EK2158" s="166"/>
      <c r="EL2158" s="166"/>
      <c r="EM2158" s="166"/>
      <c r="EN2158" s="166"/>
      <c r="EO2158" s="166"/>
      <c r="EP2158" s="166"/>
      <c r="EQ2158" s="166"/>
      <c r="ER2158" s="166"/>
      <c r="ES2158" s="166"/>
      <c r="ET2158" s="166"/>
      <c r="EU2158" s="166"/>
      <c r="EV2158" s="166"/>
      <c r="EW2158" s="166"/>
      <c r="EX2158" s="166"/>
      <c r="EY2158" s="166"/>
      <c r="EZ2158" s="166"/>
      <c r="FA2158" s="166"/>
      <c r="FB2158" s="166"/>
      <c r="FC2158" s="166"/>
      <c r="FD2158" s="166"/>
      <c r="FE2158" s="166"/>
      <c r="FF2158" s="166"/>
      <c r="FG2158" s="166"/>
      <c r="FH2158" s="166"/>
      <c r="FI2158" s="166"/>
      <c r="FJ2158" s="166"/>
    </row>
    <row r="2159" spans="13:166" s="19" customFormat="1">
      <c r="M2159" s="166"/>
      <c r="N2159" s="166"/>
      <c r="O2159" s="166"/>
      <c r="P2159" s="166"/>
      <c r="Q2159" s="166"/>
      <c r="R2159" s="166"/>
      <c r="S2159" s="166"/>
      <c r="T2159" s="166"/>
      <c r="U2159" s="166"/>
      <c r="V2159" s="166"/>
      <c r="W2159" s="166"/>
      <c r="X2159" s="166"/>
      <c r="Y2159" s="166"/>
      <c r="Z2159" s="166"/>
      <c r="AA2159" s="166"/>
      <c r="AB2159" s="166"/>
      <c r="AC2159" s="166"/>
      <c r="AD2159" s="166"/>
      <c r="AE2159" s="166"/>
      <c r="AF2159" s="166"/>
      <c r="AG2159" s="166"/>
      <c r="AH2159" s="167"/>
      <c r="AI2159" s="167"/>
      <c r="AJ2159" s="167"/>
      <c r="AK2159" s="167"/>
      <c r="AL2159" s="167"/>
      <c r="AM2159" s="167"/>
      <c r="AN2159" s="167"/>
      <c r="AO2159" s="167"/>
      <c r="AP2159" s="167"/>
      <c r="AQ2159" s="167"/>
      <c r="AR2159" s="167"/>
      <c r="AS2159" s="167"/>
      <c r="AT2159" s="167"/>
      <c r="AU2159" s="167"/>
      <c r="AV2159" s="167"/>
      <c r="AW2159" s="167"/>
      <c r="AX2159" s="167"/>
      <c r="AY2159" s="167"/>
      <c r="AZ2159" s="167"/>
      <c r="BA2159" s="167"/>
      <c r="BB2159" s="167"/>
      <c r="BC2159" s="167"/>
      <c r="BD2159" s="167"/>
      <c r="BE2159" s="167"/>
      <c r="BF2159" s="167"/>
      <c r="BG2159" s="167"/>
      <c r="BH2159" s="167"/>
      <c r="BI2159" s="167"/>
      <c r="BJ2159" s="167"/>
      <c r="BK2159" s="167"/>
      <c r="BL2159" s="166"/>
      <c r="BM2159" s="166"/>
      <c r="BN2159" s="166"/>
      <c r="BO2159" s="166"/>
      <c r="BP2159" s="166"/>
      <c r="BQ2159" s="166"/>
      <c r="BR2159" s="166"/>
      <c r="BS2159" s="166"/>
      <c r="BT2159" s="166"/>
      <c r="BU2159" s="166"/>
      <c r="BV2159" s="166"/>
      <c r="BW2159" s="166"/>
      <c r="BX2159" s="166"/>
      <c r="BY2159" s="166"/>
      <c r="BZ2159" s="166"/>
      <c r="CA2159" s="166"/>
      <c r="CB2159" s="166"/>
      <c r="CC2159" s="166"/>
      <c r="CD2159" s="166"/>
      <c r="CE2159" s="166"/>
      <c r="CF2159" s="166"/>
      <c r="CG2159" s="166"/>
      <c r="CH2159" s="166"/>
      <c r="CI2159" s="166"/>
      <c r="CJ2159" s="166"/>
      <c r="CK2159" s="166"/>
      <c r="CL2159" s="166"/>
      <c r="CM2159" s="166"/>
      <c r="CN2159" s="166"/>
      <c r="CO2159" s="166"/>
      <c r="CP2159" s="166"/>
      <c r="CQ2159" s="166"/>
      <c r="CR2159" s="166"/>
      <c r="CS2159" s="166"/>
      <c r="CT2159" s="166"/>
      <c r="CU2159" s="166"/>
      <c r="CV2159" s="166"/>
      <c r="CW2159" s="166"/>
      <c r="CX2159" s="166"/>
      <c r="CY2159" s="166"/>
      <c r="CZ2159" s="166"/>
      <c r="DA2159" s="166"/>
      <c r="DB2159" s="166"/>
      <c r="DC2159" s="166"/>
      <c r="DD2159" s="166"/>
      <c r="DE2159" s="166"/>
      <c r="DF2159" s="166"/>
      <c r="DG2159" s="166"/>
      <c r="DH2159" s="166"/>
      <c r="DI2159" s="166"/>
      <c r="DJ2159" s="166"/>
      <c r="DK2159" s="166"/>
      <c r="DL2159" s="166"/>
      <c r="DM2159" s="166"/>
      <c r="DN2159" s="166"/>
      <c r="DO2159" s="166"/>
      <c r="DP2159" s="166"/>
      <c r="DQ2159" s="166"/>
      <c r="DR2159" s="166"/>
      <c r="DS2159" s="166"/>
      <c r="DT2159" s="166"/>
      <c r="DU2159" s="166"/>
      <c r="DV2159" s="166"/>
      <c r="DW2159" s="166"/>
      <c r="DX2159" s="166"/>
      <c r="DY2159" s="166"/>
      <c r="DZ2159" s="166"/>
      <c r="EA2159" s="166"/>
      <c r="EB2159" s="166"/>
      <c r="EC2159" s="166"/>
      <c r="ED2159" s="166"/>
      <c r="EE2159" s="166"/>
      <c r="EF2159" s="166"/>
      <c r="EG2159" s="166"/>
      <c r="EH2159" s="166"/>
      <c r="EI2159" s="166"/>
      <c r="EJ2159" s="166"/>
      <c r="EK2159" s="166"/>
      <c r="EL2159" s="166"/>
      <c r="EM2159" s="166"/>
      <c r="EN2159" s="166"/>
      <c r="EO2159" s="166"/>
      <c r="EP2159" s="166"/>
      <c r="EQ2159" s="166"/>
      <c r="ER2159" s="166"/>
      <c r="ES2159" s="166"/>
      <c r="ET2159" s="166"/>
      <c r="EU2159" s="166"/>
      <c r="EV2159" s="166"/>
      <c r="EW2159" s="166"/>
      <c r="EX2159" s="166"/>
      <c r="EY2159" s="166"/>
      <c r="EZ2159" s="166"/>
      <c r="FA2159" s="166"/>
      <c r="FB2159" s="166"/>
      <c r="FC2159" s="166"/>
      <c r="FD2159" s="166"/>
      <c r="FE2159" s="166"/>
      <c r="FF2159" s="166"/>
      <c r="FG2159" s="166"/>
      <c r="FH2159" s="166"/>
      <c r="FI2159" s="166"/>
      <c r="FJ2159" s="166"/>
    </row>
    <row r="2160" spans="13:166" s="19" customFormat="1">
      <c r="M2160" s="166"/>
      <c r="N2160" s="166"/>
      <c r="O2160" s="166"/>
      <c r="P2160" s="166"/>
      <c r="Q2160" s="166"/>
      <c r="R2160" s="166"/>
      <c r="S2160" s="166"/>
      <c r="T2160" s="166"/>
      <c r="U2160" s="166"/>
      <c r="V2160" s="166"/>
      <c r="W2160" s="166"/>
      <c r="X2160" s="166"/>
      <c r="Y2160" s="166"/>
      <c r="Z2160" s="166"/>
      <c r="AA2160" s="166"/>
      <c r="AB2160" s="166"/>
      <c r="AC2160" s="166"/>
      <c r="AD2160" s="166"/>
      <c r="AE2160" s="166"/>
      <c r="AF2160" s="166"/>
      <c r="AG2160" s="166"/>
      <c r="AH2160" s="167"/>
      <c r="AI2160" s="167"/>
      <c r="AJ2160" s="167"/>
      <c r="AK2160" s="167"/>
      <c r="AL2160" s="167"/>
      <c r="AM2160" s="167"/>
      <c r="AN2160" s="167"/>
      <c r="AO2160" s="167"/>
      <c r="AP2160" s="167"/>
      <c r="AQ2160" s="167"/>
      <c r="AR2160" s="167"/>
      <c r="AS2160" s="167"/>
      <c r="AT2160" s="167"/>
      <c r="AU2160" s="167"/>
      <c r="AV2160" s="167"/>
      <c r="AW2160" s="167"/>
      <c r="AX2160" s="167"/>
      <c r="AY2160" s="167"/>
      <c r="AZ2160" s="167"/>
      <c r="BA2160" s="167"/>
      <c r="BB2160" s="167"/>
      <c r="BC2160" s="167"/>
      <c r="BD2160" s="167"/>
      <c r="BE2160" s="167"/>
      <c r="BF2160" s="167"/>
      <c r="BG2160" s="167"/>
      <c r="BH2160" s="167"/>
      <c r="BI2160" s="167"/>
      <c r="BJ2160" s="167"/>
      <c r="BK2160" s="167"/>
      <c r="BL2160" s="166"/>
      <c r="BM2160" s="166"/>
      <c r="BN2160" s="166"/>
      <c r="BO2160" s="166"/>
      <c r="BP2160" s="166"/>
      <c r="BQ2160" s="166"/>
      <c r="BR2160" s="166"/>
      <c r="BS2160" s="166"/>
      <c r="BT2160" s="166"/>
      <c r="BU2160" s="166"/>
      <c r="BV2160" s="166"/>
      <c r="BW2160" s="166"/>
      <c r="BX2160" s="166"/>
      <c r="BY2160" s="166"/>
      <c r="BZ2160" s="166"/>
      <c r="CA2160" s="166"/>
      <c r="CB2160" s="166"/>
      <c r="CC2160" s="166"/>
      <c r="CD2160" s="166"/>
      <c r="CE2160" s="166"/>
      <c r="CF2160" s="166"/>
      <c r="CG2160" s="166"/>
      <c r="CH2160" s="166"/>
      <c r="CI2160" s="166"/>
      <c r="CJ2160" s="166"/>
      <c r="CK2160" s="166"/>
      <c r="CL2160" s="166"/>
      <c r="CM2160" s="166"/>
      <c r="CN2160" s="166"/>
      <c r="CO2160" s="166"/>
      <c r="CP2160" s="166"/>
      <c r="CQ2160" s="166"/>
      <c r="CR2160" s="166"/>
      <c r="CS2160" s="166"/>
      <c r="CT2160" s="166"/>
      <c r="CU2160" s="166"/>
      <c r="CV2160" s="166"/>
      <c r="CW2160" s="166"/>
      <c r="CX2160" s="166"/>
      <c r="CY2160" s="166"/>
      <c r="CZ2160" s="166"/>
      <c r="DA2160" s="166"/>
      <c r="DB2160" s="166"/>
      <c r="DC2160" s="166"/>
      <c r="DD2160" s="166"/>
      <c r="DE2160" s="166"/>
      <c r="DF2160" s="166"/>
      <c r="DG2160" s="166"/>
      <c r="DH2160" s="166"/>
      <c r="DI2160" s="166"/>
      <c r="DJ2160" s="166"/>
      <c r="DK2160" s="166"/>
      <c r="DL2160" s="166"/>
      <c r="DM2160" s="166"/>
      <c r="DN2160" s="166"/>
      <c r="DO2160" s="166"/>
      <c r="DP2160" s="166"/>
      <c r="DQ2160" s="166"/>
      <c r="DR2160" s="166"/>
      <c r="DS2160" s="166"/>
      <c r="DT2160" s="166"/>
      <c r="DU2160" s="166"/>
      <c r="DV2160" s="166"/>
      <c r="DW2160" s="166"/>
      <c r="DX2160" s="166"/>
      <c r="DY2160" s="166"/>
      <c r="DZ2160" s="166"/>
      <c r="EA2160" s="166"/>
      <c r="EB2160" s="166"/>
      <c r="EC2160" s="166"/>
      <c r="ED2160" s="166"/>
      <c r="EE2160" s="166"/>
      <c r="EF2160" s="166"/>
      <c r="EG2160" s="166"/>
      <c r="EH2160" s="166"/>
      <c r="EI2160" s="166"/>
      <c r="EJ2160" s="166"/>
      <c r="EK2160" s="166"/>
      <c r="EL2160" s="166"/>
      <c r="EM2160" s="166"/>
      <c r="EN2160" s="166"/>
      <c r="EO2160" s="166"/>
      <c r="EP2160" s="166"/>
      <c r="EQ2160" s="166"/>
      <c r="ER2160" s="166"/>
      <c r="ES2160" s="166"/>
      <c r="ET2160" s="166"/>
      <c r="EU2160" s="166"/>
      <c r="EV2160" s="166"/>
      <c r="EW2160" s="166"/>
      <c r="EX2160" s="166"/>
      <c r="EY2160" s="166"/>
      <c r="EZ2160" s="166"/>
      <c r="FA2160" s="166"/>
      <c r="FB2160" s="166"/>
      <c r="FC2160" s="166"/>
      <c r="FD2160" s="166"/>
      <c r="FE2160" s="166"/>
      <c r="FF2160" s="166"/>
      <c r="FG2160" s="166"/>
      <c r="FH2160" s="166"/>
      <c r="FI2160" s="166"/>
      <c r="FJ2160" s="166"/>
    </row>
    <row r="2161" spans="13:166" s="19" customFormat="1">
      <c r="M2161" s="166"/>
      <c r="N2161" s="166"/>
      <c r="O2161" s="166"/>
      <c r="P2161" s="166"/>
      <c r="Q2161" s="166"/>
      <c r="R2161" s="166"/>
      <c r="S2161" s="166"/>
      <c r="T2161" s="166"/>
      <c r="U2161" s="166"/>
      <c r="V2161" s="166"/>
      <c r="W2161" s="166"/>
      <c r="X2161" s="166"/>
      <c r="Y2161" s="166"/>
      <c r="Z2161" s="166"/>
      <c r="AA2161" s="166"/>
      <c r="AB2161" s="166"/>
      <c r="AC2161" s="166"/>
      <c r="AD2161" s="166"/>
      <c r="AE2161" s="166"/>
      <c r="AF2161" s="166"/>
      <c r="AG2161" s="166"/>
      <c r="AH2161" s="167"/>
      <c r="AI2161" s="167"/>
      <c r="AJ2161" s="167"/>
      <c r="AK2161" s="167"/>
      <c r="AL2161" s="167"/>
      <c r="AM2161" s="167"/>
      <c r="AN2161" s="167"/>
      <c r="AO2161" s="167"/>
      <c r="AP2161" s="167"/>
      <c r="AQ2161" s="167"/>
      <c r="AR2161" s="167"/>
      <c r="AS2161" s="167"/>
      <c r="AT2161" s="167"/>
      <c r="AU2161" s="167"/>
      <c r="AV2161" s="167"/>
      <c r="AW2161" s="167"/>
      <c r="AX2161" s="167"/>
      <c r="AY2161" s="167"/>
      <c r="AZ2161" s="167"/>
      <c r="BA2161" s="167"/>
      <c r="BB2161" s="167"/>
      <c r="BC2161" s="167"/>
      <c r="BD2161" s="167"/>
      <c r="BE2161" s="167"/>
      <c r="BF2161" s="167"/>
      <c r="BG2161" s="167"/>
      <c r="BH2161" s="167"/>
      <c r="BI2161" s="167"/>
      <c r="BJ2161" s="167"/>
      <c r="BK2161" s="167"/>
      <c r="BL2161" s="166"/>
      <c r="BM2161" s="166"/>
      <c r="BN2161" s="166"/>
      <c r="BO2161" s="166"/>
      <c r="BP2161" s="166"/>
      <c r="BQ2161" s="166"/>
      <c r="BR2161" s="166"/>
      <c r="BS2161" s="166"/>
      <c r="BT2161" s="166"/>
      <c r="BU2161" s="166"/>
      <c r="BV2161" s="166"/>
      <c r="BW2161" s="166"/>
      <c r="BX2161" s="166"/>
      <c r="BY2161" s="166"/>
      <c r="BZ2161" s="166"/>
      <c r="CA2161" s="166"/>
      <c r="CB2161" s="166"/>
      <c r="CC2161" s="166"/>
      <c r="CD2161" s="166"/>
      <c r="CE2161" s="166"/>
      <c r="CF2161" s="166"/>
      <c r="CG2161" s="166"/>
      <c r="CH2161" s="166"/>
      <c r="CI2161" s="166"/>
      <c r="CJ2161" s="166"/>
      <c r="CK2161" s="166"/>
      <c r="CL2161" s="166"/>
      <c r="CM2161" s="166"/>
      <c r="CN2161" s="166"/>
      <c r="CO2161" s="166"/>
      <c r="CP2161" s="166"/>
      <c r="CQ2161" s="166"/>
      <c r="CR2161" s="166"/>
      <c r="CS2161" s="166"/>
      <c r="CT2161" s="166"/>
      <c r="CU2161" s="166"/>
      <c r="CV2161" s="166"/>
      <c r="CW2161" s="166"/>
      <c r="CX2161" s="166"/>
      <c r="CY2161" s="166"/>
      <c r="CZ2161" s="166"/>
      <c r="DA2161" s="166"/>
      <c r="DB2161" s="166"/>
      <c r="DC2161" s="166"/>
      <c r="DD2161" s="166"/>
      <c r="DE2161" s="166"/>
      <c r="DF2161" s="166"/>
      <c r="DG2161" s="166"/>
      <c r="DH2161" s="166"/>
      <c r="DI2161" s="166"/>
      <c r="DJ2161" s="166"/>
      <c r="DK2161" s="166"/>
      <c r="DL2161" s="166"/>
      <c r="DM2161" s="166"/>
      <c r="DN2161" s="166"/>
      <c r="DO2161" s="166"/>
      <c r="DP2161" s="166"/>
      <c r="DQ2161" s="166"/>
      <c r="DR2161" s="166"/>
      <c r="DS2161" s="166"/>
      <c r="DT2161" s="166"/>
      <c r="DU2161" s="166"/>
      <c r="DV2161" s="166"/>
      <c r="DW2161" s="166"/>
      <c r="DX2161" s="166"/>
      <c r="DY2161" s="166"/>
      <c r="DZ2161" s="166"/>
      <c r="EA2161" s="166"/>
      <c r="EB2161" s="166"/>
      <c r="EC2161" s="166"/>
      <c r="ED2161" s="166"/>
      <c r="EE2161" s="166"/>
      <c r="EF2161" s="166"/>
      <c r="EG2161" s="166"/>
      <c r="EH2161" s="166"/>
      <c r="EI2161" s="166"/>
      <c r="EJ2161" s="166"/>
      <c r="EK2161" s="166"/>
      <c r="EL2161" s="166"/>
      <c r="EM2161" s="166"/>
      <c r="EN2161" s="166"/>
      <c r="EO2161" s="166"/>
      <c r="EP2161" s="166"/>
      <c r="EQ2161" s="166"/>
      <c r="ER2161" s="166"/>
      <c r="ES2161" s="166"/>
      <c r="ET2161" s="166"/>
      <c r="EU2161" s="166"/>
      <c r="EV2161" s="166"/>
      <c r="EW2161" s="166"/>
      <c r="EX2161" s="166"/>
      <c r="EY2161" s="166"/>
      <c r="EZ2161" s="166"/>
      <c r="FA2161" s="166"/>
      <c r="FB2161" s="166"/>
      <c r="FC2161" s="166"/>
      <c r="FD2161" s="166"/>
      <c r="FE2161" s="166"/>
      <c r="FF2161" s="166"/>
      <c r="FG2161" s="166"/>
      <c r="FH2161" s="166"/>
      <c r="FI2161" s="166"/>
      <c r="FJ2161" s="166"/>
    </row>
    <row r="2162" spans="13:166" s="19" customFormat="1">
      <c r="M2162" s="166"/>
      <c r="N2162" s="166"/>
      <c r="O2162" s="166"/>
      <c r="P2162" s="166"/>
      <c r="Q2162" s="166"/>
      <c r="R2162" s="166"/>
      <c r="S2162" s="166"/>
      <c r="T2162" s="166"/>
      <c r="U2162" s="166"/>
      <c r="V2162" s="166"/>
      <c r="W2162" s="166"/>
      <c r="X2162" s="166"/>
      <c r="Y2162" s="166"/>
      <c r="Z2162" s="166"/>
      <c r="AA2162" s="166"/>
      <c r="AB2162" s="166"/>
      <c r="AC2162" s="166"/>
      <c r="AD2162" s="166"/>
      <c r="AE2162" s="166"/>
      <c r="AF2162" s="166"/>
      <c r="AG2162" s="166"/>
      <c r="AH2162" s="167"/>
      <c r="AI2162" s="167"/>
      <c r="AJ2162" s="167"/>
      <c r="AK2162" s="167"/>
      <c r="AL2162" s="167"/>
      <c r="AM2162" s="167"/>
      <c r="AN2162" s="167"/>
      <c r="AO2162" s="167"/>
      <c r="AP2162" s="167"/>
      <c r="AQ2162" s="167"/>
      <c r="AR2162" s="167"/>
      <c r="AS2162" s="167"/>
      <c r="AT2162" s="167"/>
      <c r="AU2162" s="167"/>
      <c r="AV2162" s="167"/>
      <c r="AW2162" s="167"/>
      <c r="AX2162" s="167"/>
      <c r="AY2162" s="167"/>
      <c r="AZ2162" s="167"/>
      <c r="BA2162" s="167"/>
      <c r="BB2162" s="167"/>
      <c r="BC2162" s="167"/>
      <c r="BD2162" s="167"/>
      <c r="BE2162" s="167"/>
      <c r="BF2162" s="167"/>
      <c r="BG2162" s="167"/>
      <c r="BH2162" s="167"/>
      <c r="BI2162" s="167"/>
      <c r="BJ2162" s="167"/>
      <c r="BK2162" s="167"/>
      <c r="BL2162" s="166"/>
      <c r="BM2162" s="166"/>
      <c r="BN2162" s="166"/>
      <c r="BO2162" s="166"/>
      <c r="BP2162" s="166"/>
      <c r="BQ2162" s="166"/>
      <c r="BR2162" s="166"/>
      <c r="BS2162" s="166"/>
      <c r="BT2162" s="166"/>
      <c r="BU2162" s="166"/>
      <c r="BV2162" s="166"/>
      <c r="BW2162" s="166"/>
      <c r="BX2162" s="166"/>
      <c r="BY2162" s="166"/>
      <c r="BZ2162" s="166"/>
      <c r="CA2162" s="166"/>
      <c r="CB2162" s="166"/>
      <c r="CC2162" s="166"/>
      <c r="CD2162" s="166"/>
      <c r="CE2162" s="166"/>
      <c r="CF2162" s="166"/>
      <c r="CG2162" s="166"/>
      <c r="CH2162" s="166"/>
      <c r="CI2162" s="166"/>
      <c r="CJ2162" s="166"/>
      <c r="CK2162" s="166"/>
      <c r="CL2162" s="166"/>
      <c r="CM2162" s="166"/>
      <c r="CN2162" s="166"/>
      <c r="CO2162" s="166"/>
      <c r="CP2162" s="166"/>
      <c r="CQ2162" s="166"/>
      <c r="CR2162" s="166"/>
      <c r="CS2162" s="166"/>
      <c r="CT2162" s="166"/>
      <c r="CU2162" s="166"/>
      <c r="CV2162" s="166"/>
      <c r="CW2162" s="166"/>
      <c r="CX2162" s="166"/>
      <c r="CY2162" s="166"/>
      <c r="CZ2162" s="166"/>
      <c r="DA2162" s="166"/>
      <c r="DB2162" s="166"/>
      <c r="DC2162" s="166"/>
      <c r="DD2162" s="166"/>
      <c r="DE2162" s="166"/>
      <c r="DF2162" s="166"/>
      <c r="DG2162" s="166"/>
      <c r="DH2162" s="166"/>
      <c r="DI2162" s="166"/>
      <c r="DJ2162" s="166"/>
      <c r="DK2162" s="166"/>
      <c r="DL2162" s="166"/>
      <c r="DM2162" s="166"/>
      <c r="DN2162" s="166"/>
      <c r="DO2162" s="166"/>
      <c r="DP2162" s="166"/>
      <c r="DQ2162" s="166"/>
      <c r="DR2162" s="166"/>
      <c r="DS2162" s="166"/>
      <c r="DT2162" s="166"/>
      <c r="DU2162" s="166"/>
      <c r="DV2162" s="166"/>
      <c r="DW2162" s="166"/>
      <c r="DX2162" s="166"/>
      <c r="DY2162" s="166"/>
      <c r="DZ2162" s="166"/>
      <c r="EA2162" s="166"/>
      <c r="EB2162" s="166"/>
      <c r="EC2162" s="166"/>
      <c r="ED2162" s="166"/>
      <c r="EE2162" s="166"/>
      <c r="EF2162" s="166"/>
      <c r="EG2162" s="166"/>
      <c r="EH2162" s="166"/>
      <c r="EI2162" s="166"/>
      <c r="EJ2162" s="166"/>
      <c r="EK2162" s="166"/>
      <c r="EL2162" s="166"/>
      <c r="EM2162" s="166"/>
      <c r="EN2162" s="166"/>
      <c r="EO2162" s="166"/>
      <c r="EP2162" s="166"/>
      <c r="EQ2162" s="166"/>
      <c r="ER2162" s="166"/>
      <c r="ES2162" s="166"/>
      <c r="ET2162" s="166"/>
      <c r="EU2162" s="166"/>
      <c r="EV2162" s="166"/>
      <c r="EW2162" s="166"/>
      <c r="EX2162" s="166"/>
      <c r="EY2162" s="166"/>
      <c r="EZ2162" s="166"/>
      <c r="FA2162" s="166"/>
      <c r="FB2162" s="166"/>
      <c r="FC2162" s="166"/>
      <c r="FD2162" s="166"/>
      <c r="FE2162" s="166"/>
      <c r="FF2162" s="166"/>
      <c r="FG2162" s="166"/>
      <c r="FH2162" s="166"/>
      <c r="FI2162" s="166"/>
      <c r="FJ2162" s="166"/>
    </row>
    <row r="2163" spans="13:166" s="19" customFormat="1">
      <c r="M2163" s="166"/>
      <c r="N2163" s="166"/>
      <c r="O2163" s="166"/>
      <c r="P2163" s="166"/>
      <c r="Q2163" s="166"/>
      <c r="R2163" s="166"/>
      <c r="S2163" s="166"/>
      <c r="T2163" s="166"/>
      <c r="U2163" s="166"/>
      <c r="V2163" s="166"/>
      <c r="W2163" s="166"/>
      <c r="X2163" s="166"/>
      <c r="Y2163" s="166"/>
      <c r="Z2163" s="166"/>
      <c r="AA2163" s="166"/>
      <c r="AB2163" s="166"/>
      <c r="AC2163" s="166"/>
      <c r="AD2163" s="166"/>
      <c r="AE2163" s="166"/>
      <c r="AF2163" s="166"/>
      <c r="AG2163" s="166"/>
      <c r="AH2163" s="167"/>
      <c r="AI2163" s="167"/>
      <c r="AJ2163" s="167"/>
      <c r="AK2163" s="167"/>
      <c r="AL2163" s="167"/>
      <c r="AM2163" s="167"/>
      <c r="AN2163" s="167"/>
      <c r="AO2163" s="167"/>
      <c r="AP2163" s="167"/>
      <c r="AQ2163" s="167"/>
      <c r="AR2163" s="167"/>
      <c r="AS2163" s="167"/>
      <c r="AT2163" s="167"/>
      <c r="AU2163" s="167"/>
      <c r="AV2163" s="167"/>
      <c r="AW2163" s="167"/>
      <c r="AX2163" s="167"/>
      <c r="AY2163" s="167"/>
      <c r="AZ2163" s="167"/>
      <c r="BA2163" s="167"/>
      <c r="BB2163" s="167"/>
      <c r="BC2163" s="167"/>
      <c r="BD2163" s="167"/>
      <c r="BE2163" s="167"/>
      <c r="BF2163" s="167"/>
      <c r="BG2163" s="167"/>
      <c r="BH2163" s="167"/>
      <c r="BI2163" s="167"/>
      <c r="BJ2163" s="167"/>
      <c r="BK2163" s="167"/>
      <c r="BL2163" s="166"/>
      <c r="BM2163" s="166"/>
      <c r="BN2163" s="166"/>
      <c r="BO2163" s="166"/>
      <c r="BP2163" s="166"/>
      <c r="BQ2163" s="166"/>
      <c r="BR2163" s="166"/>
      <c r="BS2163" s="166"/>
      <c r="BT2163" s="166"/>
      <c r="BU2163" s="166"/>
      <c r="BV2163" s="166"/>
      <c r="BW2163" s="166"/>
      <c r="BX2163" s="166"/>
      <c r="BY2163" s="166"/>
      <c r="BZ2163" s="166"/>
      <c r="CA2163" s="166"/>
      <c r="CB2163" s="166"/>
      <c r="CC2163" s="166"/>
      <c r="CD2163" s="166"/>
      <c r="CE2163" s="166"/>
      <c r="CF2163" s="166"/>
      <c r="CG2163" s="166"/>
      <c r="CH2163" s="166"/>
      <c r="CI2163" s="166"/>
      <c r="CJ2163" s="166"/>
      <c r="CK2163" s="166"/>
      <c r="CL2163" s="166"/>
      <c r="CM2163" s="166"/>
      <c r="CN2163" s="166"/>
      <c r="CO2163" s="166"/>
      <c r="CP2163" s="166"/>
      <c r="CQ2163" s="166"/>
      <c r="CR2163" s="166"/>
      <c r="CS2163" s="166"/>
      <c r="CT2163" s="166"/>
      <c r="CU2163" s="166"/>
      <c r="CV2163" s="166"/>
      <c r="CW2163" s="166"/>
      <c r="CX2163" s="166"/>
      <c r="CY2163" s="166"/>
      <c r="CZ2163" s="166"/>
      <c r="DA2163" s="166"/>
      <c r="DB2163" s="166"/>
      <c r="DC2163" s="166"/>
      <c r="DD2163" s="166"/>
      <c r="DE2163" s="166"/>
      <c r="DF2163" s="166"/>
      <c r="DG2163" s="166"/>
      <c r="DH2163" s="166"/>
      <c r="DI2163" s="166"/>
      <c r="DJ2163" s="166"/>
      <c r="DK2163" s="166"/>
      <c r="DL2163" s="166"/>
      <c r="DM2163" s="166"/>
      <c r="DN2163" s="166"/>
      <c r="DO2163" s="166"/>
      <c r="DP2163" s="166"/>
      <c r="DQ2163" s="166"/>
      <c r="DR2163" s="166"/>
      <c r="DS2163" s="166"/>
      <c r="DT2163" s="166"/>
      <c r="DU2163" s="166"/>
      <c r="DV2163" s="166"/>
      <c r="DW2163" s="166"/>
      <c r="DX2163" s="166"/>
      <c r="DY2163" s="166"/>
      <c r="DZ2163" s="166"/>
      <c r="EA2163" s="166"/>
      <c r="EB2163" s="166"/>
      <c r="EC2163" s="166"/>
      <c r="ED2163" s="166"/>
      <c r="EE2163" s="166"/>
      <c r="EF2163" s="166"/>
      <c r="EG2163" s="166"/>
      <c r="EH2163" s="166"/>
      <c r="EI2163" s="166"/>
      <c r="EJ2163" s="166"/>
      <c r="EK2163" s="166"/>
      <c r="EL2163" s="166"/>
      <c r="EM2163" s="166"/>
      <c r="EN2163" s="166"/>
      <c r="EO2163" s="166"/>
      <c r="EP2163" s="166"/>
      <c r="EQ2163" s="166"/>
      <c r="ER2163" s="166"/>
      <c r="ES2163" s="166"/>
      <c r="ET2163" s="166"/>
      <c r="EU2163" s="166"/>
      <c r="EV2163" s="166"/>
      <c r="EW2163" s="166"/>
      <c r="EX2163" s="166"/>
      <c r="EY2163" s="166"/>
      <c r="EZ2163" s="166"/>
      <c r="FA2163" s="166"/>
      <c r="FB2163" s="166"/>
      <c r="FC2163" s="166"/>
      <c r="FD2163" s="166"/>
      <c r="FE2163" s="166"/>
      <c r="FF2163" s="166"/>
      <c r="FG2163" s="166"/>
      <c r="FH2163" s="166"/>
      <c r="FI2163" s="166"/>
      <c r="FJ2163" s="166"/>
    </row>
    <row r="2164" spans="13:166" s="19" customFormat="1">
      <c r="M2164" s="166"/>
      <c r="N2164" s="166"/>
      <c r="O2164" s="166"/>
      <c r="P2164" s="166"/>
      <c r="Q2164" s="166"/>
      <c r="R2164" s="166"/>
      <c r="S2164" s="166"/>
      <c r="T2164" s="166"/>
      <c r="U2164" s="166"/>
      <c r="V2164" s="166"/>
      <c r="W2164" s="166"/>
      <c r="X2164" s="166"/>
      <c r="Y2164" s="166"/>
      <c r="Z2164" s="166"/>
      <c r="AA2164" s="166"/>
      <c r="AB2164" s="166"/>
      <c r="AC2164" s="166"/>
      <c r="AD2164" s="166"/>
      <c r="AE2164" s="166"/>
      <c r="AF2164" s="166"/>
      <c r="AG2164" s="166"/>
      <c r="AH2164" s="167"/>
      <c r="AI2164" s="167"/>
      <c r="AJ2164" s="167"/>
      <c r="AK2164" s="167"/>
      <c r="AL2164" s="167"/>
      <c r="AM2164" s="167"/>
      <c r="AN2164" s="167"/>
      <c r="AO2164" s="167"/>
      <c r="AP2164" s="167"/>
      <c r="AQ2164" s="167"/>
      <c r="AR2164" s="167"/>
      <c r="AS2164" s="167"/>
      <c r="AT2164" s="167"/>
      <c r="AU2164" s="167"/>
      <c r="AV2164" s="167"/>
      <c r="AW2164" s="167"/>
      <c r="AX2164" s="167"/>
      <c r="AY2164" s="167"/>
      <c r="AZ2164" s="167"/>
      <c r="BA2164" s="167"/>
      <c r="BB2164" s="167"/>
      <c r="BC2164" s="167"/>
      <c r="BD2164" s="167"/>
      <c r="BE2164" s="167"/>
      <c r="BF2164" s="167"/>
      <c r="BG2164" s="167"/>
      <c r="BH2164" s="167"/>
      <c r="BI2164" s="167"/>
      <c r="BJ2164" s="167"/>
      <c r="BK2164" s="167"/>
      <c r="BL2164" s="166"/>
      <c r="BM2164" s="166"/>
      <c r="BN2164" s="166"/>
      <c r="BO2164" s="166"/>
      <c r="BP2164" s="166"/>
      <c r="BQ2164" s="166"/>
      <c r="BR2164" s="166"/>
      <c r="BS2164" s="166"/>
      <c r="BT2164" s="166"/>
      <c r="BU2164" s="166"/>
      <c r="BV2164" s="166"/>
      <c r="BW2164" s="166"/>
      <c r="BX2164" s="166"/>
      <c r="BY2164" s="166"/>
      <c r="BZ2164" s="166"/>
      <c r="CA2164" s="166"/>
      <c r="CB2164" s="166"/>
      <c r="CC2164" s="166"/>
      <c r="CD2164" s="166"/>
      <c r="CE2164" s="166"/>
      <c r="CF2164" s="166"/>
      <c r="CG2164" s="166"/>
      <c r="CH2164" s="166"/>
      <c r="CI2164" s="166"/>
      <c r="CJ2164" s="166"/>
      <c r="CK2164" s="166"/>
      <c r="CL2164" s="166"/>
      <c r="CM2164" s="166"/>
      <c r="CN2164" s="166"/>
      <c r="CO2164" s="166"/>
      <c r="CP2164" s="166"/>
      <c r="CQ2164" s="166"/>
      <c r="CR2164" s="166"/>
      <c r="CS2164" s="166"/>
      <c r="CT2164" s="166"/>
      <c r="CU2164" s="166"/>
      <c r="CV2164" s="166"/>
      <c r="CW2164" s="166"/>
      <c r="CX2164" s="166"/>
      <c r="CY2164" s="166"/>
      <c r="CZ2164" s="166"/>
      <c r="DA2164" s="166"/>
      <c r="DB2164" s="166"/>
      <c r="DC2164" s="166"/>
      <c r="DD2164" s="166"/>
      <c r="DE2164" s="166"/>
      <c r="DF2164" s="166"/>
      <c r="DG2164" s="166"/>
      <c r="DH2164" s="166"/>
      <c r="DI2164" s="166"/>
      <c r="DJ2164" s="166"/>
      <c r="DK2164" s="166"/>
      <c r="DL2164" s="166"/>
      <c r="DM2164" s="166"/>
      <c r="DN2164" s="166"/>
      <c r="DO2164" s="166"/>
      <c r="DP2164" s="166"/>
      <c r="DQ2164" s="166"/>
      <c r="DR2164" s="166"/>
      <c r="DS2164" s="166"/>
      <c r="DT2164" s="166"/>
      <c r="DU2164" s="166"/>
      <c r="DV2164" s="166"/>
      <c r="DW2164" s="166"/>
      <c r="DX2164" s="166"/>
      <c r="DY2164" s="166"/>
      <c r="DZ2164" s="166"/>
      <c r="EA2164" s="166"/>
      <c r="EB2164" s="166"/>
      <c r="EC2164" s="166"/>
      <c r="ED2164" s="166"/>
      <c r="EE2164" s="166"/>
      <c r="EF2164" s="166"/>
      <c r="EG2164" s="166"/>
      <c r="EH2164" s="166"/>
      <c r="EI2164" s="166"/>
      <c r="EJ2164" s="166"/>
      <c r="EK2164" s="166"/>
      <c r="EL2164" s="166"/>
      <c r="EM2164" s="166"/>
      <c r="EN2164" s="166"/>
      <c r="EO2164" s="166"/>
      <c r="EP2164" s="166"/>
      <c r="EQ2164" s="166"/>
      <c r="ER2164" s="166"/>
      <c r="ES2164" s="166"/>
      <c r="ET2164" s="166"/>
      <c r="EU2164" s="166"/>
      <c r="EV2164" s="166"/>
      <c r="EW2164" s="166"/>
      <c r="EX2164" s="166"/>
      <c r="EY2164" s="166"/>
      <c r="EZ2164" s="166"/>
      <c r="FA2164" s="166"/>
      <c r="FB2164" s="166"/>
      <c r="FC2164" s="166"/>
      <c r="FD2164" s="166"/>
      <c r="FE2164" s="166"/>
      <c r="FF2164" s="166"/>
      <c r="FG2164" s="166"/>
      <c r="FH2164" s="166"/>
      <c r="FI2164" s="166"/>
      <c r="FJ2164" s="166"/>
    </row>
    <row r="2165" spans="13:166" s="19" customFormat="1">
      <c r="M2165" s="166"/>
      <c r="N2165" s="166"/>
      <c r="O2165" s="166"/>
      <c r="P2165" s="166"/>
      <c r="Q2165" s="166"/>
      <c r="R2165" s="166"/>
      <c r="S2165" s="166"/>
      <c r="T2165" s="166"/>
      <c r="U2165" s="166"/>
      <c r="V2165" s="166"/>
      <c r="W2165" s="166"/>
      <c r="X2165" s="166"/>
      <c r="Y2165" s="166"/>
      <c r="Z2165" s="166"/>
      <c r="AA2165" s="166"/>
      <c r="AB2165" s="166"/>
      <c r="AC2165" s="166"/>
      <c r="AD2165" s="166"/>
      <c r="AE2165" s="166"/>
      <c r="AF2165" s="166"/>
      <c r="AG2165" s="166"/>
      <c r="AH2165" s="167"/>
      <c r="AI2165" s="167"/>
      <c r="AJ2165" s="167"/>
      <c r="AK2165" s="167"/>
      <c r="AL2165" s="167"/>
      <c r="AM2165" s="167"/>
      <c r="AN2165" s="167"/>
      <c r="AO2165" s="167"/>
      <c r="AP2165" s="167"/>
      <c r="AQ2165" s="167"/>
      <c r="AR2165" s="167"/>
      <c r="AS2165" s="167"/>
      <c r="AT2165" s="167"/>
      <c r="AU2165" s="167"/>
      <c r="AV2165" s="167"/>
      <c r="AW2165" s="167"/>
      <c r="AX2165" s="167"/>
      <c r="AY2165" s="167"/>
      <c r="AZ2165" s="167"/>
      <c r="BA2165" s="167"/>
      <c r="BB2165" s="167"/>
      <c r="BC2165" s="167"/>
      <c r="BD2165" s="167"/>
      <c r="BE2165" s="167"/>
      <c r="BF2165" s="167"/>
      <c r="BG2165" s="167"/>
      <c r="BH2165" s="167"/>
      <c r="BI2165" s="167"/>
      <c r="BJ2165" s="167"/>
      <c r="BK2165" s="167"/>
      <c r="BL2165" s="166"/>
      <c r="BM2165" s="166"/>
      <c r="BN2165" s="166"/>
      <c r="BO2165" s="166"/>
      <c r="BP2165" s="166"/>
      <c r="BQ2165" s="166"/>
      <c r="BR2165" s="166"/>
      <c r="BS2165" s="166"/>
      <c r="BT2165" s="166"/>
      <c r="BU2165" s="166"/>
      <c r="BV2165" s="166"/>
      <c r="BW2165" s="166"/>
      <c r="BX2165" s="166"/>
      <c r="BY2165" s="166"/>
      <c r="BZ2165" s="166"/>
      <c r="CA2165" s="166"/>
      <c r="CB2165" s="166"/>
      <c r="CC2165" s="166"/>
      <c r="CD2165" s="166"/>
      <c r="CE2165" s="166"/>
      <c r="CF2165" s="166"/>
      <c r="CG2165" s="166"/>
      <c r="CH2165" s="166"/>
      <c r="CI2165" s="166"/>
      <c r="CJ2165" s="166"/>
      <c r="CK2165" s="166"/>
      <c r="CL2165" s="166"/>
      <c r="CM2165" s="166"/>
      <c r="CN2165" s="166"/>
      <c r="CO2165" s="166"/>
      <c r="CP2165" s="166"/>
      <c r="CQ2165" s="166"/>
      <c r="CR2165" s="166"/>
      <c r="CS2165" s="166"/>
      <c r="CT2165" s="166"/>
      <c r="CU2165" s="166"/>
      <c r="CV2165" s="166"/>
      <c r="CW2165" s="166"/>
      <c r="CX2165" s="166"/>
      <c r="CY2165" s="166"/>
      <c r="CZ2165" s="166"/>
      <c r="DA2165" s="166"/>
      <c r="DB2165" s="166"/>
      <c r="DC2165" s="166"/>
      <c r="DD2165" s="166"/>
      <c r="DE2165" s="166"/>
      <c r="DF2165" s="166"/>
      <c r="DG2165" s="166"/>
      <c r="DH2165" s="166"/>
      <c r="DI2165" s="166"/>
      <c r="DJ2165" s="166"/>
      <c r="DK2165" s="166"/>
      <c r="DL2165" s="166"/>
      <c r="DM2165" s="166"/>
      <c r="DN2165" s="166"/>
      <c r="DO2165" s="166"/>
      <c r="DP2165" s="166"/>
      <c r="DQ2165" s="166"/>
      <c r="DR2165" s="166"/>
      <c r="DS2165" s="166"/>
      <c r="DT2165" s="166"/>
      <c r="DU2165" s="166"/>
      <c r="DV2165" s="166"/>
      <c r="DW2165" s="166"/>
      <c r="DX2165" s="166"/>
      <c r="DY2165" s="166"/>
      <c r="DZ2165" s="166"/>
      <c r="EA2165" s="166"/>
      <c r="EB2165" s="166"/>
      <c r="EC2165" s="166"/>
      <c r="ED2165" s="166"/>
      <c r="EE2165" s="166"/>
      <c r="EF2165" s="166"/>
      <c r="EG2165" s="166"/>
      <c r="EH2165" s="166"/>
      <c r="EI2165" s="166"/>
      <c r="EJ2165" s="166"/>
      <c r="EK2165" s="166"/>
      <c r="EL2165" s="166"/>
      <c r="EM2165" s="166"/>
      <c r="EN2165" s="166"/>
      <c r="EO2165" s="166"/>
      <c r="EP2165" s="166"/>
      <c r="EQ2165" s="166"/>
      <c r="ER2165" s="166"/>
      <c r="ES2165" s="166"/>
      <c r="ET2165" s="166"/>
      <c r="EU2165" s="166"/>
      <c r="EV2165" s="166"/>
      <c r="EW2165" s="166"/>
      <c r="EX2165" s="166"/>
      <c r="EY2165" s="166"/>
      <c r="EZ2165" s="166"/>
      <c r="FA2165" s="166"/>
      <c r="FB2165" s="166"/>
      <c r="FC2165" s="166"/>
      <c r="FD2165" s="166"/>
      <c r="FE2165" s="166"/>
      <c r="FF2165" s="166"/>
      <c r="FG2165" s="166"/>
      <c r="FH2165" s="166"/>
      <c r="FI2165" s="166"/>
      <c r="FJ2165" s="166"/>
    </row>
    <row r="2166" spans="13:166" s="19" customFormat="1">
      <c r="M2166" s="166"/>
      <c r="N2166" s="166"/>
      <c r="O2166" s="166"/>
      <c r="P2166" s="166"/>
      <c r="Q2166" s="166"/>
      <c r="R2166" s="166"/>
      <c r="S2166" s="166"/>
      <c r="T2166" s="166"/>
      <c r="U2166" s="166"/>
      <c r="V2166" s="166"/>
      <c r="W2166" s="166"/>
      <c r="X2166" s="166"/>
      <c r="Y2166" s="166"/>
      <c r="Z2166" s="166"/>
      <c r="AA2166" s="166"/>
      <c r="AB2166" s="166"/>
      <c r="AC2166" s="166"/>
      <c r="AD2166" s="166"/>
      <c r="AE2166" s="166"/>
      <c r="AF2166" s="166"/>
      <c r="AG2166" s="166"/>
      <c r="AH2166" s="167"/>
      <c r="AI2166" s="167"/>
      <c r="AJ2166" s="167"/>
      <c r="AK2166" s="167"/>
      <c r="AL2166" s="167"/>
      <c r="AM2166" s="167"/>
      <c r="AN2166" s="167"/>
      <c r="AO2166" s="167"/>
      <c r="AP2166" s="167"/>
      <c r="AQ2166" s="167"/>
      <c r="AR2166" s="167"/>
      <c r="AS2166" s="167"/>
      <c r="AT2166" s="167"/>
      <c r="AU2166" s="167"/>
      <c r="AV2166" s="167"/>
      <c r="AW2166" s="167"/>
      <c r="AX2166" s="167"/>
      <c r="AY2166" s="167"/>
      <c r="AZ2166" s="167"/>
      <c r="BA2166" s="167"/>
      <c r="BB2166" s="167"/>
      <c r="BC2166" s="167"/>
      <c r="BD2166" s="167"/>
      <c r="BE2166" s="167"/>
      <c r="BF2166" s="167"/>
      <c r="BG2166" s="167"/>
      <c r="BH2166" s="167"/>
      <c r="BI2166" s="167"/>
      <c r="BJ2166" s="167"/>
      <c r="BK2166" s="167"/>
      <c r="BL2166" s="166"/>
      <c r="BM2166" s="166"/>
      <c r="BN2166" s="166"/>
      <c r="BO2166" s="166"/>
      <c r="BP2166" s="166"/>
      <c r="BQ2166" s="166"/>
      <c r="BR2166" s="166"/>
      <c r="BS2166" s="166"/>
      <c r="BT2166" s="166"/>
      <c r="BU2166" s="166"/>
      <c r="BV2166" s="166"/>
      <c r="BW2166" s="166"/>
      <c r="BX2166" s="166"/>
      <c r="BY2166" s="166"/>
      <c r="BZ2166" s="166"/>
      <c r="CA2166" s="166"/>
      <c r="CB2166" s="166"/>
      <c r="CC2166" s="166"/>
      <c r="CD2166" s="166"/>
      <c r="CE2166" s="166"/>
      <c r="CF2166" s="166"/>
      <c r="CG2166" s="166"/>
      <c r="CH2166" s="166"/>
      <c r="CI2166" s="166"/>
      <c r="CJ2166" s="166"/>
      <c r="CK2166" s="166"/>
      <c r="CL2166" s="166"/>
      <c r="CM2166" s="166"/>
      <c r="CN2166" s="166"/>
      <c r="CO2166" s="166"/>
      <c r="CP2166" s="166"/>
      <c r="CQ2166" s="166"/>
      <c r="CR2166" s="166"/>
      <c r="CS2166" s="166"/>
      <c r="CT2166" s="166"/>
      <c r="CU2166" s="166"/>
      <c r="CV2166" s="166"/>
      <c r="CW2166" s="166"/>
      <c r="CX2166" s="166"/>
      <c r="CY2166" s="166"/>
      <c r="CZ2166" s="166"/>
      <c r="DA2166" s="166"/>
      <c r="DB2166" s="166"/>
      <c r="DC2166" s="166"/>
      <c r="DD2166" s="166"/>
      <c r="DE2166" s="166"/>
      <c r="DF2166" s="166"/>
      <c r="DG2166" s="166"/>
      <c r="DH2166" s="166"/>
      <c r="DI2166" s="166"/>
      <c r="DJ2166" s="166"/>
      <c r="DK2166" s="166"/>
      <c r="DL2166" s="166"/>
      <c r="DM2166" s="166"/>
      <c r="DN2166" s="166"/>
      <c r="DO2166" s="166"/>
      <c r="DP2166" s="166"/>
      <c r="DQ2166" s="166"/>
      <c r="DR2166" s="166"/>
      <c r="DS2166" s="166"/>
      <c r="DT2166" s="166"/>
      <c r="DU2166" s="166"/>
      <c r="DV2166" s="166"/>
      <c r="DW2166" s="166"/>
      <c r="DX2166" s="166"/>
      <c r="DY2166" s="166"/>
      <c r="DZ2166" s="166"/>
      <c r="EA2166" s="166"/>
      <c r="EB2166" s="166"/>
      <c r="EC2166" s="166"/>
      <c r="ED2166" s="166"/>
      <c r="EE2166" s="166"/>
      <c r="EF2166" s="166"/>
      <c r="EG2166" s="166"/>
      <c r="EH2166" s="166"/>
      <c r="EI2166" s="166"/>
      <c r="EJ2166" s="166"/>
      <c r="EK2166" s="166"/>
      <c r="EL2166" s="166"/>
      <c r="EM2166" s="166"/>
      <c r="EN2166" s="166"/>
      <c r="EO2166" s="166"/>
      <c r="EP2166" s="166"/>
      <c r="EQ2166" s="166"/>
      <c r="ER2166" s="166"/>
      <c r="ES2166" s="166"/>
      <c r="ET2166" s="166"/>
      <c r="EU2166" s="166"/>
      <c r="EV2166" s="166"/>
      <c r="EW2166" s="166"/>
      <c r="EX2166" s="166"/>
      <c r="EY2166" s="166"/>
      <c r="EZ2166" s="166"/>
      <c r="FA2166" s="166"/>
      <c r="FB2166" s="166"/>
      <c r="FC2166" s="166"/>
      <c r="FD2166" s="166"/>
      <c r="FE2166" s="166"/>
      <c r="FF2166" s="166"/>
      <c r="FG2166" s="166"/>
      <c r="FH2166" s="166"/>
      <c r="FI2166" s="166"/>
      <c r="FJ2166" s="166"/>
    </row>
    <row r="2167" spans="13:166" s="19" customFormat="1">
      <c r="M2167" s="166"/>
      <c r="N2167" s="166"/>
      <c r="O2167" s="166"/>
      <c r="P2167" s="166"/>
      <c r="Q2167" s="166"/>
      <c r="R2167" s="166"/>
      <c r="S2167" s="166"/>
      <c r="T2167" s="166"/>
      <c r="U2167" s="166"/>
      <c r="V2167" s="166"/>
      <c r="W2167" s="166"/>
      <c r="X2167" s="166"/>
      <c r="Y2167" s="166"/>
      <c r="Z2167" s="166"/>
      <c r="AA2167" s="166"/>
      <c r="AB2167" s="166"/>
      <c r="AC2167" s="166"/>
      <c r="AD2167" s="166"/>
      <c r="AE2167" s="166"/>
      <c r="AF2167" s="166"/>
      <c r="AG2167" s="166"/>
      <c r="AH2167" s="167"/>
      <c r="AI2167" s="167"/>
      <c r="AJ2167" s="167"/>
      <c r="AK2167" s="167"/>
      <c r="AL2167" s="167"/>
      <c r="AM2167" s="167"/>
      <c r="AN2167" s="167"/>
      <c r="AO2167" s="167"/>
      <c r="AP2167" s="167"/>
      <c r="AQ2167" s="167"/>
      <c r="AR2167" s="167"/>
      <c r="AS2167" s="167"/>
      <c r="AT2167" s="167"/>
      <c r="AU2167" s="167"/>
      <c r="AV2167" s="167"/>
      <c r="AW2167" s="167"/>
      <c r="AX2167" s="167"/>
      <c r="AY2167" s="167"/>
      <c r="AZ2167" s="167"/>
      <c r="BA2167" s="167"/>
      <c r="BB2167" s="167"/>
      <c r="BC2167" s="167"/>
      <c r="BD2167" s="167"/>
      <c r="BE2167" s="167"/>
      <c r="BF2167" s="167"/>
      <c r="BG2167" s="167"/>
      <c r="BH2167" s="167"/>
      <c r="BI2167" s="167"/>
      <c r="BJ2167" s="167"/>
      <c r="BK2167" s="167"/>
      <c r="BL2167" s="166"/>
      <c r="BM2167" s="166"/>
      <c r="BN2167" s="166"/>
      <c r="BO2167" s="166"/>
      <c r="BP2167" s="166"/>
      <c r="BQ2167" s="166"/>
      <c r="BR2167" s="166"/>
      <c r="BS2167" s="166"/>
      <c r="BT2167" s="166"/>
      <c r="BU2167" s="166"/>
      <c r="BV2167" s="166"/>
      <c r="BW2167" s="166"/>
      <c r="BX2167" s="166"/>
      <c r="BY2167" s="166"/>
      <c r="BZ2167" s="166"/>
      <c r="CA2167" s="166"/>
      <c r="CB2167" s="166"/>
      <c r="CC2167" s="166"/>
      <c r="CD2167" s="166"/>
      <c r="CE2167" s="166"/>
      <c r="CF2167" s="166"/>
      <c r="CG2167" s="166"/>
      <c r="CH2167" s="166"/>
      <c r="CI2167" s="166"/>
      <c r="CJ2167" s="166"/>
      <c r="CK2167" s="166"/>
      <c r="CL2167" s="166"/>
      <c r="CM2167" s="166"/>
      <c r="CN2167" s="166"/>
      <c r="CO2167" s="166"/>
      <c r="CP2167" s="166"/>
      <c r="CQ2167" s="166"/>
      <c r="CR2167" s="166"/>
      <c r="CS2167" s="166"/>
      <c r="CT2167" s="166"/>
      <c r="CU2167" s="166"/>
      <c r="CV2167" s="166"/>
      <c r="CW2167" s="166"/>
      <c r="CX2167" s="166"/>
      <c r="CY2167" s="166"/>
      <c r="CZ2167" s="166"/>
      <c r="DA2167" s="166"/>
      <c r="DB2167" s="166"/>
      <c r="DC2167" s="166"/>
      <c r="DD2167" s="166"/>
      <c r="DE2167" s="166"/>
      <c r="DF2167" s="166"/>
      <c r="DG2167" s="166"/>
      <c r="DH2167" s="166"/>
      <c r="DI2167" s="166"/>
      <c r="DJ2167" s="166"/>
      <c r="DK2167" s="166"/>
      <c r="DL2167" s="166"/>
      <c r="DM2167" s="166"/>
      <c r="DN2167" s="166"/>
      <c r="DO2167" s="166"/>
      <c r="DP2167" s="166"/>
      <c r="DQ2167" s="166"/>
      <c r="DR2167" s="166"/>
      <c r="DS2167" s="166"/>
      <c r="DT2167" s="166"/>
      <c r="DU2167" s="166"/>
      <c r="DV2167" s="166"/>
      <c r="DW2167" s="166"/>
      <c r="DX2167" s="166"/>
      <c r="DY2167" s="166"/>
      <c r="DZ2167" s="166"/>
      <c r="EA2167" s="166"/>
      <c r="EB2167" s="166"/>
      <c r="EC2167" s="166"/>
      <c r="ED2167" s="166"/>
      <c r="EE2167" s="166"/>
      <c r="EF2167" s="166"/>
      <c r="EG2167" s="166"/>
      <c r="EH2167" s="166"/>
      <c r="EI2167" s="166"/>
      <c r="EJ2167" s="166"/>
      <c r="EK2167" s="166"/>
      <c r="EL2167" s="166"/>
      <c r="EM2167" s="166"/>
      <c r="EN2167" s="166"/>
      <c r="EO2167" s="166"/>
      <c r="EP2167" s="166"/>
      <c r="EQ2167" s="166"/>
      <c r="ER2167" s="166"/>
      <c r="ES2167" s="166"/>
      <c r="ET2167" s="166"/>
      <c r="EU2167" s="166"/>
      <c r="EV2167" s="166"/>
      <c r="EW2167" s="166"/>
      <c r="EX2167" s="166"/>
      <c r="EY2167" s="166"/>
      <c r="EZ2167" s="166"/>
      <c r="FA2167" s="166"/>
      <c r="FB2167" s="166"/>
      <c r="FC2167" s="166"/>
      <c r="FD2167" s="166"/>
      <c r="FE2167" s="166"/>
      <c r="FF2167" s="166"/>
      <c r="FG2167" s="166"/>
      <c r="FH2167" s="166"/>
      <c r="FI2167" s="166"/>
      <c r="FJ2167" s="166"/>
    </row>
    <row r="2168" spans="13:166" s="19" customFormat="1">
      <c r="M2168" s="166"/>
      <c r="N2168" s="166"/>
      <c r="O2168" s="166"/>
      <c r="P2168" s="166"/>
      <c r="Q2168" s="166"/>
      <c r="R2168" s="166"/>
      <c r="S2168" s="166"/>
      <c r="T2168" s="166"/>
      <c r="U2168" s="166"/>
      <c r="V2168" s="166"/>
      <c r="W2168" s="166"/>
      <c r="X2168" s="166"/>
      <c r="Y2168" s="166"/>
      <c r="Z2168" s="166"/>
      <c r="AA2168" s="166"/>
      <c r="AB2168" s="166"/>
      <c r="AC2168" s="166"/>
      <c r="AD2168" s="166"/>
      <c r="AE2168" s="166"/>
      <c r="AF2168" s="166"/>
      <c r="AG2168" s="166"/>
      <c r="AH2168" s="167"/>
      <c r="AI2168" s="167"/>
      <c r="AJ2168" s="167"/>
      <c r="AK2168" s="167"/>
      <c r="AL2168" s="167"/>
      <c r="AM2168" s="167"/>
      <c r="AN2168" s="167"/>
      <c r="AO2168" s="167"/>
      <c r="AP2168" s="167"/>
      <c r="AQ2168" s="167"/>
      <c r="AR2168" s="167"/>
      <c r="AS2168" s="167"/>
      <c r="AT2168" s="167"/>
      <c r="AU2168" s="167"/>
      <c r="AV2168" s="167"/>
      <c r="AW2168" s="167"/>
      <c r="AX2168" s="167"/>
      <c r="AY2168" s="167"/>
      <c r="AZ2168" s="167"/>
      <c r="BA2168" s="167"/>
      <c r="BB2168" s="167"/>
      <c r="BC2168" s="167"/>
      <c r="BD2168" s="167"/>
      <c r="BE2168" s="167"/>
      <c r="BF2168" s="167"/>
      <c r="BG2168" s="167"/>
      <c r="BH2168" s="167"/>
      <c r="BI2168" s="167"/>
      <c r="BJ2168" s="167"/>
      <c r="BK2168" s="167"/>
      <c r="BL2168" s="166"/>
      <c r="BM2168" s="166"/>
      <c r="BN2168" s="166"/>
      <c r="BO2168" s="166"/>
      <c r="BP2168" s="166"/>
      <c r="BQ2168" s="166"/>
      <c r="BR2168" s="166"/>
      <c r="BS2168" s="166"/>
      <c r="BT2168" s="166"/>
      <c r="BU2168" s="166"/>
      <c r="BV2168" s="166"/>
      <c r="BW2168" s="166"/>
      <c r="BX2168" s="166"/>
      <c r="BY2168" s="166"/>
      <c r="BZ2168" s="166"/>
      <c r="CA2168" s="166"/>
      <c r="CB2168" s="166"/>
      <c r="CC2168" s="166"/>
      <c r="CD2168" s="166"/>
      <c r="CE2168" s="166"/>
      <c r="CF2168" s="166"/>
      <c r="CG2168" s="166"/>
      <c r="CH2168" s="166"/>
      <c r="CI2168" s="166"/>
      <c r="CJ2168" s="166"/>
      <c r="CK2168" s="166"/>
      <c r="CL2168" s="166"/>
      <c r="CM2168" s="166"/>
      <c r="CN2168" s="166"/>
      <c r="CO2168" s="166"/>
      <c r="CP2168" s="166"/>
      <c r="CQ2168" s="166"/>
      <c r="CR2168" s="166"/>
      <c r="CS2168" s="166"/>
      <c r="CT2168" s="166"/>
      <c r="CU2168" s="166"/>
      <c r="CV2168" s="166"/>
      <c r="CW2168" s="166"/>
      <c r="CX2168" s="166"/>
      <c r="CY2168" s="166"/>
      <c r="CZ2168" s="166"/>
      <c r="DA2168" s="166"/>
      <c r="DB2168" s="166"/>
      <c r="DC2168" s="166"/>
      <c r="DD2168" s="166"/>
      <c r="DE2168" s="166"/>
      <c r="DF2168" s="166"/>
      <c r="DG2168" s="166"/>
      <c r="DH2168" s="166"/>
      <c r="DI2168" s="166"/>
      <c r="DJ2168" s="166"/>
      <c r="DK2168" s="166"/>
      <c r="DL2168" s="166"/>
      <c r="DM2168" s="166"/>
      <c r="DN2168" s="166"/>
      <c r="DO2168" s="166"/>
      <c r="DP2168" s="166"/>
      <c r="DQ2168" s="166"/>
      <c r="DR2168" s="166"/>
      <c r="DS2168" s="166"/>
      <c r="DT2168" s="166"/>
      <c r="DU2168" s="166"/>
      <c r="DV2168" s="166"/>
      <c r="DW2168" s="166"/>
      <c r="DX2168" s="166"/>
      <c r="DY2168" s="166"/>
      <c r="DZ2168" s="166"/>
      <c r="EA2168" s="166"/>
      <c r="EB2168" s="166"/>
      <c r="EC2168" s="166"/>
      <c r="ED2168" s="166"/>
      <c r="EE2168" s="166"/>
      <c r="EF2168" s="166"/>
      <c r="EG2168" s="166"/>
      <c r="EH2168" s="166"/>
      <c r="EI2168" s="166"/>
      <c r="EJ2168" s="166"/>
      <c r="EK2168" s="166"/>
      <c r="EL2168" s="166"/>
      <c r="EM2168" s="166"/>
      <c r="EN2168" s="166"/>
      <c r="EO2168" s="166"/>
      <c r="EP2168" s="166"/>
      <c r="EQ2168" s="166"/>
      <c r="ER2168" s="166"/>
      <c r="ES2168" s="166"/>
      <c r="ET2168" s="166"/>
      <c r="EU2168" s="166"/>
      <c r="EV2168" s="166"/>
      <c r="EW2168" s="166"/>
      <c r="EX2168" s="166"/>
      <c r="EY2168" s="166"/>
      <c r="EZ2168" s="166"/>
      <c r="FA2168" s="166"/>
      <c r="FB2168" s="166"/>
      <c r="FC2168" s="166"/>
      <c r="FD2168" s="166"/>
      <c r="FE2168" s="166"/>
      <c r="FF2168" s="166"/>
      <c r="FG2168" s="166"/>
      <c r="FH2168" s="166"/>
      <c r="FI2168" s="166"/>
      <c r="FJ2168" s="166"/>
    </row>
    <row r="2169" spans="13:166" s="19" customFormat="1">
      <c r="M2169" s="166"/>
      <c r="N2169" s="166"/>
      <c r="O2169" s="166"/>
      <c r="P2169" s="166"/>
      <c r="Q2169" s="166"/>
      <c r="R2169" s="166"/>
      <c r="S2169" s="166"/>
      <c r="T2169" s="166"/>
      <c r="U2169" s="166"/>
      <c r="V2169" s="166"/>
      <c r="W2169" s="166"/>
      <c r="X2169" s="166"/>
      <c r="Y2169" s="166"/>
      <c r="Z2169" s="166"/>
      <c r="AA2169" s="166"/>
      <c r="AB2169" s="166"/>
      <c r="AC2169" s="166"/>
      <c r="AD2169" s="166"/>
      <c r="AE2169" s="166"/>
      <c r="AF2169" s="166"/>
      <c r="AG2169" s="166"/>
      <c r="AH2169" s="167"/>
      <c r="AI2169" s="167"/>
      <c r="AJ2169" s="167"/>
      <c r="AK2169" s="167"/>
      <c r="AL2169" s="167"/>
      <c r="AM2169" s="167"/>
      <c r="AN2169" s="167"/>
      <c r="AO2169" s="167"/>
      <c r="AP2169" s="167"/>
      <c r="AQ2169" s="167"/>
      <c r="AR2169" s="167"/>
      <c r="AS2169" s="167"/>
      <c r="AT2169" s="167"/>
      <c r="AU2169" s="167"/>
      <c r="AV2169" s="167"/>
      <c r="AW2169" s="167"/>
      <c r="AX2169" s="167"/>
      <c r="AY2169" s="167"/>
      <c r="AZ2169" s="167"/>
      <c r="BA2169" s="167"/>
      <c r="BB2169" s="167"/>
      <c r="BC2169" s="167"/>
      <c r="BD2169" s="167"/>
      <c r="BE2169" s="167"/>
      <c r="BF2169" s="167"/>
      <c r="BG2169" s="167"/>
      <c r="BH2169" s="167"/>
      <c r="BI2169" s="167"/>
      <c r="BJ2169" s="167"/>
      <c r="BK2169" s="167"/>
      <c r="BL2169" s="166"/>
      <c r="BM2169" s="166"/>
      <c r="BN2169" s="166"/>
      <c r="BO2169" s="166"/>
      <c r="BP2169" s="166"/>
      <c r="BQ2169" s="166"/>
      <c r="BR2169" s="166"/>
      <c r="BS2169" s="166"/>
      <c r="BT2169" s="166"/>
      <c r="BU2169" s="166"/>
      <c r="BV2169" s="166"/>
      <c r="BW2169" s="166"/>
      <c r="BX2169" s="166"/>
      <c r="BY2169" s="166"/>
      <c r="BZ2169" s="166"/>
      <c r="CA2169" s="166"/>
      <c r="CB2169" s="166"/>
      <c r="CC2169" s="166"/>
      <c r="CD2169" s="166"/>
      <c r="CE2169" s="166"/>
      <c r="CF2169" s="166"/>
      <c r="CG2169" s="166"/>
      <c r="CH2169" s="166"/>
      <c r="CI2169" s="166"/>
      <c r="CJ2169" s="166"/>
      <c r="CK2169" s="166"/>
      <c r="CL2169" s="166"/>
      <c r="CM2169" s="166"/>
      <c r="CN2169" s="166"/>
      <c r="CO2169" s="166"/>
      <c r="CP2169" s="166"/>
      <c r="CQ2169" s="166"/>
      <c r="CR2169" s="166"/>
      <c r="CS2169" s="166"/>
      <c r="CT2169" s="166"/>
      <c r="CU2169" s="166"/>
      <c r="CV2169" s="166"/>
      <c r="CW2169" s="166"/>
      <c r="CX2169" s="166"/>
      <c r="CY2169" s="166"/>
      <c r="CZ2169" s="166"/>
      <c r="DA2169" s="166"/>
      <c r="DB2169" s="166"/>
      <c r="DC2169" s="166"/>
      <c r="DD2169" s="166"/>
      <c r="DE2169" s="166"/>
      <c r="DF2169" s="166"/>
      <c r="DG2169" s="166"/>
      <c r="DH2169" s="166"/>
      <c r="DI2169" s="166"/>
      <c r="DJ2169" s="166"/>
      <c r="DK2169" s="166"/>
      <c r="DL2169" s="166"/>
      <c r="DM2169" s="166"/>
      <c r="DN2169" s="166"/>
      <c r="DO2169" s="166"/>
      <c r="DP2169" s="166"/>
      <c r="DQ2169" s="166"/>
      <c r="DR2169" s="166"/>
      <c r="DS2169" s="166"/>
      <c r="DT2169" s="166"/>
      <c r="DU2169" s="166"/>
      <c r="DV2169" s="166"/>
      <c r="DW2169" s="166"/>
      <c r="DX2169" s="166"/>
      <c r="DY2169" s="166"/>
      <c r="DZ2169" s="166"/>
      <c r="EA2169" s="166"/>
      <c r="EB2169" s="166"/>
      <c r="EC2169" s="166"/>
      <c r="ED2169" s="166"/>
      <c r="EE2169" s="166"/>
      <c r="EF2169" s="166"/>
      <c r="EG2169" s="166"/>
      <c r="EH2169" s="166"/>
      <c r="EI2169" s="166"/>
      <c r="EJ2169" s="166"/>
      <c r="EK2169" s="166"/>
      <c r="EL2169" s="166"/>
      <c r="EM2169" s="166"/>
      <c r="EN2169" s="166"/>
      <c r="EO2169" s="166"/>
      <c r="EP2169" s="166"/>
      <c r="EQ2169" s="166"/>
      <c r="ER2169" s="166"/>
      <c r="ES2169" s="166"/>
      <c r="ET2169" s="166"/>
      <c r="EU2169" s="166"/>
      <c r="EV2169" s="166"/>
      <c r="EW2169" s="166"/>
      <c r="EX2169" s="166"/>
      <c r="EY2169" s="166"/>
      <c r="EZ2169" s="166"/>
      <c r="FA2169" s="166"/>
      <c r="FB2169" s="166"/>
      <c r="FC2169" s="166"/>
      <c r="FD2169" s="166"/>
      <c r="FE2169" s="166"/>
      <c r="FF2169" s="166"/>
      <c r="FG2169" s="166"/>
      <c r="FH2169" s="166"/>
      <c r="FI2169" s="166"/>
      <c r="FJ2169" s="166"/>
    </row>
    <row r="2170" spans="13:166" s="19" customFormat="1">
      <c r="M2170" s="166"/>
      <c r="N2170" s="166"/>
      <c r="O2170" s="166"/>
      <c r="P2170" s="166"/>
      <c r="Q2170" s="166"/>
      <c r="R2170" s="166"/>
      <c r="S2170" s="166"/>
      <c r="T2170" s="166"/>
      <c r="U2170" s="166"/>
      <c r="V2170" s="166"/>
      <c r="W2170" s="166"/>
      <c r="X2170" s="166"/>
      <c r="Y2170" s="166"/>
      <c r="Z2170" s="166"/>
      <c r="AA2170" s="166"/>
      <c r="AB2170" s="166"/>
      <c r="AC2170" s="166"/>
      <c r="AD2170" s="166"/>
      <c r="AE2170" s="166"/>
      <c r="AF2170" s="166"/>
      <c r="AG2170" s="166"/>
      <c r="AH2170" s="167"/>
      <c r="AI2170" s="167"/>
      <c r="AJ2170" s="167"/>
      <c r="AK2170" s="167"/>
      <c r="AL2170" s="167"/>
      <c r="AM2170" s="167"/>
      <c r="AN2170" s="167"/>
      <c r="AO2170" s="167"/>
      <c r="AP2170" s="167"/>
      <c r="AQ2170" s="167"/>
      <c r="AR2170" s="167"/>
      <c r="AS2170" s="167"/>
      <c r="AT2170" s="167"/>
      <c r="AU2170" s="167"/>
      <c r="AV2170" s="167"/>
      <c r="AW2170" s="167"/>
      <c r="AX2170" s="167"/>
      <c r="AY2170" s="167"/>
      <c r="AZ2170" s="167"/>
      <c r="BA2170" s="167"/>
      <c r="BB2170" s="167"/>
      <c r="BC2170" s="167"/>
      <c r="BD2170" s="167"/>
      <c r="BE2170" s="167"/>
      <c r="BF2170" s="167"/>
      <c r="BG2170" s="167"/>
      <c r="BH2170" s="167"/>
      <c r="BI2170" s="167"/>
      <c r="BJ2170" s="167"/>
      <c r="BK2170" s="167"/>
      <c r="BL2170" s="166"/>
      <c r="BM2170" s="166"/>
      <c r="BN2170" s="166"/>
      <c r="BO2170" s="166"/>
      <c r="BP2170" s="166"/>
      <c r="BQ2170" s="166"/>
      <c r="BR2170" s="166"/>
      <c r="BS2170" s="166"/>
      <c r="BT2170" s="166"/>
      <c r="BU2170" s="166"/>
      <c r="BV2170" s="166"/>
      <c r="BW2170" s="166"/>
      <c r="BX2170" s="166"/>
      <c r="BY2170" s="166"/>
      <c r="BZ2170" s="166"/>
      <c r="CA2170" s="166"/>
      <c r="CB2170" s="166"/>
      <c r="CC2170" s="166"/>
      <c r="CD2170" s="166"/>
      <c r="CE2170" s="166"/>
      <c r="CF2170" s="166"/>
      <c r="CG2170" s="166"/>
      <c r="CH2170" s="166"/>
      <c r="CI2170" s="166"/>
      <c r="CJ2170" s="166"/>
      <c r="CK2170" s="166"/>
      <c r="CL2170" s="166"/>
      <c r="CM2170" s="166"/>
      <c r="CN2170" s="166"/>
      <c r="CO2170" s="166"/>
      <c r="CP2170" s="166"/>
      <c r="CQ2170" s="166"/>
      <c r="CR2170" s="166"/>
      <c r="CS2170" s="166"/>
      <c r="CT2170" s="166"/>
      <c r="CU2170" s="166"/>
      <c r="CV2170" s="166"/>
      <c r="CW2170" s="166"/>
      <c r="CX2170" s="166"/>
      <c r="CY2170" s="166"/>
      <c r="CZ2170" s="166"/>
      <c r="DA2170" s="166"/>
      <c r="DB2170" s="166"/>
      <c r="DC2170" s="166"/>
      <c r="DD2170" s="166"/>
      <c r="DE2170" s="166"/>
      <c r="DF2170" s="166"/>
      <c r="DG2170" s="166"/>
      <c r="DH2170" s="166"/>
      <c r="DI2170" s="166"/>
      <c r="DJ2170" s="166"/>
      <c r="DK2170" s="166"/>
      <c r="DL2170" s="166"/>
      <c r="DM2170" s="166"/>
      <c r="DN2170" s="166"/>
      <c r="DO2170" s="166"/>
      <c r="DP2170" s="166"/>
      <c r="DQ2170" s="166"/>
      <c r="DR2170" s="166"/>
      <c r="DS2170" s="166"/>
      <c r="DT2170" s="166"/>
      <c r="DU2170" s="166"/>
      <c r="DV2170" s="166"/>
      <c r="DW2170" s="166"/>
      <c r="DX2170" s="166"/>
      <c r="DY2170" s="166"/>
      <c r="DZ2170" s="166"/>
      <c r="EA2170" s="166"/>
      <c r="EB2170" s="166"/>
      <c r="EC2170" s="166"/>
      <c r="ED2170" s="166"/>
      <c r="EE2170" s="166"/>
      <c r="EF2170" s="166"/>
      <c r="EG2170" s="166"/>
      <c r="EH2170" s="166"/>
      <c r="EI2170" s="166"/>
      <c r="EJ2170" s="166"/>
      <c r="EK2170" s="166"/>
      <c r="EL2170" s="166"/>
      <c r="EM2170" s="166"/>
      <c r="EN2170" s="166"/>
      <c r="EO2170" s="166"/>
      <c r="EP2170" s="166"/>
      <c r="EQ2170" s="166"/>
      <c r="ER2170" s="166"/>
      <c r="ES2170" s="166"/>
      <c r="ET2170" s="166"/>
      <c r="EU2170" s="166"/>
      <c r="EV2170" s="166"/>
      <c r="EW2170" s="166"/>
      <c r="EX2170" s="166"/>
      <c r="EY2170" s="166"/>
      <c r="EZ2170" s="166"/>
      <c r="FA2170" s="166"/>
      <c r="FB2170" s="166"/>
      <c r="FC2170" s="166"/>
      <c r="FD2170" s="166"/>
      <c r="FE2170" s="166"/>
      <c r="FF2170" s="166"/>
      <c r="FG2170" s="166"/>
      <c r="FH2170" s="166"/>
      <c r="FI2170" s="166"/>
      <c r="FJ2170" s="166"/>
    </row>
    <row r="2171" spans="13:166" s="19" customFormat="1">
      <c r="M2171" s="166"/>
      <c r="N2171" s="166"/>
      <c r="O2171" s="166"/>
      <c r="P2171" s="166"/>
      <c r="Q2171" s="166"/>
      <c r="R2171" s="166"/>
      <c r="S2171" s="166"/>
      <c r="T2171" s="166"/>
      <c r="U2171" s="166"/>
      <c r="V2171" s="166"/>
      <c r="W2171" s="166"/>
      <c r="X2171" s="166"/>
      <c r="Y2171" s="166"/>
      <c r="Z2171" s="166"/>
      <c r="AA2171" s="166"/>
      <c r="AB2171" s="166"/>
      <c r="AC2171" s="166"/>
      <c r="AD2171" s="166"/>
      <c r="AE2171" s="166"/>
      <c r="AF2171" s="166"/>
      <c r="AG2171" s="166"/>
      <c r="AH2171" s="167"/>
      <c r="AI2171" s="167"/>
      <c r="AJ2171" s="167"/>
      <c r="AK2171" s="167"/>
      <c r="AL2171" s="167"/>
      <c r="AM2171" s="167"/>
      <c r="AN2171" s="167"/>
      <c r="AO2171" s="167"/>
      <c r="AP2171" s="167"/>
      <c r="AQ2171" s="167"/>
      <c r="AR2171" s="167"/>
      <c r="AS2171" s="167"/>
      <c r="AT2171" s="167"/>
      <c r="AU2171" s="167"/>
      <c r="AV2171" s="167"/>
      <c r="AW2171" s="167"/>
      <c r="AX2171" s="167"/>
      <c r="AY2171" s="167"/>
      <c r="AZ2171" s="167"/>
      <c r="BA2171" s="167"/>
      <c r="BB2171" s="167"/>
      <c r="BC2171" s="167"/>
      <c r="BD2171" s="167"/>
      <c r="BE2171" s="167"/>
      <c r="BF2171" s="167"/>
      <c r="BG2171" s="167"/>
      <c r="BH2171" s="167"/>
      <c r="BI2171" s="167"/>
      <c r="BJ2171" s="167"/>
      <c r="BK2171" s="167"/>
      <c r="BL2171" s="166"/>
      <c r="BM2171" s="166"/>
      <c r="BN2171" s="166"/>
      <c r="BO2171" s="166"/>
      <c r="BP2171" s="166"/>
      <c r="BQ2171" s="166"/>
      <c r="BR2171" s="166"/>
      <c r="BS2171" s="166"/>
      <c r="BT2171" s="166"/>
      <c r="BU2171" s="166"/>
      <c r="BV2171" s="166"/>
      <c r="BW2171" s="166"/>
      <c r="BX2171" s="166"/>
      <c r="BY2171" s="166"/>
      <c r="BZ2171" s="166"/>
      <c r="CA2171" s="166"/>
      <c r="CB2171" s="166"/>
      <c r="CC2171" s="166"/>
      <c r="CD2171" s="166"/>
      <c r="CE2171" s="166"/>
      <c r="CF2171" s="166"/>
      <c r="CG2171" s="166"/>
      <c r="CH2171" s="166"/>
      <c r="CI2171" s="166"/>
      <c r="CJ2171" s="166"/>
      <c r="CK2171" s="166"/>
      <c r="CL2171" s="166"/>
      <c r="CM2171" s="166"/>
      <c r="CN2171" s="166"/>
      <c r="CO2171" s="166"/>
      <c r="CP2171" s="166"/>
      <c r="CQ2171" s="166"/>
      <c r="CR2171" s="166"/>
      <c r="CS2171" s="166"/>
      <c r="CT2171" s="166"/>
      <c r="CU2171" s="166"/>
      <c r="CV2171" s="166"/>
      <c r="CW2171" s="166"/>
      <c r="CX2171" s="166"/>
      <c r="CY2171" s="166"/>
      <c r="CZ2171" s="166"/>
      <c r="DA2171" s="166"/>
      <c r="DB2171" s="166"/>
      <c r="DC2171" s="166"/>
      <c r="DD2171" s="166"/>
      <c r="DE2171" s="166"/>
      <c r="DF2171" s="166"/>
      <c r="DG2171" s="166"/>
      <c r="DH2171" s="166"/>
      <c r="DI2171" s="166"/>
      <c r="DJ2171" s="166"/>
      <c r="DK2171" s="166"/>
      <c r="DL2171" s="166"/>
      <c r="DM2171" s="166"/>
      <c r="DN2171" s="166"/>
      <c r="DO2171" s="166"/>
      <c r="DP2171" s="166"/>
      <c r="DQ2171" s="166"/>
      <c r="DR2171" s="166"/>
      <c r="DS2171" s="166"/>
      <c r="DT2171" s="166"/>
      <c r="DU2171" s="166"/>
      <c r="DV2171" s="166"/>
      <c r="DW2171" s="166"/>
      <c r="DX2171" s="166"/>
      <c r="DY2171" s="166"/>
      <c r="DZ2171" s="166"/>
      <c r="EA2171" s="166"/>
      <c r="EB2171" s="166"/>
      <c r="EC2171" s="166"/>
      <c r="ED2171" s="166"/>
      <c r="EE2171" s="166"/>
      <c r="EF2171" s="166"/>
      <c r="EG2171" s="166"/>
      <c r="EH2171" s="166"/>
      <c r="EI2171" s="166"/>
      <c r="EJ2171" s="166"/>
      <c r="EK2171" s="166"/>
      <c r="EL2171" s="166"/>
      <c r="EM2171" s="166"/>
      <c r="EN2171" s="166"/>
      <c r="EO2171" s="166"/>
      <c r="EP2171" s="166"/>
      <c r="EQ2171" s="166"/>
      <c r="ER2171" s="166"/>
      <c r="ES2171" s="166"/>
      <c r="ET2171" s="166"/>
      <c r="EU2171" s="166"/>
      <c r="EV2171" s="166"/>
      <c r="EW2171" s="166"/>
      <c r="EX2171" s="166"/>
      <c r="EY2171" s="166"/>
      <c r="EZ2171" s="166"/>
      <c r="FA2171" s="166"/>
      <c r="FB2171" s="166"/>
      <c r="FC2171" s="166"/>
      <c r="FD2171" s="166"/>
      <c r="FE2171" s="166"/>
      <c r="FF2171" s="166"/>
      <c r="FG2171" s="166"/>
      <c r="FH2171" s="166"/>
      <c r="FI2171" s="166"/>
      <c r="FJ2171" s="166"/>
    </row>
    <row r="2172" spans="13:166" s="19" customFormat="1">
      <c r="M2172" s="166"/>
      <c r="N2172" s="166"/>
      <c r="O2172" s="166"/>
      <c r="P2172" s="166"/>
      <c r="Q2172" s="166"/>
      <c r="R2172" s="166"/>
      <c r="S2172" s="166"/>
      <c r="T2172" s="166"/>
      <c r="U2172" s="166"/>
      <c r="V2172" s="166"/>
      <c r="W2172" s="166"/>
      <c r="X2172" s="166"/>
      <c r="Y2172" s="166"/>
      <c r="Z2172" s="166"/>
      <c r="AA2172" s="166"/>
      <c r="AB2172" s="166"/>
      <c r="AC2172" s="166"/>
      <c r="AD2172" s="166"/>
      <c r="AE2172" s="166"/>
      <c r="AF2172" s="166"/>
      <c r="AG2172" s="166"/>
      <c r="AH2172" s="167"/>
      <c r="AI2172" s="167"/>
      <c r="AJ2172" s="167"/>
      <c r="AK2172" s="167"/>
      <c r="AL2172" s="167"/>
      <c r="AM2172" s="167"/>
      <c r="AN2172" s="167"/>
      <c r="AO2172" s="167"/>
      <c r="AP2172" s="167"/>
      <c r="AQ2172" s="167"/>
      <c r="AR2172" s="167"/>
      <c r="AS2172" s="167"/>
      <c r="AT2172" s="167"/>
      <c r="AU2172" s="167"/>
      <c r="AV2172" s="167"/>
      <c r="AW2172" s="167"/>
      <c r="AX2172" s="167"/>
      <c r="AY2172" s="167"/>
      <c r="AZ2172" s="167"/>
      <c r="BA2172" s="167"/>
      <c r="BB2172" s="167"/>
      <c r="BC2172" s="167"/>
      <c r="BD2172" s="167"/>
      <c r="BE2172" s="167"/>
      <c r="BF2172" s="167"/>
      <c r="BG2172" s="167"/>
      <c r="BH2172" s="167"/>
      <c r="BI2172" s="167"/>
      <c r="BJ2172" s="167"/>
      <c r="BK2172" s="167"/>
      <c r="BL2172" s="166"/>
      <c r="BM2172" s="166"/>
      <c r="BN2172" s="166"/>
      <c r="BO2172" s="166"/>
      <c r="BP2172" s="166"/>
      <c r="BQ2172" s="166"/>
      <c r="BR2172" s="166"/>
      <c r="BS2172" s="166"/>
      <c r="BT2172" s="166"/>
      <c r="BU2172" s="166"/>
      <c r="BV2172" s="166"/>
      <c r="BW2172" s="166"/>
      <c r="BX2172" s="166"/>
      <c r="BY2172" s="166"/>
      <c r="BZ2172" s="166"/>
      <c r="CA2172" s="166"/>
      <c r="CB2172" s="166"/>
      <c r="CC2172" s="166"/>
      <c r="CD2172" s="166"/>
      <c r="CE2172" s="166"/>
      <c r="CF2172" s="166"/>
      <c r="CG2172" s="166"/>
      <c r="CH2172" s="166"/>
      <c r="CI2172" s="166"/>
      <c r="CJ2172" s="166"/>
      <c r="CK2172" s="166"/>
      <c r="CL2172" s="166"/>
      <c r="CM2172" s="166"/>
      <c r="CN2172" s="166"/>
      <c r="CO2172" s="166"/>
      <c r="CP2172" s="166"/>
      <c r="CQ2172" s="166"/>
      <c r="CR2172" s="166"/>
      <c r="CS2172" s="166"/>
      <c r="CT2172" s="166"/>
      <c r="CU2172" s="166"/>
      <c r="CV2172" s="166"/>
      <c r="CW2172" s="166"/>
      <c r="CX2172" s="166"/>
      <c r="CY2172" s="166"/>
      <c r="CZ2172" s="166"/>
      <c r="DA2172" s="166"/>
      <c r="DB2172" s="166"/>
      <c r="DC2172" s="166"/>
      <c r="DD2172" s="166"/>
      <c r="DE2172" s="166"/>
      <c r="DF2172" s="166"/>
      <c r="DG2172" s="166"/>
      <c r="DH2172" s="166"/>
      <c r="DI2172" s="166"/>
      <c r="DJ2172" s="166"/>
      <c r="DK2172" s="166"/>
      <c r="DL2172" s="166"/>
      <c r="DM2172" s="166"/>
      <c r="DN2172" s="166"/>
      <c r="DO2172" s="166"/>
      <c r="DP2172" s="166"/>
      <c r="DQ2172" s="166"/>
      <c r="DR2172" s="166"/>
      <c r="DS2172" s="166"/>
      <c r="DT2172" s="166"/>
      <c r="DU2172" s="166"/>
      <c r="DV2172" s="166"/>
      <c r="DW2172" s="166"/>
      <c r="DX2172" s="166"/>
      <c r="DY2172" s="166"/>
      <c r="DZ2172" s="166"/>
      <c r="EA2172" s="166"/>
      <c r="EB2172" s="166"/>
      <c r="EC2172" s="166"/>
      <c r="ED2172" s="166"/>
      <c r="EE2172" s="166"/>
      <c r="EF2172" s="166"/>
      <c r="EG2172" s="166"/>
      <c r="EH2172" s="166"/>
      <c r="EI2172" s="166"/>
      <c r="EJ2172" s="166"/>
      <c r="EK2172" s="166"/>
      <c r="EL2172" s="166"/>
      <c r="EM2172" s="166"/>
      <c r="EN2172" s="166"/>
      <c r="EO2172" s="166"/>
      <c r="EP2172" s="166"/>
      <c r="EQ2172" s="166"/>
      <c r="ER2172" s="166"/>
      <c r="ES2172" s="166"/>
      <c r="ET2172" s="166"/>
      <c r="EU2172" s="166"/>
      <c r="EV2172" s="166"/>
      <c r="EW2172" s="166"/>
      <c r="EX2172" s="166"/>
      <c r="EY2172" s="166"/>
      <c r="EZ2172" s="166"/>
      <c r="FA2172" s="166"/>
      <c r="FB2172" s="166"/>
      <c r="FC2172" s="166"/>
      <c r="FD2172" s="166"/>
      <c r="FE2172" s="166"/>
      <c r="FF2172" s="166"/>
      <c r="FG2172" s="166"/>
      <c r="FH2172" s="166"/>
      <c r="FI2172" s="166"/>
      <c r="FJ2172" s="166"/>
    </row>
    <row r="2173" spans="13:166" s="19" customFormat="1">
      <c r="M2173" s="166"/>
      <c r="N2173" s="166"/>
      <c r="O2173" s="166"/>
      <c r="P2173" s="166"/>
      <c r="Q2173" s="166"/>
      <c r="R2173" s="166"/>
      <c r="S2173" s="166"/>
      <c r="T2173" s="166"/>
      <c r="U2173" s="166"/>
      <c r="V2173" s="166"/>
      <c r="W2173" s="166"/>
      <c r="X2173" s="166"/>
      <c r="Y2173" s="166"/>
      <c r="Z2173" s="166"/>
      <c r="AA2173" s="166"/>
      <c r="AB2173" s="166"/>
      <c r="AC2173" s="166"/>
      <c r="AD2173" s="166"/>
      <c r="AE2173" s="166"/>
      <c r="AF2173" s="166"/>
      <c r="AG2173" s="166"/>
      <c r="AH2173" s="167"/>
      <c r="AI2173" s="167"/>
      <c r="AJ2173" s="167"/>
      <c r="AK2173" s="167"/>
      <c r="AL2173" s="167"/>
      <c r="AM2173" s="167"/>
      <c r="AN2173" s="167"/>
      <c r="AO2173" s="167"/>
      <c r="AP2173" s="167"/>
      <c r="AQ2173" s="167"/>
      <c r="AR2173" s="167"/>
      <c r="AS2173" s="167"/>
      <c r="AT2173" s="167"/>
      <c r="AU2173" s="167"/>
      <c r="AV2173" s="167"/>
      <c r="AW2173" s="167"/>
      <c r="AX2173" s="167"/>
      <c r="AY2173" s="167"/>
      <c r="AZ2173" s="167"/>
      <c r="BA2173" s="167"/>
      <c r="BB2173" s="167"/>
      <c r="BC2173" s="167"/>
      <c r="BD2173" s="167"/>
      <c r="BE2173" s="167"/>
      <c r="BF2173" s="167"/>
      <c r="BG2173" s="167"/>
      <c r="BH2173" s="167"/>
      <c r="BI2173" s="167"/>
      <c r="BJ2173" s="167"/>
      <c r="BK2173" s="167"/>
      <c r="BL2173" s="166"/>
      <c r="BM2173" s="166"/>
      <c r="BN2173" s="166"/>
      <c r="BO2173" s="166"/>
      <c r="BP2173" s="166"/>
      <c r="BQ2173" s="166"/>
      <c r="BR2173" s="166"/>
      <c r="BS2173" s="166"/>
      <c r="BT2173" s="166"/>
      <c r="BU2173" s="166"/>
      <c r="BV2173" s="166"/>
      <c r="BW2173" s="166"/>
      <c r="BX2173" s="166"/>
      <c r="BY2173" s="166"/>
      <c r="BZ2173" s="166"/>
      <c r="CA2173" s="166"/>
      <c r="CB2173" s="166"/>
      <c r="CC2173" s="166"/>
      <c r="CD2173" s="166"/>
      <c r="CE2173" s="166"/>
      <c r="CF2173" s="166"/>
      <c r="CG2173" s="166"/>
      <c r="CH2173" s="166"/>
      <c r="CI2173" s="166"/>
      <c r="CJ2173" s="166"/>
      <c r="CK2173" s="166"/>
      <c r="CL2173" s="166"/>
      <c r="CM2173" s="166"/>
      <c r="CN2173" s="166"/>
      <c r="CO2173" s="166"/>
      <c r="CP2173" s="166"/>
      <c r="CQ2173" s="166"/>
      <c r="CR2173" s="166"/>
      <c r="CS2173" s="166"/>
      <c r="CT2173" s="166"/>
      <c r="CU2173" s="166"/>
      <c r="CV2173" s="166"/>
      <c r="CW2173" s="166"/>
      <c r="CX2173" s="166"/>
      <c r="CY2173" s="166"/>
      <c r="CZ2173" s="166"/>
      <c r="DA2173" s="166"/>
      <c r="DB2173" s="166"/>
      <c r="DC2173" s="166"/>
      <c r="DD2173" s="166"/>
      <c r="DE2173" s="166"/>
      <c r="DF2173" s="166"/>
      <c r="DG2173" s="166"/>
      <c r="DH2173" s="166"/>
      <c r="DI2173" s="166"/>
      <c r="DJ2173" s="166"/>
      <c r="DK2173" s="166"/>
      <c r="DL2173" s="166"/>
      <c r="DM2173" s="166"/>
      <c r="DN2173" s="166"/>
      <c r="DO2173" s="166"/>
      <c r="DP2173" s="166"/>
      <c r="DQ2173" s="166"/>
      <c r="DR2173" s="166"/>
      <c r="DS2173" s="166"/>
      <c r="DT2173" s="166"/>
      <c r="DU2173" s="166"/>
      <c r="DV2173" s="166"/>
      <c r="DW2173" s="166"/>
      <c r="DX2173" s="166"/>
      <c r="DY2173" s="166"/>
      <c r="DZ2173" s="166"/>
      <c r="EA2173" s="166"/>
      <c r="EB2173" s="166"/>
      <c r="EC2173" s="166"/>
      <c r="ED2173" s="166"/>
      <c r="EE2173" s="166"/>
      <c r="EF2173" s="166"/>
      <c r="EG2173" s="166"/>
      <c r="EH2173" s="166"/>
      <c r="EI2173" s="166"/>
      <c r="EJ2173" s="166"/>
      <c r="EK2173" s="166"/>
      <c r="EL2173" s="166"/>
      <c r="EM2173" s="166"/>
      <c r="EN2173" s="166"/>
      <c r="EO2173" s="166"/>
      <c r="EP2173" s="166"/>
      <c r="EQ2173" s="166"/>
      <c r="ER2173" s="166"/>
      <c r="ES2173" s="166"/>
      <c r="ET2173" s="166"/>
      <c r="EU2173" s="166"/>
      <c r="EV2173" s="166"/>
      <c r="EW2173" s="166"/>
      <c r="EX2173" s="166"/>
      <c r="EY2173" s="166"/>
      <c r="EZ2173" s="166"/>
      <c r="FA2173" s="166"/>
      <c r="FB2173" s="166"/>
      <c r="FC2173" s="166"/>
      <c r="FD2173" s="166"/>
      <c r="FE2173" s="166"/>
      <c r="FF2173" s="166"/>
      <c r="FG2173" s="166"/>
      <c r="FH2173" s="166"/>
      <c r="FI2173" s="166"/>
      <c r="FJ2173" s="166"/>
    </row>
    <row r="2174" spans="13:166" s="19" customFormat="1">
      <c r="M2174" s="166"/>
      <c r="N2174" s="166"/>
      <c r="O2174" s="166"/>
      <c r="P2174" s="166"/>
      <c r="Q2174" s="166"/>
      <c r="R2174" s="166"/>
      <c r="S2174" s="166"/>
      <c r="T2174" s="166"/>
      <c r="U2174" s="166"/>
      <c r="V2174" s="166"/>
      <c r="W2174" s="166"/>
      <c r="X2174" s="166"/>
      <c r="Y2174" s="166"/>
      <c r="Z2174" s="166"/>
      <c r="AA2174" s="166"/>
      <c r="AB2174" s="166"/>
      <c r="AC2174" s="166"/>
      <c r="AD2174" s="166"/>
      <c r="AE2174" s="166"/>
      <c r="AF2174" s="166"/>
      <c r="AG2174" s="166"/>
      <c r="AH2174" s="167"/>
      <c r="AI2174" s="167"/>
      <c r="AJ2174" s="167"/>
      <c r="AK2174" s="167"/>
      <c r="AL2174" s="167"/>
      <c r="AM2174" s="167"/>
      <c r="AN2174" s="167"/>
      <c r="AO2174" s="167"/>
      <c r="AP2174" s="167"/>
      <c r="AQ2174" s="167"/>
      <c r="AR2174" s="167"/>
      <c r="AS2174" s="167"/>
      <c r="AT2174" s="167"/>
      <c r="AU2174" s="167"/>
      <c r="AV2174" s="167"/>
      <c r="AW2174" s="167"/>
      <c r="AX2174" s="167"/>
      <c r="AY2174" s="167"/>
      <c r="AZ2174" s="167"/>
      <c r="BA2174" s="167"/>
      <c r="BB2174" s="167"/>
      <c r="BC2174" s="167"/>
      <c r="BD2174" s="167"/>
      <c r="BE2174" s="167"/>
      <c r="BF2174" s="167"/>
      <c r="BG2174" s="167"/>
      <c r="BH2174" s="167"/>
      <c r="BI2174" s="167"/>
      <c r="BJ2174" s="167"/>
      <c r="BK2174" s="167"/>
      <c r="BL2174" s="166"/>
      <c r="BM2174" s="166"/>
      <c r="BN2174" s="166"/>
      <c r="BO2174" s="166"/>
      <c r="BP2174" s="166"/>
      <c r="BQ2174" s="166"/>
      <c r="BR2174" s="166"/>
      <c r="BS2174" s="166"/>
      <c r="BT2174" s="166"/>
      <c r="BU2174" s="166"/>
      <c r="BV2174" s="166"/>
      <c r="BW2174" s="166"/>
      <c r="BX2174" s="166"/>
      <c r="BY2174" s="166"/>
      <c r="BZ2174" s="166"/>
      <c r="CA2174" s="166"/>
      <c r="CB2174" s="166"/>
      <c r="CC2174" s="166"/>
      <c r="CD2174" s="166"/>
      <c r="CE2174" s="166"/>
      <c r="CF2174" s="166"/>
      <c r="CG2174" s="166"/>
      <c r="CH2174" s="166"/>
      <c r="CI2174" s="166"/>
      <c r="CJ2174" s="166"/>
      <c r="CK2174" s="166"/>
      <c r="CL2174" s="166"/>
      <c r="CM2174" s="166"/>
      <c r="CN2174" s="166"/>
      <c r="CO2174" s="166"/>
      <c r="CP2174" s="166"/>
      <c r="CQ2174" s="166"/>
      <c r="CR2174" s="166"/>
      <c r="CS2174" s="166"/>
      <c r="CT2174" s="166"/>
      <c r="CU2174" s="166"/>
      <c r="CV2174" s="166"/>
      <c r="CW2174" s="166"/>
      <c r="CX2174" s="166"/>
      <c r="CY2174" s="166"/>
      <c r="CZ2174" s="166"/>
      <c r="DA2174" s="166"/>
      <c r="DB2174" s="166"/>
      <c r="DC2174" s="166"/>
      <c r="DD2174" s="166"/>
      <c r="DE2174" s="166"/>
      <c r="DF2174" s="166"/>
      <c r="DG2174" s="166"/>
      <c r="DH2174" s="166"/>
      <c r="DI2174" s="166"/>
      <c r="DJ2174" s="166"/>
      <c r="DK2174" s="166"/>
      <c r="DL2174" s="166"/>
      <c r="DM2174" s="166"/>
      <c r="DN2174" s="166"/>
      <c r="DO2174" s="166"/>
      <c r="DP2174" s="166"/>
      <c r="DQ2174" s="166"/>
      <c r="DR2174" s="166"/>
      <c r="DS2174" s="166"/>
      <c r="DT2174" s="166"/>
      <c r="DU2174" s="166"/>
      <c r="DV2174" s="166"/>
      <c r="DW2174" s="166"/>
      <c r="DX2174" s="166"/>
      <c r="DY2174" s="166"/>
      <c r="DZ2174" s="166"/>
      <c r="EA2174" s="166"/>
      <c r="EB2174" s="166"/>
      <c r="EC2174" s="166"/>
      <c r="ED2174" s="166"/>
      <c r="EE2174" s="166"/>
      <c r="EF2174" s="166"/>
      <c r="EG2174" s="166"/>
      <c r="EH2174" s="166"/>
      <c r="EI2174" s="166"/>
      <c r="EJ2174" s="166"/>
      <c r="EK2174" s="166"/>
      <c r="EL2174" s="166"/>
      <c r="EM2174" s="166"/>
      <c r="EN2174" s="166"/>
      <c r="EO2174" s="166"/>
      <c r="EP2174" s="166"/>
      <c r="EQ2174" s="166"/>
      <c r="ER2174" s="166"/>
      <c r="ES2174" s="166"/>
      <c r="ET2174" s="166"/>
      <c r="EU2174" s="166"/>
      <c r="EV2174" s="166"/>
      <c r="EW2174" s="166"/>
      <c r="EX2174" s="166"/>
      <c r="EY2174" s="166"/>
      <c r="EZ2174" s="166"/>
      <c r="FA2174" s="166"/>
      <c r="FB2174" s="166"/>
      <c r="FC2174" s="166"/>
      <c r="FD2174" s="166"/>
      <c r="FE2174" s="166"/>
      <c r="FF2174" s="166"/>
      <c r="FG2174" s="166"/>
      <c r="FH2174" s="166"/>
      <c r="FI2174" s="166"/>
      <c r="FJ2174" s="166"/>
    </row>
    <row r="2175" spans="13:166" s="19" customFormat="1">
      <c r="M2175" s="166"/>
      <c r="N2175" s="166"/>
      <c r="O2175" s="166"/>
      <c r="P2175" s="166"/>
      <c r="Q2175" s="166"/>
      <c r="R2175" s="166"/>
      <c r="S2175" s="166"/>
      <c r="T2175" s="166"/>
      <c r="U2175" s="166"/>
      <c r="V2175" s="166"/>
      <c r="W2175" s="166"/>
      <c r="X2175" s="166"/>
      <c r="Y2175" s="166"/>
      <c r="Z2175" s="166"/>
      <c r="AA2175" s="166"/>
      <c r="AB2175" s="166"/>
      <c r="AC2175" s="166"/>
      <c r="AD2175" s="166"/>
      <c r="AE2175" s="166"/>
      <c r="AF2175" s="166"/>
      <c r="AG2175" s="166"/>
      <c r="AH2175" s="167"/>
      <c r="AI2175" s="167"/>
      <c r="AJ2175" s="167"/>
      <c r="AK2175" s="167"/>
      <c r="AL2175" s="167"/>
      <c r="AM2175" s="167"/>
      <c r="AN2175" s="167"/>
      <c r="AO2175" s="167"/>
      <c r="AP2175" s="167"/>
      <c r="AQ2175" s="167"/>
      <c r="AR2175" s="167"/>
      <c r="AS2175" s="167"/>
      <c r="AT2175" s="167"/>
      <c r="AU2175" s="167"/>
      <c r="AV2175" s="167"/>
      <c r="AW2175" s="167"/>
      <c r="AX2175" s="167"/>
      <c r="AY2175" s="167"/>
      <c r="AZ2175" s="167"/>
      <c r="BA2175" s="167"/>
      <c r="BB2175" s="167"/>
      <c r="BC2175" s="167"/>
      <c r="BD2175" s="167"/>
      <c r="BE2175" s="167"/>
      <c r="BF2175" s="167"/>
      <c r="BG2175" s="167"/>
      <c r="BH2175" s="167"/>
      <c r="BI2175" s="167"/>
      <c r="BJ2175" s="167"/>
      <c r="BK2175" s="167"/>
      <c r="BL2175" s="166"/>
      <c r="BM2175" s="166"/>
      <c r="BN2175" s="166"/>
      <c r="BO2175" s="166"/>
      <c r="BP2175" s="166"/>
      <c r="BQ2175" s="166"/>
      <c r="BR2175" s="166"/>
      <c r="BS2175" s="166"/>
      <c r="BT2175" s="166"/>
      <c r="BU2175" s="166"/>
      <c r="BV2175" s="166"/>
      <c r="BW2175" s="166"/>
      <c r="BX2175" s="166"/>
      <c r="BY2175" s="166"/>
      <c r="BZ2175" s="166"/>
      <c r="CA2175" s="166"/>
      <c r="CB2175" s="166"/>
      <c r="CC2175" s="166"/>
      <c r="CD2175" s="166"/>
      <c r="CE2175" s="166"/>
      <c r="CF2175" s="166"/>
      <c r="CG2175" s="166"/>
      <c r="CH2175" s="166"/>
      <c r="CI2175" s="166"/>
      <c r="CJ2175" s="166"/>
      <c r="CK2175" s="166"/>
      <c r="CL2175" s="166"/>
      <c r="CM2175" s="166"/>
      <c r="CN2175" s="166"/>
      <c r="CO2175" s="166"/>
      <c r="CP2175" s="166"/>
      <c r="CQ2175" s="166"/>
      <c r="CR2175" s="166"/>
      <c r="CS2175" s="166"/>
      <c r="CT2175" s="166"/>
      <c r="CU2175" s="166"/>
      <c r="CV2175" s="166"/>
      <c r="CW2175" s="166"/>
      <c r="CX2175" s="166"/>
      <c r="CY2175" s="166"/>
      <c r="CZ2175" s="166"/>
      <c r="DA2175" s="166"/>
      <c r="DB2175" s="166"/>
      <c r="DC2175" s="166"/>
      <c r="DD2175" s="166"/>
      <c r="DE2175" s="166"/>
      <c r="DF2175" s="166"/>
      <c r="DG2175" s="166"/>
      <c r="DH2175" s="166"/>
      <c r="DI2175" s="166"/>
      <c r="DJ2175" s="166"/>
      <c r="DK2175" s="166"/>
      <c r="DL2175" s="166"/>
      <c r="DM2175" s="166"/>
      <c r="DN2175" s="166"/>
      <c r="DO2175" s="166"/>
      <c r="DP2175" s="166"/>
      <c r="DQ2175" s="166"/>
      <c r="DR2175" s="166"/>
      <c r="DS2175" s="166"/>
      <c r="DT2175" s="166"/>
      <c r="DU2175" s="166"/>
      <c r="DV2175" s="166"/>
      <c r="DW2175" s="166"/>
      <c r="DX2175" s="166"/>
      <c r="DY2175" s="166"/>
      <c r="DZ2175" s="166"/>
      <c r="EA2175" s="166"/>
      <c r="EB2175" s="166"/>
      <c r="EC2175" s="166"/>
      <c r="ED2175" s="166"/>
      <c r="EE2175" s="166"/>
      <c r="EF2175" s="166"/>
      <c r="EG2175" s="166"/>
      <c r="EH2175" s="166"/>
      <c r="EI2175" s="166"/>
      <c r="EJ2175" s="166"/>
      <c r="EK2175" s="166"/>
      <c r="EL2175" s="166"/>
      <c r="EM2175" s="166"/>
      <c r="EN2175" s="166"/>
      <c r="EO2175" s="166"/>
      <c r="EP2175" s="166"/>
      <c r="EQ2175" s="166"/>
      <c r="ER2175" s="166"/>
      <c r="ES2175" s="166"/>
      <c r="ET2175" s="166"/>
      <c r="EU2175" s="166"/>
      <c r="EV2175" s="166"/>
      <c r="EW2175" s="166"/>
      <c r="EX2175" s="166"/>
      <c r="EY2175" s="166"/>
      <c r="EZ2175" s="166"/>
      <c r="FA2175" s="166"/>
      <c r="FB2175" s="166"/>
      <c r="FC2175" s="166"/>
      <c r="FD2175" s="166"/>
      <c r="FE2175" s="166"/>
      <c r="FF2175" s="166"/>
      <c r="FG2175" s="166"/>
      <c r="FH2175" s="166"/>
      <c r="FI2175" s="166"/>
      <c r="FJ2175" s="166"/>
    </row>
    <row r="2176" spans="13:166" s="19" customFormat="1">
      <c r="M2176" s="166"/>
      <c r="N2176" s="166"/>
      <c r="O2176" s="166"/>
      <c r="P2176" s="166"/>
      <c r="Q2176" s="166"/>
      <c r="R2176" s="166"/>
      <c r="S2176" s="166"/>
      <c r="T2176" s="166"/>
      <c r="U2176" s="166"/>
      <c r="V2176" s="166"/>
      <c r="W2176" s="166"/>
      <c r="X2176" s="166"/>
      <c r="Y2176" s="166"/>
      <c r="Z2176" s="166"/>
      <c r="AA2176" s="166"/>
      <c r="AB2176" s="166"/>
      <c r="AC2176" s="166"/>
      <c r="AD2176" s="166"/>
      <c r="AE2176" s="166"/>
      <c r="AF2176" s="166"/>
      <c r="AG2176" s="166"/>
      <c r="AH2176" s="167"/>
      <c r="AI2176" s="167"/>
      <c r="AJ2176" s="167"/>
      <c r="AK2176" s="167"/>
      <c r="AL2176" s="167"/>
      <c r="AM2176" s="167"/>
      <c r="AN2176" s="167"/>
      <c r="AO2176" s="167"/>
      <c r="AP2176" s="167"/>
      <c r="AQ2176" s="167"/>
      <c r="AR2176" s="167"/>
      <c r="AS2176" s="167"/>
      <c r="AT2176" s="167"/>
      <c r="AU2176" s="167"/>
      <c r="AV2176" s="167"/>
      <c r="AW2176" s="167"/>
      <c r="AX2176" s="167"/>
      <c r="AY2176" s="167"/>
      <c r="AZ2176" s="167"/>
      <c r="BA2176" s="167"/>
      <c r="BB2176" s="167"/>
      <c r="BC2176" s="167"/>
      <c r="BD2176" s="167"/>
      <c r="BE2176" s="167"/>
      <c r="BF2176" s="167"/>
      <c r="BG2176" s="167"/>
      <c r="BH2176" s="167"/>
      <c r="BI2176" s="167"/>
      <c r="BJ2176" s="167"/>
      <c r="BK2176" s="167"/>
      <c r="BL2176" s="166"/>
      <c r="BM2176" s="166"/>
      <c r="BN2176" s="166"/>
      <c r="BO2176" s="166"/>
      <c r="BP2176" s="166"/>
      <c r="BQ2176" s="166"/>
      <c r="BR2176" s="166"/>
      <c r="BS2176" s="166"/>
      <c r="BT2176" s="166"/>
      <c r="BU2176" s="166"/>
      <c r="BV2176" s="166"/>
      <c r="BW2176" s="166"/>
      <c r="BX2176" s="166"/>
      <c r="BY2176" s="166"/>
      <c r="BZ2176" s="166"/>
      <c r="CA2176" s="166"/>
      <c r="CB2176" s="166"/>
      <c r="CC2176" s="166"/>
      <c r="CD2176" s="166"/>
      <c r="CE2176" s="166"/>
      <c r="CF2176" s="166"/>
      <c r="CG2176" s="166"/>
      <c r="CH2176" s="166"/>
      <c r="CI2176" s="166"/>
      <c r="CJ2176" s="166"/>
      <c r="CK2176" s="166"/>
      <c r="CL2176" s="166"/>
      <c r="CM2176" s="166"/>
      <c r="CN2176" s="166"/>
      <c r="CO2176" s="166"/>
      <c r="CP2176" s="166"/>
      <c r="CQ2176" s="166"/>
      <c r="CR2176" s="166"/>
      <c r="CS2176" s="166"/>
      <c r="CT2176" s="166"/>
      <c r="CU2176" s="166"/>
      <c r="CV2176" s="166"/>
      <c r="CW2176" s="166"/>
      <c r="CX2176" s="166"/>
      <c r="CY2176" s="166"/>
      <c r="CZ2176" s="166"/>
      <c r="DA2176" s="166"/>
      <c r="DB2176" s="166"/>
      <c r="DC2176" s="166"/>
      <c r="DD2176" s="166"/>
      <c r="DE2176" s="166"/>
      <c r="DF2176" s="166"/>
      <c r="DG2176" s="166"/>
      <c r="DH2176" s="166"/>
      <c r="DI2176" s="166"/>
      <c r="DJ2176" s="166"/>
      <c r="DK2176" s="166"/>
      <c r="DL2176" s="166"/>
      <c r="DM2176" s="166"/>
      <c r="DN2176" s="166"/>
      <c r="DO2176" s="166"/>
      <c r="DP2176" s="166"/>
      <c r="DQ2176" s="166"/>
      <c r="DR2176" s="166"/>
      <c r="DS2176" s="166"/>
      <c r="DT2176" s="166"/>
      <c r="DU2176" s="166"/>
      <c r="DV2176" s="166"/>
      <c r="DW2176" s="166"/>
      <c r="DX2176" s="166"/>
      <c r="DY2176" s="166"/>
      <c r="DZ2176" s="166"/>
      <c r="EA2176" s="166"/>
      <c r="EB2176" s="166"/>
      <c r="EC2176" s="166"/>
      <c r="ED2176" s="166"/>
      <c r="EE2176" s="166"/>
      <c r="EF2176" s="166"/>
      <c r="EG2176" s="166"/>
      <c r="EH2176" s="166"/>
      <c r="EI2176" s="166"/>
      <c r="EJ2176" s="166"/>
      <c r="EK2176" s="166"/>
      <c r="EL2176" s="166"/>
      <c r="EM2176" s="166"/>
      <c r="EN2176" s="166"/>
      <c r="EO2176" s="166"/>
      <c r="EP2176" s="166"/>
      <c r="EQ2176" s="166"/>
      <c r="ER2176" s="166"/>
      <c r="ES2176" s="166"/>
      <c r="ET2176" s="166"/>
      <c r="EU2176" s="166"/>
      <c r="EV2176" s="166"/>
      <c r="EW2176" s="166"/>
      <c r="EX2176" s="166"/>
      <c r="EY2176" s="166"/>
      <c r="EZ2176" s="166"/>
      <c r="FA2176" s="166"/>
      <c r="FB2176" s="166"/>
      <c r="FC2176" s="166"/>
      <c r="FD2176" s="166"/>
      <c r="FE2176" s="166"/>
      <c r="FF2176" s="166"/>
      <c r="FG2176" s="166"/>
      <c r="FH2176" s="166"/>
      <c r="FI2176" s="166"/>
      <c r="FJ2176" s="166"/>
    </row>
    <row r="2177" spans="13:166" s="19" customFormat="1">
      <c r="M2177" s="166"/>
      <c r="N2177" s="166"/>
      <c r="O2177" s="166"/>
      <c r="P2177" s="166"/>
      <c r="Q2177" s="166"/>
      <c r="R2177" s="166"/>
      <c r="S2177" s="166"/>
      <c r="T2177" s="166"/>
      <c r="U2177" s="166"/>
      <c r="V2177" s="166"/>
      <c r="W2177" s="166"/>
      <c r="X2177" s="166"/>
      <c r="Y2177" s="166"/>
      <c r="Z2177" s="166"/>
      <c r="AA2177" s="166"/>
      <c r="AB2177" s="166"/>
      <c r="AC2177" s="166"/>
      <c r="AD2177" s="166"/>
      <c r="AE2177" s="166"/>
      <c r="AF2177" s="166"/>
      <c r="AG2177" s="166"/>
      <c r="AH2177" s="167"/>
      <c r="AI2177" s="167"/>
      <c r="AJ2177" s="167"/>
      <c r="AK2177" s="167"/>
      <c r="AL2177" s="167"/>
      <c r="AM2177" s="167"/>
      <c r="AN2177" s="167"/>
      <c r="AO2177" s="167"/>
      <c r="AP2177" s="167"/>
      <c r="AQ2177" s="167"/>
      <c r="AR2177" s="167"/>
      <c r="AS2177" s="167"/>
      <c r="AT2177" s="167"/>
      <c r="AU2177" s="167"/>
      <c r="AV2177" s="167"/>
      <c r="AW2177" s="167"/>
      <c r="AX2177" s="167"/>
      <c r="AY2177" s="167"/>
      <c r="AZ2177" s="167"/>
      <c r="BA2177" s="167"/>
      <c r="BB2177" s="167"/>
      <c r="BC2177" s="167"/>
      <c r="BD2177" s="167"/>
      <c r="BE2177" s="167"/>
      <c r="BF2177" s="167"/>
      <c r="BG2177" s="167"/>
      <c r="BH2177" s="167"/>
      <c r="BI2177" s="167"/>
      <c r="BJ2177" s="167"/>
      <c r="BK2177" s="167"/>
      <c r="BL2177" s="166"/>
      <c r="BM2177" s="166"/>
      <c r="BN2177" s="166"/>
      <c r="BO2177" s="166"/>
      <c r="BP2177" s="166"/>
      <c r="BQ2177" s="166"/>
      <c r="BR2177" s="166"/>
      <c r="BS2177" s="166"/>
      <c r="BT2177" s="166"/>
      <c r="BU2177" s="166"/>
      <c r="BV2177" s="166"/>
      <c r="BW2177" s="166"/>
      <c r="BX2177" s="166"/>
      <c r="BY2177" s="166"/>
      <c r="BZ2177" s="166"/>
      <c r="CA2177" s="166"/>
      <c r="CB2177" s="166"/>
      <c r="CC2177" s="166"/>
      <c r="CD2177" s="166"/>
      <c r="CE2177" s="166"/>
      <c r="CF2177" s="166"/>
      <c r="CG2177" s="166"/>
      <c r="CH2177" s="166"/>
      <c r="CI2177" s="166"/>
      <c r="CJ2177" s="166"/>
      <c r="CK2177" s="166"/>
      <c r="CL2177" s="166"/>
      <c r="CM2177" s="166"/>
      <c r="CN2177" s="166"/>
      <c r="CO2177" s="166"/>
      <c r="CP2177" s="166"/>
      <c r="CQ2177" s="166"/>
      <c r="CR2177" s="166"/>
      <c r="CS2177" s="166"/>
      <c r="CT2177" s="166"/>
      <c r="CU2177" s="166"/>
      <c r="CV2177" s="166"/>
      <c r="CW2177" s="166"/>
      <c r="CX2177" s="166"/>
      <c r="CY2177" s="166"/>
      <c r="CZ2177" s="166"/>
      <c r="DA2177" s="166"/>
      <c r="DB2177" s="166"/>
      <c r="DC2177" s="166"/>
      <c r="DD2177" s="166"/>
      <c r="DE2177" s="166"/>
      <c r="DF2177" s="166"/>
      <c r="DG2177" s="166"/>
      <c r="DH2177" s="166"/>
      <c r="DI2177" s="166"/>
      <c r="DJ2177" s="166"/>
      <c r="DK2177" s="166"/>
      <c r="DL2177" s="166"/>
      <c r="DM2177" s="166"/>
      <c r="DN2177" s="166"/>
      <c r="DO2177" s="166"/>
      <c r="DP2177" s="166"/>
      <c r="DQ2177" s="166"/>
      <c r="DR2177" s="166"/>
      <c r="DS2177" s="166"/>
      <c r="DT2177" s="166"/>
      <c r="DU2177" s="166"/>
      <c r="DV2177" s="166"/>
      <c r="DW2177" s="166"/>
      <c r="DX2177" s="166"/>
      <c r="DY2177" s="166"/>
      <c r="DZ2177" s="166"/>
      <c r="EA2177" s="166"/>
      <c r="EB2177" s="166"/>
      <c r="EC2177" s="166"/>
      <c r="ED2177" s="166"/>
      <c r="EE2177" s="166"/>
      <c r="EF2177" s="166"/>
      <c r="EG2177" s="166"/>
      <c r="EH2177" s="166"/>
      <c r="EI2177" s="166"/>
      <c r="EJ2177" s="166"/>
      <c r="EK2177" s="166"/>
      <c r="EL2177" s="166"/>
      <c r="EM2177" s="166"/>
      <c r="EN2177" s="166"/>
      <c r="EO2177" s="166"/>
      <c r="EP2177" s="166"/>
      <c r="EQ2177" s="166"/>
      <c r="ER2177" s="166"/>
      <c r="ES2177" s="166"/>
      <c r="ET2177" s="166"/>
      <c r="EU2177" s="166"/>
      <c r="EV2177" s="166"/>
      <c r="EW2177" s="166"/>
      <c r="EX2177" s="166"/>
      <c r="EY2177" s="166"/>
      <c r="EZ2177" s="166"/>
      <c r="FA2177" s="166"/>
      <c r="FB2177" s="166"/>
      <c r="FC2177" s="166"/>
      <c r="FD2177" s="166"/>
      <c r="FE2177" s="166"/>
      <c r="FF2177" s="166"/>
      <c r="FG2177" s="166"/>
      <c r="FH2177" s="166"/>
      <c r="FI2177" s="166"/>
      <c r="FJ2177" s="166"/>
    </row>
    <row r="2178" spans="13:166" s="19" customFormat="1">
      <c r="M2178" s="166"/>
      <c r="N2178" s="166"/>
      <c r="O2178" s="166"/>
      <c r="P2178" s="166"/>
      <c r="Q2178" s="166"/>
      <c r="R2178" s="166"/>
      <c r="S2178" s="166"/>
      <c r="T2178" s="166"/>
      <c r="U2178" s="166"/>
      <c r="V2178" s="166"/>
      <c r="W2178" s="166"/>
      <c r="X2178" s="166"/>
      <c r="Y2178" s="166"/>
      <c r="Z2178" s="166"/>
      <c r="AA2178" s="166"/>
      <c r="AB2178" s="166"/>
      <c r="AC2178" s="166"/>
      <c r="AD2178" s="166"/>
      <c r="AE2178" s="166"/>
      <c r="AF2178" s="166"/>
      <c r="AG2178" s="166"/>
      <c r="AH2178" s="167"/>
      <c r="AI2178" s="167"/>
      <c r="AJ2178" s="167"/>
      <c r="AK2178" s="167"/>
      <c r="AL2178" s="167"/>
      <c r="AM2178" s="167"/>
      <c r="AN2178" s="167"/>
      <c r="AO2178" s="167"/>
      <c r="AP2178" s="167"/>
      <c r="AQ2178" s="167"/>
      <c r="AR2178" s="167"/>
      <c r="AS2178" s="167"/>
      <c r="AT2178" s="167"/>
      <c r="AU2178" s="167"/>
      <c r="AV2178" s="167"/>
      <c r="AW2178" s="167"/>
      <c r="AX2178" s="167"/>
      <c r="AY2178" s="167"/>
      <c r="AZ2178" s="167"/>
      <c r="BA2178" s="167"/>
      <c r="BB2178" s="167"/>
      <c r="BC2178" s="167"/>
      <c r="BD2178" s="167"/>
      <c r="BE2178" s="167"/>
      <c r="BF2178" s="167"/>
      <c r="BG2178" s="167"/>
      <c r="BH2178" s="167"/>
      <c r="BI2178" s="167"/>
      <c r="BJ2178" s="167"/>
      <c r="BK2178" s="167"/>
      <c r="BL2178" s="166"/>
      <c r="BM2178" s="166"/>
      <c r="BN2178" s="166"/>
      <c r="BO2178" s="166"/>
      <c r="BP2178" s="166"/>
      <c r="BQ2178" s="166"/>
      <c r="BR2178" s="166"/>
      <c r="BS2178" s="166"/>
      <c r="BT2178" s="166"/>
      <c r="BU2178" s="166"/>
      <c r="BV2178" s="166"/>
      <c r="BW2178" s="166"/>
      <c r="BX2178" s="166"/>
      <c r="BY2178" s="166"/>
      <c r="BZ2178" s="166"/>
      <c r="CA2178" s="166"/>
      <c r="CB2178" s="166"/>
      <c r="CC2178" s="166"/>
      <c r="CD2178" s="166"/>
      <c r="CE2178" s="166"/>
      <c r="CF2178" s="166"/>
      <c r="CG2178" s="166"/>
      <c r="CH2178" s="166"/>
      <c r="CI2178" s="166"/>
      <c r="CJ2178" s="166"/>
      <c r="CK2178" s="166"/>
      <c r="CL2178" s="166"/>
      <c r="CM2178" s="166"/>
      <c r="CN2178" s="166"/>
      <c r="CO2178" s="166"/>
      <c r="CP2178" s="166"/>
      <c r="CQ2178" s="166"/>
      <c r="CR2178" s="166"/>
      <c r="CS2178" s="166"/>
      <c r="CT2178" s="166"/>
      <c r="CU2178" s="166"/>
      <c r="CV2178" s="166"/>
      <c r="CW2178" s="166"/>
      <c r="CX2178" s="166"/>
      <c r="CY2178" s="166"/>
      <c r="CZ2178" s="166"/>
      <c r="DA2178" s="166"/>
      <c r="DB2178" s="166"/>
      <c r="DC2178" s="166"/>
      <c r="DD2178" s="166"/>
      <c r="DE2178" s="166"/>
      <c r="DF2178" s="166"/>
      <c r="DG2178" s="166"/>
      <c r="DH2178" s="166"/>
      <c r="DI2178" s="166"/>
      <c r="DJ2178" s="166"/>
      <c r="DK2178" s="166"/>
      <c r="DL2178" s="166"/>
      <c r="DM2178" s="166"/>
      <c r="DN2178" s="166"/>
      <c r="DO2178" s="166"/>
      <c r="DP2178" s="166"/>
      <c r="DQ2178" s="166"/>
      <c r="DR2178" s="166"/>
      <c r="DS2178" s="166"/>
      <c r="DT2178" s="166"/>
      <c r="DU2178" s="166"/>
      <c r="DV2178" s="166"/>
      <c r="DW2178" s="166"/>
      <c r="DX2178" s="166"/>
      <c r="DY2178" s="166"/>
      <c r="DZ2178" s="166"/>
      <c r="EA2178" s="166"/>
      <c r="EB2178" s="166"/>
      <c r="EC2178" s="166"/>
      <c r="ED2178" s="166"/>
      <c r="EE2178" s="166"/>
      <c r="EF2178" s="166"/>
      <c r="EG2178" s="166"/>
      <c r="EH2178" s="166"/>
      <c r="EI2178" s="166"/>
      <c r="EJ2178" s="166"/>
      <c r="EK2178" s="166"/>
      <c r="EL2178" s="166"/>
      <c r="EM2178" s="166"/>
      <c r="EN2178" s="166"/>
      <c r="EO2178" s="166"/>
      <c r="EP2178" s="166"/>
      <c r="EQ2178" s="166"/>
      <c r="ER2178" s="166"/>
      <c r="ES2178" s="166"/>
      <c r="ET2178" s="166"/>
      <c r="EU2178" s="166"/>
      <c r="EV2178" s="166"/>
      <c r="EW2178" s="166"/>
      <c r="EX2178" s="166"/>
      <c r="EY2178" s="166"/>
      <c r="EZ2178" s="166"/>
      <c r="FA2178" s="166"/>
      <c r="FB2178" s="166"/>
      <c r="FC2178" s="166"/>
      <c r="FD2178" s="166"/>
      <c r="FE2178" s="166"/>
      <c r="FF2178" s="166"/>
      <c r="FG2178" s="166"/>
      <c r="FH2178" s="166"/>
      <c r="FI2178" s="166"/>
      <c r="FJ2178" s="166"/>
    </row>
    <row r="2179" spans="13:166" s="19" customFormat="1">
      <c r="M2179" s="166"/>
      <c r="N2179" s="166"/>
      <c r="O2179" s="166"/>
      <c r="P2179" s="166"/>
      <c r="Q2179" s="166"/>
      <c r="R2179" s="166"/>
      <c r="S2179" s="166"/>
      <c r="T2179" s="166"/>
      <c r="U2179" s="166"/>
      <c r="V2179" s="166"/>
      <c r="W2179" s="166"/>
      <c r="X2179" s="166"/>
      <c r="Y2179" s="166"/>
      <c r="Z2179" s="166"/>
      <c r="AA2179" s="166"/>
      <c r="AB2179" s="166"/>
      <c r="AC2179" s="166"/>
      <c r="AD2179" s="166"/>
      <c r="AE2179" s="166"/>
      <c r="AF2179" s="166"/>
      <c r="AG2179" s="166"/>
      <c r="AH2179" s="167"/>
      <c r="AI2179" s="167"/>
      <c r="AJ2179" s="167"/>
      <c r="AK2179" s="167"/>
      <c r="AL2179" s="167"/>
      <c r="AM2179" s="167"/>
      <c r="AN2179" s="167"/>
      <c r="AO2179" s="167"/>
      <c r="AP2179" s="167"/>
      <c r="AQ2179" s="167"/>
      <c r="AR2179" s="167"/>
      <c r="AS2179" s="167"/>
      <c r="AT2179" s="167"/>
      <c r="AU2179" s="167"/>
      <c r="AV2179" s="167"/>
      <c r="AW2179" s="167"/>
      <c r="AX2179" s="167"/>
      <c r="AY2179" s="167"/>
      <c r="AZ2179" s="167"/>
      <c r="BA2179" s="167"/>
      <c r="BB2179" s="167"/>
      <c r="BC2179" s="167"/>
      <c r="BD2179" s="167"/>
      <c r="BE2179" s="167"/>
      <c r="BF2179" s="167"/>
      <c r="BG2179" s="167"/>
      <c r="BH2179" s="167"/>
      <c r="BI2179" s="167"/>
      <c r="BJ2179" s="167"/>
      <c r="BK2179" s="167"/>
      <c r="BL2179" s="166"/>
      <c r="BM2179" s="166"/>
      <c r="BN2179" s="166"/>
      <c r="BO2179" s="166"/>
      <c r="BP2179" s="166"/>
      <c r="BQ2179" s="166"/>
      <c r="BR2179" s="166"/>
      <c r="BS2179" s="166"/>
      <c r="BT2179" s="166"/>
      <c r="BU2179" s="166"/>
      <c r="BV2179" s="166"/>
      <c r="BW2179" s="166"/>
      <c r="BX2179" s="166"/>
      <c r="BY2179" s="166"/>
      <c r="BZ2179" s="166"/>
      <c r="CA2179" s="166"/>
      <c r="CB2179" s="166"/>
      <c r="CC2179" s="166"/>
      <c r="CD2179" s="166"/>
      <c r="CE2179" s="166"/>
      <c r="CF2179" s="166"/>
      <c r="CG2179" s="166"/>
      <c r="CH2179" s="166"/>
      <c r="CI2179" s="166"/>
      <c r="CJ2179" s="166"/>
      <c r="CK2179" s="166"/>
      <c r="CL2179" s="166"/>
      <c r="CM2179" s="166"/>
      <c r="CN2179" s="166"/>
      <c r="CO2179" s="166"/>
      <c r="CP2179" s="166"/>
      <c r="CQ2179" s="166"/>
      <c r="CR2179" s="166"/>
      <c r="CS2179" s="166"/>
      <c r="CT2179" s="166"/>
      <c r="CU2179" s="166"/>
      <c r="CV2179" s="166"/>
      <c r="CW2179" s="166"/>
      <c r="CX2179" s="166"/>
      <c r="CY2179" s="166"/>
      <c r="CZ2179" s="166"/>
      <c r="DA2179" s="166"/>
      <c r="DB2179" s="166"/>
      <c r="DC2179" s="166"/>
      <c r="DD2179" s="166"/>
      <c r="DE2179" s="166"/>
      <c r="DF2179" s="166"/>
      <c r="DG2179" s="166"/>
      <c r="DH2179" s="166"/>
      <c r="DI2179" s="166"/>
      <c r="DJ2179" s="166"/>
      <c r="DK2179" s="166"/>
      <c r="DL2179" s="166"/>
      <c r="DM2179" s="166"/>
      <c r="DN2179" s="166"/>
      <c r="DO2179" s="166"/>
      <c r="DP2179" s="166"/>
      <c r="DQ2179" s="166"/>
      <c r="DR2179" s="166"/>
      <c r="DS2179" s="166"/>
      <c r="DT2179" s="166"/>
      <c r="DU2179" s="166"/>
      <c r="DV2179" s="166"/>
      <c r="DW2179" s="166"/>
      <c r="DX2179" s="166"/>
      <c r="DY2179" s="166"/>
      <c r="DZ2179" s="166"/>
      <c r="EA2179" s="166"/>
      <c r="EB2179" s="166"/>
      <c r="EC2179" s="166"/>
      <c r="ED2179" s="166"/>
      <c r="EE2179" s="166"/>
      <c r="EF2179" s="166"/>
      <c r="EG2179" s="166"/>
      <c r="EH2179" s="166"/>
      <c r="EI2179" s="166"/>
      <c r="EJ2179" s="166"/>
      <c r="EK2179" s="166"/>
      <c r="EL2179" s="166"/>
      <c r="EM2179" s="166"/>
      <c r="EN2179" s="166"/>
      <c r="EO2179" s="166"/>
      <c r="EP2179" s="166"/>
      <c r="EQ2179" s="166"/>
      <c r="ER2179" s="166"/>
      <c r="ES2179" s="166"/>
      <c r="ET2179" s="166"/>
      <c r="EU2179" s="166"/>
      <c r="EV2179" s="166"/>
      <c r="EW2179" s="166"/>
      <c r="EX2179" s="166"/>
      <c r="EY2179" s="166"/>
      <c r="EZ2179" s="166"/>
      <c r="FA2179" s="166"/>
      <c r="FB2179" s="166"/>
      <c r="FC2179" s="166"/>
      <c r="FD2179" s="166"/>
      <c r="FE2179" s="166"/>
      <c r="FF2179" s="166"/>
      <c r="FG2179" s="166"/>
      <c r="FH2179" s="166"/>
      <c r="FI2179" s="166"/>
      <c r="FJ2179" s="166"/>
    </row>
    <row r="2180" spans="13:166" s="19" customFormat="1">
      <c r="M2180" s="166"/>
      <c r="N2180" s="166"/>
      <c r="O2180" s="166"/>
      <c r="P2180" s="166"/>
      <c r="Q2180" s="166"/>
      <c r="R2180" s="166"/>
      <c r="S2180" s="166"/>
      <c r="T2180" s="166"/>
      <c r="U2180" s="166"/>
      <c r="V2180" s="166"/>
      <c r="W2180" s="166"/>
      <c r="X2180" s="166"/>
      <c r="Y2180" s="166"/>
      <c r="Z2180" s="166"/>
      <c r="AA2180" s="166"/>
      <c r="AB2180" s="166"/>
      <c r="AC2180" s="166"/>
      <c r="AD2180" s="166"/>
      <c r="AE2180" s="166"/>
      <c r="AF2180" s="166"/>
      <c r="AG2180" s="166"/>
      <c r="AH2180" s="167"/>
      <c r="AI2180" s="167"/>
      <c r="AJ2180" s="167"/>
      <c r="AK2180" s="167"/>
      <c r="AL2180" s="167"/>
      <c r="AM2180" s="167"/>
      <c r="AN2180" s="167"/>
      <c r="AO2180" s="167"/>
      <c r="AP2180" s="167"/>
      <c r="AQ2180" s="167"/>
      <c r="AR2180" s="167"/>
      <c r="AS2180" s="167"/>
      <c r="AT2180" s="167"/>
      <c r="AU2180" s="167"/>
      <c r="AV2180" s="167"/>
      <c r="AW2180" s="167"/>
      <c r="AX2180" s="167"/>
      <c r="AY2180" s="167"/>
      <c r="AZ2180" s="167"/>
      <c r="BA2180" s="167"/>
      <c r="BB2180" s="167"/>
      <c r="BC2180" s="167"/>
      <c r="BD2180" s="167"/>
      <c r="BE2180" s="167"/>
      <c r="BF2180" s="167"/>
      <c r="BG2180" s="167"/>
      <c r="BH2180" s="167"/>
      <c r="BI2180" s="167"/>
      <c r="BJ2180" s="167"/>
      <c r="BK2180" s="167"/>
      <c r="BL2180" s="166"/>
      <c r="BM2180" s="166"/>
      <c r="BN2180" s="166"/>
      <c r="BO2180" s="166"/>
      <c r="BP2180" s="166"/>
      <c r="BQ2180" s="166"/>
      <c r="BR2180" s="166"/>
      <c r="BS2180" s="166"/>
      <c r="BT2180" s="166"/>
      <c r="BU2180" s="166"/>
      <c r="BV2180" s="166"/>
      <c r="BW2180" s="166"/>
      <c r="BX2180" s="166"/>
      <c r="BY2180" s="166"/>
      <c r="BZ2180" s="166"/>
      <c r="CA2180" s="166"/>
      <c r="CB2180" s="166"/>
      <c r="CC2180" s="166"/>
      <c r="CD2180" s="166"/>
      <c r="CE2180" s="166"/>
      <c r="CF2180" s="166"/>
      <c r="CG2180" s="166"/>
      <c r="CH2180" s="166"/>
      <c r="CI2180" s="166"/>
      <c r="CJ2180" s="166"/>
      <c r="CK2180" s="166"/>
      <c r="CL2180" s="166"/>
      <c r="CM2180" s="166"/>
      <c r="CN2180" s="166"/>
      <c r="CO2180" s="166"/>
      <c r="CP2180" s="166"/>
      <c r="CQ2180" s="166"/>
      <c r="CR2180" s="166"/>
      <c r="CS2180" s="166"/>
      <c r="CT2180" s="166"/>
      <c r="CU2180" s="166"/>
      <c r="CV2180" s="166"/>
      <c r="CW2180" s="166"/>
      <c r="CX2180" s="166"/>
      <c r="CY2180" s="166"/>
      <c r="CZ2180" s="166"/>
      <c r="DA2180" s="166"/>
      <c r="DB2180" s="166"/>
      <c r="DC2180" s="166"/>
      <c r="DD2180" s="166"/>
      <c r="DE2180" s="166"/>
      <c r="DF2180" s="166"/>
      <c r="DG2180" s="166"/>
      <c r="DH2180" s="166"/>
      <c r="DI2180" s="166"/>
      <c r="DJ2180" s="166"/>
      <c r="DK2180" s="166"/>
      <c r="DL2180" s="166"/>
      <c r="DM2180" s="166"/>
      <c r="DN2180" s="166"/>
      <c r="DO2180" s="166"/>
      <c r="DP2180" s="166"/>
      <c r="DQ2180" s="166"/>
      <c r="DR2180" s="166"/>
      <c r="DS2180" s="166"/>
      <c r="DT2180" s="166"/>
      <c r="DU2180" s="166"/>
      <c r="DV2180" s="166"/>
      <c r="DW2180" s="166"/>
      <c r="DX2180" s="166"/>
      <c r="DY2180" s="166"/>
      <c r="DZ2180" s="166"/>
      <c r="EA2180" s="166"/>
      <c r="EB2180" s="166"/>
      <c r="EC2180" s="166"/>
      <c r="ED2180" s="166"/>
      <c r="EE2180" s="166"/>
      <c r="EF2180" s="166"/>
      <c r="EG2180" s="166"/>
      <c r="EH2180" s="166"/>
      <c r="EI2180" s="166"/>
      <c r="EJ2180" s="166"/>
      <c r="EK2180" s="166"/>
      <c r="EL2180" s="166"/>
      <c r="EM2180" s="166"/>
      <c r="EN2180" s="166"/>
      <c r="EO2180" s="166"/>
      <c r="EP2180" s="166"/>
      <c r="EQ2180" s="166"/>
      <c r="ER2180" s="166"/>
      <c r="ES2180" s="166"/>
      <c r="ET2180" s="166"/>
      <c r="EU2180" s="166"/>
      <c r="EV2180" s="166"/>
      <c r="EW2180" s="166"/>
      <c r="EX2180" s="166"/>
      <c r="EY2180" s="166"/>
      <c r="EZ2180" s="166"/>
      <c r="FA2180" s="166"/>
      <c r="FB2180" s="166"/>
      <c r="FC2180" s="166"/>
      <c r="FD2180" s="166"/>
      <c r="FE2180" s="166"/>
      <c r="FF2180" s="166"/>
      <c r="FG2180" s="166"/>
      <c r="FH2180" s="166"/>
      <c r="FI2180" s="166"/>
      <c r="FJ2180" s="166"/>
    </row>
    <row r="2181" spans="13:166" s="19" customFormat="1">
      <c r="M2181" s="166"/>
      <c r="N2181" s="166"/>
      <c r="O2181" s="166"/>
      <c r="P2181" s="166"/>
      <c r="Q2181" s="166"/>
      <c r="R2181" s="166"/>
      <c r="S2181" s="166"/>
      <c r="T2181" s="166"/>
      <c r="U2181" s="166"/>
      <c r="V2181" s="166"/>
      <c r="W2181" s="166"/>
      <c r="X2181" s="166"/>
      <c r="Y2181" s="166"/>
      <c r="Z2181" s="166"/>
      <c r="AA2181" s="166"/>
      <c r="AB2181" s="166"/>
      <c r="AC2181" s="166"/>
      <c r="AD2181" s="166"/>
      <c r="AE2181" s="166"/>
      <c r="AF2181" s="166"/>
      <c r="AG2181" s="166"/>
      <c r="AH2181" s="167"/>
      <c r="AI2181" s="167"/>
      <c r="AJ2181" s="167"/>
      <c r="AK2181" s="167"/>
      <c r="AL2181" s="167"/>
      <c r="AM2181" s="167"/>
      <c r="AN2181" s="167"/>
      <c r="AO2181" s="167"/>
      <c r="AP2181" s="167"/>
      <c r="AQ2181" s="167"/>
      <c r="AR2181" s="167"/>
      <c r="AS2181" s="167"/>
      <c r="AT2181" s="167"/>
      <c r="AU2181" s="167"/>
      <c r="AV2181" s="167"/>
      <c r="AW2181" s="167"/>
      <c r="AX2181" s="167"/>
      <c r="AY2181" s="167"/>
      <c r="AZ2181" s="167"/>
      <c r="BA2181" s="167"/>
      <c r="BB2181" s="167"/>
      <c r="BC2181" s="167"/>
      <c r="BD2181" s="167"/>
      <c r="BE2181" s="167"/>
      <c r="BF2181" s="167"/>
      <c r="BG2181" s="167"/>
      <c r="BH2181" s="167"/>
      <c r="BI2181" s="167"/>
      <c r="BJ2181" s="167"/>
      <c r="BK2181" s="167"/>
      <c r="BL2181" s="166"/>
      <c r="BM2181" s="166"/>
      <c r="BN2181" s="166"/>
      <c r="BO2181" s="166"/>
      <c r="BP2181" s="166"/>
      <c r="BQ2181" s="166"/>
      <c r="BR2181" s="166"/>
      <c r="BS2181" s="166"/>
      <c r="BT2181" s="166"/>
      <c r="BU2181" s="166"/>
      <c r="BV2181" s="166"/>
      <c r="BW2181" s="166"/>
      <c r="BX2181" s="166"/>
      <c r="BY2181" s="166"/>
      <c r="BZ2181" s="166"/>
      <c r="CA2181" s="166"/>
      <c r="CB2181" s="166"/>
      <c r="CC2181" s="166"/>
      <c r="CD2181" s="166"/>
      <c r="CE2181" s="166"/>
      <c r="CF2181" s="166"/>
      <c r="CG2181" s="166"/>
      <c r="CH2181" s="166"/>
      <c r="CI2181" s="166"/>
      <c r="CJ2181" s="166"/>
      <c r="CK2181" s="166"/>
      <c r="CL2181" s="166"/>
      <c r="CM2181" s="166"/>
      <c r="CN2181" s="166"/>
      <c r="CO2181" s="166"/>
      <c r="CP2181" s="166"/>
      <c r="CQ2181" s="166"/>
      <c r="CR2181" s="166"/>
      <c r="CS2181" s="166"/>
      <c r="CT2181" s="166"/>
      <c r="CU2181" s="166"/>
      <c r="CV2181" s="166"/>
      <c r="CW2181" s="166"/>
      <c r="CX2181" s="166"/>
      <c r="CY2181" s="166"/>
      <c r="CZ2181" s="166"/>
      <c r="DA2181" s="166"/>
      <c r="DB2181" s="166"/>
      <c r="DC2181" s="166"/>
      <c r="DD2181" s="166"/>
      <c r="DE2181" s="166"/>
      <c r="DF2181" s="166"/>
      <c r="DG2181" s="166"/>
      <c r="DH2181" s="166"/>
      <c r="DI2181" s="166"/>
      <c r="DJ2181" s="166"/>
      <c r="DK2181" s="166"/>
      <c r="DL2181" s="166"/>
      <c r="DM2181" s="166"/>
      <c r="DN2181" s="166"/>
      <c r="DO2181" s="166"/>
      <c r="DP2181" s="166"/>
      <c r="DQ2181" s="166"/>
      <c r="DR2181" s="166"/>
      <c r="DS2181" s="166"/>
      <c r="DT2181" s="166"/>
      <c r="DU2181" s="166"/>
      <c r="DV2181" s="166"/>
      <c r="DW2181" s="166"/>
      <c r="DX2181" s="166"/>
      <c r="DY2181" s="166"/>
      <c r="DZ2181" s="166"/>
      <c r="EA2181" s="166"/>
      <c r="EB2181" s="166"/>
      <c r="EC2181" s="166"/>
      <c r="ED2181" s="166"/>
      <c r="EE2181" s="166"/>
      <c r="EF2181" s="166"/>
      <c r="EG2181" s="166"/>
      <c r="EH2181" s="166"/>
      <c r="EI2181" s="166"/>
      <c r="EJ2181" s="166"/>
      <c r="EK2181" s="166"/>
      <c r="EL2181" s="166"/>
      <c r="EM2181" s="166"/>
      <c r="EN2181" s="166"/>
      <c r="EO2181" s="166"/>
      <c r="EP2181" s="166"/>
      <c r="EQ2181" s="166"/>
      <c r="ER2181" s="166"/>
      <c r="ES2181" s="166"/>
      <c r="ET2181" s="166"/>
      <c r="EU2181" s="166"/>
      <c r="EV2181" s="166"/>
      <c r="EW2181" s="166"/>
      <c r="EX2181" s="166"/>
      <c r="EY2181" s="166"/>
      <c r="EZ2181" s="166"/>
      <c r="FA2181" s="166"/>
      <c r="FB2181" s="166"/>
      <c r="FC2181" s="166"/>
      <c r="FD2181" s="166"/>
      <c r="FE2181" s="166"/>
      <c r="FF2181" s="166"/>
      <c r="FG2181" s="166"/>
      <c r="FH2181" s="166"/>
      <c r="FI2181" s="166"/>
      <c r="FJ2181" s="166"/>
    </row>
    <row r="2182" spans="13:166" s="19" customFormat="1">
      <c r="M2182" s="166"/>
      <c r="N2182" s="166"/>
      <c r="O2182" s="166"/>
      <c r="P2182" s="166"/>
      <c r="Q2182" s="166"/>
      <c r="R2182" s="166"/>
      <c r="S2182" s="166"/>
      <c r="T2182" s="166"/>
      <c r="U2182" s="166"/>
      <c r="V2182" s="166"/>
      <c r="W2182" s="166"/>
      <c r="X2182" s="166"/>
      <c r="Y2182" s="166"/>
      <c r="Z2182" s="166"/>
      <c r="AA2182" s="166"/>
      <c r="AB2182" s="166"/>
      <c r="AC2182" s="166"/>
      <c r="AD2182" s="166"/>
      <c r="AE2182" s="166"/>
      <c r="AF2182" s="166"/>
      <c r="AG2182" s="166"/>
      <c r="AH2182" s="167"/>
      <c r="AI2182" s="167"/>
      <c r="AJ2182" s="167"/>
      <c r="AK2182" s="167"/>
      <c r="AL2182" s="167"/>
      <c r="AM2182" s="167"/>
      <c r="AN2182" s="167"/>
      <c r="AO2182" s="167"/>
      <c r="AP2182" s="167"/>
      <c r="AQ2182" s="167"/>
      <c r="AR2182" s="167"/>
      <c r="AS2182" s="167"/>
      <c r="AT2182" s="167"/>
      <c r="AU2182" s="167"/>
      <c r="AV2182" s="167"/>
      <c r="AW2182" s="167"/>
      <c r="AX2182" s="167"/>
      <c r="AY2182" s="167"/>
      <c r="AZ2182" s="167"/>
      <c r="BA2182" s="167"/>
      <c r="BB2182" s="167"/>
      <c r="BC2182" s="167"/>
      <c r="BD2182" s="167"/>
      <c r="BE2182" s="167"/>
      <c r="BF2182" s="167"/>
      <c r="BG2182" s="167"/>
      <c r="BH2182" s="167"/>
      <c r="BI2182" s="167"/>
      <c r="BJ2182" s="167"/>
      <c r="BK2182" s="167"/>
      <c r="BL2182" s="166"/>
      <c r="BM2182" s="166"/>
      <c r="BN2182" s="166"/>
      <c r="BO2182" s="166"/>
      <c r="BP2182" s="166"/>
      <c r="BQ2182" s="166"/>
      <c r="BR2182" s="166"/>
      <c r="BS2182" s="166"/>
      <c r="BT2182" s="166"/>
      <c r="BU2182" s="166"/>
      <c r="BV2182" s="166"/>
      <c r="BW2182" s="166"/>
      <c r="BX2182" s="166"/>
      <c r="BY2182" s="166"/>
      <c r="BZ2182" s="166"/>
      <c r="CA2182" s="166"/>
      <c r="CB2182" s="166"/>
      <c r="CC2182" s="166"/>
      <c r="CD2182" s="166"/>
      <c r="CE2182" s="166"/>
      <c r="CF2182" s="166"/>
      <c r="CG2182" s="166"/>
      <c r="CH2182" s="166"/>
      <c r="CI2182" s="166"/>
      <c r="CJ2182" s="166"/>
      <c r="CK2182" s="166"/>
      <c r="CL2182" s="166"/>
      <c r="CM2182" s="166"/>
      <c r="CN2182" s="166"/>
      <c r="CO2182" s="166"/>
      <c r="CP2182" s="166"/>
      <c r="CQ2182" s="166"/>
      <c r="CR2182" s="166"/>
      <c r="CS2182" s="166"/>
      <c r="CT2182" s="166"/>
      <c r="CU2182" s="166"/>
      <c r="CV2182" s="166"/>
      <c r="CW2182" s="166"/>
      <c r="CX2182" s="166"/>
      <c r="CY2182" s="166"/>
      <c r="CZ2182" s="166"/>
      <c r="DA2182" s="166"/>
      <c r="DB2182" s="166"/>
      <c r="DC2182" s="166"/>
      <c r="DD2182" s="166"/>
      <c r="DE2182" s="166"/>
      <c r="DF2182" s="166"/>
      <c r="DG2182" s="166"/>
      <c r="DH2182" s="166"/>
      <c r="DI2182" s="166"/>
      <c r="DJ2182" s="166"/>
      <c r="DK2182" s="166"/>
      <c r="DL2182" s="166"/>
      <c r="DM2182" s="166"/>
      <c r="DN2182" s="166"/>
      <c r="DO2182" s="166"/>
      <c r="DP2182" s="166"/>
      <c r="DQ2182" s="166"/>
      <c r="DR2182" s="166"/>
      <c r="DS2182" s="166"/>
      <c r="DT2182" s="166"/>
      <c r="DU2182" s="166"/>
      <c r="DV2182" s="166"/>
      <c r="DW2182" s="166"/>
      <c r="DX2182" s="166"/>
      <c r="DY2182" s="166"/>
      <c r="DZ2182" s="166"/>
      <c r="EA2182" s="166"/>
      <c r="EB2182" s="166"/>
      <c r="EC2182" s="166"/>
      <c r="ED2182" s="166"/>
      <c r="EE2182" s="166"/>
      <c r="EF2182" s="166"/>
      <c r="EG2182" s="166"/>
      <c r="EH2182" s="166"/>
      <c r="EI2182" s="166"/>
      <c r="EJ2182" s="166"/>
      <c r="EK2182" s="166"/>
      <c r="EL2182" s="166"/>
      <c r="EM2182" s="166"/>
      <c r="EN2182" s="166"/>
      <c r="EO2182" s="166"/>
      <c r="EP2182" s="166"/>
      <c r="EQ2182" s="166"/>
      <c r="ER2182" s="166"/>
      <c r="ES2182" s="166"/>
      <c r="ET2182" s="166"/>
      <c r="EU2182" s="166"/>
      <c r="EV2182" s="166"/>
      <c r="EW2182" s="166"/>
      <c r="EX2182" s="166"/>
      <c r="EY2182" s="166"/>
      <c r="EZ2182" s="166"/>
      <c r="FA2182" s="166"/>
      <c r="FB2182" s="166"/>
      <c r="FC2182" s="166"/>
      <c r="FD2182" s="166"/>
      <c r="FE2182" s="166"/>
      <c r="FF2182" s="166"/>
      <c r="FG2182" s="166"/>
      <c r="FH2182" s="166"/>
      <c r="FI2182" s="166"/>
      <c r="FJ2182" s="166"/>
    </row>
    <row r="2183" spans="13:166" s="19" customFormat="1">
      <c r="M2183" s="166"/>
      <c r="N2183" s="166"/>
      <c r="O2183" s="166"/>
      <c r="P2183" s="166"/>
      <c r="Q2183" s="166"/>
      <c r="R2183" s="166"/>
      <c r="S2183" s="166"/>
      <c r="T2183" s="166"/>
      <c r="U2183" s="166"/>
      <c r="V2183" s="166"/>
      <c r="W2183" s="166"/>
      <c r="X2183" s="166"/>
      <c r="Y2183" s="166"/>
      <c r="Z2183" s="166"/>
      <c r="AA2183" s="166"/>
      <c r="AB2183" s="166"/>
      <c r="AC2183" s="166"/>
      <c r="AD2183" s="166"/>
      <c r="AE2183" s="166"/>
      <c r="AF2183" s="166"/>
      <c r="AG2183" s="166"/>
      <c r="AH2183" s="167"/>
      <c r="AI2183" s="167"/>
      <c r="AJ2183" s="167"/>
      <c r="AK2183" s="167"/>
      <c r="AL2183" s="167"/>
      <c r="AM2183" s="167"/>
      <c r="AN2183" s="167"/>
      <c r="AO2183" s="167"/>
      <c r="AP2183" s="167"/>
      <c r="AQ2183" s="167"/>
      <c r="AR2183" s="167"/>
      <c r="AS2183" s="167"/>
      <c r="AT2183" s="167"/>
      <c r="AU2183" s="167"/>
      <c r="AV2183" s="167"/>
      <c r="AW2183" s="167"/>
      <c r="AX2183" s="167"/>
      <c r="AY2183" s="167"/>
      <c r="AZ2183" s="167"/>
      <c r="BA2183" s="167"/>
      <c r="BB2183" s="167"/>
      <c r="BC2183" s="167"/>
      <c r="BD2183" s="167"/>
      <c r="BE2183" s="167"/>
      <c r="BF2183" s="167"/>
      <c r="BG2183" s="167"/>
      <c r="BH2183" s="167"/>
      <c r="BI2183" s="167"/>
      <c r="BJ2183" s="167"/>
      <c r="BK2183" s="167"/>
      <c r="BL2183" s="166"/>
      <c r="BM2183" s="166"/>
      <c r="BN2183" s="166"/>
      <c r="BO2183" s="166"/>
      <c r="BP2183" s="166"/>
      <c r="BQ2183" s="166"/>
      <c r="BR2183" s="166"/>
      <c r="BS2183" s="166"/>
      <c r="BT2183" s="166"/>
      <c r="BU2183" s="166"/>
      <c r="BV2183" s="166"/>
      <c r="BW2183" s="166"/>
      <c r="BX2183" s="166"/>
      <c r="BY2183" s="166"/>
      <c r="BZ2183" s="166"/>
      <c r="CA2183" s="166"/>
      <c r="CB2183" s="166"/>
      <c r="CC2183" s="166"/>
      <c r="CD2183" s="166"/>
      <c r="CE2183" s="166"/>
      <c r="CF2183" s="166"/>
      <c r="CG2183" s="166"/>
      <c r="CH2183" s="166"/>
      <c r="CI2183" s="166"/>
      <c r="CJ2183" s="166"/>
      <c r="CK2183" s="166"/>
      <c r="CL2183" s="166"/>
      <c r="CM2183" s="166"/>
      <c r="CN2183" s="166"/>
      <c r="CO2183" s="166"/>
      <c r="CP2183" s="166"/>
      <c r="CQ2183" s="166"/>
      <c r="CR2183" s="166"/>
      <c r="CS2183" s="166"/>
      <c r="CT2183" s="166"/>
      <c r="CU2183" s="166"/>
      <c r="CV2183" s="166"/>
      <c r="CW2183" s="166"/>
      <c r="CX2183" s="166"/>
      <c r="CY2183" s="166"/>
      <c r="CZ2183" s="166"/>
      <c r="DA2183" s="166"/>
      <c r="DB2183" s="166"/>
      <c r="DC2183" s="166"/>
      <c r="DD2183" s="166"/>
      <c r="DE2183" s="166"/>
      <c r="DF2183" s="166"/>
      <c r="DG2183" s="166"/>
      <c r="DH2183" s="166"/>
      <c r="DI2183" s="166"/>
      <c r="DJ2183" s="166"/>
      <c r="DK2183" s="166"/>
      <c r="DL2183" s="166"/>
      <c r="DM2183" s="166"/>
      <c r="DN2183" s="166"/>
      <c r="DO2183" s="166"/>
      <c r="DP2183" s="166"/>
      <c r="DQ2183" s="166"/>
      <c r="DR2183" s="166"/>
      <c r="DS2183" s="166"/>
      <c r="DT2183" s="166"/>
      <c r="DU2183" s="166"/>
      <c r="DV2183" s="166"/>
      <c r="DW2183" s="166"/>
      <c r="DX2183" s="166"/>
      <c r="DY2183" s="166"/>
      <c r="DZ2183" s="166"/>
      <c r="EA2183" s="166"/>
      <c r="EB2183" s="166"/>
      <c r="EC2183" s="166"/>
      <c r="ED2183" s="166"/>
      <c r="EE2183" s="166"/>
      <c r="EF2183" s="166"/>
      <c r="EG2183" s="166"/>
      <c r="EH2183" s="166"/>
      <c r="EI2183" s="166"/>
      <c r="EJ2183" s="166"/>
      <c r="EK2183" s="166"/>
      <c r="EL2183" s="166"/>
      <c r="EM2183" s="166"/>
      <c r="EN2183" s="166"/>
      <c r="EO2183" s="166"/>
      <c r="EP2183" s="166"/>
      <c r="EQ2183" s="166"/>
      <c r="ER2183" s="166"/>
      <c r="ES2183" s="166"/>
      <c r="ET2183" s="166"/>
      <c r="EU2183" s="166"/>
      <c r="EV2183" s="166"/>
      <c r="EW2183" s="166"/>
      <c r="EX2183" s="166"/>
      <c r="EY2183" s="166"/>
      <c r="EZ2183" s="166"/>
      <c r="FA2183" s="166"/>
      <c r="FB2183" s="166"/>
      <c r="FC2183" s="166"/>
      <c r="FD2183" s="166"/>
      <c r="FE2183" s="166"/>
      <c r="FF2183" s="166"/>
      <c r="FG2183" s="166"/>
      <c r="FH2183" s="166"/>
      <c r="FI2183" s="166"/>
      <c r="FJ2183" s="166"/>
    </row>
    <row r="2184" spans="13:166" s="19" customFormat="1">
      <c r="M2184" s="166"/>
      <c r="N2184" s="166"/>
      <c r="O2184" s="166"/>
      <c r="P2184" s="166"/>
      <c r="Q2184" s="166"/>
      <c r="R2184" s="166"/>
      <c r="S2184" s="166"/>
      <c r="T2184" s="166"/>
      <c r="U2184" s="166"/>
      <c r="V2184" s="166"/>
      <c r="W2184" s="166"/>
      <c r="X2184" s="166"/>
      <c r="Y2184" s="166"/>
      <c r="Z2184" s="166"/>
      <c r="AA2184" s="166"/>
      <c r="AB2184" s="166"/>
      <c r="AC2184" s="166"/>
      <c r="AD2184" s="166"/>
      <c r="AE2184" s="166"/>
      <c r="AF2184" s="166"/>
      <c r="AG2184" s="166"/>
      <c r="AH2184" s="167"/>
      <c r="AI2184" s="167"/>
      <c r="AJ2184" s="167"/>
      <c r="AK2184" s="167"/>
      <c r="AL2184" s="167"/>
      <c r="AM2184" s="167"/>
      <c r="AN2184" s="167"/>
      <c r="AO2184" s="167"/>
      <c r="AP2184" s="167"/>
      <c r="AQ2184" s="167"/>
      <c r="AR2184" s="167"/>
      <c r="AS2184" s="167"/>
      <c r="AT2184" s="167"/>
      <c r="AU2184" s="167"/>
      <c r="AV2184" s="167"/>
      <c r="AW2184" s="167"/>
      <c r="AX2184" s="167"/>
      <c r="AY2184" s="167"/>
      <c r="AZ2184" s="167"/>
      <c r="BA2184" s="167"/>
      <c r="BB2184" s="167"/>
      <c r="BC2184" s="167"/>
      <c r="BD2184" s="167"/>
      <c r="BE2184" s="167"/>
      <c r="BF2184" s="167"/>
      <c r="BG2184" s="167"/>
      <c r="BH2184" s="167"/>
      <c r="BI2184" s="167"/>
      <c r="BJ2184" s="167"/>
      <c r="BK2184" s="167"/>
      <c r="BL2184" s="166"/>
      <c r="BM2184" s="166"/>
      <c r="BN2184" s="166"/>
      <c r="BO2184" s="166"/>
      <c r="BP2184" s="166"/>
      <c r="BQ2184" s="166"/>
      <c r="BR2184" s="166"/>
      <c r="BS2184" s="166"/>
      <c r="BT2184" s="166"/>
      <c r="BU2184" s="166"/>
      <c r="BV2184" s="166"/>
      <c r="BW2184" s="166"/>
      <c r="BX2184" s="166"/>
      <c r="BY2184" s="166"/>
      <c r="BZ2184" s="166"/>
      <c r="CA2184" s="166"/>
      <c r="CB2184" s="166"/>
      <c r="CC2184" s="166"/>
      <c r="CD2184" s="166"/>
      <c r="CE2184" s="166"/>
      <c r="CF2184" s="166"/>
      <c r="CG2184" s="166"/>
      <c r="CH2184" s="166"/>
      <c r="CI2184" s="166"/>
      <c r="CJ2184" s="166"/>
      <c r="CK2184" s="166"/>
      <c r="CL2184" s="166"/>
      <c r="CM2184" s="166"/>
      <c r="CN2184" s="166"/>
      <c r="CO2184" s="166"/>
      <c r="CP2184" s="166"/>
      <c r="CQ2184" s="166"/>
      <c r="CR2184" s="166"/>
      <c r="CS2184" s="166"/>
      <c r="CT2184" s="166"/>
      <c r="CU2184" s="166"/>
      <c r="CV2184" s="166"/>
      <c r="CW2184" s="166"/>
      <c r="CX2184" s="166"/>
      <c r="CY2184" s="166"/>
      <c r="CZ2184" s="166"/>
      <c r="DA2184" s="166"/>
      <c r="DB2184" s="166"/>
      <c r="DC2184" s="166"/>
      <c r="DD2184" s="166"/>
      <c r="DE2184" s="166"/>
      <c r="DF2184" s="166"/>
      <c r="DG2184" s="166"/>
      <c r="DH2184" s="166"/>
      <c r="DI2184" s="166"/>
      <c r="DJ2184" s="166"/>
      <c r="DK2184" s="166"/>
      <c r="DL2184" s="166"/>
      <c r="DM2184" s="166"/>
      <c r="DN2184" s="166"/>
      <c r="DO2184" s="166"/>
      <c r="DP2184" s="166"/>
      <c r="DQ2184" s="166"/>
      <c r="DR2184" s="166"/>
      <c r="DS2184" s="166"/>
      <c r="DT2184" s="166"/>
      <c r="DU2184" s="166"/>
      <c r="DV2184" s="166"/>
      <c r="DW2184" s="166"/>
      <c r="DX2184" s="166"/>
      <c r="DY2184" s="166"/>
      <c r="DZ2184" s="166"/>
      <c r="EA2184" s="166"/>
      <c r="EB2184" s="166"/>
      <c r="EC2184" s="166"/>
      <c r="ED2184" s="166"/>
      <c r="EE2184" s="166"/>
      <c r="EF2184" s="166"/>
      <c r="EG2184" s="166"/>
      <c r="EH2184" s="166"/>
      <c r="EI2184" s="166"/>
      <c r="EJ2184" s="166"/>
      <c r="EK2184" s="166"/>
      <c r="EL2184" s="166"/>
      <c r="EM2184" s="166"/>
      <c r="EN2184" s="166"/>
      <c r="EO2184" s="166"/>
      <c r="EP2184" s="166"/>
      <c r="EQ2184" s="166"/>
      <c r="ER2184" s="166"/>
      <c r="ES2184" s="166"/>
      <c r="ET2184" s="166"/>
      <c r="EU2184" s="166"/>
      <c r="EV2184" s="166"/>
      <c r="EW2184" s="166"/>
      <c r="EX2184" s="166"/>
      <c r="EY2184" s="166"/>
      <c r="EZ2184" s="166"/>
      <c r="FA2184" s="166"/>
      <c r="FB2184" s="166"/>
      <c r="FC2184" s="166"/>
      <c r="FD2184" s="166"/>
      <c r="FE2184" s="166"/>
      <c r="FF2184" s="166"/>
      <c r="FG2184" s="166"/>
      <c r="FH2184" s="166"/>
      <c r="FI2184" s="166"/>
      <c r="FJ2184" s="166"/>
    </row>
    <row r="2185" spans="13:166" s="19" customFormat="1">
      <c r="M2185" s="166"/>
      <c r="N2185" s="166"/>
      <c r="O2185" s="166"/>
      <c r="P2185" s="166"/>
      <c r="Q2185" s="166"/>
      <c r="R2185" s="166"/>
      <c r="S2185" s="166"/>
      <c r="T2185" s="166"/>
      <c r="U2185" s="166"/>
      <c r="V2185" s="166"/>
      <c r="W2185" s="166"/>
      <c r="X2185" s="166"/>
      <c r="Y2185" s="166"/>
      <c r="Z2185" s="166"/>
      <c r="AA2185" s="166"/>
      <c r="AB2185" s="166"/>
      <c r="AC2185" s="166"/>
      <c r="AD2185" s="166"/>
      <c r="AE2185" s="166"/>
      <c r="AF2185" s="166"/>
      <c r="AG2185" s="166"/>
      <c r="AH2185" s="167"/>
      <c r="AI2185" s="167"/>
      <c r="AJ2185" s="167"/>
      <c r="AK2185" s="167"/>
      <c r="AL2185" s="167"/>
      <c r="AM2185" s="167"/>
      <c r="AN2185" s="167"/>
      <c r="AO2185" s="167"/>
      <c r="AP2185" s="167"/>
      <c r="AQ2185" s="167"/>
      <c r="AR2185" s="167"/>
      <c r="AS2185" s="167"/>
      <c r="AT2185" s="167"/>
      <c r="AU2185" s="167"/>
      <c r="AV2185" s="167"/>
      <c r="AW2185" s="167"/>
      <c r="AX2185" s="167"/>
      <c r="AY2185" s="167"/>
      <c r="AZ2185" s="167"/>
      <c r="BA2185" s="167"/>
      <c r="BB2185" s="167"/>
      <c r="BC2185" s="167"/>
      <c r="BD2185" s="167"/>
      <c r="BE2185" s="167"/>
      <c r="BF2185" s="167"/>
      <c r="BG2185" s="167"/>
      <c r="BH2185" s="167"/>
      <c r="BI2185" s="167"/>
      <c r="BJ2185" s="167"/>
      <c r="BK2185" s="167"/>
      <c r="BL2185" s="166"/>
      <c r="BM2185" s="166"/>
      <c r="BN2185" s="166"/>
      <c r="BO2185" s="166"/>
      <c r="BP2185" s="166"/>
      <c r="BQ2185" s="166"/>
      <c r="BR2185" s="166"/>
      <c r="BS2185" s="166"/>
      <c r="BT2185" s="166"/>
      <c r="BU2185" s="166"/>
      <c r="BV2185" s="166"/>
      <c r="BW2185" s="166"/>
      <c r="BX2185" s="166"/>
      <c r="BY2185" s="166"/>
      <c r="BZ2185" s="166"/>
      <c r="CA2185" s="166"/>
      <c r="CB2185" s="166"/>
      <c r="CC2185" s="166"/>
      <c r="CD2185" s="166"/>
      <c r="CE2185" s="166"/>
      <c r="CF2185" s="166"/>
      <c r="CG2185" s="166"/>
      <c r="CH2185" s="166"/>
      <c r="CI2185" s="166"/>
      <c r="CJ2185" s="166"/>
      <c r="CK2185" s="166"/>
      <c r="CL2185" s="166"/>
      <c r="CM2185" s="166"/>
      <c r="CN2185" s="166"/>
      <c r="CO2185" s="166"/>
      <c r="CP2185" s="166"/>
      <c r="CQ2185" s="166"/>
      <c r="CR2185" s="166"/>
      <c r="CS2185" s="166"/>
      <c r="CT2185" s="166"/>
      <c r="CU2185" s="166"/>
      <c r="CV2185" s="166"/>
      <c r="CW2185" s="166"/>
      <c r="CX2185" s="166"/>
      <c r="CY2185" s="166"/>
      <c r="CZ2185" s="166"/>
      <c r="DA2185" s="166"/>
      <c r="DB2185" s="166"/>
      <c r="DC2185" s="166"/>
      <c r="DD2185" s="166"/>
      <c r="DE2185" s="166"/>
      <c r="DF2185" s="166"/>
      <c r="DG2185" s="166"/>
      <c r="DH2185" s="166"/>
      <c r="DI2185" s="166"/>
      <c r="DJ2185" s="166"/>
      <c r="DK2185" s="166"/>
      <c r="DL2185" s="166"/>
      <c r="DM2185" s="166"/>
      <c r="DN2185" s="166"/>
      <c r="DO2185" s="166"/>
      <c r="DP2185" s="166"/>
      <c r="DQ2185" s="166"/>
      <c r="DR2185" s="166"/>
      <c r="DS2185" s="166"/>
      <c r="DT2185" s="166"/>
      <c r="DU2185" s="166"/>
      <c r="DV2185" s="166"/>
      <c r="DW2185" s="166"/>
      <c r="DX2185" s="166"/>
      <c r="DY2185" s="166"/>
      <c r="DZ2185" s="166"/>
      <c r="EA2185" s="166"/>
      <c r="EB2185" s="166"/>
      <c r="EC2185" s="166"/>
      <c r="ED2185" s="166"/>
      <c r="EE2185" s="166"/>
      <c r="EF2185" s="166"/>
      <c r="EG2185" s="166"/>
      <c r="EH2185" s="166"/>
      <c r="EI2185" s="166"/>
      <c r="EJ2185" s="166"/>
      <c r="EK2185" s="166"/>
      <c r="EL2185" s="166"/>
      <c r="EM2185" s="166"/>
      <c r="EN2185" s="166"/>
      <c r="EO2185" s="166"/>
      <c r="EP2185" s="166"/>
      <c r="EQ2185" s="166"/>
      <c r="ER2185" s="166"/>
      <c r="ES2185" s="166"/>
      <c r="ET2185" s="166"/>
      <c r="EU2185" s="166"/>
      <c r="EV2185" s="166"/>
      <c r="EW2185" s="166"/>
      <c r="EX2185" s="166"/>
      <c r="EY2185" s="166"/>
      <c r="EZ2185" s="166"/>
      <c r="FA2185" s="166"/>
      <c r="FB2185" s="166"/>
      <c r="FC2185" s="166"/>
      <c r="FD2185" s="166"/>
      <c r="FE2185" s="166"/>
      <c r="FF2185" s="166"/>
      <c r="FG2185" s="166"/>
      <c r="FH2185" s="166"/>
      <c r="FI2185" s="166"/>
      <c r="FJ2185" s="166"/>
    </row>
    <row r="2186" spans="13:166" s="19" customFormat="1">
      <c r="M2186" s="166"/>
      <c r="N2186" s="166"/>
      <c r="O2186" s="166"/>
      <c r="P2186" s="166"/>
      <c r="Q2186" s="166"/>
      <c r="R2186" s="166"/>
      <c r="S2186" s="166"/>
      <c r="T2186" s="166"/>
      <c r="U2186" s="166"/>
      <c r="V2186" s="166"/>
      <c r="W2186" s="166"/>
      <c r="X2186" s="166"/>
      <c r="Y2186" s="166"/>
      <c r="Z2186" s="166"/>
      <c r="AA2186" s="166"/>
      <c r="AB2186" s="166"/>
      <c r="AC2186" s="166"/>
      <c r="AD2186" s="166"/>
      <c r="AE2186" s="166"/>
      <c r="AF2186" s="166"/>
      <c r="AG2186" s="166"/>
      <c r="AH2186" s="167"/>
      <c r="AI2186" s="167"/>
      <c r="AJ2186" s="167"/>
      <c r="AK2186" s="167"/>
      <c r="AL2186" s="167"/>
      <c r="AM2186" s="167"/>
      <c r="AN2186" s="167"/>
      <c r="AO2186" s="167"/>
      <c r="AP2186" s="167"/>
      <c r="AQ2186" s="167"/>
      <c r="AR2186" s="167"/>
      <c r="AS2186" s="167"/>
      <c r="AT2186" s="167"/>
      <c r="AU2186" s="167"/>
      <c r="AV2186" s="167"/>
      <c r="AW2186" s="167"/>
      <c r="AX2186" s="167"/>
      <c r="AY2186" s="167"/>
      <c r="AZ2186" s="167"/>
      <c r="BA2186" s="167"/>
      <c r="BB2186" s="167"/>
      <c r="BC2186" s="167"/>
      <c r="BD2186" s="167"/>
      <c r="BE2186" s="167"/>
      <c r="BF2186" s="167"/>
      <c r="BG2186" s="167"/>
      <c r="BH2186" s="167"/>
      <c r="BI2186" s="167"/>
      <c r="BJ2186" s="167"/>
      <c r="BK2186" s="167"/>
      <c r="BL2186" s="166"/>
      <c r="BM2186" s="166"/>
      <c r="BN2186" s="166"/>
      <c r="BO2186" s="166"/>
      <c r="BP2186" s="166"/>
      <c r="BQ2186" s="166"/>
      <c r="BR2186" s="166"/>
      <c r="BS2186" s="166"/>
      <c r="BT2186" s="166"/>
      <c r="BU2186" s="166"/>
      <c r="BV2186" s="166"/>
      <c r="BW2186" s="166"/>
      <c r="BX2186" s="166"/>
      <c r="BY2186" s="166"/>
      <c r="BZ2186" s="166"/>
      <c r="CA2186" s="166"/>
      <c r="CB2186" s="166"/>
      <c r="CC2186" s="166"/>
      <c r="CD2186" s="166"/>
      <c r="CE2186" s="166"/>
      <c r="CF2186" s="166"/>
      <c r="CG2186" s="166"/>
      <c r="CH2186" s="166"/>
      <c r="CI2186" s="166"/>
      <c r="CJ2186" s="166"/>
      <c r="CK2186" s="166"/>
      <c r="CL2186" s="166"/>
      <c r="CM2186" s="166"/>
      <c r="CN2186" s="166"/>
      <c r="CO2186" s="166"/>
      <c r="CP2186" s="166"/>
      <c r="CQ2186" s="166"/>
      <c r="CR2186" s="166"/>
      <c r="CS2186" s="166"/>
      <c r="CT2186" s="166"/>
      <c r="CU2186" s="166"/>
      <c r="CV2186" s="166"/>
      <c r="CW2186" s="166"/>
      <c r="CX2186" s="166"/>
      <c r="CY2186" s="166"/>
      <c r="CZ2186" s="166"/>
      <c r="DA2186" s="166"/>
      <c r="DB2186" s="166"/>
      <c r="DC2186" s="166"/>
      <c r="DD2186" s="166"/>
      <c r="DE2186" s="166"/>
      <c r="DF2186" s="166"/>
      <c r="DG2186" s="166"/>
      <c r="DH2186" s="166"/>
      <c r="DI2186" s="166"/>
      <c r="DJ2186" s="166"/>
      <c r="DK2186" s="166"/>
      <c r="DL2186" s="166"/>
      <c r="DM2186" s="166"/>
      <c r="DN2186" s="166"/>
      <c r="DO2186" s="166"/>
      <c r="DP2186" s="166"/>
      <c r="DQ2186" s="166"/>
      <c r="DR2186" s="166"/>
      <c r="DS2186" s="166"/>
      <c r="DT2186" s="166"/>
      <c r="DU2186" s="166"/>
      <c r="DV2186" s="166"/>
      <c r="DW2186" s="166"/>
      <c r="DX2186" s="166"/>
      <c r="DY2186" s="166"/>
      <c r="DZ2186" s="166"/>
      <c r="EA2186" s="166"/>
      <c r="EB2186" s="166"/>
      <c r="EC2186" s="166"/>
      <c r="ED2186" s="166"/>
      <c r="EE2186" s="166"/>
      <c r="EF2186" s="166"/>
      <c r="EG2186" s="166"/>
      <c r="EH2186" s="166"/>
      <c r="EI2186" s="166"/>
      <c r="EJ2186" s="166"/>
      <c r="EK2186" s="166"/>
      <c r="EL2186" s="166"/>
      <c r="EM2186" s="166"/>
      <c r="EN2186" s="166"/>
      <c r="EO2186" s="166"/>
      <c r="EP2186" s="166"/>
      <c r="EQ2186" s="166"/>
      <c r="ER2186" s="166"/>
      <c r="ES2186" s="166"/>
      <c r="ET2186" s="166"/>
      <c r="EU2186" s="166"/>
      <c r="EV2186" s="166"/>
      <c r="EW2186" s="166"/>
      <c r="EX2186" s="166"/>
      <c r="EY2186" s="166"/>
      <c r="EZ2186" s="166"/>
      <c r="FA2186" s="166"/>
      <c r="FB2186" s="166"/>
      <c r="FC2186" s="166"/>
      <c r="FD2186" s="166"/>
      <c r="FE2186" s="166"/>
      <c r="FF2186" s="166"/>
      <c r="FG2186" s="166"/>
      <c r="FH2186" s="166"/>
      <c r="FI2186" s="166"/>
      <c r="FJ2186" s="166"/>
    </row>
    <row r="2187" spans="13:166" s="19" customFormat="1">
      <c r="M2187" s="166"/>
      <c r="N2187" s="166"/>
      <c r="O2187" s="166"/>
      <c r="P2187" s="166"/>
      <c r="Q2187" s="166"/>
      <c r="R2187" s="166"/>
      <c r="S2187" s="166"/>
      <c r="T2187" s="166"/>
      <c r="U2187" s="166"/>
      <c r="V2187" s="166"/>
      <c r="W2187" s="166"/>
      <c r="X2187" s="166"/>
      <c r="Y2187" s="166"/>
      <c r="Z2187" s="166"/>
      <c r="AA2187" s="166"/>
      <c r="AB2187" s="166"/>
      <c r="AC2187" s="166"/>
      <c r="AD2187" s="166"/>
      <c r="AE2187" s="166"/>
      <c r="AF2187" s="166"/>
      <c r="AG2187" s="166"/>
      <c r="AH2187" s="167"/>
      <c r="AI2187" s="167"/>
      <c r="AJ2187" s="167"/>
      <c r="AK2187" s="167"/>
      <c r="AL2187" s="167"/>
      <c r="AM2187" s="167"/>
      <c r="AN2187" s="167"/>
      <c r="AO2187" s="167"/>
      <c r="AP2187" s="167"/>
      <c r="AQ2187" s="167"/>
      <c r="AR2187" s="167"/>
      <c r="AS2187" s="167"/>
      <c r="AT2187" s="167"/>
      <c r="AU2187" s="167"/>
      <c r="AV2187" s="167"/>
      <c r="AW2187" s="167"/>
      <c r="AX2187" s="167"/>
      <c r="AY2187" s="167"/>
      <c r="AZ2187" s="167"/>
      <c r="BA2187" s="167"/>
      <c r="BB2187" s="167"/>
      <c r="BC2187" s="167"/>
      <c r="BD2187" s="167"/>
      <c r="BE2187" s="167"/>
      <c r="BF2187" s="167"/>
      <c r="BG2187" s="167"/>
      <c r="BH2187" s="167"/>
      <c r="BI2187" s="167"/>
      <c r="BJ2187" s="167"/>
      <c r="BK2187" s="167"/>
      <c r="BL2187" s="166"/>
      <c r="BM2187" s="166"/>
      <c r="BN2187" s="166"/>
      <c r="BO2187" s="166"/>
      <c r="BP2187" s="166"/>
      <c r="BQ2187" s="166"/>
      <c r="BR2187" s="166"/>
      <c r="BS2187" s="166"/>
      <c r="BT2187" s="166"/>
      <c r="BU2187" s="166"/>
      <c r="BV2187" s="166"/>
      <c r="BW2187" s="166"/>
      <c r="BX2187" s="166"/>
      <c r="BY2187" s="166"/>
      <c r="BZ2187" s="166"/>
      <c r="CA2187" s="166"/>
      <c r="CB2187" s="166"/>
      <c r="CC2187" s="166"/>
      <c r="CD2187" s="166"/>
      <c r="CE2187" s="166"/>
      <c r="CF2187" s="166"/>
      <c r="CG2187" s="166"/>
      <c r="CH2187" s="166"/>
      <c r="CI2187" s="166"/>
      <c r="CJ2187" s="166"/>
      <c r="CK2187" s="166"/>
      <c r="CL2187" s="166"/>
      <c r="CM2187" s="166"/>
      <c r="CN2187" s="166"/>
      <c r="CO2187" s="166"/>
      <c r="CP2187" s="166"/>
      <c r="CQ2187" s="166"/>
      <c r="CR2187" s="166"/>
      <c r="CS2187" s="166"/>
      <c r="CT2187" s="166"/>
      <c r="CU2187" s="166"/>
      <c r="CV2187" s="166"/>
      <c r="CW2187" s="166"/>
      <c r="CX2187" s="166"/>
      <c r="CY2187" s="166"/>
      <c r="CZ2187" s="166"/>
      <c r="DA2187" s="166"/>
      <c r="DB2187" s="166"/>
      <c r="DC2187" s="166"/>
      <c r="DD2187" s="166"/>
      <c r="DE2187" s="166"/>
      <c r="DF2187" s="166"/>
      <c r="DG2187" s="166"/>
      <c r="DH2187" s="166"/>
      <c r="DI2187" s="166"/>
      <c r="DJ2187" s="166"/>
      <c r="DK2187" s="166"/>
      <c r="DL2187" s="166"/>
      <c r="DM2187" s="166"/>
      <c r="DN2187" s="166"/>
      <c r="DO2187" s="166"/>
      <c r="DP2187" s="166"/>
      <c r="DQ2187" s="166"/>
      <c r="DR2187" s="166"/>
      <c r="DS2187" s="166"/>
      <c r="DT2187" s="166"/>
      <c r="DU2187" s="166"/>
      <c r="DV2187" s="166"/>
      <c r="DW2187" s="166"/>
      <c r="DX2187" s="166"/>
      <c r="DY2187" s="166"/>
      <c r="DZ2187" s="166"/>
      <c r="EA2187" s="166"/>
      <c r="EB2187" s="166"/>
      <c r="EC2187" s="166"/>
      <c r="ED2187" s="166"/>
      <c r="EE2187" s="166"/>
      <c r="EF2187" s="166"/>
      <c r="EG2187" s="166"/>
      <c r="EH2187" s="166"/>
      <c r="EI2187" s="166"/>
      <c r="EJ2187" s="166"/>
      <c r="EK2187" s="166"/>
      <c r="EL2187" s="166"/>
      <c r="EM2187" s="166"/>
      <c r="EN2187" s="166"/>
      <c r="EO2187" s="166"/>
      <c r="EP2187" s="166"/>
      <c r="EQ2187" s="166"/>
      <c r="ER2187" s="166"/>
      <c r="ES2187" s="166"/>
      <c r="ET2187" s="166"/>
      <c r="EU2187" s="166"/>
      <c r="EV2187" s="166"/>
      <c r="EW2187" s="166"/>
      <c r="EX2187" s="166"/>
      <c r="EY2187" s="166"/>
      <c r="EZ2187" s="166"/>
      <c r="FA2187" s="166"/>
      <c r="FB2187" s="166"/>
      <c r="FC2187" s="166"/>
      <c r="FD2187" s="166"/>
      <c r="FE2187" s="166"/>
      <c r="FF2187" s="166"/>
      <c r="FG2187" s="166"/>
      <c r="FH2187" s="166"/>
      <c r="FI2187" s="166"/>
      <c r="FJ2187" s="166"/>
    </row>
    <row r="2188" spans="13:166" s="19" customFormat="1">
      <c r="M2188" s="166"/>
      <c r="N2188" s="166"/>
      <c r="O2188" s="166"/>
      <c r="P2188" s="166"/>
      <c r="Q2188" s="166"/>
      <c r="R2188" s="166"/>
      <c r="S2188" s="166"/>
      <c r="T2188" s="166"/>
      <c r="U2188" s="166"/>
      <c r="V2188" s="166"/>
      <c r="W2188" s="166"/>
      <c r="X2188" s="166"/>
      <c r="Y2188" s="166"/>
      <c r="Z2188" s="166"/>
      <c r="AA2188" s="166"/>
      <c r="AB2188" s="166"/>
      <c r="AC2188" s="166"/>
      <c r="AD2188" s="166"/>
      <c r="AE2188" s="166"/>
      <c r="AF2188" s="166"/>
      <c r="AG2188" s="166"/>
      <c r="AH2188" s="167"/>
      <c r="AI2188" s="167"/>
      <c r="AJ2188" s="167"/>
      <c r="AK2188" s="167"/>
      <c r="AL2188" s="167"/>
      <c r="AM2188" s="167"/>
      <c r="AN2188" s="167"/>
      <c r="AO2188" s="167"/>
      <c r="AP2188" s="167"/>
      <c r="AQ2188" s="167"/>
      <c r="AR2188" s="167"/>
      <c r="AS2188" s="167"/>
      <c r="AT2188" s="167"/>
      <c r="AU2188" s="167"/>
      <c r="AV2188" s="167"/>
      <c r="AW2188" s="167"/>
      <c r="AX2188" s="167"/>
      <c r="AY2188" s="167"/>
      <c r="AZ2188" s="167"/>
      <c r="BA2188" s="167"/>
      <c r="BB2188" s="167"/>
      <c r="BC2188" s="167"/>
      <c r="BD2188" s="167"/>
      <c r="BE2188" s="167"/>
      <c r="BF2188" s="167"/>
      <c r="BG2188" s="167"/>
      <c r="BH2188" s="167"/>
      <c r="BI2188" s="167"/>
      <c r="BJ2188" s="167"/>
      <c r="BK2188" s="167"/>
      <c r="BL2188" s="166"/>
      <c r="BM2188" s="166"/>
      <c r="BN2188" s="166"/>
      <c r="BO2188" s="166"/>
      <c r="BP2188" s="166"/>
      <c r="BQ2188" s="166"/>
      <c r="BR2188" s="166"/>
      <c r="BS2188" s="166"/>
      <c r="BT2188" s="166"/>
      <c r="BU2188" s="166"/>
      <c r="BV2188" s="166"/>
      <c r="BW2188" s="166"/>
      <c r="BX2188" s="166"/>
      <c r="BY2188" s="166"/>
      <c r="BZ2188" s="166"/>
      <c r="CA2188" s="166"/>
      <c r="CB2188" s="166"/>
      <c r="CC2188" s="166"/>
      <c r="CD2188" s="166"/>
      <c r="CE2188" s="166"/>
      <c r="CF2188" s="166"/>
      <c r="CG2188" s="166"/>
      <c r="CH2188" s="166"/>
      <c r="CI2188" s="166"/>
      <c r="CJ2188" s="166"/>
      <c r="CK2188" s="166"/>
      <c r="CL2188" s="166"/>
      <c r="CM2188" s="166"/>
      <c r="CN2188" s="166"/>
      <c r="CO2188" s="166"/>
      <c r="CP2188" s="166"/>
      <c r="CQ2188" s="166"/>
      <c r="CR2188" s="166"/>
      <c r="CS2188" s="166"/>
      <c r="CT2188" s="166"/>
      <c r="CU2188" s="166"/>
      <c r="CV2188" s="166"/>
      <c r="CW2188" s="166"/>
      <c r="CX2188" s="166"/>
      <c r="CY2188" s="166"/>
      <c r="CZ2188" s="166"/>
      <c r="DA2188" s="166"/>
      <c r="DB2188" s="166"/>
      <c r="DC2188" s="166"/>
      <c r="DD2188" s="166"/>
      <c r="DE2188" s="166"/>
      <c r="DF2188" s="166"/>
      <c r="DG2188" s="166"/>
      <c r="DH2188" s="166"/>
      <c r="DI2188" s="166"/>
      <c r="DJ2188" s="166"/>
      <c r="DK2188" s="166"/>
      <c r="DL2188" s="166"/>
      <c r="DM2188" s="166"/>
      <c r="DN2188" s="166"/>
      <c r="DO2188" s="166"/>
      <c r="DP2188" s="166"/>
      <c r="DQ2188" s="166"/>
      <c r="DR2188" s="166"/>
      <c r="DS2188" s="166"/>
      <c r="DT2188" s="166"/>
      <c r="DU2188" s="166"/>
      <c r="DV2188" s="166"/>
      <c r="DW2188" s="166"/>
      <c r="DX2188" s="166"/>
      <c r="DY2188" s="166"/>
      <c r="DZ2188" s="166"/>
      <c r="EA2188" s="166"/>
      <c r="EB2188" s="166"/>
      <c r="EC2188" s="166"/>
      <c r="ED2188" s="166"/>
      <c r="EE2188" s="166"/>
      <c r="EF2188" s="166"/>
      <c r="EG2188" s="166"/>
      <c r="EH2188" s="166"/>
      <c r="EI2188" s="166"/>
      <c r="EJ2188" s="166"/>
      <c r="EK2188" s="166"/>
      <c r="EL2188" s="166"/>
      <c r="EM2188" s="166"/>
      <c r="EN2188" s="166"/>
      <c r="EO2188" s="166"/>
      <c r="EP2188" s="166"/>
      <c r="EQ2188" s="166"/>
      <c r="ER2188" s="166"/>
      <c r="ES2188" s="166"/>
      <c r="ET2188" s="166"/>
      <c r="EU2188" s="166"/>
      <c r="EV2188" s="166"/>
      <c r="EW2188" s="166"/>
      <c r="EX2188" s="166"/>
      <c r="EY2188" s="166"/>
      <c r="EZ2188" s="166"/>
      <c r="FA2188" s="166"/>
      <c r="FB2188" s="166"/>
      <c r="FC2188" s="166"/>
      <c r="FD2188" s="166"/>
      <c r="FE2188" s="166"/>
      <c r="FF2188" s="166"/>
      <c r="FG2188" s="166"/>
      <c r="FH2188" s="166"/>
      <c r="FI2188" s="166"/>
      <c r="FJ2188" s="166"/>
    </row>
    <row r="2189" spans="13:166" s="19" customFormat="1">
      <c r="M2189" s="166"/>
      <c r="N2189" s="166"/>
      <c r="O2189" s="166"/>
      <c r="P2189" s="166"/>
      <c r="Q2189" s="166"/>
      <c r="R2189" s="166"/>
      <c r="S2189" s="166"/>
      <c r="T2189" s="166"/>
      <c r="U2189" s="166"/>
      <c r="V2189" s="166"/>
      <c r="W2189" s="166"/>
      <c r="X2189" s="166"/>
      <c r="Y2189" s="166"/>
      <c r="Z2189" s="166"/>
      <c r="AA2189" s="166"/>
      <c r="AB2189" s="166"/>
      <c r="AC2189" s="166"/>
      <c r="AD2189" s="166"/>
      <c r="AE2189" s="166"/>
      <c r="AF2189" s="166"/>
      <c r="AG2189" s="166"/>
      <c r="AH2189" s="167"/>
      <c r="AI2189" s="167"/>
      <c r="AJ2189" s="167"/>
      <c r="AK2189" s="167"/>
      <c r="AL2189" s="167"/>
      <c r="AM2189" s="167"/>
      <c r="AN2189" s="167"/>
      <c r="AO2189" s="167"/>
      <c r="AP2189" s="167"/>
      <c r="AQ2189" s="167"/>
      <c r="AR2189" s="167"/>
      <c r="AS2189" s="167"/>
      <c r="AT2189" s="167"/>
      <c r="AU2189" s="167"/>
      <c r="AV2189" s="167"/>
      <c r="AW2189" s="167"/>
      <c r="AX2189" s="167"/>
      <c r="AY2189" s="167"/>
      <c r="AZ2189" s="167"/>
      <c r="BA2189" s="167"/>
      <c r="BB2189" s="167"/>
      <c r="BC2189" s="167"/>
      <c r="BD2189" s="167"/>
      <c r="BE2189" s="167"/>
      <c r="BF2189" s="167"/>
      <c r="BG2189" s="167"/>
      <c r="BH2189" s="167"/>
      <c r="BI2189" s="167"/>
      <c r="BJ2189" s="167"/>
      <c r="BK2189" s="167"/>
      <c r="BL2189" s="166"/>
      <c r="BM2189" s="166"/>
      <c r="BN2189" s="166"/>
      <c r="BO2189" s="166"/>
      <c r="BP2189" s="166"/>
      <c r="BQ2189" s="166"/>
      <c r="BR2189" s="166"/>
      <c r="BS2189" s="166"/>
      <c r="BT2189" s="166"/>
      <c r="BU2189" s="166"/>
      <c r="BV2189" s="166"/>
      <c r="BW2189" s="166"/>
      <c r="BX2189" s="166"/>
      <c r="BY2189" s="166"/>
      <c r="BZ2189" s="166"/>
      <c r="CA2189" s="166"/>
      <c r="CB2189" s="166"/>
      <c r="CC2189" s="166"/>
      <c r="CD2189" s="166"/>
      <c r="CE2189" s="166"/>
      <c r="CF2189" s="166"/>
      <c r="CG2189" s="166"/>
      <c r="CH2189" s="166"/>
      <c r="CI2189" s="166"/>
      <c r="CJ2189" s="166"/>
      <c r="CK2189" s="166"/>
      <c r="CL2189" s="166"/>
      <c r="CM2189" s="166"/>
      <c r="CN2189" s="166"/>
      <c r="CO2189" s="166"/>
      <c r="CP2189" s="166"/>
      <c r="CQ2189" s="166"/>
      <c r="CR2189" s="166"/>
      <c r="CS2189" s="166"/>
      <c r="CT2189" s="166"/>
      <c r="CU2189" s="166"/>
      <c r="CV2189" s="166"/>
      <c r="CW2189" s="166"/>
      <c r="CX2189" s="166"/>
      <c r="CY2189" s="166"/>
      <c r="CZ2189" s="166"/>
      <c r="DA2189" s="166"/>
      <c r="DB2189" s="166"/>
      <c r="DC2189" s="166"/>
      <c r="DD2189" s="166"/>
      <c r="DE2189" s="166"/>
      <c r="DF2189" s="166"/>
      <c r="DG2189" s="166"/>
      <c r="DH2189" s="166"/>
      <c r="DI2189" s="166"/>
      <c r="DJ2189" s="166"/>
      <c r="DK2189" s="166"/>
      <c r="DL2189" s="166"/>
      <c r="DM2189" s="166"/>
      <c r="DN2189" s="166"/>
      <c r="DO2189" s="166"/>
      <c r="DP2189" s="166"/>
      <c r="DQ2189" s="166"/>
      <c r="DR2189" s="166"/>
      <c r="DS2189" s="166"/>
      <c r="DT2189" s="166"/>
      <c r="DU2189" s="166"/>
      <c r="DV2189" s="166"/>
      <c r="DW2189" s="166"/>
      <c r="DX2189" s="166"/>
      <c r="DY2189" s="166"/>
      <c r="DZ2189" s="166"/>
      <c r="EA2189" s="166"/>
      <c r="EB2189" s="166"/>
      <c r="EC2189" s="166"/>
      <c r="ED2189" s="166"/>
      <c r="EE2189" s="166"/>
      <c r="EF2189" s="166"/>
      <c r="EG2189" s="166"/>
      <c r="EH2189" s="166"/>
      <c r="EI2189" s="166"/>
      <c r="EJ2189" s="166"/>
      <c r="EK2189" s="166"/>
      <c r="EL2189" s="166"/>
      <c r="EM2189" s="166"/>
      <c r="EN2189" s="166"/>
      <c r="EO2189" s="166"/>
      <c r="EP2189" s="166"/>
      <c r="EQ2189" s="166"/>
      <c r="ER2189" s="166"/>
      <c r="ES2189" s="166"/>
      <c r="ET2189" s="166"/>
      <c r="EU2189" s="166"/>
      <c r="EV2189" s="166"/>
      <c r="EW2189" s="166"/>
      <c r="EX2189" s="166"/>
      <c r="EY2189" s="166"/>
      <c r="EZ2189" s="166"/>
      <c r="FA2189" s="166"/>
      <c r="FB2189" s="166"/>
      <c r="FC2189" s="166"/>
      <c r="FD2189" s="166"/>
      <c r="FE2189" s="166"/>
      <c r="FF2189" s="166"/>
      <c r="FG2189" s="166"/>
      <c r="FH2189" s="166"/>
      <c r="FI2189" s="166"/>
      <c r="FJ2189" s="166"/>
    </row>
    <row r="2190" spans="13:166" s="19" customFormat="1">
      <c r="M2190" s="166"/>
      <c r="N2190" s="166"/>
      <c r="O2190" s="166"/>
      <c r="P2190" s="166"/>
      <c r="Q2190" s="166"/>
      <c r="R2190" s="166"/>
      <c r="S2190" s="166"/>
      <c r="T2190" s="166"/>
      <c r="U2190" s="166"/>
      <c r="V2190" s="166"/>
      <c r="W2190" s="166"/>
      <c r="X2190" s="166"/>
      <c r="Y2190" s="166"/>
      <c r="Z2190" s="166"/>
      <c r="AA2190" s="166"/>
      <c r="AB2190" s="166"/>
      <c r="AC2190" s="166"/>
      <c r="AD2190" s="166"/>
      <c r="AE2190" s="166"/>
      <c r="AF2190" s="166"/>
      <c r="AG2190" s="166"/>
      <c r="AH2190" s="167"/>
      <c r="AI2190" s="167"/>
      <c r="AJ2190" s="167"/>
      <c r="AK2190" s="167"/>
      <c r="AL2190" s="167"/>
      <c r="AM2190" s="167"/>
      <c r="AN2190" s="167"/>
      <c r="AO2190" s="167"/>
      <c r="AP2190" s="167"/>
      <c r="AQ2190" s="167"/>
      <c r="AR2190" s="167"/>
      <c r="AS2190" s="167"/>
      <c r="AT2190" s="167"/>
      <c r="AU2190" s="167"/>
      <c r="AV2190" s="167"/>
      <c r="AW2190" s="167"/>
      <c r="AX2190" s="167"/>
      <c r="AY2190" s="167"/>
      <c r="AZ2190" s="167"/>
      <c r="BA2190" s="167"/>
      <c r="BB2190" s="167"/>
      <c r="BC2190" s="167"/>
      <c r="BD2190" s="167"/>
      <c r="BE2190" s="167"/>
      <c r="BF2190" s="167"/>
      <c r="BG2190" s="167"/>
      <c r="BH2190" s="167"/>
      <c r="BI2190" s="167"/>
      <c r="BJ2190" s="167"/>
      <c r="BK2190" s="167"/>
      <c r="BL2190" s="166"/>
      <c r="BM2190" s="166"/>
      <c r="BN2190" s="166"/>
      <c r="BO2190" s="166"/>
      <c r="BP2190" s="166"/>
      <c r="BQ2190" s="166"/>
      <c r="BR2190" s="166"/>
      <c r="BS2190" s="166"/>
      <c r="BT2190" s="166"/>
      <c r="BU2190" s="166"/>
      <c r="BV2190" s="166"/>
      <c r="BW2190" s="166"/>
      <c r="BX2190" s="166"/>
      <c r="BY2190" s="166"/>
      <c r="BZ2190" s="166"/>
      <c r="CA2190" s="166"/>
      <c r="CB2190" s="166"/>
      <c r="CC2190" s="166"/>
      <c r="CD2190" s="166"/>
      <c r="CE2190" s="166"/>
      <c r="CF2190" s="166"/>
      <c r="CG2190" s="166"/>
      <c r="CH2190" s="166"/>
      <c r="CI2190" s="166"/>
      <c r="CJ2190" s="166"/>
      <c r="CK2190" s="166"/>
      <c r="CL2190" s="166"/>
      <c r="CM2190" s="166"/>
      <c r="CN2190" s="166"/>
      <c r="CO2190" s="166"/>
      <c r="CP2190" s="166"/>
      <c r="CQ2190" s="166"/>
      <c r="CR2190" s="166"/>
      <c r="CS2190" s="166"/>
      <c r="CT2190" s="166"/>
      <c r="CU2190" s="166"/>
      <c r="CV2190" s="166"/>
      <c r="CW2190" s="166"/>
      <c r="CX2190" s="166"/>
      <c r="CY2190" s="166"/>
      <c r="CZ2190" s="166"/>
      <c r="DA2190" s="166"/>
      <c r="DB2190" s="166"/>
      <c r="DC2190" s="166"/>
      <c r="DD2190" s="166"/>
      <c r="DE2190" s="166"/>
      <c r="DF2190" s="166"/>
      <c r="DG2190" s="166"/>
      <c r="DH2190" s="166"/>
      <c r="DI2190" s="166"/>
      <c r="DJ2190" s="166"/>
      <c r="DK2190" s="166"/>
      <c r="DL2190" s="166"/>
      <c r="DM2190" s="166"/>
      <c r="DN2190" s="166"/>
      <c r="DO2190" s="166"/>
      <c r="DP2190" s="166"/>
      <c r="DQ2190" s="166"/>
      <c r="DR2190" s="166"/>
      <c r="DS2190" s="166"/>
      <c r="DT2190" s="166"/>
      <c r="DU2190" s="166"/>
      <c r="DV2190" s="166"/>
      <c r="DW2190" s="166"/>
      <c r="DX2190" s="166"/>
      <c r="DY2190" s="166"/>
      <c r="DZ2190" s="166"/>
      <c r="EA2190" s="166"/>
      <c r="EB2190" s="166"/>
      <c r="EC2190" s="166"/>
      <c r="ED2190" s="166"/>
      <c r="EE2190" s="166"/>
      <c r="EF2190" s="166"/>
      <c r="EG2190" s="166"/>
      <c r="EH2190" s="166"/>
      <c r="EI2190" s="166"/>
      <c r="EJ2190" s="166"/>
      <c r="EK2190" s="166"/>
      <c r="EL2190" s="166"/>
      <c r="EM2190" s="166"/>
      <c r="EN2190" s="166"/>
      <c r="EO2190" s="166"/>
      <c r="EP2190" s="166"/>
      <c r="EQ2190" s="166"/>
      <c r="ER2190" s="166"/>
      <c r="ES2190" s="166"/>
      <c r="ET2190" s="166"/>
      <c r="EU2190" s="166"/>
      <c r="EV2190" s="166"/>
      <c r="EW2190" s="166"/>
      <c r="EX2190" s="166"/>
      <c r="EY2190" s="166"/>
      <c r="EZ2190" s="166"/>
      <c r="FA2190" s="166"/>
      <c r="FB2190" s="166"/>
      <c r="FC2190" s="166"/>
      <c r="FD2190" s="166"/>
      <c r="FE2190" s="166"/>
      <c r="FF2190" s="166"/>
      <c r="FG2190" s="166"/>
      <c r="FH2190" s="166"/>
      <c r="FI2190" s="166"/>
      <c r="FJ2190" s="166"/>
    </row>
    <row r="2191" spans="13:166" s="19" customFormat="1">
      <c r="M2191" s="166"/>
      <c r="N2191" s="166"/>
      <c r="O2191" s="166"/>
      <c r="P2191" s="166"/>
      <c r="Q2191" s="166"/>
      <c r="R2191" s="166"/>
      <c r="S2191" s="166"/>
      <c r="T2191" s="166"/>
      <c r="U2191" s="166"/>
      <c r="V2191" s="166"/>
      <c r="W2191" s="166"/>
      <c r="X2191" s="166"/>
      <c r="Y2191" s="166"/>
      <c r="Z2191" s="166"/>
      <c r="AA2191" s="166"/>
      <c r="AB2191" s="166"/>
      <c r="AC2191" s="166"/>
      <c r="AD2191" s="166"/>
      <c r="AE2191" s="166"/>
      <c r="AF2191" s="166"/>
      <c r="AG2191" s="166"/>
      <c r="AH2191" s="167"/>
      <c r="AI2191" s="167"/>
      <c r="AJ2191" s="167"/>
      <c r="AK2191" s="167"/>
      <c r="AL2191" s="167"/>
      <c r="AM2191" s="167"/>
      <c r="AN2191" s="167"/>
      <c r="AO2191" s="167"/>
      <c r="AP2191" s="167"/>
      <c r="AQ2191" s="167"/>
      <c r="AR2191" s="167"/>
      <c r="AS2191" s="167"/>
      <c r="AT2191" s="167"/>
      <c r="AU2191" s="167"/>
      <c r="AV2191" s="167"/>
      <c r="AW2191" s="167"/>
      <c r="AX2191" s="167"/>
      <c r="AY2191" s="167"/>
      <c r="AZ2191" s="167"/>
      <c r="BA2191" s="167"/>
      <c r="BB2191" s="167"/>
      <c r="BC2191" s="167"/>
      <c r="BD2191" s="167"/>
      <c r="BE2191" s="167"/>
      <c r="BF2191" s="167"/>
      <c r="BG2191" s="167"/>
      <c r="BH2191" s="167"/>
      <c r="BI2191" s="167"/>
      <c r="BJ2191" s="167"/>
      <c r="BK2191" s="167"/>
      <c r="BL2191" s="166"/>
      <c r="BM2191" s="166"/>
      <c r="BN2191" s="166"/>
      <c r="BO2191" s="166"/>
      <c r="BP2191" s="166"/>
      <c r="BQ2191" s="166"/>
      <c r="BR2191" s="166"/>
      <c r="BS2191" s="166"/>
      <c r="BT2191" s="166"/>
      <c r="BU2191" s="166"/>
      <c r="BV2191" s="166"/>
      <c r="BW2191" s="166"/>
      <c r="BX2191" s="166"/>
      <c r="BY2191" s="166"/>
      <c r="BZ2191" s="166"/>
      <c r="CA2191" s="166"/>
      <c r="CB2191" s="166"/>
      <c r="CC2191" s="166"/>
      <c r="CD2191" s="166"/>
      <c r="CE2191" s="166"/>
      <c r="CF2191" s="166"/>
      <c r="CG2191" s="166"/>
      <c r="CH2191" s="166"/>
      <c r="CI2191" s="166"/>
      <c r="CJ2191" s="166"/>
      <c r="CK2191" s="166"/>
      <c r="CL2191" s="166"/>
      <c r="CM2191" s="166"/>
      <c r="CN2191" s="166"/>
      <c r="CO2191" s="166"/>
      <c r="CP2191" s="166"/>
      <c r="CQ2191" s="166"/>
      <c r="CR2191" s="166"/>
      <c r="CS2191" s="166"/>
      <c r="CT2191" s="166"/>
      <c r="CU2191" s="166"/>
      <c r="CV2191" s="166"/>
      <c r="CW2191" s="166"/>
      <c r="CX2191" s="166"/>
      <c r="CY2191" s="166"/>
      <c r="CZ2191" s="166"/>
      <c r="DA2191" s="166"/>
      <c r="DB2191" s="166"/>
      <c r="DC2191" s="166"/>
      <c r="DD2191" s="166"/>
      <c r="DE2191" s="166"/>
      <c r="DF2191" s="166"/>
      <c r="DG2191" s="166"/>
      <c r="DH2191" s="166"/>
      <c r="DI2191" s="166"/>
      <c r="DJ2191" s="166"/>
      <c r="DK2191" s="166"/>
      <c r="DL2191" s="166"/>
      <c r="DM2191" s="166"/>
      <c r="DN2191" s="166"/>
      <c r="DO2191" s="166"/>
      <c r="DP2191" s="166"/>
      <c r="DQ2191" s="166"/>
      <c r="DR2191" s="166"/>
      <c r="DS2191" s="166"/>
      <c r="DT2191" s="166"/>
      <c r="DU2191" s="166"/>
      <c r="DV2191" s="166"/>
      <c r="DW2191" s="166"/>
      <c r="DX2191" s="166"/>
      <c r="DY2191" s="166"/>
      <c r="DZ2191" s="166"/>
      <c r="EA2191" s="166"/>
      <c r="EB2191" s="166"/>
      <c r="EC2191" s="166"/>
      <c r="ED2191" s="166"/>
      <c r="EE2191" s="166"/>
      <c r="EF2191" s="166"/>
      <c r="EG2191" s="166"/>
      <c r="EH2191" s="166"/>
      <c r="EI2191" s="166"/>
      <c r="EJ2191" s="166"/>
      <c r="EK2191" s="166"/>
      <c r="EL2191" s="166"/>
      <c r="EM2191" s="166"/>
      <c r="EN2191" s="166"/>
      <c r="EO2191" s="166"/>
      <c r="EP2191" s="166"/>
      <c r="EQ2191" s="166"/>
      <c r="ER2191" s="166"/>
      <c r="ES2191" s="166"/>
      <c r="ET2191" s="166"/>
      <c r="EU2191" s="166"/>
      <c r="EV2191" s="166"/>
      <c r="EW2191" s="166"/>
      <c r="EX2191" s="166"/>
      <c r="EY2191" s="166"/>
      <c r="EZ2191" s="166"/>
      <c r="FA2191" s="166"/>
      <c r="FB2191" s="166"/>
      <c r="FC2191" s="166"/>
      <c r="FD2191" s="166"/>
      <c r="FE2191" s="166"/>
      <c r="FF2191" s="166"/>
      <c r="FG2191" s="166"/>
      <c r="FH2191" s="166"/>
      <c r="FI2191" s="166"/>
      <c r="FJ2191" s="166"/>
    </row>
    <row r="2192" spans="13:166" s="19" customFormat="1">
      <c r="M2192" s="166"/>
      <c r="N2192" s="166"/>
      <c r="O2192" s="166"/>
      <c r="P2192" s="166"/>
      <c r="Q2192" s="166"/>
      <c r="R2192" s="166"/>
      <c r="S2192" s="166"/>
      <c r="T2192" s="166"/>
      <c r="U2192" s="166"/>
      <c r="V2192" s="166"/>
      <c r="W2192" s="166"/>
      <c r="X2192" s="166"/>
      <c r="Y2192" s="166"/>
      <c r="Z2192" s="166"/>
      <c r="AA2192" s="166"/>
      <c r="AB2192" s="166"/>
      <c r="AC2192" s="166"/>
      <c r="AD2192" s="166"/>
      <c r="AE2192" s="166"/>
      <c r="AF2192" s="166"/>
      <c r="AG2192" s="166"/>
      <c r="AH2192" s="167"/>
      <c r="AI2192" s="167"/>
      <c r="AJ2192" s="167"/>
      <c r="AK2192" s="167"/>
      <c r="AL2192" s="167"/>
      <c r="AM2192" s="167"/>
      <c r="AN2192" s="167"/>
      <c r="AO2192" s="167"/>
      <c r="AP2192" s="167"/>
      <c r="AQ2192" s="167"/>
      <c r="AR2192" s="167"/>
      <c r="AS2192" s="167"/>
      <c r="AT2192" s="167"/>
      <c r="AU2192" s="167"/>
      <c r="AV2192" s="167"/>
      <c r="AW2192" s="167"/>
      <c r="AX2192" s="167"/>
      <c r="AY2192" s="167"/>
      <c r="AZ2192" s="167"/>
      <c r="BA2192" s="167"/>
      <c r="BB2192" s="167"/>
      <c r="BC2192" s="167"/>
      <c r="BD2192" s="167"/>
      <c r="BE2192" s="167"/>
      <c r="BF2192" s="167"/>
      <c r="BG2192" s="167"/>
      <c r="BH2192" s="167"/>
      <c r="BI2192" s="167"/>
      <c r="BJ2192" s="167"/>
      <c r="BK2192" s="167"/>
      <c r="BL2192" s="166"/>
      <c r="BM2192" s="166"/>
      <c r="BN2192" s="166"/>
      <c r="BO2192" s="166"/>
      <c r="BP2192" s="166"/>
      <c r="BQ2192" s="166"/>
      <c r="BR2192" s="166"/>
      <c r="BS2192" s="166"/>
      <c r="BT2192" s="166"/>
      <c r="BU2192" s="166"/>
      <c r="BV2192" s="166"/>
      <c r="BW2192" s="166"/>
      <c r="BX2192" s="166"/>
      <c r="BY2192" s="166"/>
      <c r="BZ2192" s="166"/>
      <c r="CA2192" s="166"/>
      <c r="CB2192" s="166"/>
      <c r="CC2192" s="166"/>
      <c r="CD2192" s="166"/>
      <c r="CE2192" s="166"/>
      <c r="CF2192" s="166"/>
      <c r="CG2192" s="166"/>
      <c r="CH2192" s="166"/>
      <c r="CI2192" s="166"/>
      <c r="CJ2192" s="166"/>
      <c r="CK2192" s="166"/>
      <c r="CL2192" s="166"/>
      <c r="CM2192" s="166"/>
      <c r="CN2192" s="166"/>
      <c r="CO2192" s="166"/>
      <c r="CP2192" s="166"/>
      <c r="CQ2192" s="166"/>
      <c r="CR2192" s="166"/>
      <c r="CS2192" s="166"/>
      <c r="CT2192" s="166"/>
      <c r="CU2192" s="166"/>
      <c r="CV2192" s="166"/>
      <c r="CW2192" s="166"/>
      <c r="CX2192" s="166"/>
      <c r="CY2192" s="166"/>
      <c r="CZ2192" s="166"/>
      <c r="DA2192" s="166"/>
      <c r="DB2192" s="166"/>
      <c r="DC2192" s="166"/>
      <c r="DD2192" s="166"/>
      <c r="DE2192" s="166"/>
      <c r="DF2192" s="166"/>
      <c r="DG2192" s="166"/>
      <c r="DH2192" s="166"/>
      <c r="DI2192" s="166"/>
      <c r="DJ2192" s="166"/>
      <c r="DK2192" s="166"/>
      <c r="DL2192" s="166"/>
      <c r="DM2192" s="166"/>
      <c r="DN2192" s="166"/>
      <c r="DO2192" s="166"/>
      <c r="DP2192" s="166"/>
      <c r="DQ2192" s="166"/>
      <c r="DR2192" s="166"/>
      <c r="DS2192" s="166"/>
      <c r="DT2192" s="166"/>
      <c r="DU2192" s="166"/>
      <c r="DV2192" s="166"/>
      <c r="DW2192" s="166"/>
      <c r="DX2192" s="166"/>
      <c r="DY2192" s="166"/>
      <c r="DZ2192" s="166"/>
      <c r="EA2192" s="166"/>
      <c r="EB2192" s="166"/>
      <c r="EC2192" s="166"/>
      <c r="ED2192" s="166"/>
      <c r="EE2192" s="166"/>
      <c r="EF2192" s="166"/>
      <c r="EG2192" s="166"/>
      <c r="EH2192" s="166"/>
      <c r="EI2192" s="166"/>
      <c r="EJ2192" s="166"/>
      <c r="EK2192" s="166"/>
      <c r="EL2192" s="166"/>
      <c r="EM2192" s="166"/>
      <c r="EN2192" s="166"/>
      <c r="EO2192" s="166"/>
      <c r="EP2192" s="166"/>
      <c r="EQ2192" s="166"/>
      <c r="ER2192" s="166"/>
      <c r="ES2192" s="166"/>
      <c r="ET2192" s="166"/>
      <c r="EU2192" s="166"/>
      <c r="EV2192" s="166"/>
      <c r="EW2192" s="166"/>
      <c r="EX2192" s="166"/>
      <c r="EY2192" s="166"/>
      <c r="EZ2192" s="166"/>
      <c r="FA2192" s="166"/>
      <c r="FB2192" s="166"/>
      <c r="FC2192" s="166"/>
      <c r="FD2192" s="166"/>
      <c r="FE2192" s="166"/>
      <c r="FF2192" s="166"/>
      <c r="FG2192" s="166"/>
      <c r="FH2192" s="166"/>
      <c r="FI2192" s="166"/>
      <c r="FJ2192" s="166"/>
    </row>
    <row r="2193" spans="13:166" s="19" customFormat="1">
      <c r="M2193" s="166"/>
      <c r="N2193" s="166"/>
      <c r="O2193" s="166"/>
      <c r="P2193" s="166"/>
      <c r="Q2193" s="166"/>
      <c r="R2193" s="166"/>
      <c r="S2193" s="166"/>
      <c r="T2193" s="166"/>
      <c r="U2193" s="166"/>
      <c r="V2193" s="166"/>
      <c r="W2193" s="166"/>
      <c r="X2193" s="166"/>
      <c r="Y2193" s="166"/>
      <c r="Z2193" s="166"/>
      <c r="AA2193" s="166"/>
      <c r="AB2193" s="166"/>
      <c r="AC2193" s="166"/>
      <c r="AD2193" s="166"/>
      <c r="AE2193" s="166"/>
      <c r="AF2193" s="166"/>
      <c r="AG2193" s="166"/>
      <c r="AH2193" s="167"/>
      <c r="AI2193" s="167"/>
      <c r="AJ2193" s="167"/>
      <c r="AK2193" s="167"/>
      <c r="AL2193" s="167"/>
      <c r="AM2193" s="167"/>
      <c r="AN2193" s="167"/>
      <c r="AO2193" s="167"/>
      <c r="AP2193" s="167"/>
      <c r="AQ2193" s="167"/>
      <c r="AR2193" s="167"/>
      <c r="AS2193" s="167"/>
      <c r="AT2193" s="167"/>
      <c r="AU2193" s="167"/>
      <c r="AV2193" s="167"/>
      <c r="AW2193" s="167"/>
      <c r="AX2193" s="167"/>
      <c r="AY2193" s="167"/>
      <c r="AZ2193" s="167"/>
      <c r="BA2193" s="167"/>
      <c r="BB2193" s="167"/>
      <c r="BC2193" s="167"/>
      <c r="BD2193" s="167"/>
      <c r="BE2193" s="167"/>
      <c r="BF2193" s="167"/>
      <c r="BG2193" s="167"/>
      <c r="BH2193" s="167"/>
      <c r="BI2193" s="167"/>
      <c r="BJ2193" s="167"/>
      <c r="BK2193" s="167"/>
      <c r="BL2193" s="166"/>
      <c r="BM2193" s="166"/>
      <c r="BN2193" s="166"/>
      <c r="BO2193" s="166"/>
      <c r="BP2193" s="166"/>
      <c r="BQ2193" s="166"/>
      <c r="BR2193" s="166"/>
      <c r="BS2193" s="166"/>
      <c r="BT2193" s="166"/>
      <c r="BU2193" s="166"/>
      <c r="BV2193" s="166"/>
      <c r="BW2193" s="166"/>
      <c r="BX2193" s="166"/>
      <c r="BY2193" s="166"/>
      <c r="BZ2193" s="166"/>
      <c r="CA2193" s="166"/>
      <c r="CB2193" s="166"/>
      <c r="CC2193" s="166"/>
      <c r="CD2193" s="166"/>
      <c r="CE2193" s="166"/>
      <c r="CF2193" s="166"/>
      <c r="CG2193" s="166"/>
      <c r="CH2193" s="166"/>
      <c r="CI2193" s="166"/>
      <c r="CJ2193" s="166"/>
      <c r="CK2193" s="166"/>
      <c r="CL2193" s="166"/>
      <c r="CM2193" s="166"/>
      <c r="CN2193" s="166"/>
      <c r="CO2193" s="166"/>
      <c r="CP2193" s="166"/>
      <c r="CQ2193" s="166"/>
      <c r="CR2193" s="166"/>
      <c r="CS2193" s="166"/>
      <c r="CT2193" s="166"/>
      <c r="CU2193" s="166"/>
      <c r="CV2193" s="166"/>
      <c r="CW2193" s="166"/>
      <c r="CX2193" s="166"/>
      <c r="CY2193" s="166"/>
      <c r="CZ2193" s="166"/>
      <c r="DA2193" s="166"/>
      <c r="DB2193" s="166"/>
      <c r="DC2193" s="166"/>
      <c r="DD2193" s="166"/>
      <c r="DE2193" s="166"/>
      <c r="DF2193" s="166"/>
      <c r="DG2193" s="166"/>
      <c r="DH2193" s="166"/>
      <c r="DI2193" s="166"/>
      <c r="DJ2193" s="166"/>
      <c r="DK2193" s="166"/>
      <c r="DL2193" s="166"/>
      <c r="DM2193" s="166"/>
      <c r="DN2193" s="166"/>
      <c r="DO2193" s="166"/>
      <c r="DP2193" s="166"/>
      <c r="DQ2193" s="166"/>
      <c r="DR2193" s="166"/>
      <c r="DS2193" s="166"/>
      <c r="DT2193" s="166"/>
      <c r="DU2193" s="166"/>
      <c r="DV2193" s="166"/>
      <c r="DW2193" s="166"/>
      <c r="DX2193" s="166"/>
      <c r="DY2193" s="166"/>
      <c r="DZ2193" s="166"/>
      <c r="EA2193" s="166"/>
      <c r="EB2193" s="166"/>
      <c r="EC2193" s="166"/>
      <c r="ED2193" s="166"/>
      <c r="EE2193" s="166"/>
      <c r="EF2193" s="166"/>
      <c r="EG2193" s="166"/>
      <c r="EH2193" s="166"/>
      <c r="EI2193" s="166"/>
      <c r="EJ2193" s="166"/>
      <c r="EK2193" s="166"/>
      <c r="EL2193" s="166"/>
      <c r="EM2193" s="166"/>
      <c r="EN2193" s="166"/>
      <c r="EO2193" s="166"/>
      <c r="EP2193" s="166"/>
      <c r="EQ2193" s="166"/>
      <c r="ER2193" s="166"/>
      <c r="ES2193" s="166"/>
      <c r="ET2193" s="166"/>
      <c r="EU2193" s="166"/>
      <c r="EV2193" s="166"/>
      <c r="EW2193" s="166"/>
      <c r="EX2193" s="166"/>
      <c r="EY2193" s="166"/>
      <c r="EZ2193" s="166"/>
      <c r="FA2193" s="166"/>
      <c r="FB2193" s="166"/>
      <c r="FC2193" s="166"/>
      <c r="FD2193" s="166"/>
      <c r="FE2193" s="166"/>
      <c r="FF2193" s="166"/>
      <c r="FG2193" s="166"/>
      <c r="FH2193" s="166"/>
      <c r="FI2193" s="166"/>
      <c r="FJ2193" s="166"/>
    </row>
    <row r="2194" spans="13:166" s="19" customFormat="1">
      <c r="M2194" s="166"/>
      <c r="N2194" s="166"/>
      <c r="O2194" s="166"/>
      <c r="P2194" s="166"/>
      <c r="Q2194" s="166"/>
      <c r="R2194" s="166"/>
      <c r="S2194" s="166"/>
      <c r="T2194" s="166"/>
      <c r="U2194" s="166"/>
      <c r="V2194" s="166"/>
      <c r="W2194" s="166"/>
      <c r="X2194" s="166"/>
      <c r="Y2194" s="166"/>
      <c r="Z2194" s="166"/>
      <c r="AA2194" s="166"/>
      <c r="AB2194" s="166"/>
      <c r="AC2194" s="166"/>
      <c r="AD2194" s="166"/>
      <c r="AE2194" s="166"/>
      <c r="AF2194" s="166"/>
      <c r="AG2194" s="166"/>
      <c r="AH2194" s="167"/>
      <c r="AI2194" s="167"/>
      <c r="AJ2194" s="167"/>
      <c r="AK2194" s="167"/>
      <c r="AL2194" s="167"/>
      <c r="AM2194" s="167"/>
      <c r="AN2194" s="167"/>
      <c r="AO2194" s="167"/>
      <c r="AP2194" s="167"/>
      <c r="AQ2194" s="167"/>
      <c r="AR2194" s="167"/>
      <c r="AS2194" s="167"/>
      <c r="AT2194" s="167"/>
      <c r="AU2194" s="167"/>
      <c r="AV2194" s="167"/>
      <c r="AW2194" s="167"/>
      <c r="AX2194" s="167"/>
      <c r="AY2194" s="167"/>
      <c r="AZ2194" s="167"/>
      <c r="BA2194" s="167"/>
      <c r="BB2194" s="167"/>
      <c r="BC2194" s="167"/>
      <c r="BD2194" s="167"/>
      <c r="BE2194" s="167"/>
      <c r="BF2194" s="167"/>
      <c r="BG2194" s="167"/>
      <c r="BH2194" s="167"/>
      <c r="BI2194" s="167"/>
      <c r="BJ2194" s="167"/>
      <c r="BK2194" s="167"/>
      <c r="BL2194" s="166"/>
      <c r="BM2194" s="166"/>
      <c r="BN2194" s="166"/>
      <c r="BO2194" s="166"/>
      <c r="BP2194" s="166"/>
      <c r="BQ2194" s="166"/>
      <c r="BR2194" s="166"/>
      <c r="BS2194" s="166"/>
      <c r="BT2194" s="166"/>
      <c r="BU2194" s="166"/>
      <c r="BV2194" s="166"/>
      <c r="BW2194" s="166"/>
      <c r="BX2194" s="166"/>
      <c r="BY2194" s="166"/>
      <c r="BZ2194" s="166"/>
      <c r="CA2194" s="166"/>
      <c r="CB2194" s="166"/>
      <c r="CC2194" s="166"/>
      <c r="CD2194" s="166"/>
      <c r="CE2194" s="166"/>
      <c r="CF2194" s="166"/>
      <c r="CG2194" s="166"/>
      <c r="CH2194" s="166"/>
      <c r="CI2194" s="166"/>
      <c r="CJ2194" s="166"/>
      <c r="CK2194" s="166"/>
      <c r="CL2194" s="166"/>
      <c r="CM2194" s="166"/>
      <c r="CN2194" s="166"/>
      <c r="CO2194" s="166"/>
      <c r="CP2194" s="166"/>
      <c r="CQ2194" s="166"/>
      <c r="CR2194" s="166"/>
      <c r="CS2194" s="166"/>
      <c r="CT2194" s="166"/>
      <c r="CU2194" s="166"/>
      <c r="CV2194" s="166"/>
      <c r="CW2194" s="166"/>
      <c r="CX2194" s="166"/>
      <c r="CY2194" s="166"/>
      <c r="CZ2194" s="166"/>
      <c r="DA2194" s="166"/>
      <c r="DB2194" s="166"/>
      <c r="DC2194" s="166"/>
      <c r="DD2194" s="166"/>
      <c r="DE2194" s="166"/>
      <c r="DF2194" s="166"/>
      <c r="DG2194" s="166"/>
      <c r="DH2194" s="166"/>
      <c r="DI2194" s="166"/>
      <c r="DJ2194" s="166"/>
      <c r="DK2194" s="166"/>
      <c r="DL2194" s="166"/>
      <c r="DM2194" s="166"/>
      <c r="DN2194" s="166"/>
      <c r="DO2194" s="166"/>
      <c r="DP2194" s="166"/>
      <c r="DQ2194" s="166"/>
      <c r="DR2194" s="166"/>
      <c r="DS2194" s="166"/>
      <c r="DT2194" s="166"/>
      <c r="DU2194" s="166"/>
      <c r="DV2194" s="166"/>
      <c r="DW2194" s="166"/>
      <c r="DX2194" s="166"/>
      <c r="DY2194" s="166"/>
      <c r="DZ2194" s="166"/>
      <c r="EA2194" s="166"/>
      <c r="EB2194" s="166"/>
      <c r="EC2194" s="166"/>
      <c r="ED2194" s="166"/>
      <c r="EE2194" s="166"/>
      <c r="EF2194" s="166"/>
      <c r="EG2194" s="166"/>
      <c r="EH2194" s="166"/>
      <c r="EI2194" s="166"/>
      <c r="EJ2194" s="166"/>
      <c r="EK2194" s="166"/>
      <c r="EL2194" s="166"/>
      <c r="EM2194" s="166"/>
      <c r="EN2194" s="166"/>
      <c r="EO2194" s="166"/>
      <c r="EP2194" s="166"/>
      <c r="EQ2194" s="166"/>
      <c r="ER2194" s="166"/>
      <c r="ES2194" s="166"/>
      <c r="ET2194" s="166"/>
      <c r="EU2194" s="166"/>
      <c r="EV2194" s="166"/>
      <c r="EW2194" s="166"/>
      <c r="EX2194" s="166"/>
      <c r="EY2194" s="166"/>
      <c r="EZ2194" s="166"/>
      <c r="FA2194" s="166"/>
      <c r="FB2194" s="166"/>
      <c r="FC2194" s="166"/>
      <c r="FD2194" s="166"/>
      <c r="FE2194" s="166"/>
      <c r="FF2194" s="166"/>
      <c r="FG2194" s="166"/>
      <c r="FH2194" s="166"/>
      <c r="FI2194" s="166"/>
      <c r="FJ2194" s="166"/>
    </row>
    <row r="2195" spans="13:166" s="19" customFormat="1">
      <c r="M2195" s="166"/>
      <c r="N2195" s="166"/>
      <c r="O2195" s="166"/>
      <c r="P2195" s="166"/>
      <c r="Q2195" s="166"/>
      <c r="R2195" s="166"/>
      <c r="S2195" s="166"/>
      <c r="T2195" s="166"/>
      <c r="U2195" s="166"/>
      <c r="V2195" s="166"/>
      <c r="W2195" s="166"/>
      <c r="X2195" s="166"/>
      <c r="Y2195" s="166"/>
      <c r="Z2195" s="166"/>
      <c r="AA2195" s="166"/>
      <c r="AB2195" s="166"/>
      <c r="AC2195" s="166"/>
      <c r="AD2195" s="166"/>
      <c r="AE2195" s="166"/>
      <c r="AF2195" s="166"/>
      <c r="AG2195" s="166"/>
      <c r="AH2195" s="167"/>
      <c r="AI2195" s="167"/>
      <c r="AJ2195" s="167"/>
      <c r="AK2195" s="167"/>
      <c r="AL2195" s="167"/>
      <c r="AM2195" s="167"/>
      <c r="AN2195" s="167"/>
      <c r="AO2195" s="167"/>
      <c r="AP2195" s="167"/>
      <c r="AQ2195" s="167"/>
      <c r="AR2195" s="167"/>
      <c r="AS2195" s="167"/>
      <c r="AT2195" s="167"/>
      <c r="AU2195" s="167"/>
      <c r="AV2195" s="167"/>
      <c r="AW2195" s="167"/>
      <c r="AX2195" s="167"/>
      <c r="AY2195" s="167"/>
      <c r="AZ2195" s="167"/>
      <c r="BA2195" s="167"/>
      <c r="BB2195" s="167"/>
      <c r="BC2195" s="167"/>
      <c r="BD2195" s="167"/>
      <c r="BE2195" s="167"/>
      <c r="BF2195" s="167"/>
      <c r="BG2195" s="167"/>
      <c r="BH2195" s="167"/>
      <c r="BI2195" s="167"/>
      <c r="BJ2195" s="167"/>
      <c r="BK2195" s="167"/>
      <c r="BL2195" s="166"/>
      <c r="BM2195" s="166"/>
      <c r="BN2195" s="166"/>
      <c r="BO2195" s="166"/>
      <c r="BP2195" s="166"/>
      <c r="BQ2195" s="166"/>
      <c r="BR2195" s="166"/>
      <c r="BS2195" s="166"/>
      <c r="BT2195" s="166"/>
      <c r="BU2195" s="166"/>
      <c r="BV2195" s="166"/>
      <c r="BW2195" s="166"/>
      <c r="BX2195" s="166"/>
      <c r="BY2195" s="166"/>
      <c r="BZ2195" s="166"/>
      <c r="CA2195" s="166"/>
      <c r="CB2195" s="166"/>
      <c r="CC2195" s="166"/>
      <c r="CD2195" s="166"/>
      <c r="CE2195" s="166"/>
      <c r="CF2195" s="166"/>
      <c r="CG2195" s="166"/>
      <c r="CH2195" s="166"/>
      <c r="CI2195" s="166"/>
      <c r="CJ2195" s="166"/>
      <c r="CK2195" s="166"/>
      <c r="CL2195" s="166"/>
      <c r="CM2195" s="166"/>
      <c r="CN2195" s="166"/>
      <c r="CO2195" s="166"/>
      <c r="CP2195" s="166"/>
      <c r="CQ2195" s="166"/>
      <c r="CR2195" s="166"/>
      <c r="CS2195" s="166"/>
      <c r="CT2195" s="166"/>
      <c r="CU2195" s="166"/>
      <c r="CV2195" s="166"/>
      <c r="CW2195" s="166"/>
      <c r="CX2195" s="166"/>
      <c r="CY2195" s="166"/>
      <c r="CZ2195" s="166"/>
      <c r="DA2195" s="166"/>
      <c r="DB2195" s="166"/>
      <c r="DC2195" s="166"/>
      <c r="DD2195" s="166"/>
      <c r="DE2195" s="166"/>
      <c r="DF2195" s="166"/>
      <c r="DG2195" s="166"/>
      <c r="DH2195" s="166"/>
      <c r="DI2195" s="166"/>
      <c r="DJ2195" s="166"/>
      <c r="DK2195" s="166"/>
      <c r="DL2195" s="166"/>
      <c r="DM2195" s="166"/>
      <c r="DN2195" s="166"/>
      <c r="DO2195" s="166"/>
      <c r="DP2195" s="166"/>
      <c r="DQ2195" s="166"/>
      <c r="DR2195" s="166"/>
      <c r="DS2195" s="166"/>
      <c r="DT2195" s="166"/>
      <c r="DU2195" s="166"/>
      <c r="DV2195" s="166"/>
      <c r="DW2195" s="166"/>
      <c r="DX2195" s="166"/>
      <c r="DY2195" s="166"/>
      <c r="DZ2195" s="166"/>
      <c r="EA2195" s="166"/>
      <c r="EB2195" s="166"/>
      <c r="EC2195" s="166"/>
      <c r="ED2195" s="166"/>
      <c r="EE2195" s="166"/>
      <c r="EF2195" s="166"/>
      <c r="EG2195" s="166"/>
      <c r="EH2195" s="166"/>
      <c r="EI2195" s="166"/>
      <c r="EJ2195" s="166"/>
      <c r="EK2195" s="166"/>
      <c r="EL2195" s="166"/>
      <c r="EM2195" s="166"/>
      <c r="EN2195" s="166"/>
      <c r="EO2195" s="166"/>
      <c r="EP2195" s="166"/>
      <c r="EQ2195" s="166"/>
      <c r="ER2195" s="166"/>
      <c r="ES2195" s="166"/>
      <c r="ET2195" s="166"/>
      <c r="EU2195" s="166"/>
      <c r="EV2195" s="166"/>
      <c r="EW2195" s="166"/>
      <c r="EX2195" s="166"/>
      <c r="EY2195" s="166"/>
      <c r="EZ2195" s="166"/>
      <c r="FA2195" s="166"/>
      <c r="FB2195" s="166"/>
      <c r="FC2195" s="166"/>
      <c r="FD2195" s="166"/>
      <c r="FE2195" s="166"/>
      <c r="FF2195" s="166"/>
      <c r="FG2195" s="166"/>
      <c r="FH2195" s="166"/>
      <c r="FI2195" s="166"/>
      <c r="FJ2195" s="166"/>
    </row>
    <row r="2196" spans="13:166" s="19" customFormat="1">
      <c r="M2196" s="166"/>
      <c r="N2196" s="166"/>
      <c r="O2196" s="166"/>
      <c r="P2196" s="166"/>
      <c r="Q2196" s="166"/>
      <c r="R2196" s="166"/>
      <c r="S2196" s="166"/>
      <c r="T2196" s="166"/>
      <c r="U2196" s="166"/>
      <c r="V2196" s="166"/>
      <c r="W2196" s="166"/>
      <c r="X2196" s="166"/>
      <c r="Y2196" s="166"/>
      <c r="Z2196" s="166"/>
      <c r="AA2196" s="166"/>
      <c r="AB2196" s="166"/>
      <c r="AC2196" s="166"/>
      <c r="AD2196" s="166"/>
      <c r="AE2196" s="166"/>
      <c r="AF2196" s="166"/>
      <c r="AG2196" s="166"/>
      <c r="AH2196" s="167"/>
      <c r="AI2196" s="167"/>
      <c r="AJ2196" s="167"/>
      <c r="AK2196" s="167"/>
      <c r="AL2196" s="167"/>
      <c r="AM2196" s="167"/>
      <c r="AN2196" s="167"/>
      <c r="AO2196" s="167"/>
      <c r="AP2196" s="167"/>
      <c r="AQ2196" s="167"/>
      <c r="AR2196" s="167"/>
      <c r="AS2196" s="167"/>
      <c r="AT2196" s="167"/>
      <c r="AU2196" s="167"/>
      <c r="AV2196" s="167"/>
      <c r="AW2196" s="167"/>
      <c r="AX2196" s="167"/>
      <c r="AY2196" s="167"/>
      <c r="AZ2196" s="167"/>
      <c r="BA2196" s="167"/>
      <c r="BB2196" s="167"/>
      <c r="BC2196" s="167"/>
      <c r="BD2196" s="167"/>
      <c r="BE2196" s="167"/>
      <c r="BF2196" s="167"/>
      <c r="BG2196" s="167"/>
      <c r="BH2196" s="167"/>
      <c r="BI2196" s="167"/>
      <c r="BJ2196" s="167"/>
      <c r="BK2196" s="167"/>
      <c r="BL2196" s="166"/>
      <c r="BM2196" s="166"/>
      <c r="BN2196" s="166"/>
      <c r="BO2196" s="166"/>
      <c r="BP2196" s="166"/>
      <c r="BQ2196" s="166"/>
      <c r="BR2196" s="166"/>
      <c r="BS2196" s="166"/>
      <c r="BT2196" s="166"/>
      <c r="BU2196" s="166"/>
      <c r="BV2196" s="166"/>
      <c r="BW2196" s="166"/>
      <c r="BX2196" s="166"/>
      <c r="BY2196" s="166"/>
      <c r="BZ2196" s="166"/>
      <c r="CA2196" s="166"/>
      <c r="CB2196" s="166"/>
      <c r="CC2196" s="166"/>
      <c r="CD2196" s="166"/>
      <c r="CE2196" s="166"/>
      <c r="CF2196" s="166"/>
      <c r="CG2196" s="166"/>
      <c r="CH2196" s="166"/>
      <c r="CI2196" s="166"/>
      <c r="CJ2196" s="166"/>
      <c r="CK2196" s="166"/>
      <c r="CL2196" s="166"/>
      <c r="CM2196" s="166"/>
      <c r="CN2196" s="166"/>
      <c r="CO2196" s="166"/>
      <c r="CP2196" s="166"/>
      <c r="CQ2196" s="166"/>
      <c r="CR2196" s="166"/>
      <c r="CS2196" s="166"/>
      <c r="CT2196" s="166"/>
      <c r="CU2196" s="166"/>
      <c r="CV2196" s="166"/>
      <c r="CW2196" s="166"/>
      <c r="CX2196" s="166"/>
      <c r="CY2196" s="166"/>
      <c r="CZ2196" s="166"/>
      <c r="DA2196" s="166"/>
      <c r="DB2196" s="166"/>
      <c r="DC2196" s="166"/>
      <c r="DD2196" s="166"/>
      <c r="DE2196" s="166"/>
      <c r="DF2196" s="166"/>
      <c r="DG2196" s="166"/>
      <c r="DH2196" s="166"/>
      <c r="DI2196" s="166"/>
      <c r="DJ2196" s="166"/>
      <c r="DK2196" s="166"/>
      <c r="DL2196" s="166"/>
      <c r="DM2196" s="166"/>
      <c r="DN2196" s="166"/>
      <c r="DO2196" s="166"/>
      <c r="DP2196" s="166"/>
      <c r="DQ2196" s="166"/>
      <c r="DR2196" s="166"/>
      <c r="DS2196" s="166"/>
      <c r="DT2196" s="166"/>
      <c r="DU2196" s="166"/>
      <c r="DV2196" s="166"/>
      <c r="DW2196" s="166"/>
      <c r="DX2196" s="166"/>
      <c r="DY2196" s="166"/>
      <c r="DZ2196" s="166"/>
      <c r="EA2196" s="166"/>
      <c r="EB2196" s="166"/>
      <c r="EC2196" s="166"/>
      <c r="ED2196" s="166"/>
      <c r="EE2196" s="166"/>
      <c r="EF2196" s="166"/>
      <c r="EG2196" s="166"/>
      <c r="EH2196" s="166"/>
      <c r="EI2196" s="166"/>
      <c r="EJ2196" s="166"/>
      <c r="EK2196" s="166"/>
      <c r="EL2196" s="166"/>
      <c r="EM2196" s="166"/>
      <c r="EN2196" s="166"/>
      <c r="EO2196" s="166"/>
      <c r="EP2196" s="166"/>
      <c r="EQ2196" s="166"/>
      <c r="ER2196" s="166"/>
      <c r="ES2196" s="166"/>
      <c r="ET2196" s="166"/>
      <c r="EU2196" s="166"/>
      <c r="EV2196" s="166"/>
      <c r="EW2196" s="166"/>
      <c r="EX2196" s="166"/>
      <c r="EY2196" s="166"/>
      <c r="EZ2196" s="166"/>
      <c r="FA2196" s="166"/>
      <c r="FB2196" s="166"/>
      <c r="FC2196" s="166"/>
      <c r="FD2196" s="166"/>
      <c r="FE2196" s="166"/>
      <c r="FF2196" s="166"/>
      <c r="FG2196" s="166"/>
      <c r="FH2196" s="166"/>
      <c r="FI2196" s="166"/>
      <c r="FJ2196" s="166"/>
    </row>
    <row r="2197" spans="13:166" s="19" customFormat="1">
      <c r="M2197" s="166"/>
      <c r="N2197" s="166"/>
      <c r="O2197" s="166"/>
      <c r="P2197" s="166"/>
      <c r="Q2197" s="166"/>
      <c r="R2197" s="166"/>
      <c r="S2197" s="166"/>
      <c r="T2197" s="166"/>
      <c r="U2197" s="166"/>
      <c r="V2197" s="166"/>
      <c r="W2197" s="166"/>
      <c r="X2197" s="166"/>
      <c r="Y2197" s="166"/>
      <c r="Z2197" s="166"/>
      <c r="AA2197" s="166"/>
      <c r="AB2197" s="166"/>
      <c r="AC2197" s="166"/>
      <c r="AD2197" s="166"/>
      <c r="AE2197" s="166"/>
      <c r="AF2197" s="166"/>
      <c r="AG2197" s="166"/>
      <c r="AH2197" s="167"/>
      <c r="AI2197" s="167"/>
      <c r="AJ2197" s="167"/>
      <c r="AK2197" s="167"/>
      <c r="AL2197" s="167"/>
      <c r="AM2197" s="167"/>
      <c r="AN2197" s="167"/>
      <c r="AO2197" s="167"/>
      <c r="AP2197" s="167"/>
      <c r="AQ2197" s="167"/>
      <c r="AR2197" s="167"/>
      <c r="AS2197" s="167"/>
      <c r="AT2197" s="167"/>
      <c r="AU2197" s="167"/>
      <c r="AV2197" s="167"/>
      <c r="AW2197" s="167"/>
      <c r="AX2197" s="167"/>
      <c r="AY2197" s="167"/>
      <c r="AZ2197" s="167"/>
      <c r="BA2197" s="167"/>
      <c r="BB2197" s="167"/>
      <c r="BC2197" s="167"/>
      <c r="BD2197" s="167"/>
      <c r="BE2197" s="167"/>
      <c r="BF2197" s="167"/>
      <c r="BG2197" s="167"/>
      <c r="BH2197" s="167"/>
      <c r="BI2197" s="167"/>
      <c r="BJ2197" s="167"/>
      <c r="BK2197" s="167"/>
      <c r="BL2197" s="166"/>
      <c r="BM2197" s="166"/>
      <c r="BN2197" s="166"/>
      <c r="BO2197" s="166"/>
      <c r="BP2197" s="166"/>
      <c r="BQ2197" s="166"/>
      <c r="BR2197" s="166"/>
      <c r="BS2197" s="166"/>
      <c r="BT2197" s="166"/>
      <c r="BU2197" s="166"/>
      <c r="BV2197" s="166"/>
      <c r="BW2197" s="166"/>
      <c r="BX2197" s="166"/>
      <c r="BY2197" s="166"/>
      <c r="BZ2197" s="166"/>
      <c r="CA2197" s="166"/>
      <c r="CB2197" s="166"/>
      <c r="CC2197" s="166"/>
      <c r="CD2197" s="166"/>
      <c r="CE2197" s="166"/>
      <c r="CF2197" s="166"/>
      <c r="CG2197" s="166"/>
      <c r="CH2197" s="166"/>
      <c r="CI2197" s="166"/>
      <c r="CJ2197" s="166"/>
      <c r="CK2197" s="166"/>
      <c r="CL2197" s="166"/>
      <c r="CM2197" s="166"/>
      <c r="CN2197" s="166"/>
      <c r="CO2197" s="166"/>
      <c r="CP2197" s="166"/>
      <c r="CQ2197" s="166"/>
      <c r="CR2197" s="166"/>
      <c r="CS2197" s="166"/>
      <c r="CT2197" s="166"/>
      <c r="CU2197" s="166"/>
      <c r="CV2197" s="166"/>
      <c r="CW2197" s="166"/>
      <c r="CX2197" s="166"/>
      <c r="CY2197" s="166"/>
      <c r="CZ2197" s="166"/>
      <c r="DA2197" s="166"/>
      <c r="DB2197" s="166"/>
      <c r="DC2197" s="166"/>
      <c r="DD2197" s="166"/>
      <c r="DE2197" s="166"/>
      <c r="DF2197" s="166"/>
      <c r="DG2197" s="166"/>
      <c r="DH2197" s="166"/>
      <c r="DI2197" s="166"/>
      <c r="DJ2197" s="166"/>
      <c r="DK2197" s="166"/>
      <c r="DL2197" s="166"/>
      <c r="DM2197" s="166"/>
      <c r="DN2197" s="166"/>
      <c r="DO2197" s="166"/>
      <c r="DP2197" s="166"/>
      <c r="DQ2197" s="166"/>
      <c r="DR2197" s="166"/>
      <c r="DS2197" s="166"/>
      <c r="DT2197" s="166"/>
      <c r="DU2197" s="166"/>
      <c r="DV2197" s="166"/>
      <c r="DW2197" s="166"/>
      <c r="DX2197" s="166"/>
      <c r="DY2197" s="166"/>
      <c r="DZ2197" s="166"/>
      <c r="EA2197" s="166"/>
      <c r="EB2197" s="166"/>
      <c r="EC2197" s="166"/>
      <c r="ED2197" s="166"/>
      <c r="EE2197" s="166"/>
      <c r="EF2197" s="166"/>
      <c r="EG2197" s="166"/>
      <c r="EH2197" s="166"/>
      <c r="EI2197" s="166"/>
      <c r="EJ2197" s="166"/>
      <c r="EK2197" s="166"/>
      <c r="EL2197" s="166"/>
      <c r="EM2197" s="166"/>
      <c r="EN2197" s="166"/>
      <c r="EO2197" s="166"/>
      <c r="EP2197" s="166"/>
      <c r="EQ2197" s="166"/>
      <c r="ER2197" s="166"/>
      <c r="ES2197" s="166"/>
      <c r="ET2197" s="166"/>
      <c r="EU2197" s="166"/>
      <c r="EV2197" s="166"/>
      <c r="EW2197" s="166"/>
      <c r="EX2197" s="166"/>
      <c r="EY2197" s="166"/>
      <c r="EZ2197" s="166"/>
      <c r="FA2197" s="166"/>
      <c r="FB2197" s="166"/>
      <c r="FC2197" s="166"/>
      <c r="FD2197" s="166"/>
      <c r="FE2197" s="166"/>
      <c r="FF2197" s="166"/>
      <c r="FG2197" s="166"/>
      <c r="FH2197" s="166"/>
      <c r="FI2197" s="166"/>
      <c r="FJ2197" s="166"/>
    </row>
    <row r="2198" spans="13:166" s="19" customFormat="1">
      <c r="M2198" s="166"/>
      <c r="N2198" s="166"/>
      <c r="O2198" s="166"/>
      <c r="P2198" s="166"/>
      <c r="Q2198" s="166"/>
      <c r="R2198" s="166"/>
      <c r="S2198" s="166"/>
      <c r="T2198" s="166"/>
      <c r="U2198" s="166"/>
      <c r="V2198" s="166"/>
      <c r="W2198" s="166"/>
      <c r="X2198" s="166"/>
      <c r="Y2198" s="166"/>
      <c r="Z2198" s="166"/>
      <c r="AA2198" s="166"/>
      <c r="AB2198" s="166"/>
      <c r="AC2198" s="166"/>
      <c r="AD2198" s="166"/>
      <c r="AE2198" s="166"/>
      <c r="AF2198" s="166"/>
      <c r="AG2198" s="166"/>
      <c r="AH2198" s="167"/>
      <c r="AI2198" s="167"/>
      <c r="AJ2198" s="167"/>
      <c r="AK2198" s="167"/>
      <c r="AL2198" s="167"/>
      <c r="AM2198" s="167"/>
      <c r="AN2198" s="167"/>
      <c r="AO2198" s="167"/>
      <c r="AP2198" s="167"/>
      <c r="AQ2198" s="167"/>
      <c r="AR2198" s="167"/>
      <c r="AS2198" s="167"/>
      <c r="AT2198" s="167"/>
      <c r="AU2198" s="167"/>
      <c r="AV2198" s="167"/>
      <c r="AW2198" s="167"/>
      <c r="AX2198" s="167"/>
      <c r="AY2198" s="167"/>
      <c r="AZ2198" s="167"/>
      <c r="BA2198" s="167"/>
      <c r="BB2198" s="167"/>
      <c r="BC2198" s="167"/>
      <c r="BD2198" s="167"/>
      <c r="BE2198" s="167"/>
      <c r="BF2198" s="167"/>
      <c r="BG2198" s="167"/>
      <c r="BH2198" s="167"/>
      <c r="BI2198" s="167"/>
      <c r="BJ2198" s="167"/>
      <c r="BK2198" s="167"/>
      <c r="BL2198" s="166"/>
      <c r="BM2198" s="166"/>
      <c r="BN2198" s="166"/>
      <c r="BO2198" s="166"/>
      <c r="BP2198" s="166"/>
      <c r="BQ2198" s="166"/>
      <c r="BR2198" s="166"/>
      <c r="BS2198" s="166"/>
      <c r="BT2198" s="166"/>
      <c r="BU2198" s="166"/>
      <c r="BV2198" s="166"/>
      <c r="BW2198" s="166"/>
      <c r="BX2198" s="166"/>
      <c r="BY2198" s="166"/>
      <c r="BZ2198" s="166"/>
      <c r="CA2198" s="166"/>
      <c r="CB2198" s="166"/>
      <c r="CC2198" s="166"/>
      <c r="CD2198" s="166"/>
      <c r="CE2198" s="166"/>
      <c r="CF2198" s="166"/>
      <c r="CG2198" s="166"/>
      <c r="CH2198" s="166"/>
      <c r="CI2198" s="166"/>
      <c r="CJ2198" s="166"/>
      <c r="CK2198" s="166"/>
      <c r="CL2198" s="166"/>
      <c r="CM2198" s="166"/>
      <c r="CN2198" s="166"/>
      <c r="CO2198" s="166"/>
      <c r="CP2198" s="166"/>
      <c r="CQ2198" s="166"/>
      <c r="CR2198" s="166"/>
      <c r="CS2198" s="166"/>
      <c r="CT2198" s="166"/>
      <c r="CU2198" s="166"/>
      <c r="CV2198" s="166"/>
      <c r="CW2198" s="166"/>
      <c r="CX2198" s="166"/>
      <c r="CY2198" s="166"/>
      <c r="CZ2198" s="166"/>
      <c r="DA2198" s="166"/>
      <c r="DB2198" s="166"/>
      <c r="DC2198" s="166"/>
      <c r="DD2198" s="166"/>
      <c r="DE2198" s="166"/>
      <c r="DF2198" s="166"/>
      <c r="DG2198" s="166"/>
      <c r="DH2198" s="166"/>
      <c r="DI2198" s="166"/>
      <c r="DJ2198" s="166"/>
      <c r="DK2198" s="166"/>
      <c r="DL2198" s="166"/>
      <c r="DM2198" s="166"/>
      <c r="DN2198" s="166"/>
      <c r="DO2198" s="166"/>
      <c r="DP2198" s="166"/>
      <c r="DQ2198" s="166"/>
      <c r="DR2198" s="166"/>
      <c r="DS2198" s="166"/>
      <c r="DT2198" s="166"/>
      <c r="DU2198" s="166"/>
      <c r="DV2198" s="166"/>
      <c r="DW2198" s="166"/>
      <c r="DX2198" s="166"/>
      <c r="DY2198" s="166"/>
      <c r="DZ2198" s="166"/>
      <c r="EA2198" s="166"/>
      <c r="EB2198" s="166"/>
      <c r="EC2198" s="166"/>
      <c r="ED2198" s="166"/>
      <c r="EE2198" s="166"/>
      <c r="EF2198" s="166"/>
      <c r="EG2198" s="166"/>
      <c r="EH2198" s="166"/>
      <c r="EI2198" s="166"/>
      <c r="EJ2198" s="166"/>
      <c r="EK2198" s="166"/>
      <c r="EL2198" s="166"/>
      <c r="EM2198" s="166"/>
      <c r="EN2198" s="166"/>
      <c r="EO2198" s="166"/>
      <c r="EP2198" s="166"/>
      <c r="EQ2198" s="166"/>
      <c r="ER2198" s="166"/>
      <c r="ES2198" s="166"/>
      <c r="ET2198" s="166"/>
      <c r="EU2198" s="166"/>
      <c r="EV2198" s="166"/>
      <c r="EW2198" s="166"/>
      <c r="EX2198" s="166"/>
      <c r="EY2198" s="166"/>
      <c r="EZ2198" s="166"/>
      <c r="FA2198" s="166"/>
      <c r="FB2198" s="166"/>
      <c r="FC2198" s="166"/>
      <c r="FD2198" s="166"/>
      <c r="FE2198" s="166"/>
      <c r="FF2198" s="166"/>
      <c r="FG2198" s="166"/>
      <c r="FH2198" s="166"/>
      <c r="FI2198" s="166"/>
      <c r="FJ2198" s="166"/>
    </row>
    <row r="2199" spans="13:166" s="19" customFormat="1">
      <c r="M2199" s="166"/>
      <c r="N2199" s="166"/>
      <c r="O2199" s="166"/>
      <c r="P2199" s="166"/>
      <c r="Q2199" s="166"/>
      <c r="R2199" s="166"/>
      <c r="S2199" s="166"/>
      <c r="T2199" s="166"/>
      <c r="U2199" s="166"/>
      <c r="V2199" s="166"/>
      <c r="W2199" s="166"/>
      <c r="X2199" s="166"/>
      <c r="Y2199" s="166"/>
      <c r="Z2199" s="166"/>
      <c r="AA2199" s="166"/>
      <c r="AB2199" s="166"/>
      <c r="AC2199" s="166"/>
      <c r="AD2199" s="166"/>
      <c r="AE2199" s="166"/>
      <c r="AF2199" s="166"/>
      <c r="AG2199" s="166"/>
      <c r="AH2199" s="167"/>
      <c r="AI2199" s="167"/>
      <c r="AJ2199" s="167"/>
      <c r="AK2199" s="167"/>
      <c r="AL2199" s="167"/>
      <c r="AM2199" s="167"/>
      <c r="AN2199" s="167"/>
      <c r="AO2199" s="167"/>
      <c r="AP2199" s="167"/>
      <c r="AQ2199" s="167"/>
      <c r="AR2199" s="167"/>
      <c r="AS2199" s="167"/>
      <c r="AT2199" s="167"/>
      <c r="AU2199" s="167"/>
      <c r="AV2199" s="167"/>
      <c r="AW2199" s="167"/>
      <c r="AX2199" s="167"/>
      <c r="AY2199" s="167"/>
      <c r="AZ2199" s="167"/>
      <c r="BA2199" s="167"/>
      <c r="BB2199" s="167"/>
      <c r="BC2199" s="167"/>
      <c r="BD2199" s="167"/>
      <c r="BE2199" s="167"/>
      <c r="BF2199" s="167"/>
      <c r="BG2199" s="167"/>
      <c r="BH2199" s="167"/>
      <c r="BI2199" s="167"/>
      <c r="BJ2199" s="167"/>
      <c r="BK2199" s="167"/>
      <c r="BL2199" s="166"/>
      <c r="BM2199" s="166"/>
      <c r="BN2199" s="166"/>
      <c r="BO2199" s="166"/>
      <c r="BP2199" s="166"/>
      <c r="BQ2199" s="166"/>
      <c r="BR2199" s="166"/>
      <c r="BS2199" s="166"/>
      <c r="BT2199" s="166"/>
      <c r="BU2199" s="166"/>
      <c r="BV2199" s="166"/>
      <c r="BW2199" s="166"/>
      <c r="BX2199" s="166"/>
      <c r="BY2199" s="166"/>
      <c r="BZ2199" s="166"/>
      <c r="CA2199" s="166"/>
      <c r="CB2199" s="166"/>
      <c r="CC2199" s="166"/>
      <c r="CD2199" s="166"/>
      <c r="CE2199" s="166"/>
      <c r="CF2199" s="166"/>
      <c r="CG2199" s="166"/>
      <c r="CH2199" s="166"/>
      <c r="CI2199" s="166"/>
      <c r="CJ2199" s="166"/>
      <c r="CK2199" s="166"/>
      <c r="CL2199" s="166"/>
      <c r="CM2199" s="166"/>
      <c r="CN2199" s="166"/>
      <c r="CO2199" s="166"/>
      <c r="CP2199" s="166"/>
      <c r="CQ2199" s="166"/>
      <c r="CR2199" s="166"/>
      <c r="CS2199" s="166"/>
      <c r="CT2199" s="166"/>
      <c r="CU2199" s="166"/>
      <c r="CV2199" s="166"/>
      <c r="CW2199" s="166"/>
      <c r="CX2199" s="166"/>
      <c r="CY2199" s="166"/>
      <c r="CZ2199" s="166"/>
      <c r="DA2199" s="166"/>
      <c r="DB2199" s="166"/>
      <c r="DC2199" s="166"/>
      <c r="DD2199" s="166"/>
      <c r="DE2199" s="166"/>
      <c r="DF2199" s="166"/>
      <c r="DG2199" s="166"/>
      <c r="DH2199" s="166"/>
      <c r="DI2199" s="166"/>
      <c r="DJ2199" s="166"/>
      <c r="DK2199" s="166"/>
      <c r="DL2199" s="166"/>
      <c r="DM2199" s="166"/>
      <c r="DN2199" s="166"/>
      <c r="DO2199" s="166"/>
      <c r="DP2199" s="166"/>
      <c r="DQ2199" s="166"/>
      <c r="DR2199" s="166"/>
      <c r="DS2199" s="166"/>
      <c r="DT2199" s="166"/>
      <c r="DU2199" s="166"/>
      <c r="DV2199" s="166"/>
      <c r="DW2199" s="166"/>
      <c r="DX2199" s="166"/>
      <c r="DY2199" s="166"/>
      <c r="DZ2199" s="166"/>
      <c r="EA2199" s="166"/>
      <c r="EB2199" s="166"/>
      <c r="EC2199" s="166"/>
      <c r="ED2199" s="166"/>
      <c r="EE2199" s="166"/>
      <c r="EF2199" s="166"/>
      <c r="EG2199" s="166"/>
      <c r="EH2199" s="166"/>
      <c r="EI2199" s="166"/>
      <c r="EJ2199" s="166"/>
      <c r="EK2199" s="166"/>
      <c r="EL2199" s="166"/>
      <c r="EM2199" s="166"/>
      <c r="EN2199" s="166"/>
      <c r="EO2199" s="166"/>
      <c r="EP2199" s="166"/>
      <c r="EQ2199" s="166"/>
      <c r="ER2199" s="166"/>
      <c r="ES2199" s="166"/>
      <c r="ET2199" s="166"/>
      <c r="EU2199" s="166"/>
      <c r="EV2199" s="166"/>
      <c r="EW2199" s="166"/>
      <c r="EX2199" s="166"/>
      <c r="EY2199" s="166"/>
      <c r="EZ2199" s="166"/>
      <c r="FA2199" s="166"/>
      <c r="FB2199" s="166"/>
      <c r="FC2199" s="166"/>
      <c r="FD2199" s="166"/>
      <c r="FE2199" s="166"/>
      <c r="FF2199" s="166"/>
      <c r="FG2199" s="166"/>
      <c r="FH2199" s="166"/>
      <c r="FI2199" s="166"/>
      <c r="FJ2199" s="166"/>
    </row>
    <row r="2200" spans="13:166" s="19" customFormat="1">
      <c r="M2200" s="166"/>
      <c r="N2200" s="166"/>
      <c r="O2200" s="166"/>
      <c r="P2200" s="166"/>
      <c r="Q2200" s="166"/>
      <c r="R2200" s="166"/>
      <c r="S2200" s="166"/>
      <c r="T2200" s="166"/>
      <c r="U2200" s="166"/>
      <c r="V2200" s="166"/>
      <c r="W2200" s="166"/>
      <c r="X2200" s="166"/>
      <c r="Y2200" s="166"/>
      <c r="Z2200" s="166"/>
      <c r="AA2200" s="166"/>
      <c r="AB2200" s="166"/>
      <c r="AC2200" s="166"/>
      <c r="AD2200" s="166"/>
      <c r="AE2200" s="166"/>
      <c r="AF2200" s="166"/>
      <c r="AG2200" s="166"/>
      <c r="AH2200" s="167"/>
      <c r="AI2200" s="167"/>
      <c r="AJ2200" s="167"/>
      <c r="AK2200" s="167"/>
      <c r="AL2200" s="167"/>
      <c r="AM2200" s="167"/>
      <c r="AN2200" s="167"/>
      <c r="AO2200" s="167"/>
      <c r="AP2200" s="167"/>
      <c r="AQ2200" s="167"/>
      <c r="AR2200" s="167"/>
      <c r="AS2200" s="167"/>
      <c r="AT2200" s="167"/>
      <c r="AU2200" s="167"/>
      <c r="AV2200" s="167"/>
      <c r="AW2200" s="167"/>
      <c r="AX2200" s="167"/>
      <c r="AY2200" s="167"/>
      <c r="AZ2200" s="167"/>
      <c r="BA2200" s="167"/>
      <c r="BB2200" s="167"/>
      <c r="BC2200" s="167"/>
      <c r="BD2200" s="167"/>
      <c r="BE2200" s="167"/>
      <c r="BF2200" s="167"/>
      <c r="BG2200" s="167"/>
      <c r="BH2200" s="167"/>
      <c r="BI2200" s="167"/>
      <c r="BJ2200" s="167"/>
      <c r="BK2200" s="167"/>
      <c r="BL2200" s="166"/>
      <c r="BM2200" s="166"/>
      <c r="BN2200" s="166"/>
      <c r="BO2200" s="166"/>
      <c r="BP2200" s="166"/>
      <c r="BQ2200" s="166"/>
      <c r="BR2200" s="166"/>
      <c r="BS2200" s="166"/>
      <c r="BT2200" s="166"/>
      <c r="BU2200" s="166"/>
      <c r="BV2200" s="166"/>
      <c r="BW2200" s="166"/>
      <c r="BX2200" s="166"/>
      <c r="BY2200" s="166"/>
      <c r="BZ2200" s="166"/>
      <c r="CA2200" s="166"/>
      <c r="CB2200" s="166"/>
      <c r="CC2200" s="166"/>
      <c r="CD2200" s="166"/>
      <c r="CE2200" s="166"/>
      <c r="CF2200" s="166"/>
      <c r="CG2200" s="166"/>
      <c r="CH2200" s="166"/>
      <c r="CI2200" s="166"/>
      <c r="CJ2200" s="166"/>
      <c r="CK2200" s="166"/>
      <c r="CL2200" s="166"/>
      <c r="CM2200" s="166"/>
      <c r="CN2200" s="166"/>
      <c r="CO2200" s="166"/>
      <c r="CP2200" s="166"/>
      <c r="CQ2200" s="166"/>
      <c r="CR2200" s="166"/>
      <c r="CS2200" s="166"/>
      <c r="CT2200" s="166"/>
      <c r="CU2200" s="166"/>
      <c r="CV2200" s="166"/>
      <c r="CW2200" s="166"/>
      <c r="CX2200" s="166"/>
      <c r="CY2200" s="166"/>
      <c r="CZ2200" s="166"/>
      <c r="DA2200" s="166"/>
      <c r="DB2200" s="166"/>
      <c r="DC2200" s="166"/>
      <c r="DD2200" s="166"/>
      <c r="DE2200" s="166"/>
      <c r="DF2200" s="166"/>
      <c r="DG2200" s="166"/>
      <c r="DH2200" s="166"/>
      <c r="DI2200" s="166"/>
      <c r="DJ2200" s="166"/>
      <c r="DK2200" s="166"/>
      <c r="DL2200" s="166"/>
      <c r="DM2200" s="166"/>
      <c r="DN2200" s="166"/>
      <c r="DO2200" s="166"/>
      <c r="DP2200" s="166"/>
      <c r="DQ2200" s="166"/>
      <c r="DR2200" s="166"/>
      <c r="DS2200" s="166"/>
      <c r="DT2200" s="166"/>
      <c r="DU2200" s="166"/>
      <c r="DV2200" s="166"/>
      <c r="DW2200" s="166"/>
      <c r="DX2200" s="166"/>
      <c r="DY2200" s="166"/>
      <c r="DZ2200" s="166"/>
      <c r="EA2200" s="166"/>
      <c r="EB2200" s="166"/>
      <c r="EC2200" s="166"/>
      <c r="ED2200" s="166"/>
      <c r="EE2200" s="166"/>
      <c r="EF2200" s="166"/>
      <c r="EG2200" s="166"/>
      <c r="EH2200" s="166"/>
      <c r="EI2200" s="166"/>
      <c r="EJ2200" s="166"/>
      <c r="EK2200" s="166"/>
      <c r="EL2200" s="166"/>
      <c r="EM2200" s="166"/>
      <c r="EN2200" s="166"/>
      <c r="EO2200" s="166"/>
      <c r="EP2200" s="166"/>
      <c r="EQ2200" s="166"/>
      <c r="ER2200" s="166"/>
      <c r="ES2200" s="166"/>
      <c r="ET2200" s="166"/>
      <c r="EU2200" s="166"/>
      <c r="EV2200" s="166"/>
      <c r="EW2200" s="166"/>
      <c r="EX2200" s="166"/>
      <c r="EY2200" s="166"/>
      <c r="EZ2200" s="166"/>
      <c r="FA2200" s="166"/>
      <c r="FB2200" s="166"/>
      <c r="FC2200" s="166"/>
      <c r="FD2200" s="166"/>
      <c r="FE2200" s="166"/>
      <c r="FF2200" s="166"/>
      <c r="FG2200" s="166"/>
      <c r="FH2200" s="166"/>
      <c r="FI2200" s="166"/>
      <c r="FJ2200" s="166"/>
    </row>
    <row r="2201" spans="13:166" s="19" customFormat="1">
      <c r="M2201" s="166"/>
      <c r="N2201" s="166"/>
      <c r="O2201" s="166"/>
      <c r="P2201" s="166"/>
      <c r="Q2201" s="166"/>
      <c r="R2201" s="166"/>
      <c r="S2201" s="166"/>
      <c r="T2201" s="166"/>
      <c r="U2201" s="166"/>
      <c r="V2201" s="166"/>
      <c r="W2201" s="166"/>
      <c r="X2201" s="166"/>
      <c r="Y2201" s="166"/>
      <c r="Z2201" s="166"/>
      <c r="AA2201" s="166"/>
      <c r="AB2201" s="166"/>
      <c r="AC2201" s="166"/>
      <c r="AD2201" s="166"/>
      <c r="AE2201" s="166"/>
      <c r="AF2201" s="166"/>
      <c r="AG2201" s="166"/>
      <c r="AH2201" s="167"/>
      <c r="AI2201" s="167"/>
      <c r="AJ2201" s="167"/>
      <c r="AK2201" s="167"/>
      <c r="AL2201" s="167"/>
      <c r="AM2201" s="167"/>
      <c r="AN2201" s="167"/>
      <c r="AO2201" s="167"/>
      <c r="AP2201" s="167"/>
      <c r="AQ2201" s="167"/>
      <c r="AR2201" s="167"/>
      <c r="AS2201" s="167"/>
      <c r="AT2201" s="167"/>
      <c r="AU2201" s="167"/>
      <c r="AV2201" s="167"/>
      <c r="AW2201" s="167"/>
      <c r="AX2201" s="167"/>
      <c r="AY2201" s="167"/>
      <c r="AZ2201" s="167"/>
      <c r="BA2201" s="167"/>
      <c r="BB2201" s="167"/>
      <c r="BC2201" s="167"/>
      <c r="BD2201" s="167"/>
      <c r="BE2201" s="167"/>
      <c r="BF2201" s="167"/>
      <c r="BG2201" s="167"/>
      <c r="BH2201" s="167"/>
      <c r="BI2201" s="167"/>
      <c r="BJ2201" s="167"/>
      <c r="BK2201" s="167"/>
      <c r="BL2201" s="166"/>
      <c r="BM2201" s="166"/>
      <c r="BN2201" s="166"/>
      <c r="BO2201" s="166"/>
      <c r="BP2201" s="166"/>
      <c r="BQ2201" s="166"/>
      <c r="BR2201" s="166"/>
      <c r="BS2201" s="166"/>
      <c r="BT2201" s="166"/>
      <c r="BU2201" s="166"/>
      <c r="BV2201" s="166"/>
      <c r="BW2201" s="166"/>
      <c r="BX2201" s="166"/>
      <c r="BY2201" s="166"/>
      <c r="BZ2201" s="166"/>
      <c r="CA2201" s="166"/>
      <c r="CB2201" s="166"/>
      <c r="CC2201" s="166"/>
      <c r="CD2201" s="166"/>
      <c r="CE2201" s="166"/>
      <c r="CF2201" s="166"/>
      <c r="CG2201" s="166"/>
      <c r="CH2201" s="166"/>
      <c r="CI2201" s="166"/>
      <c r="CJ2201" s="166"/>
      <c r="CK2201" s="166"/>
      <c r="CL2201" s="166"/>
      <c r="CM2201" s="166"/>
      <c r="CN2201" s="166"/>
      <c r="CO2201" s="166"/>
      <c r="CP2201" s="166"/>
      <c r="CQ2201" s="166"/>
      <c r="CR2201" s="166"/>
      <c r="CS2201" s="166"/>
      <c r="CT2201" s="166"/>
      <c r="CU2201" s="166"/>
      <c r="CV2201" s="166"/>
      <c r="CW2201" s="166"/>
      <c r="CX2201" s="166"/>
      <c r="CY2201" s="166"/>
      <c r="CZ2201" s="166"/>
      <c r="DA2201" s="166"/>
      <c r="DB2201" s="166"/>
      <c r="DC2201" s="166"/>
      <c r="DD2201" s="166"/>
      <c r="DE2201" s="166"/>
      <c r="DF2201" s="166"/>
      <c r="DG2201" s="166"/>
      <c r="DH2201" s="166"/>
      <c r="DI2201" s="166"/>
      <c r="DJ2201" s="166"/>
      <c r="DK2201" s="166"/>
      <c r="DL2201" s="166"/>
      <c r="DM2201" s="166"/>
      <c r="DN2201" s="166"/>
      <c r="DO2201" s="166"/>
      <c r="DP2201" s="166"/>
      <c r="DQ2201" s="166"/>
      <c r="DR2201" s="166"/>
      <c r="DS2201" s="166"/>
      <c r="DT2201" s="166"/>
      <c r="DU2201" s="166"/>
      <c r="DV2201" s="166"/>
      <c r="DW2201" s="166"/>
      <c r="DX2201" s="166"/>
      <c r="DY2201" s="166"/>
      <c r="DZ2201" s="166"/>
      <c r="EA2201" s="166"/>
      <c r="EB2201" s="166"/>
      <c r="EC2201" s="166"/>
      <c r="ED2201" s="166"/>
      <c r="EE2201" s="166"/>
      <c r="EF2201" s="166"/>
      <c r="EG2201" s="166"/>
      <c r="EH2201" s="166"/>
      <c r="EI2201" s="166"/>
      <c r="EJ2201" s="166"/>
      <c r="EK2201" s="166"/>
      <c r="EL2201" s="166"/>
      <c r="EM2201" s="166"/>
      <c r="EN2201" s="166"/>
      <c r="EO2201" s="166"/>
      <c r="EP2201" s="166"/>
      <c r="EQ2201" s="166"/>
      <c r="ER2201" s="166"/>
      <c r="ES2201" s="166"/>
      <c r="ET2201" s="166"/>
      <c r="EU2201" s="166"/>
      <c r="EV2201" s="166"/>
      <c r="EW2201" s="166"/>
      <c r="EX2201" s="166"/>
      <c r="EY2201" s="166"/>
      <c r="EZ2201" s="166"/>
      <c r="FA2201" s="166"/>
      <c r="FB2201" s="166"/>
      <c r="FC2201" s="166"/>
      <c r="FD2201" s="166"/>
      <c r="FE2201" s="166"/>
      <c r="FF2201" s="166"/>
      <c r="FG2201" s="166"/>
      <c r="FH2201" s="166"/>
      <c r="FI2201" s="166"/>
      <c r="FJ2201" s="166"/>
    </row>
    <row r="2202" spans="13:166" s="19" customFormat="1">
      <c r="M2202" s="166"/>
      <c r="N2202" s="166"/>
      <c r="O2202" s="166"/>
      <c r="P2202" s="166"/>
      <c r="Q2202" s="166"/>
      <c r="R2202" s="166"/>
      <c r="S2202" s="166"/>
      <c r="T2202" s="166"/>
      <c r="U2202" s="166"/>
      <c r="V2202" s="166"/>
      <c r="W2202" s="166"/>
      <c r="X2202" s="166"/>
      <c r="Y2202" s="166"/>
      <c r="Z2202" s="166"/>
      <c r="AA2202" s="166"/>
      <c r="AB2202" s="166"/>
      <c r="AC2202" s="166"/>
      <c r="AD2202" s="166"/>
      <c r="AE2202" s="166"/>
      <c r="AF2202" s="166"/>
      <c r="AG2202" s="166"/>
      <c r="AH2202" s="167"/>
      <c r="AI2202" s="167"/>
      <c r="AJ2202" s="167"/>
      <c r="AK2202" s="167"/>
      <c r="AL2202" s="167"/>
      <c r="AM2202" s="167"/>
      <c r="AN2202" s="167"/>
      <c r="AO2202" s="167"/>
      <c r="AP2202" s="167"/>
      <c r="AQ2202" s="167"/>
      <c r="AR2202" s="167"/>
      <c r="AS2202" s="167"/>
      <c r="AT2202" s="167"/>
      <c r="AU2202" s="167"/>
      <c r="AV2202" s="167"/>
      <c r="AW2202" s="167"/>
      <c r="AX2202" s="167"/>
      <c r="AY2202" s="167"/>
      <c r="AZ2202" s="167"/>
      <c r="BA2202" s="167"/>
      <c r="BB2202" s="167"/>
      <c r="BC2202" s="167"/>
      <c r="BD2202" s="167"/>
      <c r="BE2202" s="167"/>
      <c r="BF2202" s="167"/>
      <c r="BG2202" s="167"/>
      <c r="BH2202" s="167"/>
      <c r="BI2202" s="167"/>
      <c r="BJ2202" s="167"/>
      <c r="BK2202" s="167"/>
      <c r="BL2202" s="166"/>
      <c r="BM2202" s="166"/>
      <c r="BN2202" s="166"/>
      <c r="BO2202" s="166"/>
      <c r="BP2202" s="166"/>
      <c r="BQ2202" s="166"/>
      <c r="BR2202" s="166"/>
      <c r="BS2202" s="166"/>
      <c r="BT2202" s="166"/>
      <c r="BU2202" s="166"/>
      <c r="BV2202" s="166"/>
      <c r="BW2202" s="166"/>
      <c r="BX2202" s="166"/>
      <c r="BY2202" s="166"/>
      <c r="BZ2202" s="166"/>
      <c r="CA2202" s="166"/>
      <c r="CB2202" s="166"/>
      <c r="CC2202" s="166"/>
      <c r="CD2202" s="166"/>
      <c r="CE2202" s="166"/>
      <c r="CF2202" s="166"/>
      <c r="CG2202" s="166"/>
      <c r="CH2202" s="166"/>
      <c r="CI2202" s="166"/>
      <c r="CJ2202" s="166"/>
      <c r="CK2202" s="166"/>
      <c r="CL2202" s="166"/>
      <c r="CM2202" s="166"/>
      <c r="CN2202" s="166"/>
      <c r="CO2202" s="166"/>
      <c r="CP2202" s="166"/>
      <c r="CQ2202" s="166"/>
      <c r="CR2202" s="166"/>
      <c r="CS2202" s="166"/>
      <c r="CT2202" s="166"/>
      <c r="CU2202" s="166"/>
      <c r="CV2202" s="166"/>
      <c r="CW2202" s="166"/>
      <c r="CX2202" s="166"/>
      <c r="CY2202" s="166"/>
      <c r="CZ2202" s="166"/>
      <c r="DA2202" s="166"/>
      <c r="DB2202" s="166"/>
      <c r="DC2202" s="166"/>
      <c r="DD2202" s="166"/>
      <c r="DE2202" s="166"/>
      <c r="DF2202" s="166"/>
      <c r="DG2202" s="166"/>
      <c r="DH2202" s="166"/>
      <c r="DI2202" s="166"/>
      <c r="DJ2202" s="166"/>
      <c r="DK2202" s="166"/>
      <c r="DL2202" s="166"/>
      <c r="DM2202" s="166"/>
      <c r="DN2202" s="166"/>
      <c r="DO2202" s="166"/>
      <c r="DP2202" s="166"/>
      <c r="DQ2202" s="166"/>
      <c r="DR2202" s="166"/>
      <c r="DS2202" s="166"/>
      <c r="DT2202" s="166"/>
      <c r="DU2202" s="166"/>
      <c r="DV2202" s="166"/>
      <c r="DW2202" s="166"/>
      <c r="DX2202" s="166"/>
      <c r="DY2202" s="166"/>
      <c r="DZ2202" s="166"/>
      <c r="EA2202" s="166"/>
      <c r="EB2202" s="166"/>
      <c r="EC2202" s="166"/>
      <c r="ED2202" s="166"/>
      <c r="EE2202" s="166"/>
      <c r="EF2202" s="166"/>
      <c r="EG2202" s="166"/>
      <c r="EH2202" s="166"/>
      <c r="EI2202" s="166"/>
      <c r="EJ2202" s="166"/>
      <c r="EK2202" s="166"/>
      <c r="EL2202" s="166"/>
      <c r="EM2202" s="166"/>
      <c r="EN2202" s="166"/>
      <c r="EO2202" s="166"/>
      <c r="EP2202" s="166"/>
      <c r="EQ2202" s="166"/>
      <c r="ER2202" s="166"/>
      <c r="ES2202" s="166"/>
      <c r="ET2202" s="166"/>
      <c r="EU2202" s="166"/>
      <c r="EV2202" s="166"/>
      <c r="EW2202" s="166"/>
      <c r="EX2202" s="166"/>
      <c r="EY2202" s="166"/>
      <c r="EZ2202" s="166"/>
      <c r="FA2202" s="166"/>
      <c r="FB2202" s="166"/>
      <c r="FC2202" s="166"/>
      <c r="FD2202" s="166"/>
      <c r="FE2202" s="166"/>
      <c r="FF2202" s="166"/>
      <c r="FG2202" s="166"/>
      <c r="FH2202" s="166"/>
      <c r="FI2202" s="166"/>
      <c r="FJ2202" s="166"/>
    </row>
    <row r="2203" spans="13:166" s="19" customFormat="1">
      <c r="M2203" s="166"/>
      <c r="N2203" s="166"/>
      <c r="O2203" s="166"/>
      <c r="P2203" s="166"/>
      <c r="Q2203" s="166"/>
      <c r="R2203" s="166"/>
      <c r="S2203" s="166"/>
      <c r="T2203" s="166"/>
      <c r="U2203" s="166"/>
      <c r="V2203" s="166"/>
      <c r="W2203" s="166"/>
      <c r="X2203" s="166"/>
      <c r="Y2203" s="166"/>
      <c r="Z2203" s="166"/>
      <c r="AA2203" s="166"/>
      <c r="AB2203" s="166"/>
      <c r="AC2203" s="166"/>
      <c r="AD2203" s="166"/>
      <c r="AE2203" s="166"/>
      <c r="AF2203" s="166"/>
      <c r="AG2203" s="166"/>
      <c r="AH2203" s="167"/>
      <c r="AI2203" s="167"/>
      <c r="AJ2203" s="167"/>
      <c r="AK2203" s="167"/>
      <c r="AL2203" s="167"/>
      <c r="AM2203" s="167"/>
      <c r="AN2203" s="167"/>
      <c r="AO2203" s="167"/>
      <c r="AP2203" s="167"/>
      <c r="AQ2203" s="167"/>
      <c r="AR2203" s="167"/>
      <c r="AS2203" s="167"/>
      <c r="AT2203" s="167"/>
      <c r="AU2203" s="167"/>
      <c r="AV2203" s="167"/>
      <c r="AW2203" s="167"/>
      <c r="AX2203" s="167"/>
      <c r="AY2203" s="167"/>
      <c r="AZ2203" s="167"/>
      <c r="BA2203" s="167"/>
      <c r="BB2203" s="167"/>
      <c r="BC2203" s="167"/>
      <c r="BD2203" s="167"/>
      <c r="BE2203" s="167"/>
      <c r="BF2203" s="167"/>
      <c r="BG2203" s="167"/>
      <c r="BH2203" s="167"/>
      <c r="BI2203" s="167"/>
      <c r="BJ2203" s="167"/>
      <c r="BK2203" s="167"/>
      <c r="BL2203" s="166"/>
      <c r="BM2203" s="166"/>
      <c r="BN2203" s="166"/>
      <c r="BO2203" s="166"/>
      <c r="BP2203" s="166"/>
      <c r="BQ2203" s="166"/>
      <c r="BR2203" s="166"/>
      <c r="BS2203" s="166"/>
      <c r="BT2203" s="166"/>
      <c r="BU2203" s="166"/>
      <c r="BV2203" s="166"/>
      <c r="BW2203" s="166"/>
      <c r="BX2203" s="166"/>
      <c r="BY2203" s="166"/>
      <c r="BZ2203" s="166"/>
      <c r="CA2203" s="166"/>
      <c r="CB2203" s="166"/>
      <c r="CC2203" s="166"/>
      <c r="CD2203" s="166"/>
      <c r="CE2203" s="166"/>
      <c r="CF2203" s="166"/>
      <c r="CG2203" s="166"/>
      <c r="CH2203" s="166"/>
      <c r="CI2203" s="166"/>
      <c r="CJ2203" s="166"/>
      <c r="CK2203" s="166"/>
      <c r="CL2203" s="166"/>
      <c r="CM2203" s="166"/>
      <c r="CN2203" s="166"/>
      <c r="CO2203" s="166"/>
      <c r="CP2203" s="166"/>
      <c r="CQ2203" s="166"/>
      <c r="CR2203" s="166"/>
      <c r="CS2203" s="166"/>
      <c r="CT2203" s="166"/>
      <c r="CU2203" s="166"/>
      <c r="CV2203" s="166"/>
      <c r="CW2203" s="166"/>
      <c r="CX2203" s="166"/>
      <c r="CY2203" s="166"/>
      <c r="CZ2203" s="166"/>
      <c r="DA2203" s="166"/>
      <c r="DB2203" s="166"/>
      <c r="DC2203" s="166"/>
      <c r="DD2203" s="166"/>
      <c r="DE2203" s="166"/>
      <c r="DF2203" s="166"/>
      <c r="DG2203" s="166"/>
      <c r="DH2203" s="166"/>
      <c r="DI2203" s="166"/>
      <c r="DJ2203" s="166"/>
      <c r="DK2203" s="166"/>
      <c r="DL2203" s="166"/>
      <c r="DM2203" s="166"/>
      <c r="DN2203" s="166"/>
      <c r="DO2203" s="166"/>
      <c r="DP2203" s="166"/>
      <c r="DQ2203" s="166"/>
      <c r="DR2203" s="166"/>
      <c r="DS2203" s="166"/>
      <c r="DT2203" s="166"/>
      <c r="DU2203" s="166"/>
      <c r="DV2203" s="166"/>
      <c r="DW2203" s="166"/>
      <c r="DX2203" s="166"/>
      <c r="DY2203" s="166"/>
      <c r="DZ2203" s="166"/>
      <c r="EA2203" s="166"/>
      <c r="EB2203" s="166"/>
      <c r="EC2203" s="166"/>
      <c r="ED2203" s="166"/>
      <c r="EE2203" s="166"/>
      <c r="EF2203" s="166"/>
      <c r="EG2203" s="166"/>
      <c r="EH2203" s="166"/>
      <c r="EI2203" s="166"/>
      <c r="EJ2203" s="166"/>
      <c r="EK2203" s="166"/>
      <c r="EL2203" s="166"/>
      <c r="EM2203" s="166"/>
      <c r="EN2203" s="166"/>
      <c r="EO2203" s="166"/>
      <c r="EP2203" s="166"/>
      <c r="EQ2203" s="166"/>
      <c r="ER2203" s="166"/>
      <c r="ES2203" s="166"/>
      <c r="ET2203" s="166"/>
      <c r="EU2203" s="166"/>
      <c r="EV2203" s="166"/>
      <c r="EW2203" s="166"/>
      <c r="EX2203" s="166"/>
      <c r="EY2203" s="166"/>
      <c r="EZ2203" s="166"/>
      <c r="FA2203" s="166"/>
      <c r="FB2203" s="166"/>
      <c r="FC2203" s="166"/>
      <c r="FD2203" s="166"/>
      <c r="FE2203" s="166"/>
      <c r="FF2203" s="166"/>
      <c r="FG2203" s="166"/>
      <c r="FH2203" s="166"/>
      <c r="FI2203" s="166"/>
      <c r="FJ2203" s="166"/>
    </row>
    <row r="2204" spans="13:166" s="19" customFormat="1">
      <c r="M2204" s="166"/>
      <c r="N2204" s="166"/>
      <c r="O2204" s="166"/>
      <c r="P2204" s="166"/>
      <c r="Q2204" s="166"/>
      <c r="R2204" s="166"/>
      <c r="S2204" s="166"/>
      <c r="T2204" s="166"/>
      <c r="U2204" s="166"/>
      <c r="V2204" s="166"/>
      <c r="W2204" s="166"/>
      <c r="X2204" s="166"/>
      <c r="Y2204" s="166"/>
      <c r="Z2204" s="166"/>
      <c r="AA2204" s="166"/>
      <c r="AB2204" s="166"/>
      <c r="AC2204" s="166"/>
      <c r="AD2204" s="166"/>
      <c r="AE2204" s="166"/>
      <c r="AF2204" s="166"/>
      <c r="AG2204" s="166"/>
      <c r="AH2204" s="167"/>
      <c r="AI2204" s="167"/>
      <c r="AJ2204" s="167"/>
      <c r="AK2204" s="167"/>
      <c r="AL2204" s="167"/>
      <c r="AM2204" s="167"/>
      <c r="AN2204" s="167"/>
      <c r="AO2204" s="167"/>
      <c r="AP2204" s="167"/>
      <c r="AQ2204" s="167"/>
      <c r="AR2204" s="167"/>
      <c r="AS2204" s="167"/>
      <c r="AT2204" s="167"/>
      <c r="AU2204" s="167"/>
      <c r="AV2204" s="167"/>
      <c r="AW2204" s="167"/>
      <c r="AX2204" s="167"/>
      <c r="AY2204" s="167"/>
      <c r="AZ2204" s="167"/>
      <c r="BA2204" s="167"/>
      <c r="BB2204" s="167"/>
      <c r="BC2204" s="167"/>
      <c r="BD2204" s="167"/>
      <c r="BE2204" s="167"/>
      <c r="BF2204" s="167"/>
      <c r="BG2204" s="167"/>
      <c r="BH2204" s="167"/>
      <c r="BI2204" s="167"/>
      <c r="BJ2204" s="167"/>
      <c r="BK2204" s="167"/>
      <c r="BL2204" s="166"/>
      <c r="BM2204" s="166"/>
      <c r="BN2204" s="166"/>
      <c r="BO2204" s="166"/>
      <c r="BP2204" s="166"/>
      <c r="BQ2204" s="166"/>
      <c r="BR2204" s="166"/>
      <c r="BS2204" s="166"/>
      <c r="BT2204" s="166"/>
      <c r="BU2204" s="166"/>
      <c r="BV2204" s="166"/>
      <c r="BW2204" s="166"/>
      <c r="BX2204" s="166"/>
      <c r="BY2204" s="166"/>
      <c r="BZ2204" s="166"/>
      <c r="CA2204" s="166"/>
      <c r="CB2204" s="166"/>
      <c r="CC2204" s="166"/>
      <c r="CD2204" s="166"/>
      <c r="CE2204" s="166"/>
      <c r="CF2204" s="166"/>
      <c r="CG2204" s="166"/>
      <c r="CH2204" s="166"/>
      <c r="CI2204" s="166"/>
      <c r="CJ2204" s="166"/>
      <c r="CK2204" s="166"/>
      <c r="CL2204" s="166"/>
      <c r="CM2204" s="166"/>
      <c r="CN2204" s="166"/>
      <c r="CO2204" s="166"/>
      <c r="CP2204" s="166"/>
      <c r="CQ2204" s="166"/>
      <c r="CR2204" s="166"/>
      <c r="CS2204" s="166"/>
      <c r="CT2204" s="166"/>
      <c r="CU2204" s="166"/>
      <c r="CV2204" s="166"/>
      <c r="CW2204" s="166"/>
      <c r="CX2204" s="166"/>
      <c r="CY2204" s="166"/>
      <c r="CZ2204" s="166"/>
      <c r="DA2204" s="166"/>
      <c r="DB2204" s="166"/>
      <c r="DC2204" s="166"/>
      <c r="DD2204" s="166"/>
      <c r="DE2204" s="166"/>
      <c r="DF2204" s="166"/>
      <c r="DG2204" s="166"/>
      <c r="DH2204" s="166"/>
      <c r="DI2204" s="166"/>
      <c r="DJ2204" s="166"/>
      <c r="DK2204" s="166"/>
      <c r="DL2204" s="166"/>
      <c r="DM2204" s="166"/>
      <c r="DN2204" s="166"/>
      <c r="DO2204" s="166"/>
      <c r="DP2204" s="166"/>
      <c r="DQ2204" s="166"/>
      <c r="DR2204" s="166"/>
      <c r="DS2204" s="166"/>
      <c r="DT2204" s="166"/>
      <c r="DU2204" s="166"/>
      <c r="DV2204" s="166"/>
      <c r="DW2204" s="166"/>
      <c r="DX2204" s="166"/>
      <c r="DY2204" s="166"/>
      <c r="DZ2204" s="166"/>
      <c r="EA2204" s="166"/>
      <c r="EB2204" s="166"/>
      <c r="EC2204" s="166"/>
      <c r="ED2204" s="166"/>
      <c r="EE2204" s="166"/>
      <c r="EF2204" s="166"/>
      <c r="EG2204" s="166"/>
      <c r="EH2204" s="166"/>
      <c r="EI2204" s="166"/>
      <c r="EJ2204" s="166"/>
      <c r="EK2204" s="166"/>
      <c r="EL2204" s="166"/>
      <c r="EM2204" s="166"/>
      <c r="EN2204" s="166"/>
      <c r="EO2204" s="166"/>
      <c r="EP2204" s="166"/>
      <c r="EQ2204" s="166"/>
      <c r="ER2204" s="166"/>
      <c r="ES2204" s="166"/>
      <c r="ET2204" s="166"/>
      <c r="EU2204" s="166"/>
      <c r="EV2204" s="166"/>
      <c r="EW2204" s="166"/>
      <c r="EX2204" s="166"/>
      <c r="EY2204" s="166"/>
      <c r="EZ2204" s="166"/>
      <c r="FA2204" s="166"/>
      <c r="FB2204" s="166"/>
      <c r="FC2204" s="166"/>
      <c r="FD2204" s="166"/>
      <c r="FE2204" s="166"/>
      <c r="FF2204" s="166"/>
      <c r="FG2204" s="166"/>
      <c r="FH2204" s="166"/>
      <c r="FI2204" s="166"/>
      <c r="FJ2204" s="166"/>
    </row>
    <row r="2205" spans="13:166" s="19" customFormat="1">
      <c r="M2205" s="166"/>
      <c r="N2205" s="166"/>
      <c r="O2205" s="166"/>
      <c r="P2205" s="166"/>
      <c r="Q2205" s="166"/>
      <c r="R2205" s="166"/>
      <c r="S2205" s="166"/>
      <c r="T2205" s="166"/>
      <c r="U2205" s="166"/>
      <c r="V2205" s="166"/>
      <c r="W2205" s="166"/>
      <c r="X2205" s="166"/>
      <c r="Y2205" s="166"/>
      <c r="Z2205" s="166"/>
      <c r="AA2205" s="166"/>
      <c r="AB2205" s="166"/>
      <c r="AC2205" s="166"/>
      <c r="AD2205" s="166"/>
      <c r="AE2205" s="166"/>
      <c r="AF2205" s="166"/>
      <c r="AG2205" s="166"/>
      <c r="AH2205" s="167"/>
      <c r="AI2205" s="167"/>
      <c r="AJ2205" s="167"/>
      <c r="AK2205" s="167"/>
      <c r="AL2205" s="167"/>
      <c r="AM2205" s="167"/>
      <c r="AN2205" s="167"/>
      <c r="AO2205" s="167"/>
      <c r="AP2205" s="167"/>
      <c r="AQ2205" s="167"/>
      <c r="AR2205" s="167"/>
      <c r="AS2205" s="167"/>
      <c r="AT2205" s="167"/>
      <c r="AU2205" s="167"/>
      <c r="AV2205" s="167"/>
      <c r="AW2205" s="167"/>
      <c r="AX2205" s="167"/>
      <c r="AY2205" s="167"/>
      <c r="AZ2205" s="167"/>
      <c r="BA2205" s="167"/>
      <c r="BB2205" s="167"/>
      <c r="BC2205" s="167"/>
      <c r="BD2205" s="167"/>
      <c r="BE2205" s="167"/>
      <c r="BF2205" s="167"/>
      <c r="BG2205" s="167"/>
      <c r="BH2205" s="167"/>
      <c r="BI2205" s="167"/>
      <c r="BJ2205" s="167"/>
      <c r="BK2205" s="167"/>
      <c r="BL2205" s="166"/>
      <c r="BM2205" s="166"/>
      <c r="BN2205" s="166"/>
      <c r="BO2205" s="166"/>
      <c r="BP2205" s="166"/>
      <c r="BQ2205" s="166"/>
      <c r="BR2205" s="166"/>
      <c r="BS2205" s="166"/>
      <c r="BT2205" s="166"/>
      <c r="BU2205" s="166"/>
      <c r="BV2205" s="166"/>
      <c r="BW2205" s="166"/>
      <c r="BX2205" s="166"/>
      <c r="BY2205" s="166"/>
      <c r="BZ2205" s="166"/>
      <c r="CA2205" s="166"/>
      <c r="CB2205" s="166"/>
      <c r="CC2205" s="166"/>
      <c r="CD2205" s="166"/>
      <c r="CE2205" s="166"/>
      <c r="CF2205" s="166"/>
      <c r="CG2205" s="166"/>
      <c r="CH2205" s="166"/>
      <c r="CI2205" s="166"/>
      <c r="CJ2205" s="166"/>
      <c r="CK2205" s="166"/>
      <c r="CL2205" s="166"/>
      <c r="CM2205" s="166"/>
      <c r="CN2205" s="166"/>
      <c r="CO2205" s="166"/>
      <c r="CP2205" s="166"/>
      <c r="CQ2205" s="166"/>
      <c r="CR2205" s="166"/>
      <c r="CS2205" s="166"/>
      <c r="CT2205" s="166"/>
      <c r="CU2205" s="166"/>
      <c r="CV2205" s="166"/>
      <c r="CW2205" s="166"/>
      <c r="CX2205" s="166"/>
      <c r="CY2205" s="166"/>
      <c r="CZ2205" s="166"/>
      <c r="DA2205" s="166"/>
      <c r="DB2205" s="166"/>
      <c r="DC2205" s="166"/>
      <c r="DD2205" s="166"/>
      <c r="DE2205" s="166"/>
      <c r="DF2205" s="166"/>
      <c r="DG2205" s="166"/>
      <c r="DH2205" s="166"/>
      <c r="DI2205" s="166"/>
      <c r="DJ2205" s="166"/>
      <c r="DK2205" s="166"/>
      <c r="DL2205" s="166"/>
      <c r="DM2205" s="166"/>
      <c r="DN2205" s="166"/>
      <c r="DO2205" s="166"/>
      <c r="DP2205" s="166"/>
      <c r="DQ2205" s="166"/>
      <c r="DR2205" s="166"/>
      <c r="DS2205" s="166"/>
      <c r="DT2205" s="166"/>
      <c r="DU2205" s="166"/>
      <c r="DV2205" s="166"/>
      <c r="DW2205" s="166"/>
      <c r="DX2205" s="166"/>
      <c r="DY2205" s="166"/>
      <c r="DZ2205" s="166"/>
      <c r="EA2205" s="166"/>
      <c r="EB2205" s="166"/>
      <c r="EC2205" s="166"/>
      <c r="ED2205" s="166"/>
      <c r="EE2205" s="166"/>
      <c r="EF2205" s="166"/>
      <c r="EG2205" s="166"/>
      <c r="EH2205" s="166"/>
      <c r="EI2205" s="166"/>
      <c r="EJ2205" s="166"/>
      <c r="EK2205" s="166"/>
      <c r="EL2205" s="166"/>
      <c r="EM2205" s="166"/>
      <c r="EN2205" s="166"/>
      <c r="EO2205" s="166"/>
      <c r="EP2205" s="166"/>
      <c r="EQ2205" s="166"/>
      <c r="ER2205" s="166"/>
      <c r="ES2205" s="166"/>
      <c r="ET2205" s="166"/>
      <c r="EU2205" s="166"/>
      <c r="EV2205" s="166"/>
      <c r="EW2205" s="166"/>
      <c r="EX2205" s="166"/>
      <c r="EY2205" s="166"/>
      <c r="EZ2205" s="166"/>
      <c r="FA2205" s="166"/>
      <c r="FB2205" s="166"/>
      <c r="FC2205" s="166"/>
      <c r="FD2205" s="166"/>
      <c r="FE2205" s="166"/>
      <c r="FF2205" s="166"/>
      <c r="FG2205" s="166"/>
      <c r="FH2205" s="166"/>
      <c r="FI2205" s="166"/>
      <c r="FJ2205" s="166"/>
    </row>
    <row r="2206" spans="13:166" s="19" customFormat="1">
      <c r="M2206" s="166"/>
      <c r="N2206" s="166"/>
      <c r="O2206" s="166"/>
      <c r="P2206" s="166"/>
      <c r="Q2206" s="166"/>
      <c r="R2206" s="166"/>
      <c r="S2206" s="166"/>
      <c r="T2206" s="166"/>
      <c r="U2206" s="166"/>
      <c r="V2206" s="166"/>
      <c r="W2206" s="166"/>
      <c r="X2206" s="166"/>
      <c r="Y2206" s="166"/>
      <c r="Z2206" s="166"/>
      <c r="AA2206" s="166"/>
      <c r="AB2206" s="166"/>
      <c r="AC2206" s="166"/>
      <c r="AD2206" s="166"/>
      <c r="AE2206" s="166"/>
      <c r="AF2206" s="166"/>
      <c r="AG2206" s="166"/>
      <c r="AH2206" s="167"/>
      <c r="AI2206" s="167"/>
      <c r="AJ2206" s="167"/>
      <c r="AK2206" s="167"/>
      <c r="AL2206" s="167"/>
      <c r="AM2206" s="167"/>
      <c r="AN2206" s="167"/>
      <c r="AO2206" s="167"/>
      <c r="AP2206" s="167"/>
      <c r="AQ2206" s="167"/>
      <c r="AR2206" s="167"/>
      <c r="AS2206" s="167"/>
      <c r="AT2206" s="167"/>
      <c r="AU2206" s="167"/>
      <c r="AV2206" s="167"/>
      <c r="AW2206" s="167"/>
      <c r="AX2206" s="167"/>
      <c r="AY2206" s="167"/>
      <c r="AZ2206" s="167"/>
      <c r="BA2206" s="167"/>
      <c r="BB2206" s="167"/>
      <c r="BC2206" s="167"/>
      <c r="BD2206" s="167"/>
      <c r="BE2206" s="167"/>
      <c r="BF2206" s="167"/>
      <c r="BG2206" s="167"/>
      <c r="BH2206" s="167"/>
      <c r="BI2206" s="167"/>
      <c r="BJ2206" s="167"/>
      <c r="BK2206" s="167"/>
      <c r="BL2206" s="166"/>
      <c r="BM2206" s="166"/>
      <c r="BN2206" s="166"/>
      <c r="BO2206" s="166"/>
      <c r="BP2206" s="166"/>
      <c r="BQ2206" s="166"/>
      <c r="BR2206" s="166"/>
      <c r="BS2206" s="166"/>
      <c r="BT2206" s="166"/>
      <c r="BU2206" s="166"/>
      <c r="BV2206" s="166"/>
      <c r="BW2206" s="166"/>
      <c r="BX2206" s="166"/>
      <c r="BY2206" s="166"/>
      <c r="BZ2206" s="166"/>
      <c r="CA2206" s="166"/>
      <c r="CB2206" s="166"/>
      <c r="CC2206" s="166"/>
      <c r="CD2206" s="166"/>
      <c r="CE2206" s="166"/>
      <c r="CF2206" s="166"/>
      <c r="CG2206" s="166"/>
      <c r="CH2206" s="166"/>
      <c r="CI2206" s="166"/>
      <c r="CJ2206" s="166"/>
      <c r="CK2206" s="166"/>
      <c r="CL2206" s="166"/>
      <c r="CM2206" s="166"/>
      <c r="CN2206" s="166"/>
      <c r="CO2206" s="166"/>
      <c r="CP2206" s="166"/>
      <c r="CQ2206" s="166"/>
      <c r="CR2206" s="166"/>
      <c r="CS2206" s="166"/>
      <c r="CT2206" s="166"/>
      <c r="CU2206" s="166"/>
      <c r="CV2206" s="166"/>
      <c r="CW2206" s="166"/>
      <c r="CX2206" s="166"/>
      <c r="CY2206" s="166"/>
      <c r="CZ2206" s="166"/>
      <c r="DA2206" s="166"/>
      <c r="DB2206" s="166"/>
      <c r="DC2206" s="166"/>
      <c r="DD2206" s="166"/>
      <c r="DE2206" s="166"/>
      <c r="DF2206" s="166"/>
      <c r="DG2206" s="166"/>
      <c r="DH2206" s="166"/>
      <c r="DI2206" s="166"/>
      <c r="DJ2206" s="166"/>
      <c r="DK2206" s="166"/>
      <c r="DL2206" s="166"/>
      <c r="DM2206" s="166"/>
      <c r="DN2206" s="166"/>
      <c r="DO2206" s="166"/>
      <c r="DP2206" s="166"/>
      <c r="DQ2206" s="166"/>
      <c r="DR2206" s="166"/>
      <c r="DS2206" s="166"/>
      <c r="DT2206" s="166"/>
      <c r="DU2206" s="166"/>
      <c r="DV2206" s="166"/>
      <c r="DW2206" s="166"/>
      <c r="DX2206" s="166"/>
      <c r="DY2206" s="166"/>
      <c r="DZ2206" s="166"/>
      <c r="EA2206" s="166"/>
      <c r="EB2206" s="166"/>
      <c r="EC2206" s="166"/>
      <c r="ED2206" s="166"/>
      <c r="EE2206" s="166"/>
      <c r="EF2206" s="166"/>
      <c r="EG2206" s="166"/>
      <c r="EH2206" s="166"/>
      <c r="EI2206" s="166"/>
      <c r="EJ2206" s="166"/>
      <c r="EK2206" s="166"/>
      <c r="EL2206" s="166"/>
      <c r="EM2206" s="166"/>
      <c r="EN2206" s="166"/>
      <c r="EO2206" s="166"/>
      <c r="EP2206" s="166"/>
      <c r="EQ2206" s="166"/>
      <c r="ER2206" s="166"/>
      <c r="ES2206" s="166"/>
      <c r="ET2206" s="166"/>
      <c r="EU2206" s="166"/>
      <c r="EV2206" s="166"/>
      <c r="EW2206" s="166"/>
      <c r="EX2206" s="166"/>
      <c r="EY2206" s="166"/>
      <c r="EZ2206" s="166"/>
      <c r="FA2206" s="166"/>
      <c r="FB2206" s="166"/>
      <c r="FC2206" s="166"/>
      <c r="FD2206" s="166"/>
      <c r="FE2206" s="166"/>
      <c r="FF2206" s="166"/>
      <c r="FG2206" s="166"/>
      <c r="FH2206" s="166"/>
      <c r="FI2206" s="166"/>
      <c r="FJ2206" s="166"/>
    </row>
    <row r="2207" spans="13:166" s="19" customFormat="1">
      <c r="M2207" s="166"/>
      <c r="N2207" s="166"/>
      <c r="O2207" s="166"/>
      <c r="P2207" s="166"/>
      <c r="Q2207" s="166"/>
      <c r="R2207" s="166"/>
      <c r="S2207" s="166"/>
      <c r="T2207" s="166"/>
      <c r="U2207" s="166"/>
      <c r="V2207" s="166"/>
      <c r="W2207" s="166"/>
      <c r="X2207" s="166"/>
      <c r="Y2207" s="166"/>
      <c r="Z2207" s="166"/>
      <c r="AA2207" s="166"/>
      <c r="AB2207" s="166"/>
      <c r="AC2207" s="166"/>
      <c r="AD2207" s="166"/>
      <c r="AE2207" s="166"/>
      <c r="AF2207" s="166"/>
      <c r="AG2207" s="166"/>
      <c r="AH2207" s="167"/>
      <c r="AI2207" s="167"/>
      <c r="AJ2207" s="167"/>
      <c r="AK2207" s="167"/>
      <c r="AL2207" s="167"/>
      <c r="AM2207" s="167"/>
      <c r="AN2207" s="167"/>
      <c r="AO2207" s="167"/>
      <c r="AP2207" s="167"/>
      <c r="AQ2207" s="167"/>
      <c r="AR2207" s="167"/>
      <c r="AS2207" s="167"/>
      <c r="AT2207" s="167"/>
      <c r="AU2207" s="167"/>
      <c r="AV2207" s="167"/>
      <c r="AW2207" s="167"/>
      <c r="AX2207" s="167"/>
      <c r="AY2207" s="167"/>
      <c r="AZ2207" s="167"/>
      <c r="BA2207" s="167"/>
      <c r="BB2207" s="167"/>
      <c r="BC2207" s="167"/>
      <c r="BD2207" s="167"/>
      <c r="BE2207" s="167"/>
      <c r="BF2207" s="167"/>
      <c r="BG2207" s="167"/>
      <c r="BH2207" s="167"/>
      <c r="BI2207" s="167"/>
      <c r="BJ2207" s="167"/>
      <c r="BK2207" s="167"/>
      <c r="BL2207" s="166"/>
      <c r="BM2207" s="166"/>
      <c r="BN2207" s="166"/>
      <c r="BO2207" s="166"/>
      <c r="BP2207" s="166"/>
      <c r="BQ2207" s="166"/>
      <c r="BR2207" s="166"/>
      <c r="BS2207" s="166"/>
      <c r="BT2207" s="166"/>
      <c r="BU2207" s="166"/>
      <c r="BV2207" s="166"/>
      <c r="BW2207" s="166"/>
      <c r="BX2207" s="166"/>
      <c r="BY2207" s="166"/>
      <c r="BZ2207" s="166"/>
      <c r="CA2207" s="166"/>
      <c r="CB2207" s="166"/>
      <c r="CC2207" s="166"/>
      <c r="CD2207" s="166"/>
      <c r="CE2207" s="166"/>
      <c r="CF2207" s="166"/>
      <c r="CG2207" s="166"/>
      <c r="CH2207" s="166"/>
      <c r="CI2207" s="166"/>
      <c r="CJ2207" s="166"/>
      <c r="CK2207" s="166"/>
      <c r="CL2207" s="166"/>
      <c r="CM2207" s="166"/>
      <c r="CN2207" s="166"/>
      <c r="CO2207" s="166"/>
      <c r="CP2207" s="166"/>
      <c r="CQ2207" s="166"/>
      <c r="CR2207" s="166"/>
      <c r="CS2207" s="166"/>
      <c r="CT2207" s="166"/>
      <c r="CU2207" s="166"/>
      <c r="CV2207" s="166"/>
      <c r="CW2207" s="166"/>
      <c r="CX2207" s="166"/>
      <c r="CY2207" s="166"/>
      <c r="CZ2207" s="166"/>
      <c r="DA2207" s="166"/>
      <c r="DB2207" s="166"/>
      <c r="DC2207" s="166"/>
      <c r="DD2207" s="166"/>
      <c r="DE2207" s="166"/>
      <c r="DF2207" s="166"/>
      <c r="DG2207" s="166"/>
      <c r="DH2207" s="166"/>
      <c r="DI2207" s="166"/>
      <c r="DJ2207" s="166"/>
      <c r="DK2207" s="166"/>
      <c r="DL2207" s="166"/>
      <c r="DM2207" s="166"/>
      <c r="DN2207" s="166"/>
      <c r="DO2207" s="166"/>
      <c r="DP2207" s="166"/>
      <c r="DQ2207" s="166"/>
      <c r="DR2207" s="166"/>
      <c r="DS2207" s="166"/>
      <c r="DT2207" s="166"/>
      <c r="DU2207" s="166"/>
      <c r="DV2207" s="166"/>
      <c r="DW2207" s="166"/>
      <c r="DX2207" s="166"/>
      <c r="DY2207" s="166"/>
      <c r="DZ2207" s="166"/>
      <c r="EA2207" s="166"/>
      <c r="EB2207" s="166"/>
      <c r="EC2207" s="166"/>
      <c r="ED2207" s="166"/>
      <c r="EE2207" s="166"/>
      <c r="EF2207" s="166"/>
      <c r="EG2207" s="166"/>
      <c r="EH2207" s="166"/>
      <c r="EI2207" s="166"/>
      <c r="EJ2207" s="166"/>
      <c r="EK2207" s="166"/>
      <c r="EL2207" s="166"/>
      <c r="EM2207" s="166"/>
      <c r="EN2207" s="166"/>
      <c r="EO2207" s="166"/>
      <c r="EP2207" s="166"/>
      <c r="EQ2207" s="166"/>
      <c r="ER2207" s="166"/>
      <c r="ES2207" s="166"/>
      <c r="ET2207" s="166"/>
      <c r="EU2207" s="166"/>
      <c r="EV2207" s="166"/>
      <c r="EW2207" s="166"/>
      <c r="EX2207" s="166"/>
      <c r="EY2207" s="166"/>
      <c r="EZ2207" s="166"/>
      <c r="FA2207" s="166"/>
      <c r="FB2207" s="166"/>
      <c r="FC2207" s="166"/>
      <c r="FD2207" s="166"/>
      <c r="FE2207" s="166"/>
      <c r="FF2207" s="166"/>
      <c r="FG2207" s="166"/>
      <c r="FH2207" s="166"/>
      <c r="FI2207" s="166"/>
      <c r="FJ2207" s="166"/>
    </row>
    <row r="2208" spans="13:166" s="19" customFormat="1">
      <c r="M2208" s="166"/>
      <c r="N2208" s="166"/>
      <c r="O2208" s="166"/>
      <c r="P2208" s="166"/>
      <c r="Q2208" s="166"/>
      <c r="R2208" s="166"/>
      <c r="S2208" s="166"/>
      <c r="T2208" s="166"/>
      <c r="U2208" s="166"/>
      <c r="V2208" s="166"/>
      <c r="W2208" s="166"/>
      <c r="X2208" s="166"/>
      <c r="Y2208" s="166"/>
      <c r="Z2208" s="166"/>
      <c r="AA2208" s="166"/>
      <c r="AB2208" s="166"/>
      <c r="AC2208" s="166"/>
      <c r="AD2208" s="166"/>
      <c r="AE2208" s="166"/>
      <c r="AF2208" s="166"/>
      <c r="AG2208" s="166"/>
      <c r="AH2208" s="167"/>
      <c r="AI2208" s="167"/>
      <c r="AJ2208" s="167"/>
      <c r="AK2208" s="167"/>
      <c r="AL2208" s="167"/>
      <c r="AM2208" s="167"/>
      <c r="AN2208" s="167"/>
      <c r="AO2208" s="167"/>
      <c r="AP2208" s="167"/>
      <c r="AQ2208" s="167"/>
      <c r="AR2208" s="167"/>
      <c r="AS2208" s="167"/>
      <c r="AT2208" s="167"/>
      <c r="AU2208" s="167"/>
      <c r="AV2208" s="167"/>
      <c r="AW2208" s="167"/>
      <c r="AX2208" s="167"/>
      <c r="AY2208" s="167"/>
      <c r="AZ2208" s="167"/>
      <c r="BA2208" s="167"/>
      <c r="BB2208" s="167"/>
      <c r="BC2208" s="167"/>
      <c r="BD2208" s="167"/>
      <c r="BE2208" s="167"/>
      <c r="BF2208" s="167"/>
      <c r="BG2208" s="167"/>
      <c r="BH2208" s="167"/>
      <c r="BI2208" s="167"/>
      <c r="BJ2208" s="167"/>
      <c r="BK2208" s="167"/>
      <c r="BL2208" s="166"/>
      <c r="BM2208" s="166"/>
      <c r="BN2208" s="166"/>
      <c r="BO2208" s="166"/>
      <c r="BP2208" s="166"/>
      <c r="BQ2208" s="166"/>
      <c r="BR2208" s="166"/>
      <c r="BS2208" s="166"/>
      <c r="BT2208" s="166"/>
      <c r="BU2208" s="166"/>
      <c r="BV2208" s="166"/>
      <c r="BW2208" s="166"/>
      <c r="BX2208" s="166"/>
      <c r="BY2208" s="166"/>
      <c r="BZ2208" s="166"/>
      <c r="CA2208" s="166"/>
      <c r="CB2208" s="166"/>
      <c r="CC2208" s="166"/>
      <c r="CD2208" s="166"/>
      <c r="CE2208" s="166"/>
      <c r="CF2208" s="166"/>
      <c r="CG2208" s="166"/>
      <c r="CH2208" s="166"/>
      <c r="CI2208" s="166"/>
      <c r="CJ2208" s="166"/>
      <c r="CK2208" s="166"/>
      <c r="CL2208" s="166"/>
      <c r="CM2208" s="166"/>
      <c r="CN2208" s="166"/>
      <c r="CO2208" s="166"/>
      <c r="CP2208" s="166"/>
      <c r="CQ2208" s="166"/>
      <c r="CR2208" s="166"/>
      <c r="CS2208" s="166"/>
      <c r="CT2208" s="166"/>
      <c r="CU2208" s="166"/>
      <c r="CV2208" s="166"/>
      <c r="CW2208" s="166"/>
      <c r="CX2208" s="166"/>
      <c r="CY2208" s="166"/>
      <c r="CZ2208" s="166"/>
      <c r="DA2208" s="166"/>
      <c r="DB2208" s="166"/>
      <c r="DC2208" s="166"/>
      <c r="DD2208" s="166"/>
      <c r="DE2208" s="166"/>
      <c r="DF2208" s="166"/>
      <c r="DG2208" s="166"/>
      <c r="DH2208" s="166"/>
      <c r="DI2208" s="166"/>
      <c r="DJ2208" s="166"/>
      <c r="DK2208" s="166"/>
      <c r="DL2208" s="166"/>
      <c r="DM2208" s="166"/>
      <c r="DN2208" s="166"/>
      <c r="DO2208" s="166"/>
      <c r="DP2208" s="166"/>
      <c r="DQ2208" s="166"/>
      <c r="DR2208" s="166"/>
      <c r="DS2208" s="166"/>
      <c r="DT2208" s="166"/>
      <c r="DU2208" s="166"/>
      <c r="DV2208" s="166"/>
      <c r="DW2208" s="166"/>
      <c r="DX2208" s="166"/>
      <c r="DY2208" s="166"/>
      <c r="DZ2208" s="166"/>
      <c r="EA2208" s="166"/>
      <c r="EB2208" s="166"/>
      <c r="EC2208" s="166"/>
      <c r="ED2208" s="166"/>
      <c r="EE2208" s="166"/>
      <c r="EF2208" s="166"/>
      <c r="EG2208" s="166"/>
      <c r="EH2208" s="166"/>
      <c r="EI2208" s="166"/>
      <c r="EJ2208" s="166"/>
      <c r="EK2208" s="166"/>
      <c r="EL2208" s="166"/>
      <c r="EM2208" s="166"/>
      <c r="EN2208" s="166"/>
      <c r="EO2208" s="166"/>
      <c r="EP2208" s="166"/>
      <c r="EQ2208" s="166"/>
      <c r="ER2208" s="166"/>
      <c r="ES2208" s="166"/>
      <c r="ET2208" s="166"/>
      <c r="EU2208" s="166"/>
      <c r="EV2208" s="166"/>
      <c r="EW2208" s="166"/>
      <c r="EX2208" s="166"/>
      <c r="EY2208" s="166"/>
      <c r="EZ2208" s="166"/>
      <c r="FA2208" s="166"/>
      <c r="FB2208" s="166"/>
      <c r="FC2208" s="166"/>
      <c r="FD2208" s="166"/>
      <c r="FE2208" s="166"/>
      <c r="FF2208" s="166"/>
      <c r="FG2208" s="166"/>
      <c r="FH2208" s="166"/>
      <c r="FI2208" s="166"/>
      <c r="FJ2208" s="166"/>
    </row>
    <row r="2209" spans="13:166" s="19" customFormat="1">
      <c r="M2209" s="166"/>
      <c r="N2209" s="166"/>
      <c r="O2209" s="166"/>
      <c r="P2209" s="166"/>
      <c r="Q2209" s="166"/>
      <c r="R2209" s="166"/>
      <c r="S2209" s="166"/>
      <c r="T2209" s="166"/>
      <c r="U2209" s="166"/>
      <c r="V2209" s="166"/>
      <c r="W2209" s="166"/>
      <c r="X2209" s="166"/>
      <c r="Y2209" s="166"/>
      <c r="Z2209" s="166"/>
      <c r="AA2209" s="166"/>
      <c r="AB2209" s="166"/>
      <c r="AC2209" s="166"/>
      <c r="AD2209" s="166"/>
      <c r="AE2209" s="166"/>
      <c r="AF2209" s="166"/>
      <c r="AG2209" s="166"/>
      <c r="AH2209" s="167"/>
      <c r="AI2209" s="167"/>
      <c r="AJ2209" s="167"/>
      <c r="AK2209" s="167"/>
      <c r="AL2209" s="167"/>
      <c r="AM2209" s="167"/>
      <c r="AN2209" s="167"/>
      <c r="AO2209" s="167"/>
      <c r="AP2209" s="167"/>
      <c r="AQ2209" s="167"/>
      <c r="AR2209" s="167"/>
      <c r="AS2209" s="167"/>
      <c r="AT2209" s="167"/>
      <c r="AU2209" s="167"/>
      <c r="AV2209" s="167"/>
      <c r="AW2209" s="167"/>
      <c r="AX2209" s="167"/>
      <c r="AY2209" s="167"/>
      <c r="AZ2209" s="167"/>
      <c r="BA2209" s="167"/>
      <c r="BB2209" s="167"/>
      <c r="BC2209" s="167"/>
      <c r="BD2209" s="167"/>
      <c r="BE2209" s="167"/>
      <c r="BF2209" s="167"/>
      <c r="BG2209" s="167"/>
      <c r="BH2209" s="167"/>
      <c r="BI2209" s="167"/>
      <c r="BJ2209" s="167"/>
      <c r="BK2209" s="167"/>
      <c r="BL2209" s="166"/>
      <c r="BM2209" s="166"/>
      <c r="BN2209" s="166"/>
      <c r="BO2209" s="166"/>
      <c r="BP2209" s="166"/>
      <c r="BQ2209" s="166"/>
      <c r="BR2209" s="166"/>
      <c r="BS2209" s="166"/>
      <c r="BT2209" s="166"/>
      <c r="BU2209" s="166"/>
      <c r="BV2209" s="166"/>
      <c r="BW2209" s="166"/>
      <c r="BX2209" s="166"/>
      <c r="BY2209" s="166"/>
      <c r="BZ2209" s="166"/>
      <c r="CA2209" s="166"/>
      <c r="CB2209" s="166"/>
      <c r="CC2209" s="166"/>
      <c r="CD2209" s="166"/>
      <c r="CE2209" s="166"/>
      <c r="CF2209" s="166"/>
      <c r="CG2209" s="166"/>
      <c r="CH2209" s="166"/>
      <c r="CI2209" s="166"/>
      <c r="CJ2209" s="166"/>
      <c r="CK2209" s="166"/>
      <c r="CL2209" s="166"/>
      <c r="CM2209" s="166"/>
      <c r="CN2209" s="166"/>
      <c r="CO2209" s="166"/>
      <c r="CP2209" s="166"/>
      <c r="CQ2209" s="166"/>
      <c r="CR2209" s="166"/>
      <c r="CS2209" s="166"/>
      <c r="CT2209" s="166"/>
      <c r="CU2209" s="166"/>
      <c r="CV2209" s="166"/>
      <c r="CW2209" s="166"/>
      <c r="CX2209" s="166"/>
      <c r="CY2209" s="166"/>
      <c r="CZ2209" s="166"/>
      <c r="DA2209" s="166"/>
      <c r="DB2209" s="166"/>
      <c r="DC2209" s="166"/>
      <c r="DD2209" s="166"/>
      <c r="DE2209" s="166"/>
      <c r="DF2209" s="166"/>
      <c r="DG2209" s="166"/>
      <c r="DH2209" s="166"/>
      <c r="DI2209" s="166"/>
      <c r="DJ2209" s="166"/>
      <c r="DK2209" s="166"/>
      <c r="DL2209" s="166"/>
      <c r="DM2209" s="166"/>
      <c r="DN2209" s="166"/>
      <c r="DO2209" s="166"/>
      <c r="DP2209" s="166"/>
      <c r="DQ2209" s="166"/>
      <c r="DR2209" s="166"/>
      <c r="DS2209" s="166"/>
      <c r="DT2209" s="166"/>
      <c r="DU2209" s="166"/>
      <c r="DV2209" s="166"/>
      <c r="DW2209" s="166"/>
      <c r="DX2209" s="166"/>
      <c r="DY2209" s="166"/>
      <c r="DZ2209" s="166"/>
      <c r="EA2209" s="166"/>
      <c r="EB2209" s="166"/>
      <c r="EC2209" s="166"/>
      <c r="ED2209" s="166"/>
      <c r="EE2209" s="166"/>
      <c r="EF2209" s="166"/>
      <c r="EG2209" s="166"/>
      <c r="EH2209" s="166"/>
      <c r="EI2209" s="166"/>
      <c r="EJ2209" s="166"/>
      <c r="EK2209" s="166"/>
      <c r="EL2209" s="166"/>
      <c r="EM2209" s="166"/>
      <c r="EN2209" s="166"/>
      <c r="EO2209" s="166"/>
      <c r="EP2209" s="166"/>
      <c r="EQ2209" s="166"/>
      <c r="ER2209" s="166"/>
      <c r="ES2209" s="166"/>
      <c r="ET2209" s="166"/>
      <c r="EU2209" s="166"/>
      <c r="EV2209" s="166"/>
      <c r="EW2209" s="166"/>
      <c r="EX2209" s="166"/>
      <c r="EY2209" s="166"/>
      <c r="EZ2209" s="166"/>
      <c r="FA2209" s="166"/>
      <c r="FB2209" s="166"/>
      <c r="FC2209" s="166"/>
      <c r="FD2209" s="166"/>
      <c r="FE2209" s="166"/>
      <c r="FF2209" s="166"/>
      <c r="FG2209" s="166"/>
      <c r="FH2209" s="166"/>
      <c r="FI2209" s="166"/>
      <c r="FJ2209" s="166"/>
    </row>
    <row r="2210" spans="13:166" s="19" customFormat="1">
      <c r="M2210" s="166"/>
      <c r="N2210" s="166"/>
      <c r="O2210" s="166"/>
      <c r="P2210" s="166"/>
      <c r="Q2210" s="166"/>
      <c r="R2210" s="166"/>
      <c r="S2210" s="166"/>
      <c r="T2210" s="166"/>
      <c r="U2210" s="166"/>
      <c r="V2210" s="166"/>
      <c r="W2210" s="166"/>
      <c r="X2210" s="166"/>
      <c r="Y2210" s="166"/>
      <c r="Z2210" s="166"/>
      <c r="AA2210" s="166"/>
      <c r="AB2210" s="166"/>
      <c r="AC2210" s="166"/>
      <c r="AD2210" s="166"/>
      <c r="AE2210" s="166"/>
      <c r="AF2210" s="166"/>
      <c r="AG2210" s="166"/>
      <c r="AH2210" s="167"/>
      <c r="AI2210" s="167"/>
      <c r="AJ2210" s="167"/>
      <c r="AK2210" s="167"/>
      <c r="AL2210" s="167"/>
      <c r="AM2210" s="167"/>
      <c r="AN2210" s="167"/>
      <c r="AO2210" s="167"/>
      <c r="AP2210" s="167"/>
      <c r="AQ2210" s="167"/>
      <c r="AR2210" s="167"/>
      <c r="AS2210" s="167"/>
      <c r="AT2210" s="167"/>
      <c r="AU2210" s="167"/>
      <c r="AV2210" s="167"/>
      <c r="AW2210" s="167"/>
      <c r="AX2210" s="167"/>
      <c r="AY2210" s="167"/>
      <c r="AZ2210" s="167"/>
      <c r="BA2210" s="167"/>
      <c r="BB2210" s="167"/>
      <c r="BC2210" s="167"/>
      <c r="BD2210" s="167"/>
      <c r="BE2210" s="167"/>
      <c r="BF2210" s="167"/>
      <c r="BG2210" s="167"/>
      <c r="BH2210" s="167"/>
      <c r="BI2210" s="167"/>
      <c r="BJ2210" s="167"/>
      <c r="BK2210" s="167"/>
      <c r="BL2210" s="166"/>
      <c r="BM2210" s="166"/>
      <c r="BN2210" s="166"/>
      <c r="BO2210" s="166"/>
      <c r="BP2210" s="166"/>
      <c r="BQ2210" s="166"/>
      <c r="BR2210" s="166"/>
      <c r="BS2210" s="166"/>
      <c r="BT2210" s="166"/>
      <c r="BU2210" s="166"/>
      <c r="BV2210" s="166"/>
      <c r="BW2210" s="166"/>
      <c r="BX2210" s="166"/>
      <c r="BY2210" s="166"/>
      <c r="BZ2210" s="166"/>
      <c r="CA2210" s="166"/>
      <c r="CB2210" s="166"/>
      <c r="CC2210" s="166"/>
      <c r="CD2210" s="166"/>
      <c r="CE2210" s="166"/>
      <c r="CF2210" s="166"/>
      <c r="CG2210" s="166"/>
      <c r="CH2210" s="166"/>
      <c r="CI2210" s="166"/>
      <c r="CJ2210" s="166"/>
      <c r="CK2210" s="166"/>
      <c r="CL2210" s="166"/>
      <c r="CM2210" s="166"/>
      <c r="CN2210" s="166"/>
      <c r="CO2210" s="166"/>
      <c r="CP2210" s="166"/>
      <c r="CQ2210" s="166"/>
      <c r="CR2210" s="166"/>
      <c r="CS2210" s="166"/>
      <c r="CT2210" s="166"/>
      <c r="CU2210" s="166"/>
      <c r="CV2210" s="166"/>
      <c r="CW2210" s="166"/>
      <c r="CX2210" s="166"/>
      <c r="CY2210" s="166"/>
      <c r="CZ2210" s="166"/>
      <c r="DA2210" s="166"/>
      <c r="DB2210" s="166"/>
      <c r="DC2210" s="166"/>
      <c r="DD2210" s="166"/>
      <c r="DE2210" s="166"/>
      <c r="DF2210" s="166"/>
      <c r="DG2210" s="166"/>
      <c r="DH2210" s="166"/>
      <c r="DI2210" s="166"/>
      <c r="DJ2210" s="166"/>
      <c r="DK2210" s="166"/>
      <c r="DL2210" s="166"/>
      <c r="DM2210" s="166"/>
      <c r="DN2210" s="166"/>
      <c r="DO2210" s="166"/>
      <c r="DP2210" s="166"/>
      <c r="DQ2210" s="166"/>
      <c r="DR2210" s="166"/>
      <c r="DS2210" s="166"/>
      <c r="DT2210" s="166"/>
      <c r="DU2210" s="166"/>
      <c r="DV2210" s="166"/>
      <c r="DW2210" s="166"/>
      <c r="DX2210" s="166"/>
      <c r="DY2210" s="166"/>
      <c r="DZ2210" s="166"/>
      <c r="EA2210" s="166"/>
      <c r="EB2210" s="166"/>
      <c r="EC2210" s="166"/>
      <c r="ED2210" s="166"/>
      <c r="EE2210" s="166"/>
      <c r="EF2210" s="166"/>
      <c r="EG2210" s="166"/>
      <c r="EH2210" s="166"/>
      <c r="EI2210" s="166"/>
      <c r="EJ2210" s="166"/>
      <c r="EK2210" s="166"/>
      <c r="EL2210" s="166"/>
      <c r="EM2210" s="166"/>
      <c r="EN2210" s="166"/>
      <c r="EO2210" s="166"/>
      <c r="EP2210" s="166"/>
      <c r="EQ2210" s="166"/>
      <c r="ER2210" s="166"/>
      <c r="ES2210" s="166"/>
      <c r="ET2210" s="166"/>
      <c r="EU2210" s="166"/>
      <c r="EV2210" s="166"/>
      <c r="EW2210" s="166"/>
      <c r="EX2210" s="166"/>
      <c r="EY2210" s="166"/>
      <c r="EZ2210" s="166"/>
      <c r="FA2210" s="166"/>
      <c r="FB2210" s="166"/>
      <c r="FC2210" s="166"/>
      <c r="FD2210" s="166"/>
      <c r="FE2210" s="166"/>
      <c r="FF2210" s="166"/>
      <c r="FG2210" s="166"/>
      <c r="FH2210" s="166"/>
      <c r="FI2210" s="166"/>
      <c r="FJ2210" s="166"/>
    </row>
    <row r="2211" spans="13:166" s="19" customFormat="1">
      <c r="M2211" s="166"/>
      <c r="N2211" s="166"/>
      <c r="O2211" s="166"/>
      <c r="P2211" s="166"/>
      <c r="Q2211" s="166"/>
      <c r="R2211" s="166"/>
      <c r="S2211" s="166"/>
      <c r="T2211" s="166"/>
      <c r="U2211" s="166"/>
      <c r="V2211" s="166"/>
      <c r="W2211" s="166"/>
      <c r="X2211" s="166"/>
      <c r="Y2211" s="166"/>
      <c r="Z2211" s="166"/>
      <c r="AA2211" s="166"/>
      <c r="AB2211" s="166"/>
      <c r="AC2211" s="166"/>
      <c r="AD2211" s="166"/>
      <c r="AE2211" s="166"/>
      <c r="AF2211" s="166"/>
      <c r="AG2211" s="166"/>
      <c r="AH2211" s="167"/>
      <c r="AI2211" s="167"/>
      <c r="AJ2211" s="167"/>
      <c r="AK2211" s="167"/>
      <c r="AL2211" s="167"/>
      <c r="AM2211" s="167"/>
      <c r="AN2211" s="167"/>
      <c r="AO2211" s="167"/>
      <c r="AP2211" s="167"/>
      <c r="AQ2211" s="167"/>
      <c r="AR2211" s="167"/>
      <c r="AS2211" s="167"/>
      <c r="AT2211" s="167"/>
      <c r="AU2211" s="167"/>
      <c r="AV2211" s="167"/>
      <c r="AW2211" s="167"/>
      <c r="AX2211" s="167"/>
      <c r="AY2211" s="167"/>
      <c r="AZ2211" s="167"/>
      <c r="BA2211" s="167"/>
      <c r="BB2211" s="167"/>
      <c r="BC2211" s="167"/>
      <c r="BD2211" s="167"/>
      <c r="BE2211" s="167"/>
      <c r="BF2211" s="167"/>
      <c r="BG2211" s="167"/>
      <c r="BH2211" s="167"/>
      <c r="BI2211" s="167"/>
      <c r="BJ2211" s="167"/>
      <c r="BK2211" s="167"/>
      <c r="BL2211" s="166"/>
      <c r="BM2211" s="166"/>
      <c r="BN2211" s="166"/>
      <c r="BO2211" s="166"/>
      <c r="BP2211" s="166"/>
      <c r="BQ2211" s="166"/>
      <c r="BR2211" s="166"/>
      <c r="BS2211" s="166"/>
      <c r="BT2211" s="166"/>
      <c r="BU2211" s="166"/>
      <c r="BV2211" s="166"/>
      <c r="BW2211" s="166"/>
      <c r="BX2211" s="166"/>
      <c r="BY2211" s="166"/>
      <c r="BZ2211" s="166"/>
      <c r="CA2211" s="166"/>
      <c r="CB2211" s="166"/>
      <c r="CC2211" s="166"/>
      <c r="CD2211" s="166"/>
      <c r="CE2211" s="166"/>
      <c r="CF2211" s="166"/>
      <c r="CG2211" s="166"/>
      <c r="CH2211" s="166"/>
      <c r="CI2211" s="166"/>
      <c r="CJ2211" s="166"/>
      <c r="CK2211" s="166"/>
      <c r="CL2211" s="166"/>
      <c r="CM2211" s="166"/>
      <c r="CN2211" s="166"/>
      <c r="CO2211" s="166"/>
      <c r="CP2211" s="166"/>
      <c r="CQ2211" s="166"/>
      <c r="CR2211" s="166"/>
      <c r="CS2211" s="166"/>
      <c r="CT2211" s="166"/>
      <c r="CU2211" s="166"/>
      <c r="CV2211" s="166"/>
      <c r="CW2211" s="166"/>
      <c r="CX2211" s="166"/>
      <c r="CY2211" s="166"/>
      <c r="CZ2211" s="166"/>
      <c r="DA2211" s="166"/>
      <c r="DB2211" s="166"/>
      <c r="DC2211" s="166"/>
      <c r="DD2211" s="166"/>
      <c r="DE2211" s="166"/>
      <c r="DF2211" s="166"/>
      <c r="DG2211" s="166"/>
      <c r="DH2211" s="166"/>
      <c r="DI2211" s="166"/>
      <c r="DJ2211" s="166"/>
      <c r="DK2211" s="166"/>
      <c r="DL2211" s="166"/>
      <c r="DM2211" s="166"/>
      <c r="DN2211" s="166"/>
      <c r="DO2211" s="166"/>
      <c r="DP2211" s="166"/>
      <c r="DQ2211" s="166"/>
      <c r="DR2211" s="166"/>
      <c r="DS2211" s="166"/>
      <c r="DT2211" s="166"/>
      <c r="DU2211" s="166"/>
      <c r="DV2211" s="166"/>
      <c r="DW2211" s="166"/>
      <c r="DX2211" s="166"/>
      <c r="DY2211" s="166"/>
      <c r="DZ2211" s="166"/>
      <c r="EA2211" s="166"/>
      <c r="EB2211" s="166"/>
      <c r="EC2211" s="166"/>
      <c r="ED2211" s="166"/>
      <c r="EE2211" s="166"/>
      <c r="EF2211" s="166"/>
      <c r="EG2211" s="166"/>
      <c r="EH2211" s="166"/>
      <c r="EI2211" s="166"/>
      <c r="EJ2211" s="166"/>
      <c r="EK2211" s="166"/>
      <c r="EL2211" s="166"/>
      <c r="EM2211" s="166"/>
      <c r="EN2211" s="166"/>
      <c r="EO2211" s="166"/>
      <c r="EP2211" s="166"/>
      <c r="EQ2211" s="166"/>
      <c r="ER2211" s="166"/>
      <c r="ES2211" s="166"/>
      <c r="ET2211" s="166"/>
      <c r="EU2211" s="166"/>
      <c r="EV2211" s="166"/>
      <c r="EW2211" s="166"/>
      <c r="EX2211" s="166"/>
      <c r="EY2211" s="166"/>
      <c r="EZ2211" s="166"/>
      <c r="FA2211" s="166"/>
      <c r="FB2211" s="166"/>
      <c r="FC2211" s="166"/>
      <c r="FD2211" s="166"/>
      <c r="FE2211" s="166"/>
      <c r="FF2211" s="166"/>
      <c r="FG2211" s="166"/>
      <c r="FH2211" s="166"/>
      <c r="FI2211" s="166"/>
      <c r="FJ2211" s="166"/>
    </row>
    <row r="2212" spans="13:166" s="19" customFormat="1">
      <c r="M2212" s="166"/>
      <c r="N2212" s="166"/>
      <c r="O2212" s="166"/>
      <c r="P2212" s="166"/>
      <c r="Q2212" s="166"/>
      <c r="R2212" s="166"/>
      <c r="S2212" s="166"/>
      <c r="T2212" s="166"/>
      <c r="U2212" s="166"/>
      <c r="V2212" s="166"/>
      <c r="W2212" s="166"/>
      <c r="X2212" s="166"/>
      <c r="Y2212" s="166"/>
      <c r="Z2212" s="166"/>
      <c r="AA2212" s="166"/>
      <c r="AB2212" s="166"/>
      <c r="AC2212" s="166"/>
      <c r="AD2212" s="166"/>
      <c r="AE2212" s="166"/>
      <c r="AF2212" s="166"/>
      <c r="AG2212" s="166"/>
      <c r="AH2212" s="167"/>
      <c r="AI2212" s="167"/>
      <c r="AJ2212" s="167"/>
      <c r="AK2212" s="167"/>
      <c r="AL2212" s="167"/>
      <c r="AM2212" s="167"/>
      <c r="AN2212" s="167"/>
      <c r="AO2212" s="167"/>
      <c r="AP2212" s="167"/>
      <c r="AQ2212" s="167"/>
      <c r="AR2212" s="167"/>
      <c r="AS2212" s="167"/>
      <c r="AT2212" s="167"/>
      <c r="AU2212" s="167"/>
      <c r="AV2212" s="167"/>
      <c r="AW2212" s="167"/>
      <c r="AX2212" s="167"/>
      <c r="AY2212" s="167"/>
      <c r="AZ2212" s="167"/>
      <c r="BA2212" s="167"/>
      <c r="BB2212" s="167"/>
      <c r="BC2212" s="167"/>
      <c r="BD2212" s="167"/>
      <c r="BE2212" s="167"/>
      <c r="BF2212" s="167"/>
      <c r="BG2212" s="167"/>
      <c r="BH2212" s="167"/>
      <c r="BI2212" s="167"/>
      <c r="BJ2212" s="167"/>
      <c r="BK2212" s="167"/>
      <c r="BL2212" s="166"/>
      <c r="BM2212" s="166"/>
      <c r="BN2212" s="166"/>
      <c r="BO2212" s="166"/>
      <c r="BP2212" s="166"/>
      <c r="BQ2212" s="166"/>
      <c r="BR2212" s="166"/>
      <c r="BS2212" s="166"/>
      <c r="BT2212" s="166"/>
      <c r="BU2212" s="166"/>
      <c r="BV2212" s="166"/>
      <c r="BW2212" s="166"/>
      <c r="BX2212" s="166"/>
      <c r="BY2212" s="166"/>
      <c r="BZ2212" s="166"/>
      <c r="CA2212" s="166"/>
      <c r="CB2212" s="166"/>
      <c r="CC2212" s="166"/>
      <c r="CD2212" s="166"/>
      <c r="CE2212" s="166"/>
      <c r="CF2212" s="166"/>
      <c r="CG2212" s="166"/>
      <c r="CH2212" s="166"/>
      <c r="CI2212" s="166"/>
      <c r="CJ2212" s="166"/>
      <c r="CK2212" s="166"/>
      <c r="CL2212" s="166"/>
      <c r="CM2212" s="166"/>
      <c r="CN2212" s="166"/>
      <c r="CO2212" s="166"/>
      <c r="CP2212" s="166"/>
      <c r="CQ2212" s="166"/>
      <c r="CR2212" s="166"/>
      <c r="CS2212" s="166"/>
      <c r="CT2212" s="166"/>
      <c r="CU2212" s="166"/>
      <c r="CV2212" s="166"/>
      <c r="CW2212" s="166"/>
      <c r="CX2212" s="166"/>
      <c r="CY2212" s="166"/>
      <c r="CZ2212" s="166"/>
      <c r="DA2212" s="166"/>
      <c r="DB2212" s="166"/>
      <c r="DC2212" s="166"/>
      <c r="DD2212" s="166"/>
      <c r="DE2212" s="166"/>
      <c r="DF2212" s="166"/>
      <c r="DG2212" s="166"/>
      <c r="DH2212" s="166"/>
      <c r="DI2212" s="166"/>
      <c r="DJ2212" s="166"/>
      <c r="DK2212" s="166"/>
      <c r="DL2212" s="166"/>
      <c r="DM2212" s="166"/>
      <c r="DN2212" s="166"/>
      <c r="DO2212" s="166"/>
      <c r="DP2212" s="166"/>
      <c r="DQ2212" s="166"/>
      <c r="DR2212" s="166"/>
      <c r="DS2212" s="166"/>
      <c r="DT2212" s="166"/>
      <c r="DU2212" s="166"/>
      <c r="DV2212" s="166"/>
      <c r="DW2212" s="166"/>
      <c r="DX2212" s="166"/>
      <c r="DY2212" s="166"/>
      <c r="DZ2212" s="166"/>
      <c r="EA2212" s="166"/>
      <c r="EB2212" s="166"/>
      <c r="EC2212" s="166"/>
      <c r="ED2212" s="166"/>
      <c r="EE2212" s="166"/>
      <c r="EF2212" s="166"/>
      <c r="EG2212" s="166"/>
      <c r="EH2212" s="166"/>
      <c r="EI2212" s="166"/>
      <c r="EJ2212" s="166"/>
      <c r="EK2212" s="166"/>
      <c r="EL2212" s="166"/>
      <c r="EM2212" s="166"/>
      <c r="EN2212" s="166"/>
      <c r="EO2212" s="166"/>
      <c r="EP2212" s="166"/>
      <c r="EQ2212" s="166"/>
      <c r="ER2212" s="166"/>
      <c r="ES2212" s="166"/>
      <c r="ET2212" s="166"/>
      <c r="EU2212" s="166"/>
      <c r="EV2212" s="166"/>
      <c r="EW2212" s="166"/>
      <c r="EX2212" s="166"/>
      <c r="EY2212" s="166"/>
      <c r="EZ2212" s="166"/>
      <c r="FA2212" s="166"/>
      <c r="FB2212" s="166"/>
      <c r="FC2212" s="166"/>
      <c r="FD2212" s="166"/>
      <c r="FE2212" s="166"/>
      <c r="FF2212" s="166"/>
      <c r="FG2212" s="166"/>
      <c r="FH2212" s="166"/>
      <c r="FI2212" s="166"/>
      <c r="FJ2212" s="166"/>
    </row>
    <row r="2213" spans="13:166" s="19" customFormat="1">
      <c r="M2213" s="166"/>
      <c r="N2213" s="166"/>
      <c r="O2213" s="166"/>
      <c r="P2213" s="166"/>
      <c r="Q2213" s="166"/>
      <c r="R2213" s="166"/>
      <c r="S2213" s="166"/>
      <c r="T2213" s="166"/>
      <c r="U2213" s="166"/>
      <c r="V2213" s="166"/>
      <c r="W2213" s="166"/>
      <c r="X2213" s="166"/>
      <c r="Y2213" s="166"/>
      <c r="Z2213" s="166"/>
      <c r="AA2213" s="166"/>
      <c r="AB2213" s="166"/>
      <c r="AC2213" s="166"/>
      <c r="AD2213" s="166"/>
      <c r="AE2213" s="166"/>
      <c r="AF2213" s="166"/>
      <c r="AG2213" s="166"/>
      <c r="AH2213" s="167"/>
      <c r="AI2213" s="167"/>
      <c r="AJ2213" s="167"/>
      <c r="AK2213" s="167"/>
      <c r="AL2213" s="167"/>
      <c r="AM2213" s="167"/>
      <c r="AN2213" s="167"/>
      <c r="AO2213" s="167"/>
      <c r="AP2213" s="167"/>
      <c r="AQ2213" s="167"/>
      <c r="AR2213" s="167"/>
      <c r="AS2213" s="167"/>
      <c r="AT2213" s="167"/>
      <c r="AU2213" s="167"/>
      <c r="AV2213" s="167"/>
      <c r="AW2213" s="167"/>
      <c r="AX2213" s="167"/>
      <c r="AY2213" s="167"/>
      <c r="AZ2213" s="167"/>
      <c r="BA2213" s="167"/>
      <c r="BB2213" s="167"/>
      <c r="BC2213" s="167"/>
      <c r="BD2213" s="167"/>
      <c r="BE2213" s="167"/>
      <c r="BF2213" s="167"/>
      <c r="BG2213" s="167"/>
      <c r="BH2213" s="167"/>
      <c r="BI2213" s="167"/>
      <c r="BJ2213" s="167"/>
      <c r="BK2213" s="167"/>
      <c r="BL2213" s="166"/>
      <c r="BM2213" s="166"/>
      <c r="BN2213" s="166"/>
      <c r="BO2213" s="166"/>
      <c r="BP2213" s="166"/>
      <c r="BQ2213" s="166"/>
      <c r="BR2213" s="166"/>
      <c r="BS2213" s="166"/>
      <c r="BT2213" s="166"/>
      <c r="BU2213" s="166"/>
      <c r="BV2213" s="166"/>
      <c r="BW2213" s="166"/>
      <c r="BX2213" s="166"/>
      <c r="BY2213" s="166"/>
      <c r="BZ2213" s="166"/>
      <c r="CA2213" s="166"/>
      <c r="CB2213" s="166"/>
      <c r="CC2213" s="166"/>
      <c r="CD2213" s="166"/>
      <c r="CE2213" s="166"/>
      <c r="CF2213" s="166"/>
      <c r="CG2213" s="166"/>
      <c r="CH2213" s="166"/>
      <c r="CI2213" s="166"/>
      <c r="CJ2213" s="166"/>
      <c r="CK2213" s="166"/>
      <c r="CL2213" s="166"/>
      <c r="CM2213" s="166"/>
      <c r="CN2213" s="166"/>
      <c r="CO2213" s="166"/>
      <c r="CP2213" s="166"/>
      <c r="CQ2213" s="166"/>
      <c r="CR2213" s="166"/>
      <c r="CS2213" s="166"/>
      <c r="CT2213" s="166"/>
      <c r="CU2213" s="166"/>
      <c r="CV2213" s="166"/>
      <c r="CW2213" s="166"/>
      <c r="CX2213" s="166"/>
      <c r="CY2213" s="166"/>
      <c r="CZ2213" s="166"/>
      <c r="DA2213" s="166"/>
      <c r="DB2213" s="166"/>
      <c r="DC2213" s="166"/>
      <c r="DD2213" s="166"/>
      <c r="DE2213" s="166"/>
      <c r="DF2213" s="166"/>
      <c r="DG2213" s="166"/>
      <c r="DH2213" s="166"/>
      <c r="DI2213" s="166"/>
      <c r="DJ2213" s="166"/>
      <c r="DK2213" s="166"/>
      <c r="DL2213" s="166"/>
      <c r="DM2213" s="166"/>
      <c r="DN2213" s="166"/>
      <c r="DO2213" s="166"/>
      <c r="DP2213" s="166"/>
      <c r="DQ2213" s="166"/>
      <c r="DR2213" s="166"/>
      <c r="DS2213" s="166"/>
      <c r="DT2213" s="166"/>
      <c r="DU2213" s="166"/>
      <c r="DV2213" s="166"/>
      <c r="DW2213" s="166"/>
      <c r="DX2213" s="166"/>
      <c r="DY2213" s="166"/>
      <c r="DZ2213" s="166"/>
      <c r="EA2213" s="166"/>
      <c r="EB2213" s="166"/>
      <c r="EC2213" s="166"/>
      <c r="ED2213" s="166"/>
      <c r="EE2213" s="166"/>
      <c r="EF2213" s="166"/>
      <c r="EG2213" s="166"/>
      <c r="EH2213" s="166"/>
      <c r="EI2213" s="166"/>
      <c r="EJ2213" s="166"/>
      <c r="EK2213" s="166"/>
      <c r="EL2213" s="166"/>
      <c r="EM2213" s="166"/>
      <c r="EN2213" s="166"/>
      <c r="EO2213" s="166"/>
      <c r="EP2213" s="166"/>
      <c r="EQ2213" s="166"/>
      <c r="ER2213" s="166"/>
      <c r="ES2213" s="166"/>
      <c r="ET2213" s="166"/>
      <c r="EU2213" s="166"/>
      <c r="EV2213" s="166"/>
      <c r="EW2213" s="166"/>
      <c r="EX2213" s="166"/>
      <c r="EY2213" s="166"/>
      <c r="EZ2213" s="166"/>
      <c r="FA2213" s="166"/>
      <c r="FB2213" s="166"/>
      <c r="FC2213" s="166"/>
      <c r="FD2213" s="166"/>
      <c r="FE2213" s="166"/>
      <c r="FF2213" s="166"/>
      <c r="FG2213" s="166"/>
      <c r="FH2213" s="166"/>
      <c r="FI2213" s="166"/>
      <c r="FJ2213" s="166"/>
    </row>
    <row r="2214" spans="13:166" s="19" customFormat="1">
      <c r="M2214" s="166"/>
      <c r="N2214" s="166"/>
      <c r="O2214" s="166"/>
      <c r="P2214" s="166"/>
      <c r="Q2214" s="166"/>
      <c r="R2214" s="166"/>
      <c r="S2214" s="166"/>
      <c r="T2214" s="166"/>
      <c r="U2214" s="166"/>
      <c r="V2214" s="166"/>
      <c r="W2214" s="166"/>
      <c r="X2214" s="166"/>
      <c r="Y2214" s="166"/>
      <c r="Z2214" s="166"/>
      <c r="AA2214" s="166"/>
      <c r="AB2214" s="166"/>
      <c r="AC2214" s="166"/>
      <c r="AD2214" s="166"/>
      <c r="AE2214" s="166"/>
      <c r="AF2214" s="166"/>
      <c r="AG2214" s="166"/>
      <c r="AH2214" s="167"/>
      <c r="AI2214" s="167"/>
      <c r="AJ2214" s="167"/>
      <c r="AK2214" s="167"/>
      <c r="AL2214" s="167"/>
      <c r="AM2214" s="167"/>
      <c r="AN2214" s="167"/>
      <c r="AO2214" s="167"/>
      <c r="AP2214" s="167"/>
      <c r="AQ2214" s="167"/>
      <c r="AR2214" s="167"/>
      <c r="AS2214" s="167"/>
      <c r="AT2214" s="167"/>
      <c r="AU2214" s="167"/>
      <c r="AV2214" s="167"/>
      <c r="AW2214" s="167"/>
      <c r="AX2214" s="167"/>
      <c r="AY2214" s="167"/>
      <c r="AZ2214" s="167"/>
      <c r="BA2214" s="167"/>
      <c r="BB2214" s="167"/>
      <c r="BC2214" s="167"/>
      <c r="BD2214" s="167"/>
      <c r="BE2214" s="167"/>
      <c r="BF2214" s="167"/>
      <c r="BG2214" s="167"/>
      <c r="BH2214" s="167"/>
      <c r="BI2214" s="167"/>
      <c r="BJ2214" s="167"/>
      <c r="BK2214" s="167"/>
      <c r="BL2214" s="166"/>
      <c r="BM2214" s="166"/>
      <c r="BN2214" s="166"/>
      <c r="BO2214" s="166"/>
      <c r="BP2214" s="166"/>
      <c r="BQ2214" s="166"/>
      <c r="BR2214" s="166"/>
      <c r="BS2214" s="166"/>
      <c r="BT2214" s="166"/>
      <c r="BU2214" s="166"/>
      <c r="BV2214" s="166"/>
      <c r="BW2214" s="166"/>
      <c r="BX2214" s="166"/>
      <c r="BY2214" s="166"/>
      <c r="BZ2214" s="166"/>
      <c r="CA2214" s="166"/>
      <c r="CB2214" s="166"/>
      <c r="CC2214" s="166"/>
      <c r="CD2214" s="166"/>
      <c r="CE2214" s="166"/>
      <c r="CF2214" s="166"/>
      <c r="CG2214" s="166"/>
      <c r="CH2214" s="166"/>
      <c r="CI2214" s="166"/>
      <c r="CJ2214" s="166"/>
      <c r="CK2214" s="166"/>
      <c r="CL2214" s="166"/>
      <c r="CM2214" s="166"/>
      <c r="CN2214" s="166"/>
      <c r="CO2214" s="166"/>
      <c r="CP2214" s="166"/>
      <c r="CQ2214" s="166"/>
      <c r="CR2214" s="166"/>
      <c r="CS2214" s="166"/>
      <c r="CT2214" s="166"/>
      <c r="CU2214" s="166"/>
      <c r="CV2214" s="166"/>
      <c r="CW2214" s="166"/>
      <c r="CX2214" s="166"/>
      <c r="CY2214" s="166"/>
      <c r="CZ2214" s="166"/>
      <c r="DA2214" s="166"/>
      <c r="DB2214" s="166"/>
      <c r="DC2214" s="166"/>
      <c r="DD2214" s="166"/>
      <c r="DE2214" s="166"/>
      <c r="DF2214" s="166"/>
      <c r="DG2214" s="166"/>
      <c r="DH2214" s="166"/>
      <c r="DI2214" s="166"/>
      <c r="DJ2214" s="166"/>
      <c r="DK2214" s="166"/>
      <c r="DL2214" s="166"/>
      <c r="DM2214" s="166"/>
      <c r="DN2214" s="166"/>
      <c r="DO2214" s="166"/>
      <c r="DP2214" s="166"/>
      <c r="DQ2214" s="166"/>
      <c r="DR2214" s="166"/>
      <c r="DS2214" s="166"/>
      <c r="DT2214" s="166"/>
      <c r="DU2214" s="166"/>
      <c r="DV2214" s="166"/>
      <c r="DW2214" s="166"/>
      <c r="DX2214" s="166"/>
      <c r="DY2214" s="166"/>
      <c r="DZ2214" s="166"/>
      <c r="EA2214" s="166"/>
      <c r="EB2214" s="166"/>
      <c r="EC2214" s="166"/>
      <c r="ED2214" s="166"/>
      <c r="EE2214" s="166"/>
      <c r="EF2214" s="166"/>
      <c r="EG2214" s="166"/>
      <c r="EH2214" s="166"/>
      <c r="EI2214" s="166"/>
      <c r="EJ2214" s="166"/>
      <c r="EK2214" s="166"/>
      <c r="EL2214" s="166"/>
      <c r="EM2214" s="166"/>
      <c r="EN2214" s="166"/>
      <c r="EO2214" s="166"/>
      <c r="EP2214" s="166"/>
      <c r="EQ2214" s="166"/>
      <c r="ER2214" s="166"/>
      <c r="ES2214" s="166"/>
      <c r="ET2214" s="166"/>
      <c r="EU2214" s="166"/>
      <c r="EV2214" s="166"/>
      <c r="EW2214" s="166"/>
      <c r="EX2214" s="166"/>
      <c r="EY2214" s="166"/>
      <c r="EZ2214" s="166"/>
      <c r="FA2214" s="166"/>
      <c r="FB2214" s="166"/>
      <c r="FC2214" s="166"/>
      <c r="FD2214" s="166"/>
      <c r="FE2214" s="166"/>
      <c r="FF2214" s="166"/>
      <c r="FG2214" s="166"/>
      <c r="FH2214" s="166"/>
      <c r="FI2214" s="166"/>
      <c r="FJ2214" s="166"/>
    </row>
    <row r="2215" spans="13:166" s="19" customFormat="1">
      <c r="M2215" s="166"/>
      <c r="N2215" s="166"/>
      <c r="O2215" s="166"/>
      <c r="P2215" s="166"/>
      <c r="Q2215" s="166"/>
      <c r="R2215" s="166"/>
      <c r="S2215" s="166"/>
      <c r="T2215" s="166"/>
      <c r="U2215" s="166"/>
      <c r="V2215" s="166"/>
      <c r="W2215" s="166"/>
      <c r="X2215" s="166"/>
      <c r="Y2215" s="166"/>
      <c r="Z2215" s="166"/>
      <c r="AA2215" s="166"/>
      <c r="AB2215" s="166"/>
      <c r="AC2215" s="166"/>
      <c r="AD2215" s="166"/>
      <c r="AE2215" s="166"/>
      <c r="AF2215" s="166"/>
      <c r="AG2215" s="166"/>
      <c r="AH2215" s="167"/>
      <c r="AI2215" s="167"/>
      <c r="AJ2215" s="167"/>
      <c r="AK2215" s="167"/>
      <c r="AL2215" s="167"/>
      <c r="AM2215" s="167"/>
      <c r="AN2215" s="167"/>
      <c r="AO2215" s="167"/>
      <c r="AP2215" s="167"/>
      <c r="AQ2215" s="167"/>
      <c r="AR2215" s="167"/>
      <c r="AS2215" s="167"/>
      <c r="AT2215" s="167"/>
      <c r="AU2215" s="167"/>
      <c r="AV2215" s="167"/>
      <c r="AW2215" s="167"/>
      <c r="AX2215" s="167"/>
      <c r="AY2215" s="167"/>
      <c r="AZ2215" s="167"/>
      <c r="BA2215" s="167"/>
      <c r="BB2215" s="167"/>
      <c r="BC2215" s="167"/>
      <c r="BD2215" s="167"/>
      <c r="BE2215" s="167"/>
      <c r="BF2215" s="167"/>
      <c r="BG2215" s="167"/>
      <c r="BH2215" s="167"/>
      <c r="BI2215" s="167"/>
      <c r="BJ2215" s="167"/>
      <c r="BK2215" s="167"/>
      <c r="BL2215" s="166"/>
      <c r="BM2215" s="166"/>
      <c r="BN2215" s="166"/>
      <c r="BO2215" s="166"/>
      <c r="BP2215" s="166"/>
      <c r="BQ2215" s="166"/>
      <c r="BR2215" s="166"/>
      <c r="BS2215" s="166"/>
      <c r="BT2215" s="166"/>
      <c r="BU2215" s="166"/>
      <c r="BV2215" s="166"/>
      <c r="BW2215" s="166"/>
      <c r="BX2215" s="166"/>
      <c r="BY2215" s="166"/>
      <c r="BZ2215" s="166"/>
      <c r="CA2215" s="166"/>
      <c r="CB2215" s="166"/>
      <c r="CC2215" s="166"/>
      <c r="CD2215" s="166"/>
      <c r="CE2215" s="166"/>
      <c r="CF2215" s="166"/>
      <c r="CG2215" s="166"/>
      <c r="CH2215" s="166"/>
      <c r="CI2215" s="166"/>
      <c r="CJ2215" s="166"/>
      <c r="CK2215" s="166"/>
      <c r="CL2215" s="166"/>
      <c r="CM2215" s="166"/>
      <c r="CN2215" s="166"/>
      <c r="CO2215" s="166"/>
      <c r="CP2215" s="166"/>
      <c r="CQ2215" s="166"/>
      <c r="CR2215" s="166"/>
      <c r="CS2215" s="166"/>
      <c r="CT2215" s="166"/>
      <c r="CU2215" s="166"/>
      <c r="CV2215" s="166"/>
      <c r="CW2215" s="166"/>
      <c r="CX2215" s="166"/>
      <c r="CY2215" s="166"/>
      <c r="CZ2215" s="166"/>
      <c r="DA2215" s="166"/>
      <c r="DB2215" s="166"/>
      <c r="DC2215" s="166"/>
      <c r="DD2215" s="166"/>
      <c r="DE2215" s="166"/>
      <c r="DF2215" s="166"/>
      <c r="DG2215" s="166"/>
      <c r="DH2215" s="166"/>
      <c r="DI2215" s="166"/>
      <c r="DJ2215" s="166"/>
      <c r="DK2215" s="166"/>
      <c r="DL2215" s="166"/>
      <c r="DM2215" s="166"/>
      <c r="DN2215" s="166"/>
      <c r="DO2215" s="166"/>
      <c r="DP2215" s="166"/>
      <c r="DQ2215" s="166"/>
      <c r="DR2215" s="166"/>
      <c r="DS2215" s="166"/>
      <c r="DT2215" s="166"/>
      <c r="DU2215" s="166"/>
      <c r="DV2215" s="166"/>
      <c r="DW2215" s="166"/>
      <c r="DX2215" s="166"/>
      <c r="DY2215" s="166"/>
      <c r="DZ2215" s="166"/>
      <c r="EA2215" s="166"/>
      <c r="EB2215" s="166"/>
      <c r="EC2215" s="166"/>
      <c r="ED2215" s="166"/>
      <c r="EE2215" s="166"/>
      <c r="EF2215" s="166"/>
      <c r="EG2215" s="166"/>
      <c r="EH2215" s="166"/>
      <c r="EI2215" s="166"/>
      <c r="EJ2215" s="166"/>
      <c r="EK2215" s="166"/>
      <c r="EL2215" s="166"/>
      <c r="EM2215" s="166"/>
      <c r="EN2215" s="166"/>
      <c r="EO2215" s="166"/>
      <c r="EP2215" s="166"/>
      <c r="EQ2215" s="166"/>
      <c r="ER2215" s="166"/>
      <c r="ES2215" s="166"/>
      <c r="ET2215" s="166"/>
      <c r="EU2215" s="166"/>
      <c r="EV2215" s="166"/>
      <c r="EW2215" s="166"/>
      <c r="EX2215" s="166"/>
      <c r="EY2215" s="166"/>
      <c r="EZ2215" s="166"/>
      <c r="FA2215" s="166"/>
      <c r="FB2215" s="166"/>
      <c r="FC2215" s="166"/>
      <c r="FD2215" s="166"/>
      <c r="FE2215" s="166"/>
      <c r="FF2215" s="166"/>
      <c r="FG2215" s="166"/>
      <c r="FH2215" s="166"/>
      <c r="FI2215" s="166"/>
      <c r="FJ2215" s="166"/>
    </row>
    <row r="2216" spans="13:166" s="19" customFormat="1">
      <c r="M2216" s="166"/>
      <c r="N2216" s="166"/>
      <c r="O2216" s="166"/>
      <c r="P2216" s="166"/>
      <c r="Q2216" s="166"/>
      <c r="R2216" s="166"/>
      <c r="S2216" s="166"/>
      <c r="T2216" s="166"/>
      <c r="U2216" s="166"/>
      <c r="V2216" s="166"/>
      <c r="W2216" s="166"/>
      <c r="X2216" s="166"/>
      <c r="Y2216" s="166"/>
      <c r="Z2216" s="166"/>
      <c r="AA2216" s="166"/>
      <c r="AB2216" s="166"/>
      <c r="AC2216" s="166"/>
      <c r="AD2216" s="166"/>
      <c r="AE2216" s="166"/>
      <c r="AF2216" s="166"/>
      <c r="AG2216" s="166"/>
      <c r="AH2216" s="167"/>
      <c r="AI2216" s="167"/>
      <c r="AJ2216" s="167"/>
      <c r="AK2216" s="167"/>
      <c r="AL2216" s="167"/>
      <c r="AM2216" s="167"/>
      <c r="AN2216" s="167"/>
      <c r="AO2216" s="167"/>
      <c r="AP2216" s="167"/>
      <c r="AQ2216" s="167"/>
      <c r="AR2216" s="167"/>
      <c r="AS2216" s="167"/>
      <c r="AT2216" s="167"/>
      <c r="AU2216" s="167"/>
      <c r="AV2216" s="167"/>
      <c r="AW2216" s="167"/>
      <c r="AX2216" s="167"/>
      <c r="AY2216" s="167"/>
      <c r="AZ2216" s="167"/>
      <c r="BA2216" s="167"/>
      <c r="BB2216" s="167"/>
      <c r="BC2216" s="167"/>
      <c r="BD2216" s="167"/>
      <c r="BE2216" s="167"/>
      <c r="BF2216" s="167"/>
      <c r="BG2216" s="167"/>
      <c r="BH2216" s="167"/>
      <c r="BI2216" s="167"/>
      <c r="BJ2216" s="167"/>
      <c r="BK2216" s="167"/>
      <c r="BL2216" s="166"/>
      <c r="BM2216" s="166"/>
      <c r="BN2216" s="166"/>
      <c r="BO2216" s="166"/>
      <c r="BP2216" s="166"/>
      <c r="BQ2216" s="166"/>
      <c r="BR2216" s="166"/>
      <c r="BS2216" s="166"/>
      <c r="BT2216" s="166"/>
      <c r="BU2216" s="166"/>
      <c r="BV2216" s="166"/>
      <c r="BW2216" s="166"/>
      <c r="BX2216" s="166"/>
      <c r="BY2216" s="166"/>
      <c r="BZ2216" s="166"/>
      <c r="CA2216" s="166"/>
      <c r="CB2216" s="166"/>
      <c r="CC2216" s="166"/>
      <c r="CD2216" s="166"/>
      <c r="CE2216" s="166"/>
      <c r="CF2216" s="166"/>
      <c r="CG2216" s="166"/>
      <c r="CH2216" s="166"/>
      <c r="CI2216" s="166"/>
      <c r="CJ2216" s="166"/>
      <c r="CK2216" s="166"/>
      <c r="CL2216" s="166"/>
      <c r="CM2216" s="166"/>
      <c r="CN2216" s="166"/>
      <c r="CO2216" s="166"/>
      <c r="CP2216" s="166"/>
      <c r="CQ2216" s="166"/>
      <c r="CR2216" s="166"/>
      <c r="CS2216" s="166"/>
      <c r="CT2216" s="166"/>
      <c r="CU2216" s="166"/>
      <c r="CV2216" s="166"/>
      <c r="CW2216" s="166"/>
      <c r="CX2216" s="166"/>
      <c r="CY2216" s="166"/>
      <c r="CZ2216" s="166"/>
      <c r="DA2216" s="166"/>
      <c r="DB2216" s="166"/>
      <c r="DC2216" s="166"/>
      <c r="DD2216" s="166"/>
      <c r="DE2216" s="166"/>
      <c r="DF2216" s="166"/>
      <c r="DG2216" s="166"/>
      <c r="DH2216" s="166"/>
      <c r="DI2216" s="166"/>
      <c r="DJ2216" s="166"/>
      <c r="DK2216" s="166"/>
      <c r="DL2216" s="166"/>
      <c r="DM2216" s="166"/>
      <c r="DN2216" s="166"/>
      <c r="DO2216" s="166"/>
      <c r="DP2216" s="166"/>
      <c r="DQ2216" s="166"/>
      <c r="DR2216" s="166"/>
      <c r="DS2216" s="166"/>
      <c r="DT2216" s="166"/>
      <c r="DU2216" s="166"/>
      <c r="DV2216" s="166"/>
      <c r="DW2216" s="166"/>
      <c r="DX2216" s="166"/>
      <c r="DY2216" s="166"/>
      <c r="DZ2216" s="166"/>
      <c r="EA2216" s="166"/>
      <c r="EB2216" s="166"/>
      <c r="EC2216" s="166"/>
      <c r="ED2216" s="166"/>
      <c r="EE2216" s="166"/>
      <c r="EF2216" s="166"/>
      <c r="EG2216" s="166"/>
      <c r="EH2216" s="166"/>
      <c r="EI2216" s="166"/>
      <c r="EJ2216" s="166"/>
      <c r="EK2216" s="166"/>
      <c r="EL2216" s="166"/>
      <c r="EM2216" s="166"/>
      <c r="EN2216" s="166"/>
      <c r="EO2216" s="166"/>
      <c r="EP2216" s="166"/>
      <c r="EQ2216" s="166"/>
      <c r="ER2216" s="166"/>
      <c r="ES2216" s="166"/>
      <c r="ET2216" s="166"/>
      <c r="EU2216" s="166"/>
      <c r="EV2216" s="166"/>
      <c r="EW2216" s="166"/>
      <c r="EX2216" s="166"/>
      <c r="EY2216" s="166"/>
      <c r="EZ2216" s="166"/>
      <c r="FA2216" s="166"/>
      <c r="FB2216" s="166"/>
      <c r="FC2216" s="166"/>
      <c r="FD2216" s="166"/>
      <c r="FE2216" s="166"/>
      <c r="FF2216" s="166"/>
      <c r="FG2216" s="166"/>
      <c r="FH2216" s="166"/>
      <c r="FI2216" s="166"/>
      <c r="FJ2216" s="166"/>
    </row>
    <row r="2217" spans="13:166" s="19" customFormat="1">
      <c r="M2217" s="166"/>
      <c r="N2217" s="166"/>
      <c r="O2217" s="166"/>
      <c r="P2217" s="166"/>
      <c r="Q2217" s="166"/>
      <c r="R2217" s="166"/>
      <c r="S2217" s="166"/>
      <c r="T2217" s="166"/>
      <c r="U2217" s="166"/>
      <c r="V2217" s="166"/>
      <c r="W2217" s="166"/>
      <c r="X2217" s="166"/>
      <c r="Y2217" s="166"/>
      <c r="Z2217" s="166"/>
      <c r="AA2217" s="166"/>
      <c r="AB2217" s="166"/>
      <c r="AC2217" s="166"/>
      <c r="AD2217" s="166"/>
      <c r="AE2217" s="166"/>
      <c r="AF2217" s="166"/>
      <c r="AG2217" s="166"/>
      <c r="AH2217" s="167"/>
      <c r="AI2217" s="167"/>
      <c r="AJ2217" s="167"/>
      <c r="AK2217" s="167"/>
      <c r="AL2217" s="167"/>
      <c r="AM2217" s="167"/>
      <c r="AN2217" s="167"/>
      <c r="AO2217" s="167"/>
      <c r="AP2217" s="167"/>
      <c r="AQ2217" s="167"/>
      <c r="AR2217" s="167"/>
      <c r="AS2217" s="167"/>
      <c r="AT2217" s="167"/>
      <c r="AU2217" s="167"/>
      <c r="AV2217" s="167"/>
      <c r="AW2217" s="167"/>
      <c r="AX2217" s="167"/>
      <c r="AY2217" s="167"/>
      <c r="AZ2217" s="167"/>
      <c r="BA2217" s="167"/>
      <c r="BB2217" s="167"/>
      <c r="BC2217" s="167"/>
      <c r="BD2217" s="167"/>
      <c r="BE2217" s="167"/>
      <c r="BF2217" s="167"/>
      <c r="BG2217" s="167"/>
      <c r="BH2217" s="167"/>
      <c r="BI2217" s="167"/>
      <c r="BJ2217" s="167"/>
      <c r="BK2217" s="167"/>
      <c r="BL2217" s="166"/>
      <c r="BM2217" s="166"/>
      <c r="BN2217" s="166"/>
      <c r="BO2217" s="166"/>
      <c r="BP2217" s="166"/>
      <c r="BQ2217" s="166"/>
      <c r="BR2217" s="166"/>
      <c r="BS2217" s="166"/>
      <c r="BT2217" s="166"/>
      <c r="BU2217" s="166"/>
      <c r="BV2217" s="166"/>
      <c r="BW2217" s="166"/>
      <c r="BX2217" s="166"/>
      <c r="BY2217" s="166"/>
      <c r="BZ2217" s="166"/>
      <c r="CA2217" s="166"/>
      <c r="CB2217" s="166"/>
      <c r="CC2217" s="166"/>
      <c r="CD2217" s="166"/>
      <c r="CE2217" s="166"/>
      <c r="CF2217" s="166"/>
      <c r="CG2217" s="166"/>
      <c r="CH2217" s="166"/>
      <c r="CI2217" s="166"/>
      <c r="CJ2217" s="166"/>
      <c r="CK2217" s="166"/>
      <c r="CL2217" s="166"/>
      <c r="CM2217" s="166"/>
      <c r="CN2217" s="166"/>
      <c r="CO2217" s="166"/>
      <c r="CP2217" s="166"/>
      <c r="CQ2217" s="166"/>
      <c r="CR2217" s="166"/>
      <c r="CS2217" s="166"/>
      <c r="CT2217" s="166"/>
      <c r="CU2217" s="166"/>
      <c r="CV2217" s="166"/>
      <c r="CW2217" s="166"/>
      <c r="CX2217" s="166"/>
      <c r="CY2217" s="166"/>
      <c r="CZ2217" s="166"/>
      <c r="DA2217" s="166"/>
      <c r="DB2217" s="166"/>
      <c r="DC2217" s="166"/>
      <c r="DD2217" s="166"/>
      <c r="DE2217" s="166"/>
      <c r="DF2217" s="166"/>
      <c r="DG2217" s="166"/>
      <c r="DH2217" s="166"/>
      <c r="DI2217" s="166"/>
      <c r="DJ2217" s="166"/>
      <c r="DK2217" s="166"/>
      <c r="DL2217" s="166"/>
      <c r="DM2217" s="166"/>
      <c r="DN2217" s="166"/>
      <c r="DO2217" s="166"/>
      <c r="DP2217" s="166"/>
      <c r="DQ2217" s="166"/>
      <c r="DR2217" s="166"/>
      <c r="DS2217" s="166"/>
      <c r="DT2217" s="166"/>
      <c r="DU2217" s="166"/>
      <c r="DV2217" s="166"/>
      <c r="DW2217" s="166"/>
      <c r="DX2217" s="166"/>
      <c r="DY2217" s="166"/>
      <c r="DZ2217" s="166"/>
      <c r="EA2217" s="166"/>
      <c r="EB2217" s="166"/>
      <c r="EC2217" s="166"/>
      <c r="ED2217" s="166"/>
      <c r="EE2217" s="166"/>
      <c r="EF2217" s="166"/>
      <c r="EG2217" s="166"/>
      <c r="EH2217" s="166"/>
      <c r="EI2217" s="166"/>
      <c r="EJ2217" s="166"/>
      <c r="EK2217" s="166"/>
      <c r="EL2217" s="166"/>
      <c r="EM2217" s="166"/>
      <c r="EN2217" s="166"/>
      <c r="EO2217" s="166"/>
      <c r="EP2217" s="166"/>
      <c r="EQ2217" s="166"/>
      <c r="ER2217" s="166"/>
      <c r="ES2217" s="166"/>
      <c r="ET2217" s="166"/>
      <c r="EU2217" s="166"/>
      <c r="EV2217" s="166"/>
      <c r="EW2217" s="166"/>
      <c r="EX2217" s="166"/>
      <c r="EY2217" s="166"/>
      <c r="EZ2217" s="166"/>
      <c r="FA2217" s="166"/>
      <c r="FB2217" s="166"/>
      <c r="FC2217" s="166"/>
      <c r="FD2217" s="166"/>
      <c r="FE2217" s="166"/>
      <c r="FF2217" s="166"/>
      <c r="FG2217" s="166"/>
      <c r="FH2217" s="166"/>
      <c r="FI2217" s="166"/>
      <c r="FJ2217" s="166"/>
    </row>
    <row r="2218" spans="13:166" s="19" customFormat="1">
      <c r="M2218" s="166"/>
      <c r="N2218" s="166"/>
      <c r="O2218" s="166"/>
      <c r="P2218" s="166"/>
      <c r="Q2218" s="166"/>
      <c r="R2218" s="166"/>
      <c r="S2218" s="166"/>
      <c r="T2218" s="166"/>
      <c r="U2218" s="166"/>
      <c r="V2218" s="166"/>
      <c r="W2218" s="166"/>
      <c r="X2218" s="166"/>
      <c r="Y2218" s="166"/>
      <c r="Z2218" s="166"/>
      <c r="AA2218" s="166"/>
      <c r="AB2218" s="166"/>
      <c r="AC2218" s="166"/>
      <c r="AD2218" s="166"/>
      <c r="AE2218" s="166"/>
      <c r="AF2218" s="166"/>
      <c r="AG2218" s="166"/>
      <c r="AH2218" s="167"/>
      <c r="AI2218" s="167"/>
      <c r="AJ2218" s="167"/>
      <c r="AK2218" s="167"/>
      <c r="AL2218" s="167"/>
      <c r="AM2218" s="167"/>
      <c r="AN2218" s="167"/>
      <c r="AO2218" s="167"/>
      <c r="AP2218" s="167"/>
      <c r="AQ2218" s="167"/>
      <c r="AR2218" s="167"/>
      <c r="AS2218" s="167"/>
      <c r="AT2218" s="167"/>
      <c r="AU2218" s="167"/>
      <c r="AV2218" s="167"/>
      <c r="AW2218" s="167"/>
      <c r="AX2218" s="167"/>
      <c r="AY2218" s="167"/>
      <c r="AZ2218" s="167"/>
      <c r="BA2218" s="167"/>
      <c r="BB2218" s="167"/>
      <c r="BC2218" s="167"/>
      <c r="BD2218" s="167"/>
      <c r="BE2218" s="167"/>
      <c r="BF2218" s="167"/>
      <c r="BG2218" s="167"/>
      <c r="BH2218" s="167"/>
      <c r="BI2218" s="167"/>
      <c r="BJ2218" s="167"/>
      <c r="BK2218" s="167"/>
      <c r="BL2218" s="166"/>
      <c r="BM2218" s="166"/>
      <c r="BN2218" s="166"/>
      <c r="BO2218" s="166"/>
      <c r="BP2218" s="166"/>
      <c r="BQ2218" s="166"/>
      <c r="BR2218" s="166"/>
      <c r="BS2218" s="166"/>
      <c r="BT2218" s="166"/>
      <c r="BU2218" s="166"/>
      <c r="BV2218" s="166"/>
      <c r="BW2218" s="166"/>
      <c r="BX2218" s="166"/>
      <c r="BY2218" s="166"/>
      <c r="BZ2218" s="166"/>
      <c r="CA2218" s="166"/>
      <c r="CB2218" s="166"/>
      <c r="CC2218" s="166"/>
      <c r="CD2218" s="166"/>
      <c r="CE2218" s="166"/>
      <c r="CF2218" s="166"/>
      <c r="CG2218" s="166"/>
      <c r="CH2218" s="166"/>
      <c r="CI2218" s="166"/>
      <c r="CJ2218" s="166"/>
      <c r="CK2218" s="166"/>
      <c r="CL2218" s="166"/>
      <c r="CM2218" s="166"/>
      <c r="CN2218" s="166"/>
      <c r="CO2218" s="166"/>
      <c r="CP2218" s="166"/>
      <c r="CQ2218" s="166"/>
      <c r="CR2218" s="166"/>
      <c r="CS2218" s="166"/>
      <c r="CT2218" s="166"/>
      <c r="CU2218" s="166"/>
      <c r="CV2218" s="166"/>
      <c r="CW2218" s="166"/>
      <c r="CX2218" s="166"/>
      <c r="CY2218" s="166"/>
      <c r="CZ2218" s="166"/>
      <c r="DA2218" s="166"/>
      <c r="DB2218" s="166"/>
      <c r="DC2218" s="166"/>
      <c r="DD2218" s="166"/>
      <c r="DE2218" s="166"/>
      <c r="DF2218" s="166"/>
      <c r="DG2218" s="166"/>
      <c r="DH2218" s="166"/>
      <c r="DI2218" s="166"/>
      <c r="DJ2218" s="166"/>
      <c r="DK2218" s="166"/>
      <c r="DL2218" s="166"/>
      <c r="DM2218" s="166"/>
      <c r="DN2218" s="166"/>
      <c r="DO2218" s="166"/>
      <c r="DP2218" s="166"/>
      <c r="DQ2218" s="166"/>
      <c r="DR2218" s="166"/>
      <c r="DS2218" s="166"/>
      <c r="DT2218" s="166"/>
      <c r="DU2218" s="166"/>
      <c r="DV2218" s="166"/>
      <c r="DW2218" s="166"/>
      <c r="DX2218" s="166"/>
      <c r="DY2218" s="166"/>
      <c r="DZ2218" s="166"/>
      <c r="EA2218" s="166"/>
      <c r="EB2218" s="166"/>
      <c r="EC2218" s="166"/>
      <c r="ED2218" s="166"/>
      <c r="EE2218" s="166"/>
      <c r="EF2218" s="166"/>
      <c r="EG2218" s="166"/>
      <c r="EH2218" s="166"/>
      <c r="EI2218" s="166"/>
      <c r="EJ2218" s="166"/>
      <c r="EK2218" s="166"/>
      <c r="EL2218" s="166"/>
      <c r="EM2218" s="166"/>
      <c r="EN2218" s="166"/>
      <c r="EO2218" s="166"/>
      <c r="EP2218" s="166"/>
      <c r="EQ2218" s="166"/>
      <c r="ER2218" s="166"/>
      <c r="ES2218" s="166"/>
      <c r="ET2218" s="166"/>
      <c r="EU2218" s="166"/>
      <c r="EV2218" s="166"/>
      <c r="EW2218" s="166"/>
      <c r="EX2218" s="166"/>
      <c r="EY2218" s="166"/>
      <c r="EZ2218" s="166"/>
      <c r="FA2218" s="166"/>
      <c r="FB2218" s="166"/>
      <c r="FC2218" s="166"/>
      <c r="FD2218" s="166"/>
      <c r="FE2218" s="166"/>
      <c r="FF2218" s="166"/>
      <c r="FG2218" s="166"/>
      <c r="FH2218" s="166"/>
      <c r="FI2218" s="166"/>
      <c r="FJ2218" s="166"/>
    </row>
    <row r="2219" spans="13:166" s="19" customFormat="1">
      <c r="M2219" s="166"/>
      <c r="N2219" s="166"/>
      <c r="O2219" s="166"/>
      <c r="P2219" s="166"/>
      <c r="Q2219" s="166"/>
      <c r="R2219" s="166"/>
      <c r="S2219" s="166"/>
      <c r="T2219" s="166"/>
      <c r="U2219" s="166"/>
      <c r="V2219" s="166"/>
      <c r="W2219" s="166"/>
      <c r="X2219" s="166"/>
      <c r="Y2219" s="166"/>
      <c r="Z2219" s="166"/>
      <c r="AA2219" s="166"/>
      <c r="AB2219" s="166"/>
      <c r="AC2219" s="166"/>
      <c r="AD2219" s="166"/>
      <c r="AE2219" s="166"/>
      <c r="AF2219" s="166"/>
      <c r="AG2219" s="166"/>
      <c r="AH2219" s="167"/>
      <c r="AI2219" s="167"/>
      <c r="AJ2219" s="167"/>
      <c r="AK2219" s="167"/>
      <c r="AL2219" s="167"/>
      <c r="AM2219" s="167"/>
      <c r="AN2219" s="167"/>
      <c r="AO2219" s="167"/>
      <c r="AP2219" s="167"/>
      <c r="AQ2219" s="167"/>
      <c r="AR2219" s="167"/>
      <c r="AS2219" s="167"/>
      <c r="AT2219" s="167"/>
      <c r="AU2219" s="167"/>
      <c r="AV2219" s="167"/>
      <c r="AW2219" s="167"/>
      <c r="AX2219" s="167"/>
      <c r="AY2219" s="167"/>
      <c r="AZ2219" s="167"/>
      <c r="BA2219" s="167"/>
      <c r="BB2219" s="167"/>
      <c r="BC2219" s="167"/>
      <c r="BD2219" s="167"/>
      <c r="BE2219" s="167"/>
      <c r="BF2219" s="167"/>
      <c r="BG2219" s="167"/>
      <c r="BH2219" s="167"/>
      <c r="BI2219" s="167"/>
      <c r="BJ2219" s="167"/>
      <c r="BK2219" s="167"/>
      <c r="BL2219" s="166"/>
      <c r="BM2219" s="166"/>
      <c r="BN2219" s="166"/>
      <c r="BO2219" s="166"/>
      <c r="BP2219" s="166"/>
      <c r="BQ2219" s="166"/>
      <c r="BR2219" s="166"/>
      <c r="BS2219" s="166"/>
      <c r="BT2219" s="166"/>
      <c r="BU2219" s="166"/>
      <c r="BV2219" s="166"/>
      <c r="BW2219" s="166"/>
      <c r="BX2219" s="166"/>
      <c r="BY2219" s="166"/>
      <c r="BZ2219" s="166"/>
      <c r="CA2219" s="166"/>
      <c r="CB2219" s="166"/>
      <c r="CC2219" s="166"/>
      <c r="CD2219" s="166"/>
      <c r="CE2219" s="166"/>
      <c r="CF2219" s="166"/>
      <c r="CG2219" s="166"/>
      <c r="CH2219" s="166"/>
      <c r="CI2219" s="166"/>
      <c r="CJ2219" s="166"/>
      <c r="CK2219" s="166"/>
      <c r="CL2219" s="166"/>
      <c r="CM2219" s="166"/>
      <c r="CN2219" s="166"/>
      <c r="CO2219" s="166"/>
      <c r="CP2219" s="166"/>
      <c r="CQ2219" s="166"/>
      <c r="CR2219" s="166"/>
      <c r="CS2219" s="166"/>
      <c r="CT2219" s="166"/>
      <c r="CU2219" s="166"/>
      <c r="CV2219" s="166"/>
      <c r="CW2219" s="166"/>
      <c r="CX2219" s="166"/>
      <c r="CY2219" s="166"/>
      <c r="CZ2219" s="166"/>
      <c r="DA2219" s="166"/>
      <c r="DB2219" s="166"/>
      <c r="DC2219" s="166"/>
      <c r="DD2219" s="166"/>
      <c r="DE2219" s="166"/>
      <c r="DF2219" s="166"/>
      <c r="DG2219" s="166"/>
      <c r="DH2219" s="166"/>
      <c r="DI2219" s="166"/>
      <c r="DJ2219" s="166"/>
      <c r="DK2219" s="166"/>
      <c r="DL2219" s="166"/>
      <c r="DM2219" s="166"/>
      <c r="DN2219" s="166"/>
      <c r="DO2219" s="166"/>
      <c r="DP2219" s="166"/>
      <c r="DQ2219" s="166"/>
      <c r="DR2219" s="166"/>
      <c r="DS2219" s="166"/>
      <c r="DT2219" s="166"/>
      <c r="DU2219" s="166"/>
      <c r="DV2219" s="166"/>
      <c r="DW2219" s="166"/>
      <c r="DX2219" s="166"/>
      <c r="DY2219" s="166"/>
      <c r="DZ2219" s="166"/>
      <c r="EA2219" s="166"/>
      <c r="EB2219" s="166"/>
      <c r="EC2219" s="166"/>
      <c r="ED2219" s="166"/>
      <c r="EE2219" s="166"/>
      <c r="EF2219" s="166"/>
      <c r="EG2219" s="166"/>
      <c r="EH2219" s="166"/>
      <c r="EI2219" s="166"/>
      <c r="EJ2219" s="166"/>
      <c r="EK2219" s="166"/>
      <c r="EL2219" s="166"/>
      <c r="EM2219" s="166"/>
      <c r="EN2219" s="166"/>
      <c r="EO2219" s="166"/>
      <c r="EP2219" s="166"/>
      <c r="EQ2219" s="166"/>
      <c r="ER2219" s="166"/>
      <c r="ES2219" s="166"/>
      <c r="ET2219" s="166"/>
      <c r="EU2219" s="166"/>
      <c r="EV2219" s="166"/>
      <c r="EW2219" s="166"/>
      <c r="EX2219" s="166"/>
      <c r="EY2219" s="166"/>
      <c r="EZ2219" s="166"/>
      <c r="FA2219" s="166"/>
      <c r="FB2219" s="166"/>
      <c r="FC2219" s="166"/>
      <c r="FD2219" s="166"/>
      <c r="FE2219" s="166"/>
      <c r="FF2219" s="166"/>
      <c r="FG2219" s="166"/>
      <c r="FH2219" s="166"/>
      <c r="FI2219" s="166"/>
      <c r="FJ2219" s="166"/>
    </row>
    <row r="2220" spans="13:166" s="19" customFormat="1">
      <c r="M2220" s="166"/>
      <c r="N2220" s="166"/>
      <c r="O2220" s="166"/>
      <c r="P2220" s="166"/>
      <c r="Q2220" s="166"/>
      <c r="R2220" s="166"/>
      <c r="S2220" s="166"/>
      <c r="T2220" s="166"/>
      <c r="U2220" s="166"/>
      <c r="V2220" s="166"/>
      <c r="W2220" s="166"/>
      <c r="X2220" s="166"/>
      <c r="Y2220" s="166"/>
      <c r="Z2220" s="166"/>
      <c r="AA2220" s="166"/>
      <c r="AB2220" s="166"/>
      <c r="AC2220" s="166"/>
      <c r="AD2220" s="166"/>
      <c r="AE2220" s="166"/>
      <c r="AF2220" s="166"/>
      <c r="AG2220" s="166"/>
      <c r="AH2220" s="167"/>
      <c r="AI2220" s="167"/>
      <c r="AJ2220" s="167"/>
      <c r="AK2220" s="167"/>
      <c r="AL2220" s="167"/>
      <c r="AM2220" s="167"/>
      <c r="AN2220" s="167"/>
      <c r="AO2220" s="167"/>
      <c r="AP2220" s="167"/>
      <c r="AQ2220" s="167"/>
      <c r="AR2220" s="167"/>
      <c r="AS2220" s="167"/>
      <c r="AT2220" s="167"/>
      <c r="AU2220" s="167"/>
      <c r="AV2220" s="167"/>
      <c r="AW2220" s="167"/>
      <c r="AX2220" s="167"/>
      <c r="AY2220" s="167"/>
      <c r="AZ2220" s="167"/>
      <c r="BA2220" s="167"/>
      <c r="BB2220" s="167"/>
      <c r="BC2220" s="167"/>
      <c r="BD2220" s="167"/>
      <c r="BE2220" s="167"/>
      <c r="BF2220" s="167"/>
      <c r="BG2220" s="167"/>
      <c r="BH2220" s="167"/>
      <c r="BI2220" s="167"/>
      <c r="BJ2220" s="167"/>
      <c r="BK2220" s="167"/>
      <c r="BL2220" s="166"/>
      <c r="BM2220" s="166"/>
      <c r="BN2220" s="166"/>
      <c r="BO2220" s="166"/>
      <c r="BP2220" s="166"/>
      <c r="BQ2220" s="166"/>
      <c r="BR2220" s="166"/>
      <c r="BS2220" s="166"/>
      <c r="BT2220" s="166"/>
      <c r="BU2220" s="166"/>
      <c r="BV2220" s="166"/>
      <c r="BW2220" s="166"/>
      <c r="BX2220" s="166"/>
      <c r="BY2220" s="166"/>
      <c r="BZ2220" s="166"/>
      <c r="CA2220" s="166"/>
      <c r="CB2220" s="166"/>
      <c r="CC2220" s="166"/>
      <c r="CD2220" s="166"/>
      <c r="CE2220" s="166"/>
      <c r="CF2220" s="166"/>
      <c r="CG2220" s="166"/>
      <c r="CH2220" s="166"/>
      <c r="CI2220" s="166"/>
      <c r="CJ2220" s="166"/>
      <c r="CK2220" s="166"/>
      <c r="CL2220" s="166"/>
      <c r="CM2220" s="166"/>
      <c r="CN2220" s="166"/>
      <c r="CO2220" s="166"/>
      <c r="CP2220" s="166"/>
      <c r="CQ2220" s="166"/>
      <c r="CR2220" s="166"/>
      <c r="CS2220" s="166"/>
      <c r="CT2220" s="166"/>
      <c r="CU2220" s="166"/>
      <c r="CV2220" s="166"/>
      <c r="CW2220" s="166"/>
      <c r="CX2220" s="166"/>
      <c r="CY2220" s="166"/>
      <c r="CZ2220" s="166"/>
      <c r="DA2220" s="166"/>
      <c r="DB2220" s="166"/>
      <c r="DC2220" s="166"/>
      <c r="DD2220" s="166"/>
      <c r="DE2220" s="166"/>
      <c r="DF2220" s="166"/>
      <c r="DG2220" s="166"/>
      <c r="DH2220" s="166"/>
      <c r="DI2220" s="166"/>
      <c r="DJ2220" s="166"/>
      <c r="DK2220" s="166"/>
      <c r="DL2220" s="166"/>
      <c r="DM2220" s="166"/>
      <c r="DN2220" s="166"/>
      <c r="DO2220" s="166"/>
      <c r="DP2220" s="166"/>
      <c r="DQ2220" s="166"/>
      <c r="DR2220" s="166"/>
      <c r="DS2220" s="166"/>
      <c r="DT2220" s="166"/>
      <c r="DU2220" s="166"/>
      <c r="DV2220" s="166"/>
      <c r="DW2220" s="166"/>
      <c r="DX2220" s="166"/>
      <c r="DY2220" s="166"/>
      <c r="DZ2220" s="166"/>
      <c r="EA2220" s="166"/>
      <c r="EB2220" s="166"/>
      <c r="EC2220" s="166"/>
      <c r="ED2220" s="166"/>
      <c r="EE2220" s="166"/>
      <c r="EF2220" s="166"/>
      <c r="EG2220" s="166"/>
      <c r="EH2220" s="166"/>
      <c r="EI2220" s="166"/>
      <c r="EJ2220" s="166"/>
      <c r="EK2220" s="166"/>
      <c r="EL2220" s="166"/>
      <c r="EM2220" s="166"/>
      <c r="EN2220" s="166"/>
      <c r="EO2220" s="166"/>
      <c r="EP2220" s="166"/>
      <c r="EQ2220" s="166"/>
      <c r="ER2220" s="166"/>
      <c r="ES2220" s="166"/>
      <c r="ET2220" s="166"/>
      <c r="EU2220" s="166"/>
      <c r="EV2220" s="166"/>
      <c r="EW2220" s="166"/>
      <c r="EX2220" s="166"/>
      <c r="EY2220" s="166"/>
      <c r="EZ2220" s="166"/>
      <c r="FA2220" s="166"/>
      <c r="FB2220" s="166"/>
      <c r="FC2220" s="166"/>
      <c r="FD2220" s="166"/>
      <c r="FE2220" s="166"/>
      <c r="FF2220" s="166"/>
      <c r="FG2220" s="166"/>
      <c r="FH2220" s="166"/>
      <c r="FI2220" s="166"/>
      <c r="FJ2220" s="166"/>
    </row>
    <row r="2221" spans="13:166" s="19" customFormat="1">
      <c r="M2221" s="166"/>
      <c r="N2221" s="166"/>
      <c r="O2221" s="166"/>
      <c r="P2221" s="166"/>
      <c r="Q2221" s="166"/>
      <c r="R2221" s="166"/>
      <c r="S2221" s="166"/>
      <c r="T2221" s="166"/>
      <c r="U2221" s="166"/>
      <c r="V2221" s="166"/>
      <c r="W2221" s="166"/>
      <c r="X2221" s="166"/>
      <c r="Y2221" s="166"/>
      <c r="Z2221" s="166"/>
      <c r="AA2221" s="166"/>
      <c r="AB2221" s="166"/>
      <c r="AC2221" s="166"/>
      <c r="AD2221" s="166"/>
      <c r="AE2221" s="166"/>
      <c r="AF2221" s="166"/>
      <c r="AG2221" s="166"/>
      <c r="AH2221" s="167"/>
      <c r="AI2221" s="167"/>
      <c r="AJ2221" s="167"/>
      <c r="AK2221" s="167"/>
      <c r="AL2221" s="167"/>
      <c r="AM2221" s="167"/>
      <c r="AN2221" s="167"/>
      <c r="AO2221" s="167"/>
      <c r="AP2221" s="167"/>
      <c r="AQ2221" s="167"/>
      <c r="AR2221" s="167"/>
      <c r="AS2221" s="167"/>
      <c r="AT2221" s="167"/>
      <c r="AU2221" s="167"/>
      <c r="AV2221" s="167"/>
      <c r="AW2221" s="167"/>
      <c r="AX2221" s="167"/>
      <c r="AY2221" s="167"/>
      <c r="AZ2221" s="167"/>
      <c r="BA2221" s="167"/>
      <c r="BB2221" s="167"/>
      <c r="BC2221" s="167"/>
      <c r="BD2221" s="167"/>
      <c r="BE2221" s="167"/>
      <c r="BF2221" s="167"/>
      <c r="BG2221" s="167"/>
      <c r="BH2221" s="167"/>
      <c r="BI2221" s="167"/>
      <c r="BJ2221" s="167"/>
      <c r="BK2221" s="167"/>
      <c r="BL2221" s="166"/>
      <c r="BM2221" s="166"/>
      <c r="BN2221" s="166"/>
      <c r="BO2221" s="166"/>
      <c r="BP2221" s="166"/>
      <c r="BQ2221" s="166"/>
      <c r="BR2221" s="166"/>
      <c r="BS2221" s="166"/>
      <c r="BT2221" s="166"/>
      <c r="BU2221" s="166"/>
      <c r="BV2221" s="166"/>
      <c r="BW2221" s="166"/>
      <c r="BX2221" s="166"/>
      <c r="BY2221" s="166"/>
      <c r="BZ2221" s="166"/>
      <c r="CA2221" s="166"/>
      <c r="CB2221" s="166"/>
      <c r="CC2221" s="166"/>
      <c r="CD2221" s="166"/>
      <c r="CE2221" s="166"/>
      <c r="CF2221" s="166"/>
      <c r="CG2221" s="166"/>
      <c r="CH2221" s="166"/>
      <c r="CI2221" s="166"/>
      <c r="CJ2221" s="166"/>
      <c r="CK2221" s="166"/>
      <c r="CL2221" s="166"/>
      <c r="CM2221" s="166"/>
      <c r="CN2221" s="166"/>
      <c r="CO2221" s="166"/>
      <c r="CP2221" s="166"/>
      <c r="CQ2221" s="166"/>
      <c r="CR2221" s="166"/>
      <c r="CS2221" s="166"/>
      <c r="CT2221" s="166"/>
      <c r="CU2221" s="166"/>
      <c r="CV2221" s="166"/>
      <c r="CW2221" s="166"/>
      <c r="CX2221" s="166"/>
      <c r="CY2221" s="166"/>
      <c r="CZ2221" s="166"/>
      <c r="DA2221" s="166"/>
      <c r="DB2221" s="166"/>
      <c r="DC2221" s="166"/>
      <c r="DD2221" s="166"/>
      <c r="DE2221" s="166"/>
      <c r="DF2221" s="166"/>
      <c r="DG2221" s="166"/>
      <c r="DH2221" s="166"/>
      <c r="DI2221" s="166"/>
      <c r="DJ2221" s="166"/>
      <c r="DK2221" s="166"/>
      <c r="DL2221" s="166"/>
      <c r="DM2221" s="166"/>
      <c r="DN2221" s="166"/>
      <c r="DO2221" s="166"/>
      <c r="DP2221" s="166"/>
      <c r="DQ2221" s="166"/>
      <c r="DR2221" s="166"/>
      <c r="DS2221" s="166"/>
      <c r="DT2221" s="166"/>
      <c r="DU2221" s="166"/>
      <c r="DV2221" s="166"/>
      <c r="DW2221" s="166"/>
      <c r="DX2221" s="166"/>
      <c r="DY2221" s="166"/>
      <c r="DZ2221" s="166"/>
      <c r="EA2221" s="166"/>
      <c r="EB2221" s="166"/>
      <c r="EC2221" s="166"/>
      <c r="ED2221" s="166"/>
      <c r="EE2221" s="166"/>
      <c r="EF2221" s="166"/>
      <c r="EG2221" s="166"/>
      <c r="EH2221" s="166"/>
      <c r="EI2221" s="166"/>
      <c r="EJ2221" s="166"/>
      <c r="EK2221" s="166"/>
      <c r="EL2221" s="166"/>
      <c r="EM2221" s="166"/>
      <c r="EN2221" s="166"/>
      <c r="EO2221" s="166"/>
      <c r="EP2221" s="166"/>
      <c r="EQ2221" s="166"/>
      <c r="ER2221" s="166"/>
      <c r="ES2221" s="166"/>
      <c r="ET2221" s="166"/>
      <c r="EU2221" s="166"/>
      <c r="EV2221" s="166"/>
      <c r="EW2221" s="166"/>
      <c r="EX2221" s="166"/>
      <c r="EY2221" s="166"/>
      <c r="EZ2221" s="166"/>
      <c r="FA2221" s="166"/>
      <c r="FB2221" s="166"/>
      <c r="FC2221" s="166"/>
      <c r="FD2221" s="166"/>
      <c r="FE2221" s="166"/>
      <c r="FF2221" s="166"/>
      <c r="FG2221" s="166"/>
      <c r="FH2221" s="166"/>
      <c r="FI2221" s="166"/>
      <c r="FJ2221" s="166"/>
    </row>
    <row r="2222" spans="13:166" s="19" customFormat="1">
      <c r="M2222" s="166"/>
      <c r="N2222" s="166"/>
      <c r="O2222" s="166"/>
      <c r="P2222" s="166"/>
      <c r="Q2222" s="166"/>
      <c r="R2222" s="166"/>
      <c r="S2222" s="166"/>
      <c r="T2222" s="166"/>
      <c r="U2222" s="166"/>
      <c r="V2222" s="166"/>
      <c r="W2222" s="166"/>
      <c r="X2222" s="166"/>
      <c r="Y2222" s="166"/>
      <c r="Z2222" s="166"/>
      <c r="AA2222" s="166"/>
      <c r="AB2222" s="166"/>
      <c r="AC2222" s="166"/>
      <c r="AD2222" s="166"/>
      <c r="AE2222" s="166"/>
      <c r="AF2222" s="166"/>
      <c r="AG2222" s="166"/>
      <c r="AH2222" s="167"/>
      <c r="AI2222" s="167"/>
      <c r="AJ2222" s="167"/>
      <c r="AK2222" s="167"/>
      <c r="AL2222" s="167"/>
      <c r="AM2222" s="167"/>
      <c r="AN2222" s="167"/>
      <c r="AO2222" s="167"/>
      <c r="AP2222" s="167"/>
      <c r="AQ2222" s="167"/>
      <c r="AR2222" s="167"/>
      <c r="AS2222" s="167"/>
      <c r="AT2222" s="167"/>
      <c r="AU2222" s="167"/>
      <c r="AV2222" s="167"/>
      <c r="AW2222" s="167"/>
      <c r="AX2222" s="167"/>
      <c r="AY2222" s="167"/>
      <c r="AZ2222" s="167"/>
      <c r="BA2222" s="167"/>
      <c r="BB2222" s="167"/>
      <c r="BC2222" s="167"/>
      <c r="BD2222" s="167"/>
      <c r="BE2222" s="167"/>
      <c r="BF2222" s="167"/>
      <c r="BG2222" s="167"/>
      <c r="BH2222" s="167"/>
      <c r="BI2222" s="167"/>
      <c r="BJ2222" s="167"/>
      <c r="BK2222" s="167"/>
      <c r="BL2222" s="166"/>
      <c r="BM2222" s="166"/>
      <c r="BN2222" s="166"/>
      <c r="BO2222" s="166"/>
      <c r="BP2222" s="166"/>
      <c r="BQ2222" s="166"/>
      <c r="BR2222" s="166"/>
      <c r="BS2222" s="166"/>
      <c r="BT2222" s="166"/>
      <c r="BU2222" s="166"/>
      <c r="BV2222" s="166"/>
      <c r="BW2222" s="166"/>
      <c r="BX2222" s="166"/>
      <c r="BY2222" s="166"/>
      <c r="BZ2222" s="166"/>
      <c r="CA2222" s="166"/>
      <c r="CB2222" s="166"/>
      <c r="CC2222" s="166"/>
      <c r="CD2222" s="166"/>
      <c r="CE2222" s="166"/>
      <c r="CF2222" s="166"/>
      <c r="CG2222" s="166"/>
      <c r="CH2222" s="166"/>
      <c r="CI2222" s="166"/>
      <c r="CJ2222" s="166"/>
      <c r="CK2222" s="166"/>
      <c r="CL2222" s="166"/>
      <c r="CM2222" s="166"/>
      <c r="CN2222" s="166"/>
      <c r="CO2222" s="166"/>
      <c r="CP2222" s="166"/>
      <c r="CQ2222" s="166"/>
      <c r="CR2222" s="166"/>
      <c r="CS2222" s="166"/>
      <c r="CT2222" s="166"/>
      <c r="CU2222" s="166"/>
      <c r="CV2222" s="166"/>
      <c r="CW2222" s="166"/>
      <c r="CX2222" s="166"/>
      <c r="CY2222" s="166"/>
      <c r="CZ2222" s="166"/>
      <c r="DA2222" s="166"/>
      <c r="DB2222" s="166"/>
      <c r="DC2222" s="166"/>
      <c r="DD2222" s="166"/>
      <c r="DE2222" s="166"/>
      <c r="DF2222" s="166"/>
      <c r="DG2222" s="166"/>
      <c r="DH2222" s="166"/>
      <c r="DI2222" s="166"/>
      <c r="DJ2222" s="166"/>
      <c r="DK2222" s="166"/>
      <c r="DL2222" s="166"/>
      <c r="DM2222" s="166"/>
      <c r="DN2222" s="166"/>
      <c r="DO2222" s="166"/>
      <c r="DP2222" s="166"/>
      <c r="DQ2222" s="166"/>
      <c r="DR2222" s="166"/>
      <c r="DS2222" s="166"/>
      <c r="DT2222" s="166"/>
      <c r="DU2222" s="166"/>
      <c r="DV2222" s="166"/>
      <c r="DW2222" s="166"/>
      <c r="DX2222" s="166"/>
      <c r="DY2222" s="166"/>
      <c r="DZ2222" s="166"/>
      <c r="EA2222" s="166"/>
      <c r="EB2222" s="166"/>
      <c r="EC2222" s="166"/>
      <c r="ED2222" s="166"/>
      <c r="EE2222" s="166"/>
      <c r="EF2222" s="166"/>
      <c r="EG2222" s="166"/>
      <c r="EH2222" s="166"/>
      <c r="EI2222" s="166"/>
      <c r="EJ2222" s="166"/>
      <c r="EK2222" s="166"/>
      <c r="EL2222" s="166"/>
      <c r="EM2222" s="166"/>
      <c r="EN2222" s="166"/>
      <c r="EO2222" s="166"/>
      <c r="EP2222" s="166"/>
      <c r="EQ2222" s="166"/>
      <c r="ER2222" s="166"/>
      <c r="ES2222" s="166"/>
      <c r="ET2222" s="166"/>
      <c r="EU2222" s="166"/>
      <c r="EV2222" s="166"/>
      <c r="EW2222" s="166"/>
      <c r="EX2222" s="166"/>
      <c r="EY2222" s="166"/>
      <c r="EZ2222" s="166"/>
      <c r="FA2222" s="166"/>
      <c r="FB2222" s="166"/>
      <c r="FC2222" s="166"/>
      <c r="FD2222" s="166"/>
      <c r="FE2222" s="166"/>
      <c r="FF2222" s="166"/>
      <c r="FG2222" s="166"/>
      <c r="FH2222" s="166"/>
      <c r="FI2222" s="166"/>
      <c r="FJ2222" s="166"/>
    </row>
    <row r="2223" spans="13:166" s="19" customFormat="1">
      <c r="M2223" s="166"/>
      <c r="N2223" s="166"/>
      <c r="O2223" s="166"/>
      <c r="P2223" s="166"/>
      <c r="Q2223" s="166"/>
      <c r="R2223" s="166"/>
      <c r="S2223" s="166"/>
      <c r="T2223" s="166"/>
      <c r="U2223" s="166"/>
      <c r="V2223" s="166"/>
      <c r="W2223" s="166"/>
      <c r="X2223" s="166"/>
      <c r="Y2223" s="166"/>
      <c r="Z2223" s="166"/>
      <c r="AA2223" s="166"/>
      <c r="AB2223" s="166"/>
      <c r="AC2223" s="166"/>
      <c r="AD2223" s="166"/>
      <c r="AE2223" s="166"/>
      <c r="AF2223" s="166"/>
      <c r="AG2223" s="166"/>
      <c r="AH2223" s="167"/>
      <c r="AI2223" s="167"/>
      <c r="AJ2223" s="167"/>
      <c r="AK2223" s="167"/>
      <c r="AL2223" s="167"/>
      <c r="AM2223" s="167"/>
      <c r="AN2223" s="167"/>
      <c r="AO2223" s="167"/>
      <c r="AP2223" s="167"/>
      <c r="AQ2223" s="167"/>
      <c r="AR2223" s="167"/>
      <c r="AS2223" s="167"/>
      <c r="AT2223" s="167"/>
      <c r="AU2223" s="167"/>
      <c r="AV2223" s="167"/>
      <c r="AW2223" s="167"/>
      <c r="AX2223" s="167"/>
      <c r="AY2223" s="167"/>
      <c r="AZ2223" s="167"/>
      <c r="BA2223" s="167"/>
      <c r="BB2223" s="167"/>
      <c r="BC2223" s="167"/>
      <c r="BD2223" s="167"/>
      <c r="BE2223" s="167"/>
      <c r="BF2223" s="167"/>
      <c r="BG2223" s="167"/>
      <c r="BH2223" s="167"/>
      <c r="BI2223" s="167"/>
      <c r="BJ2223" s="167"/>
      <c r="BK2223" s="167"/>
      <c r="BL2223" s="166"/>
      <c r="BM2223" s="166"/>
      <c r="BN2223" s="166"/>
      <c r="BO2223" s="166"/>
      <c r="BP2223" s="166"/>
      <c r="BQ2223" s="166"/>
      <c r="BR2223" s="166"/>
      <c r="BS2223" s="166"/>
      <c r="BT2223" s="166"/>
      <c r="BU2223" s="166"/>
      <c r="BV2223" s="166"/>
      <c r="BW2223" s="166"/>
      <c r="BX2223" s="166"/>
      <c r="BY2223" s="166"/>
      <c r="BZ2223" s="166"/>
      <c r="CA2223" s="166"/>
      <c r="CB2223" s="166"/>
      <c r="CC2223" s="166"/>
      <c r="CD2223" s="166"/>
      <c r="CE2223" s="166"/>
      <c r="CF2223" s="166"/>
      <c r="CG2223" s="166"/>
      <c r="CH2223" s="166"/>
      <c r="CI2223" s="166"/>
      <c r="CJ2223" s="166"/>
      <c r="CK2223" s="166"/>
      <c r="CL2223" s="166"/>
      <c r="CM2223" s="166"/>
      <c r="CN2223" s="166"/>
      <c r="CO2223" s="166"/>
      <c r="CP2223" s="166"/>
      <c r="CQ2223" s="166"/>
      <c r="CR2223" s="166"/>
      <c r="CS2223" s="166"/>
      <c r="CT2223" s="166"/>
      <c r="CU2223" s="166"/>
      <c r="CV2223" s="166"/>
      <c r="CW2223" s="166"/>
      <c r="CX2223" s="166"/>
      <c r="CY2223" s="166"/>
      <c r="CZ2223" s="166"/>
      <c r="DA2223" s="166"/>
      <c r="DB2223" s="166"/>
      <c r="DC2223" s="166"/>
      <c r="DD2223" s="166"/>
      <c r="DE2223" s="166"/>
      <c r="DF2223" s="166"/>
      <c r="DG2223" s="166"/>
      <c r="DH2223" s="166"/>
      <c r="DI2223" s="166"/>
      <c r="DJ2223" s="166"/>
      <c r="DK2223" s="166"/>
      <c r="DL2223" s="166"/>
      <c r="DM2223" s="166"/>
      <c r="DN2223" s="166"/>
      <c r="DO2223" s="166"/>
      <c r="DP2223" s="166"/>
      <c r="DQ2223" s="166"/>
      <c r="DR2223" s="166"/>
      <c r="DS2223" s="166"/>
      <c r="DT2223" s="166"/>
      <c r="DU2223" s="166"/>
      <c r="DV2223" s="166"/>
      <c r="DW2223" s="166"/>
      <c r="DX2223" s="166"/>
      <c r="DY2223" s="166"/>
      <c r="DZ2223" s="166"/>
      <c r="EA2223" s="166"/>
      <c r="EB2223" s="166"/>
      <c r="EC2223" s="166"/>
      <c r="ED2223" s="166"/>
      <c r="EE2223" s="166"/>
      <c r="EF2223" s="166"/>
      <c r="EG2223" s="166"/>
      <c r="EH2223" s="166"/>
      <c r="EI2223" s="166"/>
      <c r="EJ2223" s="166"/>
      <c r="EK2223" s="166"/>
      <c r="EL2223" s="166"/>
      <c r="EM2223" s="166"/>
      <c r="EN2223" s="166"/>
      <c r="EO2223" s="166"/>
      <c r="EP2223" s="166"/>
      <c r="EQ2223" s="166"/>
      <c r="ER2223" s="166"/>
      <c r="ES2223" s="166"/>
      <c r="ET2223" s="166"/>
      <c r="EU2223" s="166"/>
      <c r="EV2223" s="166"/>
      <c r="EW2223" s="166"/>
      <c r="EX2223" s="166"/>
      <c r="EY2223" s="166"/>
      <c r="EZ2223" s="166"/>
      <c r="FA2223" s="166"/>
      <c r="FB2223" s="166"/>
      <c r="FC2223" s="166"/>
      <c r="FD2223" s="166"/>
      <c r="FE2223" s="166"/>
      <c r="FF2223" s="166"/>
      <c r="FG2223" s="166"/>
      <c r="FH2223" s="166"/>
      <c r="FI2223" s="166"/>
      <c r="FJ2223" s="166"/>
    </row>
    <row r="2224" spans="13:166" s="19" customFormat="1">
      <c r="M2224" s="166"/>
      <c r="N2224" s="166"/>
      <c r="O2224" s="166"/>
      <c r="P2224" s="166"/>
      <c r="Q2224" s="166"/>
      <c r="R2224" s="166"/>
      <c r="S2224" s="166"/>
      <c r="T2224" s="166"/>
      <c r="U2224" s="166"/>
      <c r="V2224" s="166"/>
      <c r="W2224" s="166"/>
      <c r="X2224" s="166"/>
      <c r="Y2224" s="166"/>
      <c r="Z2224" s="166"/>
      <c r="AA2224" s="166"/>
      <c r="AB2224" s="166"/>
      <c r="AC2224" s="166"/>
      <c r="AD2224" s="166"/>
      <c r="AE2224" s="166"/>
      <c r="AF2224" s="166"/>
      <c r="AG2224" s="166"/>
      <c r="AH2224" s="167"/>
      <c r="AI2224" s="167"/>
      <c r="AJ2224" s="167"/>
      <c r="AK2224" s="167"/>
      <c r="AL2224" s="167"/>
      <c r="AM2224" s="167"/>
      <c r="AN2224" s="167"/>
      <c r="AO2224" s="167"/>
      <c r="AP2224" s="167"/>
      <c r="AQ2224" s="167"/>
      <c r="AR2224" s="167"/>
      <c r="AS2224" s="167"/>
      <c r="AT2224" s="167"/>
      <c r="AU2224" s="167"/>
      <c r="AV2224" s="167"/>
      <c r="AW2224" s="167"/>
      <c r="AX2224" s="167"/>
      <c r="AY2224" s="167"/>
      <c r="AZ2224" s="167"/>
      <c r="BA2224" s="167"/>
      <c r="BB2224" s="167"/>
      <c r="BC2224" s="167"/>
      <c r="BD2224" s="167"/>
      <c r="BE2224" s="167"/>
      <c r="BF2224" s="167"/>
      <c r="BG2224" s="167"/>
      <c r="BH2224" s="167"/>
      <c r="BI2224" s="167"/>
      <c r="BJ2224" s="167"/>
      <c r="BK2224" s="167"/>
      <c r="BL2224" s="166"/>
      <c r="BM2224" s="166"/>
      <c r="BN2224" s="166"/>
      <c r="BO2224" s="166"/>
      <c r="BP2224" s="166"/>
      <c r="BQ2224" s="166"/>
      <c r="BR2224" s="166"/>
      <c r="BS2224" s="166"/>
      <c r="BT2224" s="166"/>
      <c r="BU2224" s="166"/>
      <c r="BV2224" s="166"/>
      <c r="BW2224" s="166"/>
      <c r="BX2224" s="166"/>
      <c r="BY2224" s="166"/>
      <c r="BZ2224" s="166"/>
      <c r="CA2224" s="166"/>
      <c r="CB2224" s="166"/>
      <c r="CC2224" s="166"/>
      <c r="CD2224" s="166"/>
      <c r="CE2224" s="166"/>
      <c r="CF2224" s="166"/>
      <c r="CG2224" s="166"/>
      <c r="CH2224" s="166"/>
      <c r="CI2224" s="166"/>
      <c r="CJ2224" s="166"/>
      <c r="CK2224" s="166"/>
      <c r="CL2224" s="166"/>
      <c r="CM2224" s="166"/>
      <c r="CN2224" s="166"/>
      <c r="CO2224" s="166"/>
      <c r="CP2224" s="166"/>
      <c r="CQ2224" s="166"/>
      <c r="CR2224" s="166"/>
      <c r="CS2224" s="166"/>
      <c r="CT2224" s="166"/>
      <c r="CU2224" s="166"/>
      <c r="CV2224" s="166"/>
      <c r="CW2224" s="166"/>
      <c r="CX2224" s="166"/>
      <c r="CY2224" s="166"/>
      <c r="CZ2224" s="166"/>
      <c r="DA2224" s="166"/>
      <c r="DB2224" s="166"/>
      <c r="DC2224" s="166"/>
      <c r="DD2224" s="166"/>
      <c r="DE2224" s="166"/>
      <c r="DF2224" s="166"/>
      <c r="DG2224" s="166"/>
      <c r="DH2224" s="166"/>
      <c r="DI2224" s="166"/>
      <c r="DJ2224" s="166"/>
      <c r="DK2224" s="166"/>
      <c r="DL2224" s="166"/>
      <c r="DM2224" s="166"/>
      <c r="DN2224" s="166"/>
      <c r="DO2224" s="166"/>
      <c r="DP2224" s="166"/>
      <c r="DQ2224" s="166"/>
      <c r="DR2224" s="166"/>
      <c r="DS2224" s="166"/>
      <c r="DT2224" s="166"/>
      <c r="DU2224" s="166"/>
      <c r="DV2224" s="166"/>
      <c r="DW2224" s="166"/>
      <c r="DX2224" s="166"/>
      <c r="DY2224" s="166"/>
      <c r="DZ2224" s="166"/>
      <c r="EA2224" s="166"/>
      <c r="EB2224" s="166"/>
      <c r="EC2224" s="166"/>
      <c r="ED2224" s="166"/>
      <c r="EE2224" s="166"/>
      <c r="EF2224" s="166"/>
      <c r="EG2224" s="166"/>
      <c r="EH2224" s="166"/>
      <c r="EI2224" s="166"/>
      <c r="EJ2224" s="166"/>
      <c r="EK2224" s="166"/>
      <c r="EL2224" s="166"/>
      <c r="EM2224" s="166"/>
      <c r="EN2224" s="166"/>
      <c r="EO2224" s="166"/>
      <c r="EP2224" s="166"/>
      <c r="EQ2224" s="166"/>
      <c r="ER2224" s="166"/>
      <c r="ES2224" s="166"/>
      <c r="ET2224" s="166"/>
      <c r="EU2224" s="166"/>
      <c r="EV2224" s="166"/>
      <c r="EW2224" s="166"/>
      <c r="EX2224" s="166"/>
      <c r="EY2224" s="166"/>
      <c r="EZ2224" s="166"/>
      <c r="FA2224" s="166"/>
      <c r="FB2224" s="166"/>
      <c r="FC2224" s="166"/>
      <c r="FD2224" s="166"/>
      <c r="FE2224" s="166"/>
      <c r="FF2224" s="166"/>
      <c r="FG2224" s="166"/>
      <c r="FH2224" s="166"/>
      <c r="FI2224" s="166"/>
      <c r="FJ2224" s="166"/>
    </row>
    <row r="2225" spans="13:166" s="19" customFormat="1">
      <c r="M2225" s="166"/>
      <c r="N2225" s="166"/>
      <c r="O2225" s="166"/>
      <c r="P2225" s="166"/>
      <c r="Q2225" s="166"/>
      <c r="R2225" s="166"/>
      <c r="S2225" s="166"/>
      <c r="T2225" s="166"/>
      <c r="U2225" s="166"/>
      <c r="V2225" s="166"/>
      <c r="W2225" s="166"/>
      <c r="X2225" s="166"/>
      <c r="Y2225" s="166"/>
      <c r="Z2225" s="166"/>
      <c r="AA2225" s="166"/>
      <c r="AB2225" s="166"/>
      <c r="AC2225" s="166"/>
      <c r="AD2225" s="166"/>
      <c r="AE2225" s="166"/>
      <c r="AF2225" s="166"/>
      <c r="AG2225" s="166"/>
      <c r="AH2225" s="167"/>
      <c r="AI2225" s="167"/>
      <c r="AJ2225" s="167"/>
      <c r="AK2225" s="167"/>
      <c r="AL2225" s="167"/>
      <c r="AM2225" s="167"/>
      <c r="AN2225" s="167"/>
      <c r="AO2225" s="167"/>
      <c r="AP2225" s="167"/>
      <c r="AQ2225" s="167"/>
      <c r="AR2225" s="167"/>
      <c r="AS2225" s="167"/>
      <c r="AT2225" s="167"/>
      <c r="AU2225" s="167"/>
      <c r="AV2225" s="167"/>
      <c r="AW2225" s="167"/>
      <c r="AX2225" s="167"/>
      <c r="AY2225" s="167"/>
      <c r="AZ2225" s="167"/>
      <c r="BA2225" s="167"/>
      <c r="BB2225" s="167"/>
      <c r="BC2225" s="167"/>
      <c r="BD2225" s="167"/>
      <c r="BE2225" s="167"/>
      <c r="BF2225" s="167"/>
      <c r="BG2225" s="167"/>
      <c r="BH2225" s="167"/>
      <c r="BI2225" s="167"/>
      <c r="BJ2225" s="167"/>
      <c r="BK2225" s="167"/>
      <c r="BL2225" s="166"/>
      <c r="BM2225" s="166"/>
      <c r="BN2225" s="166"/>
      <c r="BO2225" s="166"/>
      <c r="BP2225" s="166"/>
      <c r="BQ2225" s="166"/>
      <c r="BR2225" s="166"/>
      <c r="BS2225" s="166"/>
      <c r="BT2225" s="166"/>
      <c r="BU2225" s="166"/>
      <c r="BV2225" s="166"/>
      <c r="BW2225" s="166"/>
      <c r="BX2225" s="166"/>
      <c r="BY2225" s="166"/>
      <c r="BZ2225" s="166"/>
      <c r="CA2225" s="166"/>
      <c r="CB2225" s="166"/>
      <c r="CC2225" s="166"/>
      <c r="CD2225" s="166"/>
      <c r="CE2225" s="166"/>
      <c r="CF2225" s="166"/>
      <c r="CG2225" s="166"/>
      <c r="CH2225" s="166"/>
      <c r="CI2225" s="166"/>
      <c r="CJ2225" s="166"/>
      <c r="CK2225" s="166"/>
      <c r="CL2225" s="166"/>
      <c r="CM2225" s="166"/>
      <c r="CN2225" s="166"/>
      <c r="CO2225" s="166"/>
      <c r="CP2225" s="166"/>
      <c r="CQ2225" s="166"/>
      <c r="CR2225" s="166"/>
      <c r="CS2225" s="166"/>
      <c r="CT2225" s="166"/>
      <c r="CU2225" s="166"/>
      <c r="CV2225" s="166"/>
      <c r="CW2225" s="166"/>
      <c r="CX2225" s="166"/>
      <c r="CY2225" s="166"/>
      <c r="CZ2225" s="166"/>
      <c r="DA2225" s="166"/>
      <c r="DB2225" s="166"/>
      <c r="DC2225" s="166"/>
      <c r="DD2225" s="166"/>
      <c r="DE2225" s="166"/>
      <c r="DF2225" s="166"/>
      <c r="DG2225" s="166"/>
      <c r="DH2225" s="166"/>
      <c r="DI2225" s="166"/>
      <c r="DJ2225" s="166"/>
      <c r="DK2225" s="166"/>
      <c r="DL2225" s="166"/>
      <c r="DM2225" s="166"/>
      <c r="DN2225" s="166"/>
      <c r="DO2225" s="166"/>
      <c r="DP2225" s="166"/>
      <c r="DQ2225" s="166"/>
      <c r="DR2225" s="166"/>
      <c r="DS2225" s="166"/>
      <c r="DT2225" s="166"/>
      <c r="DU2225" s="166"/>
      <c r="DV2225" s="166"/>
      <c r="DW2225" s="166"/>
      <c r="DX2225" s="166"/>
      <c r="DY2225" s="166"/>
      <c r="DZ2225" s="166"/>
      <c r="EA2225" s="166"/>
      <c r="EB2225" s="166"/>
      <c r="EC2225" s="166"/>
      <c r="ED2225" s="166"/>
      <c r="EE2225" s="166"/>
      <c r="EF2225" s="166"/>
      <c r="EG2225" s="166"/>
      <c r="EH2225" s="166"/>
      <c r="EI2225" s="166"/>
      <c r="EJ2225" s="166"/>
      <c r="EK2225" s="166"/>
      <c r="EL2225" s="166"/>
      <c r="EM2225" s="166"/>
      <c r="EN2225" s="166"/>
      <c r="EO2225" s="166"/>
      <c r="EP2225" s="166"/>
      <c r="EQ2225" s="166"/>
      <c r="ER2225" s="166"/>
      <c r="ES2225" s="166"/>
      <c r="ET2225" s="166"/>
      <c r="EU2225" s="166"/>
      <c r="EV2225" s="166"/>
      <c r="EW2225" s="166"/>
      <c r="EX2225" s="166"/>
      <c r="EY2225" s="166"/>
      <c r="EZ2225" s="166"/>
      <c r="FA2225" s="166"/>
      <c r="FB2225" s="166"/>
      <c r="FC2225" s="166"/>
      <c r="FD2225" s="166"/>
      <c r="FE2225" s="166"/>
      <c r="FF2225" s="166"/>
      <c r="FG2225" s="166"/>
      <c r="FH2225" s="166"/>
      <c r="FI2225" s="166"/>
      <c r="FJ2225" s="166"/>
    </row>
    <row r="2226" spans="13:166" s="19" customFormat="1">
      <c r="M2226" s="166"/>
      <c r="N2226" s="166"/>
      <c r="O2226" s="166"/>
      <c r="P2226" s="166"/>
      <c r="Q2226" s="166"/>
      <c r="R2226" s="166"/>
      <c r="S2226" s="166"/>
      <c r="T2226" s="166"/>
      <c r="U2226" s="166"/>
      <c r="V2226" s="166"/>
      <c r="W2226" s="166"/>
      <c r="X2226" s="166"/>
      <c r="Y2226" s="166"/>
      <c r="Z2226" s="166"/>
      <c r="AA2226" s="166"/>
      <c r="AB2226" s="166"/>
      <c r="AC2226" s="166"/>
      <c r="AD2226" s="166"/>
      <c r="AE2226" s="166"/>
      <c r="AF2226" s="166"/>
      <c r="AG2226" s="166"/>
      <c r="AH2226" s="167"/>
      <c r="AI2226" s="167"/>
      <c r="AJ2226" s="167"/>
      <c r="AK2226" s="167"/>
      <c r="AL2226" s="167"/>
      <c r="AM2226" s="167"/>
      <c r="AN2226" s="167"/>
      <c r="AO2226" s="167"/>
      <c r="AP2226" s="167"/>
      <c r="AQ2226" s="167"/>
      <c r="AR2226" s="167"/>
      <c r="AS2226" s="167"/>
      <c r="AT2226" s="167"/>
      <c r="AU2226" s="167"/>
      <c r="AV2226" s="167"/>
      <c r="AW2226" s="167"/>
      <c r="AX2226" s="167"/>
      <c r="AY2226" s="167"/>
      <c r="AZ2226" s="167"/>
      <c r="BA2226" s="167"/>
      <c r="BB2226" s="167"/>
      <c r="BC2226" s="167"/>
      <c r="BD2226" s="167"/>
      <c r="BE2226" s="167"/>
      <c r="BF2226" s="167"/>
      <c r="BG2226" s="167"/>
      <c r="BH2226" s="167"/>
      <c r="BI2226" s="167"/>
      <c r="BJ2226" s="167"/>
      <c r="BK2226" s="167"/>
      <c r="BL2226" s="166"/>
      <c r="BM2226" s="166"/>
      <c r="BN2226" s="166"/>
      <c r="BO2226" s="166"/>
      <c r="BP2226" s="166"/>
      <c r="BQ2226" s="166"/>
      <c r="BR2226" s="166"/>
      <c r="BS2226" s="166"/>
      <c r="BT2226" s="166"/>
      <c r="BU2226" s="166"/>
      <c r="BV2226" s="166"/>
      <c r="BW2226" s="166"/>
      <c r="BX2226" s="166"/>
      <c r="BY2226" s="166"/>
      <c r="BZ2226" s="166"/>
      <c r="CA2226" s="166"/>
      <c r="CB2226" s="166"/>
      <c r="CC2226" s="166"/>
      <c r="CD2226" s="166"/>
      <c r="CE2226" s="166"/>
      <c r="CF2226" s="166"/>
      <c r="CG2226" s="166"/>
      <c r="CH2226" s="166"/>
      <c r="CI2226" s="166"/>
      <c r="CJ2226" s="166"/>
      <c r="CK2226" s="166"/>
      <c r="CL2226" s="166"/>
      <c r="CM2226" s="166"/>
      <c r="CN2226" s="166"/>
      <c r="CO2226" s="166"/>
      <c r="CP2226" s="166"/>
      <c r="CQ2226" s="166"/>
      <c r="CR2226" s="166"/>
      <c r="CS2226" s="166"/>
      <c r="CT2226" s="166"/>
      <c r="CU2226" s="166"/>
      <c r="CV2226" s="166"/>
      <c r="CW2226" s="166"/>
      <c r="CX2226" s="166"/>
      <c r="CY2226" s="166"/>
      <c r="CZ2226" s="166"/>
      <c r="DA2226" s="166"/>
      <c r="DB2226" s="166"/>
      <c r="DC2226" s="166"/>
      <c r="DD2226" s="166"/>
      <c r="DE2226" s="166"/>
      <c r="DF2226" s="166"/>
      <c r="DG2226" s="166"/>
      <c r="DH2226" s="166"/>
      <c r="DI2226" s="166"/>
      <c r="DJ2226" s="166"/>
      <c r="DK2226" s="166"/>
      <c r="DL2226" s="166"/>
      <c r="DM2226" s="166"/>
      <c r="DN2226" s="166"/>
      <c r="DO2226" s="166"/>
      <c r="DP2226" s="166"/>
      <c r="DQ2226" s="166"/>
      <c r="DR2226" s="166"/>
      <c r="DS2226" s="166"/>
      <c r="DT2226" s="166"/>
      <c r="DU2226" s="166"/>
      <c r="DV2226" s="166"/>
      <c r="DW2226" s="166"/>
      <c r="DX2226" s="166"/>
      <c r="DY2226" s="166"/>
      <c r="DZ2226" s="166"/>
      <c r="EA2226" s="166"/>
      <c r="EB2226" s="166"/>
      <c r="EC2226" s="166"/>
      <c r="ED2226" s="166"/>
      <c r="EE2226" s="166"/>
      <c r="EF2226" s="166"/>
      <c r="EG2226" s="166"/>
      <c r="EH2226" s="166"/>
      <c r="EI2226" s="166"/>
      <c r="EJ2226" s="166"/>
      <c r="EK2226" s="166"/>
      <c r="EL2226" s="166"/>
      <c r="EM2226" s="166"/>
      <c r="EN2226" s="166"/>
      <c r="EO2226" s="166"/>
      <c r="EP2226" s="166"/>
      <c r="EQ2226" s="166"/>
      <c r="ER2226" s="166"/>
      <c r="ES2226" s="166"/>
      <c r="ET2226" s="166"/>
      <c r="EU2226" s="166"/>
      <c r="EV2226" s="166"/>
      <c r="EW2226" s="166"/>
      <c r="EX2226" s="166"/>
      <c r="EY2226" s="166"/>
      <c r="EZ2226" s="166"/>
      <c r="FA2226" s="166"/>
      <c r="FB2226" s="166"/>
      <c r="FC2226" s="166"/>
      <c r="FD2226" s="166"/>
      <c r="FE2226" s="166"/>
      <c r="FF2226" s="166"/>
      <c r="FG2226" s="166"/>
      <c r="FH2226" s="166"/>
      <c r="FI2226" s="166"/>
      <c r="FJ2226" s="166"/>
    </row>
    <row r="2227" spans="13:166" s="19" customFormat="1">
      <c r="M2227" s="166"/>
      <c r="N2227" s="166"/>
      <c r="O2227" s="166"/>
      <c r="P2227" s="166"/>
      <c r="Q2227" s="166"/>
      <c r="R2227" s="166"/>
      <c r="S2227" s="166"/>
      <c r="T2227" s="166"/>
      <c r="U2227" s="166"/>
      <c r="V2227" s="166"/>
      <c r="W2227" s="166"/>
      <c r="X2227" s="166"/>
      <c r="Y2227" s="166"/>
      <c r="Z2227" s="166"/>
      <c r="AA2227" s="166"/>
      <c r="AB2227" s="166"/>
      <c r="AC2227" s="166"/>
      <c r="AD2227" s="166"/>
      <c r="AE2227" s="166"/>
      <c r="AF2227" s="166"/>
      <c r="AG2227" s="166"/>
      <c r="AH2227" s="167"/>
      <c r="AI2227" s="167"/>
      <c r="AJ2227" s="167"/>
      <c r="AK2227" s="167"/>
      <c r="AL2227" s="167"/>
      <c r="AM2227" s="167"/>
      <c r="AN2227" s="167"/>
      <c r="AO2227" s="167"/>
      <c r="AP2227" s="167"/>
      <c r="AQ2227" s="167"/>
      <c r="AR2227" s="167"/>
      <c r="AS2227" s="167"/>
      <c r="AT2227" s="167"/>
      <c r="AU2227" s="167"/>
      <c r="AV2227" s="167"/>
      <c r="AW2227" s="167"/>
      <c r="AX2227" s="167"/>
      <c r="AY2227" s="167"/>
      <c r="AZ2227" s="167"/>
      <c r="BA2227" s="167"/>
      <c r="BB2227" s="167"/>
      <c r="BC2227" s="167"/>
      <c r="BD2227" s="167"/>
      <c r="BE2227" s="167"/>
      <c r="BF2227" s="167"/>
      <c r="BG2227" s="167"/>
      <c r="BH2227" s="167"/>
      <c r="BI2227" s="167"/>
      <c r="BJ2227" s="167"/>
      <c r="BK2227" s="167"/>
      <c r="BL2227" s="166"/>
      <c r="BM2227" s="166"/>
      <c r="BN2227" s="166"/>
      <c r="BO2227" s="166"/>
      <c r="BP2227" s="166"/>
      <c r="BQ2227" s="166"/>
      <c r="BR2227" s="166"/>
      <c r="BS2227" s="166"/>
      <c r="BT2227" s="166"/>
      <c r="BU2227" s="166"/>
      <c r="BV2227" s="166"/>
      <c r="BW2227" s="166"/>
      <c r="BX2227" s="166"/>
      <c r="BY2227" s="166"/>
      <c r="BZ2227" s="166"/>
      <c r="CA2227" s="166"/>
      <c r="CB2227" s="166"/>
      <c r="CC2227" s="166"/>
      <c r="CD2227" s="166"/>
      <c r="CE2227" s="166"/>
      <c r="CF2227" s="166"/>
      <c r="CG2227" s="166"/>
      <c r="CH2227" s="166"/>
      <c r="CI2227" s="166"/>
      <c r="CJ2227" s="166"/>
      <c r="CK2227" s="166"/>
      <c r="CL2227" s="166"/>
      <c r="CM2227" s="166"/>
      <c r="CN2227" s="166"/>
      <c r="CO2227" s="166"/>
      <c r="CP2227" s="166"/>
      <c r="CQ2227" s="166"/>
      <c r="CR2227" s="166"/>
      <c r="CS2227" s="166"/>
      <c r="CT2227" s="166"/>
      <c r="CU2227" s="166"/>
      <c r="CV2227" s="166"/>
      <c r="CW2227" s="166"/>
      <c r="CX2227" s="166"/>
      <c r="CY2227" s="166"/>
      <c r="CZ2227" s="166"/>
      <c r="DA2227" s="166"/>
      <c r="DB2227" s="166"/>
      <c r="DC2227" s="166"/>
      <c r="DD2227" s="166"/>
      <c r="DE2227" s="166"/>
      <c r="DF2227" s="166"/>
      <c r="DG2227" s="166"/>
      <c r="DH2227" s="166"/>
      <c r="DI2227" s="166"/>
      <c r="DJ2227" s="166"/>
      <c r="DK2227" s="166"/>
      <c r="DL2227" s="166"/>
      <c r="DM2227" s="166"/>
      <c r="DN2227" s="166"/>
      <c r="DO2227" s="166"/>
      <c r="DP2227" s="166"/>
      <c r="DQ2227" s="166"/>
      <c r="DR2227" s="166"/>
      <c r="DS2227" s="166"/>
      <c r="DT2227" s="166"/>
      <c r="DU2227" s="166"/>
      <c r="DV2227" s="166"/>
      <c r="DW2227" s="166"/>
      <c r="DX2227" s="166"/>
      <c r="DY2227" s="166"/>
      <c r="DZ2227" s="166"/>
      <c r="EA2227" s="166"/>
      <c r="EB2227" s="166"/>
      <c r="EC2227" s="166"/>
      <c r="ED2227" s="166"/>
      <c r="EE2227" s="166"/>
      <c r="EF2227" s="166"/>
      <c r="EG2227" s="166"/>
      <c r="EH2227" s="166"/>
      <c r="EI2227" s="166"/>
      <c r="EJ2227" s="166"/>
      <c r="EK2227" s="166"/>
      <c r="EL2227" s="166"/>
      <c r="EM2227" s="166"/>
      <c r="EN2227" s="166"/>
      <c r="EO2227" s="166"/>
      <c r="EP2227" s="166"/>
      <c r="EQ2227" s="166"/>
      <c r="ER2227" s="166"/>
      <c r="ES2227" s="166"/>
      <c r="ET2227" s="166"/>
      <c r="EU2227" s="166"/>
      <c r="EV2227" s="166"/>
      <c r="EW2227" s="166"/>
      <c r="EX2227" s="166"/>
      <c r="EY2227" s="166"/>
      <c r="EZ2227" s="166"/>
      <c r="FA2227" s="166"/>
      <c r="FB2227" s="166"/>
      <c r="FC2227" s="166"/>
      <c r="FD2227" s="166"/>
      <c r="FE2227" s="166"/>
      <c r="FF2227" s="166"/>
      <c r="FG2227" s="166"/>
      <c r="FH2227" s="166"/>
      <c r="FI2227" s="166"/>
      <c r="FJ2227" s="166"/>
    </row>
    <row r="2228" spans="13:166" s="19" customFormat="1">
      <c r="M2228" s="166"/>
      <c r="N2228" s="166"/>
      <c r="O2228" s="166"/>
      <c r="P2228" s="166"/>
      <c r="Q2228" s="166"/>
      <c r="R2228" s="166"/>
      <c r="S2228" s="166"/>
      <c r="T2228" s="166"/>
      <c r="U2228" s="166"/>
      <c r="V2228" s="166"/>
      <c r="W2228" s="166"/>
      <c r="X2228" s="166"/>
      <c r="Y2228" s="166"/>
      <c r="Z2228" s="166"/>
      <c r="AA2228" s="166"/>
      <c r="AB2228" s="166"/>
      <c r="AC2228" s="166"/>
      <c r="AD2228" s="166"/>
      <c r="AE2228" s="166"/>
      <c r="AF2228" s="166"/>
      <c r="AG2228" s="166"/>
      <c r="AH2228" s="167"/>
      <c r="AI2228" s="167"/>
      <c r="AJ2228" s="167"/>
      <c r="AK2228" s="167"/>
      <c r="AL2228" s="167"/>
      <c r="AM2228" s="167"/>
      <c r="AN2228" s="167"/>
      <c r="AO2228" s="167"/>
      <c r="AP2228" s="167"/>
      <c r="AQ2228" s="167"/>
      <c r="AR2228" s="167"/>
      <c r="AS2228" s="167"/>
      <c r="AT2228" s="167"/>
      <c r="AU2228" s="167"/>
      <c r="AV2228" s="167"/>
      <c r="AW2228" s="167"/>
      <c r="AX2228" s="167"/>
      <c r="AY2228" s="167"/>
      <c r="AZ2228" s="167"/>
      <c r="BA2228" s="167"/>
      <c r="BB2228" s="167"/>
      <c r="BC2228" s="167"/>
      <c r="BD2228" s="167"/>
      <c r="BE2228" s="167"/>
      <c r="BF2228" s="167"/>
      <c r="BG2228" s="167"/>
      <c r="BH2228" s="167"/>
      <c r="BI2228" s="167"/>
      <c r="BJ2228" s="167"/>
      <c r="BK2228" s="167"/>
      <c r="BL2228" s="166"/>
      <c r="BM2228" s="166"/>
      <c r="BN2228" s="166"/>
      <c r="BO2228" s="166"/>
      <c r="BP2228" s="166"/>
      <c r="BQ2228" s="166"/>
      <c r="BR2228" s="166"/>
      <c r="BS2228" s="166"/>
      <c r="BT2228" s="166"/>
      <c r="BU2228" s="166"/>
      <c r="BV2228" s="166"/>
      <c r="BW2228" s="166"/>
      <c r="BX2228" s="166"/>
      <c r="BY2228" s="166"/>
      <c r="BZ2228" s="166"/>
      <c r="CA2228" s="166"/>
      <c r="CB2228" s="166"/>
      <c r="CC2228" s="166"/>
      <c r="CD2228" s="166"/>
      <c r="CE2228" s="166"/>
      <c r="CF2228" s="166"/>
      <c r="CG2228" s="166"/>
      <c r="CH2228" s="166"/>
      <c r="CI2228" s="166"/>
      <c r="CJ2228" s="166"/>
      <c r="CK2228" s="166"/>
      <c r="CL2228" s="166"/>
      <c r="CM2228" s="166"/>
      <c r="CN2228" s="166"/>
      <c r="CO2228" s="166"/>
      <c r="CP2228" s="166"/>
      <c r="CQ2228" s="166"/>
      <c r="CR2228" s="166"/>
      <c r="CS2228" s="166"/>
      <c r="CT2228" s="166"/>
      <c r="CU2228" s="166"/>
      <c r="CV2228" s="166"/>
      <c r="CW2228" s="166"/>
      <c r="CX2228" s="166"/>
      <c r="CY2228" s="166"/>
      <c r="CZ2228" s="166"/>
      <c r="DA2228" s="166"/>
      <c r="DB2228" s="166"/>
      <c r="DC2228" s="166"/>
      <c r="DD2228" s="166"/>
      <c r="DE2228" s="166"/>
      <c r="DF2228" s="166"/>
      <c r="DG2228" s="166"/>
      <c r="DH2228" s="166"/>
      <c r="DI2228" s="166"/>
      <c r="DJ2228" s="166"/>
      <c r="DK2228" s="166"/>
      <c r="DL2228" s="166"/>
      <c r="DM2228" s="166"/>
      <c r="DN2228" s="166"/>
      <c r="DO2228" s="166"/>
      <c r="DP2228" s="166"/>
      <c r="DQ2228" s="166"/>
      <c r="DR2228" s="166"/>
      <c r="DS2228" s="166"/>
      <c r="DT2228" s="166"/>
      <c r="DU2228" s="166"/>
      <c r="DV2228" s="166"/>
      <c r="DW2228" s="166"/>
      <c r="DX2228" s="166"/>
      <c r="DY2228" s="166"/>
      <c r="DZ2228" s="166"/>
      <c r="EA2228" s="166"/>
      <c r="EB2228" s="166"/>
      <c r="EC2228" s="166"/>
      <c r="ED2228" s="166"/>
      <c r="EE2228" s="166"/>
      <c r="EF2228" s="166"/>
      <c r="EG2228" s="166"/>
      <c r="EH2228" s="166"/>
      <c r="EI2228" s="166"/>
      <c r="EJ2228" s="166"/>
      <c r="EK2228" s="166"/>
      <c r="EL2228" s="166"/>
      <c r="EM2228" s="166"/>
      <c r="EN2228" s="166"/>
      <c r="EO2228" s="166"/>
      <c r="EP2228" s="166"/>
      <c r="EQ2228" s="166"/>
      <c r="ER2228" s="166"/>
      <c r="ES2228" s="166"/>
      <c r="ET2228" s="166"/>
      <c r="EU2228" s="166"/>
      <c r="EV2228" s="166"/>
      <c r="EW2228" s="166"/>
      <c r="EX2228" s="166"/>
      <c r="EY2228" s="166"/>
      <c r="EZ2228" s="166"/>
      <c r="FA2228" s="166"/>
      <c r="FB2228" s="166"/>
      <c r="FC2228" s="166"/>
      <c r="FD2228" s="166"/>
      <c r="FE2228" s="166"/>
      <c r="FF2228" s="166"/>
      <c r="FG2228" s="166"/>
      <c r="FH2228" s="166"/>
      <c r="FI2228" s="166"/>
      <c r="FJ2228" s="166"/>
    </row>
    <row r="2229" spans="13:166" s="19" customFormat="1">
      <c r="M2229" s="166"/>
      <c r="N2229" s="166"/>
      <c r="O2229" s="166"/>
      <c r="P2229" s="166"/>
      <c r="Q2229" s="166"/>
      <c r="R2229" s="166"/>
      <c r="S2229" s="166"/>
      <c r="T2229" s="166"/>
      <c r="U2229" s="166"/>
      <c r="V2229" s="166"/>
      <c r="W2229" s="166"/>
      <c r="X2229" s="166"/>
      <c r="Y2229" s="166"/>
      <c r="Z2229" s="166"/>
      <c r="AA2229" s="166"/>
      <c r="AB2229" s="166"/>
      <c r="AC2229" s="166"/>
      <c r="AD2229" s="166"/>
      <c r="AE2229" s="166"/>
      <c r="AF2229" s="166"/>
      <c r="AG2229" s="166"/>
      <c r="AH2229" s="167"/>
      <c r="AI2229" s="167"/>
      <c r="AJ2229" s="167"/>
      <c r="AK2229" s="167"/>
      <c r="AL2229" s="167"/>
      <c r="AM2229" s="167"/>
      <c r="AN2229" s="167"/>
      <c r="AO2229" s="167"/>
      <c r="AP2229" s="167"/>
      <c r="AQ2229" s="167"/>
      <c r="AR2229" s="167"/>
      <c r="AS2229" s="167"/>
      <c r="AT2229" s="167"/>
      <c r="AU2229" s="167"/>
      <c r="AV2229" s="167"/>
      <c r="AW2229" s="167"/>
      <c r="AX2229" s="167"/>
      <c r="AY2229" s="167"/>
      <c r="AZ2229" s="167"/>
      <c r="BA2229" s="167"/>
      <c r="BB2229" s="167"/>
      <c r="BC2229" s="167"/>
      <c r="BD2229" s="167"/>
      <c r="BE2229" s="167"/>
      <c r="BF2229" s="167"/>
      <c r="BG2229" s="167"/>
      <c r="BH2229" s="167"/>
      <c r="BI2229" s="167"/>
      <c r="BJ2229" s="167"/>
      <c r="BK2229" s="167"/>
      <c r="BL2229" s="166"/>
      <c r="BM2229" s="166"/>
      <c r="BN2229" s="166"/>
      <c r="BO2229" s="166"/>
      <c r="BP2229" s="166"/>
      <c r="BQ2229" s="166"/>
      <c r="BR2229" s="166"/>
      <c r="BS2229" s="166"/>
      <c r="BT2229" s="166"/>
      <c r="BU2229" s="166"/>
      <c r="BV2229" s="166"/>
      <c r="BW2229" s="166"/>
      <c r="BX2229" s="166"/>
      <c r="BY2229" s="166"/>
      <c r="BZ2229" s="166"/>
      <c r="CA2229" s="166"/>
      <c r="CB2229" s="166"/>
      <c r="CC2229" s="166"/>
      <c r="CD2229" s="166"/>
      <c r="CE2229" s="166"/>
      <c r="CF2229" s="166"/>
      <c r="CG2229" s="166"/>
      <c r="CH2229" s="166"/>
      <c r="CI2229" s="166"/>
      <c r="CJ2229" s="166"/>
      <c r="CK2229" s="166"/>
      <c r="CL2229" s="166"/>
      <c r="CM2229" s="166"/>
      <c r="CN2229" s="166"/>
      <c r="CO2229" s="166"/>
      <c r="CP2229" s="166"/>
      <c r="CQ2229" s="166"/>
      <c r="CR2229" s="166"/>
      <c r="CS2229" s="166"/>
      <c r="CT2229" s="166"/>
      <c r="CU2229" s="166"/>
      <c r="CV2229" s="166"/>
      <c r="CW2229" s="166"/>
      <c r="CX2229" s="166"/>
      <c r="CY2229" s="166"/>
      <c r="CZ2229" s="166"/>
      <c r="DA2229" s="166"/>
      <c r="DB2229" s="166"/>
      <c r="DC2229" s="166"/>
      <c r="DD2229" s="166"/>
      <c r="DE2229" s="166"/>
      <c r="DF2229" s="166"/>
      <c r="DG2229" s="166"/>
      <c r="DH2229" s="166"/>
      <c r="DI2229" s="166"/>
      <c r="DJ2229" s="166"/>
      <c r="DK2229" s="166"/>
      <c r="DL2229" s="166"/>
      <c r="DM2229" s="166"/>
      <c r="DN2229" s="166"/>
      <c r="DO2229" s="166"/>
      <c r="DP2229" s="166"/>
      <c r="DQ2229" s="166"/>
      <c r="DR2229" s="166"/>
      <c r="DS2229" s="166"/>
      <c r="DT2229" s="166"/>
      <c r="DU2229" s="166"/>
      <c r="DV2229" s="166"/>
      <c r="DW2229" s="166"/>
      <c r="DX2229" s="166"/>
      <c r="DY2229" s="166"/>
      <c r="DZ2229" s="166"/>
      <c r="EA2229" s="166"/>
      <c r="EB2229" s="166"/>
      <c r="EC2229" s="166"/>
      <c r="ED2229" s="166"/>
      <c r="EE2229" s="166"/>
      <c r="EF2229" s="166"/>
      <c r="EG2229" s="166"/>
      <c r="EH2229" s="166"/>
      <c r="EI2229" s="166"/>
      <c r="EJ2229" s="166"/>
      <c r="EK2229" s="166"/>
      <c r="EL2229" s="166"/>
      <c r="EM2229" s="166"/>
      <c r="EN2229" s="166"/>
      <c r="EO2229" s="166"/>
      <c r="EP2229" s="166"/>
      <c r="EQ2229" s="166"/>
      <c r="ER2229" s="166"/>
      <c r="ES2229" s="166"/>
      <c r="ET2229" s="166"/>
      <c r="EU2229" s="166"/>
      <c r="EV2229" s="166"/>
      <c r="EW2229" s="166"/>
      <c r="EX2229" s="166"/>
      <c r="EY2229" s="166"/>
      <c r="EZ2229" s="166"/>
      <c r="FA2229" s="166"/>
      <c r="FB2229" s="166"/>
      <c r="FC2229" s="166"/>
      <c r="FD2229" s="166"/>
      <c r="FE2229" s="166"/>
      <c r="FF2229" s="166"/>
      <c r="FG2229" s="166"/>
      <c r="FH2229" s="166"/>
      <c r="FI2229" s="166"/>
      <c r="FJ2229" s="166"/>
    </row>
    <row r="2230" spans="13:166" s="19" customFormat="1">
      <c r="M2230" s="166"/>
      <c r="N2230" s="166"/>
      <c r="O2230" s="166"/>
      <c r="P2230" s="166"/>
      <c r="Q2230" s="166"/>
      <c r="R2230" s="166"/>
      <c r="S2230" s="166"/>
      <c r="T2230" s="166"/>
      <c r="U2230" s="166"/>
      <c r="V2230" s="166"/>
      <c r="W2230" s="166"/>
      <c r="X2230" s="166"/>
      <c r="Y2230" s="166"/>
      <c r="Z2230" s="166"/>
      <c r="AA2230" s="166"/>
      <c r="AB2230" s="166"/>
      <c r="AC2230" s="166"/>
      <c r="AD2230" s="166"/>
      <c r="AE2230" s="166"/>
      <c r="AF2230" s="166"/>
      <c r="AG2230" s="166"/>
      <c r="AH2230" s="167"/>
      <c r="AI2230" s="167"/>
      <c r="AJ2230" s="167"/>
      <c r="AK2230" s="167"/>
      <c r="AL2230" s="167"/>
      <c r="AM2230" s="167"/>
      <c r="AN2230" s="167"/>
      <c r="AO2230" s="167"/>
      <c r="AP2230" s="167"/>
      <c r="AQ2230" s="167"/>
      <c r="AR2230" s="167"/>
      <c r="AS2230" s="167"/>
      <c r="AT2230" s="167"/>
      <c r="AU2230" s="167"/>
      <c r="AV2230" s="167"/>
      <c r="AW2230" s="167"/>
      <c r="AX2230" s="167"/>
      <c r="AY2230" s="167"/>
      <c r="AZ2230" s="167"/>
      <c r="BA2230" s="167"/>
      <c r="BB2230" s="167"/>
      <c r="BC2230" s="167"/>
      <c r="BD2230" s="167"/>
      <c r="BE2230" s="167"/>
      <c r="BF2230" s="167"/>
      <c r="BG2230" s="167"/>
      <c r="BH2230" s="167"/>
      <c r="BI2230" s="167"/>
      <c r="BJ2230" s="167"/>
      <c r="BK2230" s="167"/>
      <c r="BL2230" s="166"/>
      <c r="BM2230" s="166"/>
      <c r="BN2230" s="166"/>
      <c r="BO2230" s="166"/>
      <c r="BP2230" s="166"/>
      <c r="BQ2230" s="166"/>
      <c r="BR2230" s="166"/>
      <c r="BS2230" s="166"/>
      <c r="BT2230" s="166"/>
      <c r="BU2230" s="166"/>
      <c r="BV2230" s="166"/>
      <c r="BW2230" s="166"/>
      <c r="BX2230" s="166"/>
      <c r="BY2230" s="166"/>
      <c r="BZ2230" s="166"/>
      <c r="CA2230" s="166"/>
      <c r="CB2230" s="166"/>
      <c r="CC2230" s="166"/>
      <c r="CD2230" s="166"/>
      <c r="CE2230" s="166"/>
      <c r="CF2230" s="166"/>
      <c r="CG2230" s="166"/>
      <c r="CH2230" s="166"/>
      <c r="CI2230" s="166"/>
      <c r="CJ2230" s="166"/>
      <c r="CK2230" s="166"/>
      <c r="CL2230" s="166"/>
      <c r="CM2230" s="166"/>
      <c r="CN2230" s="166"/>
      <c r="CO2230" s="166"/>
      <c r="CP2230" s="166"/>
      <c r="CQ2230" s="166"/>
      <c r="CR2230" s="166"/>
      <c r="CS2230" s="166"/>
      <c r="CT2230" s="166"/>
      <c r="CU2230" s="166"/>
      <c r="CV2230" s="166"/>
      <c r="CW2230" s="166"/>
      <c r="CX2230" s="166"/>
      <c r="CY2230" s="166"/>
      <c r="CZ2230" s="166"/>
      <c r="DA2230" s="166"/>
      <c r="DB2230" s="166"/>
      <c r="DC2230" s="166"/>
      <c r="DD2230" s="166"/>
      <c r="DE2230" s="166"/>
      <c r="DF2230" s="166"/>
      <c r="DG2230" s="166"/>
      <c r="DH2230" s="166"/>
      <c r="DI2230" s="166"/>
      <c r="DJ2230" s="166"/>
      <c r="DK2230" s="166"/>
      <c r="DL2230" s="166"/>
      <c r="DM2230" s="166"/>
      <c r="DN2230" s="166"/>
      <c r="DO2230" s="166"/>
      <c r="DP2230" s="166"/>
      <c r="DQ2230" s="166"/>
      <c r="DR2230" s="166"/>
      <c r="DS2230" s="166"/>
      <c r="DT2230" s="166"/>
      <c r="DU2230" s="166"/>
      <c r="DV2230" s="166"/>
      <c r="DW2230" s="166"/>
      <c r="DX2230" s="166"/>
      <c r="DY2230" s="166"/>
      <c r="DZ2230" s="166"/>
      <c r="EA2230" s="166"/>
      <c r="EB2230" s="166"/>
      <c r="EC2230" s="166"/>
      <c r="ED2230" s="166"/>
      <c r="EE2230" s="166"/>
      <c r="EF2230" s="166"/>
      <c r="EG2230" s="166"/>
      <c r="EH2230" s="166"/>
      <c r="EI2230" s="166"/>
      <c r="EJ2230" s="166"/>
      <c r="EK2230" s="166"/>
      <c r="EL2230" s="166"/>
      <c r="EM2230" s="166"/>
      <c r="EN2230" s="166"/>
      <c r="EO2230" s="166"/>
      <c r="EP2230" s="166"/>
      <c r="EQ2230" s="166"/>
      <c r="ER2230" s="166"/>
      <c r="ES2230" s="166"/>
      <c r="ET2230" s="166"/>
      <c r="EU2230" s="166"/>
      <c r="EV2230" s="166"/>
      <c r="EW2230" s="166"/>
      <c r="EX2230" s="166"/>
      <c r="EY2230" s="166"/>
      <c r="EZ2230" s="166"/>
      <c r="FA2230" s="166"/>
      <c r="FB2230" s="166"/>
      <c r="FC2230" s="166"/>
      <c r="FD2230" s="166"/>
      <c r="FE2230" s="166"/>
      <c r="FF2230" s="166"/>
      <c r="FG2230" s="166"/>
      <c r="FH2230" s="166"/>
      <c r="FI2230" s="166"/>
      <c r="FJ2230" s="166"/>
    </row>
    <row r="2231" spans="13:166" s="19" customFormat="1">
      <c r="M2231" s="166"/>
      <c r="N2231" s="166"/>
      <c r="O2231" s="166"/>
      <c r="P2231" s="166"/>
      <c r="Q2231" s="166"/>
      <c r="R2231" s="166"/>
      <c r="S2231" s="166"/>
      <c r="T2231" s="166"/>
      <c r="U2231" s="166"/>
      <c r="V2231" s="166"/>
      <c r="W2231" s="166"/>
      <c r="X2231" s="166"/>
      <c r="Y2231" s="166"/>
      <c r="Z2231" s="166"/>
      <c r="AA2231" s="166"/>
      <c r="AB2231" s="166"/>
      <c r="AC2231" s="166"/>
      <c r="AD2231" s="166"/>
      <c r="AE2231" s="166"/>
      <c r="AF2231" s="166"/>
      <c r="AG2231" s="166"/>
      <c r="AH2231" s="167"/>
      <c r="AI2231" s="167"/>
      <c r="AJ2231" s="167"/>
      <c r="AK2231" s="167"/>
      <c r="AL2231" s="167"/>
      <c r="AM2231" s="167"/>
      <c r="AN2231" s="167"/>
      <c r="AO2231" s="167"/>
      <c r="AP2231" s="167"/>
      <c r="AQ2231" s="167"/>
      <c r="AR2231" s="167"/>
      <c r="AS2231" s="167"/>
      <c r="AT2231" s="167"/>
      <c r="AU2231" s="167"/>
      <c r="AV2231" s="167"/>
      <c r="AW2231" s="167"/>
      <c r="AX2231" s="167"/>
      <c r="AY2231" s="167"/>
      <c r="AZ2231" s="167"/>
      <c r="BA2231" s="167"/>
      <c r="BB2231" s="167"/>
      <c r="BC2231" s="167"/>
      <c r="BD2231" s="167"/>
      <c r="BE2231" s="167"/>
      <c r="BF2231" s="167"/>
      <c r="BG2231" s="167"/>
      <c r="BH2231" s="167"/>
      <c r="BI2231" s="167"/>
      <c r="BJ2231" s="167"/>
      <c r="BK2231" s="167"/>
      <c r="BL2231" s="166"/>
      <c r="BM2231" s="166"/>
      <c r="BN2231" s="166"/>
      <c r="BO2231" s="166"/>
      <c r="BP2231" s="166"/>
      <c r="BQ2231" s="166"/>
      <c r="BR2231" s="166"/>
      <c r="BS2231" s="166"/>
      <c r="BT2231" s="166"/>
      <c r="BU2231" s="166"/>
      <c r="BV2231" s="166"/>
      <c r="BW2231" s="166"/>
      <c r="BX2231" s="166"/>
      <c r="BY2231" s="166"/>
      <c r="BZ2231" s="166"/>
      <c r="CA2231" s="166"/>
      <c r="CB2231" s="166"/>
      <c r="CC2231" s="166"/>
      <c r="CD2231" s="166"/>
      <c r="CE2231" s="166"/>
      <c r="CF2231" s="166"/>
      <c r="CG2231" s="166"/>
      <c r="CH2231" s="166"/>
      <c r="CI2231" s="166"/>
      <c r="CJ2231" s="166"/>
      <c r="CK2231" s="166"/>
      <c r="CL2231" s="166"/>
      <c r="CM2231" s="166"/>
      <c r="CN2231" s="166"/>
      <c r="CO2231" s="166"/>
      <c r="CP2231" s="166"/>
      <c r="CQ2231" s="166"/>
      <c r="CR2231" s="166"/>
      <c r="CS2231" s="166"/>
      <c r="CT2231" s="166"/>
      <c r="CU2231" s="166"/>
      <c r="CV2231" s="166"/>
      <c r="CW2231" s="166"/>
      <c r="CX2231" s="166"/>
      <c r="CY2231" s="166"/>
      <c r="CZ2231" s="166"/>
      <c r="DA2231" s="166"/>
      <c r="DB2231" s="166"/>
      <c r="DC2231" s="166"/>
      <c r="DD2231" s="166"/>
      <c r="DE2231" s="166"/>
      <c r="DF2231" s="166"/>
      <c r="DG2231" s="166"/>
      <c r="DH2231" s="166"/>
      <c r="DI2231" s="166"/>
      <c r="DJ2231" s="166"/>
      <c r="DK2231" s="166"/>
      <c r="DL2231" s="166"/>
      <c r="DM2231" s="166"/>
      <c r="DN2231" s="166"/>
      <c r="DO2231" s="166"/>
      <c r="DP2231" s="166"/>
      <c r="DQ2231" s="166"/>
      <c r="DR2231" s="166"/>
      <c r="DS2231" s="166"/>
      <c r="DT2231" s="166"/>
      <c r="DU2231" s="166"/>
      <c r="DV2231" s="166"/>
      <c r="DW2231" s="166"/>
      <c r="DX2231" s="166"/>
      <c r="DY2231" s="166"/>
      <c r="DZ2231" s="166"/>
      <c r="EA2231" s="166"/>
      <c r="EB2231" s="166"/>
      <c r="EC2231" s="166"/>
      <c r="ED2231" s="166"/>
      <c r="EE2231" s="166"/>
      <c r="EF2231" s="166"/>
      <c r="EG2231" s="166"/>
      <c r="EH2231" s="166"/>
      <c r="EI2231" s="166"/>
      <c r="EJ2231" s="166"/>
      <c r="EK2231" s="166"/>
      <c r="EL2231" s="166"/>
      <c r="EM2231" s="166"/>
      <c r="EN2231" s="166"/>
      <c r="EO2231" s="166"/>
      <c r="EP2231" s="166"/>
      <c r="EQ2231" s="166"/>
      <c r="ER2231" s="166"/>
      <c r="ES2231" s="166"/>
      <c r="ET2231" s="166"/>
      <c r="EU2231" s="166"/>
      <c r="EV2231" s="166"/>
      <c r="EW2231" s="166"/>
      <c r="EX2231" s="166"/>
      <c r="EY2231" s="166"/>
      <c r="EZ2231" s="166"/>
      <c r="FA2231" s="166"/>
      <c r="FB2231" s="166"/>
      <c r="FC2231" s="166"/>
      <c r="FD2231" s="166"/>
      <c r="FE2231" s="166"/>
      <c r="FF2231" s="166"/>
      <c r="FG2231" s="166"/>
      <c r="FH2231" s="166"/>
      <c r="FI2231" s="166"/>
      <c r="FJ2231" s="166"/>
    </row>
    <row r="2232" spans="13:166" s="19" customFormat="1">
      <c r="M2232" s="166"/>
      <c r="N2232" s="166"/>
      <c r="O2232" s="166"/>
      <c r="P2232" s="166"/>
      <c r="Q2232" s="166"/>
      <c r="R2232" s="166"/>
      <c r="S2232" s="166"/>
      <c r="T2232" s="166"/>
      <c r="U2232" s="166"/>
      <c r="V2232" s="166"/>
      <c r="W2232" s="166"/>
      <c r="X2232" s="166"/>
      <c r="Y2232" s="166"/>
      <c r="Z2232" s="166"/>
      <c r="AA2232" s="166"/>
      <c r="AB2232" s="166"/>
      <c r="AC2232" s="166"/>
      <c r="AD2232" s="166"/>
      <c r="AE2232" s="166"/>
      <c r="AF2232" s="166"/>
      <c r="AG2232" s="166"/>
      <c r="AH2232" s="167"/>
      <c r="AI2232" s="167"/>
      <c r="AJ2232" s="167"/>
      <c r="AK2232" s="167"/>
      <c r="AL2232" s="167"/>
      <c r="AM2232" s="167"/>
      <c r="AN2232" s="167"/>
      <c r="AO2232" s="167"/>
      <c r="AP2232" s="167"/>
      <c r="AQ2232" s="167"/>
      <c r="AR2232" s="167"/>
      <c r="AS2232" s="167"/>
      <c r="AT2232" s="167"/>
      <c r="AU2232" s="167"/>
      <c r="AV2232" s="167"/>
      <c r="AW2232" s="167"/>
      <c r="AX2232" s="167"/>
      <c r="AY2232" s="167"/>
      <c r="AZ2232" s="167"/>
      <c r="BA2232" s="167"/>
      <c r="BB2232" s="167"/>
      <c r="BC2232" s="167"/>
      <c r="BD2232" s="167"/>
      <c r="BE2232" s="167"/>
      <c r="BF2232" s="167"/>
      <c r="BG2232" s="167"/>
      <c r="BH2232" s="167"/>
      <c r="BI2232" s="167"/>
      <c r="BJ2232" s="167"/>
      <c r="BK2232" s="167"/>
      <c r="BL2232" s="166"/>
      <c r="BM2232" s="166"/>
      <c r="BN2232" s="166"/>
      <c r="BO2232" s="166"/>
      <c r="BP2232" s="166"/>
      <c r="BQ2232" s="166"/>
      <c r="BR2232" s="166"/>
      <c r="BS2232" s="166"/>
      <c r="BT2232" s="166"/>
      <c r="BU2232" s="166"/>
      <c r="BV2232" s="166"/>
      <c r="BW2232" s="166"/>
      <c r="BX2232" s="166"/>
      <c r="BY2232" s="166"/>
      <c r="BZ2232" s="166"/>
      <c r="CA2232" s="166"/>
      <c r="CB2232" s="166"/>
      <c r="CC2232" s="166"/>
      <c r="CD2232" s="166"/>
      <c r="CE2232" s="166"/>
      <c r="CF2232" s="166"/>
      <c r="CG2232" s="166"/>
      <c r="CH2232" s="166"/>
      <c r="CI2232" s="166"/>
      <c r="CJ2232" s="166"/>
      <c r="CK2232" s="166"/>
      <c r="CL2232" s="166"/>
      <c r="CM2232" s="166"/>
      <c r="CN2232" s="166"/>
      <c r="CO2232" s="166"/>
      <c r="CP2232" s="166"/>
      <c r="CQ2232" s="166"/>
      <c r="CR2232" s="166"/>
      <c r="CS2232" s="166"/>
      <c r="CT2232" s="166"/>
      <c r="CU2232" s="166"/>
      <c r="CV2232" s="166"/>
      <c r="CW2232" s="166"/>
      <c r="CX2232" s="166"/>
      <c r="CY2232" s="166"/>
      <c r="CZ2232" s="166"/>
      <c r="DA2232" s="166"/>
      <c r="DB2232" s="166"/>
      <c r="DC2232" s="166"/>
      <c r="DD2232" s="166"/>
      <c r="DE2232" s="166"/>
      <c r="DF2232" s="166"/>
      <c r="DG2232" s="166"/>
      <c r="DH2232" s="166"/>
      <c r="DI2232" s="166"/>
      <c r="DJ2232" s="166"/>
      <c r="DK2232" s="166"/>
      <c r="DL2232" s="166"/>
      <c r="DM2232" s="166"/>
      <c r="DN2232" s="166"/>
      <c r="DO2232" s="166"/>
      <c r="DP2232" s="166"/>
      <c r="DQ2232" s="166"/>
      <c r="DR2232" s="166"/>
      <c r="DS2232" s="166"/>
      <c r="DT2232" s="166"/>
      <c r="DU2232" s="166"/>
      <c r="DV2232" s="166"/>
      <c r="DW2232" s="166"/>
      <c r="DX2232" s="166"/>
      <c r="DY2232" s="166"/>
      <c r="DZ2232" s="166"/>
      <c r="EA2232" s="166"/>
      <c r="EB2232" s="166"/>
      <c r="EC2232" s="166"/>
      <c r="ED2232" s="166"/>
      <c r="EE2232" s="166"/>
      <c r="EF2232" s="166"/>
      <c r="EG2232" s="166"/>
      <c r="EH2232" s="166"/>
      <c r="EI2232" s="166"/>
      <c r="EJ2232" s="166"/>
      <c r="EK2232" s="166"/>
      <c r="EL2232" s="166"/>
      <c r="EM2232" s="166"/>
      <c r="EN2232" s="166"/>
      <c r="EO2232" s="166"/>
      <c r="EP2232" s="166"/>
      <c r="EQ2232" s="166"/>
      <c r="ER2232" s="166"/>
      <c r="ES2232" s="166"/>
      <c r="ET2232" s="166"/>
      <c r="EU2232" s="166"/>
      <c r="EV2232" s="166"/>
      <c r="EW2232" s="166"/>
      <c r="EX2232" s="166"/>
      <c r="EY2232" s="166"/>
      <c r="EZ2232" s="166"/>
      <c r="FA2232" s="166"/>
      <c r="FB2232" s="166"/>
      <c r="FC2232" s="166"/>
      <c r="FD2232" s="166"/>
      <c r="FE2232" s="166"/>
      <c r="FF2232" s="166"/>
      <c r="FG2232" s="166"/>
      <c r="FH2232" s="166"/>
      <c r="FI2232" s="166"/>
      <c r="FJ2232" s="166"/>
    </row>
    <row r="2233" spans="13:166" s="19" customFormat="1">
      <c r="M2233" s="166"/>
      <c r="N2233" s="166"/>
      <c r="O2233" s="166"/>
      <c r="P2233" s="166"/>
      <c r="Q2233" s="166"/>
      <c r="R2233" s="166"/>
      <c r="S2233" s="166"/>
      <c r="T2233" s="166"/>
      <c r="U2233" s="166"/>
      <c r="V2233" s="166"/>
      <c r="W2233" s="166"/>
      <c r="X2233" s="166"/>
      <c r="Y2233" s="166"/>
      <c r="Z2233" s="166"/>
      <c r="AA2233" s="166"/>
      <c r="AB2233" s="166"/>
      <c r="AC2233" s="166"/>
      <c r="AD2233" s="166"/>
      <c r="AE2233" s="166"/>
      <c r="AF2233" s="166"/>
      <c r="AG2233" s="166"/>
      <c r="AH2233" s="167"/>
      <c r="AI2233" s="167"/>
      <c r="AJ2233" s="167"/>
      <c r="AK2233" s="167"/>
      <c r="AL2233" s="167"/>
      <c r="AM2233" s="167"/>
      <c r="AN2233" s="167"/>
      <c r="AO2233" s="167"/>
      <c r="AP2233" s="167"/>
      <c r="AQ2233" s="167"/>
      <c r="AR2233" s="167"/>
      <c r="AS2233" s="167"/>
      <c r="AT2233" s="167"/>
      <c r="AU2233" s="167"/>
      <c r="AV2233" s="167"/>
      <c r="AW2233" s="167"/>
      <c r="AX2233" s="167"/>
      <c r="AY2233" s="167"/>
      <c r="AZ2233" s="167"/>
      <c r="BA2233" s="167"/>
      <c r="BB2233" s="167"/>
      <c r="BC2233" s="167"/>
      <c r="BD2233" s="167"/>
      <c r="BE2233" s="167"/>
      <c r="BF2233" s="167"/>
      <c r="BG2233" s="167"/>
      <c r="BH2233" s="167"/>
      <c r="BI2233" s="167"/>
      <c r="BJ2233" s="167"/>
      <c r="BK2233" s="167"/>
      <c r="BL2233" s="166"/>
      <c r="BM2233" s="166"/>
      <c r="BN2233" s="166"/>
      <c r="BO2233" s="166"/>
      <c r="BP2233" s="166"/>
      <c r="BQ2233" s="166"/>
      <c r="BR2233" s="166"/>
      <c r="BS2233" s="166"/>
      <c r="BT2233" s="166"/>
      <c r="BU2233" s="166"/>
      <c r="BV2233" s="166"/>
      <c r="BW2233" s="166"/>
      <c r="BX2233" s="166"/>
      <c r="BY2233" s="166"/>
      <c r="BZ2233" s="166"/>
      <c r="CA2233" s="166"/>
      <c r="CB2233" s="166"/>
      <c r="CC2233" s="166"/>
      <c r="CD2233" s="166"/>
      <c r="CE2233" s="166"/>
      <c r="CF2233" s="166"/>
      <c r="CG2233" s="166"/>
      <c r="CH2233" s="166"/>
      <c r="CI2233" s="166"/>
      <c r="CJ2233" s="166"/>
      <c r="CK2233" s="166"/>
      <c r="CL2233" s="166"/>
      <c r="CM2233" s="166"/>
      <c r="CN2233" s="166"/>
      <c r="CO2233" s="166"/>
      <c r="CP2233" s="166"/>
      <c r="CQ2233" s="166"/>
      <c r="CR2233" s="166"/>
      <c r="CS2233" s="166"/>
      <c r="CT2233" s="166"/>
      <c r="CU2233" s="166"/>
      <c r="CV2233" s="166"/>
      <c r="CW2233" s="166"/>
      <c r="CX2233" s="166"/>
      <c r="CY2233" s="166"/>
      <c r="CZ2233" s="166"/>
      <c r="DA2233" s="166"/>
      <c r="DB2233" s="166"/>
      <c r="DC2233" s="166"/>
      <c r="DD2233" s="166"/>
      <c r="DE2233" s="166"/>
      <c r="DF2233" s="166"/>
      <c r="DG2233" s="166"/>
      <c r="DH2233" s="166"/>
      <c r="DI2233" s="166"/>
      <c r="DJ2233" s="166"/>
      <c r="DK2233" s="166"/>
      <c r="DL2233" s="166"/>
      <c r="DM2233" s="166"/>
      <c r="DN2233" s="166"/>
      <c r="DO2233" s="166"/>
      <c r="DP2233" s="166"/>
      <c r="DQ2233" s="166"/>
      <c r="DR2233" s="166"/>
      <c r="DS2233" s="166"/>
      <c r="DT2233" s="166"/>
      <c r="DU2233" s="166"/>
      <c r="DV2233" s="166"/>
      <c r="DW2233" s="166"/>
      <c r="DX2233" s="166"/>
      <c r="DY2233" s="166"/>
      <c r="DZ2233" s="166"/>
      <c r="EA2233" s="166"/>
      <c r="EB2233" s="166"/>
      <c r="EC2233" s="166"/>
      <c r="ED2233" s="166"/>
      <c r="EE2233" s="166"/>
      <c r="EF2233" s="166"/>
      <c r="EG2233" s="166"/>
      <c r="EH2233" s="166"/>
      <c r="EI2233" s="166"/>
      <c r="EJ2233" s="166"/>
      <c r="EK2233" s="166"/>
      <c r="EL2233" s="166"/>
      <c r="EM2233" s="166"/>
      <c r="EN2233" s="166"/>
      <c r="EO2233" s="166"/>
      <c r="EP2233" s="166"/>
      <c r="EQ2233" s="166"/>
      <c r="ER2233" s="166"/>
      <c r="ES2233" s="166"/>
      <c r="ET2233" s="166"/>
      <c r="EU2233" s="166"/>
      <c r="EV2233" s="166"/>
      <c r="EW2233" s="166"/>
      <c r="EX2233" s="166"/>
      <c r="EY2233" s="166"/>
      <c r="EZ2233" s="166"/>
      <c r="FA2233" s="166"/>
      <c r="FB2233" s="166"/>
      <c r="FC2233" s="166"/>
      <c r="FD2233" s="166"/>
      <c r="FE2233" s="166"/>
      <c r="FF2233" s="166"/>
      <c r="FG2233" s="166"/>
      <c r="FH2233" s="166"/>
      <c r="FI2233" s="166"/>
      <c r="FJ2233" s="166"/>
    </row>
    <row r="2234" spans="13:166" s="19" customFormat="1">
      <c r="M2234" s="166"/>
      <c r="N2234" s="166"/>
      <c r="O2234" s="166"/>
      <c r="P2234" s="166"/>
      <c r="Q2234" s="166"/>
      <c r="R2234" s="166"/>
      <c r="S2234" s="166"/>
      <c r="T2234" s="166"/>
      <c r="U2234" s="166"/>
      <c r="V2234" s="166"/>
      <c r="W2234" s="166"/>
      <c r="X2234" s="166"/>
      <c r="Y2234" s="166"/>
      <c r="Z2234" s="166"/>
      <c r="AA2234" s="166"/>
      <c r="AB2234" s="166"/>
      <c r="AC2234" s="166"/>
      <c r="AD2234" s="166"/>
      <c r="AE2234" s="166"/>
      <c r="AF2234" s="166"/>
      <c r="AG2234" s="166"/>
      <c r="AH2234" s="167"/>
      <c r="AI2234" s="167"/>
      <c r="AJ2234" s="167"/>
      <c r="AK2234" s="167"/>
      <c r="AL2234" s="167"/>
      <c r="AM2234" s="167"/>
      <c r="AN2234" s="167"/>
      <c r="AO2234" s="167"/>
      <c r="AP2234" s="167"/>
      <c r="AQ2234" s="167"/>
      <c r="AR2234" s="167"/>
      <c r="AS2234" s="167"/>
      <c r="AT2234" s="167"/>
      <c r="AU2234" s="167"/>
      <c r="AV2234" s="167"/>
      <c r="AW2234" s="167"/>
      <c r="AX2234" s="167"/>
      <c r="AY2234" s="167"/>
      <c r="AZ2234" s="167"/>
      <c r="BA2234" s="167"/>
      <c r="BB2234" s="167"/>
      <c r="BC2234" s="167"/>
      <c r="BD2234" s="167"/>
      <c r="BE2234" s="167"/>
      <c r="BF2234" s="167"/>
      <c r="BG2234" s="167"/>
      <c r="BH2234" s="167"/>
      <c r="BI2234" s="167"/>
      <c r="BJ2234" s="167"/>
      <c r="BK2234" s="167"/>
      <c r="BL2234" s="166"/>
      <c r="BM2234" s="166"/>
      <c r="BN2234" s="166"/>
      <c r="BO2234" s="166"/>
      <c r="BP2234" s="166"/>
      <c r="BQ2234" s="166"/>
      <c r="BR2234" s="166"/>
      <c r="BS2234" s="166"/>
      <c r="BT2234" s="166"/>
      <c r="BU2234" s="166"/>
      <c r="BV2234" s="166"/>
      <c r="BW2234" s="166"/>
      <c r="BX2234" s="166"/>
      <c r="BY2234" s="166"/>
      <c r="BZ2234" s="166"/>
      <c r="CA2234" s="166"/>
      <c r="CB2234" s="166"/>
      <c r="CC2234" s="166"/>
      <c r="CD2234" s="166"/>
      <c r="CE2234" s="166"/>
      <c r="CF2234" s="166"/>
      <c r="CG2234" s="166"/>
      <c r="CH2234" s="166"/>
      <c r="CI2234" s="166"/>
      <c r="CJ2234" s="166"/>
      <c r="CK2234" s="166"/>
      <c r="CL2234" s="166"/>
      <c r="CM2234" s="166"/>
      <c r="CN2234" s="166"/>
      <c r="CO2234" s="166"/>
      <c r="CP2234" s="166"/>
      <c r="CQ2234" s="166"/>
      <c r="CR2234" s="166"/>
      <c r="CS2234" s="166"/>
      <c r="CT2234" s="166"/>
      <c r="CU2234" s="166"/>
      <c r="CV2234" s="166"/>
      <c r="CW2234" s="166"/>
      <c r="CX2234" s="166"/>
      <c r="CY2234" s="166"/>
      <c r="CZ2234" s="166"/>
      <c r="DA2234" s="166"/>
      <c r="DB2234" s="166"/>
      <c r="DC2234" s="166"/>
      <c r="DD2234" s="166"/>
      <c r="DE2234" s="166"/>
      <c r="DF2234" s="166"/>
      <c r="DG2234" s="166"/>
      <c r="DH2234" s="166"/>
      <c r="DI2234" s="166"/>
      <c r="DJ2234" s="166"/>
      <c r="DK2234" s="166"/>
      <c r="DL2234" s="166"/>
      <c r="DM2234" s="166"/>
      <c r="DN2234" s="166"/>
      <c r="DO2234" s="166"/>
      <c r="DP2234" s="166"/>
      <c r="DQ2234" s="166"/>
      <c r="DR2234" s="166"/>
      <c r="DS2234" s="166"/>
      <c r="DT2234" s="166"/>
      <c r="DU2234" s="166"/>
      <c r="DV2234" s="166"/>
      <c r="DW2234" s="166"/>
      <c r="DX2234" s="166"/>
      <c r="DY2234" s="166"/>
      <c r="DZ2234" s="166"/>
      <c r="EA2234" s="166"/>
      <c r="EB2234" s="166"/>
      <c r="EC2234" s="166"/>
      <c r="ED2234" s="166"/>
      <c r="EE2234" s="166"/>
      <c r="EF2234" s="166"/>
      <c r="EG2234" s="166"/>
      <c r="EH2234" s="166"/>
      <c r="EI2234" s="166"/>
      <c r="EJ2234" s="166"/>
      <c r="EK2234" s="166"/>
      <c r="EL2234" s="166"/>
      <c r="EM2234" s="166"/>
      <c r="EN2234" s="166"/>
      <c r="EO2234" s="166"/>
      <c r="EP2234" s="166"/>
      <c r="EQ2234" s="166"/>
      <c r="ER2234" s="166"/>
      <c r="ES2234" s="166"/>
      <c r="ET2234" s="166"/>
      <c r="EU2234" s="166"/>
      <c r="EV2234" s="166"/>
      <c r="EW2234" s="166"/>
      <c r="EX2234" s="166"/>
      <c r="EY2234" s="166"/>
      <c r="EZ2234" s="166"/>
      <c r="FA2234" s="166"/>
      <c r="FB2234" s="166"/>
      <c r="FC2234" s="166"/>
      <c r="FD2234" s="166"/>
      <c r="FE2234" s="166"/>
      <c r="FF2234" s="166"/>
      <c r="FG2234" s="166"/>
      <c r="FH2234" s="166"/>
      <c r="FI2234" s="166"/>
      <c r="FJ2234" s="166"/>
    </row>
    <row r="2235" spans="13:166" s="19" customFormat="1">
      <c r="M2235" s="166"/>
      <c r="N2235" s="166"/>
      <c r="O2235" s="166"/>
      <c r="P2235" s="166"/>
      <c r="Q2235" s="166"/>
      <c r="R2235" s="166"/>
      <c r="S2235" s="166"/>
      <c r="T2235" s="166"/>
      <c r="U2235" s="166"/>
      <c r="V2235" s="166"/>
      <c r="W2235" s="166"/>
      <c r="X2235" s="166"/>
      <c r="Y2235" s="166"/>
      <c r="Z2235" s="166"/>
      <c r="AA2235" s="166"/>
      <c r="AB2235" s="166"/>
      <c r="AC2235" s="166"/>
      <c r="AD2235" s="166"/>
      <c r="AE2235" s="166"/>
      <c r="AF2235" s="166"/>
      <c r="AG2235" s="166"/>
      <c r="AH2235" s="167"/>
      <c r="AI2235" s="167"/>
      <c r="AJ2235" s="167"/>
      <c r="AK2235" s="167"/>
      <c r="AL2235" s="167"/>
      <c r="AM2235" s="167"/>
      <c r="AN2235" s="167"/>
      <c r="AO2235" s="167"/>
      <c r="AP2235" s="167"/>
      <c r="AQ2235" s="167"/>
      <c r="AR2235" s="167"/>
      <c r="AS2235" s="167"/>
      <c r="AT2235" s="167"/>
      <c r="AU2235" s="167"/>
      <c r="AV2235" s="167"/>
      <c r="AW2235" s="167"/>
      <c r="AX2235" s="167"/>
      <c r="AY2235" s="167"/>
      <c r="AZ2235" s="167"/>
      <c r="BA2235" s="167"/>
      <c r="BB2235" s="167"/>
      <c r="BC2235" s="167"/>
      <c r="BD2235" s="167"/>
      <c r="BE2235" s="167"/>
      <c r="BF2235" s="167"/>
      <c r="BG2235" s="167"/>
      <c r="BH2235" s="167"/>
      <c r="BI2235" s="167"/>
      <c r="BJ2235" s="167"/>
      <c r="BK2235" s="167"/>
      <c r="BL2235" s="166"/>
      <c r="BM2235" s="166"/>
      <c r="BN2235" s="166"/>
      <c r="BO2235" s="166"/>
      <c r="BP2235" s="166"/>
      <c r="BQ2235" s="166"/>
      <c r="BR2235" s="166"/>
      <c r="BS2235" s="166"/>
      <c r="BT2235" s="166"/>
      <c r="BU2235" s="166"/>
      <c r="BV2235" s="166"/>
      <c r="BW2235" s="166"/>
      <c r="BX2235" s="166"/>
      <c r="BY2235" s="166"/>
      <c r="BZ2235" s="166"/>
      <c r="CA2235" s="166"/>
      <c r="CB2235" s="166"/>
      <c r="CC2235" s="166"/>
      <c r="CD2235" s="166"/>
      <c r="CE2235" s="166"/>
      <c r="CF2235" s="166"/>
      <c r="CG2235" s="166"/>
      <c r="CH2235" s="166"/>
      <c r="CI2235" s="166"/>
      <c r="CJ2235" s="166"/>
      <c r="CK2235" s="166"/>
      <c r="CL2235" s="166"/>
      <c r="CM2235" s="166"/>
      <c r="CN2235" s="166"/>
      <c r="CO2235" s="166"/>
      <c r="CP2235" s="166"/>
      <c r="CQ2235" s="166"/>
      <c r="CR2235" s="166"/>
      <c r="CS2235" s="166"/>
      <c r="CT2235" s="166"/>
      <c r="CU2235" s="166"/>
      <c r="CV2235" s="166"/>
      <c r="CW2235" s="166"/>
      <c r="CX2235" s="166"/>
      <c r="CY2235" s="166"/>
      <c r="CZ2235" s="166"/>
      <c r="DA2235" s="166"/>
      <c r="DB2235" s="166"/>
      <c r="DC2235" s="166"/>
      <c r="DD2235" s="166"/>
      <c r="DE2235" s="166"/>
      <c r="DF2235" s="166"/>
      <c r="DG2235" s="166"/>
      <c r="DH2235" s="166"/>
      <c r="DI2235" s="166"/>
      <c r="DJ2235" s="166"/>
      <c r="DK2235" s="166"/>
      <c r="DL2235" s="166"/>
      <c r="DM2235" s="166"/>
      <c r="DN2235" s="166"/>
      <c r="DO2235" s="166"/>
      <c r="DP2235" s="166"/>
      <c r="DQ2235" s="166"/>
      <c r="DR2235" s="166"/>
      <c r="DS2235" s="166"/>
      <c r="DT2235" s="166"/>
      <c r="DU2235" s="166"/>
      <c r="DV2235" s="166"/>
      <c r="DW2235" s="166"/>
      <c r="DX2235" s="166"/>
      <c r="DY2235" s="166"/>
      <c r="DZ2235" s="166"/>
      <c r="EA2235" s="166"/>
      <c r="EB2235" s="166"/>
      <c r="EC2235" s="166"/>
      <c r="ED2235" s="166"/>
      <c r="EE2235" s="166"/>
      <c r="EF2235" s="166"/>
      <c r="EG2235" s="166"/>
      <c r="EH2235" s="166"/>
      <c r="EI2235" s="166"/>
      <c r="EJ2235" s="166"/>
      <c r="EK2235" s="166"/>
      <c r="EL2235" s="166"/>
      <c r="EM2235" s="166"/>
      <c r="EN2235" s="166"/>
      <c r="EO2235" s="166"/>
      <c r="EP2235" s="166"/>
      <c r="EQ2235" s="166"/>
      <c r="ER2235" s="166"/>
      <c r="ES2235" s="166"/>
      <c r="ET2235" s="166"/>
      <c r="EU2235" s="166"/>
      <c r="EV2235" s="166"/>
      <c r="EW2235" s="166"/>
      <c r="EX2235" s="166"/>
      <c r="EY2235" s="166"/>
      <c r="EZ2235" s="166"/>
      <c r="FA2235" s="166"/>
      <c r="FB2235" s="166"/>
      <c r="FC2235" s="166"/>
      <c r="FD2235" s="166"/>
      <c r="FE2235" s="166"/>
      <c r="FF2235" s="166"/>
      <c r="FG2235" s="166"/>
      <c r="FH2235" s="166"/>
      <c r="FI2235" s="166"/>
      <c r="FJ2235" s="166"/>
    </row>
    <row r="2236" spans="13:166" s="19" customFormat="1">
      <c r="M2236" s="166"/>
      <c r="N2236" s="166"/>
      <c r="O2236" s="166"/>
      <c r="P2236" s="166"/>
      <c r="Q2236" s="166"/>
      <c r="R2236" s="166"/>
      <c r="S2236" s="166"/>
      <c r="T2236" s="166"/>
      <c r="U2236" s="166"/>
      <c r="V2236" s="166"/>
      <c r="W2236" s="166"/>
      <c r="X2236" s="166"/>
      <c r="Y2236" s="166"/>
      <c r="Z2236" s="166"/>
      <c r="AA2236" s="166"/>
      <c r="AB2236" s="166"/>
      <c r="AC2236" s="166"/>
      <c r="AD2236" s="166"/>
      <c r="AE2236" s="166"/>
      <c r="AF2236" s="166"/>
      <c r="AG2236" s="166"/>
      <c r="AH2236" s="167"/>
      <c r="AI2236" s="167"/>
      <c r="AJ2236" s="167"/>
      <c r="AK2236" s="167"/>
      <c r="AL2236" s="167"/>
      <c r="AM2236" s="167"/>
      <c r="AN2236" s="167"/>
      <c r="AO2236" s="167"/>
      <c r="AP2236" s="167"/>
      <c r="AQ2236" s="167"/>
      <c r="AR2236" s="167"/>
      <c r="AS2236" s="167"/>
      <c r="AT2236" s="167"/>
      <c r="AU2236" s="167"/>
      <c r="AV2236" s="167"/>
      <c r="AW2236" s="167"/>
      <c r="AX2236" s="167"/>
      <c r="AY2236" s="167"/>
      <c r="AZ2236" s="167"/>
      <c r="BA2236" s="167"/>
      <c r="BB2236" s="167"/>
      <c r="BC2236" s="167"/>
      <c r="BD2236" s="167"/>
      <c r="BE2236" s="167"/>
      <c r="BF2236" s="167"/>
      <c r="BG2236" s="167"/>
      <c r="BH2236" s="167"/>
      <c r="BI2236" s="167"/>
      <c r="BJ2236" s="167"/>
      <c r="BK2236" s="167"/>
      <c r="BL2236" s="166"/>
      <c r="BM2236" s="166"/>
      <c r="BN2236" s="166"/>
      <c r="BO2236" s="166"/>
      <c r="BP2236" s="166"/>
      <c r="BQ2236" s="166"/>
      <c r="BR2236" s="166"/>
      <c r="BS2236" s="166"/>
      <c r="BT2236" s="166"/>
      <c r="BU2236" s="166"/>
      <c r="BV2236" s="166"/>
      <c r="BW2236" s="166"/>
      <c r="BX2236" s="166"/>
      <c r="BY2236" s="166"/>
      <c r="BZ2236" s="166"/>
      <c r="CA2236" s="166"/>
      <c r="CB2236" s="166"/>
      <c r="CC2236" s="166"/>
      <c r="CD2236" s="166"/>
      <c r="CE2236" s="166"/>
      <c r="CF2236" s="166"/>
      <c r="CG2236" s="166"/>
      <c r="CH2236" s="166"/>
      <c r="CI2236" s="166"/>
      <c r="CJ2236" s="166"/>
      <c r="CK2236" s="166"/>
      <c r="CL2236" s="166"/>
      <c r="CM2236" s="166"/>
      <c r="CN2236" s="166"/>
      <c r="CO2236" s="166"/>
      <c r="CP2236" s="166"/>
      <c r="CQ2236" s="166"/>
      <c r="CR2236" s="166"/>
      <c r="CS2236" s="166"/>
      <c r="CT2236" s="166"/>
      <c r="CU2236" s="166"/>
      <c r="CV2236" s="166"/>
      <c r="CW2236" s="166"/>
      <c r="CX2236" s="166"/>
      <c r="CY2236" s="166"/>
      <c r="CZ2236" s="166"/>
      <c r="DA2236" s="166"/>
      <c r="DB2236" s="166"/>
      <c r="DC2236" s="166"/>
      <c r="DD2236" s="166"/>
      <c r="DE2236" s="166"/>
      <c r="DF2236" s="166"/>
      <c r="DG2236" s="166"/>
      <c r="DH2236" s="166"/>
      <c r="DI2236" s="166"/>
      <c r="DJ2236" s="166"/>
      <c r="DK2236" s="166"/>
      <c r="DL2236" s="166"/>
      <c r="DM2236" s="166"/>
      <c r="DN2236" s="166"/>
      <c r="DO2236" s="166"/>
      <c r="DP2236" s="166"/>
      <c r="DQ2236" s="166"/>
      <c r="DR2236" s="166"/>
      <c r="DS2236" s="166"/>
      <c r="DT2236" s="166"/>
      <c r="DU2236" s="166"/>
      <c r="DV2236" s="166"/>
      <c r="DW2236" s="166"/>
      <c r="DX2236" s="166"/>
      <c r="DY2236" s="166"/>
      <c r="DZ2236" s="166"/>
      <c r="EA2236" s="166"/>
      <c r="EB2236" s="166"/>
      <c r="EC2236" s="166"/>
      <c r="ED2236" s="166"/>
      <c r="EE2236" s="166"/>
      <c r="EF2236" s="166"/>
      <c r="EG2236" s="166"/>
      <c r="EH2236" s="166"/>
      <c r="EI2236" s="166"/>
      <c r="EJ2236" s="166"/>
      <c r="EK2236" s="166"/>
      <c r="EL2236" s="166"/>
      <c r="EM2236" s="166"/>
      <c r="EN2236" s="166"/>
      <c r="EO2236" s="166"/>
      <c r="EP2236" s="166"/>
      <c r="EQ2236" s="166"/>
      <c r="ER2236" s="166"/>
      <c r="ES2236" s="166"/>
      <c r="ET2236" s="166"/>
      <c r="EU2236" s="166"/>
      <c r="EV2236" s="166"/>
      <c r="EW2236" s="166"/>
      <c r="EX2236" s="166"/>
      <c r="EY2236" s="166"/>
      <c r="EZ2236" s="166"/>
      <c r="FA2236" s="166"/>
      <c r="FB2236" s="166"/>
      <c r="FC2236" s="166"/>
      <c r="FD2236" s="166"/>
      <c r="FE2236" s="166"/>
      <c r="FF2236" s="166"/>
      <c r="FG2236" s="166"/>
      <c r="FH2236" s="166"/>
      <c r="FI2236" s="166"/>
      <c r="FJ2236" s="166"/>
    </row>
    <row r="2237" spans="13:166" s="19" customFormat="1">
      <c r="M2237" s="166"/>
      <c r="N2237" s="166"/>
      <c r="O2237" s="166"/>
      <c r="P2237" s="166"/>
      <c r="Q2237" s="166"/>
      <c r="R2237" s="166"/>
      <c r="S2237" s="166"/>
      <c r="T2237" s="166"/>
      <c r="U2237" s="166"/>
      <c r="V2237" s="166"/>
      <c r="W2237" s="166"/>
      <c r="X2237" s="166"/>
      <c r="Y2237" s="166"/>
      <c r="Z2237" s="166"/>
      <c r="AA2237" s="166"/>
      <c r="AB2237" s="166"/>
      <c r="AC2237" s="166"/>
      <c r="AD2237" s="166"/>
      <c r="AE2237" s="166"/>
      <c r="AF2237" s="166"/>
      <c r="AG2237" s="166"/>
      <c r="AH2237" s="167"/>
      <c r="AI2237" s="167"/>
      <c r="AJ2237" s="167"/>
      <c r="AK2237" s="167"/>
      <c r="AL2237" s="167"/>
      <c r="AM2237" s="167"/>
      <c r="AN2237" s="167"/>
      <c r="AO2237" s="167"/>
      <c r="AP2237" s="167"/>
      <c r="AQ2237" s="167"/>
      <c r="AR2237" s="167"/>
      <c r="AS2237" s="167"/>
      <c r="AT2237" s="167"/>
      <c r="AU2237" s="167"/>
      <c r="AV2237" s="167"/>
      <c r="AW2237" s="167"/>
      <c r="AX2237" s="167"/>
      <c r="AY2237" s="167"/>
      <c r="AZ2237" s="167"/>
      <c r="BA2237" s="167"/>
      <c r="BB2237" s="167"/>
      <c r="BC2237" s="167"/>
      <c r="BD2237" s="167"/>
      <c r="BE2237" s="167"/>
      <c r="BF2237" s="167"/>
      <c r="BG2237" s="167"/>
      <c r="BH2237" s="167"/>
      <c r="BI2237" s="167"/>
      <c r="BJ2237" s="167"/>
      <c r="BK2237" s="167"/>
      <c r="BL2237" s="166"/>
      <c r="BM2237" s="166"/>
      <c r="BN2237" s="166"/>
      <c r="BO2237" s="166"/>
      <c r="BP2237" s="166"/>
      <c r="BQ2237" s="166"/>
      <c r="BR2237" s="166"/>
      <c r="BS2237" s="166"/>
      <c r="BT2237" s="166"/>
      <c r="BU2237" s="166"/>
      <c r="BV2237" s="166"/>
      <c r="BW2237" s="166"/>
      <c r="BX2237" s="166"/>
      <c r="BY2237" s="166"/>
      <c r="BZ2237" s="166"/>
      <c r="CA2237" s="166"/>
      <c r="CB2237" s="166"/>
      <c r="CC2237" s="166"/>
      <c r="CD2237" s="166"/>
      <c r="CE2237" s="166"/>
      <c r="CF2237" s="166"/>
      <c r="CG2237" s="166"/>
      <c r="CH2237" s="166"/>
      <c r="CI2237" s="166"/>
      <c r="CJ2237" s="166"/>
      <c r="CK2237" s="166"/>
      <c r="CL2237" s="166"/>
      <c r="CM2237" s="166"/>
      <c r="CN2237" s="166"/>
      <c r="CO2237" s="166"/>
      <c r="CP2237" s="166"/>
      <c r="CQ2237" s="166"/>
      <c r="CR2237" s="166"/>
      <c r="CS2237" s="166"/>
      <c r="CT2237" s="166"/>
      <c r="CU2237" s="166"/>
      <c r="CV2237" s="166"/>
      <c r="CW2237" s="166"/>
      <c r="CX2237" s="166"/>
      <c r="CY2237" s="166"/>
      <c r="CZ2237" s="166"/>
      <c r="DA2237" s="166"/>
      <c r="DB2237" s="166"/>
      <c r="DC2237" s="166"/>
      <c r="DD2237" s="166"/>
      <c r="DE2237" s="166"/>
      <c r="DF2237" s="166"/>
      <c r="DG2237" s="166"/>
      <c r="DH2237" s="166"/>
      <c r="DI2237" s="166"/>
      <c r="DJ2237" s="166"/>
      <c r="DK2237" s="166"/>
      <c r="DL2237" s="166"/>
      <c r="DM2237" s="166"/>
      <c r="DN2237" s="166"/>
      <c r="DO2237" s="166"/>
      <c r="DP2237" s="166"/>
      <c r="DQ2237" s="166"/>
      <c r="DR2237" s="166"/>
      <c r="DS2237" s="166"/>
      <c r="DT2237" s="166"/>
      <c r="DU2237" s="166"/>
      <c r="DV2237" s="166"/>
      <c r="DW2237" s="166"/>
      <c r="DX2237" s="166"/>
      <c r="DY2237" s="166"/>
      <c r="DZ2237" s="166"/>
      <c r="EA2237" s="166"/>
      <c r="EB2237" s="166"/>
      <c r="EC2237" s="166"/>
      <c r="ED2237" s="166"/>
      <c r="EE2237" s="166"/>
      <c r="EF2237" s="166"/>
      <c r="EG2237" s="166"/>
      <c r="EH2237" s="166"/>
      <c r="EI2237" s="166"/>
      <c r="EJ2237" s="166"/>
      <c r="EK2237" s="166"/>
      <c r="EL2237" s="166"/>
      <c r="EM2237" s="166"/>
      <c r="EN2237" s="166"/>
      <c r="EO2237" s="166"/>
      <c r="EP2237" s="166"/>
      <c r="EQ2237" s="166"/>
      <c r="ER2237" s="166"/>
      <c r="ES2237" s="166"/>
      <c r="ET2237" s="166"/>
      <c r="EU2237" s="166"/>
      <c r="EV2237" s="166"/>
      <c r="EW2237" s="166"/>
      <c r="EX2237" s="166"/>
      <c r="EY2237" s="166"/>
      <c r="EZ2237" s="166"/>
      <c r="FA2237" s="166"/>
      <c r="FB2237" s="166"/>
      <c r="FC2237" s="166"/>
      <c r="FD2237" s="166"/>
      <c r="FE2237" s="166"/>
      <c r="FF2237" s="166"/>
      <c r="FG2237" s="166"/>
      <c r="FH2237" s="166"/>
      <c r="FI2237" s="166"/>
      <c r="FJ2237" s="166"/>
    </row>
    <row r="2238" spans="13:166" s="19" customFormat="1">
      <c r="M2238" s="166"/>
      <c r="N2238" s="166"/>
      <c r="O2238" s="166"/>
      <c r="P2238" s="166"/>
      <c r="Q2238" s="166"/>
      <c r="R2238" s="166"/>
      <c r="S2238" s="166"/>
      <c r="T2238" s="166"/>
      <c r="U2238" s="166"/>
      <c r="V2238" s="166"/>
      <c r="W2238" s="166"/>
      <c r="X2238" s="166"/>
      <c r="Y2238" s="166"/>
      <c r="Z2238" s="166"/>
      <c r="AA2238" s="166"/>
      <c r="AB2238" s="166"/>
      <c r="AC2238" s="166"/>
      <c r="AD2238" s="166"/>
      <c r="AE2238" s="166"/>
      <c r="AF2238" s="166"/>
      <c r="AG2238" s="166"/>
      <c r="AH2238" s="167"/>
      <c r="AI2238" s="167"/>
      <c r="AJ2238" s="167"/>
      <c r="AK2238" s="167"/>
      <c r="AL2238" s="167"/>
      <c r="AM2238" s="167"/>
      <c r="AN2238" s="167"/>
      <c r="AO2238" s="167"/>
      <c r="AP2238" s="167"/>
      <c r="AQ2238" s="167"/>
      <c r="AR2238" s="167"/>
      <c r="AS2238" s="167"/>
      <c r="AT2238" s="167"/>
      <c r="AU2238" s="167"/>
      <c r="AV2238" s="167"/>
      <c r="AW2238" s="167"/>
      <c r="AX2238" s="167"/>
      <c r="AY2238" s="167"/>
      <c r="AZ2238" s="167"/>
      <c r="BA2238" s="167"/>
      <c r="BB2238" s="167"/>
      <c r="BC2238" s="167"/>
      <c r="BD2238" s="167"/>
      <c r="BE2238" s="167"/>
      <c r="BF2238" s="167"/>
      <c r="BG2238" s="167"/>
      <c r="BH2238" s="167"/>
      <c r="BI2238" s="167"/>
      <c r="BJ2238" s="167"/>
      <c r="BK2238" s="167"/>
      <c r="BL2238" s="166"/>
      <c r="BM2238" s="166"/>
      <c r="BN2238" s="166"/>
      <c r="BO2238" s="166"/>
      <c r="BP2238" s="166"/>
      <c r="BQ2238" s="166"/>
      <c r="BR2238" s="166"/>
      <c r="BS2238" s="166"/>
      <c r="BT2238" s="166"/>
      <c r="BU2238" s="166"/>
      <c r="BV2238" s="166"/>
      <c r="BW2238" s="166"/>
      <c r="BX2238" s="166"/>
      <c r="BY2238" s="166"/>
      <c r="BZ2238" s="166"/>
      <c r="CA2238" s="166"/>
      <c r="CB2238" s="166"/>
      <c r="CC2238" s="166"/>
      <c r="CD2238" s="166"/>
      <c r="CE2238" s="166"/>
      <c r="CF2238" s="166"/>
      <c r="CG2238" s="166"/>
      <c r="CH2238" s="166"/>
      <c r="CI2238" s="166"/>
      <c r="CJ2238" s="166"/>
      <c r="CK2238" s="166"/>
      <c r="CL2238" s="166"/>
      <c r="CM2238" s="166"/>
      <c r="CN2238" s="166"/>
      <c r="CO2238" s="166"/>
      <c r="CP2238" s="166"/>
      <c r="CQ2238" s="166"/>
      <c r="CR2238" s="166"/>
      <c r="CS2238" s="166"/>
      <c r="CT2238" s="166"/>
      <c r="CU2238" s="166"/>
      <c r="CV2238" s="166"/>
      <c r="CW2238" s="166"/>
      <c r="CX2238" s="166"/>
      <c r="CY2238" s="166"/>
      <c r="CZ2238" s="166"/>
      <c r="DA2238" s="166"/>
      <c r="DB2238" s="166"/>
      <c r="DC2238" s="166"/>
      <c r="DD2238" s="166"/>
      <c r="DE2238" s="166"/>
      <c r="DF2238" s="166"/>
      <c r="DG2238" s="166"/>
      <c r="DH2238" s="166"/>
      <c r="DI2238" s="166"/>
      <c r="DJ2238" s="166"/>
      <c r="DK2238" s="166"/>
      <c r="DL2238" s="166"/>
      <c r="DM2238" s="166"/>
      <c r="DN2238" s="166"/>
      <c r="DO2238" s="166"/>
      <c r="DP2238" s="166"/>
      <c r="DQ2238" s="166"/>
      <c r="DR2238" s="166"/>
      <c r="DS2238" s="166"/>
      <c r="DT2238" s="166"/>
      <c r="DU2238" s="166"/>
      <c r="DV2238" s="166"/>
      <c r="DW2238" s="166"/>
      <c r="DX2238" s="166"/>
      <c r="DY2238" s="166"/>
      <c r="DZ2238" s="166"/>
      <c r="EA2238" s="166"/>
      <c r="EB2238" s="166"/>
      <c r="EC2238" s="166"/>
      <c r="ED2238" s="166"/>
      <c r="EE2238" s="166"/>
      <c r="EF2238" s="166"/>
      <c r="EG2238" s="166"/>
      <c r="EH2238" s="166"/>
      <c r="EI2238" s="166"/>
      <c r="EJ2238" s="166"/>
      <c r="EK2238" s="166"/>
      <c r="EL2238" s="166"/>
      <c r="EM2238" s="166"/>
      <c r="EN2238" s="166"/>
      <c r="EO2238" s="166"/>
      <c r="EP2238" s="166"/>
      <c r="EQ2238" s="166"/>
      <c r="ER2238" s="166"/>
      <c r="ES2238" s="166"/>
      <c r="ET2238" s="166"/>
      <c r="EU2238" s="166"/>
      <c r="EV2238" s="166"/>
      <c r="EW2238" s="166"/>
      <c r="EX2238" s="166"/>
      <c r="EY2238" s="166"/>
      <c r="EZ2238" s="166"/>
      <c r="FA2238" s="166"/>
      <c r="FB2238" s="166"/>
      <c r="FC2238" s="166"/>
      <c r="FD2238" s="166"/>
      <c r="FE2238" s="166"/>
      <c r="FF2238" s="166"/>
      <c r="FG2238" s="166"/>
      <c r="FH2238" s="166"/>
      <c r="FI2238" s="166"/>
      <c r="FJ2238" s="166"/>
    </row>
    <row r="2239" spans="13:166" s="19" customFormat="1">
      <c r="M2239" s="166"/>
      <c r="N2239" s="166"/>
      <c r="O2239" s="166"/>
      <c r="P2239" s="166"/>
      <c r="Q2239" s="166"/>
      <c r="R2239" s="166"/>
      <c r="S2239" s="166"/>
      <c r="T2239" s="166"/>
      <c r="U2239" s="166"/>
      <c r="V2239" s="166"/>
      <c r="W2239" s="166"/>
      <c r="X2239" s="166"/>
      <c r="Y2239" s="166"/>
      <c r="Z2239" s="166"/>
      <c r="AA2239" s="166"/>
      <c r="AB2239" s="166"/>
      <c r="AC2239" s="166"/>
      <c r="AD2239" s="166"/>
      <c r="AE2239" s="166"/>
      <c r="AF2239" s="166"/>
      <c r="AG2239" s="166"/>
      <c r="AH2239" s="167"/>
      <c r="AI2239" s="167"/>
      <c r="AJ2239" s="167"/>
      <c r="AK2239" s="167"/>
      <c r="AL2239" s="167"/>
      <c r="AM2239" s="167"/>
      <c r="AN2239" s="167"/>
      <c r="AO2239" s="167"/>
      <c r="AP2239" s="167"/>
      <c r="AQ2239" s="167"/>
      <c r="AR2239" s="167"/>
      <c r="AS2239" s="167"/>
      <c r="AT2239" s="167"/>
      <c r="AU2239" s="167"/>
      <c r="AV2239" s="167"/>
      <c r="AW2239" s="167"/>
      <c r="AX2239" s="167"/>
      <c r="AY2239" s="167"/>
      <c r="AZ2239" s="167"/>
      <c r="BA2239" s="167"/>
      <c r="BB2239" s="167"/>
      <c r="BC2239" s="167"/>
      <c r="BD2239" s="167"/>
      <c r="BE2239" s="167"/>
      <c r="BF2239" s="167"/>
      <c r="BG2239" s="167"/>
      <c r="BH2239" s="167"/>
      <c r="BI2239" s="167"/>
      <c r="BJ2239" s="167"/>
      <c r="BK2239" s="167"/>
      <c r="BL2239" s="166"/>
      <c r="BM2239" s="166"/>
      <c r="BN2239" s="166"/>
      <c r="BO2239" s="166"/>
      <c r="BP2239" s="166"/>
      <c r="BQ2239" s="166"/>
      <c r="BR2239" s="166"/>
      <c r="BS2239" s="166"/>
      <c r="BT2239" s="166"/>
      <c r="BU2239" s="166"/>
      <c r="BV2239" s="166"/>
      <c r="BW2239" s="166"/>
      <c r="BX2239" s="166"/>
      <c r="BY2239" s="166"/>
      <c r="BZ2239" s="166"/>
      <c r="CA2239" s="166"/>
      <c r="CB2239" s="166"/>
      <c r="CC2239" s="166"/>
      <c r="CD2239" s="166"/>
      <c r="CE2239" s="166"/>
      <c r="CF2239" s="166"/>
      <c r="CG2239" s="166"/>
      <c r="CH2239" s="166"/>
      <c r="CI2239" s="166"/>
      <c r="CJ2239" s="166"/>
      <c r="CK2239" s="166"/>
      <c r="CL2239" s="166"/>
      <c r="CM2239" s="166"/>
      <c r="CN2239" s="166"/>
      <c r="CO2239" s="166"/>
      <c r="CP2239" s="166"/>
      <c r="CQ2239" s="166"/>
      <c r="CR2239" s="166"/>
      <c r="CS2239" s="166"/>
      <c r="CT2239" s="166"/>
      <c r="CU2239" s="166"/>
      <c r="CV2239" s="166"/>
      <c r="CW2239" s="166"/>
      <c r="CX2239" s="166"/>
      <c r="CY2239" s="166"/>
      <c r="CZ2239" s="166"/>
      <c r="DA2239" s="166"/>
      <c r="DB2239" s="166"/>
      <c r="DC2239" s="166"/>
      <c r="DD2239" s="166"/>
      <c r="DE2239" s="166"/>
      <c r="DF2239" s="166"/>
      <c r="DG2239" s="166"/>
      <c r="DH2239" s="166"/>
      <c r="DI2239" s="166"/>
      <c r="DJ2239" s="166"/>
      <c r="DK2239" s="166"/>
      <c r="DL2239" s="166"/>
      <c r="DM2239" s="166"/>
      <c r="DN2239" s="166"/>
      <c r="DO2239" s="166"/>
      <c r="DP2239" s="166"/>
      <c r="DQ2239" s="166"/>
      <c r="DR2239" s="166"/>
      <c r="DS2239" s="166"/>
      <c r="DT2239" s="166"/>
      <c r="DU2239" s="166"/>
      <c r="DV2239" s="166"/>
      <c r="DW2239" s="166"/>
      <c r="DX2239" s="166"/>
      <c r="DY2239" s="166"/>
      <c r="DZ2239" s="166"/>
      <c r="EA2239" s="166"/>
      <c r="EB2239" s="166"/>
      <c r="EC2239" s="166"/>
      <c r="ED2239" s="166"/>
      <c r="EE2239" s="166"/>
      <c r="EF2239" s="166"/>
      <c r="EG2239" s="166"/>
      <c r="EH2239" s="166"/>
      <c r="EI2239" s="166"/>
      <c r="EJ2239" s="166"/>
      <c r="EK2239" s="166"/>
      <c r="EL2239" s="166"/>
      <c r="EM2239" s="166"/>
      <c r="EN2239" s="166"/>
      <c r="EO2239" s="166"/>
      <c r="EP2239" s="166"/>
      <c r="EQ2239" s="166"/>
      <c r="ER2239" s="166"/>
      <c r="ES2239" s="166"/>
      <c r="ET2239" s="166"/>
      <c r="EU2239" s="166"/>
      <c r="EV2239" s="166"/>
      <c r="EW2239" s="166"/>
      <c r="EX2239" s="166"/>
      <c r="EY2239" s="166"/>
      <c r="EZ2239" s="166"/>
      <c r="FA2239" s="166"/>
      <c r="FB2239" s="166"/>
      <c r="FC2239" s="166"/>
      <c r="FD2239" s="166"/>
      <c r="FE2239" s="166"/>
      <c r="FF2239" s="166"/>
      <c r="FG2239" s="166"/>
      <c r="FH2239" s="166"/>
      <c r="FI2239" s="166"/>
      <c r="FJ2239" s="166"/>
    </row>
    <row r="2240" spans="13:166" s="19" customFormat="1">
      <c r="M2240" s="166"/>
      <c r="N2240" s="166"/>
      <c r="O2240" s="166"/>
      <c r="P2240" s="166"/>
      <c r="Q2240" s="166"/>
      <c r="R2240" s="166"/>
      <c r="S2240" s="166"/>
      <c r="T2240" s="166"/>
      <c r="U2240" s="166"/>
      <c r="V2240" s="166"/>
      <c r="W2240" s="166"/>
      <c r="X2240" s="166"/>
      <c r="Y2240" s="166"/>
      <c r="Z2240" s="166"/>
      <c r="AA2240" s="166"/>
      <c r="AB2240" s="166"/>
      <c r="AC2240" s="166"/>
      <c r="AD2240" s="166"/>
      <c r="AE2240" s="166"/>
      <c r="AF2240" s="166"/>
      <c r="AG2240" s="166"/>
      <c r="AH2240" s="167"/>
      <c r="AI2240" s="167"/>
      <c r="AJ2240" s="167"/>
      <c r="AK2240" s="167"/>
      <c r="AL2240" s="167"/>
      <c r="AM2240" s="167"/>
      <c r="AN2240" s="167"/>
      <c r="AO2240" s="167"/>
      <c r="AP2240" s="167"/>
      <c r="AQ2240" s="167"/>
      <c r="AR2240" s="167"/>
      <c r="AS2240" s="167"/>
      <c r="AT2240" s="167"/>
      <c r="AU2240" s="167"/>
      <c r="AV2240" s="167"/>
      <c r="AW2240" s="167"/>
      <c r="AX2240" s="167"/>
      <c r="AY2240" s="167"/>
      <c r="AZ2240" s="167"/>
      <c r="BA2240" s="167"/>
      <c r="BB2240" s="167"/>
      <c r="BC2240" s="167"/>
      <c r="BD2240" s="167"/>
      <c r="BE2240" s="167"/>
      <c r="BF2240" s="167"/>
      <c r="BG2240" s="167"/>
      <c r="BH2240" s="167"/>
      <c r="BI2240" s="167"/>
      <c r="BJ2240" s="167"/>
      <c r="BK2240" s="167"/>
      <c r="BL2240" s="166"/>
      <c r="BM2240" s="166"/>
      <c r="BN2240" s="166"/>
      <c r="BO2240" s="166"/>
      <c r="BP2240" s="166"/>
      <c r="BQ2240" s="166"/>
      <c r="BR2240" s="166"/>
      <c r="BS2240" s="166"/>
      <c r="BT2240" s="166"/>
      <c r="BU2240" s="166"/>
      <c r="BV2240" s="166"/>
      <c r="BW2240" s="166"/>
      <c r="BX2240" s="166"/>
      <c r="BY2240" s="166"/>
      <c r="BZ2240" s="166"/>
      <c r="CA2240" s="166"/>
      <c r="CB2240" s="166"/>
      <c r="CC2240" s="166"/>
      <c r="CD2240" s="166"/>
      <c r="CE2240" s="166"/>
      <c r="CF2240" s="166"/>
      <c r="CG2240" s="166"/>
      <c r="CH2240" s="166"/>
      <c r="CI2240" s="166"/>
      <c r="CJ2240" s="166"/>
      <c r="CK2240" s="166"/>
      <c r="CL2240" s="166"/>
      <c r="CM2240" s="166"/>
      <c r="CN2240" s="166"/>
      <c r="CO2240" s="166"/>
      <c r="CP2240" s="166"/>
      <c r="CQ2240" s="166"/>
      <c r="CR2240" s="166"/>
      <c r="CS2240" s="166"/>
      <c r="CT2240" s="166"/>
      <c r="CU2240" s="166"/>
      <c r="CV2240" s="166"/>
      <c r="CW2240" s="166"/>
      <c r="CX2240" s="166"/>
      <c r="CY2240" s="166"/>
      <c r="CZ2240" s="166"/>
      <c r="DA2240" s="166"/>
      <c r="DB2240" s="166"/>
      <c r="DC2240" s="166"/>
      <c r="DD2240" s="166"/>
      <c r="DE2240" s="166"/>
      <c r="DF2240" s="166"/>
      <c r="DG2240" s="166"/>
      <c r="DH2240" s="166"/>
      <c r="DI2240" s="166"/>
      <c r="DJ2240" s="166"/>
      <c r="DK2240" s="166"/>
      <c r="DL2240" s="166"/>
      <c r="DM2240" s="166"/>
      <c r="DN2240" s="166"/>
      <c r="DO2240" s="166"/>
      <c r="DP2240" s="166"/>
      <c r="DQ2240" s="166"/>
      <c r="DR2240" s="166"/>
      <c r="DS2240" s="166"/>
      <c r="DT2240" s="166"/>
      <c r="DU2240" s="166"/>
      <c r="DV2240" s="166"/>
      <c r="DW2240" s="166"/>
      <c r="DX2240" s="166"/>
      <c r="DY2240" s="166"/>
      <c r="DZ2240" s="166"/>
      <c r="EA2240" s="166"/>
      <c r="EB2240" s="166"/>
      <c r="EC2240" s="166"/>
      <c r="ED2240" s="166"/>
      <c r="EE2240" s="166"/>
      <c r="EF2240" s="166"/>
      <c r="EG2240" s="166"/>
      <c r="EH2240" s="166"/>
      <c r="EI2240" s="166"/>
      <c r="EJ2240" s="166"/>
      <c r="EK2240" s="166"/>
      <c r="EL2240" s="166"/>
      <c r="EM2240" s="166"/>
      <c r="EN2240" s="166"/>
      <c r="EO2240" s="166"/>
      <c r="EP2240" s="166"/>
      <c r="EQ2240" s="166"/>
      <c r="ER2240" s="166"/>
      <c r="ES2240" s="166"/>
      <c r="ET2240" s="166"/>
      <c r="EU2240" s="166"/>
      <c r="EV2240" s="166"/>
      <c r="EW2240" s="166"/>
      <c r="EX2240" s="166"/>
      <c r="EY2240" s="166"/>
      <c r="EZ2240" s="166"/>
      <c r="FA2240" s="166"/>
      <c r="FB2240" s="166"/>
      <c r="FC2240" s="166"/>
      <c r="FD2240" s="166"/>
      <c r="FE2240" s="166"/>
      <c r="FF2240" s="166"/>
      <c r="FG2240" s="166"/>
      <c r="FH2240" s="166"/>
      <c r="FI2240" s="166"/>
      <c r="FJ2240" s="166"/>
    </row>
    <row r="2241" spans="13:166" s="19" customFormat="1">
      <c r="M2241" s="166"/>
      <c r="N2241" s="166"/>
      <c r="O2241" s="166"/>
      <c r="P2241" s="166"/>
      <c r="Q2241" s="166"/>
      <c r="R2241" s="166"/>
      <c r="S2241" s="166"/>
      <c r="T2241" s="166"/>
      <c r="U2241" s="166"/>
      <c r="V2241" s="166"/>
      <c r="W2241" s="166"/>
      <c r="X2241" s="166"/>
      <c r="Y2241" s="166"/>
      <c r="Z2241" s="166"/>
      <c r="AA2241" s="166"/>
      <c r="AB2241" s="166"/>
      <c r="AC2241" s="166"/>
      <c r="AD2241" s="166"/>
      <c r="AE2241" s="166"/>
      <c r="AF2241" s="166"/>
      <c r="AG2241" s="166"/>
      <c r="AH2241" s="167"/>
      <c r="AI2241" s="167"/>
      <c r="AJ2241" s="167"/>
      <c r="AK2241" s="167"/>
      <c r="AL2241" s="167"/>
      <c r="AM2241" s="167"/>
      <c r="AN2241" s="167"/>
      <c r="AO2241" s="167"/>
      <c r="AP2241" s="167"/>
      <c r="AQ2241" s="167"/>
      <c r="AR2241" s="167"/>
      <c r="AS2241" s="167"/>
      <c r="AT2241" s="167"/>
      <c r="AU2241" s="167"/>
      <c r="AV2241" s="167"/>
      <c r="AW2241" s="167"/>
      <c r="AX2241" s="167"/>
      <c r="AY2241" s="167"/>
      <c r="AZ2241" s="167"/>
      <c r="BA2241" s="167"/>
      <c r="BB2241" s="167"/>
      <c r="BC2241" s="167"/>
      <c r="BD2241" s="167"/>
      <c r="BE2241" s="167"/>
      <c r="BF2241" s="167"/>
      <c r="BG2241" s="167"/>
      <c r="BH2241" s="167"/>
      <c r="BI2241" s="167"/>
      <c r="BJ2241" s="167"/>
      <c r="BK2241" s="167"/>
      <c r="BL2241" s="166"/>
      <c r="BM2241" s="166"/>
      <c r="BN2241" s="166"/>
      <c r="BO2241" s="166"/>
      <c r="BP2241" s="166"/>
      <c r="BQ2241" s="166"/>
      <c r="BR2241" s="166"/>
      <c r="BS2241" s="166"/>
      <c r="BT2241" s="166"/>
      <c r="BU2241" s="166"/>
      <c r="BV2241" s="166"/>
      <c r="BW2241" s="166"/>
      <c r="BX2241" s="166"/>
      <c r="BY2241" s="166"/>
      <c r="BZ2241" s="166"/>
      <c r="CA2241" s="166"/>
      <c r="CB2241" s="166"/>
      <c r="CC2241" s="166"/>
      <c r="CD2241" s="166"/>
      <c r="CE2241" s="166"/>
      <c r="CF2241" s="166"/>
      <c r="CG2241" s="166"/>
      <c r="CH2241" s="166"/>
      <c r="CI2241" s="166"/>
      <c r="CJ2241" s="166"/>
      <c r="CK2241" s="166"/>
      <c r="CL2241" s="166"/>
      <c r="CM2241" s="166"/>
      <c r="CN2241" s="166"/>
      <c r="CO2241" s="166"/>
      <c r="CP2241" s="166"/>
      <c r="CQ2241" s="166"/>
      <c r="CR2241" s="166"/>
      <c r="CS2241" s="166"/>
      <c r="CT2241" s="166"/>
      <c r="CU2241" s="166"/>
      <c r="CV2241" s="166"/>
      <c r="CW2241" s="166"/>
      <c r="CX2241" s="166"/>
      <c r="CY2241" s="166"/>
      <c r="CZ2241" s="166"/>
      <c r="DA2241" s="166"/>
      <c r="DB2241" s="166"/>
      <c r="DC2241" s="166"/>
      <c r="DD2241" s="166"/>
      <c r="DE2241" s="166"/>
      <c r="DF2241" s="166"/>
      <c r="DG2241" s="166"/>
      <c r="DH2241" s="166"/>
      <c r="DI2241" s="166"/>
      <c r="DJ2241" s="166"/>
      <c r="DK2241" s="166"/>
      <c r="DL2241" s="166"/>
      <c r="DM2241" s="166"/>
      <c r="DN2241" s="166"/>
      <c r="DO2241" s="166"/>
      <c r="DP2241" s="166"/>
      <c r="DQ2241" s="166"/>
      <c r="DR2241" s="166"/>
      <c r="DS2241" s="166"/>
      <c r="DT2241" s="166"/>
      <c r="DU2241" s="166"/>
      <c r="DV2241" s="166"/>
      <c r="DW2241" s="166"/>
      <c r="DX2241" s="166"/>
      <c r="DY2241" s="166"/>
      <c r="DZ2241" s="166"/>
      <c r="EA2241" s="166"/>
      <c r="EB2241" s="166"/>
      <c r="EC2241" s="166"/>
      <c r="ED2241" s="166"/>
      <c r="EE2241" s="166"/>
      <c r="EF2241" s="166"/>
      <c r="EG2241" s="166"/>
      <c r="EH2241" s="166"/>
      <c r="EI2241" s="166"/>
      <c r="EJ2241" s="166"/>
      <c r="EK2241" s="166"/>
      <c r="EL2241" s="166"/>
      <c r="EM2241" s="166"/>
      <c r="EN2241" s="166"/>
      <c r="EO2241" s="166"/>
      <c r="EP2241" s="166"/>
      <c r="EQ2241" s="166"/>
      <c r="ER2241" s="166"/>
      <c r="ES2241" s="166"/>
      <c r="ET2241" s="166"/>
      <c r="EU2241" s="166"/>
      <c r="EV2241" s="166"/>
      <c r="EW2241" s="166"/>
      <c r="EX2241" s="166"/>
      <c r="EY2241" s="166"/>
      <c r="EZ2241" s="166"/>
      <c r="FA2241" s="166"/>
      <c r="FB2241" s="166"/>
      <c r="FC2241" s="166"/>
      <c r="FD2241" s="166"/>
      <c r="FE2241" s="166"/>
      <c r="FF2241" s="166"/>
      <c r="FG2241" s="166"/>
      <c r="FH2241" s="166"/>
      <c r="FI2241" s="166"/>
      <c r="FJ2241" s="166"/>
    </row>
    <row r="2242" spans="13:166" s="19" customFormat="1">
      <c r="M2242" s="166"/>
      <c r="N2242" s="166"/>
      <c r="O2242" s="166"/>
      <c r="P2242" s="166"/>
      <c r="Q2242" s="166"/>
      <c r="R2242" s="166"/>
      <c r="S2242" s="166"/>
      <c r="T2242" s="166"/>
      <c r="U2242" s="166"/>
      <c r="V2242" s="166"/>
      <c r="W2242" s="166"/>
      <c r="X2242" s="166"/>
      <c r="Y2242" s="166"/>
      <c r="Z2242" s="166"/>
      <c r="AA2242" s="166"/>
      <c r="AB2242" s="166"/>
      <c r="AC2242" s="166"/>
      <c r="AD2242" s="166"/>
      <c r="AE2242" s="166"/>
      <c r="AF2242" s="166"/>
      <c r="AG2242" s="166"/>
      <c r="AH2242" s="167"/>
      <c r="AI2242" s="167"/>
      <c r="AJ2242" s="167"/>
      <c r="AK2242" s="167"/>
      <c r="AL2242" s="167"/>
      <c r="AM2242" s="167"/>
      <c r="AN2242" s="167"/>
      <c r="AO2242" s="167"/>
      <c r="AP2242" s="167"/>
      <c r="AQ2242" s="167"/>
      <c r="AR2242" s="167"/>
      <c r="AS2242" s="167"/>
      <c r="AT2242" s="167"/>
      <c r="AU2242" s="167"/>
      <c r="AV2242" s="167"/>
      <c r="AW2242" s="167"/>
      <c r="AX2242" s="167"/>
      <c r="AY2242" s="167"/>
      <c r="AZ2242" s="167"/>
      <c r="BA2242" s="167"/>
      <c r="BB2242" s="167"/>
      <c r="BC2242" s="167"/>
      <c r="BD2242" s="167"/>
      <c r="BE2242" s="167"/>
      <c r="BF2242" s="167"/>
      <c r="BG2242" s="167"/>
      <c r="BH2242" s="167"/>
      <c r="BI2242" s="167"/>
      <c r="BJ2242" s="167"/>
      <c r="BK2242" s="167"/>
      <c r="BL2242" s="166"/>
      <c r="BM2242" s="166"/>
      <c r="BN2242" s="166"/>
      <c r="BO2242" s="166"/>
      <c r="BP2242" s="166"/>
      <c r="BQ2242" s="166"/>
      <c r="BR2242" s="166"/>
      <c r="BS2242" s="166"/>
      <c r="BT2242" s="166"/>
      <c r="BU2242" s="166"/>
      <c r="BV2242" s="166"/>
      <c r="BW2242" s="166"/>
      <c r="BX2242" s="166"/>
      <c r="BY2242" s="166"/>
      <c r="BZ2242" s="166"/>
      <c r="CA2242" s="166"/>
      <c r="CB2242" s="166"/>
      <c r="CC2242" s="166"/>
      <c r="CD2242" s="166"/>
      <c r="CE2242" s="166"/>
      <c r="CF2242" s="166"/>
      <c r="CG2242" s="166"/>
      <c r="CH2242" s="166"/>
      <c r="CI2242" s="166"/>
      <c r="CJ2242" s="166"/>
      <c r="CK2242" s="166"/>
      <c r="CL2242" s="166"/>
      <c r="CM2242" s="166"/>
      <c r="CN2242" s="166"/>
      <c r="CO2242" s="166"/>
      <c r="CP2242" s="166"/>
      <c r="CQ2242" s="166"/>
      <c r="CR2242" s="166"/>
      <c r="CS2242" s="166"/>
      <c r="CT2242" s="166"/>
      <c r="CU2242" s="166"/>
      <c r="CV2242" s="166"/>
      <c r="CW2242" s="166"/>
      <c r="CX2242" s="166"/>
      <c r="CY2242" s="166"/>
      <c r="CZ2242" s="166"/>
      <c r="DA2242" s="166"/>
      <c r="DB2242" s="166"/>
      <c r="DC2242" s="166"/>
      <c r="DD2242" s="166"/>
      <c r="DE2242" s="166"/>
      <c r="DF2242" s="166"/>
      <c r="DG2242" s="166"/>
      <c r="DH2242" s="166"/>
      <c r="DI2242" s="166"/>
      <c r="DJ2242" s="166"/>
      <c r="DK2242" s="166"/>
      <c r="DL2242" s="166"/>
      <c r="DM2242" s="166"/>
      <c r="DN2242" s="166"/>
      <c r="DO2242" s="166"/>
      <c r="DP2242" s="166"/>
      <c r="DQ2242" s="166"/>
      <c r="DR2242" s="166"/>
      <c r="DS2242" s="166"/>
      <c r="DT2242" s="166"/>
      <c r="DU2242" s="166"/>
      <c r="DV2242" s="166"/>
      <c r="DW2242" s="166"/>
      <c r="DX2242" s="166"/>
      <c r="DY2242" s="166"/>
      <c r="DZ2242" s="166"/>
      <c r="EA2242" s="166"/>
      <c r="EB2242" s="166"/>
      <c r="EC2242" s="166"/>
      <c r="ED2242" s="166"/>
      <c r="EE2242" s="166"/>
      <c r="EF2242" s="166"/>
      <c r="EG2242" s="166"/>
      <c r="EH2242" s="166"/>
      <c r="EI2242" s="166"/>
      <c r="EJ2242" s="166"/>
      <c r="EK2242" s="166"/>
      <c r="EL2242" s="166"/>
      <c r="EM2242" s="166"/>
      <c r="EN2242" s="166"/>
      <c r="EO2242" s="166"/>
      <c r="EP2242" s="166"/>
      <c r="EQ2242" s="166"/>
      <c r="ER2242" s="166"/>
      <c r="ES2242" s="166"/>
      <c r="ET2242" s="166"/>
      <c r="EU2242" s="166"/>
      <c r="EV2242" s="166"/>
      <c r="EW2242" s="166"/>
      <c r="EX2242" s="166"/>
      <c r="EY2242" s="166"/>
      <c r="EZ2242" s="166"/>
      <c r="FA2242" s="166"/>
      <c r="FB2242" s="166"/>
      <c r="FC2242" s="166"/>
      <c r="FD2242" s="166"/>
      <c r="FE2242" s="166"/>
      <c r="FF2242" s="166"/>
      <c r="FG2242" s="166"/>
      <c r="FH2242" s="166"/>
      <c r="FI2242" s="166"/>
      <c r="FJ2242" s="166"/>
    </row>
    <row r="2243" spans="13:166" s="19" customFormat="1">
      <c r="M2243" s="166"/>
      <c r="N2243" s="166"/>
      <c r="O2243" s="166"/>
      <c r="P2243" s="166"/>
      <c r="Q2243" s="166"/>
      <c r="R2243" s="166"/>
      <c r="S2243" s="166"/>
      <c r="T2243" s="166"/>
      <c r="U2243" s="166"/>
      <c r="V2243" s="166"/>
      <c r="W2243" s="166"/>
      <c r="X2243" s="166"/>
      <c r="Y2243" s="166"/>
      <c r="Z2243" s="166"/>
      <c r="AA2243" s="166"/>
      <c r="AB2243" s="166"/>
      <c r="AC2243" s="166"/>
      <c r="AD2243" s="166"/>
      <c r="AE2243" s="166"/>
      <c r="AF2243" s="166"/>
      <c r="AG2243" s="166"/>
      <c r="AH2243" s="167"/>
      <c r="AI2243" s="167"/>
      <c r="AJ2243" s="167"/>
      <c r="AK2243" s="167"/>
      <c r="AL2243" s="167"/>
      <c r="AM2243" s="167"/>
      <c r="AN2243" s="167"/>
      <c r="AO2243" s="167"/>
      <c r="AP2243" s="167"/>
      <c r="AQ2243" s="167"/>
      <c r="AR2243" s="167"/>
      <c r="AS2243" s="167"/>
      <c r="AT2243" s="167"/>
      <c r="AU2243" s="167"/>
      <c r="AV2243" s="167"/>
      <c r="AW2243" s="167"/>
      <c r="AX2243" s="167"/>
      <c r="AY2243" s="167"/>
      <c r="AZ2243" s="167"/>
      <c r="BA2243" s="167"/>
      <c r="BB2243" s="167"/>
      <c r="BC2243" s="167"/>
      <c r="BD2243" s="167"/>
      <c r="BE2243" s="167"/>
      <c r="BF2243" s="167"/>
      <c r="BG2243" s="167"/>
      <c r="BH2243" s="167"/>
      <c r="BI2243" s="167"/>
      <c r="BJ2243" s="167"/>
      <c r="BK2243" s="167"/>
      <c r="BL2243" s="166"/>
      <c r="BM2243" s="166"/>
      <c r="BN2243" s="166"/>
      <c r="BO2243" s="166"/>
      <c r="BP2243" s="166"/>
      <c r="BQ2243" s="166"/>
      <c r="BR2243" s="166"/>
      <c r="BS2243" s="166"/>
      <c r="BT2243" s="166"/>
      <c r="BU2243" s="166"/>
      <c r="BV2243" s="166"/>
      <c r="BW2243" s="166"/>
      <c r="BX2243" s="166"/>
      <c r="BY2243" s="166"/>
      <c r="BZ2243" s="166"/>
      <c r="CA2243" s="166"/>
      <c r="CB2243" s="166"/>
      <c r="CC2243" s="166"/>
      <c r="CD2243" s="166"/>
      <c r="CE2243" s="166"/>
      <c r="CF2243" s="166"/>
      <c r="CG2243" s="166"/>
      <c r="CH2243" s="166"/>
      <c r="CI2243" s="166"/>
      <c r="CJ2243" s="166"/>
      <c r="CK2243" s="166"/>
      <c r="CL2243" s="166"/>
      <c r="CM2243" s="166"/>
      <c r="CN2243" s="166"/>
      <c r="CO2243" s="166"/>
      <c r="CP2243" s="166"/>
      <c r="CQ2243" s="166"/>
      <c r="CR2243" s="166"/>
      <c r="CS2243" s="166"/>
      <c r="CT2243" s="166"/>
      <c r="CU2243" s="166"/>
      <c r="CV2243" s="166"/>
      <c r="CW2243" s="166"/>
      <c r="CX2243" s="166"/>
      <c r="CY2243" s="166"/>
      <c r="CZ2243" s="166"/>
      <c r="DA2243" s="166"/>
      <c r="DB2243" s="166"/>
      <c r="DC2243" s="166"/>
      <c r="DD2243" s="166"/>
      <c r="DE2243" s="166"/>
      <c r="DF2243" s="166"/>
      <c r="DG2243" s="166"/>
      <c r="DH2243" s="166"/>
      <c r="DI2243" s="166"/>
      <c r="DJ2243" s="166"/>
      <c r="DK2243" s="166"/>
      <c r="DL2243" s="166"/>
      <c r="DM2243" s="166"/>
      <c r="DN2243" s="166"/>
      <c r="DO2243" s="166"/>
      <c r="DP2243" s="166"/>
      <c r="DQ2243" s="166"/>
      <c r="DR2243" s="166"/>
      <c r="DS2243" s="166"/>
      <c r="DT2243" s="166"/>
      <c r="DU2243" s="166"/>
      <c r="DV2243" s="166"/>
      <c r="DW2243" s="166"/>
      <c r="DX2243" s="166"/>
      <c r="DY2243" s="166"/>
      <c r="DZ2243" s="166"/>
      <c r="EA2243" s="166"/>
      <c r="EB2243" s="166"/>
      <c r="EC2243" s="166"/>
      <c r="ED2243" s="166"/>
      <c r="EE2243" s="166"/>
      <c r="EF2243" s="166"/>
      <c r="EG2243" s="166"/>
      <c r="EH2243" s="166"/>
      <c r="EI2243" s="166"/>
      <c r="EJ2243" s="166"/>
      <c r="EK2243" s="166"/>
      <c r="EL2243" s="166"/>
      <c r="EM2243" s="166"/>
      <c r="EN2243" s="166"/>
      <c r="EO2243" s="166"/>
      <c r="EP2243" s="166"/>
      <c r="EQ2243" s="166"/>
      <c r="ER2243" s="166"/>
      <c r="ES2243" s="166"/>
      <c r="ET2243" s="166"/>
      <c r="EU2243" s="166"/>
      <c r="EV2243" s="166"/>
      <c r="EW2243" s="166"/>
      <c r="EX2243" s="166"/>
      <c r="EY2243" s="166"/>
      <c r="EZ2243" s="166"/>
      <c r="FA2243" s="166"/>
      <c r="FB2243" s="166"/>
      <c r="FC2243" s="166"/>
      <c r="FD2243" s="166"/>
      <c r="FE2243" s="166"/>
      <c r="FF2243" s="166"/>
      <c r="FG2243" s="166"/>
      <c r="FH2243" s="166"/>
      <c r="FI2243" s="166"/>
      <c r="FJ2243" s="166"/>
    </row>
    <row r="2244" spans="13:166" s="19" customFormat="1">
      <c r="M2244" s="166"/>
      <c r="N2244" s="166"/>
      <c r="O2244" s="166"/>
      <c r="P2244" s="166"/>
      <c r="Q2244" s="166"/>
      <c r="R2244" s="166"/>
      <c r="S2244" s="166"/>
      <c r="T2244" s="166"/>
      <c r="U2244" s="166"/>
      <c r="V2244" s="166"/>
      <c r="W2244" s="166"/>
      <c r="X2244" s="166"/>
      <c r="Y2244" s="166"/>
      <c r="Z2244" s="166"/>
      <c r="AA2244" s="166"/>
      <c r="AB2244" s="166"/>
      <c r="AC2244" s="166"/>
      <c r="AD2244" s="166"/>
      <c r="AE2244" s="166"/>
      <c r="AF2244" s="166"/>
      <c r="AG2244" s="166"/>
      <c r="AH2244" s="167"/>
      <c r="AI2244" s="167"/>
      <c r="AJ2244" s="167"/>
      <c r="AK2244" s="167"/>
      <c r="AL2244" s="167"/>
      <c r="AM2244" s="167"/>
      <c r="AN2244" s="167"/>
      <c r="AO2244" s="167"/>
      <c r="AP2244" s="167"/>
      <c r="AQ2244" s="167"/>
      <c r="AR2244" s="167"/>
      <c r="AS2244" s="167"/>
      <c r="AT2244" s="167"/>
      <c r="AU2244" s="167"/>
      <c r="AV2244" s="167"/>
      <c r="AW2244" s="167"/>
      <c r="AX2244" s="167"/>
      <c r="AY2244" s="167"/>
      <c r="AZ2244" s="167"/>
      <c r="BA2244" s="167"/>
      <c r="BB2244" s="167"/>
      <c r="BC2244" s="167"/>
      <c r="BD2244" s="167"/>
      <c r="BE2244" s="167"/>
      <c r="BF2244" s="167"/>
      <c r="BG2244" s="167"/>
      <c r="BH2244" s="167"/>
      <c r="BI2244" s="167"/>
      <c r="BJ2244" s="167"/>
      <c r="BK2244" s="167"/>
      <c r="BL2244" s="166"/>
      <c r="BM2244" s="166"/>
      <c r="BN2244" s="166"/>
      <c r="BO2244" s="166"/>
      <c r="BP2244" s="166"/>
      <c r="BQ2244" s="166"/>
      <c r="BR2244" s="166"/>
      <c r="BS2244" s="166"/>
      <c r="BT2244" s="166"/>
      <c r="BU2244" s="166"/>
      <c r="BV2244" s="166"/>
      <c r="BW2244" s="166"/>
      <c r="BX2244" s="166"/>
      <c r="BY2244" s="166"/>
      <c r="BZ2244" s="166"/>
      <c r="CA2244" s="166"/>
      <c r="CB2244" s="166"/>
      <c r="CC2244" s="166"/>
      <c r="CD2244" s="166"/>
      <c r="CE2244" s="166"/>
      <c r="CF2244" s="166"/>
      <c r="CG2244" s="166"/>
      <c r="CH2244" s="166"/>
      <c r="CI2244" s="166"/>
      <c r="CJ2244" s="166"/>
      <c r="CK2244" s="166"/>
      <c r="CL2244" s="166"/>
      <c r="CM2244" s="166"/>
      <c r="CN2244" s="166"/>
      <c r="CO2244" s="166"/>
      <c r="CP2244" s="166"/>
      <c r="CQ2244" s="166"/>
      <c r="CR2244" s="166"/>
      <c r="CS2244" s="166"/>
      <c r="CT2244" s="166"/>
      <c r="CU2244" s="166"/>
      <c r="CV2244" s="166"/>
      <c r="CW2244" s="166"/>
      <c r="CX2244" s="166"/>
      <c r="CY2244" s="166"/>
      <c r="CZ2244" s="166"/>
      <c r="DA2244" s="166"/>
      <c r="DB2244" s="166"/>
      <c r="DC2244" s="166"/>
      <c r="DD2244" s="166"/>
      <c r="DE2244" s="166"/>
      <c r="DF2244" s="166"/>
      <c r="DG2244" s="166"/>
      <c r="DH2244" s="166"/>
      <c r="DI2244" s="166"/>
      <c r="DJ2244" s="166"/>
      <c r="DK2244" s="166"/>
      <c r="DL2244" s="166"/>
      <c r="DM2244" s="166"/>
      <c r="DN2244" s="166"/>
      <c r="DO2244" s="166"/>
      <c r="DP2244" s="166"/>
      <c r="DQ2244" s="166"/>
      <c r="DR2244" s="166"/>
      <c r="DS2244" s="166"/>
      <c r="DT2244" s="166"/>
      <c r="DU2244" s="166"/>
      <c r="DV2244" s="166"/>
      <c r="DW2244" s="166"/>
      <c r="DX2244" s="166"/>
      <c r="DY2244" s="166"/>
      <c r="DZ2244" s="166"/>
      <c r="EA2244" s="166"/>
      <c r="EB2244" s="166"/>
      <c r="EC2244" s="166"/>
      <c r="ED2244" s="166"/>
      <c r="EE2244" s="166"/>
      <c r="EF2244" s="166"/>
      <c r="EG2244" s="166"/>
      <c r="EH2244" s="166"/>
      <c r="EI2244" s="166"/>
      <c r="EJ2244" s="166"/>
      <c r="EK2244" s="166"/>
      <c r="EL2244" s="166"/>
      <c r="EM2244" s="166"/>
      <c r="EN2244" s="166"/>
      <c r="EO2244" s="166"/>
      <c r="EP2244" s="166"/>
      <c r="EQ2244" s="166"/>
      <c r="ER2244" s="166"/>
      <c r="ES2244" s="166"/>
      <c r="ET2244" s="166"/>
      <c r="EU2244" s="166"/>
      <c r="EV2244" s="166"/>
      <c r="EW2244" s="166"/>
      <c r="EX2244" s="166"/>
      <c r="EY2244" s="166"/>
      <c r="EZ2244" s="166"/>
      <c r="FA2244" s="166"/>
      <c r="FB2244" s="166"/>
      <c r="FC2244" s="166"/>
      <c r="FD2244" s="166"/>
      <c r="FE2244" s="166"/>
      <c r="FF2244" s="166"/>
      <c r="FG2244" s="166"/>
      <c r="FH2244" s="166"/>
      <c r="FI2244" s="166"/>
      <c r="FJ2244" s="166"/>
    </row>
    <row r="2245" spans="13:166" s="19" customFormat="1">
      <c r="M2245" s="166"/>
      <c r="N2245" s="166"/>
      <c r="O2245" s="166"/>
      <c r="P2245" s="166"/>
      <c r="Q2245" s="166"/>
      <c r="R2245" s="166"/>
      <c r="S2245" s="166"/>
      <c r="T2245" s="166"/>
      <c r="U2245" s="166"/>
      <c r="V2245" s="166"/>
      <c r="W2245" s="166"/>
      <c r="X2245" s="166"/>
      <c r="Y2245" s="166"/>
      <c r="Z2245" s="166"/>
      <c r="AA2245" s="166"/>
      <c r="AB2245" s="166"/>
      <c r="AC2245" s="166"/>
      <c r="AD2245" s="166"/>
      <c r="AE2245" s="166"/>
      <c r="AF2245" s="166"/>
      <c r="AG2245" s="166"/>
      <c r="AH2245" s="167"/>
      <c r="AI2245" s="167"/>
      <c r="AJ2245" s="167"/>
      <c r="AK2245" s="167"/>
      <c r="AL2245" s="167"/>
      <c r="AM2245" s="167"/>
      <c r="AN2245" s="167"/>
      <c r="AO2245" s="167"/>
      <c r="AP2245" s="167"/>
      <c r="AQ2245" s="167"/>
      <c r="AR2245" s="167"/>
      <c r="AS2245" s="167"/>
      <c r="AT2245" s="167"/>
      <c r="AU2245" s="167"/>
      <c r="AV2245" s="167"/>
      <c r="AW2245" s="167"/>
      <c r="AX2245" s="167"/>
      <c r="AY2245" s="167"/>
      <c r="AZ2245" s="167"/>
      <c r="BA2245" s="167"/>
      <c r="BB2245" s="167"/>
      <c r="BC2245" s="167"/>
      <c r="BD2245" s="167"/>
      <c r="BE2245" s="167"/>
      <c r="BF2245" s="167"/>
      <c r="BG2245" s="167"/>
      <c r="BH2245" s="167"/>
      <c r="BI2245" s="167"/>
      <c r="BJ2245" s="167"/>
      <c r="BK2245" s="167"/>
      <c r="BL2245" s="166"/>
      <c r="BM2245" s="166"/>
      <c r="BN2245" s="166"/>
      <c r="BO2245" s="166"/>
      <c r="BP2245" s="166"/>
      <c r="BQ2245" s="166"/>
      <c r="BR2245" s="166"/>
      <c r="BS2245" s="166"/>
      <c r="BT2245" s="166"/>
      <c r="BU2245" s="166"/>
      <c r="BV2245" s="166"/>
      <c r="BW2245" s="166"/>
      <c r="BX2245" s="166"/>
      <c r="BY2245" s="166"/>
      <c r="BZ2245" s="166"/>
      <c r="CA2245" s="166"/>
      <c r="CB2245" s="166"/>
      <c r="CC2245" s="166"/>
      <c r="CD2245" s="166"/>
      <c r="CE2245" s="166"/>
      <c r="CF2245" s="166"/>
      <c r="CG2245" s="166"/>
      <c r="CH2245" s="166"/>
      <c r="CI2245" s="166"/>
      <c r="CJ2245" s="166"/>
      <c r="CK2245" s="166"/>
      <c r="CL2245" s="166"/>
      <c r="CM2245" s="166"/>
      <c r="CN2245" s="166"/>
      <c r="CO2245" s="166"/>
      <c r="CP2245" s="166"/>
      <c r="CQ2245" s="166"/>
      <c r="CR2245" s="166"/>
      <c r="CS2245" s="166"/>
      <c r="CT2245" s="166"/>
      <c r="CU2245" s="166"/>
      <c r="CV2245" s="166"/>
      <c r="CW2245" s="166"/>
      <c r="CX2245" s="166"/>
      <c r="CY2245" s="166"/>
      <c r="CZ2245" s="166"/>
      <c r="DA2245" s="166"/>
      <c r="DB2245" s="166"/>
      <c r="DC2245" s="166"/>
      <c r="DD2245" s="166"/>
      <c r="DE2245" s="166"/>
      <c r="DF2245" s="166"/>
      <c r="DG2245" s="166"/>
      <c r="DH2245" s="166"/>
      <c r="DI2245" s="166"/>
      <c r="DJ2245" s="166"/>
      <c r="DK2245" s="166"/>
      <c r="DL2245" s="166"/>
      <c r="DM2245" s="166"/>
      <c r="DN2245" s="166"/>
      <c r="DO2245" s="166"/>
      <c r="DP2245" s="166"/>
      <c r="DQ2245" s="166"/>
      <c r="DR2245" s="166"/>
      <c r="DS2245" s="166"/>
      <c r="DT2245" s="166"/>
      <c r="DU2245" s="166"/>
      <c r="DV2245" s="166"/>
      <c r="DW2245" s="166"/>
      <c r="DX2245" s="166"/>
      <c r="DY2245" s="166"/>
      <c r="DZ2245" s="166"/>
      <c r="EA2245" s="166"/>
      <c r="EB2245" s="166"/>
      <c r="EC2245" s="166"/>
      <c r="ED2245" s="166"/>
      <c r="EE2245" s="166"/>
      <c r="EF2245" s="166"/>
      <c r="EG2245" s="166"/>
      <c r="EH2245" s="166"/>
      <c r="EI2245" s="166"/>
      <c r="EJ2245" s="166"/>
      <c r="EK2245" s="166"/>
      <c r="EL2245" s="166"/>
      <c r="EM2245" s="166"/>
      <c r="EN2245" s="166"/>
      <c r="EO2245" s="166"/>
      <c r="EP2245" s="166"/>
      <c r="EQ2245" s="166"/>
      <c r="ER2245" s="166"/>
      <c r="ES2245" s="166"/>
      <c r="ET2245" s="166"/>
      <c r="EU2245" s="166"/>
      <c r="EV2245" s="166"/>
      <c r="EW2245" s="166"/>
      <c r="EX2245" s="166"/>
      <c r="EY2245" s="166"/>
      <c r="EZ2245" s="166"/>
      <c r="FA2245" s="166"/>
      <c r="FB2245" s="166"/>
      <c r="FC2245" s="166"/>
      <c r="FD2245" s="166"/>
      <c r="FE2245" s="166"/>
      <c r="FF2245" s="166"/>
      <c r="FG2245" s="166"/>
      <c r="FH2245" s="166"/>
      <c r="FI2245" s="166"/>
      <c r="FJ2245" s="166"/>
    </row>
    <row r="2246" spans="13:166" s="19" customFormat="1">
      <c r="M2246" s="166"/>
      <c r="N2246" s="166"/>
      <c r="O2246" s="166"/>
      <c r="P2246" s="166"/>
      <c r="Q2246" s="166"/>
      <c r="R2246" s="166"/>
      <c r="S2246" s="166"/>
      <c r="T2246" s="166"/>
      <c r="U2246" s="166"/>
      <c r="V2246" s="166"/>
      <c r="W2246" s="166"/>
      <c r="X2246" s="166"/>
      <c r="Y2246" s="166"/>
      <c r="Z2246" s="166"/>
      <c r="AA2246" s="166"/>
      <c r="AB2246" s="166"/>
      <c r="AC2246" s="166"/>
      <c r="AD2246" s="166"/>
      <c r="AE2246" s="166"/>
      <c r="AF2246" s="166"/>
      <c r="AG2246" s="166"/>
      <c r="AH2246" s="167"/>
      <c r="AI2246" s="167"/>
      <c r="AJ2246" s="167"/>
      <c r="AK2246" s="167"/>
      <c r="AL2246" s="167"/>
      <c r="AM2246" s="167"/>
      <c r="AN2246" s="167"/>
      <c r="AO2246" s="167"/>
      <c r="AP2246" s="167"/>
      <c r="AQ2246" s="167"/>
      <c r="AR2246" s="167"/>
      <c r="AS2246" s="167"/>
      <c r="AT2246" s="167"/>
      <c r="AU2246" s="167"/>
      <c r="AV2246" s="167"/>
      <c r="AW2246" s="167"/>
      <c r="AX2246" s="167"/>
      <c r="AY2246" s="167"/>
      <c r="AZ2246" s="167"/>
      <c r="BA2246" s="167"/>
      <c r="BB2246" s="167"/>
      <c r="BC2246" s="167"/>
      <c r="BD2246" s="167"/>
      <c r="BE2246" s="167"/>
      <c r="BF2246" s="167"/>
      <c r="BG2246" s="167"/>
      <c r="BH2246" s="167"/>
      <c r="BI2246" s="167"/>
      <c r="BJ2246" s="167"/>
      <c r="BK2246" s="167"/>
      <c r="BL2246" s="166"/>
      <c r="BM2246" s="166"/>
      <c r="BN2246" s="166"/>
      <c r="BO2246" s="166"/>
      <c r="BP2246" s="166"/>
      <c r="BQ2246" s="166"/>
      <c r="BR2246" s="166"/>
      <c r="BS2246" s="166"/>
      <c r="BT2246" s="166"/>
      <c r="BU2246" s="166"/>
      <c r="BV2246" s="166"/>
      <c r="BW2246" s="166"/>
      <c r="BX2246" s="166"/>
      <c r="BY2246" s="166"/>
      <c r="BZ2246" s="166"/>
      <c r="CA2246" s="166"/>
      <c r="CB2246" s="166"/>
      <c r="CC2246" s="166"/>
      <c r="CD2246" s="166"/>
      <c r="CE2246" s="166"/>
      <c r="CF2246" s="166"/>
      <c r="CG2246" s="166"/>
      <c r="CH2246" s="166"/>
      <c r="CI2246" s="166"/>
      <c r="CJ2246" s="166"/>
      <c r="CK2246" s="166"/>
      <c r="CL2246" s="166"/>
      <c r="CM2246" s="166"/>
      <c r="CN2246" s="166"/>
      <c r="CO2246" s="166"/>
      <c r="CP2246" s="166"/>
      <c r="CQ2246" s="166"/>
      <c r="CR2246" s="166"/>
      <c r="CS2246" s="166"/>
      <c r="CT2246" s="166"/>
      <c r="CU2246" s="166"/>
      <c r="CV2246" s="166"/>
      <c r="CW2246" s="166"/>
      <c r="CX2246" s="166"/>
      <c r="CY2246" s="166"/>
      <c r="CZ2246" s="166"/>
      <c r="DA2246" s="166"/>
      <c r="DB2246" s="166"/>
      <c r="DC2246" s="166"/>
      <c r="DD2246" s="166"/>
      <c r="DE2246" s="166"/>
      <c r="DF2246" s="166"/>
      <c r="DG2246" s="166"/>
      <c r="DH2246" s="166"/>
      <c r="DI2246" s="166"/>
      <c r="DJ2246" s="166"/>
      <c r="DK2246" s="166"/>
      <c r="DL2246" s="166"/>
      <c r="DM2246" s="166"/>
      <c r="DN2246" s="166"/>
      <c r="DO2246" s="166"/>
      <c r="DP2246" s="166"/>
      <c r="DQ2246" s="166"/>
      <c r="DR2246" s="166"/>
      <c r="DS2246" s="166"/>
      <c r="DT2246" s="166"/>
      <c r="DU2246" s="166"/>
      <c r="DV2246" s="166"/>
      <c r="DW2246" s="166"/>
      <c r="DX2246" s="166"/>
      <c r="DY2246" s="166"/>
      <c r="DZ2246" s="166"/>
      <c r="EA2246" s="166"/>
      <c r="EB2246" s="166"/>
      <c r="EC2246" s="166"/>
      <c r="ED2246" s="166"/>
      <c r="EE2246" s="166"/>
      <c r="EF2246" s="166"/>
      <c r="EG2246" s="166"/>
      <c r="EH2246" s="166"/>
      <c r="EI2246" s="166"/>
      <c r="EJ2246" s="166"/>
      <c r="EK2246" s="166"/>
      <c r="EL2246" s="166"/>
      <c r="EM2246" s="166"/>
      <c r="EN2246" s="166"/>
      <c r="EO2246" s="166"/>
      <c r="EP2246" s="166"/>
      <c r="EQ2246" s="166"/>
      <c r="ER2246" s="166"/>
      <c r="ES2246" s="166"/>
      <c r="ET2246" s="166"/>
      <c r="EU2246" s="166"/>
      <c r="EV2246" s="166"/>
      <c r="EW2246" s="166"/>
      <c r="EX2246" s="166"/>
      <c r="EY2246" s="166"/>
      <c r="EZ2246" s="166"/>
      <c r="FA2246" s="166"/>
      <c r="FB2246" s="166"/>
      <c r="FC2246" s="166"/>
      <c r="FD2246" s="166"/>
      <c r="FE2246" s="166"/>
      <c r="FF2246" s="166"/>
      <c r="FG2246" s="166"/>
      <c r="FH2246" s="166"/>
      <c r="FI2246" s="166"/>
      <c r="FJ2246" s="166"/>
    </row>
    <row r="2247" spans="13:166" s="19" customFormat="1">
      <c r="M2247" s="166"/>
      <c r="N2247" s="166"/>
      <c r="O2247" s="166"/>
      <c r="P2247" s="166"/>
      <c r="Q2247" s="166"/>
      <c r="R2247" s="166"/>
      <c r="S2247" s="166"/>
      <c r="T2247" s="166"/>
      <c r="U2247" s="166"/>
      <c r="V2247" s="166"/>
      <c r="W2247" s="166"/>
      <c r="X2247" s="166"/>
      <c r="Y2247" s="166"/>
      <c r="Z2247" s="166"/>
      <c r="AA2247" s="166"/>
      <c r="AB2247" s="166"/>
      <c r="AC2247" s="166"/>
      <c r="AD2247" s="166"/>
      <c r="AE2247" s="166"/>
      <c r="AF2247" s="166"/>
      <c r="AG2247" s="166"/>
      <c r="AH2247" s="167"/>
      <c r="AI2247" s="167"/>
      <c r="AJ2247" s="167"/>
      <c r="AK2247" s="167"/>
      <c r="AL2247" s="167"/>
      <c r="AM2247" s="167"/>
      <c r="AN2247" s="167"/>
      <c r="AO2247" s="167"/>
      <c r="AP2247" s="167"/>
      <c r="AQ2247" s="167"/>
      <c r="AR2247" s="167"/>
      <c r="AS2247" s="167"/>
      <c r="AT2247" s="167"/>
      <c r="AU2247" s="167"/>
      <c r="AV2247" s="167"/>
      <c r="AW2247" s="167"/>
      <c r="AX2247" s="167"/>
      <c r="AY2247" s="167"/>
      <c r="AZ2247" s="167"/>
      <c r="BA2247" s="167"/>
      <c r="BB2247" s="167"/>
      <c r="BC2247" s="167"/>
      <c r="BD2247" s="167"/>
      <c r="BE2247" s="167"/>
      <c r="BF2247" s="167"/>
      <c r="BG2247" s="167"/>
      <c r="BH2247" s="167"/>
      <c r="BI2247" s="167"/>
      <c r="BJ2247" s="167"/>
      <c r="BK2247" s="167"/>
      <c r="BL2247" s="166"/>
      <c r="BM2247" s="166"/>
      <c r="BN2247" s="166"/>
      <c r="BO2247" s="166"/>
      <c r="BP2247" s="166"/>
      <c r="BQ2247" s="166"/>
      <c r="BR2247" s="166"/>
      <c r="BS2247" s="166"/>
      <c r="BT2247" s="166"/>
      <c r="BU2247" s="166"/>
      <c r="BV2247" s="166"/>
      <c r="BW2247" s="166"/>
      <c r="BX2247" s="166"/>
      <c r="BY2247" s="166"/>
      <c r="BZ2247" s="166"/>
      <c r="CA2247" s="166"/>
      <c r="CB2247" s="166"/>
      <c r="CC2247" s="166"/>
      <c r="CD2247" s="166"/>
      <c r="CE2247" s="166"/>
      <c r="CF2247" s="166"/>
      <c r="CG2247" s="166"/>
      <c r="CH2247" s="166"/>
      <c r="CI2247" s="166"/>
      <c r="CJ2247" s="166"/>
      <c r="CK2247" s="166"/>
      <c r="CL2247" s="166"/>
      <c r="CM2247" s="166"/>
      <c r="CN2247" s="166"/>
      <c r="CO2247" s="166"/>
      <c r="CP2247" s="166"/>
      <c r="CQ2247" s="166"/>
      <c r="CR2247" s="166"/>
      <c r="CS2247" s="166"/>
      <c r="CT2247" s="166"/>
      <c r="CU2247" s="166"/>
      <c r="CV2247" s="166"/>
      <c r="CW2247" s="166"/>
      <c r="CX2247" s="166"/>
      <c r="CY2247" s="166"/>
      <c r="CZ2247" s="166"/>
      <c r="DA2247" s="166"/>
      <c r="DB2247" s="166"/>
      <c r="DC2247" s="166"/>
      <c r="DD2247" s="166"/>
      <c r="DE2247" s="166"/>
      <c r="DF2247" s="166"/>
      <c r="DG2247" s="166"/>
      <c r="DH2247" s="166"/>
      <c r="DI2247" s="166"/>
      <c r="DJ2247" s="166"/>
      <c r="DK2247" s="166"/>
      <c r="DL2247" s="166"/>
      <c r="DM2247" s="166"/>
      <c r="DN2247" s="166"/>
      <c r="DO2247" s="166"/>
      <c r="DP2247" s="166"/>
      <c r="DQ2247" s="166"/>
      <c r="DR2247" s="166"/>
      <c r="DS2247" s="166"/>
      <c r="DT2247" s="166"/>
      <c r="DU2247" s="166"/>
      <c r="DV2247" s="166"/>
      <c r="DW2247" s="166"/>
      <c r="DX2247" s="166"/>
      <c r="DY2247" s="166"/>
      <c r="DZ2247" s="166"/>
      <c r="EA2247" s="166"/>
      <c r="EB2247" s="166"/>
      <c r="EC2247" s="166"/>
      <c r="ED2247" s="166"/>
      <c r="EE2247" s="166"/>
      <c r="EF2247" s="166"/>
      <c r="EG2247" s="166"/>
      <c r="EH2247" s="166"/>
      <c r="EI2247" s="166"/>
      <c r="EJ2247" s="166"/>
      <c r="EK2247" s="166"/>
      <c r="EL2247" s="166"/>
      <c r="EM2247" s="166"/>
      <c r="EN2247" s="166"/>
      <c r="EO2247" s="166"/>
      <c r="EP2247" s="166"/>
      <c r="EQ2247" s="166"/>
      <c r="ER2247" s="166"/>
      <c r="ES2247" s="166"/>
      <c r="ET2247" s="166"/>
      <c r="EU2247" s="166"/>
      <c r="EV2247" s="166"/>
      <c r="EW2247" s="166"/>
      <c r="EX2247" s="166"/>
      <c r="EY2247" s="166"/>
      <c r="EZ2247" s="166"/>
      <c r="FA2247" s="166"/>
      <c r="FB2247" s="166"/>
      <c r="FC2247" s="166"/>
      <c r="FD2247" s="166"/>
      <c r="FE2247" s="166"/>
      <c r="FF2247" s="166"/>
      <c r="FG2247" s="166"/>
      <c r="FH2247" s="166"/>
      <c r="FI2247" s="166"/>
      <c r="FJ2247" s="166"/>
    </row>
    <row r="2248" spans="13:166" s="19" customFormat="1">
      <c r="M2248" s="166"/>
      <c r="N2248" s="166"/>
      <c r="O2248" s="166"/>
      <c r="P2248" s="166"/>
      <c r="Q2248" s="166"/>
      <c r="R2248" s="166"/>
      <c r="S2248" s="166"/>
      <c r="T2248" s="166"/>
      <c r="U2248" s="166"/>
      <c r="V2248" s="166"/>
      <c r="W2248" s="166"/>
      <c r="X2248" s="166"/>
      <c r="Y2248" s="166"/>
      <c r="Z2248" s="166"/>
      <c r="AA2248" s="166"/>
      <c r="AB2248" s="166"/>
      <c r="AC2248" s="166"/>
      <c r="AD2248" s="166"/>
      <c r="AE2248" s="166"/>
      <c r="AF2248" s="166"/>
      <c r="AG2248" s="166"/>
      <c r="AH2248" s="167"/>
      <c r="AI2248" s="167"/>
      <c r="AJ2248" s="167"/>
      <c r="AK2248" s="167"/>
      <c r="AL2248" s="167"/>
      <c r="AM2248" s="167"/>
      <c r="AN2248" s="167"/>
      <c r="AO2248" s="167"/>
      <c r="AP2248" s="167"/>
      <c r="AQ2248" s="167"/>
      <c r="AR2248" s="167"/>
      <c r="AS2248" s="167"/>
      <c r="AT2248" s="167"/>
      <c r="AU2248" s="167"/>
      <c r="AV2248" s="167"/>
      <c r="AW2248" s="167"/>
      <c r="AX2248" s="167"/>
      <c r="AY2248" s="167"/>
      <c r="AZ2248" s="167"/>
      <c r="BA2248" s="167"/>
      <c r="BB2248" s="167"/>
      <c r="BC2248" s="167"/>
      <c r="BD2248" s="167"/>
      <c r="BE2248" s="167"/>
      <c r="BF2248" s="167"/>
      <c r="BG2248" s="167"/>
      <c r="BH2248" s="167"/>
      <c r="BI2248" s="167"/>
      <c r="BJ2248" s="167"/>
      <c r="BK2248" s="167"/>
      <c r="BL2248" s="166"/>
      <c r="BM2248" s="166"/>
      <c r="BN2248" s="166"/>
      <c r="BO2248" s="166"/>
      <c r="BP2248" s="166"/>
      <c r="BQ2248" s="166"/>
      <c r="BR2248" s="166"/>
      <c r="BS2248" s="166"/>
      <c r="BT2248" s="166"/>
      <c r="BU2248" s="166"/>
      <c r="BV2248" s="166"/>
      <c r="BW2248" s="166"/>
      <c r="BX2248" s="166"/>
      <c r="BY2248" s="166"/>
      <c r="BZ2248" s="166"/>
      <c r="CA2248" s="166"/>
      <c r="CB2248" s="166"/>
      <c r="CC2248" s="166"/>
      <c r="CD2248" s="166"/>
      <c r="CE2248" s="166"/>
      <c r="CF2248" s="166"/>
      <c r="CG2248" s="166"/>
      <c r="CH2248" s="166"/>
      <c r="CI2248" s="166"/>
      <c r="CJ2248" s="166"/>
      <c r="CK2248" s="166"/>
      <c r="CL2248" s="166"/>
      <c r="CM2248" s="166"/>
      <c r="CN2248" s="166"/>
      <c r="CO2248" s="166"/>
      <c r="CP2248" s="166"/>
      <c r="CQ2248" s="166"/>
      <c r="CR2248" s="166"/>
      <c r="CS2248" s="166"/>
      <c r="CT2248" s="166"/>
      <c r="CU2248" s="166"/>
      <c r="CV2248" s="166"/>
      <c r="CW2248" s="166"/>
      <c r="CX2248" s="166"/>
      <c r="CY2248" s="166"/>
      <c r="CZ2248" s="166"/>
      <c r="DA2248" s="166"/>
      <c r="DB2248" s="166"/>
      <c r="DC2248" s="166"/>
      <c r="DD2248" s="166"/>
      <c r="DE2248" s="166"/>
      <c r="DF2248" s="166"/>
      <c r="DG2248" s="166"/>
      <c r="DH2248" s="166"/>
      <c r="DI2248" s="166"/>
      <c r="DJ2248" s="166"/>
      <c r="DK2248" s="166"/>
      <c r="DL2248" s="166"/>
      <c r="DM2248" s="166"/>
      <c r="DN2248" s="166"/>
      <c r="DO2248" s="166"/>
      <c r="DP2248" s="166"/>
      <c r="DQ2248" s="166"/>
      <c r="DR2248" s="166"/>
      <c r="DS2248" s="166"/>
      <c r="DT2248" s="166"/>
      <c r="DU2248" s="166"/>
      <c r="DV2248" s="166"/>
      <c r="DW2248" s="166"/>
      <c r="DX2248" s="166"/>
      <c r="DY2248" s="166"/>
      <c r="DZ2248" s="166"/>
      <c r="EA2248" s="166"/>
      <c r="EB2248" s="166"/>
      <c r="EC2248" s="166"/>
      <c r="ED2248" s="166"/>
      <c r="EE2248" s="166"/>
      <c r="EF2248" s="166"/>
      <c r="EG2248" s="166"/>
      <c r="EH2248" s="166"/>
      <c r="EI2248" s="166"/>
      <c r="EJ2248" s="166"/>
      <c r="EK2248" s="166"/>
      <c r="EL2248" s="166"/>
      <c r="EM2248" s="166"/>
      <c r="EN2248" s="166"/>
      <c r="EO2248" s="166"/>
      <c r="EP2248" s="166"/>
      <c r="EQ2248" s="166"/>
      <c r="ER2248" s="166"/>
      <c r="ES2248" s="166"/>
      <c r="ET2248" s="166"/>
      <c r="EU2248" s="166"/>
      <c r="EV2248" s="166"/>
      <c r="EW2248" s="166"/>
      <c r="EX2248" s="166"/>
      <c r="EY2248" s="166"/>
      <c r="EZ2248" s="166"/>
      <c r="FA2248" s="166"/>
      <c r="FB2248" s="166"/>
      <c r="FC2248" s="166"/>
      <c r="FD2248" s="166"/>
      <c r="FE2248" s="166"/>
      <c r="FF2248" s="166"/>
      <c r="FG2248" s="166"/>
      <c r="FH2248" s="166"/>
      <c r="FI2248" s="166"/>
      <c r="FJ2248" s="166"/>
    </row>
    <row r="2249" spans="13:166" s="19" customFormat="1">
      <c r="M2249" s="166"/>
      <c r="N2249" s="166"/>
      <c r="O2249" s="166"/>
      <c r="P2249" s="166"/>
      <c r="Q2249" s="166"/>
      <c r="R2249" s="166"/>
      <c r="S2249" s="166"/>
      <c r="T2249" s="166"/>
      <c r="U2249" s="166"/>
      <c r="V2249" s="166"/>
      <c r="W2249" s="166"/>
      <c r="X2249" s="166"/>
      <c r="Y2249" s="166"/>
      <c r="Z2249" s="166"/>
      <c r="AA2249" s="166"/>
      <c r="AB2249" s="166"/>
      <c r="AC2249" s="166"/>
      <c r="AD2249" s="166"/>
      <c r="AE2249" s="166"/>
      <c r="AF2249" s="166"/>
      <c r="AG2249" s="166"/>
      <c r="AH2249" s="167"/>
      <c r="AI2249" s="167"/>
      <c r="AJ2249" s="167"/>
      <c r="AK2249" s="167"/>
      <c r="AL2249" s="167"/>
      <c r="AM2249" s="167"/>
      <c r="AN2249" s="167"/>
      <c r="AO2249" s="167"/>
      <c r="AP2249" s="167"/>
      <c r="AQ2249" s="167"/>
      <c r="AR2249" s="167"/>
      <c r="AS2249" s="167"/>
      <c r="AT2249" s="167"/>
      <c r="AU2249" s="167"/>
      <c r="AV2249" s="167"/>
      <c r="AW2249" s="167"/>
      <c r="AX2249" s="167"/>
      <c r="AY2249" s="167"/>
      <c r="AZ2249" s="167"/>
      <c r="BA2249" s="167"/>
      <c r="BB2249" s="167"/>
      <c r="BC2249" s="167"/>
      <c r="BD2249" s="167"/>
      <c r="BE2249" s="167"/>
      <c r="BF2249" s="167"/>
      <c r="BG2249" s="167"/>
      <c r="BH2249" s="167"/>
      <c r="BI2249" s="167"/>
      <c r="BJ2249" s="167"/>
      <c r="BK2249" s="167"/>
      <c r="BL2249" s="166"/>
      <c r="BM2249" s="166"/>
      <c r="BN2249" s="166"/>
      <c r="BO2249" s="166"/>
      <c r="BP2249" s="166"/>
      <c r="BQ2249" s="166"/>
      <c r="BR2249" s="166"/>
      <c r="BS2249" s="166"/>
      <c r="BT2249" s="166"/>
      <c r="BU2249" s="166"/>
      <c r="BV2249" s="166"/>
      <c r="BW2249" s="166"/>
      <c r="BX2249" s="166"/>
      <c r="BY2249" s="166"/>
      <c r="BZ2249" s="166"/>
      <c r="CA2249" s="166"/>
      <c r="CB2249" s="166"/>
      <c r="CC2249" s="166"/>
      <c r="CD2249" s="166"/>
      <c r="CE2249" s="166"/>
      <c r="CF2249" s="166"/>
      <c r="CG2249" s="166"/>
      <c r="CH2249" s="166"/>
      <c r="CI2249" s="166"/>
      <c r="CJ2249" s="166"/>
      <c r="CK2249" s="166"/>
      <c r="CL2249" s="166"/>
      <c r="CM2249" s="166"/>
      <c r="CN2249" s="166"/>
      <c r="CO2249" s="166"/>
      <c r="CP2249" s="166"/>
      <c r="CQ2249" s="166"/>
      <c r="CR2249" s="166"/>
      <c r="CS2249" s="166"/>
      <c r="CT2249" s="166"/>
      <c r="CU2249" s="166"/>
      <c r="CV2249" s="166"/>
      <c r="CW2249" s="166"/>
      <c r="CX2249" s="166"/>
      <c r="CY2249" s="166"/>
      <c r="CZ2249" s="166"/>
      <c r="DA2249" s="166"/>
      <c r="DB2249" s="166"/>
      <c r="DC2249" s="166"/>
      <c r="DD2249" s="166"/>
      <c r="DE2249" s="166"/>
      <c r="DF2249" s="166"/>
      <c r="DG2249" s="166"/>
      <c r="DH2249" s="166"/>
      <c r="DI2249" s="166"/>
      <c r="DJ2249" s="166"/>
      <c r="DK2249" s="166"/>
      <c r="DL2249" s="166"/>
      <c r="DM2249" s="166"/>
      <c r="DN2249" s="166"/>
      <c r="DO2249" s="166"/>
      <c r="DP2249" s="166"/>
      <c r="DQ2249" s="166"/>
      <c r="DR2249" s="166"/>
      <c r="DS2249" s="166"/>
      <c r="DT2249" s="166"/>
      <c r="DU2249" s="166"/>
      <c r="DV2249" s="166"/>
      <c r="DW2249" s="166"/>
      <c r="DX2249" s="166"/>
      <c r="DY2249" s="166"/>
      <c r="DZ2249" s="166"/>
      <c r="EA2249" s="166"/>
      <c r="EB2249" s="166"/>
      <c r="EC2249" s="166"/>
      <c r="ED2249" s="166"/>
      <c r="EE2249" s="166"/>
      <c r="EF2249" s="166"/>
      <c r="EG2249" s="166"/>
      <c r="EH2249" s="166"/>
      <c r="EI2249" s="166"/>
      <c r="EJ2249" s="166"/>
      <c r="EK2249" s="166"/>
      <c r="EL2249" s="166"/>
      <c r="EM2249" s="166"/>
      <c r="EN2249" s="166"/>
      <c r="EO2249" s="166"/>
      <c r="EP2249" s="166"/>
      <c r="EQ2249" s="166"/>
      <c r="ER2249" s="166"/>
      <c r="ES2249" s="166"/>
      <c r="ET2249" s="166"/>
      <c r="EU2249" s="166"/>
      <c r="EV2249" s="166"/>
      <c r="EW2249" s="166"/>
      <c r="EX2249" s="166"/>
      <c r="EY2249" s="166"/>
      <c r="EZ2249" s="166"/>
      <c r="FA2249" s="166"/>
      <c r="FB2249" s="166"/>
      <c r="FC2249" s="166"/>
      <c r="FD2249" s="166"/>
      <c r="FE2249" s="166"/>
      <c r="FF2249" s="166"/>
      <c r="FG2249" s="166"/>
      <c r="FH2249" s="166"/>
      <c r="FI2249" s="166"/>
      <c r="FJ2249" s="166"/>
    </row>
    <row r="2250" spans="13:166" s="19" customFormat="1">
      <c r="M2250" s="166"/>
      <c r="N2250" s="166"/>
      <c r="O2250" s="166"/>
      <c r="P2250" s="166"/>
      <c r="Q2250" s="166"/>
      <c r="R2250" s="166"/>
      <c r="S2250" s="166"/>
      <c r="T2250" s="166"/>
      <c r="U2250" s="166"/>
      <c r="V2250" s="166"/>
      <c r="W2250" s="166"/>
      <c r="X2250" s="166"/>
      <c r="Y2250" s="166"/>
      <c r="Z2250" s="166"/>
      <c r="AA2250" s="166"/>
      <c r="AB2250" s="166"/>
      <c r="AC2250" s="166"/>
      <c r="AD2250" s="166"/>
      <c r="AE2250" s="166"/>
      <c r="AF2250" s="166"/>
      <c r="AG2250" s="166"/>
      <c r="AH2250" s="167"/>
      <c r="AI2250" s="167"/>
      <c r="AJ2250" s="167"/>
      <c r="AK2250" s="167"/>
      <c r="AL2250" s="167"/>
      <c r="AM2250" s="167"/>
      <c r="AN2250" s="167"/>
      <c r="AO2250" s="167"/>
      <c r="AP2250" s="167"/>
      <c r="AQ2250" s="167"/>
      <c r="AR2250" s="167"/>
      <c r="AS2250" s="167"/>
      <c r="AT2250" s="167"/>
      <c r="AU2250" s="167"/>
      <c r="AV2250" s="167"/>
      <c r="AW2250" s="167"/>
      <c r="AX2250" s="167"/>
      <c r="AY2250" s="167"/>
      <c r="AZ2250" s="167"/>
      <c r="BA2250" s="167"/>
      <c r="BB2250" s="167"/>
      <c r="BC2250" s="167"/>
      <c r="BD2250" s="167"/>
      <c r="BE2250" s="167"/>
      <c r="BF2250" s="167"/>
      <c r="BG2250" s="167"/>
      <c r="BH2250" s="167"/>
      <c r="BI2250" s="167"/>
      <c r="BJ2250" s="167"/>
      <c r="BK2250" s="167"/>
      <c r="BL2250" s="166"/>
      <c r="BM2250" s="166"/>
      <c r="BN2250" s="166"/>
      <c r="BO2250" s="166"/>
      <c r="BP2250" s="166"/>
      <c r="BQ2250" s="166"/>
      <c r="BR2250" s="166"/>
      <c r="BS2250" s="166"/>
      <c r="BT2250" s="166"/>
      <c r="BU2250" s="166"/>
      <c r="BV2250" s="166"/>
      <c r="BW2250" s="166"/>
      <c r="BX2250" s="166"/>
      <c r="BY2250" s="166"/>
      <c r="BZ2250" s="166"/>
      <c r="CA2250" s="166"/>
      <c r="CB2250" s="166"/>
      <c r="CC2250" s="166"/>
      <c r="CD2250" s="166"/>
      <c r="CE2250" s="166"/>
      <c r="CF2250" s="166"/>
      <c r="CG2250" s="166"/>
      <c r="CH2250" s="166"/>
      <c r="CI2250" s="166"/>
      <c r="CJ2250" s="166"/>
      <c r="CK2250" s="166"/>
      <c r="CL2250" s="166"/>
      <c r="CM2250" s="166"/>
      <c r="CN2250" s="166"/>
      <c r="CO2250" s="166"/>
      <c r="CP2250" s="166"/>
      <c r="CQ2250" s="166"/>
      <c r="CR2250" s="166"/>
      <c r="CS2250" s="166"/>
      <c r="CT2250" s="166"/>
      <c r="CU2250" s="166"/>
      <c r="CV2250" s="166"/>
      <c r="CW2250" s="166"/>
      <c r="CX2250" s="166"/>
      <c r="CY2250" s="166"/>
      <c r="CZ2250" s="166"/>
      <c r="DA2250" s="166"/>
      <c r="DB2250" s="166"/>
      <c r="DC2250" s="166"/>
      <c r="DD2250" s="166"/>
      <c r="DE2250" s="166"/>
      <c r="DF2250" s="166"/>
      <c r="DG2250" s="166"/>
      <c r="DH2250" s="166"/>
      <c r="DI2250" s="166"/>
      <c r="DJ2250" s="166"/>
      <c r="DK2250" s="166"/>
      <c r="DL2250" s="166"/>
      <c r="DM2250" s="166"/>
      <c r="DN2250" s="166"/>
      <c r="DO2250" s="166"/>
      <c r="DP2250" s="166"/>
      <c r="DQ2250" s="166"/>
      <c r="DR2250" s="166"/>
      <c r="DS2250" s="166"/>
      <c r="DT2250" s="166"/>
      <c r="DU2250" s="166"/>
      <c r="DV2250" s="166"/>
      <c r="DW2250" s="166"/>
      <c r="DX2250" s="166"/>
      <c r="DY2250" s="166"/>
      <c r="DZ2250" s="166"/>
      <c r="EA2250" s="166"/>
      <c r="EB2250" s="166"/>
      <c r="EC2250" s="166"/>
      <c r="ED2250" s="166"/>
      <c r="EE2250" s="166"/>
      <c r="EF2250" s="166"/>
      <c r="EG2250" s="166"/>
      <c r="EH2250" s="166"/>
      <c r="EI2250" s="166"/>
      <c r="EJ2250" s="166"/>
      <c r="EK2250" s="166"/>
      <c r="EL2250" s="166"/>
      <c r="EM2250" s="166"/>
      <c r="EN2250" s="166"/>
      <c r="EO2250" s="166"/>
      <c r="EP2250" s="166"/>
      <c r="EQ2250" s="166"/>
      <c r="ER2250" s="166"/>
      <c r="ES2250" s="166"/>
      <c r="ET2250" s="166"/>
      <c r="EU2250" s="166"/>
      <c r="EV2250" s="166"/>
      <c r="EW2250" s="166"/>
      <c r="EX2250" s="166"/>
      <c r="EY2250" s="166"/>
      <c r="EZ2250" s="166"/>
      <c r="FA2250" s="166"/>
      <c r="FB2250" s="166"/>
      <c r="FC2250" s="166"/>
      <c r="FD2250" s="166"/>
      <c r="FE2250" s="166"/>
      <c r="FF2250" s="166"/>
      <c r="FG2250" s="166"/>
      <c r="FH2250" s="166"/>
      <c r="FI2250" s="166"/>
      <c r="FJ2250" s="166"/>
    </row>
    <row r="2251" spans="13:166" s="19" customFormat="1">
      <c r="M2251" s="166"/>
      <c r="N2251" s="166"/>
      <c r="O2251" s="166"/>
      <c r="P2251" s="166"/>
      <c r="Q2251" s="166"/>
      <c r="R2251" s="166"/>
      <c r="S2251" s="166"/>
      <c r="T2251" s="166"/>
      <c r="U2251" s="166"/>
      <c r="V2251" s="166"/>
      <c r="W2251" s="166"/>
      <c r="X2251" s="166"/>
      <c r="Y2251" s="166"/>
      <c r="Z2251" s="166"/>
      <c r="AA2251" s="166"/>
      <c r="AB2251" s="166"/>
      <c r="AC2251" s="166"/>
      <c r="AD2251" s="166"/>
      <c r="AE2251" s="166"/>
      <c r="AF2251" s="166"/>
      <c r="AG2251" s="166"/>
      <c r="AH2251" s="167"/>
      <c r="AI2251" s="167"/>
      <c r="AJ2251" s="167"/>
      <c r="AK2251" s="167"/>
      <c r="AL2251" s="167"/>
      <c r="AM2251" s="167"/>
      <c r="AN2251" s="167"/>
      <c r="AO2251" s="167"/>
      <c r="AP2251" s="167"/>
      <c r="AQ2251" s="167"/>
      <c r="AR2251" s="167"/>
      <c r="AS2251" s="167"/>
      <c r="AT2251" s="167"/>
      <c r="AU2251" s="167"/>
      <c r="AV2251" s="167"/>
      <c r="AW2251" s="167"/>
      <c r="AX2251" s="167"/>
      <c r="AY2251" s="167"/>
      <c r="AZ2251" s="167"/>
      <c r="BA2251" s="167"/>
      <c r="BB2251" s="167"/>
      <c r="BC2251" s="167"/>
      <c r="BD2251" s="167"/>
      <c r="BE2251" s="167"/>
      <c r="BF2251" s="167"/>
      <c r="BG2251" s="167"/>
      <c r="BH2251" s="167"/>
      <c r="BI2251" s="167"/>
      <c r="BJ2251" s="167"/>
      <c r="BK2251" s="167"/>
      <c r="BL2251" s="166"/>
      <c r="BM2251" s="166"/>
      <c r="BN2251" s="166"/>
      <c r="BO2251" s="166"/>
      <c r="BP2251" s="166"/>
      <c r="BQ2251" s="166"/>
      <c r="BR2251" s="166"/>
      <c r="BS2251" s="166"/>
      <c r="BT2251" s="166"/>
      <c r="BU2251" s="166"/>
      <c r="BV2251" s="166"/>
      <c r="BW2251" s="166"/>
      <c r="BX2251" s="166"/>
      <c r="BY2251" s="166"/>
      <c r="BZ2251" s="166"/>
      <c r="CA2251" s="166"/>
      <c r="CB2251" s="166"/>
      <c r="CC2251" s="166"/>
      <c r="CD2251" s="166"/>
      <c r="CE2251" s="166"/>
      <c r="CF2251" s="166"/>
      <c r="CG2251" s="166"/>
      <c r="CH2251" s="166"/>
      <c r="CI2251" s="166"/>
      <c r="CJ2251" s="166"/>
      <c r="CK2251" s="166"/>
      <c r="CL2251" s="166"/>
      <c r="CM2251" s="166"/>
      <c r="CN2251" s="166"/>
      <c r="CO2251" s="166"/>
      <c r="CP2251" s="166"/>
      <c r="CQ2251" s="166"/>
      <c r="CR2251" s="166"/>
      <c r="CS2251" s="166"/>
      <c r="CT2251" s="166"/>
      <c r="CU2251" s="166"/>
      <c r="CV2251" s="166"/>
      <c r="CW2251" s="166"/>
      <c r="CX2251" s="166"/>
      <c r="CY2251" s="166"/>
      <c r="CZ2251" s="166"/>
      <c r="DA2251" s="166"/>
      <c r="DB2251" s="166"/>
      <c r="DC2251" s="166"/>
      <c r="DD2251" s="166"/>
      <c r="DE2251" s="166"/>
      <c r="DF2251" s="166"/>
      <c r="DG2251" s="166"/>
      <c r="DH2251" s="166"/>
      <c r="DI2251" s="166"/>
      <c r="DJ2251" s="166"/>
      <c r="DK2251" s="166"/>
      <c r="DL2251" s="166"/>
      <c r="DM2251" s="166"/>
      <c r="DN2251" s="166"/>
      <c r="DO2251" s="166"/>
      <c r="DP2251" s="166"/>
      <c r="DQ2251" s="166"/>
      <c r="DR2251" s="166"/>
      <c r="DS2251" s="166"/>
      <c r="DT2251" s="166"/>
      <c r="DU2251" s="166"/>
      <c r="DV2251" s="166"/>
      <c r="DW2251" s="166"/>
      <c r="DX2251" s="166"/>
      <c r="DY2251" s="166"/>
      <c r="DZ2251" s="166"/>
      <c r="EA2251" s="166"/>
      <c r="EB2251" s="166"/>
      <c r="EC2251" s="166"/>
      <c r="ED2251" s="166"/>
      <c r="EE2251" s="166"/>
      <c r="EF2251" s="166"/>
      <c r="EG2251" s="166"/>
      <c r="EH2251" s="166"/>
      <c r="EI2251" s="166"/>
      <c r="EJ2251" s="166"/>
      <c r="EK2251" s="166"/>
      <c r="EL2251" s="166"/>
      <c r="EM2251" s="166"/>
      <c r="EN2251" s="166"/>
      <c r="EO2251" s="166"/>
      <c r="EP2251" s="166"/>
      <c r="EQ2251" s="166"/>
      <c r="ER2251" s="166"/>
      <c r="ES2251" s="166"/>
      <c r="ET2251" s="166"/>
      <c r="EU2251" s="166"/>
      <c r="EV2251" s="166"/>
      <c r="EW2251" s="166"/>
      <c r="EX2251" s="166"/>
      <c r="EY2251" s="166"/>
      <c r="EZ2251" s="166"/>
      <c r="FA2251" s="166"/>
      <c r="FB2251" s="166"/>
      <c r="FC2251" s="166"/>
      <c r="FD2251" s="166"/>
      <c r="FE2251" s="166"/>
      <c r="FF2251" s="166"/>
      <c r="FG2251" s="166"/>
      <c r="FH2251" s="166"/>
      <c r="FI2251" s="166"/>
      <c r="FJ2251" s="166"/>
    </row>
    <row r="2252" spans="13:166" s="19" customFormat="1">
      <c r="M2252" s="166"/>
      <c r="N2252" s="166"/>
      <c r="O2252" s="166"/>
      <c r="P2252" s="166"/>
      <c r="Q2252" s="166"/>
      <c r="R2252" s="166"/>
      <c r="S2252" s="166"/>
      <c r="T2252" s="166"/>
      <c r="U2252" s="166"/>
      <c r="V2252" s="166"/>
      <c r="W2252" s="166"/>
      <c r="X2252" s="166"/>
      <c r="Y2252" s="166"/>
      <c r="Z2252" s="166"/>
      <c r="AA2252" s="166"/>
      <c r="AB2252" s="166"/>
      <c r="AC2252" s="166"/>
      <c r="AD2252" s="166"/>
      <c r="AE2252" s="166"/>
      <c r="AF2252" s="166"/>
      <c r="AG2252" s="166"/>
      <c r="AH2252" s="167"/>
      <c r="AI2252" s="167"/>
      <c r="AJ2252" s="167"/>
      <c r="AK2252" s="167"/>
      <c r="AL2252" s="167"/>
      <c r="AM2252" s="167"/>
      <c r="AN2252" s="167"/>
      <c r="AO2252" s="167"/>
      <c r="AP2252" s="167"/>
      <c r="AQ2252" s="167"/>
      <c r="AR2252" s="167"/>
      <c r="AS2252" s="167"/>
      <c r="AT2252" s="167"/>
      <c r="AU2252" s="167"/>
      <c r="AV2252" s="167"/>
      <c r="AW2252" s="167"/>
      <c r="AX2252" s="167"/>
      <c r="AY2252" s="167"/>
      <c r="AZ2252" s="167"/>
      <c r="BA2252" s="167"/>
      <c r="BB2252" s="167"/>
      <c r="BC2252" s="167"/>
      <c r="BD2252" s="167"/>
      <c r="BE2252" s="167"/>
      <c r="BF2252" s="167"/>
      <c r="BG2252" s="167"/>
      <c r="BH2252" s="167"/>
      <c r="BI2252" s="167"/>
      <c r="BJ2252" s="167"/>
      <c r="BK2252" s="167"/>
      <c r="BL2252" s="166"/>
      <c r="BM2252" s="166"/>
      <c r="BN2252" s="166"/>
      <c r="BO2252" s="166"/>
      <c r="BP2252" s="166"/>
      <c r="BQ2252" s="166"/>
      <c r="BR2252" s="166"/>
      <c r="BS2252" s="166"/>
      <c r="BT2252" s="166"/>
      <c r="BU2252" s="166"/>
      <c r="BV2252" s="166"/>
      <c r="BW2252" s="166"/>
      <c r="BX2252" s="166"/>
      <c r="BY2252" s="166"/>
      <c r="BZ2252" s="166"/>
      <c r="CA2252" s="166"/>
      <c r="CB2252" s="166"/>
      <c r="CC2252" s="166"/>
      <c r="CD2252" s="166"/>
      <c r="CE2252" s="166"/>
      <c r="CF2252" s="166"/>
      <c r="CG2252" s="166"/>
      <c r="CH2252" s="166"/>
      <c r="CI2252" s="166"/>
      <c r="CJ2252" s="166"/>
      <c r="CK2252" s="166"/>
      <c r="CL2252" s="166"/>
      <c r="CM2252" s="166"/>
      <c r="CN2252" s="166"/>
      <c r="CO2252" s="166"/>
      <c r="CP2252" s="166"/>
      <c r="CQ2252" s="166"/>
      <c r="CR2252" s="166"/>
      <c r="CS2252" s="166"/>
      <c r="CT2252" s="166"/>
      <c r="CU2252" s="166"/>
      <c r="CV2252" s="166"/>
      <c r="CW2252" s="166"/>
      <c r="CX2252" s="166"/>
      <c r="CY2252" s="166"/>
      <c r="CZ2252" s="166"/>
      <c r="DA2252" s="166"/>
      <c r="DB2252" s="166"/>
      <c r="DC2252" s="166"/>
      <c r="DD2252" s="166"/>
      <c r="DE2252" s="166"/>
      <c r="DF2252" s="166"/>
      <c r="DG2252" s="166"/>
      <c r="DH2252" s="166"/>
      <c r="DI2252" s="166"/>
      <c r="DJ2252" s="166"/>
      <c r="DK2252" s="166"/>
      <c r="DL2252" s="166"/>
      <c r="DM2252" s="166"/>
      <c r="DN2252" s="166"/>
      <c r="DO2252" s="166"/>
      <c r="DP2252" s="166"/>
      <c r="DQ2252" s="166"/>
      <c r="DR2252" s="166"/>
      <c r="DS2252" s="166"/>
      <c r="DT2252" s="166"/>
      <c r="DU2252" s="166"/>
      <c r="DV2252" s="166"/>
      <c r="DW2252" s="166"/>
      <c r="DX2252" s="166"/>
      <c r="DY2252" s="166"/>
      <c r="DZ2252" s="166"/>
      <c r="EA2252" s="166"/>
      <c r="EB2252" s="166"/>
      <c r="EC2252" s="166"/>
      <c r="ED2252" s="166"/>
      <c r="EE2252" s="166"/>
      <c r="EF2252" s="166"/>
      <c r="EG2252" s="166"/>
      <c r="EH2252" s="166"/>
      <c r="EI2252" s="166"/>
      <c r="EJ2252" s="166"/>
      <c r="EK2252" s="166"/>
      <c r="EL2252" s="166"/>
      <c r="EM2252" s="166"/>
      <c r="EN2252" s="166"/>
      <c r="EO2252" s="166"/>
      <c r="EP2252" s="166"/>
      <c r="EQ2252" s="166"/>
      <c r="ER2252" s="166"/>
      <c r="ES2252" s="166"/>
      <c r="ET2252" s="166"/>
      <c r="EU2252" s="166"/>
      <c r="EV2252" s="166"/>
      <c r="EW2252" s="166"/>
      <c r="EX2252" s="166"/>
      <c r="EY2252" s="166"/>
      <c r="EZ2252" s="166"/>
      <c r="FA2252" s="166"/>
      <c r="FB2252" s="166"/>
      <c r="FC2252" s="166"/>
      <c r="FD2252" s="166"/>
      <c r="FE2252" s="166"/>
      <c r="FF2252" s="166"/>
      <c r="FG2252" s="166"/>
      <c r="FH2252" s="166"/>
      <c r="FI2252" s="166"/>
      <c r="FJ2252" s="166"/>
    </row>
    <row r="2253" spans="13:166" s="19" customFormat="1">
      <c r="M2253" s="166"/>
      <c r="N2253" s="166"/>
      <c r="O2253" s="166"/>
      <c r="P2253" s="166"/>
      <c r="Q2253" s="166"/>
      <c r="R2253" s="166"/>
      <c r="S2253" s="166"/>
      <c r="T2253" s="166"/>
      <c r="U2253" s="166"/>
      <c r="V2253" s="166"/>
      <c r="W2253" s="166"/>
      <c r="X2253" s="166"/>
      <c r="Y2253" s="166"/>
      <c r="Z2253" s="166"/>
      <c r="AA2253" s="166"/>
      <c r="AB2253" s="166"/>
      <c r="AC2253" s="166"/>
      <c r="AD2253" s="166"/>
      <c r="AE2253" s="166"/>
      <c r="AF2253" s="166"/>
      <c r="AG2253" s="166"/>
      <c r="AH2253" s="167"/>
      <c r="AI2253" s="167"/>
      <c r="AJ2253" s="167"/>
      <c r="AK2253" s="167"/>
      <c r="AL2253" s="167"/>
      <c r="AM2253" s="167"/>
      <c r="AN2253" s="167"/>
      <c r="AO2253" s="167"/>
      <c r="AP2253" s="167"/>
      <c r="AQ2253" s="167"/>
      <c r="AR2253" s="167"/>
      <c r="AS2253" s="167"/>
      <c r="AT2253" s="167"/>
      <c r="AU2253" s="167"/>
      <c r="AV2253" s="167"/>
      <c r="AW2253" s="167"/>
      <c r="AX2253" s="167"/>
      <c r="AY2253" s="167"/>
      <c r="AZ2253" s="167"/>
      <c r="BA2253" s="167"/>
      <c r="BB2253" s="167"/>
      <c r="BC2253" s="167"/>
      <c r="BD2253" s="167"/>
      <c r="BE2253" s="167"/>
      <c r="BF2253" s="167"/>
      <c r="BG2253" s="167"/>
      <c r="BH2253" s="167"/>
      <c r="BI2253" s="167"/>
      <c r="BJ2253" s="167"/>
      <c r="BK2253" s="167"/>
      <c r="BL2253" s="166"/>
      <c r="BM2253" s="166"/>
      <c r="BN2253" s="166"/>
      <c r="BO2253" s="166"/>
      <c r="BP2253" s="166"/>
      <c r="BQ2253" s="166"/>
      <c r="BR2253" s="166"/>
      <c r="BS2253" s="166"/>
      <c r="BT2253" s="166"/>
      <c r="BU2253" s="166"/>
      <c r="BV2253" s="166"/>
      <c r="BW2253" s="166"/>
      <c r="BX2253" s="166"/>
      <c r="BY2253" s="166"/>
      <c r="BZ2253" s="166"/>
      <c r="CA2253" s="166"/>
      <c r="CB2253" s="166"/>
      <c r="CC2253" s="166"/>
      <c r="CD2253" s="166"/>
      <c r="CE2253" s="166"/>
      <c r="CF2253" s="166"/>
      <c r="CG2253" s="166"/>
      <c r="CH2253" s="166"/>
      <c r="CI2253" s="166"/>
      <c r="CJ2253" s="166"/>
      <c r="CK2253" s="166"/>
      <c r="CL2253" s="166"/>
      <c r="CM2253" s="166"/>
      <c r="CN2253" s="166"/>
      <c r="CO2253" s="166"/>
      <c r="CP2253" s="166"/>
      <c r="CQ2253" s="166"/>
      <c r="CR2253" s="166"/>
      <c r="CS2253" s="166"/>
      <c r="CT2253" s="166"/>
      <c r="CU2253" s="166"/>
      <c r="CV2253" s="166"/>
      <c r="CW2253" s="166"/>
      <c r="CX2253" s="166"/>
      <c r="CY2253" s="166"/>
      <c r="CZ2253" s="166"/>
      <c r="DA2253" s="166"/>
      <c r="DB2253" s="166"/>
      <c r="DC2253" s="166"/>
      <c r="DD2253" s="166"/>
      <c r="DE2253" s="166"/>
      <c r="DF2253" s="166"/>
      <c r="DG2253" s="166"/>
      <c r="DH2253" s="166"/>
      <c r="DI2253" s="166"/>
      <c r="DJ2253" s="166"/>
      <c r="DK2253" s="166"/>
      <c r="DL2253" s="166"/>
      <c r="DM2253" s="166"/>
      <c r="DN2253" s="166"/>
      <c r="DO2253" s="166"/>
      <c r="DP2253" s="166"/>
      <c r="DQ2253" s="166"/>
      <c r="DR2253" s="166"/>
      <c r="DS2253" s="166"/>
      <c r="DT2253" s="166"/>
      <c r="DU2253" s="166"/>
      <c r="DV2253" s="166"/>
      <c r="DW2253" s="166"/>
      <c r="DX2253" s="166"/>
      <c r="DY2253" s="166"/>
      <c r="DZ2253" s="166"/>
      <c r="EA2253" s="166"/>
      <c r="EB2253" s="166"/>
      <c r="EC2253" s="166"/>
      <c r="ED2253" s="166"/>
      <c r="EE2253" s="166"/>
      <c r="EF2253" s="166"/>
      <c r="EG2253" s="166"/>
      <c r="EH2253" s="166"/>
      <c r="EI2253" s="166"/>
      <c r="EJ2253" s="166"/>
      <c r="EK2253" s="166"/>
      <c r="EL2253" s="166"/>
      <c r="EM2253" s="166"/>
      <c r="EN2253" s="166"/>
      <c r="EO2253" s="166"/>
      <c r="EP2253" s="166"/>
      <c r="EQ2253" s="166"/>
      <c r="ER2253" s="166"/>
      <c r="ES2253" s="166"/>
      <c r="ET2253" s="166"/>
      <c r="EU2253" s="166"/>
      <c r="EV2253" s="166"/>
      <c r="EW2253" s="166"/>
      <c r="EX2253" s="166"/>
      <c r="EY2253" s="166"/>
      <c r="EZ2253" s="166"/>
      <c r="FA2253" s="166"/>
      <c r="FB2253" s="166"/>
      <c r="FC2253" s="166"/>
      <c r="FD2253" s="166"/>
      <c r="FE2253" s="166"/>
      <c r="FF2253" s="166"/>
      <c r="FG2253" s="166"/>
      <c r="FH2253" s="166"/>
      <c r="FI2253" s="166"/>
      <c r="FJ2253" s="166"/>
    </row>
    <row r="2254" spans="13:166" s="19" customFormat="1">
      <c r="M2254" s="166"/>
      <c r="N2254" s="166"/>
      <c r="O2254" s="166"/>
      <c r="P2254" s="166"/>
      <c r="Q2254" s="166"/>
      <c r="R2254" s="166"/>
      <c r="S2254" s="166"/>
      <c r="T2254" s="166"/>
      <c r="U2254" s="166"/>
      <c r="V2254" s="166"/>
      <c r="W2254" s="166"/>
      <c r="X2254" s="166"/>
      <c r="Y2254" s="166"/>
      <c r="Z2254" s="166"/>
      <c r="AA2254" s="166"/>
      <c r="AB2254" s="166"/>
      <c r="AC2254" s="166"/>
      <c r="AD2254" s="166"/>
      <c r="AE2254" s="166"/>
      <c r="AF2254" s="166"/>
      <c r="AG2254" s="166"/>
      <c r="AH2254" s="167"/>
      <c r="AI2254" s="167"/>
      <c r="AJ2254" s="167"/>
      <c r="AK2254" s="167"/>
      <c r="AL2254" s="167"/>
      <c r="AM2254" s="167"/>
      <c r="AN2254" s="167"/>
      <c r="AO2254" s="167"/>
      <c r="AP2254" s="167"/>
      <c r="AQ2254" s="167"/>
      <c r="AR2254" s="167"/>
      <c r="AS2254" s="167"/>
      <c r="AT2254" s="167"/>
      <c r="AU2254" s="167"/>
      <c r="AV2254" s="167"/>
      <c r="AW2254" s="167"/>
      <c r="AX2254" s="167"/>
      <c r="AY2254" s="167"/>
      <c r="AZ2254" s="167"/>
      <c r="BA2254" s="167"/>
      <c r="BB2254" s="167"/>
      <c r="BC2254" s="167"/>
      <c r="BD2254" s="167"/>
      <c r="BE2254" s="167"/>
      <c r="BF2254" s="167"/>
      <c r="BG2254" s="167"/>
      <c r="BH2254" s="167"/>
      <c r="BI2254" s="167"/>
      <c r="BJ2254" s="167"/>
      <c r="BK2254" s="167"/>
      <c r="BL2254" s="166"/>
      <c r="BM2254" s="166"/>
      <c r="BN2254" s="166"/>
      <c r="BO2254" s="166"/>
      <c r="BP2254" s="166"/>
      <c r="BQ2254" s="166"/>
      <c r="BR2254" s="166"/>
      <c r="BS2254" s="166"/>
      <c r="BT2254" s="166"/>
      <c r="BU2254" s="166"/>
      <c r="BV2254" s="166"/>
      <c r="BW2254" s="166"/>
      <c r="BX2254" s="166"/>
      <c r="BY2254" s="166"/>
      <c r="BZ2254" s="166"/>
      <c r="CA2254" s="166"/>
      <c r="CB2254" s="166"/>
      <c r="CC2254" s="166"/>
      <c r="CD2254" s="166"/>
      <c r="CE2254" s="166"/>
      <c r="CF2254" s="166"/>
      <c r="CG2254" s="166"/>
      <c r="CH2254" s="166"/>
      <c r="CI2254" s="166"/>
      <c r="CJ2254" s="166"/>
      <c r="CK2254" s="166"/>
      <c r="CL2254" s="166"/>
      <c r="CM2254" s="166"/>
      <c r="CN2254" s="166"/>
      <c r="CO2254" s="166"/>
      <c r="CP2254" s="166"/>
      <c r="CQ2254" s="166"/>
      <c r="CR2254" s="166"/>
      <c r="CS2254" s="166"/>
      <c r="CT2254" s="166"/>
      <c r="CU2254" s="166"/>
      <c r="CV2254" s="166"/>
      <c r="CW2254" s="166"/>
      <c r="CX2254" s="166"/>
      <c r="CY2254" s="166"/>
      <c r="CZ2254" s="166"/>
      <c r="DA2254" s="166"/>
      <c r="DB2254" s="166"/>
      <c r="DC2254" s="166"/>
      <c r="DD2254" s="166"/>
      <c r="DE2254" s="166"/>
      <c r="DF2254" s="166"/>
      <c r="DG2254" s="166"/>
      <c r="DH2254" s="166"/>
      <c r="DI2254" s="166"/>
      <c r="DJ2254" s="166"/>
      <c r="DK2254" s="166"/>
      <c r="DL2254" s="166"/>
      <c r="DM2254" s="166"/>
      <c r="DN2254" s="166"/>
      <c r="DO2254" s="166"/>
      <c r="DP2254" s="166"/>
      <c r="DQ2254" s="166"/>
      <c r="DR2254" s="166"/>
      <c r="DS2254" s="166"/>
      <c r="DT2254" s="166"/>
      <c r="DU2254" s="166"/>
      <c r="DV2254" s="166"/>
      <c r="DW2254" s="166"/>
      <c r="DX2254" s="166"/>
      <c r="DY2254" s="166"/>
      <c r="DZ2254" s="166"/>
      <c r="EA2254" s="166"/>
      <c r="EB2254" s="166"/>
      <c r="EC2254" s="166"/>
      <c r="ED2254" s="166"/>
      <c r="EE2254" s="166"/>
      <c r="EF2254" s="166"/>
      <c r="EG2254" s="166"/>
      <c r="EH2254" s="166"/>
      <c r="EI2254" s="166"/>
      <c r="EJ2254" s="166"/>
      <c r="EK2254" s="166"/>
      <c r="EL2254" s="166"/>
      <c r="EM2254" s="166"/>
      <c r="EN2254" s="166"/>
      <c r="EO2254" s="166"/>
      <c r="EP2254" s="166"/>
      <c r="EQ2254" s="166"/>
      <c r="ER2254" s="166"/>
      <c r="ES2254" s="166"/>
      <c r="ET2254" s="166"/>
      <c r="EU2254" s="166"/>
      <c r="EV2254" s="166"/>
      <c r="EW2254" s="166"/>
      <c r="EX2254" s="166"/>
      <c r="EY2254" s="166"/>
      <c r="EZ2254" s="166"/>
      <c r="FA2254" s="166"/>
      <c r="FB2254" s="166"/>
      <c r="FC2254" s="166"/>
      <c r="FD2254" s="166"/>
      <c r="FE2254" s="166"/>
      <c r="FF2254" s="166"/>
      <c r="FG2254" s="166"/>
      <c r="FH2254" s="166"/>
      <c r="FI2254" s="166"/>
      <c r="FJ2254" s="166"/>
    </row>
    <row r="2255" spans="13:166" s="19" customFormat="1">
      <c r="M2255" s="166"/>
      <c r="N2255" s="166"/>
      <c r="O2255" s="166"/>
      <c r="P2255" s="166"/>
      <c r="Q2255" s="166"/>
      <c r="R2255" s="166"/>
      <c r="S2255" s="166"/>
      <c r="T2255" s="166"/>
      <c r="U2255" s="166"/>
      <c r="V2255" s="166"/>
      <c r="W2255" s="166"/>
      <c r="X2255" s="166"/>
      <c r="Y2255" s="166"/>
      <c r="Z2255" s="166"/>
      <c r="AA2255" s="166"/>
      <c r="AB2255" s="166"/>
      <c r="AC2255" s="166"/>
      <c r="AD2255" s="166"/>
      <c r="AE2255" s="166"/>
      <c r="AF2255" s="166"/>
      <c r="AG2255" s="166"/>
      <c r="AH2255" s="167"/>
      <c r="AI2255" s="167"/>
      <c r="AJ2255" s="167"/>
      <c r="AK2255" s="167"/>
      <c r="AL2255" s="167"/>
      <c r="AM2255" s="167"/>
      <c r="AN2255" s="167"/>
      <c r="AO2255" s="167"/>
      <c r="AP2255" s="167"/>
      <c r="AQ2255" s="167"/>
      <c r="AR2255" s="167"/>
      <c r="AS2255" s="167"/>
      <c r="AT2255" s="167"/>
      <c r="AU2255" s="167"/>
      <c r="AV2255" s="167"/>
      <c r="AW2255" s="167"/>
      <c r="AX2255" s="167"/>
      <c r="AY2255" s="167"/>
      <c r="AZ2255" s="167"/>
      <c r="BA2255" s="167"/>
      <c r="BB2255" s="167"/>
      <c r="BC2255" s="167"/>
      <c r="BD2255" s="167"/>
      <c r="BE2255" s="167"/>
      <c r="BF2255" s="167"/>
      <c r="BG2255" s="167"/>
      <c r="BH2255" s="167"/>
      <c r="BI2255" s="167"/>
      <c r="BJ2255" s="167"/>
      <c r="BK2255" s="167"/>
      <c r="BL2255" s="166"/>
      <c r="BM2255" s="166"/>
      <c r="BN2255" s="166"/>
      <c r="BO2255" s="166"/>
      <c r="BP2255" s="166"/>
      <c r="BQ2255" s="166"/>
      <c r="BR2255" s="166"/>
      <c r="BS2255" s="166"/>
      <c r="BT2255" s="166"/>
      <c r="BU2255" s="166"/>
      <c r="BV2255" s="166"/>
      <c r="BW2255" s="166"/>
      <c r="BX2255" s="166"/>
      <c r="BY2255" s="166"/>
      <c r="BZ2255" s="166"/>
      <c r="CA2255" s="166"/>
      <c r="CB2255" s="166"/>
      <c r="CC2255" s="166"/>
      <c r="CD2255" s="166"/>
      <c r="CE2255" s="166"/>
      <c r="CF2255" s="166"/>
      <c r="CG2255" s="166"/>
      <c r="CH2255" s="166"/>
      <c r="CI2255" s="166"/>
      <c r="CJ2255" s="166"/>
      <c r="CK2255" s="166"/>
      <c r="CL2255" s="166"/>
      <c r="CM2255" s="166"/>
      <c r="CN2255" s="166"/>
      <c r="CO2255" s="166"/>
      <c r="CP2255" s="166"/>
      <c r="CQ2255" s="166"/>
      <c r="CR2255" s="166"/>
      <c r="CS2255" s="166"/>
      <c r="CT2255" s="166"/>
      <c r="CU2255" s="166"/>
      <c r="CV2255" s="166"/>
      <c r="CW2255" s="166"/>
      <c r="CX2255" s="166"/>
      <c r="CY2255" s="166"/>
      <c r="CZ2255" s="166"/>
      <c r="DA2255" s="166"/>
      <c r="DB2255" s="166"/>
      <c r="DC2255" s="166"/>
      <c r="DD2255" s="166"/>
      <c r="DE2255" s="166"/>
      <c r="DF2255" s="166"/>
      <c r="DG2255" s="166"/>
      <c r="DH2255" s="166"/>
      <c r="DI2255" s="166"/>
      <c r="DJ2255" s="166"/>
      <c r="DK2255" s="166"/>
      <c r="DL2255" s="166"/>
      <c r="DM2255" s="166"/>
      <c r="DN2255" s="166"/>
      <c r="DO2255" s="166"/>
      <c r="DP2255" s="166"/>
      <c r="DQ2255" s="166"/>
      <c r="DR2255" s="166"/>
      <c r="DS2255" s="166"/>
      <c r="DT2255" s="166"/>
      <c r="DU2255" s="166"/>
      <c r="DV2255" s="166"/>
      <c r="DW2255" s="166"/>
      <c r="DX2255" s="166"/>
      <c r="DY2255" s="166"/>
      <c r="DZ2255" s="166"/>
      <c r="EA2255" s="166"/>
      <c r="EB2255" s="166"/>
      <c r="EC2255" s="166"/>
      <c r="ED2255" s="166"/>
      <c r="EE2255" s="166"/>
      <c r="EF2255" s="166"/>
      <c r="EG2255" s="166"/>
      <c r="EH2255" s="166"/>
      <c r="EI2255" s="166"/>
      <c r="EJ2255" s="166"/>
      <c r="EK2255" s="166"/>
      <c r="EL2255" s="166"/>
      <c r="EM2255" s="166"/>
      <c r="EN2255" s="166"/>
      <c r="EO2255" s="166"/>
      <c r="EP2255" s="166"/>
      <c r="EQ2255" s="166"/>
      <c r="ER2255" s="166"/>
      <c r="ES2255" s="166"/>
      <c r="ET2255" s="166"/>
      <c r="EU2255" s="166"/>
      <c r="EV2255" s="166"/>
      <c r="EW2255" s="166"/>
      <c r="EX2255" s="166"/>
      <c r="EY2255" s="166"/>
      <c r="EZ2255" s="166"/>
      <c r="FA2255" s="166"/>
      <c r="FB2255" s="166"/>
      <c r="FC2255" s="166"/>
      <c r="FD2255" s="166"/>
      <c r="FE2255" s="166"/>
      <c r="FF2255" s="166"/>
      <c r="FG2255" s="166"/>
      <c r="FH2255" s="166"/>
      <c r="FI2255" s="166"/>
      <c r="FJ2255" s="166"/>
    </row>
    <row r="2256" spans="13:166" s="19" customFormat="1">
      <c r="M2256" s="166"/>
      <c r="N2256" s="166"/>
      <c r="O2256" s="166"/>
      <c r="P2256" s="166"/>
      <c r="Q2256" s="166"/>
      <c r="R2256" s="166"/>
      <c r="S2256" s="166"/>
      <c r="T2256" s="166"/>
      <c r="U2256" s="166"/>
      <c r="V2256" s="166"/>
      <c r="W2256" s="166"/>
      <c r="X2256" s="166"/>
      <c r="Y2256" s="166"/>
      <c r="Z2256" s="166"/>
      <c r="AA2256" s="166"/>
      <c r="AB2256" s="166"/>
      <c r="AC2256" s="166"/>
      <c r="AD2256" s="166"/>
      <c r="AE2256" s="166"/>
      <c r="AF2256" s="166"/>
      <c r="AG2256" s="166"/>
      <c r="AH2256" s="167"/>
      <c r="AI2256" s="167"/>
      <c r="AJ2256" s="167"/>
      <c r="AK2256" s="167"/>
      <c r="AL2256" s="167"/>
      <c r="AM2256" s="167"/>
      <c r="AN2256" s="167"/>
      <c r="AO2256" s="167"/>
      <c r="AP2256" s="167"/>
      <c r="AQ2256" s="167"/>
      <c r="AR2256" s="167"/>
      <c r="AS2256" s="167"/>
      <c r="AT2256" s="167"/>
      <c r="AU2256" s="167"/>
      <c r="AV2256" s="167"/>
      <c r="AW2256" s="167"/>
      <c r="AX2256" s="167"/>
      <c r="AY2256" s="167"/>
      <c r="AZ2256" s="167"/>
      <c r="BA2256" s="167"/>
      <c r="BB2256" s="167"/>
      <c r="BC2256" s="167"/>
      <c r="BD2256" s="167"/>
      <c r="BE2256" s="167"/>
      <c r="BF2256" s="167"/>
      <c r="BG2256" s="167"/>
      <c r="BH2256" s="167"/>
      <c r="BI2256" s="167"/>
      <c r="BJ2256" s="167"/>
      <c r="BK2256" s="167"/>
      <c r="BL2256" s="166"/>
      <c r="BM2256" s="166"/>
      <c r="BN2256" s="166"/>
      <c r="BO2256" s="166"/>
      <c r="BP2256" s="166"/>
      <c r="BQ2256" s="166"/>
      <c r="BR2256" s="166"/>
      <c r="BS2256" s="166"/>
      <c r="BT2256" s="166"/>
      <c r="BU2256" s="166"/>
      <c r="BV2256" s="166"/>
      <c r="BW2256" s="166"/>
      <c r="BX2256" s="166"/>
      <c r="BY2256" s="166"/>
      <c r="BZ2256" s="166"/>
      <c r="CA2256" s="166"/>
      <c r="CB2256" s="166"/>
      <c r="CC2256" s="166"/>
      <c r="CD2256" s="166"/>
      <c r="CE2256" s="166"/>
      <c r="CF2256" s="166"/>
      <c r="CG2256" s="166"/>
      <c r="CH2256" s="166"/>
      <c r="CI2256" s="166"/>
      <c r="CJ2256" s="166"/>
      <c r="CK2256" s="166"/>
      <c r="CL2256" s="166"/>
      <c r="CM2256" s="166"/>
      <c r="CN2256" s="166"/>
      <c r="CO2256" s="166"/>
      <c r="CP2256" s="166"/>
      <c r="CQ2256" s="166"/>
      <c r="CR2256" s="166"/>
      <c r="CS2256" s="166"/>
      <c r="CT2256" s="166"/>
      <c r="CU2256" s="166"/>
      <c r="CV2256" s="166"/>
      <c r="CW2256" s="166"/>
      <c r="CX2256" s="166"/>
      <c r="CY2256" s="166"/>
      <c r="CZ2256" s="166"/>
      <c r="DA2256" s="166"/>
      <c r="DB2256" s="166"/>
      <c r="DC2256" s="166"/>
      <c r="DD2256" s="166"/>
      <c r="DE2256" s="166"/>
      <c r="DF2256" s="166"/>
      <c r="DG2256" s="166"/>
      <c r="DH2256" s="166"/>
      <c r="DI2256" s="166"/>
      <c r="DJ2256" s="166"/>
      <c r="DK2256" s="166"/>
      <c r="DL2256" s="166"/>
      <c r="DM2256" s="166"/>
      <c r="DN2256" s="166"/>
      <c r="DO2256" s="166"/>
      <c r="DP2256" s="166"/>
      <c r="DQ2256" s="166"/>
      <c r="DR2256" s="166"/>
      <c r="DS2256" s="166"/>
      <c r="DT2256" s="166"/>
      <c r="DU2256" s="166"/>
      <c r="DV2256" s="166"/>
      <c r="DW2256" s="166"/>
      <c r="DX2256" s="166"/>
      <c r="DY2256" s="166"/>
      <c r="DZ2256" s="166"/>
      <c r="EA2256" s="166"/>
      <c r="EB2256" s="166"/>
      <c r="EC2256" s="166"/>
      <c r="ED2256" s="166"/>
      <c r="EE2256" s="166"/>
      <c r="EF2256" s="166"/>
      <c r="EG2256" s="166"/>
      <c r="EH2256" s="166"/>
      <c r="EI2256" s="166"/>
      <c r="EJ2256" s="166"/>
      <c r="EK2256" s="166"/>
      <c r="EL2256" s="166"/>
      <c r="EM2256" s="166"/>
      <c r="EN2256" s="166"/>
      <c r="EO2256" s="166"/>
      <c r="EP2256" s="166"/>
      <c r="EQ2256" s="166"/>
      <c r="ER2256" s="166"/>
      <c r="ES2256" s="166"/>
      <c r="ET2256" s="166"/>
      <c r="EU2256" s="166"/>
      <c r="EV2256" s="166"/>
      <c r="EW2256" s="166"/>
      <c r="EX2256" s="166"/>
      <c r="EY2256" s="166"/>
      <c r="EZ2256" s="166"/>
      <c r="FA2256" s="166"/>
      <c r="FB2256" s="166"/>
      <c r="FC2256" s="166"/>
      <c r="FD2256" s="166"/>
      <c r="FE2256" s="166"/>
      <c r="FF2256" s="166"/>
      <c r="FG2256" s="166"/>
      <c r="FH2256" s="166"/>
      <c r="FI2256" s="166"/>
      <c r="FJ2256" s="166"/>
    </row>
    <row r="2257" spans="13:166" s="19" customFormat="1">
      <c r="M2257" s="166"/>
      <c r="N2257" s="166"/>
      <c r="O2257" s="166"/>
      <c r="P2257" s="166"/>
      <c r="Q2257" s="166"/>
      <c r="R2257" s="166"/>
      <c r="S2257" s="166"/>
      <c r="T2257" s="166"/>
      <c r="U2257" s="166"/>
      <c r="V2257" s="166"/>
      <c r="W2257" s="166"/>
      <c r="X2257" s="166"/>
      <c r="Y2257" s="166"/>
      <c r="Z2257" s="166"/>
      <c r="AA2257" s="166"/>
      <c r="AB2257" s="166"/>
      <c r="AC2257" s="166"/>
      <c r="AD2257" s="166"/>
      <c r="AE2257" s="166"/>
      <c r="AF2257" s="166"/>
      <c r="AG2257" s="166"/>
      <c r="AH2257" s="167"/>
      <c r="AI2257" s="167"/>
      <c r="AJ2257" s="167"/>
      <c r="AK2257" s="167"/>
      <c r="AL2257" s="167"/>
      <c r="AM2257" s="167"/>
      <c r="AN2257" s="167"/>
      <c r="AO2257" s="167"/>
      <c r="AP2257" s="167"/>
      <c r="AQ2257" s="167"/>
      <c r="AR2257" s="167"/>
      <c r="AS2257" s="167"/>
      <c r="AT2257" s="167"/>
      <c r="AU2257" s="167"/>
      <c r="AV2257" s="167"/>
      <c r="AW2257" s="167"/>
      <c r="AX2257" s="167"/>
      <c r="AY2257" s="167"/>
      <c r="AZ2257" s="167"/>
      <c r="BA2257" s="167"/>
      <c r="BB2257" s="167"/>
      <c r="BC2257" s="167"/>
      <c r="BD2257" s="167"/>
      <c r="BE2257" s="167"/>
      <c r="BF2257" s="167"/>
      <c r="BG2257" s="167"/>
      <c r="BH2257" s="167"/>
      <c r="BI2257" s="167"/>
      <c r="BJ2257" s="167"/>
      <c r="BK2257" s="167"/>
      <c r="BL2257" s="166"/>
      <c r="BM2257" s="166"/>
      <c r="BN2257" s="166"/>
      <c r="BO2257" s="166"/>
      <c r="BP2257" s="166"/>
      <c r="BQ2257" s="166"/>
      <c r="BR2257" s="166"/>
      <c r="BS2257" s="166"/>
      <c r="BT2257" s="166"/>
      <c r="BU2257" s="166"/>
      <c r="BV2257" s="166"/>
      <c r="BW2257" s="166"/>
      <c r="BX2257" s="166"/>
      <c r="BY2257" s="166"/>
      <c r="BZ2257" s="166"/>
      <c r="CA2257" s="166"/>
      <c r="CB2257" s="166"/>
      <c r="CC2257" s="166"/>
      <c r="CD2257" s="166"/>
      <c r="CE2257" s="166"/>
      <c r="CF2257" s="166"/>
      <c r="CG2257" s="166"/>
      <c r="CH2257" s="166"/>
      <c r="CI2257" s="166"/>
      <c r="CJ2257" s="166"/>
      <c r="CK2257" s="166"/>
      <c r="CL2257" s="166"/>
      <c r="CM2257" s="166"/>
      <c r="CN2257" s="166"/>
      <c r="CO2257" s="166"/>
      <c r="CP2257" s="166"/>
      <c r="CQ2257" s="166"/>
      <c r="CR2257" s="166"/>
      <c r="CS2257" s="166"/>
      <c r="CT2257" s="166"/>
      <c r="CU2257" s="166"/>
      <c r="CV2257" s="166"/>
      <c r="CW2257" s="166"/>
      <c r="CX2257" s="166"/>
      <c r="CY2257" s="166"/>
      <c r="CZ2257" s="166"/>
      <c r="DA2257" s="166"/>
      <c r="DB2257" s="166"/>
      <c r="DC2257" s="166"/>
      <c r="DD2257" s="166"/>
      <c r="DE2257" s="166"/>
      <c r="DF2257" s="166"/>
      <c r="DG2257" s="166"/>
      <c r="DH2257" s="166"/>
      <c r="DI2257" s="166"/>
      <c r="DJ2257" s="166"/>
      <c r="DK2257" s="166"/>
      <c r="DL2257" s="166"/>
      <c r="DM2257" s="166"/>
      <c r="DN2257" s="166"/>
      <c r="DO2257" s="166"/>
      <c r="DP2257" s="166"/>
      <c r="DQ2257" s="166"/>
      <c r="DR2257" s="166"/>
      <c r="DS2257" s="166"/>
      <c r="DT2257" s="166"/>
      <c r="DU2257" s="166"/>
      <c r="DV2257" s="166"/>
      <c r="DW2257" s="166"/>
      <c r="DX2257" s="166"/>
      <c r="DY2257" s="166"/>
      <c r="DZ2257" s="166"/>
      <c r="EA2257" s="166"/>
      <c r="EB2257" s="166"/>
      <c r="EC2257" s="166"/>
      <c r="ED2257" s="166"/>
      <c r="EE2257" s="166"/>
      <c r="EF2257" s="166"/>
      <c r="EG2257" s="166"/>
      <c r="EH2257" s="166"/>
      <c r="EI2257" s="166"/>
      <c r="EJ2257" s="166"/>
      <c r="EK2257" s="166"/>
      <c r="EL2257" s="166"/>
      <c r="EM2257" s="166"/>
      <c r="EN2257" s="166"/>
      <c r="EO2257" s="166"/>
      <c r="EP2257" s="166"/>
      <c r="EQ2257" s="166"/>
      <c r="ER2257" s="166"/>
      <c r="ES2257" s="166"/>
      <c r="ET2257" s="166"/>
      <c r="EU2257" s="166"/>
      <c r="EV2257" s="166"/>
      <c r="EW2257" s="166"/>
      <c r="EX2257" s="166"/>
      <c r="EY2257" s="166"/>
      <c r="EZ2257" s="166"/>
      <c r="FA2257" s="166"/>
      <c r="FB2257" s="166"/>
      <c r="FC2257" s="166"/>
      <c r="FD2257" s="166"/>
      <c r="FE2257" s="166"/>
      <c r="FF2257" s="166"/>
      <c r="FG2257" s="166"/>
      <c r="FH2257" s="166"/>
      <c r="FI2257" s="166"/>
      <c r="FJ2257" s="166"/>
    </row>
    <row r="2258" spans="13:166" s="19" customFormat="1">
      <c r="M2258" s="166"/>
      <c r="N2258" s="166"/>
      <c r="O2258" s="166"/>
      <c r="P2258" s="166"/>
      <c r="Q2258" s="166"/>
      <c r="R2258" s="166"/>
      <c r="S2258" s="166"/>
      <c r="T2258" s="166"/>
      <c r="U2258" s="166"/>
      <c r="V2258" s="166"/>
      <c r="W2258" s="166"/>
      <c r="X2258" s="166"/>
      <c r="Y2258" s="166"/>
      <c r="Z2258" s="166"/>
      <c r="AA2258" s="166"/>
      <c r="AB2258" s="166"/>
      <c r="AC2258" s="166"/>
      <c r="AD2258" s="166"/>
      <c r="AE2258" s="166"/>
      <c r="AF2258" s="166"/>
      <c r="AG2258" s="166"/>
      <c r="AH2258" s="167"/>
      <c r="AI2258" s="167"/>
      <c r="AJ2258" s="167"/>
      <c r="AK2258" s="167"/>
      <c r="AL2258" s="167"/>
      <c r="AM2258" s="167"/>
      <c r="AN2258" s="167"/>
      <c r="AO2258" s="167"/>
      <c r="AP2258" s="167"/>
      <c r="AQ2258" s="167"/>
      <c r="AR2258" s="167"/>
      <c r="AS2258" s="167"/>
      <c r="AT2258" s="167"/>
      <c r="AU2258" s="167"/>
      <c r="AV2258" s="167"/>
      <c r="AW2258" s="167"/>
      <c r="AX2258" s="167"/>
      <c r="AY2258" s="167"/>
      <c r="AZ2258" s="167"/>
      <c r="BA2258" s="167"/>
      <c r="BB2258" s="167"/>
      <c r="BC2258" s="167"/>
      <c r="BD2258" s="167"/>
      <c r="BE2258" s="167"/>
      <c r="BF2258" s="167"/>
      <c r="BG2258" s="167"/>
      <c r="BH2258" s="167"/>
      <c r="BI2258" s="167"/>
      <c r="BJ2258" s="167"/>
      <c r="BK2258" s="167"/>
      <c r="BL2258" s="166"/>
      <c r="BM2258" s="166"/>
      <c r="BN2258" s="166"/>
      <c r="BO2258" s="166"/>
      <c r="BP2258" s="166"/>
      <c r="BQ2258" s="166"/>
      <c r="BR2258" s="166"/>
      <c r="BS2258" s="166"/>
      <c r="BT2258" s="166"/>
      <c r="BU2258" s="166"/>
      <c r="BV2258" s="166"/>
      <c r="BW2258" s="166"/>
      <c r="BX2258" s="166"/>
      <c r="BY2258" s="166"/>
      <c r="BZ2258" s="166"/>
      <c r="CA2258" s="166"/>
      <c r="CB2258" s="166"/>
      <c r="CC2258" s="166"/>
      <c r="CD2258" s="166"/>
      <c r="CE2258" s="166"/>
      <c r="CF2258" s="166"/>
      <c r="CG2258" s="166"/>
      <c r="CH2258" s="166"/>
      <c r="CI2258" s="166"/>
      <c r="CJ2258" s="166"/>
      <c r="CK2258" s="166"/>
      <c r="CL2258" s="166"/>
      <c r="CM2258" s="166"/>
      <c r="CN2258" s="166"/>
      <c r="CO2258" s="166"/>
      <c r="CP2258" s="166"/>
      <c r="CQ2258" s="166"/>
      <c r="CR2258" s="166"/>
      <c r="CS2258" s="166"/>
      <c r="CT2258" s="166"/>
      <c r="CU2258" s="166"/>
      <c r="CV2258" s="166"/>
      <c r="CW2258" s="166"/>
      <c r="CX2258" s="166"/>
      <c r="CY2258" s="166"/>
      <c r="CZ2258" s="166"/>
      <c r="DA2258" s="166"/>
      <c r="DB2258" s="166"/>
      <c r="DC2258" s="166"/>
      <c r="DD2258" s="166"/>
      <c r="DE2258" s="166"/>
      <c r="DF2258" s="166"/>
      <c r="DG2258" s="166"/>
      <c r="DH2258" s="166"/>
      <c r="DI2258" s="166"/>
      <c r="DJ2258" s="166"/>
      <c r="DK2258" s="166"/>
      <c r="DL2258" s="166"/>
      <c r="DM2258" s="166"/>
      <c r="DN2258" s="166"/>
      <c r="DO2258" s="166"/>
      <c r="DP2258" s="166"/>
      <c r="DQ2258" s="166"/>
      <c r="DR2258" s="166"/>
      <c r="DS2258" s="166"/>
      <c r="DT2258" s="166"/>
      <c r="DU2258" s="166"/>
      <c r="DV2258" s="166"/>
      <c r="DW2258" s="166"/>
      <c r="DX2258" s="166"/>
      <c r="DY2258" s="166"/>
      <c r="DZ2258" s="166"/>
      <c r="EA2258" s="166"/>
      <c r="EB2258" s="166"/>
      <c r="EC2258" s="166"/>
      <c r="ED2258" s="166"/>
      <c r="EE2258" s="166"/>
      <c r="EF2258" s="166"/>
      <c r="EG2258" s="166"/>
      <c r="EH2258" s="166"/>
      <c r="EI2258" s="166"/>
      <c r="EJ2258" s="166"/>
      <c r="EK2258" s="166"/>
      <c r="EL2258" s="166"/>
      <c r="EM2258" s="166"/>
      <c r="EN2258" s="166"/>
      <c r="EO2258" s="166"/>
      <c r="EP2258" s="166"/>
      <c r="EQ2258" s="166"/>
      <c r="ER2258" s="166"/>
      <c r="ES2258" s="166"/>
      <c r="ET2258" s="166"/>
      <c r="EU2258" s="166"/>
      <c r="EV2258" s="166"/>
      <c r="EW2258" s="166"/>
      <c r="EX2258" s="166"/>
      <c r="EY2258" s="166"/>
      <c r="EZ2258" s="166"/>
      <c r="FA2258" s="166"/>
      <c r="FB2258" s="166"/>
      <c r="FC2258" s="166"/>
      <c r="FD2258" s="166"/>
      <c r="FE2258" s="166"/>
      <c r="FF2258" s="166"/>
      <c r="FG2258" s="166"/>
      <c r="FH2258" s="166"/>
      <c r="FI2258" s="166"/>
      <c r="FJ2258" s="166"/>
    </row>
    <row r="2259" spans="13:166" s="19" customFormat="1">
      <c r="M2259" s="166"/>
      <c r="N2259" s="166"/>
      <c r="O2259" s="166"/>
      <c r="P2259" s="166"/>
      <c r="Q2259" s="166"/>
      <c r="R2259" s="166"/>
      <c r="S2259" s="166"/>
      <c r="T2259" s="166"/>
      <c r="U2259" s="166"/>
      <c r="V2259" s="166"/>
      <c r="W2259" s="166"/>
      <c r="X2259" s="166"/>
      <c r="Y2259" s="166"/>
      <c r="Z2259" s="166"/>
      <c r="AA2259" s="166"/>
      <c r="AB2259" s="166"/>
      <c r="AC2259" s="166"/>
      <c r="AD2259" s="166"/>
      <c r="AE2259" s="166"/>
      <c r="AF2259" s="166"/>
      <c r="AG2259" s="166"/>
      <c r="AH2259" s="167"/>
      <c r="AI2259" s="167"/>
      <c r="AJ2259" s="167"/>
      <c r="AK2259" s="167"/>
      <c r="AL2259" s="167"/>
      <c r="AM2259" s="167"/>
      <c r="AN2259" s="167"/>
      <c r="AO2259" s="167"/>
      <c r="AP2259" s="167"/>
      <c r="AQ2259" s="167"/>
      <c r="AR2259" s="167"/>
      <c r="AS2259" s="167"/>
      <c r="AT2259" s="167"/>
      <c r="AU2259" s="167"/>
      <c r="AV2259" s="167"/>
      <c r="AW2259" s="167"/>
      <c r="AX2259" s="167"/>
      <c r="AY2259" s="167"/>
      <c r="AZ2259" s="167"/>
      <c r="BA2259" s="167"/>
      <c r="BB2259" s="167"/>
      <c r="BC2259" s="167"/>
      <c r="BD2259" s="167"/>
      <c r="BE2259" s="167"/>
      <c r="BF2259" s="167"/>
      <c r="BG2259" s="167"/>
      <c r="BH2259" s="167"/>
      <c r="BI2259" s="167"/>
      <c r="BJ2259" s="167"/>
      <c r="BK2259" s="167"/>
      <c r="BL2259" s="166"/>
      <c r="BM2259" s="166"/>
      <c r="BN2259" s="166"/>
      <c r="BO2259" s="166"/>
      <c r="BP2259" s="166"/>
      <c r="BQ2259" s="166"/>
      <c r="BR2259" s="166"/>
      <c r="BS2259" s="166"/>
      <c r="BT2259" s="166"/>
      <c r="BU2259" s="166"/>
      <c r="BV2259" s="166"/>
      <c r="BW2259" s="166"/>
      <c r="BX2259" s="166"/>
      <c r="BY2259" s="166"/>
      <c r="BZ2259" s="166"/>
      <c r="CA2259" s="166"/>
      <c r="CB2259" s="166"/>
      <c r="CC2259" s="166"/>
      <c r="CD2259" s="166"/>
      <c r="CE2259" s="166"/>
      <c r="CF2259" s="166"/>
      <c r="CG2259" s="166"/>
      <c r="CH2259" s="166"/>
      <c r="CI2259" s="166"/>
      <c r="CJ2259" s="166"/>
      <c r="CK2259" s="166"/>
      <c r="CL2259" s="166"/>
      <c r="CM2259" s="166"/>
      <c r="CN2259" s="166"/>
      <c r="CO2259" s="166"/>
      <c r="CP2259" s="166"/>
      <c r="CQ2259" s="166"/>
      <c r="CR2259" s="166"/>
      <c r="CS2259" s="166"/>
      <c r="CT2259" s="166"/>
      <c r="CU2259" s="166"/>
      <c r="CV2259" s="166"/>
      <c r="CW2259" s="166"/>
      <c r="CX2259" s="166"/>
      <c r="CY2259" s="166"/>
      <c r="CZ2259" s="166"/>
      <c r="DA2259" s="166"/>
      <c r="DB2259" s="166"/>
      <c r="DC2259" s="166"/>
      <c r="DD2259" s="166"/>
      <c r="DE2259" s="166"/>
      <c r="DF2259" s="166"/>
      <c r="DG2259" s="166"/>
      <c r="DH2259" s="166"/>
      <c r="DI2259" s="166"/>
      <c r="DJ2259" s="166"/>
      <c r="DK2259" s="166"/>
      <c r="DL2259" s="166"/>
      <c r="DM2259" s="166"/>
      <c r="DN2259" s="166"/>
      <c r="DO2259" s="166"/>
      <c r="DP2259" s="166"/>
      <c r="DQ2259" s="166"/>
      <c r="DR2259" s="166"/>
      <c r="DS2259" s="166"/>
      <c r="DT2259" s="166"/>
      <c r="DU2259" s="166"/>
      <c r="DV2259" s="166"/>
      <c r="DW2259" s="166"/>
      <c r="DX2259" s="166"/>
      <c r="DY2259" s="166"/>
      <c r="DZ2259" s="166"/>
      <c r="EA2259" s="166"/>
      <c r="EB2259" s="166"/>
      <c r="EC2259" s="166"/>
      <c r="ED2259" s="166"/>
      <c r="EE2259" s="166"/>
      <c r="EF2259" s="166"/>
      <c r="EG2259" s="166"/>
      <c r="EH2259" s="166"/>
      <c r="EI2259" s="166"/>
      <c r="EJ2259" s="166"/>
      <c r="EK2259" s="166"/>
      <c r="EL2259" s="166"/>
      <c r="EM2259" s="166"/>
      <c r="EN2259" s="166"/>
      <c r="EO2259" s="166"/>
      <c r="EP2259" s="166"/>
      <c r="EQ2259" s="166"/>
      <c r="ER2259" s="166"/>
      <c r="ES2259" s="166"/>
      <c r="ET2259" s="166"/>
      <c r="EU2259" s="166"/>
      <c r="EV2259" s="166"/>
      <c r="EW2259" s="166"/>
      <c r="EX2259" s="166"/>
      <c r="EY2259" s="166"/>
      <c r="EZ2259" s="166"/>
      <c r="FA2259" s="166"/>
      <c r="FB2259" s="166"/>
      <c r="FC2259" s="166"/>
      <c r="FD2259" s="166"/>
      <c r="FE2259" s="166"/>
      <c r="FF2259" s="166"/>
      <c r="FG2259" s="166"/>
      <c r="FH2259" s="166"/>
      <c r="FI2259" s="166"/>
      <c r="FJ2259" s="166"/>
    </row>
    <row r="2260" spans="13:166" s="19" customFormat="1">
      <c r="M2260" s="166"/>
      <c r="N2260" s="166"/>
      <c r="O2260" s="166"/>
      <c r="P2260" s="166"/>
      <c r="Q2260" s="166"/>
      <c r="R2260" s="166"/>
      <c r="S2260" s="166"/>
      <c r="T2260" s="166"/>
      <c r="U2260" s="166"/>
      <c r="V2260" s="166"/>
      <c r="W2260" s="166"/>
      <c r="X2260" s="166"/>
      <c r="Y2260" s="166"/>
      <c r="Z2260" s="166"/>
      <c r="AA2260" s="166"/>
      <c r="AB2260" s="166"/>
      <c r="AC2260" s="166"/>
      <c r="AD2260" s="166"/>
      <c r="AE2260" s="166"/>
      <c r="AF2260" s="166"/>
      <c r="AG2260" s="166"/>
      <c r="AH2260" s="167"/>
      <c r="AI2260" s="167"/>
      <c r="AJ2260" s="167"/>
      <c r="AK2260" s="167"/>
      <c r="AL2260" s="167"/>
      <c r="AM2260" s="167"/>
      <c r="AN2260" s="167"/>
      <c r="AO2260" s="167"/>
      <c r="AP2260" s="167"/>
      <c r="AQ2260" s="167"/>
      <c r="AR2260" s="167"/>
      <c r="AS2260" s="167"/>
      <c r="AT2260" s="167"/>
      <c r="AU2260" s="167"/>
      <c r="AV2260" s="167"/>
      <c r="AW2260" s="167"/>
      <c r="AX2260" s="167"/>
      <c r="AY2260" s="167"/>
      <c r="AZ2260" s="167"/>
      <c r="BA2260" s="167"/>
      <c r="BB2260" s="167"/>
      <c r="BC2260" s="167"/>
      <c r="BD2260" s="167"/>
      <c r="BE2260" s="167"/>
      <c r="BF2260" s="167"/>
      <c r="BG2260" s="167"/>
      <c r="BH2260" s="167"/>
      <c r="BI2260" s="167"/>
      <c r="BJ2260" s="167"/>
      <c r="BK2260" s="167"/>
      <c r="BL2260" s="166"/>
      <c r="BM2260" s="166"/>
      <c r="BN2260" s="166"/>
      <c r="BO2260" s="166"/>
      <c r="BP2260" s="166"/>
      <c r="BQ2260" s="166"/>
      <c r="BR2260" s="166"/>
      <c r="BS2260" s="166"/>
      <c r="BT2260" s="166"/>
      <c r="BU2260" s="166"/>
      <c r="BV2260" s="166"/>
      <c r="BW2260" s="166"/>
      <c r="BX2260" s="166"/>
      <c r="BY2260" s="166"/>
      <c r="BZ2260" s="166"/>
      <c r="CA2260" s="166"/>
      <c r="CB2260" s="166"/>
      <c r="CC2260" s="166"/>
      <c r="CD2260" s="166"/>
      <c r="CE2260" s="166"/>
      <c r="CF2260" s="166"/>
      <c r="CG2260" s="166"/>
      <c r="CH2260" s="166"/>
      <c r="CI2260" s="166"/>
      <c r="CJ2260" s="166"/>
      <c r="CK2260" s="166"/>
      <c r="CL2260" s="166"/>
      <c r="CM2260" s="166"/>
      <c r="CN2260" s="166"/>
      <c r="CO2260" s="166"/>
      <c r="CP2260" s="166"/>
      <c r="CQ2260" s="166"/>
      <c r="CR2260" s="166"/>
      <c r="CS2260" s="166"/>
      <c r="CT2260" s="166"/>
      <c r="CU2260" s="166"/>
      <c r="CV2260" s="166"/>
      <c r="CW2260" s="166"/>
      <c r="CX2260" s="166"/>
      <c r="CY2260" s="166"/>
      <c r="CZ2260" s="166"/>
      <c r="DA2260" s="166"/>
      <c r="DB2260" s="166"/>
      <c r="DC2260" s="166"/>
      <c r="DD2260" s="166"/>
      <c r="DE2260" s="166"/>
      <c r="DF2260" s="166"/>
      <c r="DG2260" s="166"/>
      <c r="DH2260" s="166"/>
      <c r="DI2260" s="166"/>
      <c r="DJ2260" s="166"/>
      <c r="DK2260" s="166"/>
      <c r="DL2260" s="166"/>
      <c r="DM2260" s="166"/>
      <c r="DN2260" s="166"/>
      <c r="DO2260" s="166"/>
      <c r="DP2260" s="166"/>
      <c r="DQ2260" s="166"/>
      <c r="DR2260" s="166"/>
      <c r="DS2260" s="166"/>
      <c r="DT2260" s="166"/>
      <c r="DU2260" s="166"/>
      <c r="DV2260" s="166"/>
      <c r="DW2260" s="166"/>
      <c r="DX2260" s="166"/>
      <c r="DY2260" s="166"/>
      <c r="DZ2260" s="166"/>
      <c r="EA2260" s="166"/>
      <c r="EB2260" s="166"/>
      <c r="EC2260" s="166"/>
      <c r="ED2260" s="166"/>
      <c r="EE2260" s="166"/>
      <c r="EF2260" s="166"/>
      <c r="EG2260" s="166"/>
      <c r="EH2260" s="166"/>
      <c r="EI2260" s="166"/>
      <c r="EJ2260" s="166"/>
      <c r="EK2260" s="166"/>
      <c r="EL2260" s="166"/>
      <c r="EM2260" s="166"/>
      <c r="EN2260" s="166"/>
      <c r="EO2260" s="166"/>
      <c r="EP2260" s="166"/>
      <c r="EQ2260" s="166"/>
      <c r="ER2260" s="166"/>
      <c r="ES2260" s="166"/>
      <c r="ET2260" s="166"/>
      <c r="EU2260" s="166"/>
      <c r="EV2260" s="166"/>
      <c r="EW2260" s="166"/>
      <c r="EX2260" s="166"/>
      <c r="EY2260" s="166"/>
      <c r="EZ2260" s="166"/>
      <c r="FA2260" s="166"/>
      <c r="FB2260" s="166"/>
      <c r="FC2260" s="166"/>
      <c r="FD2260" s="166"/>
      <c r="FE2260" s="166"/>
      <c r="FF2260" s="166"/>
      <c r="FG2260" s="166"/>
      <c r="FH2260" s="166"/>
      <c r="FI2260" s="166"/>
      <c r="FJ2260" s="166"/>
    </row>
    <row r="2261" spans="13:166" s="19" customFormat="1">
      <c r="M2261" s="166"/>
      <c r="N2261" s="166"/>
      <c r="O2261" s="166"/>
      <c r="P2261" s="166"/>
      <c r="Q2261" s="166"/>
      <c r="R2261" s="166"/>
      <c r="S2261" s="166"/>
      <c r="T2261" s="166"/>
      <c r="U2261" s="166"/>
      <c r="V2261" s="166"/>
      <c r="W2261" s="166"/>
      <c r="X2261" s="166"/>
      <c r="Y2261" s="166"/>
      <c r="Z2261" s="166"/>
      <c r="AA2261" s="166"/>
      <c r="AB2261" s="166"/>
      <c r="AC2261" s="166"/>
      <c r="AD2261" s="166"/>
      <c r="AE2261" s="166"/>
      <c r="AF2261" s="166"/>
      <c r="AG2261" s="166"/>
      <c r="AH2261" s="167"/>
      <c r="AI2261" s="167"/>
      <c r="AJ2261" s="167"/>
      <c r="AK2261" s="167"/>
      <c r="AL2261" s="167"/>
      <c r="AM2261" s="167"/>
      <c r="AN2261" s="167"/>
      <c r="AO2261" s="167"/>
      <c r="AP2261" s="167"/>
      <c r="AQ2261" s="167"/>
      <c r="AR2261" s="167"/>
      <c r="AS2261" s="167"/>
      <c r="AT2261" s="167"/>
      <c r="AU2261" s="167"/>
      <c r="AV2261" s="167"/>
      <c r="AW2261" s="167"/>
      <c r="AX2261" s="167"/>
      <c r="AY2261" s="167"/>
      <c r="AZ2261" s="167"/>
      <c r="BA2261" s="167"/>
      <c r="BB2261" s="167"/>
      <c r="BC2261" s="167"/>
      <c r="BD2261" s="167"/>
      <c r="BE2261" s="167"/>
      <c r="BF2261" s="167"/>
      <c r="BG2261" s="167"/>
      <c r="BH2261" s="167"/>
      <c r="BI2261" s="167"/>
      <c r="BJ2261" s="167"/>
      <c r="BK2261" s="167"/>
      <c r="BL2261" s="166"/>
      <c r="BM2261" s="166"/>
      <c r="BN2261" s="166"/>
      <c r="BO2261" s="166"/>
      <c r="BP2261" s="166"/>
      <c r="BQ2261" s="166"/>
      <c r="BR2261" s="166"/>
      <c r="BS2261" s="166"/>
      <c r="BT2261" s="166"/>
      <c r="BU2261" s="166"/>
      <c r="BV2261" s="166"/>
      <c r="BW2261" s="166"/>
      <c r="BX2261" s="166"/>
      <c r="BY2261" s="166"/>
      <c r="BZ2261" s="166"/>
      <c r="CA2261" s="166"/>
      <c r="CB2261" s="166"/>
      <c r="CC2261" s="166"/>
      <c r="CD2261" s="166"/>
      <c r="CE2261" s="166"/>
      <c r="CF2261" s="166"/>
      <c r="CG2261" s="166"/>
      <c r="CH2261" s="166"/>
      <c r="CI2261" s="166"/>
      <c r="CJ2261" s="166"/>
      <c r="CK2261" s="166"/>
      <c r="CL2261" s="166"/>
      <c r="CM2261" s="166"/>
      <c r="CN2261" s="166"/>
      <c r="CO2261" s="166"/>
      <c r="CP2261" s="166"/>
      <c r="CQ2261" s="166"/>
      <c r="CR2261" s="166"/>
      <c r="CS2261" s="166"/>
      <c r="CT2261" s="166"/>
      <c r="CU2261" s="166"/>
      <c r="CV2261" s="166"/>
      <c r="CW2261" s="166"/>
      <c r="CX2261" s="166"/>
      <c r="CY2261" s="166"/>
      <c r="CZ2261" s="166"/>
      <c r="DA2261" s="166"/>
      <c r="DB2261" s="166"/>
      <c r="DC2261" s="166"/>
      <c r="DD2261" s="166"/>
      <c r="DE2261" s="166"/>
      <c r="DF2261" s="166"/>
      <c r="DG2261" s="166"/>
      <c r="DH2261" s="166"/>
      <c r="DI2261" s="166"/>
      <c r="DJ2261" s="166"/>
      <c r="DK2261" s="166"/>
      <c r="DL2261" s="166"/>
      <c r="DM2261" s="166"/>
      <c r="DN2261" s="166"/>
      <c r="DO2261" s="166"/>
      <c r="DP2261" s="166"/>
      <c r="DQ2261" s="166"/>
      <c r="DR2261" s="166"/>
      <c r="DS2261" s="166"/>
      <c r="DT2261" s="166"/>
      <c r="DU2261" s="166"/>
      <c r="DV2261" s="166"/>
      <c r="DW2261" s="166"/>
      <c r="DX2261" s="166"/>
      <c r="DY2261" s="166"/>
      <c r="DZ2261" s="166"/>
      <c r="EA2261" s="166"/>
      <c r="EB2261" s="166"/>
      <c r="EC2261" s="166"/>
      <c r="ED2261" s="166"/>
      <c r="EE2261" s="166"/>
      <c r="EF2261" s="166"/>
      <c r="EG2261" s="166"/>
      <c r="EH2261" s="166"/>
      <c r="EI2261" s="166"/>
      <c r="EJ2261" s="166"/>
      <c r="EK2261" s="166"/>
      <c r="EL2261" s="166"/>
      <c r="EM2261" s="166"/>
      <c r="EN2261" s="166"/>
      <c r="EO2261" s="166"/>
      <c r="EP2261" s="166"/>
      <c r="EQ2261" s="166"/>
      <c r="ER2261" s="166"/>
      <c r="ES2261" s="166"/>
      <c r="ET2261" s="166"/>
      <c r="EU2261" s="166"/>
      <c r="EV2261" s="166"/>
      <c r="EW2261" s="166"/>
      <c r="EX2261" s="166"/>
      <c r="EY2261" s="166"/>
      <c r="EZ2261" s="166"/>
      <c r="FA2261" s="166"/>
      <c r="FB2261" s="166"/>
      <c r="FC2261" s="166"/>
      <c r="FD2261" s="166"/>
      <c r="FE2261" s="166"/>
      <c r="FF2261" s="166"/>
      <c r="FG2261" s="166"/>
      <c r="FH2261" s="166"/>
      <c r="FI2261" s="166"/>
      <c r="FJ2261" s="166"/>
    </row>
    <row r="2262" spans="13:166" s="19" customFormat="1">
      <c r="M2262" s="166"/>
      <c r="N2262" s="166"/>
      <c r="O2262" s="166"/>
      <c r="P2262" s="166"/>
      <c r="Q2262" s="166"/>
      <c r="R2262" s="166"/>
      <c r="S2262" s="166"/>
      <c r="T2262" s="166"/>
      <c r="U2262" s="166"/>
      <c r="V2262" s="166"/>
      <c r="W2262" s="166"/>
      <c r="X2262" s="166"/>
      <c r="Y2262" s="166"/>
      <c r="Z2262" s="166"/>
      <c r="AA2262" s="166"/>
      <c r="AB2262" s="166"/>
      <c r="AC2262" s="166"/>
      <c r="AD2262" s="166"/>
      <c r="AE2262" s="166"/>
      <c r="AF2262" s="166"/>
      <c r="AG2262" s="166"/>
      <c r="AH2262" s="167"/>
      <c r="AI2262" s="167"/>
      <c r="AJ2262" s="167"/>
      <c r="AK2262" s="167"/>
      <c r="AL2262" s="167"/>
      <c r="AM2262" s="167"/>
      <c r="AN2262" s="167"/>
      <c r="AO2262" s="167"/>
      <c r="AP2262" s="167"/>
      <c r="AQ2262" s="167"/>
      <c r="AR2262" s="167"/>
      <c r="AS2262" s="167"/>
      <c r="AT2262" s="167"/>
      <c r="AU2262" s="167"/>
      <c r="AV2262" s="167"/>
      <c r="AW2262" s="167"/>
      <c r="AX2262" s="167"/>
      <c r="AY2262" s="167"/>
      <c r="AZ2262" s="167"/>
      <c r="BA2262" s="167"/>
      <c r="BB2262" s="167"/>
      <c r="BC2262" s="167"/>
      <c r="BD2262" s="167"/>
      <c r="BE2262" s="167"/>
      <c r="BF2262" s="167"/>
      <c r="BG2262" s="167"/>
      <c r="BH2262" s="167"/>
      <c r="BI2262" s="167"/>
      <c r="BJ2262" s="167"/>
      <c r="BK2262" s="167"/>
      <c r="BL2262" s="166"/>
      <c r="BM2262" s="166"/>
      <c r="BN2262" s="166"/>
      <c r="BO2262" s="166"/>
      <c r="BP2262" s="166"/>
      <c r="BQ2262" s="166"/>
      <c r="BR2262" s="166"/>
      <c r="BS2262" s="166"/>
      <c r="BT2262" s="166"/>
      <c r="BU2262" s="166"/>
      <c r="BV2262" s="166"/>
      <c r="BW2262" s="166"/>
      <c r="BX2262" s="166"/>
      <c r="BY2262" s="166"/>
      <c r="BZ2262" s="166"/>
      <c r="CA2262" s="166"/>
      <c r="CB2262" s="166"/>
      <c r="CC2262" s="166"/>
      <c r="CD2262" s="166"/>
      <c r="CE2262" s="166"/>
      <c r="CF2262" s="166"/>
      <c r="CG2262" s="166"/>
      <c r="CH2262" s="166"/>
      <c r="CI2262" s="166"/>
      <c r="CJ2262" s="166"/>
      <c r="CK2262" s="166"/>
      <c r="CL2262" s="166"/>
      <c r="CM2262" s="166"/>
      <c r="CN2262" s="166"/>
      <c r="CO2262" s="166"/>
      <c r="CP2262" s="166"/>
      <c r="CQ2262" s="166"/>
      <c r="CR2262" s="166"/>
      <c r="CS2262" s="166"/>
      <c r="CT2262" s="166"/>
      <c r="CU2262" s="166"/>
      <c r="CV2262" s="166"/>
      <c r="CW2262" s="166"/>
      <c r="CX2262" s="166"/>
      <c r="CY2262" s="166"/>
      <c r="CZ2262" s="166"/>
      <c r="DA2262" s="166"/>
      <c r="DB2262" s="166"/>
      <c r="DC2262" s="166"/>
      <c r="DD2262" s="166"/>
      <c r="DE2262" s="166"/>
      <c r="DF2262" s="166"/>
      <c r="DG2262" s="166"/>
      <c r="DH2262" s="166"/>
      <c r="DI2262" s="166"/>
      <c r="DJ2262" s="166"/>
      <c r="DK2262" s="166"/>
      <c r="DL2262" s="166"/>
      <c r="DM2262" s="166"/>
      <c r="DN2262" s="166"/>
      <c r="DO2262" s="166"/>
      <c r="DP2262" s="166"/>
      <c r="DQ2262" s="166"/>
      <c r="DR2262" s="166"/>
      <c r="DS2262" s="166"/>
      <c r="DT2262" s="166"/>
      <c r="DU2262" s="166"/>
      <c r="DV2262" s="166"/>
      <c r="DW2262" s="166"/>
      <c r="DX2262" s="166"/>
      <c r="DY2262" s="166"/>
      <c r="DZ2262" s="166"/>
      <c r="EA2262" s="166"/>
      <c r="EB2262" s="166"/>
      <c r="EC2262" s="166"/>
      <c r="ED2262" s="166"/>
      <c r="EE2262" s="166"/>
      <c r="EF2262" s="166"/>
      <c r="EG2262" s="166"/>
      <c r="EH2262" s="166"/>
      <c r="EI2262" s="166"/>
      <c r="EJ2262" s="166"/>
      <c r="EK2262" s="166"/>
      <c r="EL2262" s="166"/>
      <c r="EM2262" s="166"/>
      <c r="EN2262" s="166"/>
      <c r="EO2262" s="166"/>
      <c r="EP2262" s="166"/>
      <c r="EQ2262" s="166"/>
      <c r="ER2262" s="166"/>
      <c r="ES2262" s="166"/>
      <c r="ET2262" s="166"/>
      <c r="EU2262" s="166"/>
      <c r="EV2262" s="166"/>
      <c r="EW2262" s="166"/>
      <c r="EX2262" s="166"/>
      <c r="EY2262" s="166"/>
      <c r="EZ2262" s="166"/>
      <c r="FA2262" s="166"/>
      <c r="FB2262" s="166"/>
      <c r="FC2262" s="166"/>
      <c r="FD2262" s="166"/>
      <c r="FE2262" s="166"/>
      <c r="FF2262" s="166"/>
      <c r="FG2262" s="166"/>
      <c r="FH2262" s="166"/>
      <c r="FI2262" s="166"/>
      <c r="FJ2262" s="166"/>
    </row>
    <row r="2263" spans="13:166" s="19" customFormat="1">
      <c r="M2263" s="166"/>
      <c r="N2263" s="166"/>
      <c r="O2263" s="166"/>
      <c r="P2263" s="166"/>
      <c r="Q2263" s="166"/>
      <c r="R2263" s="166"/>
      <c r="S2263" s="166"/>
      <c r="T2263" s="166"/>
      <c r="U2263" s="166"/>
      <c r="V2263" s="166"/>
      <c r="W2263" s="166"/>
      <c r="X2263" s="166"/>
      <c r="Y2263" s="166"/>
      <c r="Z2263" s="166"/>
      <c r="AA2263" s="166"/>
      <c r="AB2263" s="166"/>
      <c r="AC2263" s="166"/>
      <c r="AD2263" s="166"/>
      <c r="AE2263" s="166"/>
      <c r="AF2263" s="166"/>
      <c r="AG2263" s="166"/>
      <c r="AH2263" s="167"/>
      <c r="AI2263" s="167"/>
      <c r="AJ2263" s="167"/>
      <c r="AK2263" s="167"/>
      <c r="AL2263" s="167"/>
      <c r="AM2263" s="167"/>
      <c r="AN2263" s="167"/>
      <c r="AO2263" s="167"/>
      <c r="AP2263" s="167"/>
      <c r="AQ2263" s="167"/>
      <c r="AR2263" s="167"/>
      <c r="AS2263" s="167"/>
      <c r="AT2263" s="167"/>
      <c r="AU2263" s="167"/>
      <c r="AV2263" s="167"/>
      <c r="AW2263" s="167"/>
      <c r="AX2263" s="167"/>
      <c r="AY2263" s="167"/>
      <c r="AZ2263" s="167"/>
      <c r="BA2263" s="167"/>
      <c r="BB2263" s="167"/>
      <c r="BC2263" s="167"/>
      <c r="BD2263" s="167"/>
      <c r="BE2263" s="167"/>
      <c r="BF2263" s="167"/>
      <c r="BG2263" s="167"/>
      <c r="BH2263" s="167"/>
      <c r="BI2263" s="167"/>
      <c r="BJ2263" s="167"/>
      <c r="BK2263" s="167"/>
      <c r="BL2263" s="166"/>
      <c r="BM2263" s="166"/>
      <c r="BN2263" s="166"/>
      <c r="BO2263" s="166"/>
      <c r="BP2263" s="166"/>
      <c r="BQ2263" s="166"/>
      <c r="BR2263" s="166"/>
      <c r="BS2263" s="166"/>
      <c r="BT2263" s="166"/>
      <c r="BU2263" s="166"/>
      <c r="BV2263" s="166"/>
      <c r="BW2263" s="166"/>
      <c r="BX2263" s="166"/>
      <c r="BY2263" s="166"/>
      <c r="BZ2263" s="166"/>
      <c r="CA2263" s="166"/>
      <c r="CB2263" s="166"/>
      <c r="CC2263" s="166"/>
      <c r="CD2263" s="166"/>
      <c r="CE2263" s="166"/>
      <c r="CF2263" s="166"/>
      <c r="CG2263" s="166"/>
      <c r="CH2263" s="166"/>
      <c r="CI2263" s="166"/>
      <c r="CJ2263" s="166"/>
      <c r="CK2263" s="166"/>
      <c r="CL2263" s="166"/>
      <c r="CM2263" s="166"/>
      <c r="CN2263" s="166"/>
      <c r="CO2263" s="166"/>
      <c r="CP2263" s="166"/>
      <c r="CQ2263" s="166"/>
      <c r="CR2263" s="166"/>
      <c r="CS2263" s="166"/>
      <c r="CT2263" s="166"/>
      <c r="CU2263" s="166"/>
      <c r="CV2263" s="166"/>
      <c r="CW2263" s="166"/>
      <c r="CX2263" s="166"/>
      <c r="CY2263" s="166"/>
      <c r="CZ2263" s="166"/>
      <c r="DA2263" s="166"/>
      <c r="DB2263" s="166"/>
      <c r="DC2263" s="166"/>
      <c r="DD2263" s="166"/>
      <c r="DE2263" s="166"/>
      <c r="DF2263" s="166"/>
      <c r="DG2263" s="166"/>
      <c r="DH2263" s="166"/>
      <c r="DI2263" s="166"/>
      <c r="DJ2263" s="166"/>
      <c r="DK2263" s="166"/>
      <c r="DL2263" s="166"/>
      <c r="DM2263" s="166"/>
      <c r="DN2263" s="166"/>
      <c r="DO2263" s="166"/>
      <c r="DP2263" s="166"/>
      <c r="DQ2263" s="166"/>
      <c r="DR2263" s="166"/>
      <c r="DS2263" s="166"/>
      <c r="DT2263" s="166"/>
      <c r="DU2263" s="166"/>
      <c r="DV2263" s="166"/>
      <c r="DW2263" s="166"/>
      <c r="DX2263" s="166"/>
      <c r="DY2263" s="166"/>
      <c r="DZ2263" s="166"/>
      <c r="EA2263" s="166"/>
      <c r="EB2263" s="166"/>
      <c r="EC2263" s="166"/>
      <c r="ED2263" s="166"/>
      <c r="EE2263" s="166"/>
      <c r="EF2263" s="166"/>
      <c r="EG2263" s="166"/>
      <c r="EH2263" s="166"/>
      <c r="EI2263" s="166"/>
      <c r="EJ2263" s="166"/>
      <c r="EK2263" s="166"/>
      <c r="EL2263" s="166"/>
      <c r="EM2263" s="166"/>
      <c r="EN2263" s="166"/>
      <c r="EO2263" s="166"/>
      <c r="EP2263" s="166"/>
      <c r="EQ2263" s="166"/>
      <c r="ER2263" s="166"/>
      <c r="ES2263" s="166"/>
      <c r="ET2263" s="166"/>
      <c r="EU2263" s="166"/>
      <c r="EV2263" s="166"/>
      <c r="EW2263" s="166"/>
      <c r="EX2263" s="166"/>
      <c r="EY2263" s="166"/>
      <c r="EZ2263" s="166"/>
      <c r="FA2263" s="166"/>
      <c r="FB2263" s="166"/>
      <c r="FC2263" s="166"/>
      <c r="FD2263" s="166"/>
      <c r="FE2263" s="166"/>
      <c r="FF2263" s="166"/>
      <c r="FG2263" s="166"/>
      <c r="FH2263" s="166"/>
      <c r="FI2263" s="166"/>
      <c r="FJ2263" s="166"/>
    </row>
    <row r="2264" spans="13:166" s="19" customFormat="1">
      <c r="M2264" s="166"/>
      <c r="N2264" s="166"/>
      <c r="O2264" s="166"/>
      <c r="P2264" s="166"/>
      <c r="Q2264" s="166"/>
      <c r="R2264" s="166"/>
      <c r="S2264" s="166"/>
      <c r="T2264" s="166"/>
      <c r="U2264" s="166"/>
      <c r="V2264" s="166"/>
      <c r="W2264" s="166"/>
      <c r="X2264" s="166"/>
      <c r="Y2264" s="166"/>
      <c r="Z2264" s="166"/>
      <c r="AA2264" s="166"/>
      <c r="AB2264" s="166"/>
      <c r="AC2264" s="166"/>
      <c r="AD2264" s="166"/>
      <c r="AE2264" s="166"/>
      <c r="AF2264" s="166"/>
      <c r="AG2264" s="166"/>
      <c r="AH2264" s="167"/>
      <c r="AI2264" s="167"/>
      <c r="AJ2264" s="167"/>
      <c r="AK2264" s="167"/>
      <c r="AL2264" s="167"/>
      <c r="AM2264" s="167"/>
      <c r="AN2264" s="167"/>
      <c r="AO2264" s="167"/>
      <c r="AP2264" s="167"/>
      <c r="AQ2264" s="167"/>
      <c r="AR2264" s="167"/>
      <c r="AS2264" s="167"/>
      <c r="AT2264" s="167"/>
      <c r="AU2264" s="167"/>
      <c r="AV2264" s="167"/>
      <c r="AW2264" s="167"/>
      <c r="AX2264" s="167"/>
      <c r="AY2264" s="167"/>
      <c r="AZ2264" s="167"/>
      <c r="BA2264" s="167"/>
      <c r="BB2264" s="167"/>
      <c r="BC2264" s="167"/>
      <c r="BD2264" s="167"/>
      <c r="BE2264" s="167"/>
      <c r="BF2264" s="167"/>
      <c r="BG2264" s="167"/>
      <c r="BH2264" s="167"/>
      <c r="BI2264" s="167"/>
      <c r="BJ2264" s="167"/>
      <c r="BK2264" s="167"/>
      <c r="BL2264" s="166"/>
      <c r="BM2264" s="166"/>
      <c r="BN2264" s="166"/>
      <c r="BO2264" s="166"/>
      <c r="BP2264" s="166"/>
      <c r="BQ2264" s="166"/>
      <c r="BR2264" s="166"/>
      <c r="BS2264" s="166"/>
      <c r="BT2264" s="166"/>
      <c r="BU2264" s="166"/>
      <c r="BV2264" s="166"/>
      <c r="BW2264" s="166"/>
      <c r="BX2264" s="166"/>
      <c r="BY2264" s="166"/>
      <c r="BZ2264" s="166"/>
      <c r="CA2264" s="166"/>
      <c r="CB2264" s="166"/>
      <c r="CC2264" s="166"/>
      <c r="CD2264" s="166"/>
      <c r="CE2264" s="166"/>
      <c r="CF2264" s="166"/>
      <c r="CG2264" s="166"/>
      <c r="CH2264" s="166"/>
      <c r="CI2264" s="166"/>
      <c r="CJ2264" s="166"/>
      <c r="CK2264" s="166"/>
      <c r="CL2264" s="166"/>
      <c r="CM2264" s="166"/>
      <c r="CN2264" s="166"/>
      <c r="CO2264" s="166"/>
      <c r="CP2264" s="166"/>
      <c r="CQ2264" s="166"/>
      <c r="CR2264" s="166"/>
      <c r="CS2264" s="166"/>
      <c r="CT2264" s="166"/>
      <c r="CU2264" s="166"/>
      <c r="CV2264" s="166"/>
      <c r="CW2264" s="166"/>
      <c r="CX2264" s="166"/>
      <c r="CY2264" s="166"/>
      <c r="CZ2264" s="166"/>
      <c r="DA2264" s="166"/>
      <c r="DB2264" s="166"/>
      <c r="DC2264" s="166"/>
      <c r="DD2264" s="166"/>
      <c r="DE2264" s="166"/>
      <c r="DF2264" s="166"/>
      <c r="DG2264" s="166"/>
      <c r="DH2264" s="166"/>
      <c r="DI2264" s="166"/>
      <c r="DJ2264" s="166"/>
      <c r="DK2264" s="166"/>
      <c r="DL2264" s="166"/>
      <c r="DM2264" s="166"/>
      <c r="DN2264" s="166"/>
      <c r="DO2264" s="166"/>
      <c r="DP2264" s="166"/>
      <c r="DQ2264" s="166"/>
      <c r="DR2264" s="166"/>
      <c r="DS2264" s="166"/>
      <c r="DT2264" s="166"/>
      <c r="DU2264" s="166"/>
      <c r="DV2264" s="166"/>
      <c r="DW2264" s="166"/>
      <c r="DX2264" s="166"/>
      <c r="DY2264" s="166"/>
      <c r="DZ2264" s="166"/>
      <c r="EA2264" s="166"/>
      <c r="EB2264" s="166"/>
      <c r="EC2264" s="166"/>
      <c r="ED2264" s="166"/>
      <c r="EE2264" s="166"/>
      <c r="EF2264" s="166"/>
      <c r="EG2264" s="166"/>
      <c r="EH2264" s="166"/>
      <c r="EI2264" s="166"/>
      <c r="EJ2264" s="166"/>
      <c r="EK2264" s="166"/>
      <c r="EL2264" s="166"/>
      <c r="EM2264" s="166"/>
      <c r="EN2264" s="166"/>
      <c r="EO2264" s="166"/>
      <c r="EP2264" s="166"/>
      <c r="EQ2264" s="166"/>
      <c r="ER2264" s="166"/>
      <c r="ES2264" s="166"/>
      <c r="ET2264" s="166"/>
      <c r="EU2264" s="166"/>
      <c r="EV2264" s="166"/>
      <c r="EW2264" s="166"/>
      <c r="EX2264" s="166"/>
      <c r="EY2264" s="166"/>
      <c r="EZ2264" s="166"/>
      <c r="FA2264" s="166"/>
      <c r="FB2264" s="166"/>
      <c r="FC2264" s="166"/>
      <c r="FD2264" s="166"/>
      <c r="FE2264" s="166"/>
      <c r="FF2264" s="166"/>
      <c r="FG2264" s="166"/>
      <c r="FH2264" s="166"/>
      <c r="FI2264" s="166"/>
      <c r="FJ2264" s="166"/>
    </row>
    <row r="2265" spans="13:166" s="19" customFormat="1">
      <c r="M2265" s="166"/>
      <c r="N2265" s="166"/>
      <c r="O2265" s="166"/>
      <c r="P2265" s="166"/>
      <c r="Q2265" s="166"/>
      <c r="R2265" s="166"/>
      <c r="S2265" s="166"/>
      <c r="T2265" s="166"/>
      <c r="U2265" s="166"/>
      <c r="V2265" s="166"/>
      <c r="W2265" s="166"/>
      <c r="X2265" s="166"/>
      <c r="Y2265" s="166"/>
      <c r="Z2265" s="166"/>
      <c r="AA2265" s="166"/>
      <c r="AB2265" s="166"/>
      <c r="AC2265" s="166"/>
      <c r="AD2265" s="166"/>
      <c r="AE2265" s="166"/>
      <c r="AF2265" s="166"/>
      <c r="AG2265" s="166"/>
      <c r="AH2265" s="167"/>
      <c r="AI2265" s="167"/>
      <c r="AJ2265" s="167"/>
      <c r="AK2265" s="167"/>
      <c r="AL2265" s="167"/>
      <c r="AM2265" s="167"/>
      <c r="AN2265" s="167"/>
      <c r="AO2265" s="167"/>
      <c r="AP2265" s="167"/>
      <c r="AQ2265" s="167"/>
      <c r="AR2265" s="167"/>
      <c r="AS2265" s="167"/>
      <c r="AT2265" s="167"/>
      <c r="AU2265" s="167"/>
      <c r="AV2265" s="167"/>
      <c r="AW2265" s="167"/>
      <c r="AX2265" s="167"/>
      <c r="AY2265" s="167"/>
      <c r="AZ2265" s="167"/>
      <c r="BA2265" s="167"/>
      <c r="BB2265" s="167"/>
      <c r="BC2265" s="167"/>
      <c r="BD2265" s="167"/>
      <c r="BE2265" s="167"/>
      <c r="BF2265" s="167"/>
      <c r="BG2265" s="167"/>
      <c r="BH2265" s="167"/>
      <c r="BI2265" s="167"/>
      <c r="BJ2265" s="167"/>
      <c r="BK2265" s="167"/>
      <c r="BL2265" s="166"/>
      <c r="BM2265" s="166"/>
      <c r="BN2265" s="166"/>
      <c r="BO2265" s="166"/>
      <c r="BP2265" s="166"/>
      <c r="BQ2265" s="166"/>
      <c r="BR2265" s="166"/>
      <c r="BS2265" s="166"/>
      <c r="BT2265" s="166"/>
      <c r="BU2265" s="166"/>
      <c r="BV2265" s="166"/>
      <c r="BW2265" s="166"/>
      <c r="BX2265" s="166"/>
      <c r="BY2265" s="166"/>
      <c r="BZ2265" s="166"/>
      <c r="CA2265" s="166"/>
      <c r="CB2265" s="166"/>
      <c r="CC2265" s="166"/>
      <c r="CD2265" s="166"/>
      <c r="CE2265" s="166"/>
      <c r="CF2265" s="166"/>
      <c r="CG2265" s="166"/>
      <c r="CH2265" s="166"/>
      <c r="CI2265" s="166"/>
      <c r="CJ2265" s="166"/>
      <c r="CK2265" s="166"/>
      <c r="CL2265" s="166"/>
      <c r="CM2265" s="166"/>
      <c r="CN2265" s="166"/>
      <c r="CO2265" s="166"/>
      <c r="CP2265" s="166"/>
      <c r="CQ2265" s="166"/>
      <c r="CR2265" s="166"/>
      <c r="CS2265" s="166"/>
      <c r="CT2265" s="166"/>
      <c r="CU2265" s="166"/>
      <c r="CV2265" s="166"/>
      <c r="CW2265" s="166"/>
      <c r="CX2265" s="166"/>
      <c r="CY2265" s="166"/>
      <c r="CZ2265" s="166"/>
      <c r="DA2265" s="166"/>
      <c r="DB2265" s="166"/>
      <c r="DC2265" s="166"/>
      <c r="DD2265" s="166"/>
      <c r="DE2265" s="166"/>
      <c r="DF2265" s="166"/>
      <c r="DG2265" s="166"/>
      <c r="DH2265" s="166"/>
      <c r="DI2265" s="166"/>
      <c r="DJ2265" s="166"/>
      <c r="DK2265" s="166"/>
      <c r="DL2265" s="166"/>
      <c r="DM2265" s="166"/>
      <c r="DN2265" s="166"/>
      <c r="DO2265" s="166"/>
      <c r="DP2265" s="166"/>
      <c r="DQ2265" s="166"/>
      <c r="DR2265" s="166"/>
      <c r="DS2265" s="166"/>
      <c r="DT2265" s="166"/>
      <c r="DU2265" s="166"/>
      <c r="DV2265" s="166"/>
      <c r="DW2265" s="166"/>
      <c r="DX2265" s="166"/>
      <c r="DY2265" s="166"/>
      <c r="DZ2265" s="166"/>
      <c r="EA2265" s="166"/>
      <c r="EB2265" s="166"/>
      <c r="EC2265" s="166"/>
      <c r="ED2265" s="166"/>
      <c r="EE2265" s="166"/>
      <c r="EF2265" s="166"/>
      <c r="EG2265" s="166"/>
      <c r="EH2265" s="166"/>
      <c r="EI2265" s="166"/>
      <c r="EJ2265" s="166"/>
      <c r="EK2265" s="166"/>
      <c r="EL2265" s="166"/>
      <c r="EM2265" s="166"/>
      <c r="EN2265" s="166"/>
      <c r="EO2265" s="166"/>
      <c r="EP2265" s="166"/>
      <c r="EQ2265" s="166"/>
      <c r="ER2265" s="166"/>
      <c r="ES2265" s="166"/>
      <c r="ET2265" s="166"/>
      <c r="EU2265" s="166"/>
      <c r="EV2265" s="166"/>
      <c r="EW2265" s="166"/>
      <c r="EX2265" s="166"/>
      <c r="EY2265" s="166"/>
      <c r="EZ2265" s="166"/>
      <c r="FA2265" s="166"/>
      <c r="FB2265" s="166"/>
      <c r="FC2265" s="166"/>
      <c r="FD2265" s="166"/>
      <c r="FE2265" s="166"/>
      <c r="FF2265" s="166"/>
      <c r="FG2265" s="166"/>
      <c r="FH2265" s="166"/>
      <c r="FI2265" s="166"/>
      <c r="FJ2265" s="166"/>
    </row>
    <row r="2266" spans="13:166" s="19" customFormat="1">
      <c r="M2266" s="166"/>
      <c r="N2266" s="166"/>
      <c r="O2266" s="166"/>
      <c r="P2266" s="166"/>
      <c r="Q2266" s="166"/>
      <c r="R2266" s="166"/>
      <c r="S2266" s="166"/>
      <c r="T2266" s="166"/>
      <c r="U2266" s="166"/>
      <c r="V2266" s="166"/>
      <c r="W2266" s="166"/>
      <c r="X2266" s="166"/>
      <c r="Y2266" s="166"/>
      <c r="Z2266" s="166"/>
      <c r="AA2266" s="166"/>
      <c r="AB2266" s="166"/>
      <c r="AC2266" s="166"/>
      <c r="AD2266" s="166"/>
      <c r="AE2266" s="166"/>
      <c r="AF2266" s="166"/>
      <c r="AG2266" s="166"/>
      <c r="AH2266" s="167"/>
      <c r="AI2266" s="167"/>
      <c r="AJ2266" s="167"/>
      <c r="AK2266" s="167"/>
      <c r="AL2266" s="167"/>
      <c r="AM2266" s="167"/>
      <c r="AN2266" s="167"/>
      <c r="AO2266" s="167"/>
      <c r="AP2266" s="167"/>
      <c r="AQ2266" s="167"/>
      <c r="AR2266" s="167"/>
      <c r="AS2266" s="167"/>
      <c r="AT2266" s="167"/>
      <c r="AU2266" s="167"/>
      <c r="AV2266" s="167"/>
      <c r="AW2266" s="167"/>
      <c r="AX2266" s="167"/>
      <c r="AY2266" s="167"/>
      <c r="AZ2266" s="167"/>
      <c r="BA2266" s="167"/>
      <c r="BB2266" s="167"/>
      <c r="BC2266" s="167"/>
      <c r="BD2266" s="167"/>
      <c r="BE2266" s="167"/>
      <c r="BF2266" s="167"/>
      <c r="BG2266" s="167"/>
      <c r="BH2266" s="167"/>
      <c r="BI2266" s="167"/>
      <c r="BJ2266" s="167"/>
      <c r="BK2266" s="167"/>
      <c r="BL2266" s="166"/>
      <c r="BM2266" s="166"/>
      <c r="BN2266" s="166"/>
      <c r="BO2266" s="166"/>
      <c r="BP2266" s="166"/>
      <c r="BQ2266" s="166"/>
      <c r="BR2266" s="166"/>
      <c r="BS2266" s="166"/>
      <c r="BT2266" s="166"/>
      <c r="BU2266" s="166"/>
      <c r="BV2266" s="166"/>
      <c r="BW2266" s="166"/>
      <c r="BX2266" s="166"/>
      <c r="BY2266" s="166"/>
      <c r="BZ2266" s="166"/>
      <c r="CA2266" s="166"/>
      <c r="CB2266" s="166"/>
      <c r="CC2266" s="166"/>
      <c r="CD2266" s="166"/>
      <c r="CE2266" s="166"/>
      <c r="CF2266" s="166"/>
      <c r="CG2266" s="166"/>
      <c r="CH2266" s="166"/>
      <c r="CI2266" s="166"/>
      <c r="CJ2266" s="166"/>
      <c r="CK2266" s="166"/>
      <c r="CL2266" s="166"/>
      <c r="CM2266" s="166"/>
      <c r="CN2266" s="166"/>
      <c r="CO2266" s="166"/>
      <c r="CP2266" s="166"/>
      <c r="CQ2266" s="166"/>
      <c r="CR2266" s="166"/>
      <c r="CS2266" s="166"/>
      <c r="CT2266" s="166"/>
      <c r="CU2266" s="166"/>
      <c r="CV2266" s="166"/>
      <c r="CW2266" s="166"/>
      <c r="CX2266" s="166"/>
      <c r="CY2266" s="166"/>
      <c r="CZ2266" s="166"/>
      <c r="DA2266" s="166"/>
      <c r="DB2266" s="166"/>
      <c r="DC2266" s="166"/>
      <c r="DD2266" s="166"/>
      <c r="DE2266" s="166"/>
      <c r="DF2266" s="166"/>
      <c r="DG2266" s="166"/>
      <c r="DH2266" s="166"/>
      <c r="DI2266" s="166"/>
      <c r="DJ2266" s="166"/>
      <c r="DK2266" s="166"/>
      <c r="DL2266" s="166"/>
      <c r="DM2266" s="166"/>
      <c r="DN2266" s="166"/>
      <c r="DO2266" s="166"/>
      <c r="DP2266" s="166"/>
      <c r="DQ2266" s="166"/>
      <c r="DR2266" s="166"/>
      <c r="DS2266" s="166"/>
      <c r="DT2266" s="166"/>
      <c r="DU2266" s="166"/>
      <c r="DV2266" s="166"/>
      <c r="DW2266" s="166"/>
      <c r="DX2266" s="166"/>
      <c r="DY2266" s="166"/>
      <c r="DZ2266" s="166"/>
      <c r="EA2266" s="166"/>
      <c r="EB2266" s="166"/>
      <c r="EC2266" s="166"/>
      <c r="ED2266" s="166"/>
      <c r="EE2266" s="166"/>
      <c r="EF2266" s="166"/>
      <c r="EG2266" s="166"/>
      <c r="EH2266" s="166"/>
      <c r="EI2266" s="166"/>
      <c r="EJ2266" s="166"/>
      <c r="EK2266" s="166"/>
      <c r="EL2266" s="166"/>
      <c r="EM2266" s="166"/>
      <c r="EN2266" s="166"/>
      <c r="EO2266" s="166"/>
      <c r="EP2266" s="166"/>
      <c r="EQ2266" s="166"/>
      <c r="ER2266" s="166"/>
      <c r="ES2266" s="166"/>
      <c r="ET2266" s="166"/>
      <c r="EU2266" s="166"/>
      <c r="EV2266" s="166"/>
      <c r="EW2266" s="166"/>
      <c r="EX2266" s="166"/>
      <c r="EY2266" s="166"/>
      <c r="EZ2266" s="166"/>
      <c r="FA2266" s="166"/>
      <c r="FB2266" s="166"/>
      <c r="FC2266" s="166"/>
      <c r="FD2266" s="166"/>
      <c r="FE2266" s="166"/>
      <c r="FF2266" s="166"/>
      <c r="FG2266" s="166"/>
      <c r="FH2266" s="166"/>
      <c r="FI2266" s="166"/>
      <c r="FJ2266" s="166"/>
    </row>
    <row r="2267" spans="13:166" s="19" customFormat="1">
      <c r="M2267" s="166"/>
      <c r="N2267" s="166"/>
      <c r="O2267" s="166"/>
      <c r="P2267" s="166"/>
      <c r="Q2267" s="166"/>
      <c r="R2267" s="166"/>
      <c r="S2267" s="166"/>
      <c r="T2267" s="166"/>
      <c r="U2267" s="166"/>
      <c r="V2267" s="166"/>
      <c r="W2267" s="166"/>
      <c r="X2267" s="166"/>
      <c r="Y2267" s="166"/>
      <c r="Z2267" s="166"/>
      <c r="AA2267" s="166"/>
      <c r="AB2267" s="166"/>
      <c r="AC2267" s="166"/>
      <c r="AD2267" s="166"/>
      <c r="AE2267" s="166"/>
      <c r="AF2267" s="166"/>
      <c r="AG2267" s="166"/>
      <c r="AH2267" s="167"/>
      <c r="AI2267" s="167"/>
      <c r="AJ2267" s="167"/>
      <c r="AK2267" s="167"/>
      <c r="AL2267" s="167"/>
      <c r="AM2267" s="167"/>
      <c r="AN2267" s="167"/>
      <c r="AO2267" s="167"/>
      <c r="AP2267" s="167"/>
      <c r="AQ2267" s="167"/>
      <c r="AR2267" s="167"/>
      <c r="AS2267" s="167"/>
      <c r="AT2267" s="167"/>
      <c r="AU2267" s="167"/>
      <c r="AV2267" s="167"/>
      <c r="AW2267" s="167"/>
      <c r="AX2267" s="167"/>
      <c r="AY2267" s="167"/>
      <c r="AZ2267" s="167"/>
      <c r="BA2267" s="167"/>
      <c r="BB2267" s="167"/>
      <c r="BC2267" s="167"/>
      <c r="BD2267" s="167"/>
      <c r="BE2267" s="167"/>
      <c r="BF2267" s="167"/>
      <c r="BG2267" s="167"/>
      <c r="BH2267" s="167"/>
      <c r="BI2267" s="167"/>
      <c r="BJ2267" s="167"/>
      <c r="BK2267" s="167"/>
      <c r="BL2267" s="166"/>
      <c r="BM2267" s="166"/>
      <c r="BN2267" s="166"/>
      <c r="BO2267" s="166"/>
      <c r="BP2267" s="166"/>
      <c r="BQ2267" s="166"/>
      <c r="BR2267" s="166"/>
      <c r="BS2267" s="166"/>
      <c r="BT2267" s="166"/>
      <c r="BU2267" s="166"/>
      <c r="BV2267" s="166"/>
      <c r="BW2267" s="166"/>
      <c r="BX2267" s="166"/>
      <c r="BY2267" s="166"/>
      <c r="BZ2267" s="166"/>
      <c r="CA2267" s="166"/>
      <c r="CB2267" s="166"/>
      <c r="CC2267" s="166"/>
      <c r="CD2267" s="166"/>
      <c r="CE2267" s="166"/>
      <c r="CF2267" s="166"/>
      <c r="CG2267" s="166"/>
      <c r="CH2267" s="166"/>
      <c r="CI2267" s="166"/>
      <c r="CJ2267" s="166"/>
      <c r="CK2267" s="166"/>
      <c r="CL2267" s="166"/>
      <c r="CM2267" s="166"/>
      <c r="CN2267" s="166"/>
      <c r="CO2267" s="166"/>
      <c r="CP2267" s="166"/>
      <c r="CQ2267" s="166"/>
      <c r="CR2267" s="166"/>
      <c r="CS2267" s="166"/>
      <c r="CT2267" s="166"/>
      <c r="CU2267" s="166"/>
      <c r="CV2267" s="166"/>
      <c r="CW2267" s="166"/>
      <c r="CX2267" s="166"/>
      <c r="CY2267" s="166"/>
      <c r="CZ2267" s="166"/>
      <c r="DA2267" s="166"/>
      <c r="DB2267" s="166"/>
      <c r="DC2267" s="166"/>
      <c r="DD2267" s="166"/>
      <c r="DE2267" s="166"/>
      <c r="DF2267" s="166"/>
      <c r="DG2267" s="166"/>
      <c r="DH2267" s="166"/>
      <c r="DI2267" s="166"/>
      <c r="DJ2267" s="166"/>
      <c r="DK2267" s="166"/>
      <c r="DL2267" s="166"/>
      <c r="DM2267" s="166"/>
      <c r="DN2267" s="166"/>
      <c r="DO2267" s="166"/>
      <c r="DP2267" s="166"/>
      <c r="DQ2267" s="166"/>
      <c r="DR2267" s="166"/>
      <c r="DS2267" s="166"/>
      <c r="DT2267" s="166"/>
      <c r="DU2267" s="166"/>
      <c r="DV2267" s="166"/>
      <c r="DW2267" s="166"/>
      <c r="DX2267" s="166"/>
      <c r="DY2267" s="166"/>
      <c r="DZ2267" s="166"/>
      <c r="EA2267" s="166"/>
      <c r="EB2267" s="166"/>
      <c r="EC2267" s="166"/>
      <c r="ED2267" s="166"/>
      <c r="EE2267" s="166"/>
      <c r="EF2267" s="166"/>
      <c r="EG2267" s="166"/>
      <c r="EH2267" s="166"/>
      <c r="EI2267" s="166"/>
      <c r="EJ2267" s="166"/>
      <c r="EK2267" s="166"/>
      <c r="EL2267" s="166"/>
      <c r="EM2267" s="166"/>
      <c r="EN2267" s="166"/>
      <c r="EO2267" s="166"/>
      <c r="EP2267" s="166"/>
      <c r="EQ2267" s="166"/>
      <c r="ER2267" s="166"/>
      <c r="ES2267" s="166"/>
      <c r="ET2267" s="166"/>
      <c r="EU2267" s="166"/>
      <c r="EV2267" s="166"/>
      <c r="EW2267" s="166"/>
      <c r="EX2267" s="166"/>
      <c r="EY2267" s="166"/>
      <c r="EZ2267" s="166"/>
      <c r="FA2267" s="166"/>
      <c r="FB2267" s="166"/>
      <c r="FC2267" s="166"/>
      <c r="FD2267" s="166"/>
      <c r="FE2267" s="166"/>
      <c r="FF2267" s="166"/>
      <c r="FG2267" s="166"/>
      <c r="FH2267" s="166"/>
      <c r="FI2267" s="166"/>
      <c r="FJ2267" s="166"/>
    </row>
    <row r="2268" spans="13:166" s="19" customFormat="1">
      <c r="M2268" s="166"/>
      <c r="N2268" s="166"/>
      <c r="O2268" s="166"/>
      <c r="P2268" s="166"/>
      <c r="Q2268" s="166"/>
      <c r="R2268" s="166"/>
      <c r="S2268" s="166"/>
      <c r="T2268" s="166"/>
      <c r="U2268" s="166"/>
      <c r="V2268" s="166"/>
      <c r="W2268" s="166"/>
      <c r="X2268" s="166"/>
      <c r="Y2268" s="166"/>
      <c r="Z2268" s="166"/>
      <c r="AA2268" s="166"/>
      <c r="AB2268" s="166"/>
      <c r="AC2268" s="166"/>
      <c r="AD2268" s="166"/>
      <c r="AE2268" s="166"/>
      <c r="AF2268" s="166"/>
      <c r="AG2268" s="166"/>
      <c r="AH2268" s="167"/>
      <c r="AI2268" s="167"/>
      <c r="AJ2268" s="167"/>
      <c r="AK2268" s="167"/>
      <c r="AL2268" s="167"/>
      <c r="AM2268" s="167"/>
      <c r="AN2268" s="167"/>
      <c r="AO2268" s="167"/>
      <c r="AP2268" s="167"/>
      <c r="AQ2268" s="167"/>
      <c r="AR2268" s="167"/>
      <c r="AS2268" s="167"/>
      <c r="AT2268" s="167"/>
      <c r="AU2268" s="167"/>
      <c r="AV2268" s="167"/>
      <c r="AW2268" s="167"/>
      <c r="AX2268" s="167"/>
      <c r="AY2268" s="167"/>
      <c r="AZ2268" s="167"/>
      <c r="BA2268" s="167"/>
      <c r="BB2268" s="167"/>
      <c r="BC2268" s="167"/>
      <c r="BD2268" s="167"/>
      <c r="BE2268" s="167"/>
      <c r="BF2268" s="167"/>
      <c r="BG2268" s="167"/>
      <c r="BH2268" s="167"/>
      <c r="BI2268" s="167"/>
      <c r="BJ2268" s="167"/>
      <c r="BK2268" s="167"/>
      <c r="BL2268" s="166"/>
      <c r="BM2268" s="166"/>
      <c r="BN2268" s="166"/>
      <c r="BO2268" s="166"/>
      <c r="BP2268" s="166"/>
      <c r="BQ2268" s="166"/>
      <c r="BR2268" s="166"/>
      <c r="BS2268" s="166"/>
      <c r="BT2268" s="166"/>
      <c r="BU2268" s="166"/>
      <c r="BV2268" s="166"/>
      <c r="BW2268" s="166"/>
      <c r="BX2268" s="166"/>
      <c r="BY2268" s="166"/>
      <c r="BZ2268" s="166"/>
      <c r="CA2268" s="166"/>
      <c r="CB2268" s="166"/>
      <c r="CC2268" s="166"/>
      <c r="CD2268" s="166"/>
      <c r="CE2268" s="166"/>
      <c r="CF2268" s="166"/>
      <c r="CG2268" s="166"/>
      <c r="CH2268" s="166"/>
      <c r="CI2268" s="166"/>
      <c r="CJ2268" s="166"/>
      <c r="CK2268" s="166"/>
      <c r="CL2268" s="166"/>
      <c r="CM2268" s="166"/>
      <c r="CN2268" s="166"/>
      <c r="CO2268" s="166"/>
      <c r="CP2268" s="166"/>
      <c r="CQ2268" s="166"/>
      <c r="CR2268" s="166"/>
      <c r="CS2268" s="166"/>
      <c r="CT2268" s="166"/>
      <c r="CU2268" s="166"/>
      <c r="CV2268" s="166"/>
      <c r="CW2268" s="166"/>
      <c r="CX2268" s="166"/>
      <c r="CY2268" s="166"/>
      <c r="CZ2268" s="166"/>
      <c r="DA2268" s="166"/>
      <c r="DB2268" s="166"/>
      <c r="DC2268" s="166"/>
      <c r="DD2268" s="166"/>
      <c r="DE2268" s="166"/>
      <c r="DF2268" s="166"/>
      <c r="DG2268" s="166"/>
      <c r="DH2268" s="166"/>
      <c r="DI2268" s="166"/>
      <c r="DJ2268" s="166"/>
      <c r="DK2268" s="166"/>
      <c r="DL2268" s="166"/>
      <c r="DM2268" s="166"/>
      <c r="DN2268" s="166"/>
      <c r="DO2268" s="166"/>
      <c r="DP2268" s="166"/>
      <c r="DQ2268" s="166"/>
      <c r="DR2268" s="166"/>
      <c r="DS2268" s="166"/>
      <c r="DT2268" s="166"/>
      <c r="DU2268" s="166"/>
      <c r="DV2268" s="166"/>
      <c r="DW2268" s="166"/>
      <c r="DX2268" s="166"/>
      <c r="DY2268" s="166"/>
      <c r="DZ2268" s="166"/>
      <c r="EA2268" s="166"/>
      <c r="EB2268" s="166"/>
      <c r="EC2268" s="166"/>
      <c r="ED2268" s="166"/>
      <c r="EE2268" s="166"/>
      <c r="EF2268" s="166"/>
      <c r="EG2268" s="166"/>
      <c r="EH2268" s="166"/>
      <c r="EI2268" s="166"/>
      <c r="EJ2268" s="166"/>
      <c r="EK2268" s="166"/>
      <c r="EL2268" s="166"/>
      <c r="EM2268" s="166"/>
      <c r="EN2268" s="166"/>
      <c r="EO2268" s="166"/>
      <c r="EP2268" s="166"/>
      <c r="EQ2268" s="166"/>
      <c r="ER2268" s="166"/>
      <c r="ES2268" s="166"/>
      <c r="ET2268" s="166"/>
      <c r="EU2268" s="166"/>
      <c r="EV2268" s="166"/>
      <c r="EW2268" s="166"/>
      <c r="EX2268" s="166"/>
      <c r="EY2268" s="166"/>
      <c r="EZ2268" s="166"/>
      <c r="FA2268" s="166"/>
      <c r="FB2268" s="166"/>
      <c r="FC2268" s="166"/>
      <c r="FD2268" s="166"/>
      <c r="FE2268" s="166"/>
      <c r="FF2268" s="166"/>
      <c r="FG2268" s="166"/>
      <c r="FH2268" s="166"/>
      <c r="FI2268" s="166"/>
      <c r="FJ2268" s="166"/>
    </row>
    <row r="2269" spans="13:166" s="19" customFormat="1">
      <c r="M2269" s="166"/>
      <c r="N2269" s="166"/>
      <c r="O2269" s="166"/>
      <c r="P2269" s="166"/>
      <c r="Q2269" s="166"/>
      <c r="R2269" s="166"/>
      <c r="S2269" s="166"/>
      <c r="T2269" s="166"/>
      <c r="U2269" s="166"/>
      <c r="V2269" s="166"/>
      <c r="W2269" s="166"/>
      <c r="X2269" s="166"/>
      <c r="Y2269" s="166"/>
      <c r="Z2269" s="166"/>
      <c r="AA2269" s="166"/>
      <c r="AB2269" s="166"/>
      <c r="AC2269" s="166"/>
      <c r="AD2269" s="166"/>
      <c r="AE2269" s="166"/>
      <c r="AF2269" s="166"/>
      <c r="AG2269" s="166"/>
      <c r="AH2269" s="167"/>
      <c r="AI2269" s="167"/>
      <c r="AJ2269" s="167"/>
      <c r="AK2269" s="167"/>
      <c r="AL2269" s="167"/>
      <c r="AM2269" s="167"/>
      <c r="AN2269" s="167"/>
      <c r="AO2269" s="167"/>
      <c r="AP2269" s="167"/>
      <c r="AQ2269" s="167"/>
      <c r="AR2269" s="167"/>
      <c r="AS2269" s="167"/>
      <c r="AT2269" s="167"/>
      <c r="AU2269" s="167"/>
      <c r="AV2269" s="167"/>
      <c r="AW2269" s="167"/>
      <c r="AX2269" s="167"/>
      <c r="AY2269" s="167"/>
      <c r="AZ2269" s="167"/>
      <c r="BA2269" s="167"/>
      <c r="BB2269" s="167"/>
      <c r="BC2269" s="167"/>
      <c r="BD2269" s="167"/>
      <c r="BE2269" s="167"/>
      <c r="BF2269" s="167"/>
      <c r="BG2269" s="167"/>
      <c r="BH2269" s="167"/>
      <c r="BI2269" s="167"/>
      <c r="BJ2269" s="167"/>
      <c r="BK2269" s="167"/>
      <c r="BL2269" s="166"/>
      <c r="BM2269" s="166"/>
      <c r="BN2269" s="166"/>
      <c r="BO2269" s="166"/>
      <c r="BP2269" s="166"/>
      <c r="BQ2269" s="166"/>
      <c r="BR2269" s="166"/>
      <c r="BS2269" s="166"/>
      <c r="BT2269" s="166"/>
      <c r="BU2269" s="166"/>
      <c r="BV2269" s="166"/>
      <c r="BW2269" s="166"/>
      <c r="BX2269" s="166"/>
      <c r="BY2269" s="166"/>
      <c r="BZ2269" s="166"/>
      <c r="CA2269" s="166"/>
      <c r="CB2269" s="166"/>
      <c r="CC2269" s="166"/>
      <c r="CD2269" s="166"/>
      <c r="CE2269" s="166"/>
      <c r="CF2269" s="166"/>
      <c r="CG2269" s="166"/>
      <c r="CH2269" s="166"/>
      <c r="CI2269" s="166"/>
      <c r="CJ2269" s="166"/>
      <c r="CK2269" s="166"/>
      <c r="CL2269" s="166"/>
      <c r="CM2269" s="166"/>
      <c r="CN2269" s="166"/>
      <c r="CO2269" s="166"/>
      <c r="CP2269" s="166"/>
      <c r="CQ2269" s="166"/>
      <c r="CR2269" s="166"/>
      <c r="CS2269" s="166"/>
      <c r="CT2269" s="166"/>
      <c r="CU2269" s="166"/>
      <c r="CV2269" s="166"/>
      <c r="CW2269" s="166"/>
      <c r="CX2269" s="166"/>
      <c r="CY2269" s="166"/>
      <c r="CZ2269" s="166"/>
      <c r="DA2269" s="166"/>
      <c r="DB2269" s="166"/>
      <c r="DC2269" s="166"/>
      <c r="DD2269" s="166"/>
      <c r="DE2269" s="166"/>
      <c r="DF2269" s="166"/>
      <c r="DG2269" s="166"/>
      <c r="DH2269" s="166"/>
      <c r="DI2269" s="166"/>
      <c r="DJ2269" s="166"/>
      <c r="DK2269" s="166"/>
      <c r="DL2269" s="166"/>
      <c r="DM2269" s="166"/>
      <c r="DN2269" s="166"/>
      <c r="DO2269" s="166"/>
      <c r="DP2269" s="166"/>
      <c r="DQ2269" s="166"/>
      <c r="DR2269" s="166"/>
      <c r="DS2269" s="166"/>
      <c r="DT2269" s="166"/>
      <c r="DU2269" s="166"/>
      <c r="DV2269" s="166"/>
      <c r="DW2269" s="166"/>
      <c r="DX2269" s="166"/>
      <c r="DY2269" s="166"/>
      <c r="DZ2269" s="166"/>
      <c r="EA2269" s="166"/>
      <c r="EB2269" s="166"/>
      <c r="EC2269" s="166"/>
      <c r="ED2269" s="166"/>
      <c r="EE2269" s="166"/>
      <c r="EF2269" s="166"/>
      <c r="EG2269" s="166"/>
      <c r="EH2269" s="166"/>
      <c r="EI2269" s="166"/>
      <c r="EJ2269" s="166"/>
      <c r="EK2269" s="166"/>
      <c r="EL2269" s="166"/>
      <c r="EM2269" s="166"/>
      <c r="EN2269" s="166"/>
      <c r="EO2269" s="166"/>
      <c r="EP2269" s="166"/>
      <c r="EQ2269" s="166"/>
      <c r="ER2269" s="166"/>
      <c r="ES2269" s="166"/>
      <c r="ET2269" s="166"/>
      <c r="EU2269" s="166"/>
      <c r="EV2269" s="166"/>
      <c r="EW2269" s="166"/>
      <c r="EX2269" s="166"/>
      <c r="EY2269" s="166"/>
      <c r="EZ2269" s="166"/>
      <c r="FA2269" s="166"/>
      <c r="FB2269" s="166"/>
      <c r="FC2269" s="166"/>
      <c r="FD2269" s="166"/>
      <c r="FE2269" s="166"/>
      <c r="FF2269" s="166"/>
      <c r="FG2269" s="166"/>
      <c r="FH2269" s="166"/>
      <c r="FI2269" s="166"/>
      <c r="FJ2269" s="166"/>
    </row>
    <row r="2270" spans="13:166" s="19" customFormat="1">
      <c r="M2270" s="166"/>
      <c r="N2270" s="166"/>
      <c r="O2270" s="166"/>
      <c r="P2270" s="166"/>
      <c r="Q2270" s="166"/>
      <c r="R2270" s="166"/>
      <c r="S2270" s="166"/>
      <c r="T2270" s="166"/>
      <c r="U2270" s="166"/>
      <c r="V2270" s="166"/>
      <c r="W2270" s="166"/>
      <c r="X2270" s="166"/>
      <c r="Y2270" s="166"/>
      <c r="Z2270" s="166"/>
      <c r="AA2270" s="166"/>
      <c r="AB2270" s="166"/>
      <c r="AC2270" s="166"/>
      <c r="AD2270" s="166"/>
      <c r="AE2270" s="166"/>
      <c r="AF2270" s="166"/>
      <c r="AG2270" s="166"/>
      <c r="AH2270" s="167"/>
      <c r="AI2270" s="167"/>
      <c r="AJ2270" s="167"/>
      <c r="AK2270" s="167"/>
      <c r="AL2270" s="167"/>
      <c r="AM2270" s="167"/>
      <c r="AN2270" s="167"/>
      <c r="AO2270" s="167"/>
      <c r="AP2270" s="167"/>
      <c r="AQ2270" s="167"/>
      <c r="AR2270" s="167"/>
      <c r="AS2270" s="167"/>
      <c r="AT2270" s="167"/>
      <c r="AU2270" s="167"/>
      <c r="AV2270" s="167"/>
      <c r="AW2270" s="167"/>
      <c r="AX2270" s="167"/>
      <c r="AY2270" s="167"/>
      <c r="AZ2270" s="167"/>
      <c r="BA2270" s="167"/>
      <c r="BB2270" s="167"/>
      <c r="BC2270" s="167"/>
      <c r="BD2270" s="167"/>
      <c r="BE2270" s="167"/>
      <c r="BF2270" s="167"/>
      <c r="BG2270" s="167"/>
      <c r="BH2270" s="167"/>
      <c r="BI2270" s="167"/>
      <c r="BJ2270" s="167"/>
      <c r="BK2270" s="167"/>
      <c r="BL2270" s="166"/>
      <c r="BM2270" s="166"/>
      <c r="BN2270" s="166"/>
      <c r="BO2270" s="166"/>
      <c r="BP2270" s="166"/>
      <c r="BQ2270" s="166"/>
      <c r="BR2270" s="166"/>
      <c r="BS2270" s="166"/>
      <c r="BT2270" s="166"/>
      <c r="BU2270" s="166"/>
      <c r="BV2270" s="166"/>
      <c r="BW2270" s="166"/>
      <c r="BX2270" s="166"/>
      <c r="BY2270" s="166"/>
      <c r="BZ2270" s="166"/>
      <c r="CA2270" s="166"/>
      <c r="CB2270" s="166"/>
      <c r="CC2270" s="166"/>
      <c r="CD2270" s="166"/>
      <c r="CE2270" s="166"/>
      <c r="CF2270" s="166"/>
      <c r="CG2270" s="166"/>
      <c r="CH2270" s="166"/>
      <c r="CI2270" s="166"/>
      <c r="CJ2270" s="166"/>
      <c r="CK2270" s="166"/>
      <c r="CL2270" s="166"/>
      <c r="CM2270" s="166"/>
      <c r="CN2270" s="166"/>
      <c r="CO2270" s="166"/>
      <c r="CP2270" s="166"/>
      <c r="CQ2270" s="166"/>
      <c r="CR2270" s="166"/>
      <c r="CS2270" s="166"/>
      <c r="CT2270" s="166"/>
      <c r="CU2270" s="166"/>
      <c r="CV2270" s="166"/>
      <c r="CW2270" s="166"/>
      <c r="CX2270" s="166"/>
      <c r="CY2270" s="166"/>
      <c r="CZ2270" s="166"/>
      <c r="DA2270" s="166"/>
      <c r="DB2270" s="166"/>
      <c r="DC2270" s="166"/>
      <c r="DD2270" s="166"/>
      <c r="DE2270" s="166"/>
      <c r="DF2270" s="166"/>
      <c r="DG2270" s="166"/>
      <c r="DH2270" s="166"/>
      <c r="DI2270" s="166"/>
      <c r="DJ2270" s="166"/>
      <c r="DK2270" s="166"/>
      <c r="DL2270" s="166"/>
      <c r="DM2270" s="166"/>
      <c r="DN2270" s="166"/>
      <c r="DO2270" s="166"/>
      <c r="DP2270" s="166"/>
      <c r="DQ2270" s="166"/>
      <c r="DR2270" s="166"/>
      <c r="DS2270" s="166"/>
      <c r="DT2270" s="166"/>
      <c r="DU2270" s="166"/>
      <c r="DV2270" s="166"/>
      <c r="DW2270" s="166"/>
      <c r="DX2270" s="166"/>
      <c r="DY2270" s="166"/>
      <c r="DZ2270" s="166"/>
      <c r="EA2270" s="166"/>
      <c r="EB2270" s="166"/>
      <c r="EC2270" s="166"/>
      <c r="ED2270" s="166"/>
      <c r="EE2270" s="166"/>
      <c r="EF2270" s="166"/>
      <c r="EG2270" s="166"/>
      <c r="EH2270" s="166"/>
      <c r="EI2270" s="166"/>
      <c r="EJ2270" s="166"/>
      <c r="EK2270" s="166"/>
      <c r="EL2270" s="166"/>
      <c r="EM2270" s="166"/>
      <c r="EN2270" s="166"/>
      <c r="EO2270" s="166"/>
      <c r="EP2270" s="166"/>
      <c r="EQ2270" s="166"/>
      <c r="ER2270" s="166"/>
      <c r="ES2270" s="166"/>
      <c r="ET2270" s="166"/>
      <c r="EU2270" s="166"/>
      <c r="EV2270" s="166"/>
      <c r="EW2270" s="166"/>
      <c r="EX2270" s="166"/>
      <c r="EY2270" s="166"/>
      <c r="EZ2270" s="166"/>
      <c r="FA2270" s="166"/>
      <c r="FB2270" s="166"/>
      <c r="FC2270" s="166"/>
      <c r="FD2270" s="166"/>
      <c r="FE2270" s="166"/>
      <c r="FF2270" s="166"/>
      <c r="FG2270" s="166"/>
      <c r="FH2270" s="166"/>
      <c r="FI2270" s="166"/>
      <c r="FJ2270" s="166"/>
    </row>
    <row r="2271" spans="13:166" s="19" customFormat="1">
      <c r="M2271" s="166"/>
      <c r="N2271" s="166"/>
      <c r="O2271" s="166"/>
      <c r="P2271" s="166"/>
      <c r="Q2271" s="166"/>
      <c r="R2271" s="166"/>
      <c r="S2271" s="166"/>
      <c r="T2271" s="166"/>
      <c r="U2271" s="166"/>
      <c r="V2271" s="166"/>
      <c r="W2271" s="166"/>
      <c r="X2271" s="166"/>
      <c r="Y2271" s="166"/>
      <c r="Z2271" s="166"/>
      <c r="AA2271" s="166"/>
      <c r="AB2271" s="166"/>
      <c r="AC2271" s="166"/>
      <c r="AD2271" s="166"/>
      <c r="AE2271" s="166"/>
      <c r="AF2271" s="166"/>
      <c r="AG2271" s="166"/>
      <c r="AH2271" s="167"/>
      <c r="AI2271" s="167"/>
      <c r="AJ2271" s="167"/>
      <c r="AK2271" s="167"/>
      <c r="AL2271" s="167"/>
      <c r="AM2271" s="167"/>
      <c r="AN2271" s="167"/>
      <c r="AO2271" s="167"/>
      <c r="AP2271" s="167"/>
      <c r="AQ2271" s="167"/>
      <c r="AR2271" s="167"/>
      <c r="AS2271" s="167"/>
      <c r="AT2271" s="167"/>
      <c r="AU2271" s="167"/>
      <c r="AV2271" s="167"/>
      <c r="AW2271" s="167"/>
      <c r="AX2271" s="167"/>
      <c r="AY2271" s="167"/>
      <c r="AZ2271" s="167"/>
      <c r="BA2271" s="167"/>
      <c r="BB2271" s="167"/>
      <c r="BC2271" s="167"/>
      <c r="BD2271" s="167"/>
      <c r="BE2271" s="167"/>
      <c r="BF2271" s="167"/>
      <c r="BG2271" s="167"/>
      <c r="BH2271" s="167"/>
      <c r="BI2271" s="167"/>
      <c r="BJ2271" s="167"/>
      <c r="BK2271" s="167"/>
      <c r="BL2271" s="166"/>
      <c r="BM2271" s="166"/>
      <c r="BN2271" s="166"/>
      <c r="BO2271" s="166"/>
      <c r="BP2271" s="166"/>
      <c r="BQ2271" s="166"/>
      <c r="BR2271" s="166"/>
      <c r="BS2271" s="166"/>
      <c r="BT2271" s="166"/>
      <c r="BU2271" s="166"/>
      <c r="BV2271" s="166"/>
      <c r="BW2271" s="166"/>
      <c r="BX2271" s="166"/>
      <c r="BY2271" s="166"/>
      <c r="BZ2271" s="166"/>
      <c r="CA2271" s="166"/>
      <c r="CB2271" s="166"/>
      <c r="CC2271" s="166"/>
      <c r="CD2271" s="166"/>
      <c r="CE2271" s="166"/>
      <c r="CF2271" s="166"/>
      <c r="CG2271" s="166"/>
      <c r="CH2271" s="166"/>
      <c r="CI2271" s="166"/>
      <c r="CJ2271" s="166"/>
      <c r="CK2271" s="166"/>
      <c r="CL2271" s="166"/>
      <c r="CM2271" s="166"/>
      <c r="CN2271" s="166"/>
      <c r="CO2271" s="166"/>
      <c r="CP2271" s="166"/>
      <c r="CQ2271" s="166"/>
      <c r="CR2271" s="166"/>
      <c r="CS2271" s="166"/>
      <c r="CT2271" s="166"/>
      <c r="CU2271" s="166"/>
      <c r="CV2271" s="166"/>
      <c r="CW2271" s="166"/>
      <c r="CX2271" s="166"/>
      <c r="CY2271" s="166"/>
      <c r="CZ2271" s="166"/>
      <c r="DA2271" s="166"/>
      <c r="DB2271" s="166"/>
      <c r="DC2271" s="166"/>
      <c r="DD2271" s="166"/>
      <c r="DE2271" s="166"/>
      <c r="DF2271" s="166"/>
      <c r="DG2271" s="166"/>
      <c r="DH2271" s="166"/>
      <c r="DI2271" s="166"/>
      <c r="DJ2271" s="166"/>
      <c r="DK2271" s="166"/>
      <c r="DL2271" s="166"/>
      <c r="DM2271" s="166"/>
      <c r="DN2271" s="166"/>
      <c r="DO2271" s="166"/>
      <c r="DP2271" s="166"/>
      <c r="DQ2271" s="166"/>
      <c r="DR2271" s="166"/>
      <c r="DS2271" s="166"/>
      <c r="DT2271" s="166"/>
      <c r="DU2271" s="166"/>
      <c r="DV2271" s="166"/>
      <c r="DW2271" s="166"/>
      <c r="DX2271" s="166"/>
      <c r="DY2271" s="166"/>
      <c r="DZ2271" s="166"/>
      <c r="EA2271" s="166"/>
      <c r="EB2271" s="166"/>
      <c r="EC2271" s="166"/>
      <c r="ED2271" s="166"/>
      <c r="EE2271" s="166"/>
      <c r="EF2271" s="166"/>
      <c r="EG2271" s="166"/>
      <c r="EH2271" s="166"/>
      <c r="EI2271" s="166"/>
      <c r="EJ2271" s="166"/>
      <c r="EK2271" s="166"/>
      <c r="EL2271" s="166"/>
      <c r="EM2271" s="166"/>
      <c r="EN2271" s="166"/>
      <c r="EO2271" s="166"/>
      <c r="EP2271" s="166"/>
      <c r="EQ2271" s="166"/>
      <c r="ER2271" s="166"/>
      <c r="ES2271" s="166"/>
      <c r="ET2271" s="166"/>
      <c r="EU2271" s="166"/>
      <c r="EV2271" s="166"/>
      <c r="EW2271" s="166"/>
      <c r="EX2271" s="166"/>
      <c r="EY2271" s="166"/>
      <c r="EZ2271" s="166"/>
      <c r="FA2271" s="166"/>
      <c r="FB2271" s="166"/>
      <c r="FC2271" s="166"/>
      <c r="FD2271" s="166"/>
      <c r="FE2271" s="166"/>
      <c r="FF2271" s="166"/>
      <c r="FG2271" s="166"/>
      <c r="FH2271" s="166"/>
      <c r="FI2271" s="166"/>
      <c r="FJ2271" s="166"/>
    </row>
    <row r="2272" spans="13:166" s="19" customFormat="1">
      <c r="M2272" s="166"/>
      <c r="N2272" s="166"/>
      <c r="O2272" s="166"/>
      <c r="P2272" s="166"/>
      <c r="Q2272" s="166"/>
      <c r="R2272" s="166"/>
      <c r="S2272" s="166"/>
      <c r="T2272" s="166"/>
      <c r="U2272" s="166"/>
      <c r="V2272" s="166"/>
      <c r="W2272" s="166"/>
      <c r="X2272" s="166"/>
      <c r="Y2272" s="166"/>
      <c r="Z2272" s="166"/>
      <c r="AA2272" s="166"/>
      <c r="AB2272" s="166"/>
      <c r="AC2272" s="166"/>
      <c r="AD2272" s="166"/>
      <c r="AE2272" s="166"/>
      <c r="AF2272" s="166"/>
      <c r="AG2272" s="166"/>
      <c r="AH2272" s="167"/>
      <c r="AI2272" s="167"/>
      <c r="AJ2272" s="167"/>
      <c r="AK2272" s="167"/>
      <c r="AL2272" s="167"/>
      <c r="AM2272" s="167"/>
      <c r="AN2272" s="167"/>
      <c r="AO2272" s="167"/>
      <c r="AP2272" s="167"/>
      <c r="AQ2272" s="167"/>
      <c r="AR2272" s="167"/>
      <c r="AS2272" s="167"/>
      <c r="AT2272" s="167"/>
      <c r="AU2272" s="167"/>
      <c r="AV2272" s="167"/>
      <c r="AW2272" s="167"/>
      <c r="AX2272" s="167"/>
      <c r="AY2272" s="167"/>
      <c r="AZ2272" s="167"/>
      <c r="BA2272" s="167"/>
      <c r="BB2272" s="167"/>
      <c r="BC2272" s="167"/>
      <c r="BD2272" s="167"/>
      <c r="BE2272" s="167"/>
      <c r="BF2272" s="167"/>
      <c r="BG2272" s="167"/>
      <c r="BH2272" s="167"/>
      <c r="BI2272" s="167"/>
      <c r="BJ2272" s="167"/>
      <c r="BK2272" s="167"/>
      <c r="BL2272" s="166"/>
      <c r="BM2272" s="166"/>
      <c r="BN2272" s="166"/>
      <c r="BO2272" s="166"/>
      <c r="BP2272" s="166"/>
      <c r="BQ2272" s="166"/>
      <c r="BR2272" s="166"/>
      <c r="BS2272" s="166"/>
      <c r="BT2272" s="166"/>
      <c r="BU2272" s="166"/>
      <c r="BV2272" s="166"/>
      <c r="BW2272" s="166"/>
      <c r="BX2272" s="166"/>
      <c r="BY2272" s="166"/>
      <c r="BZ2272" s="166"/>
      <c r="CA2272" s="166"/>
      <c r="CB2272" s="166"/>
      <c r="CC2272" s="166"/>
      <c r="CD2272" s="166"/>
      <c r="CE2272" s="166"/>
      <c r="CF2272" s="166"/>
      <c r="CG2272" s="166"/>
      <c r="CH2272" s="166"/>
      <c r="CI2272" s="166"/>
      <c r="CJ2272" s="166"/>
      <c r="CK2272" s="166"/>
      <c r="CL2272" s="166"/>
      <c r="CM2272" s="166"/>
      <c r="CN2272" s="166"/>
      <c r="CO2272" s="166"/>
      <c r="CP2272" s="166"/>
      <c r="CQ2272" s="166"/>
      <c r="CR2272" s="166"/>
      <c r="CS2272" s="166"/>
      <c r="CT2272" s="166"/>
      <c r="CU2272" s="166"/>
      <c r="CV2272" s="166"/>
      <c r="CW2272" s="166"/>
      <c r="CX2272" s="166"/>
      <c r="CY2272" s="166"/>
      <c r="CZ2272" s="166"/>
      <c r="DA2272" s="166"/>
      <c r="DB2272" s="166"/>
      <c r="DC2272" s="166"/>
      <c r="DD2272" s="166"/>
      <c r="DE2272" s="166"/>
      <c r="DF2272" s="166"/>
      <c r="DG2272" s="166"/>
      <c r="DH2272" s="166"/>
      <c r="DI2272" s="166"/>
      <c r="DJ2272" s="166"/>
      <c r="DK2272" s="166"/>
      <c r="DL2272" s="166"/>
      <c r="DM2272" s="166"/>
      <c r="DN2272" s="166"/>
      <c r="DO2272" s="166"/>
      <c r="DP2272" s="166"/>
      <c r="DQ2272" s="166"/>
      <c r="DR2272" s="166"/>
      <c r="DS2272" s="166"/>
      <c r="DT2272" s="166"/>
      <c r="DU2272" s="166"/>
      <c r="DV2272" s="166"/>
      <c r="DW2272" s="166"/>
      <c r="DX2272" s="166"/>
      <c r="DY2272" s="166"/>
      <c r="DZ2272" s="166"/>
      <c r="EA2272" s="166"/>
      <c r="EB2272" s="166"/>
      <c r="EC2272" s="166"/>
      <c r="ED2272" s="166"/>
      <c r="EE2272" s="166"/>
      <c r="EF2272" s="166"/>
      <c r="EG2272" s="166"/>
      <c r="EH2272" s="166"/>
      <c r="EI2272" s="166"/>
      <c r="EJ2272" s="166"/>
      <c r="EK2272" s="166"/>
      <c r="EL2272" s="166"/>
      <c r="EM2272" s="166"/>
      <c r="EN2272" s="166"/>
      <c r="EO2272" s="166"/>
      <c r="EP2272" s="166"/>
      <c r="EQ2272" s="166"/>
      <c r="ER2272" s="166"/>
      <c r="ES2272" s="166"/>
      <c r="ET2272" s="166"/>
      <c r="EU2272" s="166"/>
      <c r="EV2272" s="166"/>
      <c r="EW2272" s="166"/>
      <c r="EX2272" s="166"/>
      <c r="EY2272" s="166"/>
      <c r="EZ2272" s="166"/>
      <c r="FA2272" s="166"/>
      <c r="FB2272" s="166"/>
      <c r="FC2272" s="166"/>
      <c r="FD2272" s="166"/>
      <c r="FE2272" s="166"/>
      <c r="FF2272" s="166"/>
      <c r="FG2272" s="166"/>
      <c r="FH2272" s="166"/>
      <c r="FI2272" s="166"/>
      <c r="FJ2272" s="166"/>
    </row>
    <row r="2273" spans="13:166" s="19" customFormat="1">
      <c r="M2273" s="166"/>
      <c r="N2273" s="166"/>
      <c r="O2273" s="166"/>
      <c r="P2273" s="166"/>
      <c r="Q2273" s="166"/>
      <c r="R2273" s="166"/>
      <c r="S2273" s="166"/>
      <c r="T2273" s="166"/>
      <c r="U2273" s="166"/>
      <c r="V2273" s="166"/>
      <c r="W2273" s="166"/>
      <c r="X2273" s="166"/>
      <c r="Y2273" s="166"/>
      <c r="Z2273" s="166"/>
      <c r="AA2273" s="166"/>
      <c r="AB2273" s="166"/>
      <c r="AC2273" s="166"/>
      <c r="AD2273" s="166"/>
      <c r="AE2273" s="166"/>
      <c r="AF2273" s="166"/>
      <c r="AG2273" s="166"/>
      <c r="AH2273" s="167"/>
      <c r="AI2273" s="167"/>
      <c r="AJ2273" s="167"/>
      <c r="AK2273" s="167"/>
      <c r="AL2273" s="167"/>
      <c r="AM2273" s="167"/>
      <c r="AN2273" s="167"/>
      <c r="AO2273" s="167"/>
      <c r="AP2273" s="167"/>
      <c r="AQ2273" s="167"/>
      <c r="AR2273" s="167"/>
      <c r="AS2273" s="167"/>
      <c r="AT2273" s="167"/>
      <c r="AU2273" s="167"/>
      <c r="AV2273" s="167"/>
      <c r="AW2273" s="167"/>
      <c r="AX2273" s="167"/>
      <c r="AY2273" s="167"/>
      <c r="AZ2273" s="167"/>
      <c r="BA2273" s="167"/>
      <c r="BB2273" s="167"/>
      <c r="BC2273" s="167"/>
      <c r="BD2273" s="167"/>
      <c r="BE2273" s="167"/>
      <c r="BF2273" s="167"/>
      <c r="BG2273" s="167"/>
      <c r="BH2273" s="167"/>
      <c r="BI2273" s="167"/>
      <c r="BJ2273" s="167"/>
      <c r="BK2273" s="167"/>
      <c r="BL2273" s="166"/>
      <c r="BM2273" s="166"/>
      <c r="BN2273" s="166"/>
      <c r="BO2273" s="166"/>
      <c r="BP2273" s="166"/>
      <c r="BQ2273" s="166"/>
      <c r="BR2273" s="166"/>
      <c r="BS2273" s="166"/>
      <c r="BT2273" s="166"/>
      <c r="BU2273" s="166"/>
      <c r="BV2273" s="166"/>
      <c r="BW2273" s="166"/>
      <c r="BX2273" s="166"/>
      <c r="BY2273" s="166"/>
      <c r="BZ2273" s="166"/>
      <c r="CA2273" s="166"/>
      <c r="CB2273" s="166"/>
      <c r="CC2273" s="166"/>
      <c r="CD2273" s="166"/>
      <c r="CE2273" s="166"/>
      <c r="CF2273" s="166"/>
      <c r="CG2273" s="166"/>
      <c r="CH2273" s="166"/>
      <c r="CI2273" s="166"/>
      <c r="CJ2273" s="166"/>
      <c r="CK2273" s="166"/>
      <c r="CL2273" s="166"/>
      <c r="CM2273" s="166"/>
      <c r="CN2273" s="166"/>
      <c r="CO2273" s="166"/>
      <c r="CP2273" s="166"/>
      <c r="CQ2273" s="166"/>
      <c r="CR2273" s="166"/>
      <c r="CS2273" s="166"/>
      <c r="CT2273" s="166"/>
      <c r="CU2273" s="166"/>
      <c r="CV2273" s="166"/>
      <c r="CW2273" s="166"/>
      <c r="CX2273" s="166"/>
      <c r="CY2273" s="166"/>
      <c r="CZ2273" s="166"/>
      <c r="DA2273" s="166"/>
      <c r="DB2273" s="166"/>
      <c r="DC2273" s="166"/>
      <c r="DD2273" s="166"/>
      <c r="DE2273" s="166"/>
      <c r="DF2273" s="166"/>
      <c r="DG2273" s="166"/>
      <c r="DH2273" s="166"/>
      <c r="DI2273" s="166"/>
      <c r="DJ2273" s="166"/>
      <c r="DK2273" s="166"/>
      <c r="DL2273" s="166"/>
      <c r="DM2273" s="166"/>
      <c r="DN2273" s="166"/>
      <c r="DO2273" s="166"/>
      <c r="DP2273" s="166"/>
      <c r="DQ2273" s="166"/>
      <c r="DR2273" s="166"/>
      <c r="DS2273" s="166"/>
      <c r="DT2273" s="166"/>
      <c r="DU2273" s="166"/>
      <c r="DV2273" s="166"/>
      <c r="DW2273" s="166"/>
      <c r="DX2273" s="166"/>
      <c r="DY2273" s="166"/>
      <c r="DZ2273" s="166"/>
      <c r="EA2273" s="166"/>
      <c r="EB2273" s="166"/>
      <c r="EC2273" s="166"/>
      <c r="ED2273" s="166"/>
      <c r="EE2273" s="166"/>
      <c r="EF2273" s="166"/>
      <c r="EG2273" s="166"/>
      <c r="EH2273" s="166"/>
      <c r="EI2273" s="166"/>
      <c r="EJ2273" s="166"/>
      <c r="EK2273" s="166"/>
      <c r="EL2273" s="166"/>
      <c r="EM2273" s="166"/>
      <c r="EN2273" s="166"/>
      <c r="EO2273" s="166"/>
      <c r="EP2273" s="166"/>
      <c r="EQ2273" s="166"/>
      <c r="ER2273" s="166"/>
      <c r="ES2273" s="166"/>
      <c r="ET2273" s="166"/>
      <c r="EU2273" s="166"/>
      <c r="EV2273" s="166"/>
      <c r="EW2273" s="166"/>
      <c r="EX2273" s="166"/>
      <c r="EY2273" s="166"/>
      <c r="EZ2273" s="166"/>
      <c r="FA2273" s="166"/>
      <c r="FB2273" s="166"/>
      <c r="FC2273" s="166"/>
      <c r="FD2273" s="166"/>
      <c r="FE2273" s="166"/>
      <c r="FF2273" s="166"/>
      <c r="FG2273" s="166"/>
      <c r="FH2273" s="166"/>
      <c r="FI2273" s="166"/>
      <c r="FJ2273" s="166"/>
    </row>
    <row r="2274" spans="13:166" s="19" customFormat="1">
      <c r="M2274" s="166"/>
      <c r="N2274" s="166"/>
      <c r="O2274" s="166"/>
      <c r="P2274" s="166"/>
      <c r="Q2274" s="166"/>
      <c r="R2274" s="166"/>
      <c r="S2274" s="166"/>
      <c r="T2274" s="166"/>
      <c r="U2274" s="166"/>
      <c r="V2274" s="166"/>
      <c r="W2274" s="166"/>
      <c r="X2274" s="166"/>
      <c r="Y2274" s="166"/>
      <c r="Z2274" s="166"/>
      <c r="AA2274" s="166"/>
      <c r="AB2274" s="166"/>
      <c r="AC2274" s="166"/>
      <c r="AD2274" s="166"/>
      <c r="AE2274" s="166"/>
      <c r="AF2274" s="166"/>
      <c r="AG2274" s="166"/>
      <c r="AH2274" s="167"/>
      <c r="AI2274" s="167"/>
      <c r="AJ2274" s="167"/>
      <c r="AK2274" s="167"/>
      <c r="AL2274" s="167"/>
      <c r="AM2274" s="167"/>
      <c r="AN2274" s="167"/>
      <c r="AO2274" s="167"/>
      <c r="AP2274" s="167"/>
      <c r="AQ2274" s="167"/>
      <c r="AR2274" s="167"/>
      <c r="AS2274" s="167"/>
      <c r="AT2274" s="167"/>
      <c r="AU2274" s="167"/>
      <c r="AV2274" s="167"/>
      <c r="AW2274" s="167"/>
      <c r="AX2274" s="167"/>
      <c r="AY2274" s="167"/>
      <c r="AZ2274" s="167"/>
      <c r="BA2274" s="167"/>
      <c r="BB2274" s="167"/>
      <c r="BC2274" s="167"/>
      <c r="BD2274" s="167"/>
      <c r="BE2274" s="167"/>
      <c r="BF2274" s="167"/>
      <c r="BG2274" s="167"/>
      <c r="BH2274" s="167"/>
      <c r="BI2274" s="167"/>
      <c r="BJ2274" s="167"/>
      <c r="BK2274" s="167"/>
      <c r="BL2274" s="166"/>
      <c r="BM2274" s="166"/>
      <c r="BN2274" s="166"/>
      <c r="BO2274" s="166"/>
      <c r="BP2274" s="166"/>
      <c r="BQ2274" s="166"/>
      <c r="BR2274" s="166"/>
      <c r="BS2274" s="166"/>
      <c r="BT2274" s="166"/>
      <c r="BU2274" s="166"/>
      <c r="BV2274" s="166"/>
      <c r="BW2274" s="166"/>
      <c r="BX2274" s="166"/>
      <c r="BY2274" s="166"/>
      <c r="BZ2274" s="166"/>
      <c r="CA2274" s="166"/>
      <c r="CB2274" s="166"/>
      <c r="CC2274" s="166"/>
      <c r="CD2274" s="166"/>
      <c r="CE2274" s="166"/>
      <c r="CF2274" s="166"/>
      <c r="CG2274" s="166"/>
      <c r="CH2274" s="166"/>
      <c r="CI2274" s="166"/>
      <c r="CJ2274" s="166"/>
      <c r="CK2274" s="166"/>
      <c r="CL2274" s="166"/>
      <c r="CM2274" s="166"/>
      <c r="CN2274" s="166"/>
      <c r="CO2274" s="166"/>
      <c r="CP2274" s="166"/>
      <c r="CQ2274" s="166"/>
      <c r="CR2274" s="166"/>
      <c r="CS2274" s="166"/>
      <c r="CT2274" s="166"/>
      <c r="CU2274" s="166"/>
      <c r="CV2274" s="166"/>
      <c r="CW2274" s="166"/>
      <c r="CX2274" s="166"/>
      <c r="CY2274" s="166"/>
      <c r="CZ2274" s="166"/>
      <c r="DA2274" s="166"/>
      <c r="DB2274" s="166"/>
      <c r="DC2274" s="166"/>
      <c r="DD2274" s="166"/>
      <c r="DE2274" s="166"/>
      <c r="DF2274" s="166"/>
      <c r="DG2274" s="166"/>
      <c r="DH2274" s="166"/>
      <c r="DI2274" s="166"/>
      <c r="DJ2274" s="166"/>
      <c r="DK2274" s="166"/>
      <c r="DL2274" s="166"/>
      <c r="DM2274" s="166"/>
      <c r="DN2274" s="166"/>
      <c r="DO2274" s="166"/>
      <c r="DP2274" s="166"/>
      <c r="DQ2274" s="166"/>
      <c r="DR2274" s="166"/>
      <c r="DS2274" s="166"/>
      <c r="DT2274" s="166"/>
      <c r="DU2274" s="166"/>
      <c r="DV2274" s="166"/>
      <c r="DW2274" s="166"/>
      <c r="DX2274" s="166"/>
      <c r="DY2274" s="166"/>
      <c r="DZ2274" s="166"/>
      <c r="EA2274" s="166"/>
      <c r="EB2274" s="166"/>
      <c r="EC2274" s="166"/>
      <c r="ED2274" s="166"/>
      <c r="EE2274" s="166"/>
      <c r="EF2274" s="166"/>
      <c r="EG2274" s="166"/>
      <c r="EH2274" s="166"/>
      <c r="EI2274" s="166"/>
      <c r="EJ2274" s="166"/>
      <c r="EK2274" s="166"/>
      <c r="EL2274" s="166"/>
      <c r="EM2274" s="166"/>
      <c r="EN2274" s="166"/>
      <c r="EO2274" s="166"/>
      <c r="EP2274" s="166"/>
      <c r="EQ2274" s="166"/>
      <c r="ER2274" s="166"/>
      <c r="ES2274" s="166"/>
      <c r="ET2274" s="166"/>
      <c r="EU2274" s="166"/>
      <c r="EV2274" s="166"/>
      <c r="EW2274" s="166"/>
      <c r="EX2274" s="166"/>
      <c r="EY2274" s="166"/>
      <c r="EZ2274" s="166"/>
      <c r="FA2274" s="166"/>
      <c r="FB2274" s="166"/>
      <c r="FC2274" s="166"/>
      <c r="FD2274" s="166"/>
      <c r="FE2274" s="166"/>
      <c r="FF2274" s="166"/>
      <c r="FG2274" s="166"/>
      <c r="FH2274" s="166"/>
      <c r="FI2274" s="166"/>
      <c r="FJ2274" s="166"/>
    </row>
    <row r="2275" spans="13:166" s="19" customFormat="1">
      <c r="M2275" s="166"/>
      <c r="N2275" s="166"/>
      <c r="O2275" s="166"/>
      <c r="P2275" s="166"/>
      <c r="Q2275" s="166"/>
      <c r="R2275" s="166"/>
      <c r="S2275" s="166"/>
      <c r="T2275" s="166"/>
      <c r="U2275" s="166"/>
      <c r="V2275" s="166"/>
      <c r="W2275" s="166"/>
      <c r="X2275" s="166"/>
      <c r="Y2275" s="166"/>
      <c r="Z2275" s="166"/>
      <c r="AA2275" s="166"/>
      <c r="AB2275" s="166"/>
      <c r="AC2275" s="166"/>
      <c r="AD2275" s="166"/>
      <c r="AE2275" s="166"/>
      <c r="AF2275" s="166"/>
      <c r="AG2275" s="166"/>
      <c r="AH2275" s="167"/>
      <c r="AI2275" s="167"/>
      <c r="AJ2275" s="167"/>
      <c r="AK2275" s="167"/>
      <c r="AL2275" s="167"/>
      <c r="AM2275" s="167"/>
      <c r="AN2275" s="167"/>
      <c r="AO2275" s="167"/>
      <c r="AP2275" s="167"/>
      <c r="AQ2275" s="167"/>
      <c r="AR2275" s="167"/>
      <c r="AS2275" s="167"/>
      <c r="AT2275" s="167"/>
      <c r="AU2275" s="167"/>
      <c r="AV2275" s="167"/>
      <c r="AW2275" s="167"/>
      <c r="AX2275" s="167"/>
      <c r="AY2275" s="167"/>
      <c r="AZ2275" s="167"/>
      <c r="BA2275" s="167"/>
      <c r="BB2275" s="167"/>
      <c r="BC2275" s="167"/>
      <c r="BD2275" s="167"/>
      <c r="BE2275" s="167"/>
      <c r="BF2275" s="167"/>
      <c r="BG2275" s="167"/>
      <c r="BH2275" s="167"/>
      <c r="BI2275" s="167"/>
      <c r="BJ2275" s="167"/>
      <c r="BK2275" s="167"/>
      <c r="BL2275" s="166"/>
      <c r="BM2275" s="166"/>
      <c r="BN2275" s="166"/>
      <c r="BO2275" s="166"/>
      <c r="BP2275" s="166"/>
      <c r="BQ2275" s="166"/>
      <c r="BR2275" s="166"/>
      <c r="BS2275" s="166"/>
      <c r="BT2275" s="166"/>
      <c r="BU2275" s="166"/>
      <c r="BV2275" s="166"/>
      <c r="BW2275" s="166"/>
      <c r="BX2275" s="166"/>
      <c r="BY2275" s="166"/>
      <c r="BZ2275" s="166"/>
      <c r="CA2275" s="166"/>
      <c r="CB2275" s="166"/>
      <c r="CC2275" s="166"/>
      <c r="CD2275" s="166"/>
      <c r="CE2275" s="166"/>
      <c r="CF2275" s="166"/>
      <c r="CG2275" s="166"/>
      <c r="CH2275" s="166"/>
      <c r="CI2275" s="166"/>
      <c r="CJ2275" s="166"/>
      <c r="CK2275" s="166"/>
      <c r="CL2275" s="166"/>
      <c r="CM2275" s="166"/>
      <c r="CN2275" s="166"/>
      <c r="CO2275" s="166"/>
      <c r="CP2275" s="166"/>
      <c r="CQ2275" s="166"/>
      <c r="CR2275" s="166"/>
      <c r="CS2275" s="166"/>
      <c r="CT2275" s="166"/>
      <c r="CU2275" s="166"/>
      <c r="CV2275" s="166"/>
      <c r="CW2275" s="166"/>
      <c r="CX2275" s="166"/>
      <c r="CY2275" s="166"/>
      <c r="CZ2275" s="166"/>
      <c r="DA2275" s="166"/>
      <c r="DB2275" s="166"/>
      <c r="DC2275" s="166"/>
      <c r="DD2275" s="166"/>
      <c r="DE2275" s="166"/>
      <c r="DF2275" s="166"/>
      <c r="DG2275" s="166"/>
      <c r="DH2275" s="166"/>
      <c r="DI2275" s="166"/>
      <c r="DJ2275" s="166"/>
      <c r="DK2275" s="166"/>
      <c r="DL2275" s="166"/>
      <c r="DM2275" s="166"/>
      <c r="DN2275" s="166"/>
      <c r="DO2275" s="166"/>
      <c r="DP2275" s="166"/>
      <c r="DQ2275" s="166"/>
      <c r="DR2275" s="166"/>
      <c r="DS2275" s="166"/>
      <c r="DT2275" s="166"/>
      <c r="DU2275" s="166"/>
      <c r="DV2275" s="166"/>
      <c r="DW2275" s="166"/>
      <c r="DX2275" s="166"/>
      <c r="DY2275" s="166"/>
      <c r="DZ2275" s="166"/>
      <c r="EA2275" s="166"/>
      <c r="EB2275" s="166"/>
      <c r="EC2275" s="166"/>
      <c r="ED2275" s="166"/>
      <c r="EE2275" s="166"/>
      <c r="EF2275" s="166"/>
      <c r="EG2275" s="166"/>
      <c r="EH2275" s="166"/>
      <c r="EI2275" s="166"/>
      <c r="EJ2275" s="166"/>
      <c r="EK2275" s="166"/>
      <c r="EL2275" s="166"/>
      <c r="EM2275" s="166"/>
      <c r="EN2275" s="166"/>
      <c r="EO2275" s="166"/>
      <c r="EP2275" s="166"/>
      <c r="EQ2275" s="166"/>
      <c r="ER2275" s="166"/>
      <c r="ES2275" s="166"/>
      <c r="ET2275" s="166"/>
      <c r="EU2275" s="166"/>
      <c r="EV2275" s="166"/>
      <c r="EW2275" s="166"/>
      <c r="EX2275" s="166"/>
      <c r="EY2275" s="166"/>
      <c r="EZ2275" s="166"/>
      <c r="FA2275" s="166"/>
      <c r="FB2275" s="166"/>
      <c r="FC2275" s="166"/>
      <c r="FD2275" s="166"/>
      <c r="FE2275" s="166"/>
      <c r="FF2275" s="166"/>
      <c r="FG2275" s="166"/>
      <c r="FH2275" s="166"/>
      <c r="FI2275" s="166"/>
      <c r="FJ2275" s="166"/>
    </row>
    <row r="2276" spans="13:166" s="19" customFormat="1">
      <c r="M2276" s="166"/>
      <c r="N2276" s="166"/>
      <c r="O2276" s="166"/>
      <c r="P2276" s="166"/>
      <c r="Q2276" s="166"/>
      <c r="R2276" s="166"/>
      <c r="S2276" s="166"/>
      <c r="T2276" s="166"/>
      <c r="U2276" s="166"/>
      <c r="V2276" s="166"/>
      <c r="W2276" s="166"/>
      <c r="X2276" s="166"/>
      <c r="Y2276" s="166"/>
      <c r="Z2276" s="166"/>
      <c r="AA2276" s="166"/>
      <c r="AB2276" s="166"/>
      <c r="AC2276" s="166"/>
      <c r="AD2276" s="166"/>
      <c r="AE2276" s="166"/>
      <c r="AF2276" s="166"/>
      <c r="AG2276" s="166"/>
      <c r="AH2276" s="167"/>
      <c r="AI2276" s="167"/>
      <c r="AJ2276" s="167"/>
      <c r="AK2276" s="167"/>
      <c r="AL2276" s="167"/>
      <c r="AM2276" s="167"/>
      <c r="AN2276" s="167"/>
      <c r="AO2276" s="167"/>
      <c r="AP2276" s="167"/>
      <c r="AQ2276" s="167"/>
      <c r="AR2276" s="167"/>
      <c r="AS2276" s="167"/>
      <c r="AT2276" s="167"/>
      <c r="AU2276" s="167"/>
      <c r="AV2276" s="167"/>
      <c r="AW2276" s="167"/>
      <c r="AX2276" s="167"/>
      <c r="AY2276" s="167"/>
      <c r="AZ2276" s="167"/>
      <c r="BA2276" s="167"/>
      <c r="BB2276" s="167"/>
      <c r="BC2276" s="167"/>
      <c r="BD2276" s="167"/>
      <c r="BE2276" s="167"/>
      <c r="BF2276" s="167"/>
      <c r="BG2276" s="167"/>
      <c r="BH2276" s="167"/>
      <c r="BI2276" s="167"/>
      <c r="BJ2276" s="167"/>
      <c r="BK2276" s="167"/>
      <c r="BL2276" s="166"/>
      <c r="BM2276" s="166"/>
      <c r="BN2276" s="166"/>
      <c r="BO2276" s="166"/>
      <c r="BP2276" s="166"/>
      <c r="BQ2276" s="166"/>
      <c r="BR2276" s="166"/>
      <c r="BS2276" s="166"/>
      <c r="BT2276" s="166"/>
      <c r="BU2276" s="166"/>
      <c r="BV2276" s="166"/>
      <c r="BW2276" s="166"/>
      <c r="BX2276" s="166"/>
      <c r="BY2276" s="166"/>
      <c r="BZ2276" s="166"/>
      <c r="CA2276" s="166"/>
      <c r="CB2276" s="166"/>
      <c r="CC2276" s="166"/>
      <c r="CD2276" s="166"/>
      <c r="CE2276" s="166"/>
      <c r="CF2276" s="166"/>
      <c r="CG2276" s="166"/>
      <c r="CH2276" s="166"/>
      <c r="CI2276" s="166"/>
      <c r="CJ2276" s="166"/>
      <c r="CK2276" s="166"/>
      <c r="CL2276" s="166"/>
      <c r="CM2276" s="166"/>
      <c r="CN2276" s="166"/>
      <c r="CO2276" s="166"/>
      <c r="CP2276" s="166"/>
      <c r="CQ2276" s="166"/>
      <c r="CR2276" s="166"/>
      <c r="CS2276" s="166"/>
      <c r="CT2276" s="166"/>
      <c r="CU2276" s="166"/>
      <c r="CV2276" s="166"/>
      <c r="CW2276" s="166"/>
      <c r="CX2276" s="166"/>
      <c r="CY2276" s="166"/>
      <c r="CZ2276" s="166"/>
      <c r="DA2276" s="166"/>
      <c r="DB2276" s="166"/>
      <c r="DC2276" s="166"/>
      <c r="DD2276" s="166"/>
      <c r="DE2276" s="166"/>
      <c r="DF2276" s="166"/>
      <c r="DG2276" s="166"/>
      <c r="DH2276" s="166"/>
      <c r="DI2276" s="166"/>
      <c r="DJ2276" s="166"/>
      <c r="DK2276" s="166"/>
      <c r="DL2276" s="166"/>
      <c r="DM2276" s="166"/>
      <c r="DN2276" s="166"/>
      <c r="DO2276" s="166"/>
      <c r="DP2276" s="166"/>
      <c r="DQ2276" s="166"/>
      <c r="DR2276" s="166"/>
      <c r="DS2276" s="166"/>
      <c r="DT2276" s="166"/>
      <c r="DU2276" s="166"/>
      <c r="DV2276" s="166"/>
      <c r="DW2276" s="166"/>
      <c r="DX2276" s="166"/>
      <c r="DY2276" s="166"/>
      <c r="DZ2276" s="166"/>
      <c r="EA2276" s="166"/>
      <c r="EB2276" s="166"/>
      <c r="EC2276" s="166"/>
      <c r="ED2276" s="166"/>
      <c r="EE2276" s="166"/>
      <c r="EF2276" s="166"/>
      <c r="EG2276" s="166"/>
      <c r="EH2276" s="166"/>
      <c r="EI2276" s="166"/>
      <c r="EJ2276" s="166"/>
      <c r="EK2276" s="166"/>
      <c r="EL2276" s="166"/>
      <c r="EM2276" s="166"/>
      <c r="EN2276" s="166"/>
      <c r="EO2276" s="166"/>
      <c r="EP2276" s="166"/>
      <c r="EQ2276" s="166"/>
      <c r="ER2276" s="166"/>
      <c r="ES2276" s="166"/>
      <c r="ET2276" s="166"/>
      <c r="EU2276" s="166"/>
      <c r="EV2276" s="166"/>
      <c r="EW2276" s="166"/>
      <c r="EX2276" s="166"/>
      <c r="EY2276" s="166"/>
      <c r="EZ2276" s="166"/>
      <c r="FA2276" s="166"/>
      <c r="FB2276" s="166"/>
      <c r="FC2276" s="166"/>
      <c r="FD2276" s="166"/>
      <c r="FE2276" s="166"/>
      <c r="FF2276" s="166"/>
      <c r="FG2276" s="166"/>
      <c r="FH2276" s="166"/>
      <c r="FI2276" s="166"/>
      <c r="FJ2276" s="166"/>
    </row>
    <row r="2277" spans="13:166" s="19" customFormat="1">
      <c r="M2277" s="166"/>
      <c r="N2277" s="166"/>
      <c r="O2277" s="166"/>
      <c r="P2277" s="166"/>
      <c r="Q2277" s="166"/>
      <c r="R2277" s="166"/>
      <c r="S2277" s="166"/>
      <c r="T2277" s="166"/>
      <c r="U2277" s="166"/>
      <c r="V2277" s="166"/>
      <c r="W2277" s="166"/>
      <c r="X2277" s="166"/>
      <c r="Y2277" s="166"/>
      <c r="Z2277" s="166"/>
      <c r="AA2277" s="166"/>
      <c r="AB2277" s="166"/>
      <c r="AC2277" s="166"/>
      <c r="AD2277" s="166"/>
      <c r="AE2277" s="166"/>
      <c r="AF2277" s="166"/>
      <c r="AG2277" s="166"/>
      <c r="AH2277" s="167"/>
      <c r="AI2277" s="167"/>
      <c r="AJ2277" s="167"/>
      <c r="AK2277" s="167"/>
      <c r="AL2277" s="167"/>
      <c r="AM2277" s="167"/>
      <c r="AN2277" s="167"/>
      <c r="AO2277" s="167"/>
      <c r="AP2277" s="167"/>
      <c r="AQ2277" s="167"/>
      <c r="AR2277" s="167"/>
      <c r="AS2277" s="167"/>
      <c r="AT2277" s="167"/>
      <c r="AU2277" s="167"/>
      <c r="AV2277" s="167"/>
      <c r="AW2277" s="167"/>
      <c r="AX2277" s="167"/>
      <c r="AY2277" s="167"/>
      <c r="AZ2277" s="167"/>
      <c r="BA2277" s="167"/>
      <c r="BB2277" s="167"/>
      <c r="BC2277" s="167"/>
      <c r="BD2277" s="167"/>
      <c r="BE2277" s="167"/>
      <c r="BF2277" s="167"/>
      <c r="BG2277" s="167"/>
      <c r="BH2277" s="167"/>
      <c r="BI2277" s="167"/>
      <c r="BJ2277" s="167"/>
      <c r="BK2277" s="167"/>
      <c r="BL2277" s="166"/>
      <c r="BM2277" s="166"/>
      <c r="BN2277" s="166"/>
      <c r="BO2277" s="166"/>
      <c r="BP2277" s="166"/>
      <c r="BQ2277" s="166"/>
      <c r="BR2277" s="166"/>
      <c r="BS2277" s="166"/>
      <c r="BT2277" s="166"/>
      <c r="BU2277" s="166"/>
      <c r="BV2277" s="166"/>
      <c r="BW2277" s="166"/>
      <c r="BX2277" s="166"/>
      <c r="BY2277" s="166"/>
      <c r="BZ2277" s="166"/>
      <c r="CA2277" s="166"/>
      <c r="CB2277" s="166"/>
      <c r="CC2277" s="166"/>
      <c r="CD2277" s="166"/>
      <c r="CE2277" s="166"/>
      <c r="CF2277" s="166"/>
      <c r="CG2277" s="166"/>
      <c r="CH2277" s="166"/>
      <c r="CI2277" s="166"/>
      <c r="CJ2277" s="166"/>
      <c r="CK2277" s="166"/>
      <c r="CL2277" s="166"/>
      <c r="CM2277" s="166"/>
      <c r="CN2277" s="166"/>
      <c r="CO2277" s="166"/>
      <c r="CP2277" s="166"/>
      <c r="CQ2277" s="166"/>
      <c r="CR2277" s="166"/>
      <c r="CS2277" s="166"/>
      <c r="CT2277" s="166"/>
      <c r="CU2277" s="166"/>
      <c r="CV2277" s="166"/>
      <c r="CW2277" s="166"/>
      <c r="CX2277" s="166"/>
      <c r="CY2277" s="166"/>
      <c r="CZ2277" s="166"/>
      <c r="DA2277" s="166"/>
      <c r="DB2277" s="166"/>
      <c r="DC2277" s="166"/>
      <c r="DD2277" s="166"/>
      <c r="DE2277" s="166"/>
      <c r="DF2277" s="166"/>
      <c r="DG2277" s="166"/>
      <c r="DH2277" s="166"/>
      <c r="DI2277" s="166"/>
      <c r="DJ2277" s="166"/>
      <c r="DK2277" s="166"/>
      <c r="DL2277" s="166"/>
      <c r="DM2277" s="166"/>
      <c r="DN2277" s="166"/>
      <c r="DO2277" s="166"/>
      <c r="DP2277" s="166"/>
      <c r="DQ2277" s="166"/>
      <c r="DR2277" s="166"/>
      <c r="DS2277" s="166"/>
      <c r="DT2277" s="166"/>
      <c r="DU2277" s="166"/>
      <c r="DV2277" s="166"/>
      <c r="DW2277" s="166"/>
      <c r="DX2277" s="166"/>
      <c r="DY2277" s="166"/>
      <c r="DZ2277" s="166"/>
      <c r="EA2277" s="166"/>
      <c r="EB2277" s="166"/>
      <c r="EC2277" s="166"/>
      <c r="ED2277" s="166"/>
      <c r="EE2277" s="166"/>
      <c r="EF2277" s="166"/>
      <c r="EG2277" s="166"/>
      <c r="EH2277" s="166"/>
      <c r="EI2277" s="166"/>
      <c r="EJ2277" s="166"/>
      <c r="EK2277" s="166"/>
      <c r="EL2277" s="166"/>
      <c r="EM2277" s="166"/>
      <c r="EN2277" s="166"/>
      <c r="EO2277" s="166"/>
      <c r="EP2277" s="166"/>
      <c r="EQ2277" s="166"/>
      <c r="ER2277" s="166"/>
      <c r="ES2277" s="166"/>
      <c r="ET2277" s="166"/>
      <c r="EU2277" s="166"/>
      <c r="EV2277" s="166"/>
      <c r="EW2277" s="166"/>
      <c r="EX2277" s="166"/>
      <c r="EY2277" s="166"/>
      <c r="EZ2277" s="166"/>
      <c r="FA2277" s="166"/>
      <c r="FB2277" s="166"/>
      <c r="FC2277" s="166"/>
      <c r="FD2277" s="166"/>
      <c r="FE2277" s="166"/>
      <c r="FF2277" s="166"/>
      <c r="FG2277" s="166"/>
      <c r="FH2277" s="166"/>
      <c r="FI2277" s="166"/>
      <c r="FJ2277" s="166"/>
    </row>
    <row r="2278" spans="13:166" s="19" customFormat="1">
      <c r="M2278" s="166"/>
      <c r="N2278" s="166"/>
      <c r="O2278" s="166"/>
      <c r="P2278" s="166"/>
      <c r="Q2278" s="166"/>
      <c r="R2278" s="166"/>
      <c r="S2278" s="166"/>
      <c r="T2278" s="166"/>
      <c r="U2278" s="166"/>
      <c r="V2278" s="166"/>
      <c r="W2278" s="166"/>
      <c r="X2278" s="166"/>
      <c r="Y2278" s="166"/>
      <c r="Z2278" s="166"/>
      <c r="AA2278" s="166"/>
      <c r="AB2278" s="166"/>
      <c r="AC2278" s="166"/>
      <c r="AD2278" s="166"/>
      <c r="AE2278" s="166"/>
      <c r="AF2278" s="166"/>
      <c r="AG2278" s="166"/>
      <c r="AH2278" s="167"/>
      <c r="AI2278" s="167"/>
      <c r="AJ2278" s="167"/>
      <c r="AK2278" s="167"/>
      <c r="AL2278" s="167"/>
      <c r="AM2278" s="167"/>
      <c r="AN2278" s="167"/>
      <c r="AO2278" s="167"/>
      <c r="AP2278" s="167"/>
      <c r="AQ2278" s="167"/>
      <c r="AR2278" s="167"/>
      <c r="AS2278" s="167"/>
      <c r="AT2278" s="167"/>
      <c r="AU2278" s="167"/>
      <c r="AV2278" s="167"/>
      <c r="AW2278" s="167"/>
      <c r="AX2278" s="167"/>
      <c r="AY2278" s="167"/>
      <c r="AZ2278" s="167"/>
      <c r="BA2278" s="167"/>
      <c r="BB2278" s="167"/>
      <c r="BC2278" s="167"/>
      <c r="BD2278" s="167"/>
      <c r="BE2278" s="167"/>
      <c r="BF2278" s="167"/>
      <c r="BG2278" s="167"/>
      <c r="BH2278" s="167"/>
      <c r="BI2278" s="167"/>
      <c r="BJ2278" s="167"/>
      <c r="BK2278" s="167"/>
      <c r="BL2278" s="166"/>
      <c r="BM2278" s="166"/>
      <c r="BN2278" s="166"/>
      <c r="BO2278" s="166"/>
      <c r="BP2278" s="166"/>
      <c r="BQ2278" s="166"/>
      <c r="BR2278" s="166"/>
      <c r="BS2278" s="166"/>
      <c r="BT2278" s="166"/>
      <c r="BU2278" s="166"/>
      <c r="BV2278" s="166"/>
      <c r="BW2278" s="166"/>
      <c r="BX2278" s="166"/>
      <c r="BY2278" s="166"/>
      <c r="BZ2278" s="166"/>
      <c r="CA2278" s="166"/>
      <c r="CB2278" s="166"/>
      <c r="CC2278" s="166"/>
      <c r="CD2278" s="166"/>
      <c r="CE2278" s="166"/>
      <c r="CF2278" s="166"/>
      <c r="CG2278" s="166"/>
      <c r="CH2278" s="166"/>
      <c r="CI2278" s="166"/>
      <c r="CJ2278" s="166"/>
      <c r="CK2278" s="166"/>
      <c r="CL2278" s="166"/>
      <c r="CM2278" s="166"/>
      <c r="CN2278" s="166"/>
      <c r="CO2278" s="166"/>
      <c r="CP2278" s="166"/>
      <c r="CQ2278" s="166"/>
      <c r="CR2278" s="166"/>
      <c r="CS2278" s="166"/>
      <c r="CT2278" s="166"/>
      <c r="CU2278" s="166"/>
      <c r="CV2278" s="166"/>
      <c r="CW2278" s="166"/>
      <c r="CX2278" s="166"/>
      <c r="CY2278" s="166"/>
      <c r="CZ2278" s="166"/>
      <c r="DA2278" s="166"/>
      <c r="DB2278" s="166"/>
      <c r="DC2278" s="166"/>
      <c r="DD2278" s="166"/>
      <c r="DE2278" s="166"/>
      <c r="DF2278" s="166"/>
      <c r="DG2278" s="166"/>
      <c r="DH2278" s="166"/>
      <c r="DI2278" s="166"/>
      <c r="DJ2278" s="166"/>
      <c r="DK2278" s="166"/>
      <c r="DL2278" s="166"/>
      <c r="DM2278" s="166"/>
      <c r="DN2278" s="166"/>
      <c r="DO2278" s="166"/>
      <c r="DP2278" s="166"/>
      <c r="DQ2278" s="166"/>
      <c r="DR2278" s="166"/>
      <c r="DS2278" s="166"/>
      <c r="DT2278" s="166"/>
      <c r="DU2278" s="166"/>
      <c r="DV2278" s="166"/>
      <c r="DW2278" s="166"/>
      <c r="DX2278" s="166"/>
      <c r="DY2278" s="166"/>
      <c r="DZ2278" s="166"/>
      <c r="EA2278" s="166"/>
      <c r="EB2278" s="166"/>
      <c r="EC2278" s="166"/>
      <c r="ED2278" s="166"/>
      <c r="EE2278" s="166"/>
      <c r="EF2278" s="166"/>
      <c r="EG2278" s="166"/>
      <c r="EH2278" s="166"/>
      <c r="EI2278" s="166"/>
      <c r="EJ2278" s="166"/>
      <c r="EK2278" s="166"/>
      <c r="EL2278" s="166"/>
      <c r="EM2278" s="166"/>
      <c r="EN2278" s="166"/>
      <c r="EO2278" s="166"/>
      <c r="EP2278" s="166"/>
      <c r="EQ2278" s="166"/>
      <c r="ER2278" s="166"/>
      <c r="ES2278" s="166"/>
      <c r="ET2278" s="166"/>
      <c r="EU2278" s="166"/>
      <c r="EV2278" s="166"/>
      <c r="EW2278" s="166"/>
      <c r="EX2278" s="166"/>
      <c r="EY2278" s="166"/>
      <c r="EZ2278" s="166"/>
      <c r="FA2278" s="166"/>
      <c r="FB2278" s="166"/>
      <c r="FC2278" s="166"/>
      <c r="FD2278" s="166"/>
      <c r="FE2278" s="166"/>
      <c r="FF2278" s="166"/>
      <c r="FG2278" s="166"/>
      <c r="FH2278" s="166"/>
      <c r="FI2278" s="166"/>
      <c r="FJ2278" s="166"/>
    </row>
    <row r="2279" spans="13:166" s="19" customFormat="1">
      <c r="M2279" s="166"/>
      <c r="N2279" s="166"/>
      <c r="O2279" s="166"/>
      <c r="P2279" s="166"/>
      <c r="Q2279" s="166"/>
      <c r="R2279" s="166"/>
      <c r="S2279" s="166"/>
      <c r="T2279" s="166"/>
      <c r="U2279" s="166"/>
      <c r="V2279" s="166"/>
      <c r="W2279" s="166"/>
      <c r="X2279" s="166"/>
      <c r="Y2279" s="166"/>
      <c r="Z2279" s="166"/>
      <c r="AA2279" s="166"/>
      <c r="AB2279" s="166"/>
      <c r="AC2279" s="166"/>
      <c r="AD2279" s="166"/>
      <c r="AE2279" s="166"/>
      <c r="AF2279" s="166"/>
      <c r="AG2279" s="166"/>
      <c r="AH2279" s="167"/>
      <c r="AI2279" s="167"/>
      <c r="AJ2279" s="167"/>
      <c r="AK2279" s="167"/>
      <c r="AL2279" s="167"/>
      <c r="AM2279" s="167"/>
      <c r="AN2279" s="167"/>
      <c r="AO2279" s="167"/>
      <c r="AP2279" s="167"/>
      <c r="AQ2279" s="167"/>
      <c r="AR2279" s="167"/>
      <c r="AS2279" s="167"/>
      <c r="AT2279" s="167"/>
      <c r="AU2279" s="167"/>
      <c r="AV2279" s="167"/>
      <c r="AW2279" s="167"/>
      <c r="AX2279" s="167"/>
      <c r="AY2279" s="167"/>
      <c r="AZ2279" s="167"/>
      <c r="BA2279" s="167"/>
      <c r="BB2279" s="167"/>
      <c r="BC2279" s="167"/>
      <c r="BD2279" s="167"/>
      <c r="BE2279" s="167"/>
      <c r="BF2279" s="167"/>
      <c r="BG2279" s="167"/>
      <c r="BH2279" s="167"/>
      <c r="BI2279" s="167"/>
      <c r="BJ2279" s="167"/>
      <c r="BK2279" s="167"/>
      <c r="BL2279" s="166"/>
      <c r="BM2279" s="166"/>
      <c r="BN2279" s="166"/>
      <c r="BO2279" s="166"/>
      <c r="BP2279" s="166"/>
      <c r="BQ2279" s="166"/>
      <c r="BR2279" s="166"/>
      <c r="BS2279" s="166"/>
      <c r="BT2279" s="166"/>
      <c r="BU2279" s="166"/>
      <c r="BV2279" s="166"/>
      <c r="BW2279" s="166"/>
      <c r="BX2279" s="166"/>
      <c r="BY2279" s="166"/>
      <c r="BZ2279" s="166"/>
      <c r="CA2279" s="166"/>
      <c r="CB2279" s="166"/>
      <c r="CC2279" s="166"/>
      <c r="CD2279" s="166"/>
      <c r="CE2279" s="166"/>
      <c r="CF2279" s="166"/>
      <c r="CG2279" s="166"/>
      <c r="CH2279" s="166"/>
      <c r="CI2279" s="166"/>
      <c r="CJ2279" s="166"/>
      <c r="CK2279" s="166"/>
      <c r="CL2279" s="166"/>
      <c r="CM2279" s="166"/>
      <c r="CN2279" s="166"/>
      <c r="CO2279" s="166"/>
      <c r="CP2279" s="166"/>
      <c r="CQ2279" s="166"/>
      <c r="CR2279" s="166"/>
      <c r="CS2279" s="166"/>
      <c r="CT2279" s="166"/>
      <c r="CU2279" s="166"/>
      <c r="CV2279" s="166"/>
      <c r="CW2279" s="166"/>
      <c r="CX2279" s="166"/>
      <c r="CY2279" s="166"/>
      <c r="CZ2279" s="166"/>
      <c r="DA2279" s="166"/>
      <c r="DB2279" s="166"/>
      <c r="DC2279" s="166"/>
      <c r="DD2279" s="166"/>
      <c r="DE2279" s="166"/>
      <c r="DF2279" s="166"/>
      <c r="DG2279" s="166"/>
      <c r="DH2279" s="166"/>
      <c r="DI2279" s="166"/>
      <c r="DJ2279" s="166"/>
      <c r="DK2279" s="166"/>
      <c r="DL2279" s="166"/>
      <c r="DM2279" s="166"/>
      <c r="DN2279" s="166"/>
      <c r="DO2279" s="166"/>
      <c r="DP2279" s="166"/>
      <c r="DQ2279" s="166"/>
      <c r="DR2279" s="166"/>
      <c r="DS2279" s="166"/>
      <c r="DT2279" s="166"/>
      <c r="DU2279" s="166"/>
      <c r="DV2279" s="166"/>
      <c r="DW2279" s="166"/>
      <c r="DX2279" s="166"/>
      <c r="DY2279" s="166"/>
      <c r="DZ2279" s="166"/>
      <c r="EA2279" s="166"/>
      <c r="EB2279" s="166"/>
      <c r="EC2279" s="166"/>
      <c r="ED2279" s="166"/>
      <c r="EE2279" s="166"/>
      <c r="EF2279" s="166"/>
      <c r="EG2279" s="166"/>
      <c r="EH2279" s="166"/>
      <c r="EI2279" s="166"/>
      <c r="EJ2279" s="166"/>
      <c r="EK2279" s="166"/>
      <c r="EL2279" s="166"/>
      <c r="EM2279" s="166"/>
      <c r="EN2279" s="166"/>
      <c r="EO2279" s="166"/>
      <c r="EP2279" s="166"/>
      <c r="EQ2279" s="166"/>
      <c r="ER2279" s="166"/>
      <c r="ES2279" s="166"/>
      <c r="ET2279" s="166"/>
      <c r="EU2279" s="166"/>
      <c r="EV2279" s="166"/>
      <c r="EW2279" s="166"/>
      <c r="EX2279" s="166"/>
      <c r="EY2279" s="166"/>
      <c r="EZ2279" s="166"/>
      <c r="FA2279" s="166"/>
      <c r="FB2279" s="166"/>
      <c r="FC2279" s="166"/>
      <c r="FD2279" s="166"/>
      <c r="FE2279" s="166"/>
      <c r="FF2279" s="166"/>
      <c r="FG2279" s="166"/>
      <c r="FH2279" s="166"/>
      <c r="FI2279" s="166"/>
      <c r="FJ2279" s="166"/>
    </row>
    <row r="2280" spans="13:166" s="19" customFormat="1">
      <c r="M2280" s="166"/>
      <c r="N2280" s="166"/>
      <c r="O2280" s="166"/>
      <c r="P2280" s="166"/>
      <c r="Q2280" s="166"/>
      <c r="R2280" s="166"/>
      <c r="S2280" s="166"/>
      <c r="T2280" s="166"/>
      <c r="U2280" s="166"/>
      <c r="V2280" s="166"/>
      <c r="W2280" s="166"/>
      <c r="X2280" s="166"/>
      <c r="Y2280" s="166"/>
      <c r="Z2280" s="166"/>
      <c r="AA2280" s="166"/>
      <c r="AB2280" s="166"/>
      <c r="AC2280" s="166"/>
      <c r="AD2280" s="166"/>
      <c r="AE2280" s="166"/>
      <c r="AF2280" s="166"/>
      <c r="AG2280" s="166"/>
      <c r="AH2280" s="167"/>
      <c r="AI2280" s="167"/>
      <c r="AJ2280" s="167"/>
      <c r="AK2280" s="167"/>
      <c r="AL2280" s="167"/>
      <c r="AM2280" s="167"/>
      <c r="AN2280" s="167"/>
      <c r="AO2280" s="167"/>
      <c r="AP2280" s="167"/>
      <c r="AQ2280" s="167"/>
      <c r="AR2280" s="167"/>
      <c r="AS2280" s="167"/>
      <c r="AT2280" s="167"/>
      <c r="AU2280" s="167"/>
      <c r="AV2280" s="167"/>
      <c r="AW2280" s="167"/>
      <c r="AX2280" s="167"/>
      <c r="AY2280" s="167"/>
      <c r="AZ2280" s="167"/>
      <c r="BA2280" s="167"/>
      <c r="BB2280" s="167"/>
      <c r="BC2280" s="167"/>
      <c r="BD2280" s="167"/>
      <c r="BE2280" s="167"/>
      <c r="BF2280" s="167"/>
      <c r="BG2280" s="167"/>
      <c r="BH2280" s="167"/>
      <c r="BI2280" s="167"/>
      <c r="BJ2280" s="167"/>
      <c r="BK2280" s="167"/>
      <c r="BL2280" s="166"/>
      <c r="BM2280" s="166"/>
      <c r="BN2280" s="166"/>
      <c r="BO2280" s="166"/>
      <c r="BP2280" s="166"/>
      <c r="BQ2280" s="166"/>
      <c r="BR2280" s="166"/>
      <c r="BS2280" s="166"/>
      <c r="BT2280" s="166"/>
      <c r="BU2280" s="166"/>
      <c r="BV2280" s="166"/>
      <c r="BW2280" s="166"/>
      <c r="BX2280" s="166"/>
      <c r="BY2280" s="166"/>
      <c r="BZ2280" s="166"/>
      <c r="CA2280" s="166"/>
      <c r="CB2280" s="166"/>
      <c r="CC2280" s="166"/>
      <c r="CD2280" s="166"/>
      <c r="CE2280" s="166"/>
      <c r="CF2280" s="166"/>
      <c r="CG2280" s="166"/>
      <c r="CH2280" s="166"/>
      <c r="CI2280" s="166"/>
      <c r="CJ2280" s="166"/>
      <c r="CK2280" s="166"/>
      <c r="CL2280" s="166"/>
      <c r="CM2280" s="166"/>
      <c r="CN2280" s="166"/>
      <c r="CO2280" s="166"/>
      <c r="CP2280" s="166"/>
      <c r="CQ2280" s="166"/>
      <c r="CR2280" s="166"/>
      <c r="CS2280" s="166"/>
      <c r="CT2280" s="166"/>
      <c r="CU2280" s="166"/>
      <c r="CV2280" s="166"/>
      <c r="CW2280" s="166"/>
      <c r="CX2280" s="166"/>
      <c r="CY2280" s="166"/>
      <c r="CZ2280" s="166"/>
      <c r="DA2280" s="166"/>
      <c r="DB2280" s="166"/>
      <c r="DC2280" s="166"/>
      <c r="DD2280" s="166"/>
      <c r="DE2280" s="166"/>
      <c r="DF2280" s="166"/>
      <c r="DG2280" s="166"/>
      <c r="DH2280" s="166"/>
      <c r="DI2280" s="166"/>
      <c r="DJ2280" s="166"/>
      <c r="DK2280" s="166"/>
      <c r="DL2280" s="166"/>
      <c r="DM2280" s="166"/>
      <c r="DN2280" s="166"/>
      <c r="DO2280" s="166"/>
      <c r="DP2280" s="166"/>
      <c r="DQ2280" s="166"/>
      <c r="DR2280" s="166"/>
      <c r="DS2280" s="166"/>
      <c r="DT2280" s="166"/>
      <c r="DU2280" s="166"/>
      <c r="DV2280" s="166"/>
      <c r="DW2280" s="166"/>
      <c r="DX2280" s="166"/>
      <c r="DY2280" s="166"/>
      <c r="DZ2280" s="166"/>
      <c r="EA2280" s="166"/>
      <c r="EB2280" s="166"/>
      <c r="EC2280" s="166"/>
      <c r="ED2280" s="166"/>
      <c r="EE2280" s="166"/>
      <c r="EF2280" s="166"/>
      <c r="EG2280" s="166"/>
      <c r="EH2280" s="166"/>
      <c r="EI2280" s="166"/>
      <c r="EJ2280" s="166"/>
      <c r="EK2280" s="166"/>
      <c r="EL2280" s="166"/>
      <c r="EM2280" s="166"/>
      <c r="EN2280" s="166"/>
      <c r="EO2280" s="166"/>
      <c r="EP2280" s="166"/>
      <c r="EQ2280" s="166"/>
      <c r="ER2280" s="166"/>
      <c r="ES2280" s="166"/>
      <c r="ET2280" s="166"/>
      <c r="EU2280" s="166"/>
      <c r="EV2280" s="166"/>
      <c r="EW2280" s="166"/>
      <c r="EX2280" s="166"/>
      <c r="EY2280" s="166"/>
      <c r="EZ2280" s="166"/>
      <c r="FA2280" s="166"/>
      <c r="FB2280" s="166"/>
      <c r="FC2280" s="166"/>
      <c r="FD2280" s="166"/>
      <c r="FE2280" s="166"/>
      <c r="FF2280" s="166"/>
      <c r="FG2280" s="166"/>
      <c r="FH2280" s="166"/>
      <c r="FI2280" s="166"/>
      <c r="FJ2280" s="166"/>
    </row>
    <row r="2281" spans="13:166" s="19" customFormat="1">
      <c r="M2281" s="166"/>
      <c r="N2281" s="166"/>
      <c r="O2281" s="166"/>
      <c r="P2281" s="166"/>
      <c r="Q2281" s="166"/>
      <c r="R2281" s="166"/>
      <c r="S2281" s="166"/>
      <c r="T2281" s="166"/>
      <c r="U2281" s="166"/>
      <c r="V2281" s="166"/>
      <c r="W2281" s="166"/>
      <c r="X2281" s="166"/>
      <c r="Y2281" s="166"/>
      <c r="Z2281" s="166"/>
      <c r="AA2281" s="166"/>
      <c r="AB2281" s="166"/>
      <c r="AC2281" s="166"/>
      <c r="AD2281" s="166"/>
      <c r="AE2281" s="166"/>
      <c r="AF2281" s="166"/>
      <c r="AG2281" s="166"/>
      <c r="AH2281" s="167"/>
      <c r="AI2281" s="167"/>
      <c r="AJ2281" s="167"/>
      <c r="AK2281" s="167"/>
      <c r="AL2281" s="167"/>
      <c r="AM2281" s="167"/>
      <c r="AN2281" s="167"/>
      <c r="AO2281" s="167"/>
      <c r="AP2281" s="167"/>
      <c r="AQ2281" s="167"/>
      <c r="AR2281" s="167"/>
      <c r="AS2281" s="167"/>
      <c r="AT2281" s="167"/>
      <c r="AU2281" s="167"/>
      <c r="AV2281" s="167"/>
      <c r="AW2281" s="167"/>
      <c r="AX2281" s="167"/>
      <c r="AY2281" s="167"/>
      <c r="AZ2281" s="167"/>
      <c r="BA2281" s="167"/>
      <c r="BB2281" s="167"/>
      <c r="BC2281" s="167"/>
      <c r="BD2281" s="167"/>
      <c r="BE2281" s="167"/>
      <c r="BF2281" s="167"/>
      <c r="BG2281" s="167"/>
      <c r="BH2281" s="167"/>
      <c r="BI2281" s="167"/>
      <c r="BJ2281" s="167"/>
      <c r="BK2281" s="167"/>
      <c r="BL2281" s="166"/>
      <c r="BM2281" s="166"/>
      <c r="BN2281" s="166"/>
      <c r="BO2281" s="166"/>
      <c r="BP2281" s="166"/>
      <c r="BQ2281" s="166"/>
      <c r="BR2281" s="166"/>
      <c r="BS2281" s="166"/>
      <c r="BT2281" s="166"/>
      <c r="BU2281" s="166"/>
      <c r="BV2281" s="166"/>
      <c r="BW2281" s="166"/>
      <c r="BX2281" s="166"/>
      <c r="BY2281" s="166"/>
      <c r="BZ2281" s="166"/>
      <c r="CA2281" s="166"/>
      <c r="CB2281" s="166"/>
      <c r="CC2281" s="166"/>
      <c r="CD2281" s="166"/>
      <c r="CE2281" s="166"/>
      <c r="CF2281" s="166"/>
      <c r="CG2281" s="166"/>
      <c r="CH2281" s="166"/>
      <c r="CI2281" s="166"/>
      <c r="CJ2281" s="166"/>
      <c r="CK2281" s="166"/>
      <c r="CL2281" s="166"/>
      <c r="CM2281" s="166"/>
      <c r="CN2281" s="166"/>
      <c r="CO2281" s="166"/>
      <c r="CP2281" s="166"/>
      <c r="CQ2281" s="166"/>
      <c r="CR2281" s="166"/>
      <c r="CS2281" s="166"/>
      <c r="CT2281" s="166"/>
      <c r="CU2281" s="166"/>
      <c r="CV2281" s="166"/>
      <c r="CW2281" s="166"/>
      <c r="CX2281" s="166"/>
      <c r="CY2281" s="166"/>
      <c r="CZ2281" s="166"/>
      <c r="DA2281" s="166"/>
      <c r="DB2281" s="166"/>
      <c r="DC2281" s="166"/>
      <c r="DD2281" s="166"/>
      <c r="DE2281" s="166"/>
      <c r="DF2281" s="166"/>
      <c r="DG2281" s="166"/>
      <c r="DH2281" s="166"/>
      <c r="DI2281" s="166"/>
      <c r="DJ2281" s="166"/>
      <c r="DK2281" s="166"/>
      <c r="DL2281" s="166"/>
      <c r="DM2281" s="166"/>
      <c r="DN2281" s="166"/>
      <c r="DO2281" s="166"/>
      <c r="DP2281" s="166"/>
      <c r="DQ2281" s="166"/>
      <c r="DR2281" s="166"/>
      <c r="DS2281" s="166"/>
      <c r="DT2281" s="166"/>
      <c r="DU2281" s="166"/>
      <c r="DV2281" s="166"/>
      <c r="DW2281" s="166"/>
      <c r="DX2281" s="166"/>
      <c r="DY2281" s="166"/>
      <c r="DZ2281" s="166"/>
      <c r="EA2281" s="166"/>
      <c r="EB2281" s="166"/>
      <c r="EC2281" s="166"/>
      <c r="ED2281" s="166"/>
      <c r="EE2281" s="166"/>
      <c r="EF2281" s="166"/>
      <c r="EG2281" s="166"/>
      <c r="EH2281" s="166"/>
      <c r="EI2281" s="166"/>
      <c r="EJ2281" s="166"/>
      <c r="EK2281" s="166"/>
      <c r="EL2281" s="166"/>
      <c r="EM2281" s="166"/>
      <c r="EN2281" s="166"/>
      <c r="EO2281" s="166"/>
      <c r="EP2281" s="166"/>
      <c r="EQ2281" s="166"/>
      <c r="ER2281" s="166"/>
      <c r="ES2281" s="166"/>
      <c r="ET2281" s="166"/>
      <c r="EU2281" s="166"/>
      <c r="EV2281" s="166"/>
      <c r="EW2281" s="166"/>
      <c r="EX2281" s="166"/>
      <c r="EY2281" s="166"/>
      <c r="EZ2281" s="166"/>
      <c r="FA2281" s="166"/>
      <c r="FB2281" s="166"/>
      <c r="FC2281" s="166"/>
      <c r="FD2281" s="166"/>
      <c r="FE2281" s="166"/>
      <c r="FF2281" s="166"/>
      <c r="FG2281" s="166"/>
      <c r="FH2281" s="166"/>
      <c r="FI2281" s="166"/>
      <c r="FJ2281" s="166"/>
    </row>
    <row r="2282" spans="13:166" s="19" customFormat="1">
      <c r="M2282" s="166"/>
      <c r="N2282" s="166"/>
      <c r="O2282" s="166"/>
      <c r="P2282" s="166"/>
      <c r="Q2282" s="166"/>
      <c r="R2282" s="166"/>
      <c r="S2282" s="166"/>
      <c r="T2282" s="166"/>
      <c r="U2282" s="166"/>
      <c r="V2282" s="166"/>
      <c r="W2282" s="166"/>
      <c r="X2282" s="166"/>
      <c r="Y2282" s="166"/>
      <c r="Z2282" s="166"/>
      <c r="AA2282" s="166"/>
      <c r="AB2282" s="166"/>
      <c r="AC2282" s="166"/>
      <c r="AD2282" s="166"/>
      <c r="AE2282" s="166"/>
      <c r="AF2282" s="166"/>
      <c r="AG2282" s="166"/>
      <c r="AH2282" s="167"/>
      <c r="AI2282" s="167"/>
      <c r="AJ2282" s="167"/>
      <c r="AK2282" s="167"/>
      <c r="AL2282" s="167"/>
      <c r="AM2282" s="167"/>
      <c r="AN2282" s="167"/>
      <c r="AO2282" s="167"/>
      <c r="AP2282" s="167"/>
      <c r="AQ2282" s="167"/>
      <c r="AR2282" s="167"/>
      <c r="AS2282" s="167"/>
      <c r="AT2282" s="167"/>
      <c r="AU2282" s="167"/>
      <c r="AV2282" s="167"/>
      <c r="AW2282" s="167"/>
      <c r="AX2282" s="167"/>
      <c r="AY2282" s="167"/>
      <c r="AZ2282" s="167"/>
      <c r="BA2282" s="167"/>
      <c r="BB2282" s="167"/>
      <c r="BC2282" s="167"/>
      <c r="BD2282" s="167"/>
      <c r="BE2282" s="167"/>
      <c r="BF2282" s="167"/>
      <c r="BG2282" s="167"/>
      <c r="BH2282" s="167"/>
      <c r="BI2282" s="167"/>
      <c r="BJ2282" s="167"/>
      <c r="BK2282" s="167"/>
      <c r="BL2282" s="166"/>
      <c r="BM2282" s="166"/>
      <c r="BN2282" s="166"/>
      <c r="BO2282" s="166"/>
      <c r="BP2282" s="166"/>
      <c r="BQ2282" s="166"/>
      <c r="BR2282" s="166"/>
      <c r="BS2282" s="166"/>
      <c r="BT2282" s="166"/>
      <c r="BU2282" s="166"/>
      <c r="BV2282" s="166"/>
      <c r="BW2282" s="166"/>
      <c r="BX2282" s="166"/>
      <c r="BY2282" s="166"/>
      <c r="BZ2282" s="166"/>
      <c r="CA2282" s="166"/>
      <c r="CB2282" s="166"/>
      <c r="CC2282" s="166"/>
      <c r="CD2282" s="166"/>
      <c r="CE2282" s="166"/>
      <c r="CF2282" s="166"/>
      <c r="CG2282" s="166"/>
      <c r="CH2282" s="166"/>
      <c r="CI2282" s="166"/>
      <c r="CJ2282" s="166"/>
      <c r="CK2282" s="166"/>
      <c r="CL2282" s="166"/>
      <c r="CM2282" s="166"/>
      <c r="CN2282" s="166"/>
      <c r="CO2282" s="166"/>
      <c r="CP2282" s="166"/>
      <c r="CQ2282" s="166"/>
      <c r="CR2282" s="166"/>
      <c r="CS2282" s="166"/>
      <c r="CT2282" s="166"/>
      <c r="CU2282" s="166"/>
      <c r="CV2282" s="166"/>
      <c r="CW2282" s="166"/>
      <c r="CX2282" s="166"/>
      <c r="CY2282" s="166"/>
      <c r="CZ2282" s="166"/>
      <c r="DA2282" s="166"/>
      <c r="DB2282" s="166"/>
      <c r="DC2282" s="166"/>
      <c r="DD2282" s="166"/>
      <c r="DE2282" s="166"/>
      <c r="DF2282" s="166"/>
      <c r="DG2282" s="166"/>
      <c r="DH2282" s="166"/>
      <c r="DI2282" s="166"/>
      <c r="DJ2282" s="166"/>
      <c r="DK2282" s="166"/>
      <c r="DL2282" s="166"/>
      <c r="DM2282" s="166"/>
      <c r="DN2282" s="166"/>
      <c r="DO2282" s="166"/>
      <c r="DP2282" s="166"/>
      <c r="DQ2282" s="166"/>
      <c r="DR2282" s="166"/>
      <c r="DS2282" s="166"/>
      <c r="DT2282" s="166"/>
      <c r="DU2282" s="166"/>
      <c r="DV2282" s="166"/>
      <c r="DW2282" s="166"/>
      <c r="DX2282" s="166"/>
      <c r="DY2282" s="166"/>
      <c r="DZ2282" s="166"/>
      <c r="EA2282" s="166"/>
      <c r="EB2282" s="166"/>
      <c r="EC2282" s="166"/>
      <c r="ED2282" s="166"/>
      <c r="EE2282" s="166"/>
      <c r="EF2282" s="166"/>
      <c r="EG2282" s="166"/>
      <c r="EH2282" s="166"/>
      <c r="EI2282" s="166"/>
      <c r="EJ2282" s="166"/>
      <c r="EK2282" s="166"/>
      <c r="EL2282" s="166"/>
      <c r="EM2282" s="166"/>
      <c r="EN2282" s="166"/>
      <c r="EO2282" s="166"/>
      <c r="EP2282" s="166"/>
      <c r="EQ2282" s="166"/>
      <c r="ER2282" s="166"/>
      <c r="ES2282" s="166"/>
      <c r="ET2282" s="166"/>
      <c r="EU2282" s="166"/>
      <c r="EV2282" s="166"/>
      <c r="EW2282" s="166"/>
      <c r="EX2282" s="166"/>
      <c r="EY2282" s="166"/>
      <c r="EZ2282" s="166"/>
      <c r="FA2282" s="166"/>
      <c r="FB2282" s="166"/>
      <c r="FC2282" s="166"/>
      <c r="FD2282" s="166"/>
      <c r="FE2282" s="166"/>
      <c r="FF2282" s="166"/>
      <c r="FG2282" s="166"/>
      <c r="FH2282" s="166"/>
      <c r="FI2282" s="166"/>
      <c r="FJ2282" s="166"/>
    </row>
    <row r="2283" spans="13:166" s="19" customFormat="1">
      <c r="M2283" s="166"/>
      <c r="N2283" s="166"/>
      <c r="O2283" s="166"/>
      <c r="P2283" s="166"/>
      <c r="Q2283" s="166"/>
      <c r="R2283" s="166"/>
      <c r="S2283" s="166"/>
      <c r="T2283" s="166"/>
      <c r="U2283" s="166"/>
      <c r="V2283" s="166"/>
      <c r="W2283" s="166"/>
      <c r="X2283" s="166"/>
      <c r="Y2283" s="166"/>
      <c r="Z2283" s="166"/>
      <c r="AA2283" s="166"/>
      <c r="AB2283" s="166"/>
      <c r="AC2283" s="166"/>
      <c r="AD2283" s="166"/>
      <c r="AE2283" s="166"/>
      <c r="AF2283" s="166"/>
      <c r="AG2283" s="166"/>
      <c r="AH2283" s="167"/>
      <c r="AI2283" s="167"/>
      <c r="AJ2283" s="167"/>
      <c r="AK2283" s="167"/>
      <c r="AL2283" s="167"/>
      <c r="AM2283" s="167"/>
      <c r="AN2283" s="167"/>
      <c r="AO2283" s="167"/>
      <c r="AP2283" s="167"/>
      <c r="AQ2283" s="167"/>
      <c r="AR2283" s="167"/>
      <c r="AS2283" s="167"/>
      <c r="AT2283" s="167"/>
      <c r="AU2283" s="167"/>
      <c r="AV2283" s="167"/>
      <c r="AW2283" s="167"/>
      <c r="AX2283" s="167"/>
      <c r="AY2283" s="167"/>
      <c r="AZ2283" s="167"/>
      <c r="BA2283" s="167"/>
      <c r="BB2283" s="167"/>
      <c r="BC2283" s="167"/>
      <c r="BD2283" s="167"/>
      <c r="BE2283" s="167"/>
      <c r="BF2283" s="167"/>
      <c r="BG2283" s="167"/>
      <c r="BH2283" s="167"/>
      <c r="BI2283" s="167"/>
      <c r="BJ2283" s="167"/>
      <c r="BK2283" s="167"/>
      <c r="BL2283" s="166"/>
      <c r="BM2283" s="166"/>
      <c r="BN2283" s="166"/>
      <c r="BO2283" s="166"/>
      <c r="BP2283" s="166"/>
      <c r="BQ2283" s="166"/>
      <c r="BR2283" s="166"/>
      <c r="BS2283" s="166"/>
      <c r="BT2283" s="166"/>
      <c r="BU2283" s="166"/>
      <c r="BV2283" s="166"/>
      <c r="BW2283" s="166"/>
      <c r="BX2283" s="166"/>
      <c r="BY2283" s="166"/>
      <c r="BZ2283" s="166"/>
      <c r="CA2283" s="166"/>
      <c r="CB2283" s="166"/>
      <c r="CC2283" s="166"/>
      <c r="CD2283" s="166"/>
      <c r="CE2283" s="166"/>
      <c r="CF2283" s="166"/>
      <c r="CG2283" s="166"/>
      <c r="CH2283" s="166"/>
      <c r="CI2283" s="166"/>
      <c r="CJ2283" s="166"/>
      <c r="CK2283" s="166"/>
      <c r="CL2283" s="166"/>
      <c r="CM2283" s="166"/>
      <c r="CN2283" s="166"/>
      <c r="CO2283" s="166"/>
      <c r="CP2283" s="166"/>
      <c r="CQ2283" s="166"/>
      <c r="CR2283" s="166"/>
      <c r="CS2283" s="166"/>
      <c r="CT2283" s="166"/>
      <c r="CU2283" s="166"/>
      <c r="CV2283" s="166"/>
      <c r="CW2283" s="166"/>
      <c r="CX2283" s="166"/>
      <c r="CY2283" s="166"/>
      <c r="CZ2283" s="166"/>
      <c r="DA2283" s="166"/>
      <c r="DB2283" s="166"/>
      <c r="DC2283" s="166"/>
      <c r="DD2283" s="166"/>
      <c r="DE2283" s="166"/>
      <c r="DF2283" s="166"/>
      <c r="DG2283" s="166"/>
      <c r="DH2283" s="166"/>
      <c r="DI2283" s="166"/>
      <c r="DJ2283" s="166"/>
      <c r="DK2283" s="166"/>
      <c r="DL2283" s="166"/>
      <c r="DM2283" s="166"/>
      <c r="DN2283" s="166"/>
      <c r="DO2283" s="166"/>
      <c r="DP2283" s="166"/>
      <c r="DQ2283" s="166"/>
      <c r="DR2283" s="166"/>
      <c r="DS2283" s="166"/>
      <c r="DT2283" s="166"/>
      <c r="DU2283" s="166"/>
      <c r="DV2283" s="166"/>
      <c r="DW2283" s="166"/>
      <c r="DX2283" s="166"/>
      <c r="DY2283" s="166"/>
      <c r="DZ2283" s="166"/>
      <c r="EA2283" s="166"/>
      <c r="EB2283" s="166"/>
      <c r="EC2283" s="166"/>
      <c r="ED2283" s="166"/>
      <c r="EE2283" s="166"/>
      <c r="EF2283" s="166"/>
      <c r="EG2283" s="166"/>
      <c r="EH2283" s="166"/>
      <c r="EI2283" s="166"/>
      <c r="EJ2283" s="166"/>
      <c r="EK2283" s="166"/>
      <c r="EL2283" s="166"/>
      <c r="EM2283" s="166"/>
      <c r="EN2283" s="166"/>
      <c r="EO2283" s="166"/>
      <c r="EP2283" s="166"/>
      <c r="EQ2283" s="166"/>
      <c r="ER2283" s="166"/>
      <c r="ES2283" s="166"/>
      <c r="ET2283" s="166"/>
      <c r="EU2283" s="166"/>
      <c r="EV2283" s="166"/>
      <c r="EW2283" s="166"/>
      <c r="EX2283" s="166"/>
      <c r="EY2283" s="166"/>
      <c r="EZ2283" s="166"/>
      <c r="FA2283" s="166"/>
      <c r="FB2283" s="166"/>
      <c r="FC2283" s="166"/>
      <c r="FD2283" s="166"/>
      <c r="FE2283" s="166"/>
      <c r="FF2283" s="166"/>
      <c r="FG2283" s="166"/>
      <c r="FH2283" s="166"/>
      <c r="FI2283" s="166"/>
      <c r="FJ2283" s="166"/>
    </row>
    <row r="2284" spans="13:166" s="19" customFormat="1">
      <c r="M2284" s="166"/>
      <c r="N2284" s="166"/>
      <c r="O2284" s="166"/>
      <c r="P2284" s="166"/>
      <c r="Q2284" s="166"/>
      <c r="R2284" s="166"/>
      <c r="S2284" s="166"/>
      <c r="T2284" s="166"/>
      <c r="U2284" s="166"/>
      <c r="V2284" s="166"/>
      <c r="W2284" s="166"/>
      <c r="X2284" s="166"/>
      <c r="Y2284" s="166"/>
      <c r="Z2284" s="166"/>
      <c r="AA2284" s="166"/>
      <c r="AB2284" s="166"/>
      <c r="AC2284" s="166"/>
      <c r="AD2284" s="166"/>
      <c r="AE2284" s="166"/>
      <c r="AF2284" s="166"/>
      <c r="AG2284" s="166"/>
      <c r="AH2284" s="167"/>
      <c r="AI2284" s="167"/>
      <c r="AJ2284" s="167"/>
      <c r="AK2284" s="167"/>
      <c r="AL2284" s="167"/>
      <c r="AM2284" s="167"/>
      <c r="AN2284" s="167"/>
      <c r="AO2284" s="167"/>
      <c r="AP2284" s="167"/>
      <c r="AQ2284" s="167"/>
      <c r="AR2284" s="167"/>
      <c r="AS2284" s="167"/>
      <c r="AT2284" s="167"/>
      <c r="AU2284" s="167"/>
      <c r="AV2284" s="167"/>
      <c r="AW2284" s="167"/>
      <c r="AX2284" s="167"/>
      <c r="AY2284" s="167"/>
      <c r="AZ2284" s="167"/>
      <c r="BA2284" s="167"/>
      <c r="BB2284" s="167"/>
      <c r="BC2284" s="167"/>
      <c r="BD2284" s="167"/>
      <c r="BE2284" s="167"/>
      <c r="BF2284" s="167"/>
      <c r="BG2284" s="167"/>
      <c r="BH2284" s="167"/>
      <c r="BI2284" s="167"/>
      <c r="BJ2284" s="167"/>
      <c r="BK2284" s="167"/>
      <c r="BL2284" s="166"/>
      <c r="BM2284" s="166"/>
      <c r="BN2284" s="166"/>
      <c r="BO2284" s="166"/>
      <c r="BP2284" s="166"/>
      <c r="BQ2284" s="166"/>
      <c r="BR2284" s="166"/>
      <c r="BS2284" s="166"/>
      <c r="BT2284" s="166"/>
      <c r="BU2284" s="166"/>
      <c r="BV2284" s="166"/>
      <c r="BW2284" s="166"/>
      <c r="BX2284" s="166"/>
      <c r="BY2284" s="166"/>
      <c r="BZ2284" s="166"/>
      <c r="CA2284" s="166"/>
      <c r="CB2284" s="166"/>
      <c r="CC2284" s="166"/>
      <c r="CD2284" s="166"/>
      <c r="CE2284" s="166"/>
      <c r="CF2284" s="166"/>
      <c r="CG2284" s="166"/>
      <c r="CH2284" s="166"/>
      <c r="CI2284" s="166"/>
      <c r="CJ2284" s="166"/>
      <c r="CK2284" s="166"/>
      <c r="CL2284" s="166"/>
      <c r="CM2284" s="166"/>
      <c r="CN2284" s="166"/>
      <c r="CO2284" s="166"/>
      <c r="CP2284" s="166"/>
      <c r="CQ2284" s="166"/>
      <c r="CR2284" s="166"/>
      <c r="CS2284" s="166"/>
      <c r="CT2284" s="166"/>
      <c r="CU2284" s="166"/>
      <c r="CV2284" s="166"/>
      <c r="CW2284" s="166"/>
      <c r="CX2284" s="166"/>
      <c r="CY2284" s="166"/>
      <c r="CZ2284" s="166"/>
      <c r="DA2284" s="166"/>
      <c r="DB2284" s="166"/>
      <c r="DC2284" s="166"/>
      <c r="DD2284" s="166"/>
      <c r="DE2284" s="166"/>
      <c r="DF2284" s="166"/>
      <c r="DG2284" s="166"/>
      <c r="DH2284" s="166"/>
      <c r="DI2284" s="166"/>
      <c r="DJ2284" s="166"/>
      <c r="DK2284" s="166"/>
      <c r="DL2284" s="166"/>
      <c r="DM2284" s="166"/>
      <c r="DN2284" s="166"/>
      <c r="DO2284" s="166"/>
      <c r="DP2284" s="166"/>
      <c r="DQ2284" s="166"/>
      <c r="DR2284" s="166"/>
      <c r="DS2284" s="166"/>
      <c r="DT2284" s="166"/>
      <c r="DU2284" s="166"/>
      <c r="DV2284" s="166"/>
      <c r="DW2284" s="166"/>
      <c r="DX2284" s="166"/>
      <c r="DY2284" s="166"/>
      <c r="DZ2284" s="166"/>
      <c r="EA2284" s="166"/>
      <c r="EB2284" s="166"/>
      <c r="EC2284" s="166"/>
      <c r="ED2284" s="166"/>
      <c r="EE2284" s="166"/>
      <c r="EF2284" s="166"/>
      <c r="EG2284" s="166"/>
      <c r="EH2284" s="166"/>
      <c r="EI2284" s="166"/>
      <c r="EJ2284" s="166"/>
      <c r="EK2284" s="166"/>
      <c r="EL2284" s="166"/>
      <c r="EM2284" s="166"/>
      <c r="EN2284" s="166"/>
      <c r="EO2284" s="166"/>
      <c r="EP2284" s="166"/>
      <c r="EQ2284" s="166"/>
      <c r="ER2284" s="166"/>
      <c r="ES2284" s="166"/>
      <c r="ET2284" s="166"/>
      <c r="EU2284" s="166"/>
      <c r="EV2284" s="166"/>
      <c r="EW2284" s="166"/>
      <c r="EX2284" s="166"/>
      <c r="EY2284" s="166"/>
      <c r="EZ2284" s="166"/>
      <c r="FA2284" s="166"/>
      <c r="FB2284" s="166"/>
      <c r="FC2284" s="166"/>
      <c r="FD2284" s="166"/>
      <c r="FE2284" s="166"/>
      <c r="FF2284" s="166"/>
      <c r="FG2284" s="166"/>
      <c r="FH2284" s="166"/>
      <c r="FI2284" s="166"/>
      <c r="FJ2284" s="166"/>
    </row>
    <row r="2285" spans="13:166" s="19" customFormat="1">
      <c r="M2285" s="166"/>
      <c r="N2285" s="166"/>
      <c r="O2285" s="166"/>
      <c r="P2285" s="166"/>
      <c r="Q2285" s="166"/>
      <c r="R2285" s="166"/>
      <c r="S2285" s="166"/>
      <c r="T2285" s="166"/>
      <c r="U2285" s="166"/>
      <c r="V2285" s="166"/>
      <c r="W2285" s="166"/>
      <c r="X2285" s="166"/>
      <c r="Y2285" s="166"/>
      <c r="Z2285" s="166"/>
      <c r="AA2285" s="166"/>
      <c r="AB2285" s="166"/>
      <c r="AC2285" s="166"/>
      <c r="AD2285" s="166"/>
      <c r="AE2285" s="166"/>
      <c r="AF2285" s="166"/>
      <c r="AG2285" s="166"/>
      <c r="AH2285" s="167"/>
      <c r="AI2285" s="167"/>
      <c r="AJ2285" s="167"/>
      <c r="AK2285" s="167"/>
      <c r="AL2285" s="167"/>
      <c r="AM2285" s="167"/>
      <c r="AN2285" s="167"/>
      <c r="AO2285" s="167"/>
      <c r="AP2285" s="167"/>
      <c r="AQ2285" s="167"/>
      <c r="AR2285" s="167"/>
      <c r="AS2285" s="167"/>
      <c r="AT2285" s="167"/>
      <c r="AU2285" s="167"/>
      <c r="AV2285" s="167"/>
      <c r="AW2285" s="167"/>
      <c r="AX2285" s="167"/>
      <c r="AY2285" s="167"/>
      <c r="AZ2285" s="167"/>
      <c r="BA2285" s="167"/>
      <c r="BB2285" s="167"/>
      <c r="BC2285" s="167"/>
      <c r="BD2285" s="167"/>
      <c r="BE2285" s="167"/>
      <c r="BF2285" s="167"/>
      <c r="BG2285" s="167"/>
      <c r="BH2285" s="167"/>
      <c r="BI2285" s="167"/>
      <c r="BJ2285" s="167"/>
      <c r="BK2285" s="167"/>
      <c r="BL2285" s="166"/>
      <c r="BM2285" s="166"/>
      <c r="BN2285" s="166"/>
      <c r="BO2285" s="166"/>
      <c r="BP2285" s="166"/>
      <c r="BQ2285" s="166"/>
      <c r="BR2285" s="166"/>
      <c r="BS2285" s="166"/>
      <c r="BT2285" s="166"/>
      <c r="BU2285" s="166"/>
      <c r="BV2285" s="166"/>
      <c r="BW2285" s="166"/>
      <c r="BX2285" s="166"/>
      <c r="BY2285" s="166"/>
      <c r="BZ2285" s="166"/>
      <c r="CA2285" s="166"/>
      <c r="CB2285" s="166"/>
      <c r="CC2285" s="166"/>
      <c r="CD2285" s="166"/>
      <c r="CE2285" s="166"/>
      <c r="CF2285" s="166"/>
      <c r="CG2285" s="166"/>
      <c r="CH2285" s="166"/>
      <c r="CI2285" s="166"/>
      <c r="CJ2285" s="166"/>
      <c r="CK2285" s="166"/>
      <c r="CL2285" s="166"/>
      <c r="CM2285" s="166"/>
      <c r="CN2285" s="166"/>
      <c r="CO2285" s="166"/>
      <c r="CP2285" s="166"/>
      <c r="CQ2285" s="166"/>
      <c r="CR2285" s="166"/>
      <c r="CS2285" s="166"/>
      <c r="CT2285" s="166"/>
      <c r="CU2285" s="166"/>
      <c r="CV2285" s="166"/>
      <c r="CW2285" s="166"/>
      <c r="CX2285" s="166"/>
      <c r="CY2285" s="166"/>
      <c r="CZ2285" s="166"/>
      <c r="DA2285" s="166"/>
      <c r="DB2285" s="166"/>
      <c r="DC2285" s="166"/>
      <c r="DD2285" s="166"/>
      <c r="DE2285" s="166"/>
      <c r="DF2285" s="166"/>
      <c r="DG2285" s="166"/>
      <c r="DH2285" s="166"/>
      <c r="DI2285" s="166"/>
      <c r="DJ2285" s="166"/>
      <c r="DK2285" s="166"/>
      <c r="DL2285" s="166"/>
      <c r="DM2285" s="166"/>
      <c r="DN2285" s="166"/>
      <c r="DO2285" s="166"/>
      <c r="DP2285" s="166"/>
      <c r="DQ2285" s="166"/>
      <c r="DR2285" s="166"/>
      <c r="DS2285" s="166"/>
      <c r="DT2285" s="166"/>
      <c r="DU2285" s="166"/>
      <c r="DV2285" s="166"/>
      <c r="DW2285" s="166"/>
      <c r="DX2285" s="166"/>
      <c r="DY2285" s="166"/>
      <c r="DZ2285" s="166"/>
      <c r="EA2285" s="166"/>
      <c r="EB2285" s="166"/>
      <c r="EC2285" s="166"/>
      <c r="ED2285" s="166"/>
      <c r="EE2285" s="166"/>
      <c r="EF2285" s="166"/>
      <c r="EG2285" s="166"/>
      <c r="EH2285" s="166"/>
      <c r="EI2285" s="166"/>
      <c r="EJ2285" s="166"/>
      <c r="EK2285" s="166"/>
      <c r="EL2285" s="166"/>
      <c r="EM2285" s="166"/>
      <c r="EN2285" s="166"/>
      <c r="EO2285" s="166"/>
      <c r="EP2285" s="166"/>
      <c r="EQ2285" s="166"/>
      <c r="ER2285" s="166"/>
      <c r="ES2285" s="166"/>
      <c r="ET2285" s="166"/>
      <c r="EU2285" s="166"/>
      <c r="EV2285" s="166"/>
      <c r="EW2285" s="166"/>
      <c r="EX2285" s="166"/>
      <c r="EY2285" s="166"/>
      <c r="EZ2285" s="166"/>
      <c r="FA2285" s="166"/>
      <c r="FB2285" s="166"/>
      <c r="FC2285" s="166"/>
      <c r="FD2285" s="166"/>
      <c r="FE2285" s="166"/>
      <c r="FF2285" s="166"/>
      <c r="FG2285" s="166"/>
      <c r="FH2285" s="166"/>
      <c r="FI2285" s="166"/>
      <c r="FJ2285" s="166"/>
    </row>
    <row r="2286" spans="13:166" s="19" customFormat="1">
      <c r="M2286" s="166"/>
      <c r="N2286" s="166"/>
      <c r="O2286" s="166"/>
      <c r="P2286" s="166"/>
      <c r="Q2286" s="166"/>
      <c r="R2286" s="166"/>
      <c r="S2286" s="166"/>
      <c r="T2286" s="166"/>
      <c r="U2286" s="166"/>
      <c r="V2286" s="166"/>
      <c r="W2286" s="166"/>
      <c r="X2286" s="166"/>
      <c r="Y2286" s="166"/>
      <c r="Z2286" s="166"/>
      <c r="AA2286" s="166"/>
      <c r="AB2286" s="166"/>
      <c r="AC2286" s="166"/>
      <c r="AD2286" s="166"/>
      <c r="AE2286" s="166"/>
      <c r="AF2286" s="166"/>
      <c r="AG2286" s="166"/>
      <c r="AH2286" s="167"/>
      <c r="AI2286" s="167"/>
      <c r="AJ2286" s="167"/>
      <c r="AK2286" s="167"/>
      <c r="AL2286" s="167"/>
      <c r="AM2286" s="167"/>
      <c r="AN2286" s="167"/>
      <c r="AO2286" s="167"/>
      <c r="AP2286" s="167"/>
      <c r="AQ2286" s="167"/>
      <c r="AR2286" s="167"/>
      <c r="AS2286" s="167"/>
      <c r="AT2286" s="167"/>
      <c r="AU2286" s="167"/>
      <c r="AV2286" s="167"/>
      <c r="AW2286" s="167"/>
      <c r="AX2286" s="167"/>
      <c r="AY2286" s="167"/>
      <c r="AZ2286" s="167"/>
      <c r="BA2286" s="167"/>
      <c r="BB2286" s="167"/>
      <c r="BC2286" s="167"/>
      <c r="BD2286" s="167"/>
      <c r="BE2286" s="167"/>
      <c r="BF2286" s="167"/>
      <c r="BG2286" s="167"/>
      <c r="BH2286" s="167"/>
      <c r="BI2286" s="167"/>
      <c r="BJ2286" s="167"/>
      <c r="BK2286" s="167"/>
      <c r="BL2286" s="166"/>
      <c r="BM2286" s="166"/>
      <c r="BN2286" s="166"/>
      <c r="BO2286" s="166"/>
      <c r="BP2286" s="166"/>
      <c r="BQ2286" s="166"/>
      <c r="BR2286" s="166"/>
      <c r="BS2286" s="166"/>
      <c r="BT2286" s="166"/>
      <c r="BU2286" s="166"/>
      <c r="BV2286" s="166"/>
      <c r="BW2286" s="166"/>
      <c r="BX2286" s="166"/>
      <c r="BY2286" s="166"/>
      <c r="BZ2286" s="166"/>
      <c r="CA2286" s="166"/>
      <c r="CB2286" s="166"/>
      <c r="CC2286" s="166"/>
      <c r="CD2286" s="166"/>
      <c r="CE2286" s="166"/>
      <c r="CF2286" s="166"/>
      <c r="CG2286" s="166"/>
      <c r="CH2286" s="166"/>
      <c r="CI2286" s="166"/>
      <c r="CJ2286" s="166"/>
      <c r="CK2286" s="166"/>
      <c r="CL2286" s="166"/>
      <c r="CM2286" s="166"/>
      <c r="CN2286" s="166"/>
      <c r="CO2286" s="166"/>
      <c r="CP2286" s="166"/>
      <c r="CQ2286" s="166"/>
      <c r="CR2286" s="166"/>
      <c r="CS2286" s="166"/>
      <c r="CT2286" s="166"/>
      <c r="CU2286" s="166"/>
      <c r="CV2286" s="166"/>
      <c r="CW2286" s="166"/>
      <c r="CX2286" s="166"/>
      <c r="CY2286" s="166"/>
      <c r="CZ2286" s="166"/>
      <c r="DA2286" s="166"/>
      <c r="DB2286" s="166"/>
      <c r="DC2286" s="166"/>
      <c r="DD2286" s="166"/>
      <c r="DE2286" s="166"/>
      <c r="DF2286" s="166"/>
      <c r="DG2286" s="166"/>
      <c r="DH2286" s="166"/>
      <c r="DI2286" s="166"/>
      <c r="DJ2286" s="166"/>
      <c r="DK2286" s="166"/>
      <c r="DL2286" s="166"/>
      <c r="DM2286" s="166"/>
      <c r="DN2286" s="166"/>
      <c r="DO2286" s="166"/>
      <c r="DP2286" s="166"/>
      <c r="DQ2286" s="166"/>
      <c r="DR2286" s="166"/>
      <c r="DS2286" s="166"/>
      <c r="DT2286" s="166"/>
      <c r="DU2286" s="166"/>
      <c r="DV2286" s="166"/>
      <c r="DW2286" s="166"/>
      <c r="DX2286" s="166"/>
      <c r="DY2286" s="166"/>
      <c r="DZ2286" s="166"/>
      <c r="EA2286" s="166"/>
      <c r="EB2286" s="166"/>
      <c r="EC2286" s="166"/>
      <c r="ED2286" s="166"/>
      <c r="EE2286" s="166"/>
      <c r="EF2286" s="166"/>
      <c r="EG2286" s="166"/>
      <c r="EH2286" s="166"/>
      <c r="EI2286" s="166"/>
      <c r="EJ2286" s="166"/>
      <c r="EK2286" s="166"/>
      <c r="EL2286" s="166"/>
      <c r="EM2286" s="166"/>
      <c r="EN2286" s="166"/>
      <c r="EO2286" s="166"/>
      <c r="EP2286" s="166"/>
      <c r="EQ2286" s="166"/>
      <c r="ER2286" s="166"/>
      <c r="ES2286" s="166"/>
      <c r="ET2286" s="166"/>
      <c r="EU2286" s="166"/>
      <c r="EV2286" s="166"/>
      <c r="EW2286" s="166"/>
      <c r="EX2286" s="166"/>
      <c r="EY2286" s="166"/>
      <c r="EZ2286" s="166"/>
      <c r="FA2286" s="166"/>
      <c r="FB2286" s="166"/>
      <c r="FC2286" s="166"/>
      <c r="FD2286" s="166"/>
      <c r="FE2286" s="166"/>
      <c r="FF2286" s="166"/>
      <c r="FG2286" s="166"/>
      <c r="FH2286" s="166"/>
      <c r="FI2286" s="166"/>
      <c r="FJ2286" s="166"/>
    </row>
    <row r="2287" spans="13:166" s="19" customFormat="1">
      <c r="M2287" s="166"/>
      <c r="N2287" s="166"/>
      <c r="O2287" s="166"/>
      <c r="P2287" s="166"/>
      <c r="Q2287" s="166"/>
      <c r="R2287" s="166"/>
      <c r="S2287" s="166"/>
      <c r="T2287" s="166"/>
      <c r="U2287" s="166"/>
      <c r="V2287" s="166"/>
      <c r="W2287" s="166"/>
      <c r="X2287" s="166"/>
      <c r="Y2287" s="166"/>
      <c r="Z2287" s="166"/>
      <c r="AA2287" s="166"/>
      <c r="AB2287" s="166"/>
      <c r="AC2287" s="166"/>
      <c r="AD2287" s="166"/>
      <c r="AE2287" s="166"/>
      <c r="AF2287" s="166"/>
      <c r="AG2287" s="166"/>
      <c r="AH2287" s="167"/>
      <c r="AI2287" s="167"/>
      <c r="AJ2287" s="167"/>
      <c r="AK2287" s="167"/>
      <c r="AL2287" s="167"/>
      <c r="AM2287" s="167"/>
      <c r="AN2287" s="167"/>
      <c r="AO2287" s="167"/>
      <c r="AP2287" s="167"/>
      <c r="AQ2287" s="167"/>
      <c r="AR2287" s="167"/>
      <c r="AS2287" s="167"/>
      <c r="AT2287" s="167"/>
      <c r="AU2287" s="167"/>
      <c r="AV2287" s="167"/>
      <c r="AW2287" s="167"/>
      <c r="AX2287" s="167"/>
      <c r="AY2287" s="167"/>
      <c r="AZ2287" s="167"/>
      <c r="BA2287" s="167"/>
      <c r="BB2287" s="167"/>
      <c r="BC2287" s="167"/>
      <c r="BD2287" s="167"/>
      <c r="BE2287" s="167"/>
      <c r="BF2287" s="167"/>
      <c r="BG2287" s="167"/>
      <c r="BH2287" s="167"/>
      <c r="BI2287" s="167"/>
      <c r="BJ2287" s="167"/>
      <c r="BK2287" s="167"/>
      <c r="BL2287" s="166"/>
      <c r="BM2287" s="166"/>
      <c r="BN2287" s="166"/>
      <c r="BO2287" s="166"/>
      <c r="BP2287" s="166"/>
      <c r="BQ2287" s="166"/>
      <c r="BR2287" s="166"/>
      <c r="BS2287" s="166"/>
      <c r="BT2287" s="166"/>
      <c r="BU2287" s="166"/>
      <c r="BV2287" s="166"/>
      <c r="BW2287" s="166"/>
      <c r="BX2287" s="166"/>
      <c r="BY2287" s="166"/>
      <c r="BZ2287" s="166"/>
      <c r="CA2287" s="166"/>
      <c r="CB2287" s="166"/>
      <c r="CC2287" s="166"/>
      <c r="CD2287" s="166"/>
      <c r="CE2287" s="166"/>
      <c r="CF2287" s="166"/>
      <c r="CG2287" s="166"/>
      <c r="CH2287" s="166"/>
      <c r="CI2287" s="166"/>
      <c r="CJ2287" s="166"/>
      <c r="CK2287" s="166"/>
      <c r="CL2287" s="166"/>
      <c r="CM2287" s="166"/>
      <c r="CN2287" s="166"/>
      <c r="CO2287" s="166"/>
      <c r="CP2287" s="166"/>
      <c r="CQ2287" s="166"/>
      <c r="CR2287" s="166"/>
      <c r="CS2287" s="166"/>
      <c r="CT2287" s="166"/>
      <c r="CU2287" s="166"/>
      <c r="CV2287" s="166"/>
      <c r="CW2287" s="166"/>
      <c r="CX2287" s="166"/>
      <c r="CY2287" s="166"/>
      <c r="CZ2287" s="166"/>
      <c r="DA2287" s="166"/>
      <c r="DB2287" s="166"/>
      <c r="DC2287" s="166"/>
      <c r="DD2287" s="166"/>
      <c r="DE2287" s="166"/>
      <c r="DF2287" s="166"/>
      <c r="DG2287" s="166"/>
      <c r="DH2287" s="166"/>
      <c r="DI2287" s="166"/>
      <c r="DJ2287" s="166"/>
      <c r="DK2287" s="166"/>
      <c r="DL2287" s="166"/>
      <c r="DM2287" s="166"/>
      <c r="DN2287" s="166"/>
      <c r="DO2287" s="166"/>
      <c r="DP2287" s="166"/>
      <c r="DQ2287" s="166"/>
      <c r="DR2287" s="166"/>
      <c r="DS2287" s="166"/>
      <c r="DT2287" s="166"/>
      <c r="DU2287" s="166"/>
      <c r="DV2287" s="166"/>
      <c r="DW2287" s="166"/>
      <c r="DX2287" s="166"/>
      <c r="DY2287" s="166"/>
      <c r="DZ2287" s="166"/>
      <c r="EA2287" s="166"/>
      <c r="EB2287" s="166"/>
      <c r="EC2287" s="166"/>
      <c r="ED2287" s="166"/>
      <c r="EE2287" s="166"/>
      <c r="EF2287" s="166"/>
      <c r="EG2287" s="166"/>
      <c r="EH2287" s="166"/>
      <c r="EI2287" s="166"/>
      <c r="EJ2287" s="166"/>
      <c r="EK2287" s="166"/>
      <c r="EL2287" s="166"/>
      <c r="EM2287" s="166"/>
      <c r="EN2287" s="166"/>
      <c r="EO2287" s="166"/>
      <c r="EP2287" s="166"/>
      <c r="EQ2287" s="166"/>
      <c r="ER2287" s="166"/>
      <c r="ES2287" s="166"/>
      <c r="ET2287" s="166"/>
      <c r="EU2287" s="166"/>
      <c r="EV2287" s="166"/>
      <c r="EW2287" s="166"/>
      <c r="EX2287" s="166"/>
      <c r="EY2287" s="166"/>
      <c r="EZ2287" s="166"/>
      <c r="FA2287" s="166"/>
      <c r="FB2287" s="166"/>
      <c r="FC2287" s="166"/>
      <c r="FD2287" s="166"/>
      <c r="FE2287" s="166"/>
      <c r="FF2287" s="166"/>
      <c r="FG2287" s="166"/>
      <c r="FH2287" s="166"/>
      <c r="FI2287" s="166"/>
      <c r="FJ2287" s="166"/>
    </row>
    <row r="2288" spans="13:166" s="19" customFormat="1">
      <c r="M2288" s="166"/>
      <c r="N2288" s="166"/>
      <c r="O2288" s="166"/>
      <c r="P2288" s="166"/>
      <c r="Q2288" s="166"/>
      <c r="R2288" s="166"/>
      <c r="S2288" s="166"/>
      <c r="T2288" s="166"/>
      <c r="U2288" s="166"/>
      <c r="V2288" s="166"/>
      <c r="W2288" s="166"/>
      <c r="X2288" s="166"/>
      <c r="Y2288" s="166"/>
      <c r="Z2288" s="166"/>
      <c r="AA2288" s="166"/>
      <c r="AB2288" s="166"/>
      <c r="AC2288" s="166"/>
      <c r="AD2288" s="166"/>
      <c r="AE2288" s="166"/>
      <c r="AF2288" s="166"/>
      <c r="AG2288" s="166"/>
      <c r="AH2288" s="167"/>
      <c r="AI2288" s="167"/>
      <c r="AJ2288" s="167"/>
      <c r="AK2288" s="167"/>
      <c r="AL2288" s="167"/>
      <c r="AM2288" s="167"/>
      <c r="AN2288" s="167"/>
      <c r="AO2288" s="167"/>
      <c r="AP2288" s="167"/>
      <c r="AQ2288" s="167"/>
      <c r="AR2288" s="167"/>
      <c r="AS2288" s="167"/>
      <c r="AT2288" s="167"/>
      <c r="AU2288" s="167"/>
      <c r="AV2288" s="167"/>
      <c r="AW2288" s="167"/>
      <c r="AX2288" s="167"/>
      <c r="AY2288" s="167"/>
      <c r="AZ2288" s="167"/>
      <c r="BA2288" s="167"/>
      <c r="BB2288" s="167"/>
      <c r="BC2288" s="167"/>
      <c r="BD2288" s="167"/>
      <c r="BE2288" s="167"/>
      <c r="BF2288" s="167"/>
      <c r="BG2288" s="167"/>
      <c r="BH2288" s="167"/>
      <c r="BI2288" s="167"/>
      <c r="BJ2288" s="167"/>
      <c r="BK2288" s="167"/>
      <c r="BL2288" s="166"/>
      <c r="BM2288" s="166"/>
      <c r="BN2288" s="166"/>
      <c r="BO2288" s="166"/>
      <c r="BP2288" s="166"/>
      <c r="BQ2288" s="166"/>
      <c r="BR2288" s="166"/>
      <c r="BS2288" s="166"/>
      <c r="BT2288" s="166"/>
      <c r="BU2288" s="166"/>
      <c r="BV2288" s="166"/>
      <c r="BW2288" s="166"/>
      <c r="BX2288" s="166"/>
      <c r="BY2288" s="166"/>
      <c r="BZ2288" s="166"/>
      <c r="CA2288" s="166"/>
      <c r="CB2288" s="166"/>
      <c r="CC2288" s="166"/>
      <c r="CD2288" s="166"/>
      <c r="CE2288" s="166"/>
      <c r="CF2288" s="166"/>
      <c r="CG2288" s="166"/>
      <c r="CH2288" s="166"/>
      <c r="CI2288" s="166"/>
      <c r="CJ2288" s="166"/>
      <c r="CK2288" s="166"/>
      <c r="CL2288" s="166"/>
      <c r="CM2288" s="166"/>
      <c r="CN2288" s="166"/>
      <c r="CO2288" s="166"/>
      <c r="CP2288" s="166"/>
      <c r="CQ2288" s="166"/>
      <c r="CR2288" s="166"/>
      <c r="CS2288" s="166"/>
      <c r="CT2288" s="166"/>
      <c r="CU2288" s="166"/>
      <c r="CV2288" s="166"/>
      <c r="CW2288" s="166"/>
      <c r="CX2288" s="166"/>
      <c r="CY2288" s="166"/>
      <c r="CZ2288" s="166"/>
      <c r="DA2288" s="166"/>
      <c r="DB2288" s="166"/>
      <c r="DC2288" s="166"/>
      <c r="DD2288" s="166"/>
      <c r="DE2288" s="166"/>
      <c r="DF2288" s="166"/>
      <c r="DG2288" s="166"/>
      <c r="DH2288" s="166"/>
      <c r="DI2288" s="166"/>
      <c r="DJ2288" s="166"/>
      <c r="DK2288" s="166"/>
      <c r="DL2288" s="166"/>
      <c r="DM2288" s="166"/>
      <c r="DN2288" s="166"/>
      <c r="DO2288" s="166"/>
      <c r="DP2288" s="166"/>
      <c r="DQ2288" s="166"/>
      <c r="DR2288" s="166"/>
      <c r="DS2288" s="166"/>
      <c r="DT2288" s="166"/>
      <c r="DU2288" s="166"/>
      <c r="DV2288" s="166"/>
      <c r="DW2288" s="166"/>
      <c r="DX2288" s="166"/>
      <c r="DY2288" s="166"/>
      <c r="DZ2288" s="166"/>
      <c r="EA2288" s="166"/>
      <c r="EB2288" s="166"/>
      <c r="EC2288" s="166"/>
      <c r="ED2288" s="166"/>
      <c r="EE2288" s="166"/>
      <c r="EF2288" s="166"/>
      <c r="EG2288" s="166"/>
      <c r="EH2288" s="166"/>
      <c r="EI2288" s="166"/>
      <c r="EJ2288" s="166"/>
      <c r="EK2288" s="166"/>
      <c r="EL2288" s="166"/>
      <c r="EM2288" s="166"/>
      <c r="EN2288" s="166"/>
      <c r="EO2288" s="166"/>
      <c r="EP2288" s="166"/>
      <c r="EQ2288" s="166"/>
      <c r="ER2288" s="166"/>
      <c r="ES2288" s="166"/>
      <c r="ET2288" s="166"/>
      <c r="EU2288" s="166"/>
      <c r="EV2288" s="166"/>
      <c r="EW2288" s="166"/>
      <c r="EX2288" s="166"/>
      <c r="EY2288" s="166"/>
      <c r="EZ2288" s="166"/>
      <c r="FA2288" s="166"/>
      <c r="FB2288" s="166"/>
      <c r="FC2288" s="166"/>
      <c r="FD2288" s="166"/>
      <c r="FE2288" s="166"/>
      <c r="FF2288" s="166"/>
      <c r="FG2288" s="166"/>
      <c r="FH2288" s="166"/>
      <c r="FI2288" s="166"/>
      <c r="FJ2288" s="166"/>
    </row>
    <row r="2289" spans="13:166" s="19" customFormat="1">
      <c r="M2289" s="166"/>
      <c r="N2289" s="166"/>
      <c r="O2289" s="166"/>
      <c r="P2289" s="166"/>
      <c r="Q2289" s="166"/>
      <c r="R2289" s="166"/>
      <c r="S2289" s="166"/>
      <c r="T2289" s="166"/>
      <c r="U2289" s="166"/>
      <c r="V2289" s="166"/>
      <c r="W2289" s="166"/>
      <c r="X2289" s="166"/>
      <c r="Y2289" s="166"/>
      <c r="Z2289" s="166"/>
      <c r="AA2289" s="166"/>
      <c r="AB2289" s="166"/>
      <c r="AC2289" s="166"/>
      <c r="AD2289" s="166"/>
      <c r="AE2289" s="166"/>
      <c r="AF2289" s="166"/>
      <c r="AG2289" s="166"/>
      <c r="AH2289" s="167"/>
      <c r="AI2289" s="167"/>
      <c r="AJ2289" s="167"/>
      <c r="AK2289" s="167"/>
      <c r="AL2289" s="167"/>
      <c r="AM2289" s="167"/>
      <c r="AN2289" s="167"/>
      <c r="AO2289" s="167"/>
      <c r="AP2289" s="167"/>
      <c r="AQ2289" s="167"/>
      <c r="AR2289" s="167"/>
      <c r="AS2289" s="167"/>
      <c r="AT2289" s="167"/>
      <c r="AU2289" s="167"/>
      <c r="AV2289" s="167"/>
      <c r="AW2289" s="167"/>
      <c r="AX2289" s="167"/>
      <c r="AY2289" s="167"/>
      <c r="AZ2289" s="167"/>
      <c r="BA2289" s="167"/>
      <c r="BB2289" s="167"/>
      <c r="BC2289" s="167"/>
      <c r="BD2289" s="167"/>
      <c r="BE2289" s="167"/>
      <c r="BF2289" s="167"/>
      <c r="BG2289" s="167"/>
      <c r="BH2289" s="167"/>
      <c r="BI2289" s="167"/>
      <c r="BJ2289" s="167"/>
      <c r="BK2289" s="167"/>
      <c r="BL2289" s="166"/>
      <c r="BM2289" s="166"/>
      <c r="BN2289" s="166"/>
      <c r="BO2289" s="166"/>
      <c r="BP2289" s="166"/>
      <c r="BQ2289" s="166"/>
      <c r="BR2289" s="166"/>
      <c r="BS2289" s="166"/>
      <c r="BT2289" s="166"/>
      <c r="BU2289" s="166"/>
      <c r="BV2289" s="166"/>
      <c r="BW2289" s="166"/>
      <c r="BX2289" s="166"/>
      <c r="BY2289" s="166"/>
      <c r="BZ2289" s="166"/>
      <c r="CA2289" s="166"/>
      <c r="CB2289" s="166"/>
      <c r="CC2289" s="166"/>
      <c r="CD2289" s="166"/>
      <c r="CE2289" s="166"/>
      <c r="CF2289" s="166"/>
      <c r="CG2289" s="166"/>
      <c r="CH2289" s="166"/>
      <c r="CI2289" s="166"/>
      <c r="CJ2289" s="166"/>
      <c r="CK2289" s="166"/>
      <c r="CL2289" s="166"/>
      <c r="CM2289" s="166"/>
      <c r="CN2289" s="166"/>
      <c r="CO2289" s="166"/>
      <c r="CP2289" s="166"/>
      <c r="CQ2289" s="166"/>
      <c r="CR2289" s="166"/>
      <c r="CS2289" s="166"/>
      <c r="CT2289" s="166"/>
      <c r="CU2289" s="166"/>
      <c r="CV2289" s="166"/>
      <c r="CW2289" s="166"/>
      <c r="CX2289" s="166"/>
      <c r="CY2289" s="166"/>
      <c r="CZ2289" s="166"/>
      <c r="DA2289" s="166"/>
      <c r="DB2289" s="166"/>
      <c r="DC2289" s="166"/>
      <c r="DD2289" s="166"/>
      <c r="DE2289" s="166"/>
      <c r="DF2289" s="166"/>
      <c r="DG2289" s="166"/>
      <c r="DH2289" s="166"/>
      <c r="DI2289" s="166"/>
      <c r="DJ2289" s="166"/>
      <c r="DK2289" s="166"/>
      <c r="DL2289" s="166"/>
      <c r="DM2289" s="166"/>
      <c r="DN2289" s="166"/>
      <c r="DO2289" s="166"/>
      <c r="DP2289" s="166"/>
      <c r="DQ2289" s="166"/>
      <c r="DR2289" s="166"/>
      <c r="DS2289" s="166"/>
      <c r="DT2289" s="166"/>
      <c r="DU2289" s="166"/>
      <c r="DV2289" s="166"/>
      <c r="DW2289" s="166"/>
      <c r="DX2289" s="166"/>
      <c r="DY2289" s="166"/>
      <c r="DZ2289" s="166"/>
      <c r="EA2289" s="166"/>
      <c r="EB2289" s="166"/>
      <c r="EC2289" s="166"/>
      <c r="ED2289" s="166"/>
      <c r="EE2289" s="166"/>
      <c r="EF2289" s="166"/>
      <c r="EG2289" s="166"/>
      <c r="EH2289" s="166"/>
      <c r="EI2289" s="166"/>
      <c r="EJ2289" s="166"/>
      <c r="EK2289" s="166"/>
      <c r="EL2289" s="166"/>
      <c r="EM2289" s="166"/>
      <c r="EN2289" s="166"/>
      <c r="EO2289" s="166"/>
      <c r="EP2289" s="166"/>
      <c r="EQ2289" s="166"/>
      <c r="ER2289" s="166"/>
      <c r="ES2289" s="166"/>
      <c r="ET2289" s="166"/>
      <c r="EU2289" s="166"/>
      <c r="EV2289" s="166"/>
      <c r="EW2289" s="166"/>
      <c r="EX2289" s="166"/>
      <c r="EY2289" s="166"/>
      <c r="EZ2289" s="166"/>
      <c r="FA2289" s="166"/>
      <c r="FB2289" s="166"/>
      <c r="FC2289" s="166"/>
      <c r="FD2289" s="166"/>
      <c r="FE2289" s="166"/>
      <c r="FF2289" s="166"/>
      <c r="FG2289" s="166"/>
      <c r="FH2289" s="166"/>
      <c r="FI2289" s="166"/>
      <c r="FJ2289" s="166"/>
    </row>
    <row r="2290" spans="13:166" s="19" customFormat="1">
      <c r="M2290" s="166"/>
      <c r="N2290" s="166"/>
      <c r="O2290" s="166"/>
      <c r="P2290" s="166"/>
      <c r="Q2290" s="166"/>
      <c r="R2290" s="166"/>
      <c r="S2290" s="166"/>
      <c r="T2290" s="166"/>
      <c r="U2290" s="166"/>
      <c r="V2290" s="166"/>
      <c r="W2290" s="166"/>
      <c r="X2290" s="166"/>
      <c r="Y2290" s="166"/>
      <c r="Z2290" s="166"/>
      <c r="AA2290" s="166"/>
      <c r="AB2290" s="166"/>
      <c r="AC2290" s="166"/>
      <c r="AD2290" s="166"/>
      <c r="AE2290" s="166"/>
      <c r="AF2290" s="166"/>
      <c r="AG2290" s="166"/>
      <c r="AH2290" s="167"/>
      <c r="AI2290" s="167"/>
      <c r="AJ2290" s="167"/>
      <c r="AK2290" s="167"/>
      <c r="AL2290" s="167"/>
      <c r="AM2290" s="167"/>
      <c r="AN2290" s="167"/>
      <c r="AO2290" s="167"/>
      <c r="AP2290" s="167"/>
      <c r="AQ2290" s="167"/>
      <c r="AR2290" s="167"/>
      <c r="AS2290" s="167"/>
      <c r="AT2290" s="167"/>
      <c r="AU2290" s="167"/>
      <c r="AV2290" s="167"/>
      <c r="AW2290" s="167"/>
      <c r="AX2290" s="167"/>
      <c r="AY2290" s="167"/>
      <c r="AZ2290" s="167"/>
      <c r="BA2290" s="167"/>
      <c r="BB2290" s="167"/>
      <c r="BC2290" s="167"/>
      <c r="BD2290" s="167"/>
      <c r="BE2290" s="167"/>
      <c r="BF2290" s="167"/>
      <c r="BG2290" s="167"/>
      <c r="BH2290" s="167"/>
      <c r="BI2290" s="167"/>
      <c r="BJ2290" s="167"/>
      <c r="BK2290" s="167"/>
      <c r="BL2290" s="166"/>
      <c r="BM2290" s="166"/>
      <c r="BN2290" s="166"/>
      <c r="BO2290" s="166"/>
      <c r="BP2290" s="166"/>
      <c r="BQ2290" s="166"/>
      <c r="BR2290" s="166"/>
      <c r="BS2290" s="166"/>
      <c r="BT2290" s="166"/>
      <c r="BU2290" s="166"/>
      <c r="BV2290" s="166"/>
      <c r="BW2290" s="166"/>
      <c r="BX2290" s="166"/>
      <c r="BY2290" s="166"/>
      <c r="BZ2290" s="166"/>
      <c r="CA2290" s="166"/>
      <c r="CB2290" s="166"/>
      <c r="CC2290" s="166"/>
      <c r="CD2290" s="166"/>
      <c r="CE2290" s="166"/>
      <c r="CF2290" s="166"/>
      <c r="CG2290" s="166"/>
      <c r="CH2290" s="166"/>
      <c r="CI2290" s="166"/>
      <c r="CJ2290" s="166"/>
      <c r="CK2290" s="166"/>
      <c r="CL2290" s="166"/>
      <c r="CM2290" s="166"/>
      <c r="CN2290" s="166"/>
      <c r="CO2290" s="166"/>
      <c r="CP2290" s="166"/>
      <c r="CQ2290" s="166"/>
      <c r="CR2290" s="166"/>
      <c r="CS2290" s="166"/>
      <c r="CT2290" s="166"/>
      <c r="CU2290" s="166"/>
      <c r="CV2290" s="166"/>
      <c r="CW2290" s="166"/>
      <c r="CX2290" s="166"/>
      <c r="CY2290" s="166"/>
      <c r="CZ2290" s="166"/>
      <c r="DA2290" s="166"/>
      <c r="DB2290" s="166"/>
      <c r="DC2290" s="166"/>
      <c r="DD2290" s="166"/>
      <c r="DE2290" s="166"/>
      <c r="DF2290" s="166"/>
      <c r="DG2290" s="166"/>
      <c r="DH2290" s="166"/>
      <c r="DI2290" s="166"/>
      <c r="DJ2290" s="166"/>
      <c r="DK2290" s="166"/>
      <c r="DL2290" s="166"/>
      <c r="DM2290" s="166"/>
      <c r="DN2290" s="166"/>
      <c r="DO2290" s="166"/>
      <c r="DP2290" s="166"/>
      <c r="DQ2290" s="166"/>
      <c r="DR2290" s="166"/>
      <c r="DS2290" s="166"/>
      <c r="DT2290" s="166"/>
      <c r="DU2290" s="166"/>
      <c r="DV2290" s="166"/>
      <c r="DW2290" s="166"/>
      <c r="DX2290" s="166"/>
      <c r="DY2290" s="166"/>
      <c r="DZ2290" s="166"/>
      <c r="EA2290" s="166"/>
      <c r="EB2290" s="166"/>
      <c r="EC2290" s="166"/>
      <c r="ED2290" s="166"/>
      <c r="EE2290" s="166"/>
      <c r="EF2290" s="166"/>
      <c r="EG2290" s="166"/>
      <c r="EH2290" s="166"/>
      <c r="EI2290" s="166"/>
      <c r="EJ2290" s="166"/>
      <c r="EK2290" s="166"/>
      <c r="EL2290" s="166"/>
      <c r="EM2290" s="166"/>
      <c r="EN2290" s="166"/>
      <c r="EO2290" s="166"/>
      <c r="EP2290" s="166"/>
      <c r="EQ2290" s="166"/>
      <c r="ER2290" s="166"/>
      <c r="ES2290" s="166"/>
      <c r="ET2290" s="166"/>
      <c r="EU2290" s="166"/>
      <c r="EV2290" s="166"/>
      <c r="EW2290" s="166"/>
      <c r="EX2290" s="166"/>
      <c r="EY2290" s="166"/>
      <c r="EZ2290" s="166"/>
      <c r="FA2290" s="166"/>
      <c r="FB2290" s="166"/>
      <c r="FC2290" s="166"/>
      <c r="FD2290" s="166"/>
      <c r="FE2290" s="166"/>
      <c r="FF2290" s="166"/>
      <c r="FG2290" s="166"/>
      <c r="FH2290" s="166"/>
      <c r="FI2290" s="166"/>
      <c r="FJ2290" s="166"/>
    </row>
    <row r="2291" spans="13:166" s="19" customFormat="1">
      <c r="M2291" s="166"/>
      <c r="N2291" s="166"/>
      <c r="O2291" s="166"/>
      <c r="P2291" s="166"/>
      <c r="Q2291" s="166"/>
      <c r="R2291" s="166"/>
      <c r="S2291" s="166"/>
      <c r="T2291" s="166"/>
      <c r="U2291" s="166"/>
      <c r="V2291" s="166"/>
      <c r="W2291" s="166"/>
      <c r="X2291" s="166"/>
      <c r="Y2291" s="166"/>
      <c r="Z2291" s="166"/>
      <c r="AA2291" s="166"/>
      <c r="AB2291" s="166"/>
      <c r="AC2291" s="166"/>
      <c r="AD2291" s="166"/>
      <c r="AE2291" s="166"/>
      <c r="AF2291" s="166"/>
      <c r="AG2291" s="166"/>
      <c r="AH2291" s="167"/>
      <c r="AI2291" s="167"/>
      <c r="AJ2291" s="167"/>
      <c r="AK2291" s="167"/>
      <c r="AL2291" s="167"/>
      <c r="AM2291" s="167"/>
      <c r="AN2291" s="167"/>
      <c r="AO2291" s="167"/>
      <c r="AP2291" s="167"/>
      <c r="AQ2291" s="167"/>
      <c r="AR2291" s="167"/>
      <c r="AS2291" s="167"/>
      <c r="AT2291" s="167"/>
      <c r="AU2291" s="167"/>
      <c r="AV2291" s="167"/>
      <c r="AW2291" s="167"/>
      <c r="AX2291" s="167"/>
      <c r="AY2291" s="167"/>
      <c r="AZ2291" s="167"/>
      <c r="BA2291" s="167"/>
      <c r="BB2291" s="167"/>
      <c r="BC2291" s="167"/>
      <c r="BD2291" s="167"/>
      <c r="BE2291" s="167"/>
      <c r="BF2291" s="167"/>
      <c r="BG2291" s="167"/>
      <c r="BH2291" s="167"/>
      <c r="BI2291" s="167"/>
      <c r="BJ2291" s="167"/>
      <c r="BK2291" s="167"/>
      <c r="BL2291" s="166"/>
      <c r="BM2291" s="166"/>
      <c r="BN2291" s="166"/>
      <c r="BO2291" s="166"/>
      <c r="BP2291" s="166"/>
      <c r="BQ2291" s="166"/>
      <c r="BR2291" s="166"/>
      <c r="BS2291" s="166"/>
      <c r="BT2291" s="166"/>
      <c r="BU2291" s="166"/>
      <c r="BV2291" s="166"/>
      <c r="BW2291" s="166"/>
      <c r="BX2291" s="166"/>
      <c r="BY2291" s="166"/>
      <c r="BZ2291" s="166"/>
      <c r="CA2291" s="166"/>
      <c r="CB2291" s="166"/>
      <c r="CC2291" s="166"/>
      <c r="CD2291" s="166"/>
      <c r="CE2291" s="166"/>
      <c r="CF2291" s="166"/>
      <c r="CG2291" s="166"/>
      <c r="CH2291" s="166"/>
      <c r="CI2291" s="166"/>
      <c r="CJ2291" s="166"/>
      <c r="CK2291" s="166"/>
      <c r="CL2291" s="166"/>
      <c r="CM2291" s="166"/>
      <c r="CN2291" s="166"/>
      <c r="CO2291" s="166"/>
      <c r="CP2291" s="166"/>
      <c r="CQ2291" s="166"/>
      <c r="CR2291" s="166"/>
      <c r="CS2291" s="166"/>
      <c r="CT2291" s="166"/>
      <c r="CU2291" s="166"/>
      <c r="CV2291" s="166"/>
      <c r="CW2291" s="166"/>
      <c r="CX2291" s="166"/>
      <c r="CY2291" s="166"/>
      <c r="CZ2291" s="166"/>
      <c r="DA2291" s="166"/>
      <c r="DB2291" s="166"/>
      <c r="DC2291" s="166"/>
      <c r="DD2291" s="166"/>
      <c r="DE2291" s="166"/>
      <c r="DF2291" s="166"/>
      <c r="DG2291" s="166"/>
      <c r="DH2291" s="166"/>
      <c r="DI2291" s="166"/>
      <c r="DJ2291" s="166"/>
      <c r="DK2291" s="166"/>
      <c r="DL2291" s="166"/>
      <c r="DM2291" s="166"/>
      <c r="DN2291" s="166"/>
      <c r="DO2291" s="166"/>
      <c r="DP2291" s="166"/>
      <c r="DQ2291" s="166"/>
      <c r="DR2291" s="166"/>
      <c r="DS2291" s="166"/>
      <c r="DT2291" s="166"/>
      <c r="DU2291" s="166"/>
      <c r="DV2291" s="166"/>
      <c r="DW2291" s="166"/>
      <c r="DX2291" s="166"/>
      <c r="DY2291" s="166"/>
      <c r="DZ2291" s="166"/>
      <c r="EA2291" s="166"/>
      <c r="EB2291" s="166"/>
      <c r="EC2291" s="166"/>
      <c r="ED2291" s="166"/>
      <c r="EE2291" s="166"/>
      <c r="EF2291" s="166"/>
      <c r="EG2291" s="166"/>
      <c r="EH2291" s="166"/>
      <c r="EI2291" s="166"/>
      <c r="EJ2291" s="166"/>
      <c r="EK2291" s="166"/>
      <c r="EL2291" s="166"/>
      <c r="EM2291" s="166"/>
      <c r="EN2291" s="166"/>
      <c r="EO2291" s="166"/>
      <c r="EP2291" s="166"/>
      <c r="EQ2291" s="166"/>
      <c r="ER2291" s="166"/>
      <c r="ES2291" s="166"/>
      <c r="ET2291" s="166"/>
      <c r="EU2291" s="166"/>
      <c r="EV2291" s="166"/>
      <c r="EW2291" s="166"/>
      <c r="EX2291" s="166"/>
      <c r="EY2291" s="166"/>
      <c r="EZ2291" s="166"/>
      <c r="FA2291" s="166"/>
      <c r="FB2291" s="166"/>
      <c r="FC2291" s="166"/>
      <c r="FD2291" s="166"/>
      <c r="FE2291" s="166"/>
      <c r="FF2291" s="166"/>
      <c r="FG2291" s="166"/>
      <c r="FH2291" s="166"/>
      <c r="FI2291" s="166"/>
      <c r="FJ2291" s="166"/>
    </row>
    <row r="2292" spans="13:166" s="19" customFormat="1">
      <c r="M2292" s="166"/>
      <c r="N2292" s="166"/>
      <c r="O2292" s="166"/>
      <c r="P2292" s="166"/>
      <c r="Q2292" s="166"/>
      <c r="R2292" s="166"/>
      <c r="S2292" s="166"/>
      <c r="T2292" s="166"/>
      <c r="U2292" s="166"/>
      <c r="V2292" s="166"/>
      <c r="W2292" s="166"/>
      <c r="X2292" s="166"/>
      <c r="Y2292" s="166"/>
      <c r="Z2292" s="166"/>
      <c r="AA2292" s="166"/>
      <c r="AB2292" s="166"/>
      <c r="AC2292" s="166"/>
      <c r="AD2292" s="166"/>
      <c r="AE2292" s="166"/>
      <c r="AF2292" s="166"/>
      <c r="AG2292" s="166"/>
      <c r="AH2292" s="167"/>
      <c r="AI2292" s="167"/>
      <c r="AJ2292" s="167"/>
      <c r="AK2292" s="167"/>
      <c r="AL2292" s="167"/>
      <c r="AM2292" s="167"/>
      <c r="AN2292" s="167"/>
      <c r="AO2292" s="167"/>
      <c r="AP2292" s="167"/>
      <c r="AQ2292" s="167"/>
      <c r="AR2292" s="167"/>
      <c r="AS2292" s="167"/>
      <c r="AT2292" s="167"/>
      <c r="AU2292" s="167"/>
      <c r="AV2292" s="167"/>
      <c r="AW2292" s="167"/>
      <c r="AX2292" s="167"/>
      <c r="AY2292" s="167"/>
      <c r="AZ2292" s="167"/>
      <c r="BA2292" s="167"/>
      <c r="BB2292" s="167"/>
      <c r="BC2292" s="167"/>
      <c r="BD2292" s="167"/>
      <c r="BE2292" s="167"/>
      <c r="BF2292" s="167"/>
      <c r="BG2292" s="167"/>
      <c r="BH2292" s="167"/>
      <c r="BI2292" s="167"/>
      <c r="BJ2292" s="167"/>
      <c r="BK2292" s="167"/>
      <c r="BL2292" s="166"/>
      <c r="BM2292" s="166"/>
      <c r="BN2292" s="166"/>
      <c r="BO2292" s="166"/>
      <c r="BP2292" s="166"/>
      <c r="BQ2292" s="166"/>
      <c r="BR2292" s="166"/>
      <c r="BS2292" s="166"/>
      <c r="BT2292" s="166"/>
      <c r="BU2292" s="166"/>
      <c r="BV2292" s="166"/>
      <c r="BW2292" s="166"/>
      <c r="BX2292" s="166"/>
      <c r="BY2292" s="166"/>
      <c r="BZ2292" s="166"/>
      <c r="CA2292" s="166"/>
      <c r="CB2292" s="166"/>
      <c r="CC2292" s="166"/>
      <c r="CD2292" s="166"/>
      <c r="CE2292" s="166"/>
      <c r="CF2292" s="166"/>
      <c r="CG2292" s="166"/>
      <c r="CH2292" s="166"/>
      <c r="CI2292" s="166"/>
      <c r="CJ2292" s="166"/>
      <c r="CK2292" s="166"/>
      <c r="CL2292" s="166"/>
      <c r="CM2292" s="166"/>
      <c r="CN2292" s="166"/>
      <c r="CO2292" s="166"/>
      <c r="CP2292" s="166"/>
      <c r="CQ2292" s="166"/>
      <c r="CR2292" s="166"/>
      <c r="CS2292" s="166"/>
      <c r="CT2292" s="166"/>
      <c r="CU2292" s="166"/>
      <c r="CV2292" s="166"/>
      <c r="CW2292" s="166"/>
      <c r="CX2292" s="166"/>
      <c r="CY2292" s="166"/>
      <c r="CZ2292" s="166"/>
      <c r="DA2292" s="166"/>
      <c r="DB2292" s="166"/>
      <c r="DC2292" s="166"/>
      <c r="DD2292" s="166"/>
      <c r="DE2292" s="166"/>
      <c r="DF2292" s="166"/>
      <c r="DG2292" s="166"/>
      <c r="DH2292" s="166"/>
      <c r="DI2292" s="166"/>
      <c r="DJ2292" s="166"/>
      <c r="DK2292" s="166"/>
      <c r="DL2292" s="166"/>
      <c r="DM2292" s="166"/>
      <c r="DN2292" s="166"/>
      <c r="DO2292" s="166"/>
      <c r="DP2292" s="166"/>
      <c r="DQ2292" s="166"/>
      <c r="DR2292" s="166"/>
      <c r="DS2292" s="166"/>
      <c r="DT2292" s="166"/>
      <c r="DU2292" s="166"/>
      <c r="DV2292" s="166"/>
      <c r="DW2292" s="166"/>
      <c r="DX2292" s="166"/>
      <c r="DY2292" s="166"/>
      <c r="DZ2292" s="166"/>
      <c r="EA2292" s="166"/>
      <c r="EB2292" s="166"/>
      <c r="EC2292" s="166"/>
      <c r="ED2292" s="166"/>
      <c r="EE2292" s="166"/>
      <c r="EF2292" s="166"/>
      <c r="EG2292" s="166"/>
      <c r="EH2292" s="166"/>
      <c r="EI2292" s="166"/>
      <c r="EJ2292" s="166"/>
      <c r="EK2292" s="166"/>
      <c r="EL2292" s="166"/>
      <c r="EM2292" s="166"/>
      <c r="EN2292" s="166"/>
      <c r="EO2292" s="166"/>
      <c r="EP2292" s="166"/>
      <c r="EQ2292" s="166"/>
      <c r="ER2292" s="166"/>
      <c r="ES2292" s="166"/>
      <c r="ET2292" s="166"/>
      <c r="EU2292" s="166"/>
      <c r="EV2292" s="166"/>
      <c r="EW2292" s="166"/>
      <c r="EX2292" s="166"/>
      <c r="EY2292" s="166"/>
      <c r="EZ2292" s="166"/>
      <c r="FA2292" s="166"/>
      <c r="FB2292" s="166"/>
      <c r="FC2292" s="166"/>
      <c r="FD2292" s="166"/>
      <c r="FE2292" s="166"/>
      <c r="FF2292" s="166"/>
      <c r="FG2292" s="166"/>
      <c r="FH2292" s="166"/>
      <c r="FI2292" s="166"/>
      <c r="FJ2292" s="166"/>
    </row>
    <row r="2293" spans="13:166" s="19" customFormat="1">
      <c r="M2293" s="166"/>
      <c r="N2293" s="166"/>
      <c r="O2293" s="166"/>
      <c r="P2293" s="166"/>
      <c r="Q2293" s="166"/>
      <c r="R2293" s="166"/>
      <c r="S2293" s="166"/>
      <c r="T2293" s="166"/>
      <c r="U2293" s="166"/>
      <c r="V2293" s="166"/>
      <c r="W2293" s="166"/>
      <c r="X2293" s="166"/>
      <c r="Y2293" s="166"/>
      <c r="Z2293" s="166"/>
      <c r="AA2293" s="166"/>
      <c r="AB2293" s="166"/>
      <c r="AC2293" s="166"/>
      <c r="AD2293" s="166"/>
      <c r="AE2293" s="166"/>
      <c r="AF2293" s="166"/>
      <c r="AG2293" s="166"/>
      <c r="AH2293" s="167"/>
      <c r="AI2293" s="167"/>
      <c r="AJ2293" s="167"/>
      <c r="AK2293" s="167"/>
      <c r="AL2293" s="167"/>
      <c r="AM2293" s="167"/>
      <c r="AN2293" s="167"/>
      <c r="AO2293" s="167"/>
      <c r="AP2293" s="167"/>
      <c r="AQ2293" s="167"/>
      <c r="AR2293" s="167"/>
      <c r="AS2293" s="167"/>
      <c r="AT2293" s="167"/>
      <c r="AU2293" s="167"/>
      <c r="AV2293" s="167"/>
      <c r="AW2293" s="167"/>
      <c r="AX2293" s="167"/>
      <c r="AY2293" s="167"/>
      <c r="AZ2293" s="167"/>
      <c r="BA2293" s="167"/>
      <c r="BB2293" s="167"/>
      <c r="BC2293" s="167"/>
      <c r="BD2293" s="167"/>
      <c r="BE2293" s="167"/>
      <c r="BF2293" s="167"/>
      <c r="BG2293" s="167"/>
      <c r="BH2293" s="167"/>
      <c r="BI2293" s="167"/>
      <c r="BJ2293" s="167"/>
      <c r="BK2293" s="167"/>
      <c r="BL2293" s="166"/>
      <c r="BM2293" s="166"/>
      <c r="BN2293" s="166"/>
      <c r="BO2293" s="166"/>
      <c r="BP2293" s="166"/>
      <c r="BQ2293" s="166"/>
      <c r="BR2293" s="166"/>
      <c r="BS2293" s="166"/>
      <c r="BT2293" s="166"/>
      <c r="BU2293" s="166"/>
      <c r="BV2293" s="166"/>
      <c r="BW2293" s="166"/>
      <c r="BX2293" s="166"/>
      <c r="BY2293" s="166"/>
      <c r="BZ2293" s="166"/>
      <c r="CA2293" s="166"/>
      <c r="CB2293" s="166"/>
      <c r="CC2293" s="166"/>
      <c r="CD2293" s="166"/>
      <c r="CE2293" s="166"/>
      <c r="CF2293" s="166"/>
      <c r="CG2293" s="166"/>
      <c r="CH2293" s="166"/>
      <c r="CI2293" s="166"/>
      <c r="CJ2293" s="166"/>
      <c r="CK2293" s="166"/>
      <c r="CL2293" s="166"/>
      <c r="CM2293" s="166"/>
      <c r="CN2293" s="166"/>
      <c r="CO2293" s="166"/>
      <c r="CP2293" s="166"/>
      <c r="CQ2293" s="166"/>
      <c r="CR2293" s="166"/>
      <c r="CS2293" s="166"/>
      <c r="CT2293" s="166"/>
      <c r="CU2293" s="166"/>
      <c r="CV2293" s="166"/>
      <c r="CW2293" s="166"/>
      <c r="CX2293" s="166"/>
      <c r="CY2293" s="166"/>
      <c r="CZ2293" s="166"/>
      <c r="DA2293" s="166"/>
      <c r="DB2293" s="166"/>
      <c r="DC2293" s="166"/>
      <c r="DD2293" s="166"/>
      <c r="DE2293" s="166"/>
      <c r="DF2293" s="166"/>
      <c r="DG2293" s="166"/>
      <c r="DH2293" s="166"/>
      <c r="DI2293" s="166"/>
      <c r="DJ2293" s="166"/>
      <c r="DK2293" s="166"/>
      <c r="DL2293" s="166"/>
      <c r="DM2293" s="166"/>
      <c r="DN2293" s="166"/>
      <c r="DO2293" s="166"/>
      <c r="DP2293" s="166"/>
      <c r="DQ2293" s="166"/>
      <c r="DR2293" s="166"/>
      <c r="DS2293" s="166"/>
      <c r="DT2293" s="166"/>
      <c r="DU2293" s="166"/>
      <c r="DV2293" s="166"/>
      <c r="DW2293" s="166"/>
      <c r="DX2293" s="166"/>
      <c r="DY2293" s="166"/>
      <c r="DZ2293" s="166"/>
      <c r="EA2293" s="166"/>
      <c r="EB2293" s="166"/>
      <c r="EC2293" s="166"/>
      <c r="ED2293" s="166"/>
      <c r="EE2293" s="166"/>
      <c r="EF2293" s="166"/>
      <c r="EG2293" s="166"/>
      <c r="EH2293" s="166"/>
      <c r="EI2293" s="166"/>
      <c r="EJ2293" s="166"/>
      <c r="EK2293" s="166"/>
      <c r="EL2293" s="166"/>
      <c r="EM2293" s="166"/>
      <c r="EN2293" s="166"/>
      <c r="EO2293" s="166"/>
      <c r="EP2293" s="166"/>
      <c r="EQ2293" s="166"/>
      <c r="ER2293" s="166"/>
      <c r="ES2293" s="166"/>
      <c r="ET2293" s="166"/>
      <c r="EU2293" s="166"/>
      <c r="EV2293" s="166"/>
      <c r="EW2293" s="166"/>
      <c r="EX2293" s="166"/>
      <c r="EY2293" s="166"/>
      <c r="EZ2293" s="166"/>
      <c r="FA2293" s="166"/>
      <c r="FB2293" s="166"/>
      <c r="FC2293" s="166"/>
      <c r="FD2293" s="166"/>
      <c r="FE2293" s="166"/>
      <c r="FF2293" s="166"/>
      <c r="FG2293" s="166"/>
      <c r="FH2293" s="166"/>
      <c r="FI2293" s="166"/>
      <c r="FJ2293" s="166"/>
    </row>
    <row r="2294" spans="13:166" s="19" customFormat="1">
      <c r="M2294" s="166"/>
      <c r="N2294" s="166"/>
      <c r="O2294" s="166"/>
      <c r="P2294" s="166"/>
      <c r="Q2294" s="166"/>
      <c r="R2294" s="166"/>
      <c r="S2294" s="166"/>
      <c r="T2294" s="166"/>
      <c r="U2294" s="166"/>
      <c r="V2294" s="166"/>
      <c r="W2294" s="166"/>
      <c r="X2294" s="166"/>
      <c r="Y2294" s="166"/>
      <c r="Z2294" s="166"/>
      <c r="AA2294" s="166"/>
      <c r="AB2294" s="166"/>
      <c r="AC2294" s="166"/>
      <c r="AD2294" s="166"/>
      <c r="AE2294" s="166"/>
      <c r="AF2294" s="166"/>
      <c r="AG2294" s="166"/>
      <c r="AH2294" s="167"/>
      <c r="AI2294" s="167"/>
      <c r="AJ2294" s="167"/>
      <c r="AK2294" s="167"/>
      <c r="AL2294" s="167"/>
      <c r="AM2294" s="167"/>
      <c r="AN2294" s="167"/>
      <c r="AO2294" s="167"/>
      <c r="AP2294" s="167"/>
      <c r="AQ2294" s="167"/>
      <c r="AR2294" s="167"/>
      <c r="AS2294" s="167"/>
      <c r="AT2294" s="167"/>
      <c r="AU2294" s="167"/>
      <c r="AV2294" s="167"/>
      <c r="AW2294" s="167"/>
      <c r="AX2294" s="167"/>
      <c r="AY2294" s="167"/>
      <c r="AZ2294" s="167"/>
      <c r="BA2294" s="167"/>
      <c r="BB2294" s="167"/>
      <c r="BC2294" s="167"/>
      <c r="BD2294" s="167"/>
      <c r="BE2294" s="167"/>
      <c r="BF2294" s="167"/>
      <c r="BG2294" s="167"/>
      <c r="BH2294" s="167"/>
      <c r="BI2294" s="167"/>
      <c r="BJ2294" s="167"/>
      <c r="BK2294" s="167"/>
      <c r="BL2294" s="166"/>
      <c r="BM2294" s="166"/>
      <c r="BN2294" s="166"/>
      <c r="BO2294" s="166"/>
      <c r="BP2294" s="166"/>
      <c r="BQ2294" s="166"/>
      <c r="BR2294" s="166"/>
      <c r="BS2294" s="166"/>
      <c r="BT2294" s="166"/>
      <c r="BU2294" s="166"/>
      <c r="BV2294" s="166"/>
      <c r="BW2294" s="166"/>
      <c r="BX2294" s="166"/>
      <c r="BY2294" s="166"/>
      <c r="BZ2294" s="166"/>
      <c r="CA2294" s="166"/>
      <c r="CB2294" s="166"/>
      <c r="CC2294" s="166"/>
      <c r="CD2294" s="166"/>
      <c r="CE2294" s="166"/>
      <c r="CF2294" s="166"/>
      <c r="CG2294" s="166"/>
      <c r="CH2294" s="166"/>
      <c r="CI2294" s="166"/>
      <c r="CJ2294" s="166"/>
      <c r="CK2294" s="166"/>
      <c r="CL2294" s="166"/>
      <c r="CM2294" s="166"/>
      <c r="CN2294" s="166"/>
      <c r="CO2294" s="166"/>
      <c r="CP2294" s="166"/>
      <c r="CQ2294" s="166"/>
      <c r="CR2294" s="166"/>
      <c r="CS2294" s="166"/>
      <c r="CT2294" s="166"/>
      <c r="CU2294" s="166"/>
      <c r="CV2294" s="166"/>
      <c r="CW2294" s="166"/>
      <c r="CX2294" s="166"/>
      <c r="CY2294" s="166"/>
      <c r="CZ2294" s="166"/>
      <c r="DA2294" s="166"/>
      <c r="DB2294" s="166"/>
      <c r="DC2294" s="166"/>
      <c r="DD2294" s="166"/>
      <c r="DE2294" s="166"/>
      <c r="DF2294" s="166"/>
      <c r="DG2294" s="166"/>
      <c r="DH2294" s="166"/>
      <c r="DI2294" s="166"/>
      <c r="DJ2294" s="166"/>
      <c r="DK2294" s="166"/>
      <c r="DL2294" s="166"/>
      <c r="DM2294" s="166"/>
      <c r="DN2294" s="166"/>
      <c r="DO2294" s="166"/>
      <c r="DP2294" s="166"/>
      <c r="DQ2294" s="166"/>
      <c r="DR2294" s="166"/>
      <c r="DS2294" s="166"/>
      <c r="DT2294" s="166"/>
      <c r="DU2294" s="166"/>
      <c r="DV2294" s="166"/>
      <c r="DW2294" s="166"/>
      <c r="DX2294" s="166"/>
      <c r="DY2294" s="166"/>
      <c r="DZ2294" s="166"/>
      <c r="EA2294" s="166"/>
      <c r="EB2294" s="166"/>
      <c r="EC2294" s="166"/>
      <c r="ED2294" s="166"/>
      <c r="EE2294" s="166"/>
      <c r="EF2294" s="166"/>
      <c r="EG2294" s="166"/>
      <c r="EH2294" s="166"/>
      <c r="EI2294" s="166"/>
      <c r="EJ2294" s="166"/>
      <c r="EK2294" s="166"/>
      <c r="EL2294" s="166"/>
      <c r="EM2294" s="166"/>
      <c r="EN2294" s="166"/>
      <c r="EO2294" s="166"/>
      <c r="EP2294" s="166"/>
      <c r="EQ2294" s="166"/>
      <c r="ER2294" s="166"/>
      <c r="ES2294" s="166"/>
      <c r="ET2294" s="166"/>
      <c r="EU2294" s="166"/>
      <c r="EV2294" s="166"/>
      <c r="EW2294" s="166"/>
      <c r="EX2294" s="166"/>
      <c r="EY2294" s="166"/>
      <c r="EZ2294" s="166"/>
      <c r="FA2294" s="166"/>
      <c r="FB2294" s="166"/>
      <c r="FC2294" s="166"/>
      <c r="FD2294" s="166"/>
      <c r="FE2294" s="166"/>
      <c r="FF2294" s="166"/>
      <c r="FG2294" s="166"/>
      <c r="FH2294" s="166"/>
      <c r="FI2294" s="166"/>
      <c r="FJ2294" s="166"/>
    </row>
    <row r="2295" spans="13:166" s="19" customFormat="1">
      <c r="M2295" s="166"/>
      <c r="N2295" s="166"/>
      <c r="O2295" s="166"/>
      <c r="P2295" s="166"/>
      <c r="Q2295" s="166"/>
      <c r="R2295" s="166"/>
      <c r="S2295" s="166"/>
      <c r="T2295" s="166"/>
      <c r="U2295" s="166"/>
      <c r="V2295" s="166"/>
      <c r="W2295" s="166"/>
      <c r="X2295" s="166"/>
      <c r="Y2295" s="166"/>
      <c r="Z2295" s="166"/>
      <c r="AA2295" s="166"/>
      <c r="AB2295" s="166"/>
      <c r="AC2295" s="166"/>
      <c r="AD2295" s="166"/>
      <c r="AE2295" s="166"/>
      <c r="AF2295" s="166"/>
      <c r="AG2295" s="166"/>
      <c r="AH2295" s="167"/>
      <c r="AI2295" s="167"/>
      <c r="AJ2295" s="167"/>
      <c r="AK2295" s="167"/>
      <c r="AL2295" s="167"/>
      <c r="AM2295" s="167"/>
      <c r="AN2295" s="167"/>
      <c r="AO2295" s="167"/>
      <c r="AP2295" s="167"/>
      <c r="AQ2295" s="167"/>
      <c r="AR2295" s="167"/>
      <c r="AS2295" s="167"/>
      <c r="AT2295" s="167"/>
      <c r="AU2295" s="167"/>
      <c r="AV2295" s="167"/>
      <c r="AW2295" s="167"/>
      <c r="AX2295" s="167"/>
      <c r="AY2295" s="167"/>
      <c r="AZ2295" s="167"/>
      <c r="BA2295" s="167"/>
      <c r="BB2295" s="167"/>
      <c r="BC2295" s="167"/>
      <c r="BD2295" s="167"/>
      <c r="BE2295" s="167"/>
      <c r="BF2295" s="167"/>
      <c r="BG2295" s="167"/>
      <c r="BH2295" s="167"/>
      <c r="BI2295" s="167"/>
      <c r="BJ2295" s="167"/>
      <c r="BK2295" s="167"/>
      <c r="BL2295" s="166"/>
      <c r="BM2295" s="166"/>
      <c r="BN2295" s="166"/>
      <c r="BO2295" s="166"/>
      <c r="BP2295" s="166"/>
      <c r="BQ2295" s="166"/>
      <c r="BR2295" s="166"/>
      <c r="BS2295" s="166"/>
      <c r="BT2295" s="166"/>
      <c r="BU2295" s="166"/>
      <c r="BV2295" s="166"/>
      <c r="BW2295" s="166"/>
      <c r="BX2295" s="166"/>
      <c r="BY2295" s="166"/>
      <c r="BZ2295" s="166"/>
      <c r="CA2295" s="166"/>
      <c r="CB2295" s="166"/>
      <c r="CC2295" s="166"/>
      <c r="CD2295" s="166"/>
      <c r="CE2295" s="166"/>
      <c r="CF2295" s="166"/>
      <c r="CG2295" s="166"/>
      <c r="CH2295" s="166"/>
      <c r="CI2295" s="166"/>
      <c r="CJ2295" s="166"/>
      <c r="CK2295" s="166"/>
      <c r="CL2295" s="166"/>
      <c r="CM2295" s="166"/>
      <c r="CN2295" s="166"/>
      <c r="CO2295" s="166"/>
      <c r="CP2295" s="166"/>
      <c r="CQ2295" s="166"/>
      <c r="CR2295" s="166"/>
      <c r="CS2295" s="166"/>
      <c r="CT2295" s="166"/>
      <c r="CU2295" s="166"/>
      <c r="CV2295" s="166"/>
      <c r="CW2295" s="166"/>
      <c r="CX2295" s="166"/>
      <c r="CY2295" s="166"/>
      <c r="CZ2295" s="166"/>
      <c r="DA2295" s="166"/>
      <c r="DB2295" s="166"/>
      <c r="DC2295" s="166"/>
      <c r="DD2295" s="166"/>
      <c r="DE2295" s="166"/>
      <c r="DF2295" s="166"/>
      <c r="DG2295" s="166"/>
      <c r="DH2295" s="166"/>
      <c r="DI2295" s="166"/>
      <c r="DJ2295" s="166"/>
      <c r="DK2295" s="166"/>
      <c r="DL2295" s="166"/>
      <c r="DM2295" s="166"/>
      <c r="DN2295" s="166"/>
      <c r="DO2295" s="166"/>
      <c r="DP2295" s="166"/>
      <c r="DQ2295" s="166"/>
      <c r="DR2295" s="166"/>
      <c r="DS2295" s="166"/>
      <c r="DT2295" s="166"/>
      <c r="DU2295" s="166"/>
      <c r="DV2295" s="166"/>
      <c r="DW2295" s="166"/>
      <c r="DX2295" s="166"/>
      <c r="DY2295" s="166"/>
      <c r="DZ2295" s="166"/>
      <c r="EA2295" s="166"/>
      <c r="EB2295" s="166"/>
      <c r="EC2295" s="166"/>
      <c r="ED2295" s="166"/>
      <c r="EE2295" s="166"/>
      <c r="EF2295" s="166"/>
      <c r="EG2295" s="166"/>
      <c r="EH2295" s="166"/>
      <c r="EI2295" s="166"/>
      <c r="EJ2295" s="166"/>
      <c r="EK2295" s="166"/>
      <c r="EL2295" s="166"/>
      <c r="EM2295" s="166"/>
      <c r="EN2295" s="166"/>
      <c r="EO2295" s="166"/>
      <c r="EP2295" s="166"/>
      <c r="EQ2295" s="166"/>
      <c r="ER2295" s="166"/>
      <c r="ES2295" s="166"/>
      <c r="ET2295" s="166"/>
      <c r="EU2295" s="166"/>
      <c r="EV2295" s="166"/>
      <c r="EW2295" s="166"/>
      <c r="EX2295" s="166"/>
      <c r="EY2295" s="166"/>
      <c r="EZ2295" s="166"/>
      <c r="FA2295" s="166"/>
      <c r="FB2295" s="166"/>
      <c r="FC2295" s="166"/>
      <c r="FD2295" s="166"/>
      <c r="FE2295" s="166"/>
      <c r="FF2295" s="166"/>
      <c r="FG2295" s="166"/>
      <c r="FH2295" s="166"/>
      <c r="FI2295" s="166"/>
      <c r="FJ2295" s="166"/>
    </row>
    <row r="2296" spans="13:166" s="19" customFormat="1">
      <c r="M2296" s="166"/>
      <c r="N2296" s="166"/>
      <c r="O2296" s="166"/>
      <c r="P2296" s="166"/>
      <c r="Q2296" s="166"/>
      <c r="R2296" s="166"/>
      <c r="S2296" s="166"/>
      <c r="T2296" s="166"/>
      <c r="U2296" s="166"/>
      <c r="V2296" s="166"/>
      <c r="W2296" s="166"/>
      <c r="X2296" s="166"/>
      <c r="Y2296" s="166"/>
      <c r="Z2296" s="166"/>
      <c r="AA2296" s="166"/>
      <c r="AB2296" s="166"/>
      <c r="AC2296" s="166"/>
      <c r="AD2296" s="166"/>
      <c r="AE2296" s="166"/>
      <c r="AF2296" s="166"/>
      <c r="AG2296" s="166"/>
      <c r="AH2296" s="167"/>
      <c r="AI2296" s="167"/>
      <c r="AJ2296" s="167"/>
      <c r="AK2296" s="167"/>
      <c r="AL2296" s="167"/>
      <c r="AM2296" s="167"/>
      <c r="AN2296" s="167"/>
      <c r="AO2296" s="167"/>
      <c r="AP2296" s="167"/>
      <c r="AQ2296" s="167"/>
      <c r="AR2296" s="167"/>
      <c r="AS2296" s="167"/>
      <c r="AT2296" s="167"/>
      <c r="AU2296" s="167"/>
      <c r="AV2296" s="167"/>
      <c r="AW2296" s="167"/>
      <c r="AX2296" s="167"/>
      <c r="AY2296" s="167"/>
      <c r="AZ2296" s="167"/>
      <c r="BA2296" s="167"/>
      <c r="BB2296" s="167"/>
      <c r="BC2296" s="167"/>
      <c r="BD2296" s="167"/>
      <c r="BE2296" s="167"/>
      <c r="BF2296" s="167"/>
      <c r="BG2296" s="167"/>
      <c r="BH2296" s="167"/>
      <c r="BI2296" s="167"/>
      <c r="BJ2296" s="167"/>
      <c r="BK2296" s="167"/>
      <c r="BL2296" s="166"/>
      <c r="BM2296" s="166"/>
      <c r="BN2296" s="166"/>
      <c r="BO2296" s="166"/>
      <c r="BP2296" s="166"/>
      <c r="BQ2296" s="166"/>
      <c r="BR2296" s="166"/>
      <c r="BS2296" s="166"/>
      <c r="BT2296" s="166"/>
      <c r="BU2296" s="166"/>
      <c r="BV2296" s="166"/>
      <c r="BW2296" s="166"/>
      <c r="BX2296" s="166"/>
      <c r="BY2296" s="166"/>
      <c r="BZ2296" s="166"/>
      <c r="CA2296" s="166"/>
      <c r="CB2296" s="166"/>
      <c r="CC2296" s="166"/>
      <c r="CD2296" s="166"/>
      <c r="CE2296" s="166"/>
      <c r="CF2296" s="166"/>
      <c r="CG2296" s="166"/>
      <c r="CH2296" s="166"/>
      <c r="CI2296" s="166"/>
      <c r="CJ2296" s="166"/>
      <c r="CK2296" s="166"/>
      <c r="CL2296" s="166"/>
      <c r="CM2296" s="166"/>
      <c r="CN2296" s="166"/>
      <c r="CO2296" s="166"/>
      <c r="CP2296" s="166"/>
      <c r="CQ2296" s="166"/>
      <c r="CR2296" s="166"/>
      <c r="CS2296" s="166"/>
      <c r="CT2296" s="166"/>
      <c r="CU2296" s="166"/>
      <c r="CV2296" s="166"/>
      <c r="CW2296" s="166"/>
      <c r="CX2296" s="166"/>
      <c r="CY2296" s="166"/>
      <c r="CZ2296" s="166"/>
      <c r="DA2296" s="166"/>
      <c r="DB2296" s="166"/>
      <c r="DC2296" s="166"/>
      <c r="DD2296" s="166"/>
      <c r="DE2296" s="166"/>
      <c r="DF2296" s="166"/>
      <c r="DG2296" s="166"/>
      <c r="DH2296" s="166"/>
      <c r="DI2296" s="166"/>
      <c r="DJ2296" s="166"/>
      <c r="DK2296" s="166"/>
      <c r="DL2296" s="166"/>
      <c r="DM2296" s="166"/>
      <c r="DN2296" s="166"/>
      <c r="DO2296" s="166"/>
      <c r="DP2296" s="166"/>
      <c r="DQ2296" s="166"/>
      <c r="DR2296" s="166"/>
      <c r="DS2296" s="166"/>
      <c r="DT2296" s="166"/>
      <c r="DU2296" s="166"/>
      <c r="DV2296" s="166"/>
      <c r="DW2296" s="166"/>
      <c r="DX2296" s="166"/>
      <c r="DY2296" s="166"/>
      <c r="DZ2296" s="166"/>
      <c r="EA2296" s="166"/>
      <c r="EB2296" s="166"/>
      <c r="EC2296" s="166"/>
      <c r="ED2296" s="166"/>
      <c r="EE2296" s="166"/>
      <c r="EF2296" s="166"/>
      <c r="EG2296" s="166"/>
      <c r="EH2296" s="166"/>
      <c r="EI2296" s="166"/>
      <c r="EJ2296" s="166"/>
      <c r="EK2296" s="166"/>
      <c r="EL2296" s="166"/>
      <c r="EM2296" s="166"/>
      <c r="EN2296" s="166"/>
      <c r="EO2296" s="166"/>
      <c r="EP2296" s="166"/>
      <c r="EQ2296" s="166"/>
      <c r="ER2296" s="166"/>
      <c r="ES2296" s="166"/>
      <c r="ET2296" s="166"/>
      <c r="EU2296" s="166"/>
      <c r="EV2296" s="166"/>
      <c r="EW2296" s="166"/>
      <c r="EX2296" s="166"/>
      <c r="EY2296" s="166"/>
      <c r="EZ2296" s="166"/>
      <c r="FA2296" s="166"/>
      <c r="FB2296" s="166"/>
      <c r="FC2296" s="166"/>
      <c r="FD2296" s="166"/>
      <c r="FE2296" s="166"/>
      <c r="FF2296" s="166"/>
      <c r="FG2296" s="166"/>
      <c r="FH2296" s="166"/>
      <c r="FI2296" s="166"/>
      <c r="FJ2296" s="166"/>
    </row>
    <row r="2297" spans="13:166" s="19" customFormat="1">
      <c r="M2297" s="166"/>
      <c r="N2297" s="166"/>
      <c r="O2297" s="166"/>
      <c r="P2297" s="166"/>
      <c r="Q2297" s="166"/>
      <c r="R2297" s="166"/>
      <c r="S2297" s="166"/>
      <c r="T2297" s="166"/>
      <c r="U2297" s="166"/>
      <c r="V2297" s="166"/>
      <c r="W2297" s="166"/>
      <c r="X2297" s="166"/>
      <c r="Y2297" s="166"/>
      <c r="Z2297" s="166"/>
      <c r="AA2297" s="166"/>
      <c r="AB2297" s="166"/>
      <c r="AC2297" s="166"/>
      <c r="AD2297" s="166"/>
      <c r="AE2297" s="166"/>
      <c r="AF2297" s="166"/>
      <c r="AG2297" s="166"/>
      <c r="AH2297" s="167"/>
      <c r="AI2297" s="167"/>
      <c r="AJ2297" s="167"/>
      <c r="AK2297" s="167"/>
      <c r="AL2297" s="167"/>
      <c r="AM2297" s="167"/>
      <c r="AN2297" s="167"/>
      <c r="AO2297" s="167"/>
      <c r="AP2297" s="167"/>
      <c r="AQ2297" s="167"/>
      <c r="AR2297" s="167"/>
      <c r="AS2297" s="167"/>
      <c r="AT2297" s="167"/>
      <c r="AU2297" s="167"/>
      <c r="AV2297" s="167"/>
      <c r="AW2297" s="167"/>
      <c r="AX2297" s="167"/>
      <c r="AY2297" s="167"/>
      <c r="AZ2297" s="167"/>
      <c r="BA2297" s="167"/>
      <c r="BB2297" s="167"/>
      <c r="BC2297" s="167"/>
      <c r="BD2297" s="167"/>
      <c r="BE2297" s="167"/>
      <c r="BF2297" s="167"/>
      <c r="BG2297" s="167"/>
      <c r="BH2297" s="167"/>
      <c r="BI2297" s="167"/>
      <c r="BJ2297" s="167"/>
      <c r="BK2297" s="167"/>
      <c r="BL2297" s="166"/>
      <c r="BM2297" s="166"/>
      <c r="BN2297" s="166"/>
      <c r="BO2297" s="166"/>
      <c r="BP2297" s="166"/>
      <c r="BQ2297" s="166"/>
      <c r="BR2297" s="166"/>
      <c r="BS2297" s="166"/>
      <c r="BT2297" s="166"/>
      <c r="BU2297" s="166"/>
      <c r="BV2297" s="166"/>
      <c r="BW2297" s="166"/>
      <c r="BX2297" s="166"/>
      <c r="BY2297" s="166"/>
      <c r="BZ2297" s="166"/>
      <c r="CA2297" s="166"/>
      <c r="CB2297" s="166"/>
      <c r="CC2297" s="166"/>
      <c r="CD2297" s="166"/>
      <c r="CE2297" s="166"/>
      <c r="CF2297" s="166"/>
      <c r="CG2297" s="166"/>
      <c r="CH2297" s="166"/>
      <c r="CI2297" s="166"/>
      <c r="CJ2297" s="166"/>
      <c r="CK2297" s="166"/>
      <c r="CL2297" s="166"/>
      <c r="CM2297" s="166"/>
      <c r="CN2297" s="166"/>
      <c r="CO2297" s="166"/>
      <c r="CP2297" s="166"/>
      <c r="CQ2297" s="166"/>
      <c r="CR2297" s="166"/>
      <c r="CS2297" s="166"/>
      <c r="CT2297" s="166"/>
      <c r="CU2297" s="166"/>
      <c r="CV2297" s="166"/>
      <c r="CW2297" s="166"/>
      <c r="CX2297" s="166"/>
      <c r="CY2297" s="166"/>
      <c r="CZ2297" s="166"/>
      <c r="DA2297" s="166"/>
      <c r="DB2297" s="166"/>
      <c r="DC2297" s="166"/>
      <c r="DD2297" s="166"/>
      <c r="DE2297" s="166"/>
      <c r="DF2297" s="166"/>
      <c r="DG2297" s="166"/>
      <c r="DH2297" s="166"/>
      <c r="DI2297" s="166"/>
      <c r="DJ2297" s="166"/>
      <c r="DK2297" s="166"/>
      <c r="DL2297" s="166"/>
      <c r="DM2297" s="166"/>
      <c r="DN2297" s="166"/>
      <c r="DO2297" s="166"/>
      <c r="DP2297" s="166"/>
      <c r="DQ2297" s="166"/>
      <c r="DR2297" s="166"/>
      <c r="DS2297" s="166"/>
      <c r="DT2297" s="166"/>
      <c r="DU2297" s="166"/>
      <c r="DV2297" s="166"/>
      <c r="DW2297" s="166"/>
      <c r="DX2297" s="166"/>
      <c r="DY2297" s="166"/>
      <c r="DZ2297" s="166"/>
      <c r="EA2297" s="166"/>
      <c r="EB2297" s="166"/>
      <c r="EC2297" s="166"/>
      <c r="ED2297" s="166"/>
      <c r="EE2297" s="166"/>
      <c r="EF2297" s="166"/>
      <c r="EG2297" s="166"/>
      <c r="EH2297" s="166"/>
      <c r="EI2297" s="166"/>
      <c r="EJ2297" s="166"/>
      <c r="EK2297" s="166"/>
      <c r="EL2297" s="166"/>
      <c r="EM2297" s="166"/>
      <c r="EN2297" s="166"/>
      <c r="EO2297" s="166"/>
      <c r="EP2297" s="166"/>
      <c r="EQ2297" s="166"/>
      <c r="ER2297" s="166"/>
      <c r="ES2297" s="166"/>
      <c r="ET2297" s="166"/>
      <c r="EU2297" s="166"/>
      <c r="EV2297" s="166"/>
      <c r="EW2297" s="166"/>
      <c r="EX2297" s="166"/>
      <c r="EY2297" s="166"/>
      <c r="EZ2297" s="166"/>
      <c r="FA2297" s="166"/>
      <c r="FB2297" s="166"/>
      <c r="FC2297" s="166"/>
      <c r="FD2297" s="166"/>
      <c r="FE2297" s="166"/>
      <c r="FF2297" s="166"/>
      <c r="FG2297" s="166"/>
      <c r="FH2297" s="166"/>
      <c r="FI2297" s="166"/>
      <c r="FJ2297" s="166"/>
    </row>
    <row r="2298" spans="13:166" s="19" customFormat="1">
      <c r="M2298" s="166"/>
      <c r="N2298" s="166"/>
      <c r="O2298" s="166"/>
      <c r="P2298" s="166"/>
      <c r="Q2298" s="166"/>
      <c r="R2298" s="166"/>
      <c r="S2298" s="166"/>
      <c r="T2298" s="166"/>
      <c r="U2298" s="166"/>
      <c r="V2298" s="166"/>
      <c r="W2298" s="166"/>
      <c r="X2298" s="166"/>
      <c r="Y2298" s="166"/>
      <c r="Z2298" s="166"/>
      <c r="AA2298" s="166"/>
      <c r="AB2298" s="166"/>
      <c r="AC2298" s="166"/>
      <c r="AD2298" s="166"/>
      <c r="AE2298" s="166"/>
      <c r="AF2298" s="166"/>
      <c r="AG2298" s="166"/>
      <c r="AH2298" s="167"/>
      <c r="AI2298" s="167"/>
      <c r="AJ2298" s="167"/>
      <c r="AK2298" s="167"/>
      <c r="AL2298" s="167"/>
      <c r="AM2298" s="167"/>
      <c r="AN2298" s="167"/>
      <c r="AO2298" s="167"/>
      <c r="AP2298" s="167"/>
      <c r="AQ2298" s="167"/>
      <c r="AR2298" s="167"/>
      <c r="AS2298" s="167"/>
      <c r="AT2298" s="167"/>
      <c r="AU2298" s="167"/>
      <c r="AV2298" s="167"/>
      <c r="AW2298" s="167"/>
      <c r="AX2298" s="167"/>
      <c r="AY2298" s="167"/>
      <c r="AZ2298" s="167"/>
      <c r="BA2298" s="167"/>
      <c r="BB2298" s="167"/>
      <c r="BC2298" s="167"/>
      <c r="BD2298" s="167"/>
      <c r="BE2298" s="167"/>
      <c r="BF2298" s="167"/>
      <c r="BG2298" s="167"/>
      <c r="BH2298" s="167"/>
      <c r="BI2298" s="167"/>
      <c r="BJ2298" s="167"/>
      <c r="BK2298" s="167"/>
      <c r="BL2298" s="166"/>
      <c r="BM2298" s="166"/>
      <c r="BN2298" s="166"/>
      <c r="BO2298" s="166"/>
      <c r="BP2298" s="166"/>
      <c r="BQ2298" s="166"/>
      <c r="BR2298" s="166"/>
      <c r="BS2298" s="166"/>
      <c r="BT2298" s="166"/>
      <c r="BU2298" s="166"/>
      <c r="BV2298" s="166"/>
      <c r="BW2298" s="166"/>
      <c r="BX2298" s="166"/>
      <c r="BY2298" s="166"/>
      <c r="BZ2298" s="166"/>
      <c r="CA2298" s="166"/>
      <c r="CB2298" s="166"/>
      <c r="CC2298" s="166"/>
      <c r="CD2298" s="166"/>
      <c r="CE2298" s="166"/>
      <c r="CF2298" s="166"/>
      <c r="CG2298" s="166"/>
      <c r="CH2298" s="166"/>
      <c r="CI2298" s="166"/>
      <c r="CJ2298" s="166"/>
      <c r="CK2298" s="166"/>
      <c r="CL2298" s="166"/>
      <c r="CM2298" s="166"/>
      <c r="CN2298" s="166"/>
      <c r="CO2298" s="166"/>
      <c r="CP2298" s="166"/>
      <c r="CQ2298" s="166"/>
      <c r="CR2298" s="166"/>
      <c r="CS2298" s="166"/>
      <c r="CT2298" s="166"/>
      <c r="CU2298" s="166"/>
      <c r="CV2298" s="166"/>
      <c r="CW2298" s="166"/>
      <c r="CX2298" s="166"/>
      <c r="CY2298" s="166"/>
      <c r="CZ2298" s="166"/>
      <c r="DA2298" s="166"/>
      <c r="DB2298" s="166"/>
      <c r="DC2298" s="166"/>
      <c r="DD2298" s="166"/>
      <c r="DE2298" s="166"/>
      <c r="DF2298" s="166"/>
      <c r="DG2298" s="166"/>
      <c r="DH2298" s="166"/>
      <c r="DI2298" s="166"/>
      <c r="DJ2298" s="166"/>
      <c r="DK2298" s="166"/>
      <c r="DL2298" s="166"/>
      <c r="DM2298" s="166"/>
      <c r="DN2298" s="166"/>
      <c r="DO2298" s="166"/>
      <c r="DP2298" s="166"/>
      <c r="DQ2298" s="166"/>
      <c r="DR2298" s="166"/>
      <c r="DS2298" s="166"/>
      <c r="DT2298" s="166"/>
      <c r="DU2298" s="166"/>
      <c r="DV2298" s="166"/>
      <c r="DW2298" s="166"/>
      <c r="DX2298" s="166"/>
      <c r="DY2298" s="166"/>
      <c r="DZ2298" s="166"/>
      <c r="EA2298" s="166"/>
      <c r="EB2298" s="166"/>
      <c r="EC2298" s="166"/>
      <c r="ED2298" s="166"/>
      <c r="EE2298" s="166"/>
      <c r="EF2298" s="166"/>
      <c r="EG2298" s="166"/>
      <c r="EH2298" s="166"/>
      <c r="EI2298" s="166"/>
      <c r="EJ2298" s="166"/>
      <c r="EK2298" s="166"/>
      <c r="EL2298" s="166"/>
      <c r="EM2298" s="166"/>
      <c r="EN2298" s="166"/>
      <c r="EO2298" s="166"/>
      <c r="EP2298" s="166"/>
      <c r="EQ2298" s="166"/>
      <c r="ER2298" s="166"/>
      <c r="ES2298" s="166"/>
      <c r="ET2298" s="166"/>
      <c r="EU2298" s="166"/>
      <c r="EV2298" s="166"/>
      <c r="EW2298" s="166"/>
      <c r="EX2298" s="166"/>
      <c r="EY2298" s="166"/>
      <c r="EZ2298" s="166"/>
      <c r="FA2298" s="166"/>
      <c r="FB2298" s="166"/>
      <c r="FC2298" s="166"/>
      <c r="FD2298" s="166"/>
      <c r="FE2298" s="166"/>
      <c r="FF2298" s="166"/>
      <c r="FG2298" s="166"/>
      <c r="FH2298" s="166"/>
      <c r="FI2298" s="166"/>
      <c r="FJ2298" s="166"/>
    </row>
    <row r="2299" spans="13:166" s="19" customFormat="1">
      <c r="M2299" s="166"/>
      <c r="N2299" s="166"/>
      <c r="O2299" s="166"/>
      <c r="P2299" s="166"/>
      <c r="Q2299" s="166"/>
      <c r="R2299" s="166"/>
      <c r="S2299" s="166"/>
      <c r="T2299" s="166"/>
      <c r="U2299" s="166"/>
      <c r="V2299" s="166"/>
      <c r="W2299" s="166"/>
      <c r="X2299" s="166"/>
      <c r="Y2299" s="166"/>
      <c r="Z2299" s="166"/>
      <c r="AA2299" s="166"/>
      <c r="AB2299" s="166"/>
      <c r="AC2299" s="166"/>
      <c r="AD2299" s="166"/>
      <c r="AE2299" s="166"/>
      <c r="AF2299" s="166"/>
      <c r="AG2299" s="166"/>
      <c r="AH2299" s="167"/>
      <c r="AI2299" s="167"/>
      <c r="AJ2299" s="167"/>
      <c r="AK2299" s="167"/>
      <c r="AL2299" s="167"/>
      <c r="AM2299" s="167"/>
      <c r="AN2299" s="167"/>
      <c r="AO2299" s="167"/>
      <c r="AP2299" s="167"/>
      <c r="AQ2299" s="167"/>
      <c r="AR2299" s="167"/>
      <c r="AS2299" s="167"/>
      <c r="AT2299" s="167"/>
      <c r="AU2299" s="167"/>
      <c r="AV2299" s="167"/>
      <c r="AW2299" s="167"/>
      <c r="AX2299" s="167"/>
      <c r="AY2299" s="167"/>
      <c r="AZ2299" s="167"/>
      <c r="BA2299" s="167"/>
      <c r="BB2299" s="167"/>
      <c r="BC2299" s="167"/>
      <c r="BD2299" s="167"/>
      <c r="BE2299" s="167"/>
      <c r="BF2299" s="167"/>
      <c r="BG2299" s="167"/>
      <c r="BH2299" s="167"/>
      <c r="BI2299" s="167"/>
      <c r="BJ2299" s="167"/>
      <c r="BK2299" s="167"/>
      <c r="BL2299" s="166"/>
      <c r="BM2299" s="166"/>
      <c r="BN2299" s="166"/>
      <c r="BO2299" s="166"/>
      <c r="BP2299" s="166"/>
      <c r="BQ2299" s="166"/>
      <c r="BR2299" s="166"/>
      <c r="BS2299" s="166"/>
      <c r="BT2299" s="166"/>
      <c r="BU2299" s="166"/>
      <c r="BV2299" s="166"/>
      <c r="BW2299" s="166"/>
      <c r="BX2299" s="166"/>
      <c r="BY2299" s="166"/>
      <c r="BZ2299" s="166"/>
      <c r="CA2299" s="166"/>
      <c r="CB2299" s="166"/>
      <c r="CC2299" s="166"/>
      <c r="CD2299" s="166"/>
      <c r="CE2299" s="166"/>
      <c r="CF2299" s="166"/>
      <c r="CG2299" s="166"/>
      <c r="CH2299" s="166"/>
      <c r="CI2299" s="166"/>
      <c r="CJ2299" s="166"/>
      <c r="CK2299" s="166"/>
      <c r="CL2299" s="166"/>
      <c r="CM2299" s="166"/>
      <c r="CN2299" s="166"/>
      <c r="CO2299" s="166"/>
      <c r="CP2299" s="166"/>
      <c r="CQ2299" s="166"/>
      <c r="CR2299" s="166"/>
      <c r="CS2299" s="166"/>
      <c r="CT2299" s="166"/>
      <c r="CU2299" s="166"/>
      <c r="CV2299" s="166"/>
      <c r="CW2299" s="166"/>
      <c r="CX2299" s="166"/>
      <c r="CY2299" s="166"/>
      <c r="CZ2299" s="166"/>
      <c r="DA2299" s="166"/>
      <c r="DB2299" s="166"/>
      <c r="DC2299" s="166"/>
      <c r="DD2299" s="166"/>
      <c r="DE2299" s="166"/>
      <c r="DF2299" s="166"/>
      <c r="DG2299" s="166"/>
      <c r="DH2299" s="166"/>
      <c r="DI2299" s="166"/>
      <c r="DJ2299" s="166"/>
      <c r="DK2299" s="166"/>
      <c r="DL2299" s="166"/>
      <c r="DM2299" s="166"/>
      <c r="DN2299" s="166"/>
      <c r="DO2299" s="166"/>
      <c r="DP2299" s="166"/>
      <c r="DQ2299" s="166"/>
      <c r="DR2299" s="166"/>
      <c r="DS2299" s="166"/>
      <c r="DT2299" s="166"/>
      <c r="DU2299" s="166"/>
      <c r="DV2299" s="166"/>
      <c r="DW2299" s="166"/>
      <c r="DX2299" s="166"/>
      <c r="DY2299" s="166"/>
      <c r="DZ2299" s="166"/>
      <c r="EA2299" s="166"/>
      <c r="EB2299" s="166"/>
      <c r="EC2299" s="166"/>
      <c r="ED2299" s="166"/>
      <c r="EE2299" s="166"/>
      <c r="EF2299" s="166"/>
      <c r="EG2299" s="166"/>
      <c r="EH2299" s="166"/>
      <c r="EI2299" s="166"/>
      <c r="EJ2299" s="166"/>
      <c r="EK2299" s="166"/>
      <c r="EL2299" s="166"/>
      <c r="EM2299" s="166"/>
      <c r="EN2299" s="166"/>
      <c r="EO2299" s="166"/>
      <c r="EP2299" s="166"/>
      <c r="EQ2299" s="166"/>
      <c r="ER2299" s="166"/>
      <c r="ES2299" s="166"/>
      <c r="ET2299" s="166"/>
      <c r="EU2299" s="166"/>
      <c r="EV2299" s="166"/>
      <c r="EW2299" s="166"/>
      <c r="EX2299" s="166"/>
      <c r="EY2299" s="166"/>
      <c r="EZ2299" s="166"/>
      <c r="FA2299" s="166"/>
      <c r="FB2299" s="166"/>
      <c r="FC2299" s="166"/>
      <c r="FD2299" s="166"/>
      <c r="FE2299" s="166"/>
      <c r="FF2299" s="166"/>
      <c r="FG2299" s="166"/>
      <c r="FH2299" s="166"/>
      <c r="FI2299" s="166"/>
      <c r="FJ2299" s="166"/>
    </row>
    <row r="2300" spans="13:166" s="19" customFormat="1">
      <c r="M2300" s="166"/>
      <c r="N2300" s="166"/>
      <c r="O2300" s="166"/>
      <c r="P2300" s="166"/>
      <c r="Q2300" s="166"/>
      <c r="R2300" s="166"/>
      <c r="S2300" s="166"/>
      <c r="T2300" s="166"/>
      <c r="U2300" s="166"/>
      <c r="V2300" s="166"/>
      <c r="W2300" s="166"/>
      <c r="X2300" s="166"/>
      <c r="Y2300" s="166"/>
      <c r="Z2300" s="166"/>
      <c r="AA2300" s="166"/>
      <c r="AB2300" s="166"/>
      <c r="AC2300" s="166"/>
      <c r="AD2300" s="166"/>
      <c r="AE2300" s="166"/>
      <c r="AF2300" s="166"/>
      <c r="AG2300" s="166"/>
      <c r="AH2300" s="167"/>
      <c r="AI2300" s="167"/>
      <c r="AJ2300" s="167"/>
      <c r="AK2300" s="167"/>
      <c r="AL2300" s="167"/>
      <c r="AM2300" s="167"/>
      <c r="AN2300" s="167"/>
      <c r="AO2300" s="167"/>
      <c r="AP2300" s="167"/>
      <c r="AQ2300" s="167"/>
      <c r="AR2300" s="167"/>
      <c r="AS2300" s="167"/>
      <c r="AT2300" s="167"/>
      <c r="AU2300" s="167"/>
      <c r="AV2300" s="167"/>
      <c r="AW2300" s="167"/>
      <c r="AX2300" s="167"/>
      <c r="AY2300" s="167"/>
      <c r="AZ2300" s="167"/>
      <c r="BA2300" s="167"/>
      <c r="BB2300" s="167"/>
      <c r="BC2300" s="167"/>
      <c r="BD2300" s="167"/>
      <c r="BE2300" s="167"/>
      <c r="BF2300" s="167"/>
      <c r="BG2300" s="167"/>
      <c r="BH2300" s="167"/>
      <c r="BI2300" s="167"/>
      <c r="BJ2300" s="167"/>
      <c r="BK2300" s="167"/>
      <c r="BL2300" s="166"/>
      <c r="BM2300" s="166"/>
      <c r="BN2300" s="166"/>
      <c r="BO2300" s="166"/>
      <c r="BP2300" s="166"/>
      <c r="BQ2300" s="166"/>
      <c r="BR2300" s="166"/>
      <c r="BS2300" s="166"/>
      <c r="BT2300" s="166"/>
      <c r="BU2300" s="166"/>
      <c r="BV2300" s="166"/>
      <c r="BW2300" s="166"/>
      <c r="BX2300" s="166"/>
      <c r="BY2300" s="166"/>
      <c r="BZ2300" s="166"/>
      <c r="CA2300" s="166"/>
      <c r="CB2300" s="166"/>
      <c r="CC2300" s="166"/>
      <c r="CD2300" s="166"/>
      <c r="CE2300" s="166"/>
      <c r="CF2300" s="166"/>
      <c r="CG2300" s="166"/>
      <c r="CH2300" s="166"/>
      <c r="CI2300" s="166"/>
      <c r="CJ2300" s="166"/>
      <c r="CK2300" s="166"/>
      <c r="CL2300" s="166"/>
      <c r="CM2300" s="166"/>
      <c r="CN2300" s="166"/>
      <c r="CO2300" s="166"/>
      <c r="CP2300" s="166"/>
      <c r="CQ2300" s="166"/>
      <c r="CR2300" s="166"/>
      <c r="CS2300" s="166"/>
      <c r="CT2300" s="166"/>
      <c r="CU2300" s="166"/>
      <c r="CV2300" s="166"/>
      <c r="CW2300" s="166"/>
      <c r="CX2300" s="166"/>
      <c r="CY2300" s="166"/>
      <c r="CZ2300" s="166"/>
      <c r="DA2300" s="166"/>
      <c r="DB2300" s="166"/>
      <c r="DC2300" s="166"/>
      <c r="DD2300" s="166"/>
      <c r="DE2300" s="166"/>
      <c r="DF2300" s="166"/>
      <c r="DG2300" s="166"/>
      <c r="DH2300" s="166"/>
      <c r="DI2300" s="166"/>
      <c r="DJ2300" s="166"/>
      <c r="DK2300" s="166"/>
      <c r="DL2300" s="166"/>
      <c r="DM2300" s="166"/>
      <c r="DN2300" s="166"/>
      <c r="DO2300" s="166"/>
      <c r="DP2300" s="166"/>
      <c r="DQ2300" s="166"/>
      <c r="DR2300" s="166"/>
      <c r="DS2300" s="166"/>
      <c r="DT2300" s="166"/>
      <c r="DU2300" s="166"/>
      <c r="DV2300" s="166"/>
      <c r="DW2300" s="166"/>
      <c r="DX2300" s="166"/>
      <c r="DY2300" s="166"/>
      <c r="DZ2300" s="166"/>
      <c r="EA2300" s="166"/>
      <c r="EB2300" s="166"/>
      <c r="EC2300" s="166"/>
      <c r="ED2300" s="166"/>
      <c r="EE2300" s="166"/>
      <c r="EF2300" s="166"/>
      <c r="EG2300" s="166"/>
      <c r="EH2300" s="166"/>
      <c r="EI2300" s="166"/>
      <c r="EJ2300" s="166"/>
      <c r="EK2300" s="166"/>
      <c r="EL2300" s="166"/>
      <c r="EM2300" s="166"/>
      <c r="EN2300" s="166"/>
      <c r="EO2300" s="166"/>
      <c r="EP2300" s="166"/>
      <c r="EQ2300" s="166"/>
      <c r="ER2300" s="166"/>
      <c r="ES2300" s="166"/>
      <c r="ET2300" s="166"/>
      <c r="EU2300" s="166"/>
      <c r="EV2300" s="166"/>
      <c r="EW2300" s="166"/>
      <c r="EX2300" s="166"/>
      <c r="EY2300" s="166"/>
      <c r="EZ2300" s="166"/>
      <c r="FA2300" s="166"/>
      <c r="FB2300" s="166"/>
      <c r="FC2300" s="166"/>
      <c r="FD2300" s="166"/>
      <c r="FE2300" s="166"/>
      <c r="FF2300" s="166"/>
      <c r="FG2300" s="166"/>
      <c r="FH2300" s="166"/>
      <c r="FI2300" s="166"/>
      <c r="FJ2300" s="166"/>
    </row>
    <row r="2301" spans="13:166" s="19" customFormat="1">
      <c r="M2301" s="166"/>
      <c r="N2301" s="166"/>
      <c r="O2301" s="166"/>
      <c r="P2301" s="166"/>
      <c r="Q2301" s="166"/>
      <c r="R2301" s="166"/>
      <c r="S2301" s="166"/>
      <c r="T2301" s="166"/>
      <c r="U2301" s="166"/>
      <c r="V2301" s="166"/>
      <c r="W2301" s="166"/>
      <c r="X2301" s="166"/>
      <c r="Y2301" s="166"/>
      <c r="Z2301" s="166"/>
      <c r="AA2301" s="166"/>
      <c r="AB2301" s="166"/>
      <c r="AC2301" s="166"/>
      <c r="AD2301" s="166"/>
      <c r="AE2301" s="166"/>
      <c r="AF2301" s="166"/>
      <c r="AG2301" s="166"/>
      <c r="AH2301" s="167"/>
      <c r="AI2301" s="167"/>
      <c r="AJ2301" s="167"/>
      <c r="AK2301" s="167"/>
      <c r="AL2301" s="167"/>
      <c r="AM2301" s="167"/>
      <c r="AN2301" s="167"/>
      <c r="AO2301" s="167"/>
      <c r="AP2301" s="167"/>
      <c r="AQ2301" s="167"/>
      <c r="AR2301" s="167"/>
      <c r="AS2301" s="167"/>
      <c r="AT2301" s="167"/>
      <c r="AU2301" s="167"/>
      <c r="AV2301" s="167"/>
      <c r="AW2301" s="167"/>
      <c r="AX2301" s="167"/>
      <c r="AY2301" s="167"/>
      <c r="AZ2301" s="167"/>
      <c r="BA2301" s="167"/>
      <c r="BB2301" s="167"/>
      <c r="BC2301" s="167"/>
      <c r="BD2301" s="167"/>
      <c r="BE2301" s="167"/>
      <c r="BF2301" s="167"/>
      <c r="BG2301" s="167"/>
      <c r="BH2301" s="167"/>
      <c r="BI2301" s="167"/>
      <c r="BJ2301" s="167"/>
      <c r="BK2301" s="167"/>
      <c r="BL2301" s="166"/>
      <c r="BM2301" s="166"/>
      <c r="BN2301" s="166"/>
      <c r="BO2301" s="166"/>
      <c r="BP2301" s="166"/>
      <c r="BQ2301" s="166"/>
      <c r="BR2301" s="166"/>
      <c r="BS2301" s="166"/>
      <c r="BT2301" s="166"/>
      <c r="BU2301" s="166"/>
      <c r="BV2301" s="166"/>
      <c r="BW2301" s="166"/>
      <c r="BX2301" s="166"/>
      <c r="BY2301" s="166"/>
      <c r="BZ2301" s="166"/>
      <c r="CA2301" s="166"/>
      <c r="CB2301" s="166"/>
      <c r="CC2301" s="166"/>
      <c r="CD2301" s="166"/>
      <c r="CE2301" s="166"/>
      <c r="CF2301" s="166"/>
      <c r="CG2301" s="166"/>
      <c r="CH2301" s="166"/>
      <c r="CI2301" s="166"/>
      <c r="CJ2301" s="166"/>
      <c r="CK2301" s="166"/>
      <c r="CL2301" s="166"/>
      <c r="CM2301" s="166"/>
      <c r="CN2301" s="166"/>
      <c r="CO2301" s="166"/>
      <c r="CP2301" s="166"/>
      <c r="CQ2301" s="166"/>
      <c r="CR2301" s="166"/>
      <c r="CS2301" s="166"/>
      <c r="CT2301" s="166"/>
      <c r="CU2301" s="166"/>
      <c r="CV2301" s="166"/>
      <c r="CW2301" s="166"/>
      <c r="CX2301" s="166"/>
      <c r="CY2301" s="166"/>
      <c r="CZ2301" s="166"/>
      <c r="DA2301" s="166"/>
      <c r="DB2301" s="166"/>
      <c r="DC2301" s="166"/>
      <c r="DD2301" s="166"/>
      <c r="DE2301" s="166"/>
      <c r="DF2301" s="166"/>
      <c r="DG2301" s="166"/>
      <c r="DH2301" s="166"/>
      <c r="DI2301" s="166"/>
      <c r="DJ2301" s="166"/>
      <c r="DK2301" s="166"/>
      <c r="DL2301" s="166"/>
      <c r="DM2301" s="166"/>
      <c r="DN2301" s="166"/>
      <c r="DO2301" s="166"/>
      <c r="DP2301" s="166"/>
      <c r="DQ2301" s="166"/>
      <c r="DR2301" s="166"/>
      <c r="DS2301" s="166"/>
      <c r="DT2301" s="166"/>
      <c r="DU2301" s="166"/>
      <c r="DV2301" s="166"/>
      <c r="DW2301" s="166"/>
      <c r="DX2301" s="166"/>
      <c r="DY2301" s="166"/>
      <c r="DZ2301" s="166"/>
      <c r="EA2301" s="166"/>
      <c r="EB2301" s="166"/>
      <c r="EC2301" s="166"/>
      <c r="ED2301" s="166"/>
      <c r="EE2301" s="166"/>
      <c r="EF2301" s="166"/>
      <c r="EG2301" s="166"/>
      <c r="EH2301" s="166"/>
      <c r="EI2301" s="166"/>
      <c r="EJ2301" s="166"/>
      <c r="EK2301" s="166"/>
      <c r="EL2301" s="166"/>
      <c r="EM2301" s="166"/>
      <c r="EN2301" s="166"/>
      <c r="EO2301" s="166"/>
      <c r="EP2301" s="166"/>
      <c r="EQ2301" s="166"/>
      <c r="ER2301" s="166"/>
      <c r="ES2301" s="166"/>
      <c r="ET2301" s="166"/>
      <c r="EU2301" s="166"/>
      <c r="EV2301" s="166"/>
      <c r="EW2301" s="166"/>
      <c r="EX2301" s="166"/>
      <c r="EY2301" s="166"/>
      <c r="EZ2301" s="166"/>
      <c r="FA2301" s="166"/>
      <c r="FB2301" s="166"/>
      <c r="FC2301" s="166"/>
      <c r="FD2301" s="166"/>
      <c r="FE2301" s="166"/>
      <c r="FF2301" s="166"/>
      <c r="FG2301" s="166"/>
      <c r="FH2301" s="166"/>
      <c r="FI2301" s="166"/>
      <c r="FJ2301" s="166"/>
    </row>
    <row r="2302" spans="13:166" s="19" customFormat="1">
      <c r="M2302" s="166"/>
      <c r="N2302" s="166"/>
      <c r="O2302" s="166"/>
      <c r="P2302" s="166"/>
      <c r="Q2302" s="166"/>
      <c r="R2302" s="166"/>
      <c r="S2302" s="166"/>
      <c r="T2302" s="166"/>
      <c r="U2302" s="166"/>
      <c r="V2302" s="166"/>
      <c r="W2302" s="166"/>
      <c r="X2302" s="166"/>
      <c r="Y2302" s="166"/>
      <c r="Z2302" s="166"/>
      <c r="AA2302" s="166"/>
      <c r="AB2302" s="166"/>
      <c r="AC2302" s="166"/>
      <c r="AD2302" s="166"/>
      <c r="AE2302" s="166"/>
      <c r="AF2302" s="166"/>
      <c r="AG2302" s="166"/>
      <c r="AH2302" s="167"/>
      <c r="AI2302" s="167"/>
      <c r="AJ2302" s="167"/>
      <c r="AK2302" s="167"/>
      <c r="AL2302" s="167"/>
      <c r="AM2302" s="167"/>
      <c r="AN2302" s="167"/>
      <c r="AO2302" s="167"/>
      <c r="AP2302" s="167"/>
      <c r="AQ2302" s="167"/>
      <c r="AR2302" s="167"/>
      <c r="AS2302" s="167"/>
      <c r="AT2302" s="167"/>
      <c r="AU2302" s="167"/>
      <c r="AV2302" s="167"/>
      <c r="AW2302" s="167"/>
      <c r="AX2302" s="167"/>
      <c r="AY2302" s="167"/>
      <c r="AZ2302" s="167"/>
      <c r="BA2302" s="167"/>
      <c r="BB2302" s="167"/>
      <c r="BC2302" s="167"/>
      <c r="BD2302" s="167"/>
      <c r="BE2302" s="167"/>
      <c r="BF2302" s="167"/>
      <c r="BG2302" s="167"/>
      <c r="BH2302" s="167"/>
      <c r="BI2302" s="167"/>
      <c r="BJ2302" s="167"/>
      <c r="BK2302" s="167"/>
      <c r="BL2302" s="166"/>
      <c r="BM2302" s="166"/>
      <c r="BN2302" s="166"/>
      <c r="BO2302" s="166"/>
      <c r="BP2302" s="166"/>
      <c r="BQ2302" s="166"/>
      <c r="BR2302" s="166"/>
      <c r="BS2302" s="166"/>
      <c r="BT2302" s="166"/>
      <c r="BU2302" s="166"/>
      <c r="BV2302" s="166"/>
      <c r="BW2302" s="166"/>
      <c r="BX2302" s="166"/>
      <c r="BY2302" s="166"/>
      <c r="BZ2302" s="166"/>
      <c r="CA2302" s="166"/>
      <c r="CB2302" s="166"/>
      <c r="CC2302" s="166"/>
      <c r="CD2302" s="166"/>
      <c r="CE2302" s="166"/>
      <c r="CF2302" s="166"/>
      <c r="CG2302" s="166"/>
      <c r="CH2302" s="166"/>
      <c r="CI2302" s="166"/>
      <c r="CJ2302" s="166"/>
      <c r="CK2302" s="166"/>
      <c r="CL2302" s="166"/>
      <c r="CM2302" s="166"/>
      <c r="CN2302" s="166"/>
      <c r="CO2302" s="166"/>
      <c r="CP2302" s="166"/>
      <c r="CQ2302" s="166"/>
      <c r="CR2302" s="166"/>
      <c r="CS2302" s="166"/>
      <c r="CT2302" s="166"/>
      <c r="CU2302" s="166"/>
      <c r="CV2302" s="166"/>
      <c r="CW2302" s="166"/>
      <c r="CX2302" s="166"/>
      <c r="CY2302" s="166"/>
      <c r="CZ2302" s="166"/>
      <c r="DA2302" s="166"/>
      <c r="DB2302" s="166"/>
      <c r="DC2302" s="166"/>
      <c r="DD2302" s="166"/>
      <c r="DE2302" s="166"/>
      <c r="DF2302" s="166"/>
      <c r="DG2302" s="166"/>
      <c r="DH2302" s="166"/>
      <c r="DI2302" s="166"/>
      <c r="DJ2302" s="166"/>
      <c r="DK2302" s="166"/>
      <c r="DL2302" s="166"/>
      <c r="DM2302" s="166"/>
      <c r="DN2302" s="166"/>
      <c r="DO2302" s="166"/>
      <c r="DP2302" s="166"/>
      <c r="DQ2302" s="166"/>
      <c r="DR2302" s="166"/>
      <c r="DS2302" s="166"/>
      <c r="DT2302" s="166"/>
      <c r="DU2302" s="166"/>
      <c r="DV2302" s="166"/>
      <c r="DW2302" s="166"/>
      <c r="DX2302" s="166"/>
      <c r="DY2302" s="166"/>
      <c r="DZ2302" s="166"/>
      <c r="EA2302" s="166"/>
      <c r="EB2302" s="166"/>
      <c r="EC2302" s="166"/>
      <c r="ED2302" s="166"/>
      <c r="EE2302" s="166"/>
      <c r="EF2302" s="166"/>
      <c r="EG2302" s="166"/>
      <c r="EH2302" s="166"/>
      <c r="EI2302" s="166"/>
      <c r="EJ2302" s="166"/>
      <c r="EK2302" s="166"/>
      <c r="EL2302" s="166"/>
      <c r="EM2302" s="166"/>
      <c r="EN2302" s="166"/>
      <c r="EO2302" s="166"/>
      <c r="EP2302" s="166"/>
      <c r="EQ2302" s="166"/>
      <c r="ER2302" s="166"/>
      <c r="ES2302" s="166"/>
      <c r="ET2302" s="166"/>
      <c r="EU2302" s="166"/>
      <c r="EV2302" s="166"/>
      <c r="EW2302" s="166"/>
      <c r="EX2302" s="166"/>
      <c r="EY2302" s="166"/>
      <c r="EZ2302" s="166"/>
      <c r="FA2302" s="166"/>
      <c r="FB2302" s="166"/>
      <c r="FC2302" s="166"/>
      <c r="FD2302" s="166"/>
      <c r="FE2302" s="166"/>
      <c r="FF2302" s="166"/>
      <c r="FG2302" s="166"/>
      <c r="FH2302" s="166"/>
      <c r="FI2302" s="166"/>
      <c r="FJ2302" s="166"/>
    </row>
    <row r="2303" spans="13:166" s="19" customFormat="1">
      <c r="M2303" s="166"/>
      <c r="N2303" s="166"/>
      <c r="O2303" s="166"/>
      <c r="P2303" s="166"/>
      <c r="Q2303" s="166"/>
      <c r="R2303" s="166"/>
      <c r="S2303" s="166"/>
      <c r="T2303" s="166"/>
      <c r="U2303" s="166"/>
      <c r="V2303" s="166"/>
      <c r="W2303" s="166"/>
      <c r="X2303" s="166"/>
      <c r="Y2303" s="166"/>
      <c r="Z2303" s="166"/>
      <c r="AA2303" s="166"/>
      <c r="AB2303" s="166"/>
      <c r="AC2303" s="166"/>
      <c r="AD2303" s="166"/>
      <c r="AE2303" s="166"/>
      <c r="AF2303" s="166"/>
      <c r="AG2303" s="166"/>
      <c r="AH2303" s="167"/>
      <c r="AI2303" s="167"/>
      <c r="AJ2303" s="167"/>
      <c r="AK2303" s="167"/>
      <c r="AL2303" s="167"/>
      <c r="AM2303" s="167"/>
      <c r="AN2303" s="167"/>
      <c r="AO2303" s="167"/>
      <c r="AP2303" s="167"/>
      <c r="AQ2303" s="167"/>
      <c r="AR2303" s="167"/>
      <c r="AS2303" s="167"/>
      <c r="AT2303" s="167"/>
      <c r="AU2303" s="167"/>
      <c r="AV2303" s="167"/>
      <c r="AW2303" s="167"/>
      <c r="AX2303" s="167"/>
      <c r="AY2303" s="167"/>
      <c r="AZ2303" s="167"/>
      <c r="BA2303" s="167"/>
      <c r="BB2303" s="167"/>
      <c r="BC2303" s="167"/>
      <c r="BD2303" s="167"/>
      <c r="BE2303" s="167"/>
      <c r="BF2303" s="167"/>
      <c r="BG2303" s="167"/>
      <c r="BH2303" s="167"/>
      <c r="BI2303" s="167"/>
      <c r="BJ2303" s="167"/>
      <c r="BK2303" s="167"/>
      <c r="BL2303" s="166"/>
      <c r="BM2303" s="166"/>
      <c r="BN2303" s="166"/>
      <c r="BO2303" s="166"/>
      <c r="BP2303" s="166"/>
      <c r="BQ2303" s="166"/>
      <c r="BR2303" s="166"/>
      <c r="BS2303" s="166"/>
      <c r="BT2303" s="166"/>
      <c r="BU2303" s="166"/>
      <c r="BV2303" s="166"/>
      <c r="BW2303" s="166"/>
      <c r="BX2303" s="166"/>
      <c r="BY2303" s="166"/>
      <c r="BZ2303" s="166"/>
      <c r="CA2303" s="166"/>
      <c r="CB2303" s="166"/>
      <c r="CC2303" s="166"/>
      <c r="CD2303" s="166"/>
      <c r="CE2303" s="166"/>
      <c r="CF2303" s="166"/>
      <c r="CG2303" s="166"/>
      <c r="CH2303" s="166"/>
      <c r="CI2303" s="166"/>
      <c r="CJ2303" s="166"/>
      <c r="CK2303" s="166"/>
      <c r="CL2303" s="166"/>
      <c r="CM2303" s="166"/>
      <c r="CN2303" s="166"/>
      <c r="CO2303" s="166"/>
      <c r="CP2303" s="166"/>
      <c r="CQ2303" s="166"/>
      <c r="CR2303" s="166"/>
      <c r="CS2303" s="166"/>
      <c r="CT2303" s="166"/>
      <c r="CU2303" s="166"/>
      <c r="CV2303" s="166"/>
      <c r="CW2303" s="166"/>
      <c r="CX2303" s="166"/>
      <c r="CY2303" s="166"/>
      <c r="CZ2303" s="166"/>
      <c r="DA2303" s="166"/>
      <c r="DB2303" s="166"/>
      <c r="DC2303" s="166"/>
      <c r="DD2303" s="166"/>
      <c r="DE2303" s="166"/>
      <c r="DF2303" s="166"/>
      <c r="DG2303" s="166"/>
      <c r="DH2303" s="166"/>
      <c r="DI2303" s="166"/>
      <c r="DJ2303" s="166"/>
      <c r="DK2303" s="166"/>
      <c r="DL2303" s="166"/>
      <c r="DM2303" s="166"/>
      <c r="DN2303" s="166"/>
      <c r="DO2303" s="166"/>
      <c r="DP2303" s="166"/>
      <c r="DQ2303" s="166"/>
      <c r="DR2303" s="166"/>
      <c r="DS2303" s="166"/>
      <c r="DT2303" s="166"/>
      <c r="DU2303" s="166"/>
      <c r="DV2303" s="166"/>
      <c r="DW2303" s="166"/>
      <c r="DX2303" s="166"/>
      <c r="DY2303" s="166"/>
      <c r="DZ2303" s="166"/>
      <c r="EA2303" s="166"/>
      <c r="EB2303" s="166"/>
      <c r="EC2303" s="166"/>
      <c r="ED2303" s="166"/>
      <c r="EE2303" s="166"/>
      <c r="EF2303" s="166"/>
      <c r="EG2303" s="166"/>
      <c r="EH2303" s="166"/>
      <c r="EI2303" s="166"/>
      <c r="EJ2303" s="166"/>
      <c r="EK2303" s="166"/>
      <c r="EL2303" s="166"/>
      <c r="EM2303" s="166"/>
      <c r="EN2303" s="166"/>
      <c r="EO2303" s="166"/>
      <c r="EP2303" s="166"/>
      <c r="EQ2303" s="166"/>
      <c r="ER2303" s="166"/>
      <c r="ES2303" s="166"/>
      <c r="ET2303" s="166"/>
      <c r="EU2303" s="166"/>
      <c r="EV2303" s="166"/>
      <c r="EW2303" s="166"/>
      <c r="EX2303" s="166"/>
      <c r="EY2303" s="166"/>
      <c r="EZ2303" s="166"/>
      <c r="FA2303" s="166"/>
      <c r="FB2303" s="166"/>
      <c r="FC2303" s="166"/>
      <c r="FD2303" s="166"/>
      <c r="FE2303" s="166"/>
      <c r="FF2303" s="166"/>
      <c r="FG2303" s="166"/>
      <c r="FH2303" s="166"/>
      <c r="FI2303" s="166"/>
      <c r="FJ2303" s="166"/>
    </row>
    <row r="2304" spans="13:166" s="19" customFormat="1">
      <c r="M2304" s="166"/>
      <c r="N2304" s="166"/>
      <c r="O2304" s="166"/>
      <c r="P2304" s="166"/>
      <c r="Q2304" s="166"/>
      <c r="R2304" s="166"/>
      <c r="S2304" s="166"/>
      <c r="T2304" s="166"/>
      <c r="U2304" s="166"/>
      <c r="V2304" s="166"/>
      <c r="W2304" s="166"/>
      <c r="X2304" s="166"/>
      <c r="Y2304" s="166"/>
      <c r="Z2304" s="166"/>
      <c r="AA2304" s="166"/>
      <c r="AB2304" s="166"/>
      <c r="AC2304" s="166"/>
      <c r="AD2304" s="166"/>
      <c r="AE2304" s="166"/>
      <c r="AF2304" s="166"/>
      <c r="AG2304" s="166"/>
      <c r="AH2304" s="167"/>
      <c r="AI2304" s="167"/>
      <c r="AJ2304" s="167"/>
      <c r="AK2304" s="167"/>
      <c r="AL2304" s="167"/>
      <c r="AM2304" s="167"/>
      <c r="AN2304" s="167"/>
      <c r="AO2304" s="167"/>
      <c r="AP2304" s="167"/>
      <c r="AQ2304" s="167"/>
      <c r="AR2304" s="167"/>
      <c r="AS2304" s="167"/>
      <c r="AT2304" s="167"/>
      <c r="AU2304" s="167"/>
      <c r="AV2304" s="167"/>
      <c r="AW2304" s="167"/>
      <c r="AX2304" s="167"/>
      <c r="AY2304" s="167"/>
      <c r="AZ2304" s="167"/>
      <c r="BA2304" s="167"/>
      <c r="BB2304" s="167"/>
      <c r="BC2304" s="167"/>
      <c r="BD2304" s="167"/>
      <c r="BE2304" s="167"/>
      <c r="BF2304" s="167"/>
      <c r="BG2304" s="167"/>
      <c r="BH2304" s="167"/>
      <c r="BI2304" s="167"/>
      <c r="BJ2304" s="167"/>
      <c r="BK2304" s="167"/>
      <c r="BL2304" s="166"/>
      <c r="BM2304" s="166"/>
      <c r="BN2304" s="166"/>
      <c r="BO2304" s="166"/>
      <c r="BP2304" s="166"/>
      <c r="BQ2304" s="166"/>
      <c r="BR2304" s="166"/>
      <c r="BS2304" s="166"/>
      <c r="BT2304" s="166"/>
      <c r="BU2304" s="166"/>
      <c r="BV2304" s="166"/>
      <c r="BW2304" s="166"/>
      <c r="BX2304" s="166"/>
      <c r="BY2304" s="166"/>
      <c r="BZ2304" s="166"/>
      <c r="CA2304" s="166"/>
      <c r="CB2304" s="166"/>
      <c r="CC2304" s="166"/>
      <c r="CD2304" s="166"/>
      <c r="CE2304" s="166"/>
      <c r="CF2304" s="166"/>
      <c r="CG2304" s="166"/>
      <c r="CH2304" s="166"/>
      <c r="CI2304" s="166"/>
      <c r="CJ2304" s="166"/>
      <c r="CK2304" s="166"/>
      <c r="CL2304" s="166"/>
      <c r="CM2304" s="166"/>
      <c r="CN2304" s="166"/>
      <c r="CO2304" s="166"/>
      <c r="CP2304" s="166"/>
      <c r="CQ2304" s="166"/>
      <c r="CR2304" s="166"/>
      <c r="CS2304" s="166"/>
      <c r="CT2304" s="166"/>
      <c r="CU2304" s="166"/>
      <c r="CV2304" s="166"/>
      <c r="CW2304" s="166"/>
      <c r="CX2304" s="166"/>
      <c r="CY2304" s="166"/>
      <c r="CZ2304" s="166"/>
      <c r="DA2304" s="166"/>
      <c r="DB2304" s="166"/>
      <c r="DC2304" s="166"/>
      <c r="DD2304" s="166"/>
      <c r="DE2304" s="166"/>
      <c r="DF2304" s="166"/>
      <c r="DG2304" s="166"/>
      <c r="DH2304" s="166"/>
      <c r="DI2304" s="166"/>
      <c r="DJ2304" s="166"/>
      <c r="DK2304" s="166"/>
      <c r="DL2304" s="166"/>
      <c r="DM2304" s="166"/>
      <c r="DN2304" s="166"/>
      <c r="DO2304" s="166"/>
      <c r="DP2304" s="166"/>
      <c r="DQ2304" s="166"/>
      <c r="DR2304" s="166"/>
      <c r="DS2304" s="166"/>
      <c r="DT2304" s="166"/>
      <c r="DU2304" s="166"/>
      <c r="DV2304" s="166"/>
      <c r="DW2304" s="166"/>
      <c r="DX2304" s="166"/>
      <c r="DY2304" s="166"/>
      <c r="DZ2304" s="166"/>
      <c r="EA2304" s="166"/>
      <c r="EB2304" s="166"/>
      <c r="EC2304" s="166"/>
      <c r="ED2304" s="166"/>
      <c r="EE2304" s="166"/>
      <c r="EF2304" s="166"/>
      <c r="EG2304" s="166"/>
      <c r="EH2304" s="166"/>
      <c r="EI2304" s="166"/>
      <c r="EJ2304" s="166"/>
      <c r="EK2304" s="166"/>
      <c r="EL2304" s="166"/>
      <c r="EM2304" s="166"/>
      <c r="EN2304" s="166"/>
      <c r="EO2304" s="166"/>
      <c r="EP2304" s="166"/>
      <c r="EQ2304" s="166"/>
      <c r="ER2304" s="166"/>
      <c r="ES2304" s="166"/>
      <c r="ET2304" s="166"/>
      <c r="EU2304" s="166"/>
      <c r="EV2304" s="166"/>
      <c r="EW2304" s="166"/>
      <c r="EX2304" s="166"/>
      <c r="EY2304" s="166"/>
      <c r="EZ2304" s="166"/>
      <c r="FA2304" s="166"/>
      <c r="FB2304" s="166"/>
      <c r="FC2304" s="166"/>
      <c r="FD2304" s="166"/>
      <c r="FE2304" s="166"/>
      <c r="FF2304" s="166"/>
      <c r="FG2304" s="166"/>
      <c r="FH2304" s="166"/>
      <c r="FI2304" s="166"/>
      <c r="FJ2304" s="166"/>
    </row>
    <row r="2305" spans="13:166" s="19" customFormat="1">
      <c r="M2305" s="166"/>
      <c r="N2305" s="166"/>
      <c r="O2305" s="166"/>
      <c r="P2305" s="166"/>
      <c r="Q2305" s="166"/>
      <c r="R2305" s="166"/>
      <c r="S2305" s="166"/>
      <c r="T2305" s="166"/>
      <c r="U2305" s="166"/>
      <c r="V2305" s="166"/>
      <c r="W2305" s="166"/>
      <c r="X2305" s="166"/>
      <c r="Y2305" s="166"/>
      <c r="Z2305" s="166"/>
      <c r="AA2305" s="166"/>
      <c r="AB2305" s="166"/>
      <c r="AC2305" s="166"/>
      <c r="AD2305" s="166"/>
      <c r="AE2305" s="166"/>
      <c r="AF2305" s="166"/>
      <c r="AG2305" s="166"/>
      <c r="AH2305" s="167"/>
      <c r="AI2305" s="167"/>
      <c r="AJ2305" s="167"/>
      <c r="AK2305" s="167"/>
      <c r="AL2305" s="167"/>
      <c r="AM2305" s="167"/>
      <c r="AN2305" s="167"/>
      <c r="AO2305" s="167"/>
      <c r="AP2305" s="167"/>
      <c r="AQ2305" s="167"/>
      <c r="AR2305" s="167"/>
      <c r="AS2305" s="167"/>
      <c r="AT2305" s="167"/>
      <c r="AU2305" s="167"/>
      <c r="AV2305" s="167"/>
      <c r="AW2305" s="167"/>
      <c r="AX2305" s="167"/>
      <c r="AY2305" s="167"/>
      <c r="AZ2305" s="167"/>
      <c r="BA2305" s="167"/>
      <c r="BB2305" s="167"/>
      <c r="BC2305" s="167"/>
      <c r="BD2305" s="167"/>
      <c r="BE2305" s="167"/>
      <c r="BF2305" s="167"/>
      <c r="BG2305" s="167"/>
      <c r="BH2305" s="167"/>
      <c r="BI2305" s="167"/>
      <c r="BJ2305" s="167"/>
      <c r="BK2305" s="167"/>
      <c r="BL2305" s="166"/>
      <c r="BM2305" s="166"/>
      <c r="BN2305" s="166"/>
      <c r="BO2305" s="166"/>
      <c r="BP2305" s="166"/>
      <c r="BQ2305" s="166"/>
      <c r="BR2305" s="166"/>
      <c r="BS2305" s="166"/>
      <c r="BT2305" s="166"/>
      <c r="BU2305" s="166"/>
      <c r="BV2305" s="166"/>
      <c r="BW2305" s="166"/>
      <c r="BX2305" s="166"/>
      <c r="BY2305" s="166"/>
      <c r="BZ2305" s="166"/>
      <c r="CA2305" s="166"/>
      <c r="CB2305" s="166"/>
      <c r="CC2305" s="166"/>
      <c r="CD2305" s="166"/>
      <c r="CE2305" s="166"/>
      <c r="CF2305" s="166"/>
      <c r="CG2305" s="166"/>
      <c r="CH2305" s="166"/>
      <c r="CI2305" s="166"/>
      <c r="CJ2305" s="166"/>
      <c r="CK2305" s="166"/>
      <c r="CL2305" s="166"/>
      <c r="CM2305" s="166"/>
      <c r="CN2305" s="166"/>
      <c r="CO2305" s="166"/>
      <c r="CP2305" s="166"/>
      <c r="CQ2305" s="166"/>
      <c r="CR2305" s="166"/>
      <c r="CS2305" s="166"/>
      <c r="CT2305" s="166"/>
      <c r="CU2305" s="166"/>
      <c r="CV2305" s="166"/>
      <c r="CW2305" s="166"/>
      <c r="CX2305" s="166"/>
      <c r="CY2305" s="166"/>
      <c r="CZ2305" s="166"/>
      <c r="DA2305" s="166"/>
      <c r="DB2305" s="166"/>
      <c r="DC2305" s="166"/>
      <c r="DD2305" s="166"/>
      <c r="DE2305" s="166"/>
      <c r="DF2305" s="166"/>
      <c r="DG2305" s="166"/>
      <c r="DH2305" s="166"/>
      <c r="DI2305" s="166"/>
      <c r="DJ2305" s="166"/>
      <c r="DK2305" s="166"/>
      <c r="DL2305" s="166"/>
      <c r="DM2305" s="166"/>
      <c r="DN2305" s="166"/>
      <c r="DO2305" s="166"/>
      <c r="DP2305" s="166"/>
      <c r="DQ2305" s="166"/>
      <c r="DR2305" s="166"/>
      <c r="DS2305" s="166"/>
      <c r="DT2305" s="166"/>
      <c r="DU2305" s="166"/>
      <c r="DV2305" s="166"/>
      <c r="DW2305" s="166"/>
      <c r="DX2305" s="166"/>
      <c r="DY2305" s="166"/>
      <c r="DZ2305" s="166"/>
      <c r="EA2305" s="166"/>
      <c r="EB2305" s="166"/>
      <c r="EC2305" s="166"/>
      <c r="ED2305" s="166"/>
      <c r="EE2305" s="166"/>
      <c r="EF2305" s="166"/>
      <c r="EG2305" s="166"/>
      <c r="EH2305" s="166"/>
      <c r="EI2305" s="166"/>
      <c r="EJ2305" s="166"/>
      <c r="EK2305" s="166"/>
      <c r="EL2305" s="166"/>
      <c r="EM2305" s="166"/>
      <c r="EN2305" s="166"/>
      <c r="EO2305" s="166"/>
      <c r="EP2305" s="166"/>
      <c r="EQ2305" s="166"/>
      <c r="ER2305" s="166"/>
      <c r="ES2305" s="166"/>
      <c r="ET2305" s="166"/>
      <c r="EU2305" s="166"/>
      <c r="EV2305" s="166"/>
      <c r="EW2305" s="166"/>
      <c r="EX2305" s="166"/>
      <c r="EY2305" s="166"/>
      <c r="EZ2305" s="166"/>
      <c r="FA2305" s="166"/>
      <c r="FB2305" s="166"/>
      <c r="FC2305" s="166"/>
      <c r="FD2305" s="166"/>
      <c r="FE2305" s="166"/>
      <c r="FF2305" s="166"/>
      <c r="FG2305" s="166"/>
      <c r="FH2305" s="166"/>
      <c r="FI2305" s="166"/>
      <c r="FJ2305" s="166"/>
    </row>
    <row r="2306" spans="13:166" s="19" customFormat="1">
      <c r="M2306" s="166"/>
      <c r="N2306" s="166"/>
      <c r="O2306" s="166"/>
      <c r="P2306" s="166"/>
      <c r="Q2306" s="166"/>
      <c r="R2306" s="166"/>
      <c r="S2306" s="166"/>
      <c r="T2306" s="166"/>
      <c r="U2306" s="166"/>
      <c r="V2306" s="166"/>
      <c r="W2306" s="166"/>
      <c r="X2306" s="166"/>
      <c r="Y2306" s="166"/>
      <c r="Z2306" s="166"/>
      <c r="AA2306" s="166"/>
      <c r="AB2306" s="166"/>
      <c r="AC2306" s="166"/>
      <c r="AD2306" s="166"/>
      <c r="AE2306" s="166"/>
      <c r="AF2306" s="166"/>
      <c r="AG2306" s="166"/>
      <c r="AH2306" s="167"/>
      <c r="AI2306" s="167"/>
      <c r="AJ2306" s="167"/>
      <c r="AK2306" s="167"/>
      <c r="AL2306" s="167"/>
      <c r="AM2306" s="167"/>
      <c r="AN2306" s="167"/>
      <c r="AO2306" s="167"/>
      <c r="AP2306" s="167"/>
      <c r="AQ2306" s="167"/>
      <c r="AR2306" s="167"/>
      <c r="AS2306" s="167"/>
      <c r="AT2306" s="167"/>
      <c r="AU2306" s="167"/>
      <c r="AV2306" s="167"/>
      <c r="AW2306" s="167"/>
      <c r="AX2306" s="167"/>
      <c r="AY2306" s="167"/>
      <c r="AZ2306" s="167"/>
      <c r="BA2306" s="167"/>
      <c r="BB2306" s="167"/>
      <c r="BC2306" s="167"/>
      <c r="BD2306" s="167"/>
      <c r="BE2306" s="167"/>
      <c r="BF2306" s="167"/>
      <c r="BG2306" s="167"/>
      <c r="BH2306" s="167"/>
      <c r="BI2306" s="167"/>
      <c r="BJ2306" s="167"/>
      <c r="BK2306" s="167"/>
      <c r="BL2306" s="166"/>
      <c r="BM2306" s="166"/>
      <c r="BN2306" s="166"/>
      <c r="BO2306" s="166"/>
      <c r="BP2306" s="166"/>
      <c r="BQ2306" s="166"/>
      <c r="BR2306" s="166"/>
      <c r="BS2306" s="166"/>
      <c r="BT2306" s="166"/>
      <c r="BU2306" s="166"/>
      <c r="BV2306" s="166"/>
      <c r="BW2306" s="166"/>
      <c r="BX2306" s="166"/>
      <c r="BY2306" s="166"/>
      <c r="BZ2306" s="166"/>
      <c r="CA2306" s="166"/>
      <c r="CB2306" s="166"/>
      <c r="CC2306" s="166"/>
      <c r="CD2306" s="166"/>
      <c r="CE2306" s="166"/>
      <c r="CF2306" s="166"/>
      <c r="CG2306" s="166"/>
      <c r="CH2306" s="166"/>
      <c r="CI2306" s="166"/>
      <c r="CJ2306" s="166"/>
      <c r="CK2306" s="166"/>
      <c r="CL2306" s="166"/>
      <c r="CM2306" s="166"/>
      <c r="CN2306" s="166"/>
      <c r="CO2306" s="166"/>
      <c r="CP2306" s="166"/>
      <c r="CQ2306" s="166"/>
      <c r="CR2306" s="166"/>
      <c r="CS2306" s="166"/>
      <c r="CT2306" s="166"/>
      <c r="CU2306" s="166"/>
      <c r="CV2306" s="166"/>
      <c r="CW2306" s="166"/>
      <c r="CX2306" s="166"/>
      <c r="CY2306" s="166"/>
      <c r="CZ2306" s="166"/>
      <c r="DA2306" s="166"/>
      <c r="DB2306" s="166"/>
      <c r="DC2306" s="166"/>
      <c r="DD2306" s="166"/>
      <c r="DE2306" s="166"/>
      <c r="DF2306" s="166"/>
      <c r="DG2306" s="166"/>
      <c r="DH2306" s="166"/>
      <c r="DI2306" s="166"/>
      <c r="DJ2306" s="166"/>
      <c r="DK2306" s="166"/>
      <c r="DL2306" s="166"/>
      <c r="DM2306" s="166"/>
      <c r="DN2306" s="166"/>
      <c r="DO2306" s="166"/>
      <c r="DP2306" s="166"/>
      <c r="DQ2306" s="166"/>
      <c r="DR2306" s="166"/>
      <c r="DS2306" s="166"/>
      <c r="DT2306" s="166"/>
      <c r="DU2306" s="166"/>
      <c r="DV2306" s="166"/>
      <c r="DW2306" s="166"/>
      <c r="DX2306" s="166"/>
      <c r="DY2306" s="166"/>
      <c r="DZ2306" s="166"/>
      <c r="EA2306" s="166"/>
      <c r="EB2306" s="166"/>
      <c r="EC2306" s="166"/>
      <c r="ED2306" s="166"/>
      <c r="EE2306" s="166"/>
      <c r="EF2306" s="166"/>
      <c r="EG2306" s="166"/>
      <c r="EH2306" s="166"/>
      <c r="EI2306" s="166"/>
      <c r="EJ2306" s="166"/>
      <c r="EK2306" s="166"/>
      <c r="EL2306" s="166"/>
      <c r="EM2306" s="166"/>
      <c r="EN2306" s="166"/>
      <c r="EO2306" s="166"/>
      <c r="EP2306" s="166"/>
      <c r="EQ2306" s="166"/>
      <c r="ER2306" s="166"/>
      <c r="ES2306" s="166"/>
      <c r="ET2306" s="166"/>
      <c r="EU2306" s="166"/>
      <c r="EV2306" s="166"/>
      <c r="EW2306" s="166"/>
      <c r="EX2306" s="166"/>
      <c r="EY2306" s="166"/>
      <c r="EZ2306" s="166"/>
      <c r="FA2306" s="166"/>
      <c r="FB2306" s="166"/>
      <c r="FC2306" s="166"/>
      <c r="FD2306" s="166"/>
      <c r="FE2306" s="166"/>
      <c r="FF2306" s="166"/>
      <c r="FG2306" s="166"/>
      <c r="FH2306" s="166"/>
      <c r="FI2306" s="166"/>
      <c r="FJ2306" s="166"/>
    </row>
    <row r="2307" spans="13:166" s="19" customFormat="1">
      <c r="M2307" s="166"/>
      <c r="N2307" s="166"/>
      <c r="O2307" s="166"/>
      <c r="P2307" s="166"/>
      <c r="Q2307" s="166"/>
      <c r="R2307" s="166"/>
      <c r="S2307" s="166"/>
      <c r="T2307" s="166"/>
      <c r="U2307" s="166"/>
      <c r="V2307" s="166"/>
      <c r="W2307" s="166"/>
      <c r="X2307" s="166"/>
      <c r="Y2307" s="166"/>
      <c r="Z2307" s="166"/>
      <c r="AA2307" s="166"/>
      <c r="AB2307" s="166"/>
      <c r="AC2307" s="166"/>
      <c r="AD2307" s="166"/>
      <c r="AE2307" s="166"/>
      <c r="AF2307" s="166"/>
      <c r="AG2307" s="166"/>
      <c r="AH2307" s="167"/>
      <c r="AI2307" s="167"/>
      <c r="AJ2307" s="167"/>
      <c r="AK2307" s="167"/>
      <c r="AL2307" s="167"/>
      <c r="AM2307" s="167"/>
      <c r="AN2307" s="167"/>
      <c r="AO2307" s="167"/>
      <c r="AP2307" s="167"/>
      <c r="AQ2307" s="167"/>
      <c r="AR2307" s="167"/>
      <c r="AS2307" s="167"/>
      <c r="AT2307" s="167"/>
      <c r="AU2307" s="167"/>
      <c r="AV2307" s="167"/>
      <c r="AW2307" s="167"/>
      <c r="AX2307" s="167"/>
      <c r="AY2307" s="167"/>
      <c r="AZ2307" s="167"/>
      <c r="BA2307" s="167"/>
      <c r="BB2307" s="167"/>
      <c r="BC2307" s="167"/>
      <c r="BD2307" s="167"/>
      <c r="BE2307" s="167"/>
      <c r="BF2307" s="167"/>
      <c r="BG2307" s="167"/>
      <c r="BH2307" s="167"/>
      <c r="BI2307" s="167"/>
      <c r="BJ2307" s="167"/>
      <c r="BK2307" s="167"/>
      <c r="BL2307" s="166"/>
      <c r="BM2307" s="166"/>
      <c r="BN2307" s="166"/>
      <c r="BO2307" s="166"/>
      <c r="BP2307" s="166"/>
      <c r="BQ2307" s="166"/>
      <c r="BR2307" s="166"/>
      <c r="BS2307" s="166"/>
      <c r="BT2307" s="166"/>
      <c r="BU2307" s="166"/>
      <c r="BV2307" s="166"/>
      <c r="BW2307" s="166"/>
      <c r="BX2307" s="166"/>
      <c r="BY2307" s="166"/>
      <c r="BZ2307" s="166"/>
      <c r="CA2307" s="166"/>
      <c r="CB2307" s="166"/>
      <c r="CC2307" s="166"/>
      <c r="CD2307" s="166"/>
      <c r="CE2307" s="166"/>
      <c r="CF2307" s="166"/>
      <c r="CG2307" s="166"/>
      <c r="CH2307" s="166"/>
      <c r="CI2307" s="166"/>
      <c r="CJ2307" s="166"/>
      <c r="CK2307" s="166"/>
      <c r="CL2307" s="166"/>
      <c r="CM2307" s="166"/>
      <c r="CN2307" s="166"/>
      <c r="CO2307" s="166"/>
      <c r="CP2307" s="166"/>
      <c r="CQ2307" s="166"/>
      <c r="CR2307" s="166"/>
      <c r="CS2307" s="166"/>
      <c r="CT2307" s="166"/>
      <c r="CU2307" s="166"/>
      <c r="CV2307" s="166"/>
      <c r="CW2307" s="166"/>
      <c r="CX2307" s="166"/>
      <c r="CY2307" s="166"/>
      <c r="CZ2307" s="166"/>
      <c r="DA2307" s="166"/>
      <c r="DB2307" s="166"/>
      <c r="DC2307" s="166"/>
      <c r="DD2307" s="166"/>
      <c r="DE2307" s="166"/>
      <c r="DF2307" s="166"/>
      <c r="DG2307" s="166"/>
      <c r="DH2307" s="166"/>
      <c r="DI2307" s="166"/>
      <c r="DJ2307" s="166"/>
      <c r="DK2307" s="166"/>
      <c r="DL2307" s="166"/>
      <c r="DM2307" s="166"/>
      <c r="DN2307" s="166"/>
      <c r="DO2307" s="166"/>
      <c r="DP2307" s="166"/>
      <c r="DQ2307" s="166"/>
      <c r="DR2307" s="166"/>
      <c r="DS2307" s="166"/>
      <c r="DT2307" s="166"/>
      <c r="DU2307" s="166"/>
      <c r="DV2307" s="166"/>
      <c r="DW2307" s="166"/>
      <c r="DX2307" s="166"/>
      <c r="DY2307" s="166"/>
      <c r="DZ2307" s="166"/>
      <c r="EA2307" s="166"/>
      <c r="EB2307" s="166"/>
      <c r="EC2307" s="166"/>
      <c r="ED2307" s="166"/>
      <c r="EE2307" s="166"/>
      <c r="EF2307" s="166"/>
      <c r="EG2307" s="166"/>
      <c r="EH2307" s="166"/>
      <c r="EI2307" s="166"/>
      <c r="EJ2307" s="166"/>
      <c r="EK2307" s="166"/>
      <c r="EL2307" s="166"/>
      <c r="EM2307" s="166"/>
      <c r="EN2307" s="166"/>
      <c r="EO2307" s="166"/>
      <c r="EP2307" s="166"/>
      <c r="EQ2307" s="166"/>
      <c r="ER2307" s="166"/>
      <c r="ES2307" s="166"/>
      <c r="ET2307" s="166"/>
      <c r="EU2307" s="166"/>
      <c r="EV2307" s="166"/>
      <c r="EW2307" s="166"/>
      <c r="EX2307" s="166"/>
      <c r="EY2307" s="166"/>
      <c r="EZ2307" s="166"/>
      <c r="FA2307" s="166"/>
      <c r="FB2307" s="166"/>
      <c r="FC2307" s="166"/>
      <c r="FD2307" s="166"/>
      <c r="FE2307" s="166"/>
      <c r="FF2307" s="166"/>
      <c r="FG2307" s="166"/>
      <c r="FH2307" s="166"/>
      <c r="FI2307" s="166"/>
      <c r="FJ2307" s="166"/>
    </row>
    <row r="2308" spans="13:166" s="19" customFormat="1">
      <c r="M2308" s="166"/>
      <c r="N2308" s="166"/>
      <c r="O2308" s="166"/>
      <c r="P2308" s="166"/>
      <c r="Q2308" s="166"/>
      <c r="R2308" s="166"/>
      <c r="S2308" s="166"/>
      <c r="T2308" s="166"/>
      <c r="U2308" s="166"/>
      <c r="V2308" s="166"/>
      <c r="W2308" s="166"/>
      <c r="X2308" s="166"/>
      <c r="Y2308" s="166"/>
      <c r="Z2308" s="166"/>
      <c r="AA2308" s="166"/>
      <c r="AB2308" s="166"/>
      <c r="AC2308" s="166"/>
      <c r="AD2308" s="166"/>
      <c r="AE2308" s="166"/>
      <c r="AF2308" s="166"/>
      <c r="AG2308" s="166"/>
      <c r="AH2308" s="167"/>
      <c r="AI2308" s="167"/>
      <c r="AJ2308" s="167"/>
      <c r="AK2308" s="167"/>
      <c r="AL2308" s="167"/>
      <c r="AM2308" s="167"/>
      <c r="AN2308" s="167"/>
      <c r="AO2308" s="167"/>
      <c r="AP2308" s="167"/>
      <c r="AQ2308" s="167"/>
      <c r="AR2308" s="167"/>
      <c r="AS2308" s="167"/>
      <c r="AT2308" s="167"/>
      <c r="AU2308" s="167"/>
      <c r="AV2308" s="167"/>
      <c r="AW2308" s="167"/>
      <c r="AX2308" s="167"/>
      <c r="AY2308" s="167"/>
      <c r="AZ2308" s="167"/>
      <c r="BA2308" s="167"/>
      <c r="BB2308" s="167"/>
      <c r="BC2308" s="167"/>
      <c r="BD2308" s="167"/>
      <c r="BE2308" s="167"/>
      <c r="BF2308" s="167"/>
      <c r="BG2308" s="167"/>
      <c r="BH2308" s="167"/>
      <c r="BI2308" s="167"/>
      <c r="BJ2308" s="167"/>
      <c r="BK2308" s="167"/>
      <c r="BL2308" s="166"/>
      <c r="BM2308" s="166"/>
      <c r="BN2308" s="166"/>
      <c r="BO2308" s="166"/>
      <c r="BP2308" s="166"/>
      <c r="BQ2308" s="166"/>
      <c r="BR2308" s="166"/>
      <c r="BS2308" s="166"/>
      <c r="BT2308" s="166"/>
      <c r="BU2308" s="166"/>
      <c r="BV2308" s="166"/>
      <c r="BW2308" s="166"/>
      <c r="BX2308" s="166"/>
      <c r="BY2308" s="166"/>
      <c r="BZ2308" s="166"/>
      <c r="CA2308" s="166"/>
      <c r="CB2308" s="166"/>
      <c r="CC2308" s="166"/>
      <c r="CD2308" s="166"/>
      <c r="CE2308" s="166"/>
      <c r="CF2308" s="166"/>
      <c r="CG2308" s="166"/>
      <c r="CH2308" s="166"/>
      <c r="CI2308" s="166"/>
      <c r="CJ2308" s="166"/>
      <c r="CK2308" s="166"/>
      <c r="CL2308" s="166"/>
      <c r="CM2308" s="166"/>
      <c r="CN2308" s="166"/>
      <c r="CO2308" s="166"/>
      <c r="CP2308" s="166"/>
      <c r="CQ2308" s="166"/>
      <c r="CR2308" s="166"/>
      <c r="CS2308" s="166"/>
      <c r="CT2308" s="166"/>
      <c r="CU2308" s="166"/>
      <c r="CV2308" s="166"/>
      <c r="CW2308" s="166"/>
      <c r="CX2308" s="166"/>
      <c r="CY2308" s="166"/>
      <c r="CZ2308" s="166"/>
      <c r="DA2308" s="166"/>
      <c r="DB2308" s="166"/>
      <c r="DC2308" s="166"/>
      <c r="DD2308" s="166"/>
      <c r="DE2308" s="166"/>
      <c r="DF2308" s="166"/>
      <c r="DG2308" s="166"/>
      <c r="DH2308" s="166"/>
      <c r="DI2308" s="166"/>
      <c r="DJ2308" s="166"/>
      <c r="DK2308" s="166"/>
      <c r="DL2308" s="166"/>
      <c r="DM2308" s="166"/>
      <c r="DN2308" s="166"/>
      <c r="DO2308" s="166"/>
      <c r="DP2308" s="166"/>
      <c r="DQ2308" s="166"/>
      <c r="DR2308" s="166"/>
      <c r="DS2308" s="166"/>
      <c r="DT2308" s="166"/>
      <c r="DU2308" s="166"/>
      <c r="DV2308" s="166"/>
      <c r="DW2308" s="166"/>
      <c r="DX2308" s="166"/>
      <c r="DY2308" s="166"/>
      <c r="DZ2308" s="166"/>
      <c r="EA2308" s="166"/>
      <c r="EB2308" s="166"/>
      <c r="EC2308" s="166"/>
      <c r="ED2308" s="166"/>
      <c r="EE2308" s="166"/>
      <c r="EF2308" s="166"/>
      <c r="EG2308" s="166"/>
      <c r="EH2308" s="166"/>
      <c r="EI2308" s="166"/>
      <c r="EJ2308" s="166"/>
      <c r="EK2308" s="166"/>
      <c r="EL2308" s="166"/>
      <c r="EM2308" s="166"/>
      <c r="EN2308" s="166"/>
      <c r="EO2308" s="166"/>
      <c r="EP2308" s="166"/>
      <c r="EQ2308" s="166"/>
      <c r="ER2308" s="166"/>
      <c r="ES2308" s="166"/>
      <c r="ET2308" s="166"/>
      <c r="EU2308" s="166"/>
      <c r="EV2308" s="166"/>
      <c r="EW2308" s="166"/>
      <c r="EX2308" s="166"/>
      <c r="EY2308" s="166"/>
      <c r="EZ2308" s="166"/>
      <c r="FA2308" s="166"/>
      <c r="FB2308" s="166"/>
      <c r="FC2308" s="166"/>
      <c r="FD2308" s="166"/>
      <c r="FE2308" s="166"/>
      <c r="FF2308" s="166"/>
      <c r="FG2308" s="166"/>
      <c r="FH2308" s="166"/>
      <c r="FI2308" s="166"/>
      <c r="FJ2308" s="166"/>
    </row>
    <row r="2309" spans="13:166" s="19" customFormat="1">
      <c r="M2309" s="166"/>
      <c r="N2309" s="166"/>
      <c r="O2309" s="166"/>
      <c r="P2309" s="166"/>
      <c r="Q2309" s="166"/>
      <c r="R2309" s="166"/>
      <c r="S2309" s="166"/>
      <c r="T2309" s="166"/>
      <c r="U2309" s="166"/>
      <c r="V2309" s="166"/>
      <c r="W2309" s="166"/>
      <c r="X2309" s="166"/>
      <c r="Y2309" s="166"/>
      <c r="Z2309" s="166"/>
      <c r="AA2309" s="166"/>
      <c r="AB2309" s="166"/>
      <c r="AC2309" s="166"/>
      <c r="AD2309" s="166"/>
      <c r="AE2309" s="166"/>
      <c r="AF2309" s="166"/>
      <c r="AG2309" s="166"/>
      <c r="AH2309" s="167"/>
      <c r="AI2309" s="167"/>
      <c r="AJ2309" s="167"/>
      <c r="AK2309" s="167"/>
      <c r="AL2309" s="167"/>
      <c r="AM2309" s="167"/>
      <c r="AN2309" s="167"/>
      <c r="AO2309" s="167"/>
      <c r="AP2309" s="167"/>
      <c r="AQ2309" s="167"/>
      <c r="AR2309" s="167"/>
      <c r="AS2309" s="167"/>
      <c r="AT2309" s="167"/>
      <c r="AU2309" s="167"/>
      <c r="AV2309" s="167"/>
      <c r="AW2309" s="167"/>
      <c r="AX2309" s="167"/>
      <c r="AY2309" s="167"/>
      <c r="AZ2309" s="167"/>
      <c r="BA2309" s="167"/>
      <c r="BB2309" s="167"/>
      <c r="BC2309" s="167"/>
      <c r="BD2309" s="167"/>
      <c r="BE2309" s="167"/>
      <c r="BF2309" s="167"/>
      <c r="BG2309" s="167"/>
      <c r="BH2309" s="167"/>
      <c r="BI2309" s="167"/>
      <c r="BJ2309" s="167"/>
      <c r="BK2309" s="167"/>
      <c r="BL2309" s="166"/>
      <c r="BM2309" s="166"/>
      <c r="BN2309" s="166"/>
      <c r="BO2309" s="166"/>
      <c r="BP2309" s="166"/>
      <c r="BQ2309" s="166"/>
      <c r="BR2309" s="166"/>
      <c r="BS2309" s="166"/>
      <c r="BT2309" s="166"/>
      <c r="BU2309" s="166"/>
      <c r="BV2309" s="166"/>
      <c r="BW2309" s="166"/>
      <c r="BX2309" s="166"/>
      <c r="BY2309" s="166"/>
      <c r="BZ2309" s="166"/>
      <c r="CA2309" s="166"/>
      <c r="CB2309" s="166"/>
      <c r="CC2309" s="166"/>
      <c r="CD2309" s="166"/>
      <c r="CE2309" s="166"/>
      <c r="CF2309" s="166"/>
      <c r="CG2309" s="166"/>
      <c r="CH2309" s="166"/>
      <c r="CI2309" s="166"/>
      <c r="CJ2309" s="166"/>
      <c r="CK2309" s="166"/>
      <c r="CL2309" s="166"/>
      <c r="CM2309" s="166"/>
      <c r="CN2309" s="166"/>
      <c r="CO2309" s="166"/>
      <c r="CP2309" s="166"/>
      <c r="CQ2309" s="166"/>
      <c r="CR2309" s="166"/>
      <c r="CS2309" s="166"/>
      <c r="CT2309" s="166"/>
      <c r="CU2309" s="166"/>
      <c r="CV2309" s="166"/>
      <c r="CW2309" s="166"/>
      <c r="CX2309" s="166"/>
      <c r="CY2309" s="166"/>
      <c r="CZ2309" s="166"/>
      <c r="DA2309" s="166"/>
      <c r="DB2309" s="166"/>
      <c r="DC2309" s="166"/>
      <c r="DD2309" s="166"/>
      <c r="DE2309" s="166"/>
      <c r="DF2309" s="166"/>
      <c r="DG2309" s="166"/>
      <c r="DH2309" s="166"/>
      <c r="DI2309" s="166"/>
      <c r="DJ2309" s="166"/>
      <c r="DK2309" s="166"/>
      <c r="DL2309" s="166"/>
      <c r="DM2309" s="166"/>
      <c r="DN2309" s="166"/>
      <c r="DO2309" s="166"/>
      <c r="DP2309" s="166"/>
      <c r="DQ2309" s="166"/>
      <c r="DR2309" s="166"/>
      <c r="DS2309" s="166"/>
      <c r="DT2309" s="166"/>
      <c r="DU2309" s="166"/>
      <c r="DV2309" s="166"/>
      <c r="DW2309" s="166"/>
      <c r="DX2309" s="166"/>
      <c r="DY2309" s="166"/>
      <c r="DZ2309" s="166"/>
      <c r="EA2309" s="166"/>
      <c r="EB2309" s="166"/>
      <c r="EC2309" s="166"/>
      <c r="ED2309" s="166"/>
      <c r="EE2309" s="166"/>
      <c r="EF2309" s="166"/>
      <c r="EG2309" s="166"/>
      <c r="EH2309" s="166"/>
      <c r="EI2309" s="166"/>
      <c r="EJ2309" s="166"/>
      <c r="EK2309" s="166"/>
      <c r="EL2309" s="166"/>
      <c r="EM2309" s="166"/>
      <c r="EN2309" s="166"/>
      <c r="EO2309" s="166"/>
      <c r="EP2309" s="166"/>
      <c r="EQ2309" s="166"/>
      <c r="ER2309" s="166"/>
      <c r="ES2309" s="166"/>
      <c r="ET2309" s="166"/>
      <c r="EU2309" s="166"/>
      <c r="EV2309" s="166"/>
      <c r="EW2309" s="166"/>
      <c r="EX2309" s="166"/>
      <c r="EY2309" s="166"/>
      <c r="EZ2309" s="166"/>
      <c r="FA2309" s="166"/>
      <c r="FB2309" s="166"/>
      <c r="FC2309" s="166"/>
      <c r="FD2309" s="166"/>
      <c r="FE2309" s="166"/>
      <c r="FF2309" s="166"/>
      <c r="FG2309" s="166"/>
      <c r="FH2309" s="166"/>
      <c r="FI2309" s="166"/>
      <c r="FJ2309" s="166"/>
    </row>
    <row r="2310" spans="13:166" s="19" customFormat="1">
      <c r="M2310" s="166"/>
      <c r="N2310" s="166"/>
      <c r="O2310" s="166"/>
      <c r="P2310" s="166"/>
      <c r="Q2310" s="166"/>
      <c r="R2310" s="166"/>
      <c r="S2310" s="166"/>
      <c r="T2310" s="166"/>
      <c r="U2310" s="166"/>
      <c r="V2310" s="166"/>
      <c r="W2310" s="166"/>
      <c r="X2310" s="166"/>
      <c r="Y2310" s="166"/>
      <c r="Z2310" s="166"/>
      <c r="AA2310" s="166"/>
      <c r="AB2310" s="166"/>
      <c r="AC2310" s="166"/>
      <c r="AD2310" s="166"/>
      <c r="AE2310" s="166"/>
      <c r="AF2310" s="166"/>
      <c r="AG2310" s="166"/>
      <c r="AH2310" s="167"/>
      <c r="AI2310" s="167"/>
      <c r="AJ2310" s="167"/>
      <c r="AK2310" s="167"/>
      <c r="AL2310" s="167"/>
      <c r="AM2310" s="167"/>
      <c r="AN2310" s="167"/>
      <c r="AO2310" s="167"/>
      <c r="AP2310" s="167"/>
      <c r="AQ2310" s="167"/>
      <c r="AR2310" s="167"/>
      <c r="AS2310" s="167"/>
      <c r="AT2310" s="167"/>
      <c r="AU2310" s="167"/>
      <c r="AV2310" s="167"/>
      <c r="AW2310" s="167"/>
      <c r="AX2310" s="167"/>
      <c r="AY2310" s="167"/>
      <c r="AZ2310" s="167"/>
      <c r="BA2310" s="167"/>
      <c r="BB2310" s="167"/>
      <c r="BC2310" s="167"/>
      <c r="BD2310" s="167"/>
      <c r="BE2310" s="167"/>
      <c r="BF2310" s="167"/>
      <c r="BG2310" s="167"/>
      <c r="BH2310" s="167"/>
      <c r="BI2310" s="167"/>
      <c r="BJ2310" s="167"/>
      <c r="BK2310" s="167"/>
      <c r="BL2310" s="166"/>
      <c r="BM2310" s="166"/>
      <c r="BN2310" s="166"/>
      <c r="BO2310" s="166"/>
      <c r="BP2310" s="166"/>
      <c r="BQ2310" s="166"/>
      <c r="BR2310" s="166"/>
      <c r="BS2310" s="166"/>
      <c r="BT2310" s="166"/>
      <c r="BU2310" s="166"/>
      <c r="BV2310" s="166"/>
      <c r="BW2310" s="166"/>
      <c r="BX2310" s="166"/>
      <c r="BY2310" s="166"/>
      <c r="BZ2310" s="166"/>
      <c r="CA2310" s="166"/>
      <c r="CB2310" s="166"/>
      <c r="CC2310" s="166"/>
      <c r="CD2310" s="166"/>
      <c r="CE2310" s="166"/>
      <c r="CF2310" s="166"/>
      <c r="CG2310" s="166"/>
      <c r="CH2310" s="166"/>
      <c r="CI2310" s="166"/>
      <c r="CJ2310" s="166"/>
      <c r="CK2310" s="166"/>
      <c r="CL2310" s="166"/>
      <c r="CM2310" s="166"/>
      <c r="CN2310" s="166"/>
      <c r="CO2310" s="166"/>
      <c r="CP2310" s="166"/>
      <c r="CQ2310" s="166"/>
      <c r="CR2310" s="166"/>
      <c r="CS2310" s="166"/>
      <c r="CT2310" s="166"/>
      <c r="CU2310" s="166"/>
      <c r="CV2310" s="166"/>
      <c r="CW2310" s="166"/>
      <c r="CX2310" s="166"/>
      <c r="CY2310" s="166"/>
      <c r="CZ2310" s="166"/>
      <c r="DA2310" s="166"/>
      <c r="DB2310" s="166"/>
      <c r="DC2310" s="166"/>
      <c r="DD2310" s="166"/>
      <c r="DE2310" s="166"/>
      <c r="DF2310" s="166"/>
      <c r="DG2310" s="166"/>
      <c r="DH2310" s="166"/>
      <c r="DI2310" s="166"/>
      <c r="DJ2310" s="166"/>
      <c r="DK2310" s="166"/>
      <c r="DL2310" s="166"/>
      <c r="DM2310" s="166"/>
      <c r="DN2310" s="166"/>
      <c r="DO2310" s="166"/>
      <c r="DP2310" s="166"/>
      <c r="DQ2310" s="166"/>
      <c r="DR2310" s="166"/>
      <c r="DS2310" s="166"/>
      <c r="DT2310" s="166"/>
      <c r="DU2310" s="166"/>
      <c r="DV2310" s="166"/>
      <c r="DW2310" s="166"/>
      <c r="DX2310" s="166"/>
      <c r="DY2310" s="166"/>
      <c r="DZ2310" s="166"/>
      <c r="EA2310" s="166"/>
      <c r="EB2310" s="166"/>
      <c r="EC2310" s="166"/>
      <c r="ED2310" s="166"/>
      <c r="EE2310" s="166"/>
      <c r="EF2310" s="166"/>
      <c r="EG2310" s="166"/>
      <c r="EH2310" s="166"/>
      <c r="EI2310" s="166"/>
      <c r="EJ2310" s="166"/>
      <c r="EK2310" s="166"/>
      <c r="EL2310" s="166"/>
      <c r="EM2310" s="166"/>
      <c r="EN2310" s="166"/>
      <c r="EO2310" s="166"/>
      <c r="EP2310" s="166"/>
      <c r="EQ2310" s="166"/>
      <c r="ER2310" s="166"/>
      <c r="ES2310" s="166"/>
      <c r="ET2310" s="166"/>
      <c r="EU2310" s="166"/>
      <c r="EV2310" s="166"/>
      <c r="EW2310" s="166"/>
      <c r="EX2310" s="166"/>
      <c r="EY2310" s="166"/>
      <c r="EZ2310" s="166"/>
      <c r="FA2310" s="166"/>
      <c r="FB2310" s="166"/>
      <c r="FC2310" s="166"/>
      <c r="FD2310" s="166"/>
      <c r="FE2310" s="166"/>
      <c r="FF2310" s="166"/>
      <c r="FG2310" s="166"/>
      <c r="FH2310" s="166"/>
      <c r="FI2310" s="166"/>
      <c r="FJ2310" s="166"/>
    </row>
    <row r="2311" spans="13:166" s="19" customFormat="1">
      <c r="M2311" s="166"/>
      <c r="N2311" s="166"/>
      <c r="O2311" s="166"/>
      <c r="P2311" s="166"/>
      <c r="Q2311" s="166"/>
      <c r="R2311" s="166"/>
      <c r="S2311" s="166"/>
      <c r="T2311" s="166"/>
      <c r="U2311" s="166"/>
      <c r="V2311" s="166"/>
      <c r="W2311" s="166"/>
      <c r="X2311" s="166"/>
      <c r="Y2311" s="166"/>
      <c r="Z2311" s="166"/>
      <c r="AA2311" s="166"/>
      <c r="AB2311" s="166"/>
      <c r="AC2311" s="166"/>
      <c r="AD2311" s="166"/>
      <c r="AE2311" s="166"/>
      <c r="AF2311" s="166"/>
      <c r="AG2311" s="166"/>
      <c r="AH2311" s="167"/>
      <c r="AI2311" s="167"/>
      <c r="AJ2311" s="167"/>
      <c r="AK2311" s="167"/>
      <c r="AL2311" s="167"/>
      <c r="AM2311" s="167"/>
      <c r="AN2311" s="167"/>
      <c r="AO2311" s="167"/>
      <c r="AP2311" s="167"/>
      <c r="AQ2311" s="167"/>
      <c r="AR2311" s="167"/>
      <c r="AS2311" s="167"/>
      <c r="AT2311" s="167"/>
      <c r="AU2311" s="167"/>
      <c r="AV2311" s="167"/>
      <c r="AW2311" s="167"/>
      <c r="AX2311" s="167"/>
      <c r="AY2311" s="167"/>
      <c r="AZ2311" s="167"/>
      <c r="BA2311" s="167"/>
      <c r="BB2311" s="167"/>
      <c r="BC2311" s="167"/>
      <c r="BD2311" s="167"/>
      <c r="BE2311" s="167"/>
      <c r="BF2311" s="167"/>
      <c r="BG2311" s="167"/>
      <c r="BH2311" s="167"/>
      <c r="BI2311" s="167"/>
      <c r="BJ2311" s="167"/>
      <c r="BK2311" s="167"/>
      <c r="BL2311" s="166"/>
      <c r="BM2311" s="166"/>
      <c r="BN2311" s="166"/>
      <c r="BO2311" s="166"/>
      <c r="BP2311" s="166"/>
      <c r="BQ2311" s="166"/>
      <c r="BR2311" s="166"/>
      <c r="BS2311" s="166"/>
      <c r="BT2311" s="166"/>
      <c r="BU2311" s="166"/>
      <c r="BV2311" s="166"/>
      <c r="BW2311" s="166"/>
      <c r="BX2311" s="166"/>
      <c r="BY2311" s="166"/>
      <c r="BZ2311" s="166"/>
      <c r="CA2311" s="166"/>
      <c r="CB2311" s="166"/>
      <c r="CC2311" s="166"/>
      <c r="CD2311" s="166"/>
      <c r="CE2311" s="166"/>
      <c r="CF2311" s="166"/>
      <c r="CG2311" s="166"/>
      <c r="CH2311" s="166"/>
      <c r="CI2311" s="166"/>
      <c r="CJ2311" s="166"/>
      <c r="CK2311" s="166"/>
      <c r="CL2311" s="166"/>
      <c r="CM2311" s="166"/>
      <c r="CN2311" s="166"/>
      <c r="CO2311" s="166"/>
      <c r="CP2311" s="166"/>
      <c r="CQ2311" s="166"/>
      <c r="CR2311" s="166"/>
      <c r="CS2311" s="166"/>
      <c r="CT2311" s="166"/>
      <c r="CU2311" s="166"/>
      <c r="CV2311" s="166"/>
      <c r="CW2311" s="166"/>
      <c r="CX2311" s="166"/>
      <c r="CY2311" s="166"/>
      <c r="CZ2311" s="166"/>
      <c r="DA2311" s="166"/>
      <c r="DB2311" s="166"/>
      <c r="DC2311" s="166"/>
      <c r="DD2311" s="166"/>
      <c r="DE2311" s="166"/>
      <c r="DF2311" s="166"/>
      <c r="DG2311" s="166"/>
      <c r="DH2311" s="166"/>
      <c r="DI2311" s="166"/>
      <c r="DJ2311" s="166"/>
      <c r="DK2311" s="166"/>
      <c r="DL2311" s="166"/>
      <c r="DM2311" s="166"/>
      <c r="DN2311" s="166"/>
      <c r="DO2311" s="166"/>
      <c r="DP2311" s="166"/>
      <c r="DQ2311" s="166"/>
      <c r="DR2311" s="166"/>
      <c r="DS2311" s="166"/>
      <c r="DT2311" s="166"/>
      <c r="DU2311" s="166"/>
      <c r="DV2311" s="166"/>
      <c r="DW2311" s="166"/>
      <c r="DX2311" s="166"/>
      <c r="DY2311" s="166"/>
      <c r="DZ2311" s="166"/>
      <c r="EA2311" s="166"/>
      <c r="EB2311" s="166"/>
      <c r="EC2311" s="166"/>
      <c r="ED2311" s="166"/>
      <c r="EE2311" s="166"/>
      <c r="EF2311" s="166"/>
      <c r="EG2311" s="166"/>
      <c r="EH2311" s="166"/>
      <c r="EI2311" s="166"/>
      <c r="EJ2311" s="166"/>
      <c r="EK2311" s="166"/>
      <c r="EL2311" s="166"/>
      <c r="EM2311" s="166"/>
      <c r="EN2311" s="166"/>
      <c r="EO2311" s="166"/>
      <c r="EP2311" s="166"/>
      <c r="EQ2311" s="166"/>
      <c r="ER2311" s="166"/>
      <c r="ES2311" s="166"/>
      <c r="ET2311" s="166"/>
      <c r="EU2311" s="166"/>
      <c r="EV2311" s="166"/>
      <c r="EW2311" s="166"/>
      <c r="EX2311" s="166"/>
      <c r="EY2311" s="166"/>
      <c r="EZ2311" s="166"/>
      <c r="FA2311" s="166"/>
      <c r="FB2311" s="166"/>
      <c r="FC2311" s="166"/>
      <c r="FD2311" s="166"/>
      <c r="FE2311" s="166"/>
      <c r="FF2311" s="166"/>
      <c r="FG2311" s="166"/>
      <c r="FH2311" s="166"/>
      <c r="FI2311" s="166"/>
      <c r="FJ2311" s="166"/>
    </row>
    <row r="2312" spans="13:166" s="19" customFormat="1">
      <c r="M2312" s="166"/>
      <c r="N2312" s="166"/>
      <c r="O2312" s="166"/>
      <c r="P2312" s="166"/>
      <c r="Q2312" s="166"/>
      <c r="R2312" s="166"/>
      <c r="S2312" s="166"/>
      <c r="T2312" s="166"/>
      <c r="U2312" s="166"/>
      <c r="V2312" s="166"/>
      <c r="W2312" s="166"/>
      <c r="X2312" s="166"/>
      <c r="Y2312" s="166"/>
      <c r="Z2312" s="166"/>
      <c r="AA2312" s="166"/>
      <c r="AB2312" s="166"/>
      <c r="AC2312" s="166"/>
      <c r="AD2312" s="166"/>
      <c r="AE2312" s="166"/>
      <c r="AF2312" s="166"/>
      <c r="AG2312" s="166"/>
      <c r="AH2312" s="167"/>
      <c r="AI2312" s="167"/>
      <c r="AJ2312" s="167"/>
      <c r="AK2312" s="167"/>
      <c r="AL2312" s="167"/>
      <c r="AM2312" s="167"/>
      <c r="AN2312" s="167"/>
      <c r="AO2312" s="167"/>
      <c r="AP2312" s="167"/>
      <c r="AQ2312" s="167"/>
      <c r="AR2312" s="167"/>
      <c r="AS2312" s="167"/>
      <c r="AT2312" s="167"/>
      <c r="AU2312" s="167"/>
      <c r="AV2312" s="167"/>
      <c r="AW2312" s="167"/>
      <c r="AX2312" s="167"/>
      <c r="AY2312" s="167"/>
      <c r="AZ2312" s="167"/>
      <c r="BA2312" s="167"/>
      <c r="BB2312" s="167"/>
      <c r="BC2312" s="167"/>
      <c r="BD2312" s="167"/>
      <c r="BE2312" s="167"/>
      <c r="BF2312" s="167"/>
      <c r="BG2312" s="167"/>
      <c r="BH2312" s="167"/>
      <c r="BI2312" s="167"/>
      <c r="BJ2312" s="167"/>
      <c r="BK2312" s="167"/>
      <c r="BL2312" s="166"/>
      <c r="BM2312" s="166"/>
      <c r="BN2312" s="166"/>
      <c r="BO2312" s="166"/>
      <c r="BP2312" s="166"/>
      <c r="BQ2312" s="166"/>
      <c r="BR2312" s="166"/>
      <c r="BS2312" s="166"/>
      <c r="BT2312" s="166"/>
      <c r="BU2312" s="166"/>
      <c r="BV2312" s="166"/>
      <c r="BW2312" s="166"/>
      <c r="BX2312" s="166"/>
      <c r="BY2312" s="166"/>
      <c r="BZ2312" s="166"/>
      <c r="CA2312" s="166"/>
      <c r="CB2312" s="166"/>
      <c r="CC2312" s="166"/>
      <c r="CD2312" s="166"/>
      <c r="CE2312" s="166"/>
      <c r="CF2312" s="166"/>
      <c r="CG2312" s="166"/>
      <c r="CH2312" s="166"/>
      <c r="CI2312" s="166"/>
      <c r="CJ2312" s="166"/>
      <c r="CK2312" s="166"/>
      <c r="CL2312" s="166"/>
      <c r="CM2312" s="166"/>
      <c r="CN2312" s="166"/>
      <c r="CO2312" s="166"/>
      <c r="CP2312" s="166"/>
      <c r="CQ2312" s="166"/>
      <c r="CR2312" s="166"/>
      <c r="CS2312" s="166"/>
      <c r="CT2312" s="166"/>
      <c r="CU2312" s="166"/>
      <c r="CV2312" s="166"/>
      <c r="CW2312" s="166"/>
      <c r="CX2312" s="166"/>
      <c r="CY2312" s="166"/>
      <c r="CZ2312" s="166"/>
      <c r="DA2312" s="166"/>
      <c r="DB2312" s="166"/>
      <c r="DC2312" s="166"/>
      <c r="DD2312" s="166"/>
      <c r="DE2312" s="166"/>
      <c r="DF2312" s="166"/>
      <c r="DG2312" s="166"/>
      <c r="DH2312" s="166"/>
      <c r="DI2312" s="166"/>
      <c r="DJ2312" s="166"/>
      <c r="DK2312" s="166"/>
      <c r="DL2312" s="166"/>
      <c r="DM2312" s="166"/>
      <c r="DN2312" s="166"/>
      <c r="DO2312" s="166"/>
      <c r="DP2312" s="166"/>
      <c r="DQ2312" s="166"/>
      <c r="DR2312" s="166"/>
      <c r="DS2312" s="166"/>
      <c r="DT2312" s="166"/>
      <c r="DU2312" s="166"/>
      <c r="DV2312" s="166"/>
      <c r="DW2312" s="166"/>
      <c r="DX2312" s="166"/>
      <c r="DY2312" s="166"/>
      <c r="DZ2312" s="166"/>
      <c r="EA2312" s="166"/>
      <c r="EB2312" s="166"/>
      <c r="EC2312" s="166"/>
      <c r="ED2312" s="166"/>
      <c r="EE2312" s="166"/>
      <c r="EF2312" s="166"/>
      <c r="EG2312" s="166"/>
      <c r="EH2312" s="166"/>
      <c r="EI2312" s="166"/>
      <c r="EJ2312" s="166"/>
      <c r="EK2312" s="166"/>
      <c r="EL2312" s="166"/>
      <c r="EM2312" s="166"/>
      <c r="EN2312" s="166"/>
      <c r="EO2312" s="166"/>
      <c r="EP2312" s="166"/>
      <c r="EQ2312" s="166"/>
      <c r="ER2312" s="166"/>
      <c r="ES2312" s="166"/>
      <c r="ET2312" s="166"/>
      <c r="EU2312" s="166"/>
      <c r="EV2312" s="166"/>
      <c r="EW2312" s="166"/>
      <c r="EX2312" s="166"/>
      <c r="EY2312" s="166"/>
      <c r="EZ2312" s="166"/>
      <c r="FA2312" s="166"/>
      <c r="FB2312" s="166"/>
      <c r="FC2312" s="166"/>
      <c r="FD2312" s="166"/>
      <c r="FE2312" s="166"/>
      <c r="FF2312" s="166"/>
      <c r="FG2312" s="166"/>
      <c r="FH2312" s="166"/>
      <c r="FI2312" s="166"/>
      <c r="FJ2312" s="166"/>
    </row>
    <row r="2313" spans="13:166" s="19" customFormat="1">
      <c r="M2313" s="166"/>
      <c r="N2313" s="166"/>
      <c r="O2313" s="166"/>
      <c r="P2313" s="166"/>
      <c r="Q2313" s="166"/>
      <c r="R2313" s="166"/>
      <c r="S2313" s="166"/>
      <c r="T2313" s="166"/>
      <c r="U2313" s="166"/>
      <c r="V2313" s="166"/>
      <c r="W2313" s="166"/>
      <c r="X2313" s="166"/>
      <c r="Y2313" s="166"/>
      <c r="Z2313" s="166"/>
      <c r="AA2313" s="166"/>
      <c r="AB2313" s="166"/>
      <c r="AC2313" s="166"/>
      <c r="AD2313" s="166"/>
      <c r="AE2313" s="166"/>
      <c r="AF2313" s="166"/>
      <c r="AG2313" s="166"/>
      <c r="AH2313" s="167"/>
      <c r="AI2313" s="167"/>
      <c r="AJ2313" s="167"/>
      <c r="AK2313" s="167"/>
      <c r="AL2313" s="167"/>
      <c r="AM2313" s="167"/>
      <c r="AN2313" s="167"/>
      <c r="AO2313" s="167"/>
      <c r="AP2313" s="167"/>
      <c r="AQ2313" s="167"/>
      <c r="AR2313" s="167"/>
      <c r="AS2313" s="167"/>
      <c r="AT2313" s="167"/>
      <c r="AU2313" s="167"/>
      <c r="AV2313" s="167"/>
      <c r="AW2313" s="167"/>
      <c r="AX2313" s="167"/>
      <c r="AY2313" s="167"/>
      <c r="AZ2313" s="167"/>
      <c r="BA2313" s="167"/>
      <c r="BB2313" s="167"/>
      <c r="BC2313" s="167"/>
      <c r="BD2313" s="167"/>
      <c r="BE2313" s="167"/>
      <c r="BF2313" s="167"/>
      <c r="BG2313" s="167"/>
      <c r="BH2313" s="167"/>
      <c r="BI2313" s="167"/>
      <c r="BJ2313" s="167"/>
      <c r="BK2313" s="167"/>
      <c r="BL2313" s="166"/>
      <c r="BM2313" s="166"/>
      <c r="BN2313" s="166"/>
      <c r="BO2313" s="166"/>
      <c r="BP2313" s="166"/>
      <c r="BQ2313" s="166"/>
      <c r="BR2313" s="166"/>
      <c r="BS2313" s="166"/>
      <c r="BT2313" s="166"/>
      <c r="BU2313" s="166"/>
      <c r="BV2313" s="166"/>
      <c r="BW2313" s="166"/>
      <c r="BX2313" s="166"/>
      <c r="BY2313" s="166"/>
      <c r="BZ2313" s="166"/>
      <c r="CA2313" s="166"/>
      <c r="CB2313" s="166"/>
      <c r="CC2313" s="166"/>
      <c r="CD2313" s="166"/>
      <c r="CE2313" s="166"/>
      <c r="CF2313" s="166"/>
      <c r="CG2313" s="166"/>
      <c r="CH2313" s="166"/>
      <c r="CI2313" s="166"/>
      <c r="CJ2313" s="166"/>
      <c r="CK2313" s="166"/>
      <c r="CL2313" s="166"/>
      <c r="CM2313" s="166"/>
      <c r="CN2313" s="166"/>
      <c r="CO2313" s="166"/>
      <c r="CP2313" s="166"/>
      <c r="CQ2313" s="166"/>
      <c r="CR2313" s="166"/>
      <c r="CS2313" s="166"/>
      <c r="CT2313" s="166"/>
      <c r="CU2313" s="166"/>
      <c r="CV2313" s="166"/>
      <c r="CW2313" s="166"/>
      <c r="CX2313" s="166"/>
      <c r="CY2313" s="166"/>
      <c r="CZ2313" s="166"/>
      <c r="DA2313" s="166"/>
      <c r="DB2313" s="166"/>
      <c r="DC2313" s="166"/>
      <c r="DD2313" s="166"/>
      <c r="DE2313" s="166"/>
      <c r="DF2313" s="166"/>
      <c r="DG2313" s="166"/>
      <c r="DH2313" s="166"/>
      <c r="DI2313" s="166"/>
      <c r="DJ2313" s="166"/>
      <c r="DK2313" s="166"/>
      <c r="DL2313" s="166"/>
      <c r="DM2313" s="166"/>
      <c r="DN2313" s="166"/>
      <c r="DO2313" s="166"/>
      <c r="DP2313" s="166"/>
      <c r="DQ2313" s="166"/>
      <c r="DR2313" s="166"/>
      <c r="DS2313" s="166"/>
      <c r="DT2313" s="166"/>
      <c r="DU2313" s="166"/>
      <c r="DV2313" s="166"/>
      <c r="DW2313" s="166"/>
      <c r="DX2313" s="166"/>
      <c r="DY2313" s="166"/>
      <c r="DZ2313" s="166"/>
      <c r="EA2313" s="166"/>
      <c r="EB2313" s="166"/>
      <c r="EC2313" s="166"/>
      <c r="ED2313" s="166"/>
      <c r="EE2313" s="166"/>
      <c r="EF2313" s="166"/>
      <c r="EG2313" s="166"/>
      <c r="EH2313" s="166"/>
      <c r="EI2313" s="166"/>
      <c r="EJ2313" s="166"/>
      <c r="EK2313" s="166"/>
      <c r="EL2313" s="166"/>
      <c r="EM2313" s="166"/>
      <c r="EN2313" s="166"/>
      <c r="EO2313" s="166"/>
      <c r="EP2313" s="166"/>
      <c r="EQ2313" s="166"/>
      <c r="ER2313" s="166"/>
      <c r="ES2313" s="166"/>
      <c r="ET2313" s="166"/>
      <c r="EU2313" s="166"/>
      <c r="EV2313" s="166"/>
      <c r="EW2313" s="166"/>
      <c r="EX2313" s="166"/>
      <c r="EY2313" s="166"/>
      <c r="EZ2313" s="166"/>
      <c r="FA2313" s="166"/>
      <c r="FB2313" s="166"/>
      <c r="FC2313" s="166"/>
      <c r="FD2313" s="166"/>
      <c r="FE2313" s="166"/>
      <c r="FF2313" s="166"/>
      <c r="FG2313" s="166"/>
      <c r="FH2313" s="166"/>
      <c r="FI2313" s="166"/>
      <c r="FJ2313" s="166"/>
    </row>
    <row r="2314" spans="13:166" s="19" customFormat="1">
      <c r="M2314" s="166"/>
      <c r="N2314" s="166"/>
      <c r="O2314" s="166"/>
      <c r="P2314" s="166"/>
      <c r="Q2314" s="166"/>
      <c r="R2314" s="166"/>
      <c r="S2314" s="166"/>
      <c r="T2314" s="166"/>
      <c r="U2314" s="166"/>
      <c r="V2314" s="166"/>
      <c r="W2314" s="166"/>
      <c r="X2314" s="166"/>
      <c r="Y2314" s="166"/>
      <c r="Z2314" s="166"/>
      <c r="AA2314" s="166"/>
      <c r="AB2314" s="166"/>
      <c r="AC2314" s="166"/>
      <c r="AD2314" s="166"/>
      <c r="AE2314" s="166"/>
      <c r="AF2314" s="166"/>
      <c r="AG2314" s="166"/>
      <c r="AH2314" s="167"/>
      <c r="AI2314" s="167"/>
      <c r="AJ2314" s="167"/>
      <c r="AK2314" s="167"/>
      <c r="AL2314" s="167"/>
      <c r="AM2314" s="167"/>
      <c r="AN2314" s="167"/>
      <c r="AO2314" s="167"/>
      <c r="AP2314" s="167"/>
      <c r="AQ2314" s="167"/>
      <c r="AR2314" s="167"/>
      <c r="AS2314" s="167"/>
      <c r="AT2314" s="167"/>
      <c r="AU2314" s="167"/>
      <c r="AV2314" s="167"/>
      <c r="AW2314" s="167"/>
      <c r="AX2314" s="167"/>
      <c r="AY2314" s="167"/>
      <c r="AZ2314" s="167"/>
      <c r="BA2314" s="167"/>
      <c r="BB2314" s="167"/>
      <c r="BC2314" s="167"/>
      <c r="BD2314" s="167"/>
      <c r="BE2314" s="167"/>
      <c r="BF2314" s="167"/>
      <c r="BG2314" s="167"/>
      <c r="BH2314" s="167"/>
      <c r="BI2314" s="167"/>
      <c r="BJ2314" s="167"/>
      <c r="BK2314" s="167"/>
      <c r="BL2314" s="166"/>
      <c r="BM2314" s="166"/>
      <c r="BN2314" s="166"/>
      <c r="BO2314" s="166"/>
      <c r="BP2314" s="166"/>
      <c r="BQ2314" s="166"/>
      <c r="BR2314" s="166"/>
      <c r="BS2314" s="166"/>
      <c r="BT2314" s="166"/>
      <c r="BU2314" s="166"/>
      <c r="BV2314" s="166"/>
      <c r="BW2314" s="166"/>
      <c r="BX2314" s="166"/>
      <c r="BY2314" s="166"/>
      <c r="BZ2314" s="166"/>
      <c r="CA2314" s="166"/>
      <c r="CB2314" s="166"/>
      <c r="CC2314" s="166"/>
      <c r="CD2314" s="166"/>
      <c r="CE2314" s="166"/>
      <c r="CF2314" s="166"/>
      <c r="CG2314" s="166"/>
      <c r="CH2314" s="166"/>
      <c r="CI2314" s="166"/>
      <c r="CJ2314" s="166"/>
      <c r="CK2314" s="166"/>
      <c r="CL2314" s="166"/>
      <c r="CM2314" s="166"/>
      <c r="CN2314" s="166"/>
      <c r="CO2314" s="166"/>
      <c r="CP2314" s="166"/>
      <c r="CQ2314" s="166"/>
      <c r="CR2314" s="166"/>
      <c r="CS2314" s="166"/>
      <c r="CT2314" s="166"/>
      <c r="CU2314" s="166"/>
      <c r="CV2314" s="166"/>
      <c r="CW2314" s="166"/>
      <c r="CX2314" s="166"/>
      <c r="CY2314" s="166"/>
      <c r="CZ2314" s="166"/>
      <c r="DA2314" s="166"/>
      <c r="DB2314" s="166"/>
      <c r="DC2314" s="166"/>
      <c r="DD2314" s="166"/>
      <c r="DE2314" s="166"/>
      <c r="DF2314" s="166"/>
      <c r="DG2314" s="166"/>
      <c r="DH2314" s="166"/>
      <c r="DI2314" s="166"/>
      <c r="DJ2314" s="166"/>
      <c r="DK2314" s="166"/>
      <c r="DL2314" s="166"/>
      <c r="DM2314" s="166"/>
      <c r="DN2314" s="166"/>
      <c r="DO2314" s="166"/>
      <c r="DP2314" s="166"/>
      <c r="DQ2314" s="166"/>
      <c r="DR2314" s="166"/>
      <c r="DS2314" s="166"/>
      <c r="DT2314" s="166"/>
      <c r="DU2314" s="166"/>
      <c r="DV2314" s="166"/>
      <c r="DW2314" s="166"/>
      <c r="DX2314" s="166"/>
      <c r="DY2314" s="166"/>
      <c r="DZ2314" s="166"/>
      <c r="EA2314" s="166"/>
      <c r="EB2314" s="166"/>
      <c r="EC2314" s="166"/>
      <c r="ED2314" s="166"/>
      <c r="EE2314" s="166"/>
      <c r="EF2314" s="166"/>
      <c r="EG2314" s="166"/>
      <c r="EH2314" s="166"/>
      <c r="EI2314" s="166"/>
      <c r="EJ2314" s="166"/>
      <c r="EK2314" s="166"/>
      <c r="EL2314" s="166"/>
      <c r="EM2314" s="166"/>
      <c r="EN2314" s="166"/>
      <c r="EO2314" s="166"/>
      <c r="EP2314" s="166"/>
      <c r="EQ2314" s="166"/>
      <c r="ER2314" s="166"/>
      <c r="ES2314" s="166"/>
      <c r="ET2314" s="166"/>
      <c r="EU2314" s="166"/>
      <c r="EV2314" s="166"/>
      <c r="EW2314" s="166"/>
      <c r="EX2314" s="166"/>
      <c r="EY2314" s="166"/>
      <c r="EZ2314" s="166"/>
      <c r="FA2314" s="166"/>
      <c r="FB2314" s="166"/>
      <c r="FC2314" s="166"/>
      <c r="FD2314" s="166"/>
      <c r="FE2314" s="166"/>
      <c r="FF2314" s="166"/>
      <c r="FG2314" s="166"/>
      <c r="FH2314" s="166"/>
      <c r="FI2314" s="166"/>
      <c r="FJ2314" s="166"/>
    </row>
    <row r="2315" spans="13:166" s="19" customFormat="1">
      <c r="M2315" s="166"/>
      <c r="N2315" s="166"/>
      <c r="O2315" s="166"/>
      <c r="P2315" s="166"/>
      <c r="Q2315" s="166"/>
      <c r="R2315" s="166"/>
      <c r="S2315" s="166"/>
      <c r="T2315" s="166"/>
      <c r="U2315" s="166"/>
      <c r="V2315" s="166"/>
      <c r="W2315" s="166"/>
      <c r="X2315" s="166"/>
      <c r="Y2315" s="166"/>
      <c r="Z2315" s="166"/>
      <c r="AA2315" s="166"/>
      <c r="AB2315" s="166"/>
      <c r="AC2315" s="166"/>
      <c r="AD2315" s="166"/>
      <c r="AE2315" s="166"/>
      <c r="AF2315" s="166"/>
      <c r="AG2315" s="166"/>
      <c r="AH2315" s="167"/>
      <c r="AI2315" s="167"/>
      <c r="AJ2315" s="167"/>
      <c r="AK2315" s="167"/>
      <c r="AL2315" s="167"/>
      <c r="AM2315" s="167"/>
      <c r="AN2315" s="167"/>
      <c r="AO2315" s="167"/>
      <c r="AP2315" s="167"/>
      <c r="AQ2315" s="167"/>
      <c r="AR2315" s="167"/>
      <c r="AS2315" s="167"/>
      <c r="AT2315" s="167"/>
      <c r="AU2315" s="167"/>
      <c r="AV2315" s="167"/>
      <c r="AW2315" s="167"/>
      <c r="AX2315" s="167"/>
      <c r="AY2315" s="167"/>
      <c r="AZ2315" s="167"/>
      <c r="BA2315" s="167"/>
      <c r="BB2315" s="167"/>
      <c r="BC2315" s="167"/>
      <c r="BD2315" s="167"/>
      <c r="BE2315" s="167"/>
      <c r="BF2315" s="167"/>
      <c r="BG2315" s="167"/>
      <c r="BH2315" s="167"/>
      <c r="BI2315" s="167"/>
      <c r="BJ2315" s="167"/>
      <c r="BK2315" s="167"/>
      <c r="BL2315" s="166"/>
      <c r="BM2315" s="166"/>
      <c r="BN2315" s="166"/>
      <c r="BO2315" s="166"/>
      <c r="BP2315" s="166"/>
      <c r="BQ2315" s="166"/>
      <c r="BR2315" s="166"/>
      <c r="BS2315" s="166"/>
      <c r="BT2315" s="166"/>
      <c r="BU2315" s="166"/>
      <c r="BV2315" s="166"/>
      <c r="BW2315" s="166"/>
      <c r="BX2315" s="166"/>
      <c r="BY2315" s="166"/>
      <c r="BZ2315" s="166"/>
      <c r="CA2315" s="166"/>
      <c r="CB2315" s="166"/>
      <c r="CC2315" s="166"/>
      <c r="CD2315" s="166"/>
      <c r="CE2315" s="166"/>
      <c r="CF2315" s="166"/>
      <c r="CG2315" s="166"/>
      <c r="CH2315" s="166"/>
      <c r="CI2315" s="166"/>
      <c r="CJ2315" s="166"/>
      <c r="CK2315" s="166"/>
      <c r="CL2315" s="166"/>
      <c r="CM2315" s="166"/>
      <c r="CN2315" s="166"/>
      <c r="CO2315" s="166"/>
      <c r="CP2315" s="166"/>
      <c r="CQ2315" s="166"/>
      <c r="CR2315" s="166"/>
      <c r="CS2315" s="166"/>
      <c r="CT2315" s="166"/>
      <c r="CU2315" s="166"/>
      <c r="CV2315" s="166"/>
      <c r="CW2315" s="166"/>
      <c r="CX2315" s="166"/>
      <c r="CY2315" s="166"/>
      <c r="CZ2315" s="166"/>
      <c r="DA2315" s="166"/>
      <c r="DB2315" s="166"/>
      <c r="DC2315" s="166"/>
      <c r="DD2315" s="166"/>
      <c r="DE2315" s="166"/>
      <c r="DF2315" s="166"/>
      <c r="DG2315" s="166"/>
      <c r="DH2315" s="166"/>
      <c r="DI2315" s="166"/>
      <c r="DJ2315" s="166"/>
      <c r="DK2315" s="166"/>
      <c r="DL2315" s="166"/>
      <c r="DM2315" s="166"/>
      <c r="DN2315" s="166"/>
      <c r="DO2315" s="166"/>
      <c r="DP2315" s="166"/>
      <c r="DQ2315" s="166"/>
      <c r="DR2315" s="166"/>
      <c r="DS2315" s="166"/>
      <c r="DT2315" s="166"/>
      <c r="DU2315" s="166"/>
      <c r="DV2315" s="166"/>
      <c r="DW2315" s="166"/>
      <c r="DX2315" s="166"/>
      <c r="DY2315" s="166"/>
      <c r="DZ2315" s="166"/>
      <c r="EA2315" s="166"/>
      <c r="EB2315" s="166"/>
      <c r="EC2315" s="166"/>
      <c r="ED2315" s="166"/>
      <c r="EE2315" s="166"/>
      <c r="EF2315" s="166"/>
      <c r="EG2315" s="166"/>
      <c r="EH2315" s="166"/>
      <c r="EI2315" s="166"/>
      <c r="EJ2315" s="166"/>
      <c r="EK2315" s="166"/>
      <c r="EL2315" s="166"/>
      <c r="EM2315" s="166"/>
      <c r="EN2315" s="166"/>
      <c r="EO2315" s="166"/>
      <c r="EP2315" s="166"/>
      <c r="EQ2315" s="166"/>
      <c r="ER2315" s="166"/>
      <c r="ES2315" s="166"/>
      <c r="ET2315" s="166"/>
      <c r="EU2315" s="166"/>
      <c r="EV2315" s="166"/>
      <c r="EW2315" s="166"/>
      <c r="EX2315" s="166"/>
      <c r="EY2315" s="166"/>
      <c r="EZ2315" s="166"/>
      <c r="FA2315" s="166"/>
      <c r="FB2315" s="166"/>
      <c r="FC2315" s="166"/>
      <c r="FD2315" s="166"/>
      <c r="FE2315" s="166"/>
      <c r="FF2315" s="166"/>
      <c r="FG2315" s="166"/>
      <c r="FH2315" s="166"/>
      <c r="FI2315" s="166"/>
      <c r="FJ2315" s="166"/>
    </row>
    <row r="2316" spans="13:166" s="19" customFormat="1">
      <c r="M2316" s="166"/>
      <c r="N2316" s="166"/>
      <c r="O2316" s="166"/>
      <c r="P2316" s="166"/>
      <c r="Q2316" s="166"/>
      <c r="R2316" s="166"/>
      <c r="S2316" s="166"/>
      <c r="T2316" s="166"/>
      <c r="U2316" s="166"/>
      <c r="V2316" s="166"/>
      <c r="W2316" s="166"/>
      <c r="X2316" s="166"/>
      <c r="Y2316" s="166"/>
      <c r="Z2316" s="166"/>
      <c r="AA2316" s="166"/>
      <c r="AB2316" s="166"/>
      <c r="AC2316" s="166"/>
      <c r="AD2316" s="166"/>
      <c r="AE2316" s="166"/>
      <c r="AF2316" s="166"/>
      <c r="AG2316" s="166"/>
      <c r="AH2316" s="167"/>
      <c r="AI2316" s="167"/>
      <c r="AJ2316" s="167"/>
      <c r="AK2316" s="167"/>
      <c r="AL2316" s="167"/>
      <c r="AM2316" s="167"/>
      <c r="AN2316" s="167"/>
      <c r="AO2316" s="167"/>
      <c r="AP2316" s="167"/>
      <c r="AQ2316" s="167"/>
      <c r="AR2316" s="167"/>
      <c r="AS2316" s="167"/>
      <c r="AT2316" s="167"/>
      <c r="AU2316" s="167"/>
      <c r="AV2316" s="167"/>
      <c r="AW2316" s="167"/>
      <c r="AX2316" s="167"/>
      <c r="AY2316" s="167"/>
      <c r="AZ2316" s="167"/>
      <c r="BA2316" s="167"/>
      <c r="BB2316" s="167"/>
      <c r="BC2316" s="167"/>
      <c r="BD2316" s="167"/>
      <c r="BE2316" s="167"/>
      <c r="BF2316" s="167"/>
      <c r="BG2316" s="167"/>
      <c r="BH2316" s="167"/>
      <c r="BI2316" s="167"/>
      <c r="BJ2316" s="167"/>
      <c r="BK2316" s="167"/>
      <c r="BL2316" s="166"/>
      <c r="BM2316" s="166"/>
      <c r="BN2316" s="166"/>
      <c r="BO2316" s="166"/>
      <c r="BP2316" s="166"/>
      <c r="BQ2316" s="166"/>
      <c r="BR2316" s="166"/>
      <c r="BS2316" s="166"/>
      <c r="BT2316" s="166"/>
      <c r="BU2316" s="166"/>
      <c r="BV2316" s="166"/>
      <c r="BW2316" s="166"/>
      <c r="BX2316" s="166"/>
      <c r="BY2316" s="166"/>
      <c r="BZ2316" s="166"/>
      <c r="CA2316" s="166"/>
      <c r="CB2316" s="166"/>
      <c r="CC2316" s="166"/>
      <c r="CD2316" s="166"/>
      <c r="CE2316" s="166"/>
      <c r="CF2316" s="166"/>
      <c r="CG2316" s="166"/>
      <c r="CH2316" s="166"/>
      <c r="CI2316" s="166"/>
      <c r="CJ2316" s="166"/>
      <c r="CK2316" s="166"/>
      <c r="CL2316" s="166"/>
      <c r="CM2316" s="166"/>
      <c r="CN2316" s="166"/>
      <c r="CO2316" s="166"/>
      <c r="CP2316" s="166"/>
      <c r="CQ2316" s="166"/>
      <c r="CR2316" s="166"/>
      <c r="CS2316" s="166"/>
      <c r="CT2316" s="166"/>
      <c r="CU2316" s="166"/>
      <c r="CV2316" s="166"/>
      <c r="CW2316" s="166"/>
      <c r="CX2316" s="166"/>
      <c r="CY2316" s="166"/>
      <c r="CZ2316" s="166"/>
      <c r="DA2316" s="166"/>
      <c r="DB2316" s="166"/>
      <c r="DC2316" s="166"/>
      <c r="DD2316" s="166"/>
      <c r="DE2316" s="166"/>
      <c r="DF2316" s="166"/>
      <c r="DG2316" s="166"/>
      <c r="DH2316" s="166"/>
      <c r="DI2316" s="166"/>
      <c r="DJ2316" s="166"/>
      <c r="DK2316" s="166"/>
      <c r="DL2316" s="166"/>
      <c r="DM2316" s="166"/>
      <c r="DN2316" s="166"/>
      <c r="DO2316" s="166"/>
      <c r="DP2316" s="166"/>
      <c r="DQ2316" s="166"/>
      <c r="DR2316" s="166"/>
      <c r="DS2316" s="166"/>
      <c r="DT2316" s="166"/>
      <c r="DU2316" s="166"/>
      <c r="DV2316" s="166"/>
      <c r="DW2316" s="166"/>
      <c r="DX2316" s="166"/>
      <c r="DY2316" s="166"/>
      <c r="DZ2316" s="166"/>
      <c r="EA2316" s="166"/>
      <c r="EB2316" s="166"/>
      <c r="EC2316" s="166"/>
      <c r="ED2316" s="166"/>
      <c r="EE2316" s="166"/>
      <c r="EF2316" s="166"/>
      <c r="EG2316" s="166"/>
      <c r="EH2316" s="166"/>
      <c r="EI2316" s="166"/>
      <c r="EJ2316" s="166"/>
      <c r="EK2316" s="166"/>
      <c r="EL2316" s="166"/>
      <c r="EM2316" s="166"/>
      <c r="EN2316" s="166"/>
      <c r="EO2316" s="166"/>
      <c r="EP2316" s="166"/>
      <c r="EQ2316" s="166"/>
      <c r="ER2316" s="166"/>
      <c r="ES2316" s="166"/>
      <c r="ET2316" s="166"/>
      <c r="EU2316" s="166"/>
      <c r="EV2316" s="166"/>
      <c r="EW2316" s="166"/>
      <c r="EX2316" s="166"/>
      <c r="EY2316" s="166"/>
      <c r="EZ2316" s="166"/>
      <c r="FA2316" s="166"/>
      <c r="FB2316" s="166"/>
      <c r="FC2316" s="166"/>
      <c r="FD2316" s="166"/>
      <c r="FE2316" s="166"/>
      <c r="FF2316" s="166"/>
      <c r="FG2316" s="166"/>
      <c r="FH2316" s="166"/>
      <c r="FI2316" s="166"/>
      <c r="FJ2316" s="166"/>
    </row>
    <row r="2317" spans="13:166" s="19" customFormat="1">
      <c r="M2317" s="166"/>
      <c r="N2317" s="166"/>
      <c r="O2317" s="166"/>
      <c r="P2317" s="166"/>
      <c r="Q2317" s="166"/>
      <c r="R2317" s="166"/>
      <c r="S2317" s="166"/>
      <c r="T2317" s="166"/>
      <c r="U2317" s="166"/>
      <c r="V2317" s="166"/>
      <c r="W2317" s="166"/>
      <c r="X2317" s="166"/>
      <c r="Y2317" s="166"/>
      <c r="Z2317" s="166"/>
      <c r="AA2317" s="166"/>
      <c r="AB2317" s="166"/>
      <c r="AC2317" s="166"/>
      <c r="AD2317" s="166"/>
      <c r="AE2317" s="166"/>
      <c r="AF2317" s="166"/>
      <c r="AG2317" s="166"/>
      <c r="AH2317" s="167"/>
      <c r="AI2317" s="167"/>
      <c r="AJ2317" s="167"/>
      <c r="AK2317" s="167"/>
      <c r="AL2317" s="167"/>
      <c r="AM2317" s="167"/>
      <c r="AN2317" s="167"/>
      <c r="AO2317" s="167"/>
      <c r="AP2317" s="167"/>
      <c r="AQ2317" s="167"/>
      <c r="AR2317" s="167"/>
      <c r="AS2317" s="167"/>
      <c r="AT2317" s="167"/>
      <c r="AU2317" s="167"/>
      <c r="AV2317" s="167"/>
      <c r="AW2317" s="167"/>
      <c r="AX2317" s="167"/>
      <c r="AY2317" s="167"/>
      <c r="AZ2317" s="167"/>
      <c r="BA2317" s="167"/>
      <c r="BB2317" s="167"/>
      <c r="BC2317" s="167"/>
      <c r="BD2317" s="167"/>
      <c r="BE2317" s="167"/>
      <c r="BF2317" s="167"/>
      <c r="BG2317" s="167"/>
      <c r="BH2317" s="167"/>
      <c r="BI2317" s="167"/>
      <c r="BJ2317" s="167"/>
      <c r="BK2317" s="167"/>
      <c r="BL2317" s="166"/>
      <c r="BM2317" s="166"/>
      <c r="BN2317" s="166"/>
      <c r="BO2317" s="166"/>
      <c r="BP2317" s="166"/>
      <c r="BQ2317" s="166"/>
      <c r="BR2317" s="166"/>
      <c r="BS2317" s="166"/>
      <c r="BT2317" s="166"/>
      <c r="BU2317" s="166"/>
      <c r="BV2317" s="166"/>
      <c r="BW2317" s="166"/>
      <c r="BX2317" s="166"/>
      <c r="BY2317" s="166"/>
      <c r="BZ2317" s="166"/>
      <c r="CA2317" s="166"/>
      <c r="CB2317" s="166"/>
      <c r="CC2317" s="166"/>
      <c r="CD2317" s="166"/>
      <c r="CE2317" s="166"/>
      <c r="CF2317" s="166"/>
      <c r="CG2317" s="166"/>
      <c r="CH2317" s="166"/>
      <c r="CI2317" s="166"/>
      <c r="CJ2317" s="166"/>
      <c r="CK2317" s="166"/>
      <c r="CL2317" s="166"/>
      <c r="CM2317" s="166"/>
      <c r="CN2317" s="166"/>
      <c r="CO2317" s="166"/>
      <c r="CP2317" s="166"/>
      <c r="CQ2317" s="166"/>
      <c r="CR2317" s="166"/>
      <c r="CS2317" s="166"/>
      <c r="CT2317" s="166"/>
      <c r="CU2317" s="166"/>
      <c r="CV2317" s="166"/>
      <c r="CW2317" s="166"/>
      <c r="CX2317" s="166"/>
      <c r="CY2317" s="166"/>
      <c r="CZ2317" s="166"/>
      <c r="DA2317" s="166"/>
      <c r="DB2317" s="166"/>
      <c r="DC2317" s="166"/>
      <c r="DD2317" s="166"/>
      <c r="DE2317" s="166"/>
      <c r="DF2317" s="166"/>
      <c r="DG2317" s="166"/>
      <c r="DH2317" s="166"/>
      <c r="DI2317" s="166"/>
      <c r="DJ2317" s="166"/>
      <c r="DK2317" s="166"/>
      <c r="DL2317" s="166"/>
      <c r="DM2317" s="166"/>
      <c r="DN2317" s="166"/>
      <c r="DO2317" s="166"/>
      <c r="DP2317" s="166"/>
      <c r="DQ2317" s="166"/>
      <c r="DR2317" s="166"/>
      <c r="DS2317" s="166"/>
      <c r="DT2317" s="166"/>
      <c r="DU2317" s="166"/>
      <c r="DV2317" s="166"/>
      <c r="DW2317" s="166"/>
      <c r="DX2317" s="166"/>
      <c r="DY2317" s="166"/>
      <c r="DZ2317" s="166"/>
      <c r="EA2317" s="166"/>
      <c r="EB2317" s="166"/>
      <c r="EC2317" s="166"/>
      <c r="ED2317" s="166"/>
      <c r="EE2317" s="166"/>
      <c r="EF2317" s="166"/>
      <c r="EG2317" s="166"/>
      <c r="EH2317" s="166"/>
      <c r="EI2317" s="166"/>
      <c r="EJ2317" s="166"/>
      <c r="EK2317" s="166"/>
      <c r="EL2317" s="166"/>
      <c r="EM2317" s="166"/>
      <c r="EN2317" s="166"/>
      <c r="EO2317" s="166"/>
      <c r="EP2317" s="166"/>
      <c r="EQ2317" s="166"/>
      <c r="ER2317" s="166"/>
      <c r="ES2317" s="166"/>
      <c r="ET2317" s="166"/>
      <c r="EU2317" s="166"/>
      <c r="EV2317" s="166"/>
      <c r="EW2317" s="166"/>
      <c r="EX2317" s="166"/>
      <c r="EY2317" s="166"/>
      <c r="EZ2317" s="166"/>
      <c r="FA2317" s="166"/>
      <c r="FB2317" s="166"/>
      <c r="FC2317" s="166"/>
      <c r="FD2317" s="166"/>
      <c r="FE2317" s="166"/>
      <c r="FF2317" s="166"/>
      <c r="FG2317" s="166"/>
      <c r="FH2317" s="166"/>
      <c r="FI2317" s="166"/>
      <c r="FJ2317" s="166"/>
    </row>
    <row r="2318" spans="13:166" s="19" customFormat="1">
      <c r="M2318" s="166"/>
      <c r="N2318" s="166"/>
      <c r="O2318" s="166"/>
      <c r="P2318" s="166"/>
      <c r="Q2318" s="166"/>
      <c r="R2318" s="166"/>
      <c r="S2318" s="166"/>
      <c r="T2318" s="166"/>
      <c r="U2318" s="166"/>
      <c r="V2318" s="166"/>
      <c r="W2318" s="166"/>
      <c r="X2318" s="166"/>
      <c r="Y2318" s="166"/>
      <c r="Z2318" s="166"/>
      <c r="AA2318" s="166"/>
      <c r="AB2318" s="166"/>
      <c r="AC2318" s="166"/>
      <c r="AD2318" s="166"/>
      <c r="AE2318" s="166"/>
      <c r="AF2318" s="166"/>
      <c r="AG2318" s="166"/>
      <c r="AH2318" s="167"/>
      <c r="AI2318" s="167"/>
      <c r="AJ2318" s="167"/>
      <c r="AK2318" s="167"/>
      <c r="AL2318" s="167"/>
      <c r="AM2318" s="167"/>
      <c r="AN2318" s="167"/>
      <c r="AO2318" s="167"/>
      <c r="AP2318" s="167"/>
      <c r="AQ2318" s="167"/>
      <c r="AR2318" s="167"/>
      <c r="AS2318" s="167"/>
      <c r="AT2318" s="167"/>
      <c r="AU2318" s="167"/>
      <c r="AV2318" s="167"/>
      <c r="AW2318" s="167"/>
      <c r="AX2318" s="167"/>
      <c r="AY2318" s="167"/>
      <c r="AZ2318" s="167"/>
      <c r="BA2318" s="167"/>
      <c r="BB2318" s="167"/>
      <c r="BC2318" s="167"/>
      <c r="BD2318" s="167"/>
      <c r="BE2318" s="167"/>
      <c r="BF2318" s="167"/>
      <c r="BG2318" s="167"/>
      <c r="BH2318" s="167"/>
      <c r="BI2318" s="167"/>
      <c r="BJ2318" s="167"/>
      <c r="BK2318" s="167"/>
      <c r="BL2318" s="166"/>
      <c r="BM2318" s="166"/>
      <c r="BN2318" s="166"/>
      <c r="BO2318" s="166"/>
      <c r="BP2318" s="166"/>
      <c r="BQ2318" s="166"/>
      <c r="BR2318" s="166"/>
      <c r="BS2318" s="166"/>
      <c r="BT2318" s="166"/>
      <c r="BU2318" s="166"/>
      <c r="BV2318" s="166"/>
      <c r="BW2318" s="166"/>
      <c r="BX2318" s="166"/>
      <c r="BY2318" s="166"/>
      <c r="BZ2318" s="166"/>
      <c r="CA2318" s="166"/>
      <c r="CB2318" s="166"/>
      <c r="CC2318" s="166"/>
      <c r="CD2318" s="166"/>
      <c r="CE2318" s="166"/>
      <c r="CF2318" s="166"/>
      <c r="CG2318" s="166"/>
      <c r="CH2318" s="166"/>
      <c r="CI2318" s="166"/>
      <c r="CJ2318" s="166"/>
      <c r="CK2318" s="166"/>
      <c r="CL2318" s="166"/>
      <c r="CM2318" s="166"/>
      <c r="CN2318" s="166"/>
      <c r="CO2318" s="166"/>
      <c r="CP2318" s="166"/>
      <c r="CQ2318" s="166"/>
      <c r="CR2318" s="166"/>
      <c r="CS2318" s="166"/>
      <c r="CT2318" s="166"/>
      <c r="CU2318" s="166"/>
      <c r="CV2318" s="166"/>
      <c r="CW2318" s="166"/>
      <c r="CX2318" s="166"/>
      <c r="CY2318" s="166"/>
      <c r="CZ2318" s="166"/>
      <c r="DA2318" s="166"/>
      <c r="DB2318" s="166"/>
      <c r="DC2318" s="166"/>
      <c r="DD2318" s="166"/>
      <c r="DE2318" s="166"/>
      <c r="DF2318" s="166"/>
      <c r="DG2318" s="166"/>
      <c r="DH2318" s="166"/>
      <c r="DI2318" s="166"/>
      <c r="DJ2318" s="166"/>
      <c r="DK2318" s="166"/>
      <c r="DL2318" s="166"/>
      <c r="DM2318" s="166"/>
      <c r="DN2318" s="166"/>
      <c r="DO2318" s="166"/>
      <c r="DP2318" s="166"/>
      <c r="DQ2318" s="166"/>
      <c r="DR2318" s="166"/>
      <c r="DS2318" s="166"/>
      <c r="DT2318" s="166"/>
      <c r="DU2318" s="166"/>
      <c r="DV2318" s="166"/>
      <c r="DW2318" s="166"/>
      <c r="DX2318" s="166"/>
      <c r="DY2318" s="166"/>
      <c r="DZ2318" s="166"/>
      <c r="EA2318" s="166"/>
      <c r="EB2318" s="166"/>
      <c r="EC2318" s="166"/>
      <c r="ED2318" s="166"/>
      <c r="EE2318" s="166"/>
      <c r="EF2318" s="166"/>
      <c r="EG2318" s="166"/>
      <c r="EH2318" s="166"/>
      <c r="EI2318" s="166"/>
      <c r="EJ2318" s="166"/>
      <c r="EK2318" s="166"/>
      <c r="EL2318" s="166"/>
      <c r="EM2318" s="166"/>
      <c r="EN2318" s="166"/>
      <c r="EO2318" s="166"/>
      <c r="EP2318" s="166"/>
      <c r="EQ2318" s="166"/>
      <c r="ER2318" s="166"/>
      <c r="ES2318" s="166"/>
      <c r="ET2318" s="166"/>
      <c r="EU2318" s="166"/>
      <c r="EV2318" s="166"/>
      <c r="EW2318" s="166"/>
      <c r="EX2318" s="166"/>
      <c r="EY2318" s="166"/>
      <c r="EZ2318" s="166"/>
      <c r="FA2318" s="166"/>
      <c r="FB2318" s="166"/>
      <c r="FC2318" s="166"/>
      <c r="FD2318" s="166"/>
      <c r="FE2318" s="166"/>
      <c r="FF2318" s="166"/>
      <c r="FG2318" s="166"/>
      <c r="FH2318" s="166"/>
      <c r="FI2318" s="166"/>
      <c r="FJ2318" s="166"/>
    </row>
    <row r="2319" spans="13:166" s="19" customFormat="1">
      <c r="M2319" s="166"/>
      <c r="N2319" s="166"/>
      <c r="O2319" s="166"/>
      <c r="P2319" s="166"/>
      <c r="Q2319" s="166"/>
      <c r="R2319" s="166"/>
      <c r="S2319" s="166"/>
      <c r="T2319" s="166"/>
      <c r="U2319" s="166"/>
      <c r="V2319" s="166"/>
      <c r="W2319" s="166"/>
      <c r="X2319" s="166"/>
      <c r="Y2319" s="166"/>
      <c r="Z2319" s="166"/>
      <c r="AA2319" s="166"/>
      <c r="AB2319" s="166"/>
      <c r="AC2319" s="166"/>
      <c r="AD2319" s="166"/>
      <c r="AE2319" s="166"/>
      <c r="AF2319" s="166"/>
      <c r="AG2319" s="166"/>
      <c r="AH2319" s="167"/>
      <c r="AI2319" s="167"/>
      <c r="AJ2319" s="167"/>
      <c r="AK2319" s="167"/>
      <c r="AL2319" s="167"/>
      <c r="AM2319" s="167"/>
      <c r="AN2319" s="167"/>
      <c r="AO2319" s="167"/>
      <c r="AP2319" s="167"/>
      <c r="AQ2319" s="167"/>
      <c r="AR2319" s="167"/>
      <c r="AS2319" s="167"/>
      <c r="AT2319" s="167"/>
      <c r="AU2319" s="167"/>
      <c r="AV2319" s="167"/>
      <c r="AW2319" s="167"/>
      <c r="AX2319" s="167"/>
      <c r="AY2319" s="167"/>
      <c r="AZ2319" s="167"/>
      <c r="BA2319" s="167"/>
      <c r="BB2319" s="167"/>
      <c r="BC2319" s="167"/>
      <c r="BD2319" s="167"/>
      <c r="BE2319" s="167"/>
      <c r="BF2319" s="167"/>
      <c r="BG2319" s="167"/>
      <c r="BH2319" s="167"/>
      <c r="BI2319" s="167"/>
      <c r="BJ2319" s="167"/>
      <c r="BK2319" s="167"/>
      <c r="BL2319" s="166"/>
      <c r="BM2319" s="166"/>
      <c r="BN2319" s="166"/>
      <c r="BO2319" s="166"/>
      <c r="BP2319" s="166"/>
      <c r="BQ2319" s="166"/>
      <c r="BR2319" s="166"/>
      <c r="BS2319" s="166"/>
      <c r="BT2319" s="166"/>
      <c r="BU2319" s="166"/>
      <c r="BV2319" s="166"/>
      <c r="BW2319" s="166"/>
      <c r="BX2319" s="166"/>
      <c r="BY2319" s="166"/>
      <c r="BZ2319" s="166"/>
      <c r="CA2319" s="166"/>
      <c r="CB2319" s="166"/>
      <c r="CC2319" s="166"/>
      <c r="CD2319" s="166"/>
      <c r="CE2319" s="166"/>
      <c r="CF2319" s="166"/>
      <c r="CG2319" s="166"/>
      <c r="CH2319" s="166"/>
      <c r="CI2319" s="166"/>
      <c r="CJ2319" s="166"/>
      <c r="CK2319" s="166"/>
      <c r="CL2319" s="166"/>
      <c r="CM2319" s="166"/>
      <c r="CN2319" s="166"/>
      <c r="CO2319" s="166"/>
      <c r="CP2319" s="166"/>
      <c r="CQ2319" s="166"/>
      <c r="CR2319" s="166"/>
      <c r="CS2319" s="166"/>
      <c r="CT2319" s="166"/>
      <c r="CU2319" s="166"/>
      <c r="CV2319" s="166"/>
      <c r="CW2319" s="166"/>
      <c r="CX2319" s="166"/>
      <c r="CY2319" s="166"/>
      <c r="CZ2319" s="166"/>
      <c r="DA2319" s="166"/>
      <c r="DB2319" s="166"/>
      <c r="DC2319" s="166"/>
      <c r="DD2319" s="166"/>
      <c r="DE2319" s="166"/>
      <c r="DF2319" s="166"/>
      <c r="DG2319" s="166"/>
      <c r="DH2319" s="166"/>
      <c r="DI2319" s="166"/>
      <c r="DJ2319" s="166"/>
      <c r="DK2319" s="166"/>
      <c r="DL2319" s="166"/>
      <c r="DM2319" s="166"/>
      <c r="DN2319" s="166"/>
      <c r="DO2319" s="166"/>
      <c r="DP2319" s="166"/>
      <c r="DQ2319" s="166"/>
      <c r="DR2319" s="166"/>
      <c r="DS2319" s="166"/>
      <c r="DT2319" s="166"/>
      <c r="DU2319" s="166"/>
      <c r="DV2319" s="166"/>
      <c r="DW2319" s="166"/>
      <c r="DX2319" s="166"/>
      <c r="DY2319" s="166"/>
      <c r="DZ2319" s="166"/>
      <c r="EA2319" s="166"/>
      <c r="EB2319" s="166"/>
      <c r="EC2319" s="166"/>
      <c r="ED2319" s="166"/>
      <c r="EE2319" s="166"/>
      <c r="EF2319" s="166"/>
      <c r="EG2319" s="166"/>
      <c r="EH2319" s="166"/>
      <c r="EI2319" s="166"/>
      <c r="EJ2319" s="166"/>
      <c r="EK2319" s="166"/>
      <c r="EL2319" s="166"/>
      <c r="EM2319" s="166"/>
      <c r="EN2319" s="166"/>
      <c r="EO2319" s="166"/>
      <c r="EP2319" s="166"/>
      <c r="EQ2319" s="166"/>
      <c r="ER2319" s="166"/>
      <c r="ES2319" s="166"/>
      <c r="ET2319" s="166"/>
      <c r="EU2319" s="166"/>
      <c r="EV2319" s="166"/>
      <c r="EW2319" s="166"/>
      <c r="EX2319" s="166"/>
      <c r="EY2319" s="166"/>
      <c r="EZ2319" s="166"/>
      <c r="FA2319" s="166"/>
      <c r="FB2319" s="166"/>
      <c r="FC2319" s="166"/>
      <c r="FD2319" s="166"/>
      <c r="FE2319" s="166"/>
      <c r="FF2319" s="166"/>
      <c r="FG2319" s="166"/>
      <c r="FH2319" s="166"/>
      <c r="FI2319" s="166"/>
      <c r="FJ2319" s="166"/>
    </row>
    <row r="2320" spans="13:166" s="19" customFormat="1">
      <c r="M2320" s="166"/>
      <c r="N2320" s="166"/>
      <c r="O2320" s="166"/>
      <c r="P2320" s="166"/>
      <c r="Q2320" s="166"/>
      <c r="R2320" s="166"/>
      <c r="S2320" s="166"/>
      <c r="T2320" s="166"/>
      <c r="U2320" s="166"/>
      <c r="V2320" s="166"/>
      <c r="W2320" s="166"/>
      <c r="X2320" s="166"/>
      <c r="Y2320" s="166"/>
      <c r="Z2320" s="166"/>
      <c r="AA2320" s="166"/>
      <c r="AB2320" s="166"/>
      <c r="AC2320" s="166"/>
      <c r="AD2320" s="166"/>
      <c r="AE2320" s="166"/>
      <c r="AF2320" s="166"/>
      <c r="AG2320" s="166"/>
      <c r="AH2320" s="167"/>
      <c r="AI2320" s="167"/>
      <c r="AJ2320" s="167"/>
      <c r="AK2320" s="167"/>
      <c r="AL2320" s="167"/>
      <c r="AM2320" s="167"/>
      <c r="AN2320" s="167"/>
      <c r="AO2320" s="167"/>
      <c r="AP2320" s="167"/>
      <c r="AQ2320" s="167"/>
      <c r="AR2320" s="167"/>
      <c r="AS2320" s="167"/>
      <c r="AT2320" s="167"/>
      <c r="AU2320" s="167"/>
      <c r="AV2320" s="167"/>
      <c r="AW2320" s="167"/>
      <c r="AX2320" s="167"/>
      <c r="AY2320" s="167"/>
      <c r="AZ2320" s="167"/>
      <c r="BA2320" s="167"/>
      <c r="BB2320" s="167"/>
      <c r="BC2320" s="167"/>
      <c r="BD2320" s="167"/>
      <c r="BE2320" s="167"/>
      <c r="BF2320" s="167"/>
      <c r="BG2320" s="167"/>
      <c r="BH2320" s="167"/>
      <c r="BI2320" s="167"/>
      <c r="BJ2320" s="167"/>
      <c r="BK2320" s="167"/>
      <c r="BL2320" s="166"/>
      <c r="BM2320" s="166"/>
      <c r="BN2320" s="166"/>
      <c r="BO2320" s="166"/>
      <c r="BP2320" s="166"/>
      <c r="BQ2320" s="166"/>
      <c r="BR2320" s="166"/>
      <c r="BS2320" s="166"/>
      <c r="BT2320" s="166"/>
      <c r="BU2320" s="166"/>
      <c r="BV2320" s="166"/>
      <c r="BW2320" s="166"/>
      <c r="BX2320" s="166"/>
      <c r="BY2320" s="166"/>
      <c r="BZ2320" s="166"/>
      <c r="CA2320" s="166"/>
      <c r="CB2320" s="166"/>
      <c r="CC2320" s="166"/>
      <c r="CD2320" s="166"/>
      <c r="CE2320" s="166"/>
      <c r="CF2320" s="166"/>
      <c r="CG2320" s="166"/>
      <c r="CH2320" s="166"/>
      <c r="CI2320" s="166"/>
      <c r="CJ2320" s="166"/>
      <c r="CK2320" s="166"/>
      <c r="CL2320" s="166"/>
      <c r="CM2320" s="166"/>
      <c r="CN2320" s="166"/>
      <c r="CO2320" s="166"/>
      <c r="CP2320" s="166"/>
      <c r="CQ2320" s="166"/>
      <c r="CR2320" s="166"/>
      <c r="CS2320" s="166"/>
      <c r="CT2320" s="166"/>
      <c r="CU2320" s="166"/>
      <c r="CV2320" s="166"/>
      <c r="CW2320" s="166"/>
      <c r="CX2320" s="166"/>
      <c r="CY2320" s="166"/>
      <c r="CZ2320" s="166"/>
      <c r="DA2320" s="166"/>
      <c r="DB2320" s="166"/>
      <c r="DC2320" s="166"/>
      <c r="DD2320" s="166"/>
      <c r="DE2320" s="166"/>
      <c r="DF2320" s="166"/>
      <c r="DG2320" s="166"/>
      <c r="DH2320" s="166"/>
      <c r="DI2320" s="166"/>
      <c r="DJ2320" s="166"/>
      <c r="DK2320" s="166"/>
      <c r="DL2320" s="166"/>
      <c r="DM2320" s="166"/>
      <c r="DN2320" s="166"/>
      <c r="DO2320" s="166"/>
      <c r="DP2320" s="166"/>
      <c r="DQ2320" s="166"/>
      <c r="DR2320" s="166"/>
      <c r="DS2320" s="166"/>
      <c r="DT2320" s="166"/>
      <c r="DU2320" s="166"/>
      <c r="DV2320" s="166"/>
      <c r="DW2320" s="166"/>
      <c r="DX2320" s="166"/>
      <c r="DY2320" s="166"/>
      <c r="DZ2320" s="166"/>
      <c r="EA2320" s="166"/>
      <c r="EB2320" s="166"/>
      <c r="EC2320" s="166"/>
      <c r="ED2320" s="166"/>
      <c r="EE2320" s="166"/>
      <c r="EF2320" s="166"/>
      <c r="EG2320" s="166"/>
      <c r="EH2320" s="166"/>
      <c r="EI2320" s="166"/>
      <c r="EJ2320" s="166"/>
      <c r="EK2320" s="166"/>
      <c r="EL2320" s="166"/>
      <c r="EM2320" s="166"/>
      <c r="EN2320" s="166"/>
      <c r="EO2320" s="166"/>
      <c r="EP2320" s="166"/>
      <c r="EQ2320" s="166"/>
      <c r="ER2320" s="166"/>
      <c r="ES2320" s="166"/>
      <c r="ET2320" s="166"/>
      <c r="EU2320" s="166"/>
      <c r="EV2320" s="166"/>
      <c r="EW2320" s="166"/>
      <c r="EX2320" s="166"/>
      <c r="EY2320" s="166"/>
      <c r="EZ2320" s="166"/>
      <c r="FA2320" s="166"/>
      <c r="FB2320" s="166"/>
      <c r="FC2320" s="166"/>
      <c r="FD2320" s="166"/>
      <c r="FE2320" s="166"/>
      <c r="FF2320" s="166"/>
      <c r="FG2320" s="166"/>
      <c r="FH2320" s="166"/>
      <c r="FI2320" s="166"/>
      <c r="FJ2320" s="166"/>
    </row>
    <row r="2321" spans="13:166" s="19" customFormat="1">
      <c r="M2321" s="166"/>
      <c r="N2321" s="166"/>
      <c r="O2321" s="166"/>
      <c r="P2321" s="166"/>
      <c r="Q2321" s="166"/>
      <c r="R2321" s="166"/>
      <c r="S2321" s="166"/>
      <c r="T2321" s="166"/>
      <c r="U2321" s="166"/>
      <c r="V2321" s="166"/>
      <c r="W2321" s="166"/>
      <c r="X2321" s="166"/>
      <c r="Y2321" s="166"/>
      <c r="Z2321" s="166"/>
      <c r="AA2321" s="166"/>
      <c r="AB2321" s="166"/>
      <c r="AC2321" s="166"/>
      <c r="AD2321" s="166"/>
      <c r="AE2321" s="166"/>
      <c r="AF2321" s="166"/>
      <c r="AG2321" s="166"/>
      <c r="AH2321" s="167"/>
      <c r="AI2321" s="167"/>
      <c r="AJ2321" s="167"/>
      <c r="AK2321" s="167"/>
      <c r="AL2321" s="167"/>
      <c r="AM2321" s="167"/>
      <c r="AN2321" s="167"/>
      <c r="AO2321" s="167"/>
      <c r="AP2321" s="167"/>
      <c r="AQ2321" s="167"/>
      <c r="AR2321" s="167"/>
      <c r="AS2321" s="167"/>
      <c r="AT2321" s="167"/>
      <c r="AU2321" s="167"/>
      <c r="AV2321" s="167"/>
      <c r="AW2321" s="167"/>
      <c r="AX2321" s="167"/>
      <c r="AY2321" s="167"/>
      <c r="AZ2321" s="167"/>
      <c r="BA2321" s="167"/>
      <c r="BB2321" s="167"/>
      <c r="BC2321" s="167"/>
      <c r="BD2321" s="167"/>
      <c r="BE2321" s="167"/>
      <c r="BF2321" s="167"/>
      <c r="BG2321" s="167"/>
      <c r="BH2321" s="167"/>
      <c r="BI2321" s="167"/>
      <c r="BJ2321" s="167"/>
      <c r="BK2321" s="167"/>
      <c r="BL2321" s="166"/>
      <c r="BM2321" s="166"/>
      <c r="BN2321" s="166"/>
      <c r="BO2321" s="166"/>
      <c r="BP2321" s="166"/>
      <c r="BQ2321" s="166"/>
      <c r="BR2321" s="166"/>
      <c r="BS2321" s="166"/>
      <c r="BT2321" s="166"/>
      <c r="BU2321" s="166"/>
      <c r="BV2321" s="166"/>
      <c r="BW2321" s="166"/>
      <c r="BX2321" s="166"/>
      <c r="BY2321" s="166"/>
      <c r="BZ2321" s="166"/>
      <c r="CA2321" s="166"/>
      <c r="CB2321" s="166"/>
      <c r="CC2321" s="166"/>
      <c r="CD2321" s="166"/>
      <c r="CE2321" s="166"/>
      <c r="CF2321" s="166"/>
      <c r="CG2321" s="166"/>
      <c r="CH2321" s="166"/>
      <c r="CI2321" s="166"/>
      <c r="CJ2321" s="166"/>
      <c r="CK2321" s="166"/>
      <c r="CL2321" s="166"/>
      <c r="CM2321" s="166"/>
      <c r="CN2321" s="166"/>
      <c r="CO2321" s="166"/>
      <c r="CP2321" s="166"/>
      <c r="CQ2321" s="166"/>
      <c r="CR2321" s="166"/>
      <c r="CS2321" s="166"/>
      <c r="CT2321" s="166"/>
      <c r="CU2321" s="166"/>
      <c r="CV2321" s="166"/>
      <c r="CW2321" s="166"/>
      <c r="CX2321" s="166"/>
      <c r="CY2321" s="166"/>
      <c r="CZ2321" s="166"/>
      <c r="DA2321" s="166"/>
      <c r="DB2321" s="166"/>
      <c r="DC2321" s="166"/>
      <c r="DD2321" s="166"/>
      <c r="DE2321" s="166"/>
      <c r="DF2321" s="166"/>
      <c r="DG2321" s="166"/>
      <c r="DH2321" s="166"/>
      <c r="DI2321" s="166"/>
      <c r="DJ2321" s="166"/>
      <c r="DK2321" s="166"/>
      <c r="DL2321" s="166"/>
      <c r="DM2321" s="166"/>
      <c r="DN2321" s="166"/>
      <c r="DO2321" s="166"/>
      <c r="DP2321" s="166"/>
      <c r="DQ2321" s="166"/>
      <c r="DR2321" s="166"/>
      <c r="DS2321" s="166"/>
      <c r="DT2321" s="166"/>
      <c r="DU2321" s="166"/>
      <c r="DV2321" s="166"/>
      <c r="DW2321" s="166"/>
      <c r="DX2321" s="166"/>
      <c r="DY2321" s="166"/>
      <c r="DZ2321" s="166"/>
      <c r="EA2321" s="166"/>
      <c r="EB2321" s="166"/>
      <c r="EC2321" s="166"/>
      <c r="ED2321" s="166"/>
      <c r="EE2321" s="166"/>
      <c r="EF2321" s="166"/>
      <c r="EG2321" s="166"/>
      <c r="EH2321" s="166"/>
      <c r="EI2321" s="166"/>
      <c r="EJ2321" s="166"/>
      <c r="EK2321" s="166"/>
      <c r="EL2321" s="166"/>
      <c r="EM2321" s="166"/>
      <c r="EN2321" s="166"/>
      <c r="EO2321" s="166"/>
      <c r="EP2321" s="166"/>
      <c r="EQ2321" s="166"/>
      <c r="ER2321" s="166"/>
      <c r="ES2321" s="166"/>
      <c r="ET2321" s="166"/>
      <c r="EU2321" s="166"/>
      <c r="EV2321" s="166"/>
      <c r="EW2321" s="166"/>
      <c r="EX2321" s="166"/>
      <c r="EY2321" s="166"/>
      <c r="EZ2321" s="166"/>
      <c r="FA2321" s="166"/>
      <c r="FB2321" s="166"/>
      <c r="FC2321" s="166"/>
      <c r="FD2321" s="166"/>
      <c r="FE2321" s="166"/>
      <c r="FF2321" s="166"/>
      <c r="FG2321" s="166"/>
      <c r="FH2321" s="166"/>
      <c r="FI2321" s="166"/>
      <c r="FJ2321" s="166"/>
    </row>
    <row r="2322" spans="13:166" s="19" customFormat="1">
      <c r="M2322" s="166"/>
      <c r="N2322" s="166"/>
      <c r="O2322" s="166"/>
      <c r="P2322" s="166"/>
      <c r="Q2322" s="166"/>
      <c r="R2322" s="166"/>
      <c r="S2322" s="166"/>
      <c r="T2322" s="166"/>
      <c r="U2322" s="166"/>
      <c r="V2322" s="166"/>
      <c r="W2322" s="166"/>
      <c r="X2322" s="166"/>
      <c r="Y2322" s="166"/>
      <c r="Z2322" s="166"/>
      <c r="AA2322" s="166"/>
      <c r="AB2322" s="166"/>
      <c r="AC2322" s="166"/>
      <c r="AD2322" s="166"/>
      <c r="AE2322" s="166"/>
      <c r="AF2322" s="166"/>
      <c r="AG2322" s="166"/>
      <c r="AH2322" s="167"/>
      <c r="AI2322" s="167"/>
      <c r="AJ2322" s="167"/>
      <c r="AK2322" s="167"/>
      <c r="AL2322" s="167"/>
      <c r="AM2322" s="167"/>
      <c r="AN2322" s="167"/>
      <c r="AO2322" s="167"/>
      <c r="AP2322" s="167"/>
      <c r="AQ2322" s="167"/>
      <c r="AR2322" s="167"/>
      <c r="AS2322" s="167"/>
      <c r="AT2322" s="167"/>
      <c r="AU2322" s="167"/>
      <c r="AV2322" s="167"/>
      <c r="AW2322" s="167"/>
      <c r="AX2322" s="167"/>
      <c r="AY2322" s="167"/>
      <c r="AZ2322" s="167"/>
      <c r="BA2322" s="167"/>
      <c r="BB2322" s="167"/>
      <c r="BC2322" s="167"/>
      <c r="BD2322" s="167"/>
      <c r="BE2322" s="167"/>
      <c r="BF2322" s="167"/>
      <c r="BG2322" s="167"/>
      <c r="BH2322" s="167"/>
      <c r="BI2322" s="167"/>
      <c r="BJ2322" s="167"/>
      <c r="BK2322" s="167"/>
      <c r="BL2322" s="166"/>
      <c r="BM2322" s="166"/>
      <c r="BN2322" s="166"/>
      <c r="BO2322" s="166"/>
      <c r="BP2322" s="166"/>
      <c r="BQ2322" s="166"/>
      <c r="BR2322" s="166"/>
      <c r="BS2322" s="166"/>
      <c r="BT2322" s="166"/>
      <c r="BU2322" s="166"/>
      <c r="BV2322" s="166"/>
      <c r="BW2322" s="166"/>
      <c r="BX2322" s="166"/>
      <c r="BY2322" s="166"/>
      <c r="BZ2322" s="166"/>
      <c r="CA2322" s="166"/>
      <c r="CB2322" s="166"/>
      <c r="CC2322" s="166"/>
      <c r="CD2322" s="166"/>
      <c r="CE2322" s="166"/>
      <c r="CF2322" s="166"/>
      <c r="CG2322" s="166"/>
      <c r="CH2322" s="166"/>
      <c r="CI2322" s="166"/>
      <c r="CJ2322" s="166"/>
      <c r="CK2322" s="166"/>
      <c r="CL2322" s="166"/>
      <c r="CM2322" s="166"/>
      <c r="CN2322" s="166"/>
      <c r="CO2322" s="166"/>
      <c r="CP2322" s="166"/>
      <c r="CQ2322" s="166"/>
      <c r="CR2322" s="166"/>
      <c r="CS2322" s="166"/>
      <c r="CT2322" s="166"/>
      <c r="CU2322" s="166"/>
      <c r="CV2322" s="166"/>
      <c r="CW2322" s="166"/>
      <c r="CX2322" s="166"/>
      <c r="CY2322" s="166"/>
      <c r="CZ2322" s="166"/>
      <c r="DA2322" s="166"/>
      <c r="DB2322" s="166"/>
      <c r="DC2322" s="166"/>
      <c r="DD2322" s="166"/>
      <c r="DE2322" s="166"/>
      <c r="DF2322" s="166"/>
      <c r="DG2322" s="166"/>
      <c r="DH2322" s="166"/>
      <c r="DI2322" s="166"/>
      <c r="DJ2322" s="166"/>
      <c r="DK2322" s="166"/>
      <c r="DL2322" s="166"/>
      <c r="DM2322" s="166"/>
      <c r="DN2322" s="166"/>
      <c r="DO2322" s="166"/>
      <c r="DP2322" s="166"/>
      <c r="DQ2322" s="166"/>
      <c r="DR2322" s="166"/>
      <c r="DS2322" s="166"/>
      <c r="DT2322" s="166"/>
      <c r="DU2322" s="166"/>
      <c r="DV2322" s="166"/>
      <c r="DW2322" s="166"/>
      <c r="DX2322" s="166"/>
      <c r="DY2322" s="166"/>
      <c r="DZ2322" s="166"/>
      <c r="EA2322" s="166"/>
      <c r="EB2322" s="166"/>
      <c r="EC2322" s="166"/>
      <c r="ED2322" s="166"/>
      <c r="EE2322" s="166"/>
      <c r="EF2322" s="166"/>
      <c r="EG2322" s="166"/>
      <c r="EH2322" s="166"/>
      <c r="EI2322" s="166"/>
      <c r="EJ2322" s="166"/>
      <c r="EK2322" s="166"/>
      <c r="EL2322" s="166"/>
      <c r="EM2322" s="166"/>
      <c r="EN2322" s="166"/>
      <c r="EO2322" s="166"/>
      <c r="EP2322" s="166"/>
      <c r="EQ2322" s="166"/>
      <c r="ER2322" s="166"/>
      <c r="ES2322" s="166"/>
      <c r="ET2322" s="166"/>
      <c r="EU2322" s="166"/>
      <c r="EV2322" s="166"/>
      <c r="EW2322" s="166"/>
      <c r="EX2322" s="166"/>
      <c r="EY2322" s="166"/>
      <c r="EZ2322" s="166"/>
      <c r="FA2322" s="166"/>
      <c r="FB2322" s="166"/>
      <c r="FC2322" s="166"/>
      <c r="FD2322" s="166"/>
      <c r="FE2322" s="166"/>
      <c r="FF2322" s="166"/>
      <c r="FG2322" s="166"/>
      <c r="FH2322" s="166"/>
      <c r="FI2322" s="166"/>
      <c r="FJ2322" s="166"/>
    </row>
    <row r="2323" spans="13:166" s="19" customFormat="1">
      <c r="M2323" s="166"/>
      <c r="N2323" s="166"/>
      <c r="O2323" s="166"/>
      <c r="P2323" s="166"/>
      <c r="Q2323" s="166"/>
      <c r="R2323" s="166"/>
      <c r="S2323" s="166"/>
      <c r="T2323" s="166"/>
      <c r="U2323" s="166"/>
      <c r="V2323" s="166"/>
      <c r="W2323" s="166"/>
      <c r="X2323" s="166"/>
      <c r="Y2323" s="166"/>
      <c r="Z2323" s="166"/>
      <c r="AA2323" s="166"/>
      <c r="AB2323" s="166"/>
      <c r="AC2323" s="166"/>
      <c r="AD2323" s="166"/>
      <c r="AE2323" s="166"/>
      <c r="AF2323" s="166"/>
      <c r="AG2323" s="166"/>
      <c r="AH2323" s="167"/>
      <c r="AI2323" s="167"/>
      <c r="AJ2323" s="167"/>
      <c r="AK2323" s="167"/>
      <c r="AL2323" s="167"/>
      <c r="AM2323" s="167"/>
      <c r="AN2323" s="167"/>
      <c r="AO2323" s="167"/>
      <c r="AP2323" s="167"/>
      <c r="AQ2323" s="167"/>
      <c r="AR2323" s="167"/>
      <c r="AS2323" s="167"/>
      <c r="AT2323" s="167"/>
      <c r="AU2323" s="167"/>
      <c r="AV2323" s="167"/>
      <c r="AW2323" s="167"/>
      <c r="AX2323" s="167"/>
      <c r="AY2323" s="167"/>
      <c r="AZ2323" s="167"/>
      <c r="BA2323" s="167"/>
      <c r="BB2323" s="167"/>
      <c r="BC2323" s="167"/>
      <c r="BD2323" s="167"/>
      <c r="BE2323" s="167"/>
      <c r="BF2323" s="167"/>
      <c r="BG2323" s="167"/>
      <c r="BH2323" s="167"/>
      <c r="BI2323" s="167"/>
      <c r="BJ2323" s="167"/>
      <c r="BK2323" s="167"/>
      <c r="BL2323" s="166"/>
      <c r="BM2323" s="166"/>
      <c r="BN2323" s="166"/>
      <c r="BO2323" s="166"/>
      <c r="BP2323" s="166"/>
      <c r="BQ2323" s="166"/>
      <c r="BR2323" s="166"/>
      <c r="BS2323" s="166"/>
      <c r="BT2323" s="166"/>
      <c r="BU2323" s="166"/>
      <c r="BV2323" s="166"/>
      <c r="BW2323" s="166"/>
      <c r="BX2323" s="166"/>
      <c r="BY2323" s="166"/>
      <c r="BZ2323" s="166"/>
      <c r="CA2323" s="166"/>
      <c r="CB2323" s="166"/>
      <c r="CC2323" s="166"/>
      <c r="CD2323" s="166"/>
      <c r="CE2323" s="166"/>
      <c r="CF2323" s="166"/>
      <c r="CG2323" s="166"/>
      <c r="CH2323" s="166"/>
      <c r="CI2323" s="166"/>
      <c r="CJ2323" s="166"/>
      <c r="CK2323" s="166"/>
      <c r="CL2323" s="166"/>
      <c r="CM2323" s="166"/>
      <c r="CN2323" s="166"/>
      <c r="CO2323" s="166"/>
      <c r="CP2323" s="166"/>
      <c r="CQ2323" s="166"/>
      <c r="CR2323" s="166"/>
      <c r="CS2323" s="166"/>
      <c r="CT2323" s="166"/>
      <c r="CU2323" s="166"/>
      <c r="CV2323" s="166"/>
      <c r="CW2323" s="166"/>
      <c r="CX2323" s="166"/>
      <c r="CY2323" s="166"/>
      <c r="CZ2323" s="166"/>
      <c r="DA2323" s="166"/>
      <c r="DB2323" s="166"/>
      <c r="DC2323" s="166"/>
      <c r="DD2323" s="166"/>
      <c r="DE2323" s="166"/>
      <c r="DF2323" s="166"/>
      <c r="DG2323" s="166"/>
      <c r="DH2323" s="166"/>
      <c r="DI2323" s="166"/>
      <c r="DJ2323" s="166"/>
      <c r="DK2323" s="166"/>
      <c r="DL2323" s="166"/>
      <c r="DM2323" s="166"/>
      <c r="DN2323" s="166"/>
      <c r="DO2323" s="166"/>
      <c r="DP2323" s="166"/>
      <c r="DQ2323" s="166"/>
      <c r="DR2323" s="166"/>
      <c r="DS2323" s="166"/>
      <c r="DT2323" s="166"/>
      <c r="DU2323" s="166"/>
      <c r="DV2323" s="166"/>
      <c r="DW2323" s="166"/>
      <c r="DX2323" s="166"/>
      <c r="DY2323" s="166"/>
      <c r="DZ2323" s="166"/>
      <c r="EA2323" s="166"/>
      <c r="EB2323" s="166"/>
      <c r="EC2323" s="166"/>
      <c r="ED2323" s="166"/>
      <c r="EE2323" s="166"/>
      <c r="EF2323" s="166"/>
      <c r="EG2323" s="166"/>
      <c r="EH2323" s="166"/>
      <c r="EI2323" s="166"/>
      <c r="EJ2323" s="166"/>
      <c r="EK2323" s="166"/>
      <c r="EL2323" s="166"/>
      <c r="EM2323" s="166"/>
      <c r="EN2323" s="166"/>
      <c r="EO2323" s="166"/>
      <c r="EP2323" s="166"/>
      <c r="EQ2323" s="166"/>
      <c r="ER2323" s="166"/>
      <c r="ES2323" s="166"/>
      <c r="ET2323" s="166"/>
      <c r="EU2323" s="166"/>
      <c r="EV2323" s="166"/>
      <c r="EW2323" s="166"/>
      <c r="EX2323" s="166"/>
      <c r="EY2323" s="166"/>
      <c r="EZ2323" s="166"/>
      <c r="FA2323" s="166"/>
      <c r="FB2323" s="166"/>
      <c r="FC2323" s="166"/>
      <c r="FD2323" s="166"/>
      <c r="FE2323" s="166"/>
      <c r="FF2323" s="166"/>
      <c r="FG2323" s="166"/>
      <c r="FH2323" s="166"/>
      <c r="FI2323" s="166"/>
      <c r="FJ2323" s="166"/>
    </row>
    <row r="2324" spans="13:166" s="19" customFormat="1">
      <c r="M2324" s="166"/>
      <c r="N2324" s="166"/>
      <c r="O2324" s="166"/>
      <c r="P2324" s="166"/>
      <c r="Q2324" s="166"/>
      <c r="R2324" s="166"/>
      <c r="S2324" s="166"/>
      <c r="T2324" s="166"/>
      <c r="U2324" s="166"/>
      <c r="V2324" s="166"/>
      <c r="W2324" s="166"/>
      <c r="X2324" s="166"/>
      <c r="Y2324" s="166"/>
      <c r="Z2324" s="166"/>
      <c r="AA2324" s="166"/>
      <c r="AB2324" s="166"/>
      <c r="AC2324" s="166"/>
      <c r="AD2324" s="166"/>
      <c r="AE2324" s="166"/>
      <c r="AF2324" s="166"/>
      <c r="AG2324" s="166"/>
      <c r="AH2324" s="167"/>
      <c r="AI2324" s="167"/>
      <c r="AJ2324" s="167"/>
      <c r="AK2324" s="167"/>
      <c r="AL2324" s="167"/>
      <c r="AM2324" s="167"/>
      <c r="AN2324" s="167"/>
      <c r="AO2324" s="167"/>
      <c r="AP2324" s="167"/>
      <c r="AQ2324" s="167"/>
      <c r="AR2324" s="167"/>
      <c r="AS2324" s="167"/>
      <c r="AT2324" s="167"/>
      <c r="AU2324" s="167"/>
      <c r="AV2324" s="167"/>
      <c r="AW2324" s="167"/>
      <c r="AX2324" s="167"/>
      <c r="AY2324" s="167"/>
      <c r="AZ2324" s="167"/>
      <c r="BA2324" s="167"/>
      <c r="BB2324" s="167"/>
      <c r="BC2324" s="167"/>
      <c r="BD2324" s="167"/>
      <c r="BE2324" s="167"/>
      <c r="BF2324" s="167"/>
      <c r="BG2324" s="167"/>
      <c r="BH2324" s="167"/>
      <c r="BI2324" s="167"/>
      <c r="BJ2324" s="167"/>
      <c r="BK2324" s="167"/>
      <c r="BL2324" s="166"/>
      <c r="BM2324" s="166"/>
      <c r="BN2324" s="166"/>
      <c r="BO2324" s="166"/>
      <c r="BP2324" s="166"/>
      <c r="BQ2324" s="166"/>
      <c r="BR2324" s="166"/>
      <c r="BS2324" s="166"/>
      <c r="BT2324" s="166"/>
      <c r="BU2324" s="166"/>
      <c r="BV2324" s="166"/>
      <c r="BW2324" s="166"/>
      <c r="BX2324" s="166"/>
      <c r="BY2324" s="166"/>
      <c r="BZ2324" s="166"/>
      <c r="CA2324" s="166"/>
      <c r="CB2324" s="166"/>
      <c r="CC2324" s="166"/>
      <c r="CD2324" s="166"/>
      <c r="CE2324" s="166"/>
      <c r="CF2324" s="166"/>
      <c r="CG2324" s="166"/>
      <c r="CH2324" s="166"/>
      <c r="CI2324" s="166"/>
      <c r="CJ2324" s="166"/>
      <c r="CK2324" s="166"/>
      <c r="CL2324" s="166"/>
      <c r="CM2324" s="166"/>
      <c r="CN2324" s="166"/>
      <c r="CO2324" s="166"/>
      <c r="CP2324" s="166"/>
      <c r="CQ2324" s="166"/>
      <c r="CR2324" s="166"/>
      <c r="CS2324" s="166"/>
      <c r="CT2324" s="166"/>
      <c r="CU2324" s="166"/>
      <c r="CV2324" s="166"/>
      <c r="CW2324" s="166"/>
      <c r="CX2324" s="166"/>
      <c r="CY2324" s="166"/>
      <c r="CZ2324" s="166"/>
      <c r="DA2324" s="166"/>
      <c r="DB2324" s="166"/>
      <c r="DC2324" s="166"/>
      <c r="DD2324" s="166"/>
      <c r="DE2324" s="166"/>
      <c r="DF2324" s="166"/>
      <c r="DG2324" s="166"/>
      <c r="DH2324" s="166"/>
      <c r="DI2324" s="166"/>
      <c r="DJ2324" s="166"/>
      <c r="DK2324" s="166"/>
      <c r="DL2324" s="166"/>
      <c r="DM2324" s="166"/>
      <c r="DN2324" s="166"/>
      <c r="DO2324" s="166"/>
      <c r="DP2324" s="166"/>
      <c r="DQ2324" s="166"/>
      <c r="DR2324" s="166"/>
      <c r="DS2324" s="166"/>
      <c r="DT2324" s="166"/>
      <c r="DU2324" s="166"/>
      <c r="DV2324" s="166"/>
      <c r="DW2324" s="166"/>
      <c r="DX2324" s="166"/>
      <c r="DY2324" s="166"/>
      <c r="DZ2324" s="166"/>
      <c r="EA2324" s="166"/>
      <c r="EB2324" s="166"/>
      <c r="EC2324" s="166"/>
      <c r="ED2324" s="166"/>
      <c r="EE2324" s="166"/>
      <c r="EF2324" s="166"/>
      <c r="EG2324" s="166"/>
      <c r="EH2324" s="166"/>
      <c r="EI2324" s="166"/>
      <c r="EJ2324" s="166"/>
      <c r="EK2324" s="166"/>
      <c r="EL2324" s="166"/>
      <c r="EM2324" s="166"/>
      <c r="EN2324" s="166"/>
      <c r="EO2324" s="166"/>
      <c r="EP2324" s="166"/>
      <c r="EQ2324" s="166"/>
      <c r="ER2324" s="166"/>
      <c r="ES2324" s="166"/>
      <c r="ET2324" s="166"/>
      <c r="EU2324" s="166"/>
      <c r="EV2324" s="166"/>
      <c r="EW2324" s="166"/>
      <c r="EX2324" s="166"/>
      <c r="EY2324" s="166"/>
      <c r="EZ2324" s="166"/>
      <c r="FA2324" s="166"/>
      <c r="FB2324" s="166"/>
      <c r="FC2324" s="166"/>
      <c r="FD2324" s="166"/>
      <c r="FE2324" s="166"/>
      <c r="FF2324" s="166"/>
      <c r="FG2324" s="166"/>
      <c r="FH2324" s="166"/>
      <c r="FI2324" s="166"/>
      <c r="FJ2324" s="166"/>
    </row>
    <row r="2325" spans="13:166" s="19" customFormat="1">
      <c r="M2325" s="166"/>
      <c r="N2325" s="166"/>
      <c r="O2325" s="166"/>
      <c r="P2325" s="166"/>
      <c r="Q2325" s="166"/>
      <c r="R2325" s="166"/>
      <c r="S2325" s="166"/>
      <c r="T2325" s="166"/>
      <c r="U2325" s="166"/>
      <c r="V2325" s="166"/>
      <c r="W2325" s="166"/>
      <c r="X2325" s="166"/>
      <c r="Y2325" s="166"/>
      <c r="Z2325" s="166"/>
      <c r="AA2325" s="166"/>
      <c r="AB2325" s="166"/>
      <c r="AC2325" s="166"/>
      <c r="AD2325" s="166"/>
      <c r="AE2325" s="166"/>
      <c r="AF2325" s="166"/>
      <c r="AG2325" s="166"/>
      <c r="AH2325" s="167"/>
      <c r="AI2325" s="167"/>
      <c r="AJ2325" s="167"/>
      <c r="AK2325" s="167"/>
      <c r="AL2325" s="167"/>
      <c r="AM2325" s="167"/>
      <c r="AN2325" s="167"/>
      <c r="AO2325" s="167"/>
      <c r="AP2325" s="167"/>
      <c r="AQ2325" s="167"/>
      <c r="AR2325" s="167"/>
      <c r="AS2325" s="167"/>
      <c r="AT2325" s="167"/>
      <c r="AU2325" s="167"/>
      <c r="AV2325" s="167"/>
      <c r="AW2325" s="167"/>
      <c r="AX2325" s="167"/>
      <c r="AY2325" s="167"/>
      <c r="AZ2325" s="167"/>
      <c r="BA2325" s="167"/>
      <c r="BB2325" s="167"/>
      <c r="BC2325" s="167"/>
      <c r="BD2325" s="167"/>
      <c r="BE2325" s="167"/>
      <c r="BF2325" s="167"/>
      <c r="BG2325" s="167"/>
      <c r="BH2325" s="167"/>
      <c r="BI2325" s="167"/>
      <c r="BJ2325" s="167"/>
      <c r="BK2325" s="167"/>
      <c r="BL2325" s="166"/>
      <c r="BM2325" s="166"/>
      <c r="BN2325" s="166"/>
      <c r="BO2325" s="166"/>
      <c r="BP2325" s="166"/>
      <c r="BQ2325" s="166"/>
      <c r="BR2325" s="166"/>
      <c r="BS2325" s="166"/>
      <c r="BT2325" s="166"/>
      <c r="BU2325" s="166"/>
      <c r="BV2325" s="166"/>
      <c r="BW2325" s="166"/>
      <c r="BX2325" s="166"/>
      <c r="BY2325" s="166"/>
      <c r="BZ2325" s="166"/>
      <c r="CA2325" s="166"/>
      <c r="CB2325" s="166"/>
      <c r="CC2325" s="166"/>
      <c r="CD2325" s="166"/>
      <c r="CE2325" s="166"/>
      <c r="CF2325" s="166"/>
      <c r="CG2325" s="166"/>
      <c r="CH2325" s="166"/>
      <c r="CI2325" s="166"/>
      <c r="CJ2325" s="166"/>
      <c r="CK2325" s="166"/>
      <c r="CL2325" s="166"/>
      <c r="CM2325" s="166"/>
      <c r="CN2325" s="166"/>
      <c r="CO2325" s="166"/>
      <c r="CP2325" s="166"/>
      <c r="CQ2325" s="166"/>
      <c r="CR2325" s="166"/>
      <c r="CS2325" s="166"/>
      <c r="CT2325" s="166"/>
      <c r="CU2325" s="166"/>
      <c r="CV2325" s="166"/>
      <c r="CW2325" s="166"/>
      <c r="CX2325" s="166"/>
      <c r="CY2325" s="166"/>
      <c r="CZ2325" s="166"/>
      <c r="DA2325" s="166"/>
      <c r="DB2325" s="166"/>
      <c r="DC2325" s="166"/>
      <c r="DD2325" s="166"/>
      <c r="DE2325" s="166"/>
      <c r="DF2325" s="166"/>
      <c r="DG2325" s="166"/>
      <c r="DH2325" s="166"/>
      <c r="DI2325" s="166"/>
      <c r="DJ2325" s="166"/>
      <c r="DK2325" s="166"/>
      <c r="DL2325" s="166"/>
      <c r="DM2325" s="166"/>
      <c r="DN2325" s="166"/>
      <c r="DO2325" s="166"/>
      <c r="DP2325" s="166"/>
      <c r="DQ2325" s="166"/>
      <c r="DR2325" s="166"/>
      <c r="DS2325" s="166"/>
      <c r="DT2325" s="166"/>
      <c r="DU2325" s="166"/>
      <c r="DV2325" s="166"/>
      <c r="DW2325" s="166"/>
      <c r="DX2325" s="166"/>
      <c r="DY2325" s="166"/>
      <c r="DZ2325" s="166"/>
      <c r="EA2325" s="166"/>
      <c r="EB2325" s="166"/>
      <c r="EC2325" s="166"/>
      <c r="ED2325" s="166"/>
      <c r="EE2325" s="166"/>
      <c r="EF2325" s="166"/>
      <c r="EG2325" s="166"/>
      <c r="EH2325" s="166"/>
      <c r="EI2325" s="166"/>
      <c r="EJ2325" s="166"/>
      <c r="EK2325" s="166"/>
      <c r="EL2325" s="166"/>
      <c r="EM2325" s="166"/>
      <c r="EN2325" s="166"/>
      <c r="EO2325" s="166"/>
      <c r="EP2325" s="166"/>
      <c r="EQ2325" s="166"/>
      <c r="ER2325" s="166"/>
      <c r="ES2325" s="166"/>
      <c r="ET2325" s="166"/>
      <c r="EU2325" s="166"/>
      <c r="EV2325" s="166"/>
      <c r="EW2325" s="166"/>
      <c r="EX2325" s="166"/>
      <c r="EY2325" s="166"/>
      <c r="EZ2325" s="166"/>
      <c r="FA2325" s="166"/>
      <c r="FB2325" s="166"/>
      <c r="FC2325" s="166"/>
      <c r="FD2325" s="166"/>
      <c r="FE2325" s="166"/>
      <c r="FF2325" s="166"/>
      <c r="FG2325" s="166"/>
      <c r="FH2325" s="166"/>
      <c r="FI2325" s="166"/>
      <c r="FJ2325" s="166"/>
    </row>
    <row r="2326" spans="13:166" s="19" customFormat="1">
      <c r="M2326" s="166"/>
      <c r="N2326" s="166"/>
      <c r="O2326" s="166"/>
      <c r="P2326" s="166"/>
      <c r="Q2326" s="166"/>
      <c r="R2326" s="166"/>
      <c r="S2326" s="166"/>
      <c r="T2326" s="166"/>
      <c r="U2326" s="166"/>
      <c r="V2326" s="166"/>
      <c r="W2326" s="166"/>
      <c r="X2326" s="166"/>
      <c r="Y2326" s="166"/>
      <c r="Z2326" s="166"/>
      <c r="AA2326" s="166"/>
      <c r="AB2326" s="166"/>
      <c r="AC2326" s="166"/>
      <c r="AD2326" s="166"/>
      <c r="AE2326" s="166"/>
      <c r="AF2326" s="166"/>
      <c r="AG2326" s="166"/>
      <c r="AH2326" s="167"/>
      <c r="AI2326" s="167"/>
      <c r="AJ2326" s="167"/>
      <c r="AK2326" s="167"/>
      <c r="AL2326" s="167"/>
      <c r="AM2326" s="167"/>
      <c r="AN2326" s="167"/>
      <c r="AO2326" s="167"/>
      <c r="AP2326" s="167"/>
      <c r="AQ2326" s="167"/>
      <c r="AR2326" s="167"/>
      <c r="AS2326" s="167"/>
      <c r="AT2326" s="167"/>
      <c r="AU2326" s="167"/>
      <c r="AV2326" s="167"/>
      <c r="AW2326" s="167"/>
      <c r="AX2326" s="167"/>
      <c r="AY2326" s="167"/>
      <c r="AZ2326" s="167"/>
      <c r="BA2326" s="167"/>
      <c r="BB2326" s="167"/>
      <c r="BC2326" s="167"/>
      <c r="BD2326" s="167"/>
      <c r="BE2326" s="167"/>
      <c r="BF2326" s="167"/>
      <c r="BG2326" s="167"/>
      <c r="BH2326" s="167"/>
      <c r="BI2326" s="167"/>
      <c r="BJ2326" s="167"/>
      <c r="BK2326" s="167"/>
      <c r="BL2326" s="166"/>
      <c r="BM2326" s="166"/>
      <c r="BN2326" s="166"/>
      <c r="BO2326" s="166"/>
      <c r="BP2326" s="166"/>
      <c r="BQ2326" s="166"/>
      <c r="BR2326" s="166"/>
      <c r="BS2326" s="166"/>
      <c r="BT2326" s="166"/>
      <c r="BU2326" s="166"/>
      <c r="BV2326" s="166"/>
      <c r="BW2326" s="166"/>
      <c r="BX2326" s="166"/>
      <c r="BY2326" s="166"/>
      <c r="BZ2326" s="166"/>
      <c r="CA2326" s="166"/>
      <c r="CB2326" s="166"/>
      <c r="CC2326" s="166"/>
      <c r="CD2326" s="166"/>
      <c r="CE2326" s="166"/>
      <c r="CF2326" s="166"/>
      <c r="CG2326" s="166"/>
      <c r="CH2326" s="166"/>
      <c r="CI2326" s="166"/>
      <c r="CJ2326" s="166"/>
      <c r="CK2326" s="166"/>
      <c r="CL2326" s="166"/>
      <c r="CM2326" s="166"/>
      <c r="CN2326" s="166"/>
      <c r="CO2326" s="166"/>
      <c r="CP2326" s="166"/>
      <c r="CQ2326" s="166"/>
      <c r="CR2326" s="166"/>
      <c r="CS2326" s="166"/>
      <c r="CT2326" s="166"/>
      <c r="CU2326" s="166"/>
      <c r="CV2326" s="166"/>
      <c r="CW2326" s="166"/>
      <c r="CX2326" s="166"/>
      <c r="CY2326" s="166"/>
      <c r="CZ2326" s="166"/>
      <c r="DA2326" s="166"/>
      <c r="DB2326" s="166"/>
      <c r="DC2326" s="166"/>
      <c r="DD2326" s="166"/>
      <c r="DE2326" s="166"/>
      <c r="DF2326" s="166"/>
      <c r="DG2326" s="166"/>
      <c r="DH2326" s="166"/>
      <c r="DI2326" s="166"/>
      <c r="DJ2326" s="166"/>
      <c r="DK2326" s="166"/>
      <c r="DL2326" s="166"/>
      <c r="DM2326" s="166"/>
      <c r="DN2326" s="166"/>
      <c r="DO2326" s="166"/>
      <c r="DP2326" s="166"/>
      <c r="DQ2326" s="166"/>
      <c r="DR2326" s="166"/>
      <c r="DS2326" s="166"/>
      <c r="DT2326" s="166"/>
      <c r="DU2326" s="166"/>
      <c r="DV2326" s="166"/>
      <c r="DW2326" s="166"/>
      <c r="DX2326" s="166"/>
      <c r="DY2326" s="166"/>
      <c r="DZ2326" s="166"/>
      <c r="EA2326" s="166"/>
      <c r="EB2326" s="166"/>
      <c r="EC2326" s="166"/>
      <c r="ED2326" s="166"/>
      <c r="EE2326" s="166"/>
      <c r="EF2326" s="166"/>
      <c r="EG2326" s="166"/>
      <c r="EH2326" s="166"/>
      <c r="EI2326" s="166"/>
      <c r="EJ2326" s="166"/>
      <c r="EK2326" s="166"/>
      <c r="EL2326" s="166"/>
      <c r="EM2326" s="166"/>
      <c r="EN2326" s="166"/>
      <c r="EO2326" s="166"/>
      <c r="EP2326" s="166"/>
      <c r="EQ2326" s="166"/>
      <c r="ER2326" s="166"/>
      <c r="ES2326" s="166"/>
      <c r="ET2326" s="166"/>
      <c r="EU2326" s="166"/>
      <c r="EV2326" s="166"/>
      <c r="EW2326" s="166"/>
      <c r="EX2326" s="166"/>
      <c r="EY2326" s="166"/>
      <c r="EZ2326" s="166"/>
      <c r="FA2326" s="166"/>
      <c r="FB2326" s="166"/>
      <c r="FC2326" s="166"/>
      <c r="FD2326" s="166"/>
      <c r="FE2326" s="166"/>
      <c r="FF2326" s="166"/>
      <c r="FG2326" s="166"/>
      <c r="FH2326" s="166"/>
      <c r="FI2326" s="166"/>
      <c r="FJ2326" s="166"/>
    </row>
    <row r="2327" spans="13:166" s="19" customFormat="1">
      <c r="M2327" s="166"/>
      <c r="N2327" s="166"/>
      <c r="O2327" s="166"/>
      <c r="P2327" s="166"/>
      <c r="Q2327" s="166"/>
      <c r="R2327" s="166"/>
      <c r="S2327" s="166"/>
      <c r="T2327" s="166"/>
      <c r="U2327" s="166"/>
      <c r="V2327" s="166"/>
      <c r="W2327" s="166"/>
      <c r="X2327" s="166"/>
      <c r="Y2327" s="166"/>
      <c r="Z2327" s="166"/>
      <c r="AA2327" s="166"/>
      <c r="AB2327" s="166"/>
      <c r="AC2327" s="166"/>
      <c r="AD2327" s="166"/>
      <c r="AE2327" s="166"/>
      <c r="AF2327" s="166"/>
      <c r="AG2327" s="166"/>
      <c r="AH2327" s="167"/>
      <c r="AI2327" s="167"/>
      <c r="AJ2327" s="167"/>
      <c r="AK2327" s="167"/>
      <c r="AL2327" s="167"/>
      <c r="AM2327" s="167"/>
      <c r="AN2327" s="167"/>
      <c r="AO2327" s="167"/>
      <c r="AP2327" s="167"/>
      <c r="AQ2327" s="167"/>
      <c r="AR2327" s="167"/>
      <c r="AS2327" s="167"/>
      <c r="AT2327" s="167"/>
      <c r="AU2327" s="167"/>
      <c r="AV2327" s="167"/>
      <c r="AW2327" s="167"/>
      <c r="AX2327" s="167"/>
      <c r="AY2327" s="167"/>
      <c r="AZ2327" s="167"/>
      <c r="BA2327" s="167"/>
      <c r="BB2327" s="167"/>
      <c r="BC2327" s="167"/>
      <c r="BD2327" s="167"/>
      <c r="BE2327" s="167"/>
      <c r="BF2327" s="167"/>
      <c r="BG2327" s="167"/>
      <c r="BH2327" s="167"/>
      <c r="BI2327" s="167"/>
      <c r="BJ2327" s="167"/>
      <c r="BK2327" s="167"/>
      <c r="BL2327" s="166"/>
      <c r="BM2327" s="166"/>
      <c r="BN2327" s="166"/>
      <c r="BO2327" s="166"/>
      <c r="BP2327" s="166"/>
      <c r="BQ2327" s="166"/>
      <c r="BR2327" s="166"/>
      <c r="BS2327" s="166"/>
      <c r="BT2327" s="166"/>
      <c r="BU2327" s="166"/>
      <c r="BV2327" s="166"/>
      <c r="BW2327" s="166"/>
      <c r="BX2327" s="166"/>
      <c r="BY2327" s="166"/>
      <c r="BZ2327" s="166"/>
      <c r="CA2327" s="166"/>
      <c r="CB2327" s="166"/>
      <c r="CC2327" s="166"/>
      <c r="CD2327" s="166"/>
      <c r="CE2327" s="166"/>
      <c r="CF2327" s="166"/>
      <c r="CG2327" s="166"/>
      <c r="CH2327" s="166"/>
      <c r="CI2327" s="166"/>
      <c r="CJ2327" s="166"/>
      <c r="CK2327" s="166"/>
      <c r="CL2327" s="166"/>
      <c r="CM2327" s="166"/>
      <c r="CN2327" s="166"/>
      <c r="CO2327" s="166"/>
      <c r="CP2327" s="166"/>
      <c r="CQ2327" s="166"/>
      <c r="CR2327" s="166"/>
      <c r="CS2327" s="166"/>
      <c r="CT2327" s="166"/>
      <c r="CU2327" s="166"/>
      <c r="CV2327" s="166"/>
      <c r="CW2327" s="166"/>
      <c r="CX2327" s="166"/>
      <c r="CY2327" s="166"/>
      <c r="CZ2327" s="166"/>
      <c r="DA2327" s="166"/>
      <c r="DB2327" s="166"/>
      <c r="DC2327" s="166"/>
      <c r="DD2327" s="166"/>
      <c r="DE2327" s="166"/>
      <c r="DF2327" s="166"/>
      <c r="DG2327" s="166"/>
      <c r="DH2327" s="166"/>
      <c r="DI2327" s="166"/>
      <c r="DJ2327" s="166"/>
      <c r="DK2327" s="166"/>
      <c r="DL2327" s="166"/>
      <c r="DM2327" s="166"/>
      <c r="DN2327" s="166"/>
      <c r="DO2327" s="166"/>
      <c r="DP2327" s="166"/>
      <c r="DQ2327" s="166"/>
      <c r="DR2327" s="166"/>
      <c r="DS2327" s="166"/>
      <c r="DT2327" s="166"/>
      <c r="DU2327" s="166"/>
      <c r="DV2327" s="166"/>
      <c r="DW2327" s="166"/>
      <c r="DX2327" s="166"/>
      <c r="DY2327" s="166"/>
      <c r="DZ2327" s="166"/>
      <c r="EA2327" s="166"/>
      <c r="EB2327" s="166"/>
      <c r="EC2327" s="166"/>
      <c r="ED2327" s="166"/>
      <c r="EE2327" s="166"/>
      <c r="EF2327" s="166"/>
      <c r="EG2327" s="166"/>
      <c r="EH2327" s="166"/>
      <c r="EI2327" s="166"/>
      <c r="EJ2327" s="166"/>
      <c r="EK2327" s="166"/>
      <c r="EL2327" s="166"/>
      <c r="EM2327" s="166"/>
      <c r="EN2327" s="166"/>
      <c r="EO2327" s="166"/>
      <c r="EP2327" s="166"/>
      <c r="EQ2327" s="166"/>
      <c r="ER2327" s="166"/>
      <c r="ES2327" s="166"/>
      <c r="ET2327" s="166"/>
      <c r="EU2327" s="166"/>
      <c r="EV2327" s="166"/>
      <c r="EW2327" s="166"/>
      <c r="EX2327" s="166"/>
      <c r="EY2327" s="166"/>
      <c r="EZ2327" s="166"/>
      <c r="FA2327" s="166"/>
      <c r="FB2327" s="166"/>
      <c r="FC2327" s="166"/>
      <c r="FD2327" s="166"/>
      <c r="FE2327" s="166"/>
      <c r="FF2327" s="166"/>
      <c r="FG2327" s="166"/>
      <c r="FH2327" s="166"/>
      <c r="FI2327" s="166"/>
      <c r="FJ2327" s="166"/>
    </row>
    <row r="2328" spans="13:166" s="19" customFormat="1">
      <c r="M2328" s="166"/>
      <c r="N2328" s="166"/>
      <c r="O2328" s="166"/>
      <c r="P2328" s="166"/>
      <c r="Q2328" s="166"/>
      <c r="R2328" s="166"/>
      <c r="S2328" s="166"/>
      <c r="T2328" s="166"/>
      <c r="U2328" s="166"/>
      <c r="V2328" s="166"/>
      <c r="W2328" s="166"/>
      <c r="X2328" s="166"/>
      <c r="Y2328" s="166"/>
      <c r="Z2328" s="166"/>
      <c r="AA2328" s="166"/>
      <c r="AB2328" s="166"/>
      <c r="AC2328" s="166"/>
      <c r="AD2328" s="166"/>
      <c r="AE2328" s="166"/>
      <c r="AF2328" s="166"/>
      <c r="AG2328" s="166"/>
      <c r="AH2328" s="167"/>
      <c r="AI2328" s="167"/>
      <c r="AJ2328" s="167"/>
      <c r="AK2328" s="167"/>
      <c r="AL2328" s="167"/>
      <c r="AM2328" s="167"/>
      <c r="AN2328" s="167"/>
      <c r="AO2328" s="167"/>
      <c r="AP2328" s="167"/>
      <c r="AQ2328" s="167"/>
      <c r="AR2328" s="167"/>
      <c r="AS2328" s="167"/>
      <c r="AT2328" s="167"/>
      <c r="AU2328" s="167"/>
      <c r="AV2328" s="167"/>
      <c r="AW2328" s="167"/>
      <c r="AX2328" s="167"/>
      <c r="AY2328" s="167"/>
      <c r="AZ2328" s="167"/>
      <c r="BA2328" s="167"/>
      <c r="BB2328" s="167"/>
      <c r="BC2328" s="167"/>
      <c r="BD2328" s="167"/>
      <c r="BE2328" s="167"/>
      <c r="BF2328" s="167"/>
      <c r="BG2328" s="167"/>
      <c r="BH2328" s="167"/>
      <c r="BI2328" s="167"/>
      <c r="BJ2328" s="167"/>
      <c r="BK2328" s="167"/>
      <c r="BL2328" s="166"/>
      <c r="BM2328" s="166"/>
      <c r="BN2328" s="166"/>
      <c r="BO2328" s="166"/>
      <c r="BP2328" s="166"/>
      <c r="BQ2328" s="166"/>
      <c r="BR2328" s="166"/>
      <c r="BS2328" s="166"/>
      <c r="BT2328" s="166"/>
      <c r="BU2328" s="166"/>
      <c r="BV2328" s="166"/>
      <c r="BW2328" s="166"/>
      <c r="BX2328" s="166"/>
      <c r="BY2328" s="166"/>
      <c r="BZ2328" s="166"/>
      <c r="CA2328" s="166"/>
      <c r="CB2328" s="166"/>
      <c r="CC2328" s="166"/>
      <c r="CD2328" s="166"/>
      <c r="CE2328" s="166"/>
      <c r="CF2328" s="166"/>
      <c r="CG2328" s="166"/>
      <c r="CH2328" s="166"/>
      <c r="CI2328" s="166"/>
      <c r="CJ2328" s="166"/>
      <c r="CK2328" s="166"/>
      <c r="CL2328" s="166"/>
      <c r="CM2328" s="166"/>
      <c r="CN2328" s="166"/>
      <c r="CO2328" s="166"/>
      <c r="CP2328" s="166"/>
      <c r="CQ2328" s="166"/>
      <c r="CR2328" s="166"/>
      <c r="CS2328" s="166"/>
      <c r="CT2328" s="166"/>
      <c r="CU2328" s="166"/>
      <c r="CV2328" s="166"/>
      <c r="CW2328" s="166"/>
      <c r="CX2328" s="166"/>
      <c r="CY2328" s="166"/>
      <c r="CZ2328" s="166"/>
      <c r="DA2328" s="166"/>
      <c r="DB2328" s="166"/>
      <c r="DC2328" s="166"/>
      <c r="DD2328" s="166"/>
      <c r="DE2328" s="166"/>
      <c r="DF2328" s="166"/>
      <c r="DG2328" s="166"/>
      <c r="DH2328" s="166"/>
      <c r="DI2328" s="166"/>
      <c r="DJ2328" s="166"/>
      <c r="DK2328" s="166"/>
      <c r="DL2328" s="166"/>
      <c r="DM2328" s="166"/>
      <c r="DN2328" s="166"/>
      <c r="DO2328" s="166"/>
      <c r="DP2328" s="166"/>
      <c r="DQ2328" s="166"/>
      <c r="DR2328" s="166"/>
      <c r="DS2328" s="166"/>
      <c r="DT2328" s="166"/>
      <c r="DU2328" s="166"/>
      <c r="DV2328" s="166"/>
      <c r="DW2328" s="166"/>
      <c r="DX2328" s="166"/>
      <c r="DY2328" s="166"/>
      <c r="DZ2328" s="166"/>
      <c r="EA2328" s="166"/>
      <c r="EB2328" s="166"/>
      <c r="EC2328" s="166"/>
      <c r="ED2328" s="166"/>
      <c r="EE2328" s="166"/>
      <c r="EF2328" s="166"/>
      <c r="EG2328" s="166"/>
      <c r="EH2328" s="166"/>
      <c r="EI2328" s="166"/>
      <c r="EJ2328" s="166"/>
      <c r="EK2328" s="166"/>
      <c r="EL2328" s="166"/>
      <c r="EM2328" s="166"/>
      <c r="EN2328" s="166"/>
      <c r="EO2328" s="166"/>
      <c r="EP2328" s="166"/>
      <c r="EQ2328" s="166"/>
      <c r="ER2328" s="166"/>
      <c r="ES2328" s="166"/>
      <c r="ET2328" s="166"/>
      <c r="EU2328" s="166"/>
      <c r="EV2328" s="166"/>
      <c r="EW2328" s="166"/>
      <c r="EX2328" s="166"/>
      <c r="EY2328" s="166"/>
      <c r="EZ2328" s="166"/>
      <c r="FA2328" s="166"/>
      <c r="FB2328" s="166"/>
      <c r="FC2328" s="166"/>
      <c r="FD2328" s="166"/>
      <c r="FE2328" s="166"/>
      <c r="FF2328" s="166"/>
      <c r="FG2328" s="166"/>
      <c r="FH2328" s="166"/>
      <c r="FI2328" s="166"/>
      <c r="FJ2328" s="166"/>
    </row>
    <row r="2329" spans="13:166" s="19" customFormat="1">
      <c r="M2329" s="166"/>
      <c r="N2329" s="166"/>
      <c r="O2329" s="166"/>
      <c r="P2329" s="166"/>
      <c r="Q2329" s="166"/>
      <c r="R2329" s="166"/>
      <c r="S2329" s="166"/>
      <c r="T2329" s="166"/>
      <c r="U2329" s="166"/>
      <c r="V2329" s="166"/>
      <c r="W2329" s="166"/>
      <c r="X2329" s="166"/>
      <c r="Y2329" s="166"/>
      <c r="Z2329" s="166"/>
      <c r="AA2329" s="166"/>
      <c r="AB2329" s="166"/>
      <c r="AC2329" s="166"/>
      <c r="AD2329" s="166"/>
      <c r="AE2329" s="166"/>
      <c r="AF2329" s="166"/>
      <c r="AG2329" s="166"/>
      <c r="AH2329" s="167"/>
      <c r="AI2329" s="167"/>
      <c r="AJ2329" s="167"/>
      <c r="AK2329" s="167"/>
      <c r="AL2329" s="167"/>
      <c r="AM2329" s="167"/>
      <c r="AN2329" s="167"/>
      <c r="AO2329" s="167"/>
      <c r="AP2329" s="167"/>
      <c r="AQ2329" s="167"/>
      <c r="AR2329" s="167"/>
      <c r="AS2329" s="167"/>
      <c r="AT2329" s="167"/>
      <c r="AU2329" s="167"/>
      <c r="AV2329" s="167"/>
      <c r="AW2329" s="167"/>
      <c r="AX2329" s="167"/>
      <c r="AY2329" s="167"/>
      <c r="AZ2329" s="167"/>
      <c r="BA2329" s="167"/>
      <c r="BB2329" s="167"/>
      <c r="BC2329" s="167"/>
      <c r="BD2329" s="167"/>
      <c r="BE2329" s="167"/>
      <c r="BF2329" s="167"/>
      <c r="BG2329" s="167"/>
      <c r="BH2329" s="167"/>
      <c r="BI2329" s="167"/>
      <c r="BJ2329" s="167"/>
      <c r="BK2329" s="167"/>
      <c r="BL2329" s="166"/>
      <c r="BM2329" s="166"/>
      <c r="BN2329" s="166"/>
      <c r="BO2329" s="166"/>
      <c r="BP2329" s="166"/>
      <c r="BQ2329" s="166"/>
      <c r="BR2329" s="166"/>
      <c r="BS2329" s="166"/>
      <c r="BT2329" s="166"/>
      <c r="BU2329" s="166"/>
      <c r="BV2329" s="166"/>
      <c r="BW2329" s="166"/>
      <c r="BX2329" s="166"/>
      <c r="BY2329" s="166"/>
      <c r="BZ2329" s="166"/>
      <c r="CA2329" s="166"/>
      <c r="CB2329" s="166"/>
      <c r="CC2329" s="166"/>
      <c r="CD2329" s="166"/>
      <c r="CE2329" s="166"/>
      <c r="CF2329" s="166"/>
      <c r="CG2329" s="166"/>
      <c r="CH2329" s="166"/>
      <c r="CI2329" s="166"/>
      <c r="CJ2329" s="166"/>
      <c r="CK2329" s="166"/>
      <c r="CL2329" s="166"/>
      <c r="CM2329" s="166"/>
      <c r="CN2329" s="166"/>
      <c r="CO2329" s="166"/>
      <c r="CP2329" s="166"/>
      <c r="CQ2329" s="166"/>
      <c r="CR2329" s="166"/>
      <c r="CS2329" s="166"/>
      <c r="CT2329" s="166"/>
      <c r="CU2329" s="166"/>
      <c r="CV2329" s="166"/>
      <c r="CW2329" s="166"/>
      <c r="CX2329" s="166"/>
      <c r="CY2329" s="166"/>
      <c r="CZ2329" s="166"/>
      <c r="DA2329" s="166"/>
      <c r="DB2329" s="166"/>
      <c r="DC2329" s="166"/>
      <c r="DD2329" s="166"/>
      <c r="DE2329" s="166"/>
      <c r="DF2329" s="166"/>
      <c r="DG2329" s="166"/>
      <c r="DH2329" s="166"/>
      <c r="DI2329" s="166"/>
      <c r="DJ2329" s="166"/>
      <c r="DK2329" s="166"/>
      <c r="DL2329" s="166"/>
      <c r="DM2329" s="166"/>
      <c r="DN2329" s="166"/>
      <c r="DO2329" s="166"/>
      <c r="DP2329" s="166"/>
      <c r="DQ2329" s="166"/>
      <c r="DR2329" s="166"/>
      <c r="DS2329" s="166"/>
      <c r="DT2329" s="166"/>
      <c r="DU2329" s="166"/>
      <c r="DV2329" s="166"/>
      <c r="DW2329" s="166"/>
      <c r="DX2329" s="166"/>
      <c r="DY2329" s="166"/>
      <c r="DZ2329" s="166"/>
      <c r="EA2329" s="166"/>
      <c r="EB2329" s="166"/>
      <c r="EC2329" s="166"/>
      <c r="ED2329" s="166"/>
      <c r="EE2329" s="166"/>
      <c r="EF2329" s="166"/>
      <c r="EG2329" s="166"/>
      <c r="EH2329" s="166"/>
      <c r="EI2329" s="166"/>
      <c r="EJ2329" s="166"/>
      <c r="EK2329" s="166"/>
      <c r="EL2329" s="166"/>
      <c r="EM2329" s="166"/>
      <c r="EN2329" s="166"/>
      <c r="EO2329" s="166"/>
      <c r="EP2329" s="166"/>
      <c r="EQ2329" s="166"/>
      <c r="ER2329" s="166"/>
      <c r="ES2329" s="166"/>
      <c r="ET2329" s="166"/>
      <c r="EU2329" s="166"/>
      <c r="EV2329" s="166"/>
      <c r="EW2329" s="166"/>
      <c r="EX2329" s="166"/>
      <c r="EY2329" s="166"/>
      <c r="EZ2329" s="166"/>
      <c r="FA2329" s="166"/>
      <c r="FB2329" s="166"/>
      <c r="FC2329" s="166"/>
      <c r="FD2329" s="166"/>
      <c r="FE2329" s="166"/>
      <c r="FF2329" s="166"/>
      <c r="FG2329" s="166"/>
      <c r="FH2329" s="166"/>
      <c r="FI2329" s="166"/>
      <c r="FJ2329" s="166"/>
    </row>
    <row r="2330" spans="13:166" s="19" customFormat="1">
      <c r="M2330" s="166"/>
      <c r="N2330" s="166"/>
      <c r="O2330" s="166"/>
      <c r="P2330" s="166"/>
      <c r="Q2330" s="166"/>
      <c r="R2330" s="166"/>
      <c r="S2330" s="166"/>
      <c r="T2330" s="166"/>
      <c r="U2330" s="166"/>
      <c r="V2330" s="166"/>
      <c r="W2330" s="166"/>
      <c r="X2330" s="166"/>
      <c r="Y2330" s="166"/>
      <c r="Z2330" s="166"/>
      <c r="AA2330" s="166"/>
      <c r="AB2330" s="166"/>
      <c r="AC2330" s="166"/>
      <c r="AD2330" s="166"/>
      <c r="AE2330" s="166"/>
      <c r="AF2330" s="166"/>
      <c r="AG2330" s="166"/>
      <c r="AH2330" s="167"/>
      <c r="AI2330" s="167"/>
      <c r="AJ2330" s="167"/>
      <c r="AK2330" s="167"/>
      <c r="AL2330" s="167"/>
      <c r="AM2330" s="167"/>
      <c r="AN2330" s="167"/>
      <c r="AO2330" s="167"/>
      <c r="AP2330" s="167"/>
      <c r="AQ2330" s="167"/>
      <c r="AR2330" s="167"/>
      <c r="AS2330" s="167"/>
      <c r="AT2330" s="167"/>
      <c r="AU2330" s="167"/>
      <c r="AV2330" s="167"/>
      <c r="AW2330" s="167"/>
      <c r="AX2330" s="167"/>
      <c r="AY2330" s="167"/>
      <c r="AZ2330" s="167"/>
      <c r="BA2330" s="167"/>
      <c r="BB2330" s="167"/>
      <c r="BC2330" s="167"/>
      <c r="BD2330" s="167"/>
      <c r="BE2330" s="167"/>
      <c r="BF2330" s="167"/>
      <c r="BG2330" s="167"/>
      <c r="BH2330" s="167"/>
      <c r="BI2330" s="167"/>
      <c r="BJ2330" s="167"/>
      <c r="BK2330" s="167"/>
      <c r="BL2330" s="166"/>
      <c r="BM2330" s="166"/>
      <c r="BN2330" s="166"/>
      <c r="BO2330" s="166"/>
      <c r="BP2330" s="166"/>
      <c r="BQ2330" s="166"/>
      <c r="BR2330" s="166"/>
      <c r="BS2330" s="166"/>
      <c r="BT2330" s="166"/>
      <c r="BU2330" s="166"/>
      <c r="BV2330" s="166"/>
      <c r="BW2330" s="166"/>
      <c r="BX2330" s="166"/>
      <c r="BY2330" s="166"/>
      <c r="BZ2330" s="166"/>
      <c r="CA2330" s="166"/>
      <c r="CB2330" s="166"/>
      <c r="CC2330" s="166"/>
      <c r="CD2330" s="166"/>
      <c r="CE2330" s="166"/>
      <c r="CF2330" s="166"/>
      <c r="CG2330" s="166"/>
      <c r="CH2330" s="166"/>
      <c r="CI2330" s="166"/>
      <c r="CJ2330" s="166"/>
      <c r="CK2330" s="166"/>
      <c r="CL2330" s="166"/>
      <c r="CM2330" s="166"/>
      <c r="CN2330" s="166"/>
      <c r="CO2330" s="166"/>
      <c r="CP2330" s="166"/>
      <c r="CQ2330" s="166"/>
      <c r="CR2330" s="166"/>
      <c r="CS2330" s="166"/>
      <c r="CT2330" s="166"/>
      <c r="CU2330" s="166"/>
      <c r="CV2330" s="166"/>
      <c r="CW2330" s="166"/>
      <c r="CX2330" s="166"/>
      <c r="CY2330" s="166"/>
      <c r="CZ2330" s="166"/>
      <c r="DA2330" s="166"/>
      <c r="DB2330" s="166"/>
      <c r="DC2330" s="166"/>
      <c r="DD2330" s="166"/>
      <c r="DE2330" s="166"/>
      <c r="DF2330" s="166"/>
      <c r="DG2330" s="166"/>
      <c r="DH2330" s="166"/>
      <c r="DI2330" s="166"/>
      <c r="DJ2330" s="166"/>
      <c r="DK2330" s="166"/>
      <c r="DL2330" s="166"/>
      <c r="DM2330" s="166"/>
      <c r="DN2330" s="166"/>
      <c r="DO2330" s="166"/>
      <c r="DP2330" s="166"/>
      <c r="DQ2330" s="166"/>
      <c r="DR2330" s="166"/>
      <c r="DS2330" s="166"/>
      <c r="DT2330" s="166"/>
      <c r="DU2330" s="166"/>
      <c r="DV2330" s="166"/>
      <c r="DW2330" s="166"/>
      <c r="DX2330" s="166"/>
      <c r="DY2330" s="166"/>
      <c r="DZ2330" s="166"/>
      <c r="EA2330" s="166"/>
      <c r="EB2330" s="166"/>
      <c r="EC2330" s="166"/>
      <c r="ED2330" s="166"/>
      <c r="EE2330" s="166"/>
      <c r="EF2330" s="166"/>
      <c r="EG2330" s="166"/>
      <c r="EH2330" s="166"/>
      <c r="EI2330" s="166"/>
      <c r="EJ2330" s="166"/>
      <c r="EK2330" s="166"/>
      <c r="EL2330" s="166"/>
      <c r="EM2330" s="166"/>
      <c r="EN2330" s="166"/>
      <c r="EO2330" s="166"/>
      <c r="EP2330" s="166"/>
      <c r="EQ2330" s="166"/>
      <c r="ER2330" s="166"/>
      <c r="ES2330" s="166"/>
      <c r="ET2330" s="166"/>
      <c r="EU2330" s="166"/>
      <c r="EV2330" s="166"/>
      <c r="EW2330" s="166"/>
      <c r="EX2330" s="166"/>
      <c r="EY2330" s="166"/>
      <c r="EZ2330" s="166"/>
      <c r="FA2330" s="166"/>
      <c r="FB2330" s="166"/>
      <c r="FC2330" s="166"/>
      <c r="FD2330" s="166"/>
      <c r="FE2330" s="166"/>
      <c r="FF2330" s="166"/>
      <c r="FG2330" s="166"/>
      <c r="FH2330" s="166"/>
      <c r="FI2330" s="166"/>
      <c r="FJ2330" s="166"/>
    </row>
    <row r="2331" spans="13:166" s="19" customFormat="1">
      <c r="M2331" s="166"/>
      <c r="N2331" s="166"/>
      <c r="O2331" s="166"/>
      <c r="P2331" s="166"/>
      <c r="Q2331" s="166"/>
      <c r="R2331" s="166"/>
      <c r="S2331" s="166"/>
      <c r="T2331" s="166"/>
      <c r="U2331" s="166"/>
      <c r="V2331" s="166"/>
      <c r="W2331" s="166"/>
      <c r="X2331" s="166"/>
      <c r="Y2331" s="166"/>
      <c r="Z2331" s="166"/>
      <c r="AA2331" s="166"/>
      <c r="AB2331" s="166"/>
      <c r="AC2331" s="166"/>
      <c r="AD2331" s="166"/>
      <c r="AE2331" s="166"/>
      <c r="AF2331" s="166"/>
      <c r="AG2331" s="166"/>
      <c r="AH2331" s="167"/>
      <c r="AI2331" s="167"/>
      <c r="AJ2331" s="167"/>
      <c r="AK2331" s="167"/>
      <c r="AL2331" s="167"/>
      <c r="AM2331" s="167"/>
      <c r="AN2331" s="167"/>
      <c r="AO2331" s="167"/>
      <c r="AP2331" s="167"/>
      <c r="AQ2331" s="167"/>
      <c r="AR2331" s="167"/>
      <c r="AS2331" s="167"/>
      <c r="AT2331" s="167"/>
      <c r="AU2331" s="167"/>
      <c r="AV2331" s="167"/>
      <c r="AW2331" s="167"/>
      <c r="AX2331" s="167"/>
      <c r="AY2331" s="167"/>
      <c r="AZ2331" s="167"/>
      <c r="BA2331" s="167"/>
      <c r="BB2331" s="167"/>
      <c r="BC2331" s="167"/>
      <c r="BD2331" s="167"/>
      <c r="BE2331" s="167"/>
      <c r="BF2331" s="167"/>
      <c r="BG2331" s="167"/>
      <c r="BH2331" s="167"/>
      <c r="BI2331" s="167"/>
      <c r="BJ2331" s="167"/>
      <c r="BK2331" s="167"/>
      <c r="BL2331" s="166"/>
      <c r="BM2331" s="166"/>
      <c r="BN2331" s="166"/>
      <c r="BO2331" s="166"/>
      <c r="BP2331" s="166"/>
      <c r="BQ2331" s="166"/>
      <c r="BR2331" s="166"/>
      <c r="BS2331" s="166"/>
      <c r="BT2331" s="166"/>
      <c r="BU2331" s="166"/>
      <c r="BV2331" s="166"/>
      <c r="BW2331" s="166"/>
      <c r="BX2331" s="166"/>
      <c r="BY2331" s="166"/>
      <c r="BZ2331" s="166"/>
      <c r="CA2331" s="166"/>
      <c r="CB2331" s="166"/>
      <c r="CC2331" s="166"/>
      <c r="CD2331" s="166"/>
      <c r="CE2331" s="166"/>
      <c r="CF2331" s="166"/>
      <c r="CG2331" s="166"/>
      <c r="CH2331" s="166"/>
      <c r="CI2331" s="166"/>
      <c r="CJ2331" s="166"/>
      <c r="CK2331" s="166"/>
      <c r="CL2331" s="166"/>
      <c r="CM2331" s="166"/>
      <c r="CN2331" s="166"/>
      <c r="CO2331" s="166"/>
      <c r="CP2331" s="166"/>
      <c r="CQ2331" s="166"/>
      <c r="CR2331" s="166"/>
      <c r="CS2331" s="166"/>
      <c r="CT2331" s="166"/>
      <c r="CU2331" s="166"/>
      <c r="CV2331" s="166"/>
      <c r="CW2331" s="166"/>
      <c r="CX2331" s="166"/>
      <c r="CY2331" s="166"/>
      <c r="CZ2331" s="166"/>
      <c r="DA2331" s="166"/>
      <c r="DB2331" s="166"/>
      <c r="DC2331" s="166"/>
      <c r="DD2331" s="166"/>
      <c r="DE2331" s="166"/>
      <c r="DF2331" s="166"/>
      <c r="DG2331" s="166"/>
      <c r="DH2331" s="166"/>
      <c r="DI2331" s="166"/>
      <c r="DJ2331" s="166"/>
      <c r="DK2331" s="166"/>
      <c r="DL2331" s="166"/>
      <c r="DM2331" s="166"/>
      <c r="DN2331" s="166"/>
      <c r="DO2331" s="166"/>
      <c r="DP2331" s="166"/>
      <c r="DQ2331" s="166"/>
      <c r="DR2331" s="166"/>
      <c r="DS2331" s="166"/>
      <c r="DT2331" s="166"/>
      <c r="DU2331" s="166"/>
      <c r="DV2331" s="166"/>
      <c r="DW2331" s="166"/>
      <c r="DX2331" s="166"/>
      <c r="DY2331" s="166"/>
      <c r="DZ2331" s="166"/>
      <c r="EA2331" s="166"/>
      <c r="EB2331" s="166"/>
      <c r="EC2331" s="166"/>
      <c r="ED2331" s="166"/>
      <c r="EE2331" s="166"/>
      <c r="EF2331" s="166"/>
      <c r="EG2331" s="166"/>
      <c r="EH2331" s="166"/>
      <c r="EI2331" s="166"/>
      <c r="EJ2331" s="166"/>
      <c r="EK2331" s="166"/>
      <c r="EL2331" s="166"/>
      <c r="EM2331" s="166"/>
      <c r="EN2331" s="166"/>
      <c r="EO2331" s="166"/>
      <c r="EP2331" s="166"/>
      <c r="EQ2331" s="166"/>
      <c r="ER2331" s="166"/>
      <c r="ES2331" s="166"/>
      <c r="ET2331" s="166"/>
      <c r="EU2331" s="166"/>
      <c r="EV2331" s="166"/>
      <c r="EW2331" s="166"/>
      <c r="EX2331" s="166"/>
      <c r="EY2331" s="166"/>
      <c r="EZ2331" s="166"/>
      <c r="FA2331" s="166"/>
      <c r="FB2331" s="166"/>
      <c r="FC2331" s="166"/>
      <c r="FD2331" s="166"/>
      <c r="FE2331" s="166"/>
      <c r="FF2331" s="166"/>
      <c r="FG2331" s="166"/>
      <c r="FH2331" s="166"/>
      <c r="FI2331" s="166"/>
      <c r="FJ2331" s="166"/>
    </row>
    <row r="2332" spans="13:166" s="19" customFormat="1">
      <c r="M2332" s="166"/>
      <c r="N2332" s="166"/>
      <c r="O2332" s="166"/>
      <c r="P2332" s="166"/>
      <c r="Q2332" s="166"/>
      <c r="R2332" s="166"/>
      <c r="S2332" s="166"/>
      <c r="T2332" s="166"/>
      <c r="U2332" s="166"/>
      <c r="V2332" s="166"/>
      <c r="W2332" s="166"/>
      <c r="X2332" s="166"/>
      <c r="Y2332" s="166"/>
      <c r="Z2332" s="166"/>
      <c r="AA2332" s="166"/>
      <c r="AB2332" s="166"/>
      <c r="AC2332" s="166"/>
      <c r="AD2332" s="166"/>
      <c r="AE2332" s="166"/>
      <c r="AF2332" s="166"/>
      <c r="AG2332" s="166"/>
      <c r="AH2332" s="167"/>
      <c r="AI2332" s="167"/>
      <c r="AJ2332" s="167"/>
      <c r="AK2332" s="167"/>
      <c r="AL2332" s="167"/>
      <c r="AM2332" s="167"/>
      <c r="AN2332" s="167"/>
      <c r="AO2332" s="167"/>
      <c r="AP2332" s="167"/>
      <c r="AQ2332" s="167"/>
      <c r="AR2332" s="167"/>
      <c r="AS2332" s="167"/>
      <c r="AT2332" s="167"/>
      <c r="AU2332" s="167"/>
      <c r="AV2332" s="167"/>
      <c r="AW2332" s="167"/>
      <c r="AX2332" s="167"/>
      <c r="AY2332" s="167"/>
      <c r="AZ2332" s="167"/>
      <c r="BA2332" s="167"/>
      <c r="BB2332" s="167"/>
      <c r="BC2332" s="167"/>
      <c r="BD2332" s="167"/>
      <c r="BE2332" s="167"/>
      <c r="BF2332" s="167"/>
      <c r="BG2332" s="167"/>
      <c r="BH2332" s="167"/>
      <c r="BI2332" s="167"/>
      <c r="BJ2332" s="167"/>
      <c r="BK2332" s="167"/>
      <c r="BL2332" s="166"/>
      <c r="BM2332" s="166"/>
      <c r="BN2332" s="166"/>
      <c r="BO2332" s="166"/>
      <c r="BP2332" s="166"/>
      <c r="BQ2332" s="166"/>
      <c r="BR2332" s="166"/>
      <c r="BS2332" s="166"/>
      <c r="BT2332" s="166"/>
      <c r="BU2332" s="166"/>
      <c r="BV2332" s="166"/>
      <c r="BW2332" s="166"/>
      <c r="BX2332" s="166"/>
      <c r="BY2332" s="166"/>
      <c r="BZ2332" s="166"/>
      <c r="CA2332" s="166"/>
      <c r="CB2332" s="166"/>
      <c r="CC2332" s="166"/>
      <c r="CD2332" s="166"/>
      <c r="CE2332" s="166"/>
      <c r="CF2332" s="166"/>
      <c r="CG2332" s="166"/>
      <c r="CH2332" s="166"/>
      <c r="CI2332" s="166"/>
      <c r="CJ2332" s="166"/>
      <c r="CK2332" s="166"/>
      <c r="CL2332" s="166"/>
      <c r="CM2332" s="166"/>
      <c r="CN2332" s="166"/>
      <c r="CO2332" s="166"/>
      <c r="CP2332" s="166"/>
      <c r="CQ2332" s="166"/>
      <c r="CR2332" s="166"/>
      <c r="CS2332" s="166"/>
      <c r="CT2332" s="166"/>
      <c r="CU2332" s="166"/>
      <c r="CV2332" s="166"/>
      <c r="CW2332" s="166"/>
      <c r="CX2332" s="166"/>
      <c r="CY2332" s="166"/>
      <c r="CZ2332" s="166"/>
      <c r="DA2332" s="166"/>
      <c r="DB2332" s="166"/>
      <c r="DC2332" s="166"/>
      <c r="DD2332" s="166"/>
      <c r="DE2332" s="166"/>
      <c r="DF2332" s="166"/>
      <c r="DG2332" s="166"/>
      <c r="DH2332" s="166"/>
      <c r="DI2332" s="166"/>
      <c r="DJ2332" s="166"/>
      <c r="DK2332" s="166"/>
      <c r="DL2332" s="166"/>
      <c r="DM2332" s="166"/>
      <c r="DN2332" s="166"/>
      <c r="DO2332" s="166"/>
      <c r="DP2332" s="166"/>
      <c r="DQ2332" s="166"/>
      <c r="DR2332" s="166"/>
      <c r="DS2332" s="166"/>
      <c r="DT2332" s="166"/>
      <c r="DU2332" s="166"/>
      <c r="DV2332" s="166"/>
      <c r="DW2332" s="166"/>
      <c r="DX2332" s="166"/>
      <c r="DY2332" s="166"/>
      <c r="DZ2332" s="166"/>
      <c r="EA2332" s="166"/>
      <c r="EB2332" s="166"/>
      <c r="EC2332" s="166"/>
      <c r="ED2332" s="166"/>
      <c r="EE2332" s="166"/>
      <c r="EF2332" s="166"/>
      <c r="EG2332" s="166"/>
      <c r="EH2332" s="166"/>
      <c r="EI2332" s="166"/>
      <c r="EJ2332" s="166"/>
      <c r="EK2332" s="166"/>
      <c r="EL2332" s="166"/>
      <c r="EM2332" s="166"/>
      <c r="EN2332" s="166"/>
      <c r="EO2332" s="166"/>
      <c r="EP2332" s="166"/>
      <c r="EQ2332" s="166"/>
      <c r="ER2332" s="166"/>
      <c r="ES2332" s="166"/>
      <c r="ET2332" s="166"/>
      <c r="EU2332" s="166"/>
      <c r="EV2332" s="166"/>
      <c r="EW2332" s="166"/>
      <c r="EX2332" s="166"/>
      <c r="EY2332" s="166"/>
      <c r="EZ2332" s="166"/>
      <c r="FA2332" s="166"/>
      <c r="FB2332" s="166"/>
      <c r="FC2332" s="166"/>
      <c r="FD2332" s="166"/>
      <c r="FE2332" s="166"/>
      <c r="FF2332" s="166"/>
      <c r="FG2332" s="166"/>
      <c r="FH2332" s="166"/>
      <c r="FI2332" s="166"/>
      <c r="FJ2332" s="166"/>
    </row>
    <row r="2333" spans="13:166" s="19" customFormat="1">
      <c r="M2333" s="166"/>
      <c r="N2333" s="166"/>
      <c r="O2333" s="166"/>
      <c r="P2333" s="166"/>
      <c r="Q2333" s="166"/>
      <c r="R2333" s="166"/>
      <c r="S2333" s="166"/>
      <c r="T2333" s="166"/>
      <c r="U2333" s="166"/>
      <c r="V2333" s="166"/>
      <c r="W2333" s="166"/>
      <c r="X2333" s="166"/>
      <c r="Y2333" s="166"/>
      <c r="Z2333" s="166"/>
      <c r="AA2333" s="166"/>
      <c r="AB2333" s="166"/>
      <c r="AC2333" s="166"/>
      <c r="AD2333" s="166"/>
      <c r="AE2333" s="166"/>
      <c r="AF2333" s="166"/>
      <c r="AG2333" s="166"/>
      <c r="AH2333" s="167"/>
      <c r="AI2333" s="167"/>
      <c r="AJ2333" s="167"/>
      <c r="AK2333" s="167"/>
      <c r="AL2333" s="167"/>
      <c r="AM2333" s="167"/>
      <c r="AN2333" s="167"/>
      <c r="AO2333" s="167"/>
      <c r="AP2333" s="167"/>
      <c r="AQ2333" s="167"/>
      <c r="AR2333" s="167"/>
      <c r="AS2333" s="167"/>
      <c r="AT2333" s="167"/>
      <c r="AU2333" s="167"/>
      <c r="AV2333" s="167"/>
      <c r="AW2333" s="167"/>
      <c r="AX2333" s="167"/>
      <c r="AY2333" s="167"/>
      <c r="AZ2333" s="167"/>
      <c r="BA2333" s="167"/>
      <c r="BB2333" s="167"/>
      <c r="BC2333" s="167"/>
      <c r="BD2333" s="167"/>
      <c r="BE2333" s="167"/>
      <c r="BF2333" s="167"/>
      <c r="BG2333" s="167"/>
      <c r="BH2333" s="167"/>
      <c r="BI2333" s="167"/>
      <c r="BJ2333" s="167"/>
      <c r="BK2333" s="167"/>
      <c r="BL2333" s="166"/>
      <c r="BM2333" s="166"/>
      <c r="BN2333" s="166"/>
      <c r="BO2333" s="166"/>
      <c r="BP2333" s="166"/>
      <c r="BQ2333" s="166"/>
      <c r="BR2333" s="166"/>
      <c r="BS2333" s="166"/>
      <c r="BT2333" s="166"/>
      <c r="BU2333" s="166"/>
      <c r="BV2333" s="166"/>
      <c r="BW2333" s="166"/>
      <c r="BX2333" s="166"/>
      <c r="BY2333" s="166"/>
      <c r="BZ2333" s="166"/>
      <c r="CA2333" s="166"/>
      <c r="CB2333" s="166"/>
      <c r="CC2333" s="166"/>
      <c r="CD2333" s="166"/>
      <c r="CE2333" s="166"/>
      <c r="CF2333" s="166"/>
      <c r="CG2333" s="166"/>
      <c r="CH2333" s="166"/>
      <c r="CI2333" s="166"/>
      <c r="CJ2333" s="166"/>
      <c r="CK2333" s="166"/>
      <c r="CL2333" s="166"/>
      <c r="CM2333" s="166"/>
      <c r="CN2333" s="166"/>
      <c r="CO2333" s="166"/>
      <c r="CP2333" s="166"/>
      <c r="CQ2333" s="166"/>
      <c r="CR2333" s="166"/>
      <c r="CS2333" s="166"/>
      <c r="CT2333" s="166"/>
      <c r="CU2333" s="166"/>
      <c r="CV2333" s="166"/>
      <c r="CW2333" s="166"/>
      <c r="CX2333" s="166"/>
      <c r="CY2333" s="166"/>
      <c r="CZ2333" s="166"/>
      <c r="DA2333" s="166"/>
      <c r="DB2333" s="166"/>
      <c r="DC2333" s="166"/>
      <c r="DD2333" s="166"/>
      <c r="DE2333" s="166"/>
      <c r="DF2333" s="166"/>
      <c r="DG2333" s="166"/>
      <c r="DH2333" s="166"/>
      <c r="DI2333" s="166"/>
      <c r="DJ2333" s="166"/>
      <c r="DK2333" s="166"/>
      <c r="DL2333" s="166"/>
      <c r="DM2333" s="166"/>
      <c r="DN2333" s="166"/>
      <c r="DO2333" s="166"/>
      <c r="DP2333" s="166"/>
      <c r="DQ2333" s="166"/>
      <c r="DR2333" s="166"/>
      <c r="DS2333" s="166"/>
      <c r="DT2333" s="166"/>
      <c r="DU2333" s="166"/>
      <c r="DV2333" s="166"/>
      <c r="DW2333" s="166"/>
      <c r="DX2333" s="166"/>
      <c r="DY2333" s="166"/>
      <c r="DZ2333" s="166"/>
      <c r="EA2333" s="166"/>
      <c r="EB2333" s="166"/>
      <c r="EC2333" s="166"/>
      <c r="ED2333" s="166"/>
      <c r="EE2333" s="166"/>
      <c r="EF2333" s="166"/>
      <c r="EG2333" s="166"/>
      <c r="EH2333" s="166"/>
      <c r="EI2333" s="166"/>
      <c r="EJ2333" s="166"/>
      <c r="EK2333" s="166"/>
      <c r="EL2333" s="166"/>
      <c r="EM2333" s="166"/>
      <c r="EN2333" s="166"/>
      <c r="EO2333" s="166"/>
      <c r="EP2333" s="166"/>
      <c r="EQ2333" s="166"/>
      <c r="ER2333" s="166"/>
      <c r="ES2333" s="166"/>
      <c r="ET2333" s="166"/>
      <c r="EU2333" s="166"/>
      <c r="EV2333" s="166"/>
      <c r="EW2333" s="166"/>
      <c r="EX2333" s="166"/>
      <c r="EY2333" s="166"/>
      <c r="EZ2333" s="166"/>
      <c r="FA2333" s="166"/>
      <c r="FB2333" s="166"/>
      <c r="FC2333" s="166"/>
      <c r="FD2333" s="166"/>
      <c r="FE2333" s="166"/>
      <c r="FF2333" s="166"/>
      <c r="FG2333" s="166"/>
      <c r="FH2333" s="166"/>
      <c r="FI2333" s="166"/>
      <c r="FJ2333" s="166"/>
    </row>
    <row r="2334" spans="13:166" s="19" customFormat="1">
      <c r="M2334" s="166"/>
      <c r="N2334" s="166"/>
      <c r="O2334" s="166"/>
      <c r="P2334" s="166"/>
      <c r="Q2334" s="166"/>
      <c r="R2334" s="166"/>
      <c r="S2334" s="166"/>
      <c r="T2334" s="166"/>
      <c r="U2334" s="166"/>
      <c r="V2334" s="166"/>
      <c r="W2334" s="166"/>
      <c r="X2334" s="166"/>
      <c r="Y2334" s="166"/>
      <c r="Z2334" s="166"/>
      <c r="AA2334" s="166"/>
      <c r="AB2334" s="166"/>
      <c r="AC2334" s="166"/>
      <c r="AD2334" s="166"/>
      <c r="AE2334" s="166"/>
      <c r="AF2334" s="166"/>
      <c r="AG2334" s="166"/>
      <c r="AH2334" s="167"/>
      <c r="AI2334" s="167"/>
      <c r="AJ2334" s="167"/>
      <c r="AK2334" s="167"/>
      <c r="AL2334" s="167"/>
      <c r="AM2334" s="167"/>
      <c r="AN2334" s="167"/>
      <c r="AO2334" s="167"/>
      <c r="AP2334" s="167"/>
      <c r="AQ2334" s="167"/>
      <c r="AR2334" s="167"/>
      <c r="AS2334" s="167"/>
      <c r="AT2334" s="167"/>
      <c r="AU2334" s="167"/>
      <c r="AV2334" s="167"/>
      <c r="AW2334" s="167"/>
      <c r="AX2334" s="167"/>
      <c r="AY2334" s="167"/>
      <c r="AZ2334" s="167"/>
      <c r="BA2334" s="167"/>
      <c r="BB2334" s="167"/>
      <c r="BC2334" s="167"/>
      <c r="BD2334" s="167"/>
      <c r="BE2334" s="167"/>
      <c r="BF2334" s="167"/>
      <c r="BG2334" s="167"/>
      <c r="BH2334" s="167"/>
      <c r="BI2334" s="167"/>
      <c r="BJ2334" s="167"/>
      <c r="BK2334" s="167"/>
      <c r="BL2334" s="166"/>
      <c r="BM2334" s="166"/>
      <c r="BN2334" s="166"/>
      <c r="BO2334" s="166"/>
      <c r="BP2334" s="166"/>
      <c r="BQ2334" s="166"/>
      <c r="BR2334" s="166"/>
      <c r="BS2334" s="166"/>
      <c r="BT2334" s="166"/>
      <c r="BU2334" s="166"/>
      <c r="BV2334" s="166"/>
      <c r="BW2334" s="166"/>
      <c r="BX2334" s="166"/>
      <c r="BY2334" s="166"/>
      <c r="BZ2334" s="166"/>
      <c r="CA2334" s="166"/>
      <c r="CB2334" s="166"/>
      <c r="CC2334" s="166"/>
      <c r="CD2334" s="166"/>
      <c r="CE2334" s="166"/>
      <c r="CF2334" s="166"/>
      <c r="CG2334" s="166"/>
      <c r="CH2334" s="166"/>
      <c r="CI2334" s="166"/>
      <c r="CJ2334" s="166"/>
      <c r="CK2334" s="166"/>
      <c r="CL2334" s="166"/>
      <c r="CM2334" s="166"/>
      <c r="CN2334" s="166"/>
      <c r="CO2334" s="166"/>
      <c r="CP2334" s="166"/>
      <c r="CQ2334" s="166"/>
      <c r="CR2334" s="166"/>
      <c r="CS2334" s="166"/>
      <c r="CT2334" s="166"/>
      <c r="CU2334" s="166"/>
      <c r="CV2334" s="166"/>
      <c r="CW2334" s="166"/>
      <c r="CX2334" s="166"/>
      <c r="CY2334" s="166"/>
      <c r="CZ2334" s="166"/>
      <c r="DA2334" s="166"/>
      <c r="DB2334" s="166"/>
      <c r="DC2334" s="166"/>
      <c r="DD2334" s="166"/>
      <c r="DE2334" s="166"/>
      <c r="DF2334" s="166"/>
      <c r="DG2334" s="166"/>
      <c r="DH2334" s="166"/>
      <c r="DI2334" s="166"/>
      <c r="DJ2334" s="166"/>
      <c r="DK2334" s="166"/>
      <c r="DL2334" s="166"/>
      <c r="DM2334" s="166"/>
      <c r="DN2334" s="166"/>
      <c r="DO2334" s="166"/>
      <c r="DP2334" s="166"/>
      <c r="DQ2334" s="166"/>
      <c r="DR2334" s="166"/>
      <c r="DS2334" s="166"/>
      <c r="DT2334" s="166"/>
      <c r="DU2334" s="166"/>
      <c r="DV2334" s="166"/>
      <c r="DW2334" s="166"/>
      <c r="DX2334" s="166"/>
      <c r="DY2334" s="166"/>
      <c r="DZ2334" s="166"/>
      <c r="EA2334" s="166"/>
      <c r="EB2334" s="166"/>
      <c r="EC2334" s="166"/>
      <c r="ED2334" s="166"/>
      <c r="EE2334" s="166"/>
      <c r="EF2334" s="166"/>
      <c r="EG2334" s="166"/>
      <c r="EH2334" s="166"/>
      <c r="EI2334" s="166"/>
      <c r="EJ2334" s="166"/>
      <c r="EK2334" s="166"/>
      <c r="EL2334" s="166"/>
      <c r="EM2334" s="166"/>
      <c r="EN2334" s="166"/>
      <c r="EO2334" s="166"/>
      <c r="EP2334" s="166"/>
      <c r="EQ2334" s="166"/>
      <c r="ER2334" s="166"/>
      <c r="ES2334" s="166"/>
      <c r="ET2334" s="166"/>
      <c r="EU2334" s="166"/>
      <c r="EV2334" s="166"/>
      <c r="EW2334" s="166"/>
      <c r="EX2334" s="166"/>
      <c r="EY2334" s="166"/>
      <c r="EZ2334" s="166"/>
      <c r="FA2334" s="166"/>
      <c r="FB2334" s="166"/>
      <c r="FC2334" s="166"/>
      <c r="FD2334" s="166"/>
      <c r="FE2334" s="166"/>
      <c r="FF2334" s="166"/>
      <c r="FG2334" s="166"/>
      <c r="FH2334" s="166"/>
      <c r="FI2334" s="166"/>
      <c r="FJ2334" s="166"/>
    </row>
    <row r="2335" spans="13:166" s="19" customFormat="1">
      <c r="M2335" s="166"/>
      <c r="N2335" s="166"/>
      <c r="O2335" s="166"/>
      <c r="P2335" s="166"/>
      <c r="Q2335" s="166"/>
      <c r="R2335" s="166"/>
      <c r="S2335" s="166"/>
      <c r="T2335" s="166"/>
      <c r="U2335" s="166"/>
      <c r="V2335" s="166"/>
      <c r="W2335" s="166"/>
      <c r="X2335" s="166"/>
      <c r="Y2335" s="166"/>
      <c r="Z2335" s="166"/>
      <c r="AA2335" s="166"/>
      <c r="AB2335" s="166"/>
      <c r="AC2335" s="166"/>
      <c r="AD2335" s="166"/>
      <c r="AE2335" s="166"/>
      <c r="AF2335" s="166"/>
      <c r="AG2335" s="166"/>
      <c r="AH2335" s="167"/>
      <c r="AI2335" s="167"/>
      <c r="AJ2335" s="167"/>
      <c r="AK2335" s="167"/>
      <c r="AL2335" s="167"/>
      <c r="AM2335" s="167"/>
      <c r="AN2335" s="167"/>
      <c r="AO2335" s="167"/>
      <c r="AP2335" s="167"/>
      <c r="AQ2335" s="167"/>
      <c r="AR2335" s="167"/>
      <c r="AS2335" s="167"/>
      <c r="AT2335" s="167"/>
      <c r="AU2335" s="167"/>
      <c r="AV2335" s="167"/>
      <c r="AW2335" s="167"/>
      <c r="AX2335" s="167"/>
      <c r="AY2335" s="167"/>
      <c r="AZ2335" s="167"/>
      <c r="BA2335" s="167"/>
      <c r="BB2335" s="167"/>
      <c r="BC2335" s="167"/>
      <c r="BD2335" s="167"/>
      <c r="BE2335" s="167"/>
      <c r="BF2335" s="167"/>
      <c r="BG2335" s="167"/>
      <c r="BH2335" s="167"/>
      <c r="BI2335" s="167"/>
      <c r="BJ2335" s="167"/>
      <c r="BK2335" s="167"/>
      <c r="BL2335" s="166"/>
      <c r="BM2335" s="166"/>
      <c r="BN2335" s="166"/>
      <c r="BO2335" s="166"/>
      <c r="BP2335" s="166"/>
      <c r="BQ2335" s="166"/>
      <c r="BR2335" s="166"/>
      <c r="BS2335" s="166"/>
      <c r="BT2335" s="166"/>
      <c r="BU2335" s="166"/>
      <c r="BV2335" s="166"/>
      <c r="BW2335" s="166"/>
      <c r="BX2335" s="166"/>
      <c r="BY2335" s="166"/>
      <c r="BZ2335" s="166"/>
      <c r="CA2335" s="166"/>
      <c r="CB2335" s="166"/>
      <c r="CC2335" s="166"/>
      <c r="CD2335" s="166"/>
      <c r="CE2335" s="166"/>
      <c r="CF2335" s="166"/>
      <c r="CG2335" s="166"/>
      <c r="CH2335" s="166"/>
      <c r="CI2335" s="166"/>
      <c r="CJ2335" s="166"/>
      <c r="CK2335" s="166"/>
      <c r="CL2335" s="166"/>
      <c r="CM2335" s="166"/>
      <c r="CN2335" s="166"/>
      <c r="CO2335" s="166"/>
      <c r="CP2335" s="166"/>
      <c r="CQ2335" s="166"/>
      <c r="CR2335" s="166"/>
      <c r="CS2335" s="166"/>
      <c r="CT2335" s="166"/>
      <c r="CU2335" s="166"/>
      <c r="CV2335" s="166"/>
      <c r="CW2335" s="166"/>
      <c r="CX2335" s="166"/>
      <c r="CY2335" s="166"/>
      <c r="CZ2335" s="166"/>
      <c r="DA2335" s="166"/>
      <c r="DB2335" s="166"/>
      <c r="DC2335" s="166"/>
      <c r="DD2335" s="166"/>
      <c r="DE2335" s="166"/>
      <c r="DF2335" s="166"/>
      <c r="DG2335" s="166"/>
      <c r="DH2335" s="166"/>
      <c r="DI2335" s="166"/>
      <c r="DJ2335" s="166"/>
      <c r="DK2335" s="166"/>
      <c r="DL2335" s="166"/>
      <c r="DM2335" s="166"/>
      <c r="DN2335" s="166"/>
      <c r="DO2335" s="166"/>
      <c r="DP2335" s="166"/>
      <c r="DQ2335" s="166"/>
      <c r="DR2335" s="166"/>
      <c r="DS2335" s="166"/>
      <c r="DT2335" s="166"/>
      <c r="DU2335" s="166"/>
      <c r="DV2335" s="166"/>
      <c r="DW2335" s="166"/>
      <c r="DX2335" s="166"/>
      <c r="DY2335" s="166"/>
      <c r="DZ2335" s="166"/>
      <c r="EA2335" s="166"/>
      <c r="EB2335" s="166"/>
      <c r="EC2335" s="166"/>
      <c r="ED2335" s="166"/>
      <c r="EE2335" s="166"/>
      <c r="EF2335" s="166"/>
      <c r="EG2335" s="166"/>
      <c r="EH2335" s="166"/>
      <c r="EI2335" s="166"/>
      <c r="EJ2335" s="166"/>
      <c r="EK2335" s="166"/>
      <c r="EL2335" s="166"/>
      <c r="EM2335" s="166"/>
      <c r="EN2335" s="166"/>
      <c r="EO2335" s="166"/>
      <c r="EP2335" s="166"/>
      <c r="EQ2335" s="166"/>
      <c r="ER2335" s="166"/>
      <c r="ES2335" s="166"/>
      <c r="ET2335" s="166"/>
      <c r="EU2335" s="166"/>
      <c r="EV2335" s="166"/>
      <c r="EW2335" s="166"/>
      <c r="EX2335" s="166"/>
      <c r="EY2335" s="166"/>
      <c r="EZ2335" s="166"/>
      <c r="FA2335" s="166"/>
      <c r="FB2335" s="166"/>
      <c r="FC2335" s="166"/>
      <c r="FD2335" s="166"/>
      <c r="FE2335" s="166"/>
      <c r="FF2335" s="166"/>
      <c r="FG2335" s="166"/>
      <c r="FH2335" s="166"/>
      <c r="FI2335" s="166"/>
      <c r="FJ2335" s="166"/>
    </row>
    <row r="2336" spans="13:166" s="19" customFormat="1">
      <c r="M2336" s="166"/>
      <c r="N2336" s="166"/>
      <c r="O2336" s="166"/>
      <c r="P2336" s="166"/>
      <c r="Q2336" s="166"/>
      <c r="R2336" s="166"/>
      <c r="S2336" s="166"/>
      <c r="T2336" s="166"/>
      <c r="U2336" s="166"/>
      <c r="V2336" s="166"/>
      <c r="W2336" s="166"/>
      <c r="X2336" s="166"/>
      <c r="Y2336" s="166"/>
      <c r="Z2336" s="166"/>
      <c r="AA2336" s="166"/>
      <c r="AB2336" s="166"/>
      <c r="AC2336" s="166"/>
      <c r="AD2336" s="166"/>
      <c r="AE2336" s="166"/>
      <c r="AF2336" s="166"/>
      <c r="AG2336" s="166"/>
      <c r="AH2336" s="167"/>
      <c r="AI2336" s="167"/>
      <c r="AJ2336" s="167"/>
      <c r="AK2336" s="167"/>
      <c r="AL2336" s="167"/>
      <c r="AM2336" s="167"/>
      <c r="AN2336" s="167"/>
      <c r="AO2336" s="167"/>
      <c r="AP2336" s="167"/>
      <c r="AQ2336" s="167"/>
      <c r="AR2336" s="167"/>
      <c r="AS2336" s="167"/>
      <c r="AT2336" s="167"/>
      <c r="AU2336" s="167"/>
      <c r="AV2336" s="167"/>
      <c r="AW2336" s="167"/>
      <c r="AX2336" s="167"/>
      <c r="AY2336" s="167"/>
      <c r="AZ2336" s="167"/>
      <c r="BA2336" s="167"/>
      <c r="BB2336" s="167"/>
      <c r="BC2336" s="167"/>
      <c r="BD2336" s="167"/>
      <c r="BE2336" s="167"/>
      <c r="BF2336" s="167"/>
      <c r="BG2336" s="167"/>
      <c r="BH2336" s="167"/>
      <c r="BI2336" s="167"/>
      <c r="BJ2336" s="167"/>
      <c r="BK2336" s="167"/>
      <c r="BL2336" s="166"/>
      <c r="BM2336" s="166"/>
      <c r="BN2336" s="166"/>
      <c r="BO2336" s="166"/>
      <c r="BP2336" s="166"/>
      <c r="BQ2336" s="166"/>
      <c r="BR2336" s="166"/>
      <c r="BS2336" s="166"/>
      <c r="BT2336" s="166"/>
      <c r="BU2336" s="166"/>
      <c r="BV2336" s="166"/>
      <c r="BW2336" s="166"/>
      <c r="BX2336" s="166"/>
      <c r="BY2336" s="166"/>
      <c r="BZ2336" s="166"/>
      <c r="CA2336" s="166"/>
      <c r="CB2336" s="166"/>
      <c r="CC2336" s="166"/>
      <c r="CD2336" s="166"/>
      <c r="CE2336" s="166"/>
      <c r="CF2336" s="166"/>
      <c r="CG2336" s="166"/>
      <c r="CH2336" s="166"/>
      <c r="CI2336" s="166"/>
      <c r="CJ2336" s="166"/>
      <c r="CK2336" s="166"/>
      <c r="CL2336" s="166"/>
      <c r="CM2336" s="166"/>
      <c r="CN2336" s="166"/>
      <c r="CO2336" s="166"/>
      <c r="CP2336" s="166"/>
      <c r="CQ2336" s="166"/>
      <c r="CR2336" s="166"/>
      <c r="CS2336" s="166"/>
      <c r="CT2336" s="166"/>
      <c r="CU2336" s="166"/>
      <c r="CV2336" s="166"/>
      <c r="CW2336" s="166"/>
      <c r="CX2336" s="166"/>
      <c r="CY2336" s="166"/>
      <c r="CZ2336" s="166"/>
      <c r="DA2336" s="166"/>
      <c r="DB2336" s="166"/>
      <c r="DC2336" s="166"/>
      <c r="DD2336" s="166"/>
      <c r="DE2336" s="166"/>
      <c r="DF2336" s="166"/>
      <c r="DG2336" s="166"/>
      <c r="DH2336" s="166"/>
      <c r="DI2336" s="166"/>
      <c r="DJ2336" s="166"/>
      <c r="DK2336" s="166"/>
      <c r="DL2336" s="166"/>
      <c r="DM2336" s="166"/>
      <c r="DN2336" s="166"/>
      <c r="DO2336" s="166"/>
      <c r="DP2336" s="166"/>
      <c r="DQ2336" s="166"/>
      <c r="DR2336" s="166"/>
      <c r="DS2336" s="166"/>
      <c r="DT2336" s="166"/>
      <c r="DU2336" s="166"/>
      <c r="DV2336" s="166"/>
      <c r="DW2336" s="166"/>
      <c r="DX2336" s="166"/>
      <c r="DY2336" s="166"/>
      <c r="DZ2336" s="166"/>
      <c r="EA2336" s="166"/>
      <c r="EB2336" s="166"/>
      <c r="EC2336" s="166"/>
      <c r="ED2336" s="166"/>
      <c r="EE2336" s="166"/>
      <c r="EF2336" s="166"/>
      <c r="EG2336" s="166"/>
      <c r="EH2336" s="166"/>
      <c r="EI2336" s="166"/>
      <c r="EJ2336" s="166"/>
      <c r="EK2336" s="166"/>
      <c r="EL2336" s="166"/>
      <c r="EM2336" s="166"/>
      <c r="EN2336" s="166"/>
      <c r="EO2336" s="166"/>
      <c r="EP2336" s="166"/>
      <c r="EQ2336" s="166"/>
      <c r="ER2336" s="166"/>
      <c r="ES2336" s="166"/>
      <c r="ET2336" s="166"/>
      <c r="EU2336" s="166"/>
      <c r="EV2336" s="166"/>
      <c r="EW2336" s="166"/>
      <c r="EX2336" s="166"/>
      <c r="EY2336" s="166"/>
      <c r="EZ2336" s="166"/>
      <c r="FA2336" s="166"/>
      <c r="FB2336" s="166"/>
      <c r="FC2336" s="166"/>
      <c r="FD2336" s="166"/>
      <c r="FE2336" s="166"/>
      <c r="FF2336" s="166"/>
      <c r="FG2336" s="166"/>
      <c r="FH2336" s="166"/>
      <c r="FI2336" s="166"/>
      <c r="FJ2336" s="166"/>
    </row>
    <row r="2337" spans="13:166" s="19" customFormat="1">
      <c r="M2337" s="166"/>
      <c r="N2337" s="166"/>
      <c r="O2337" s="166"/>
      <c r="P2337" s="166"/>
      <c r="Q2337" s="166"/>
      <c r="R2337" s="166"/>
      <c r="S2337" s="166"/>
      <c r="T2337" s="166"/>
      <c r="U2337" s="166"/>
      <c r="V2337" s="166"/>
      <c r="W2337" s="166"/>
      <c r="X2337" s="166"/>
      <c r="Y2337" s="166"/>
      <c r="Z2337" s="166"/>
      <c r="AA2337" s="166"/>
      <c r="AB2337" s="166"/>
      <c r="AC2337" s="166"/>
      <c r="AD2337" s="166"/>
      <c r="AE2337" s="166"/>
      <c r="AF2337" s="166"/>
      <c r="AG2337" s="166"/>
      <c r="AH2337" s="167"/>
      <c r="AI2337" s="167"/>
      <c r="AJ2337" s="167"/>
      <c r="AK2337" s="167"/>
      <c r="AL2337" s="167"/>
      <c r="AM2337" s="167"/>
      <c r="AN2337" s="167"/>
      <c r="AO2337" s="167"/>
      <c r="AP2337" s="167"/>
      <c r="AQ2337" s="167"/>
      <c r="AR2337" s="167"/>
      <c r="AS2337" s="167"/>
      <c r="AT2337" s="167"/>
      <c r="AU2337" s="167"/>
      <c r="AV2337" s="167"/>
      <c r="AW2337" s="167"/>
      <c r="AX2337" s="167"/>
      <c r="AY2337" s="167"/>
      <c r="AZ2337" s="167"/>
      <c r="BA2337" s="167"/>
      <c r="BB2337" s="167"/>
      <c r="BC2337" s="167"/>
      <c r="BD2337" s="167"/>
      <c r="BE2337" s="167"/>
      <c r="BF2337" s="167"/>
      <c r="BG2337" s="167"/>
      <c r="BH2337" s="167"/>
      <c r="BI2337" s="167"/>
      <c r="BJ2337" s="167"/>
      <c r="BK2337" s="167"/>
      <c r="BL2337" s="166"/>
      <c r="BM2337" s="166"/>
      <c r="BN2337" s="166"/>
      <c r="BO2337" s="166"/>
      <c r="BP2337" s="166"/>
      <c r="BQ2337" s="166"/>
      <c r="BR2337" s="166"/>
      <c r="BS2337" s="166"/>
      <c r="BT2337" s="166"/>
      <c r="BU2337" s="166"/>
      <c r="BV2337" s="166"/>
      <c r="BW2337" s="166"/>
      <c r="BX2337" s="166"/>
      <c r="BY2337" s="166"/>
      <c r="BZ2337" s="166"/>
      <c r="CA2337" s="166"/>
      <c r="CB2337" s="166"/>
      <c r="CC2337" s="166"/>
      <c r="CD2337" s="166"/>
      <c r="CE2337" s="166"/>
      <c r="CF2337" s="166"/>
      <c r="CG2337" s="166"/>
      <c r="CH2337" s="166"/>
      <c r="CI2337" s="166"/>
      <c r="CJ2337" s="166"/>
      <c r="CK2337" s="166"/>
      <c r="CL2337" s="166"/>
      <c r="CM2337" s="166"/>
      <c r="CN2337" s="166"/>
      <c r="CO2337" s="166"/>
      <c r="CP2337" s="166"/>
      <c r="CQ2337" s="166"/>
      <c r="CR2337" s="166"/>
      <c r="CS2337" s="166"/>
      <c r="CT2337" s="166"/>
      <c r="CU2337" s="166"/>
      <c r="CV2337" s="166"/>
      <c r="CW2337" s="166"/>
      <c r="CX2337" s="166"/>
      <c r="CY2337" s="166"/>
      <c r="CZ2337" s="166"/>
      <c r="DA2337" s="166"/>
      <c r="DB2337" s="166"/>
      <c r="DC2337" s="166"/>
      <c r="DD2337" s="166"/>
      <c r="DE2337" s="166"/>
      <c r="DF2337" s="166"/>
      <c r="DG2337" s="166"/>
      <c r="DH2337" s="166"/>
      <c r="DI2337" s="166"/>
      <c r="DJ2337" s="166"/>
      <c r="DK2337" s="166"/>
      <c r="DL2337" s="166"/>
      <c r="DM2337" s="166"/>
      <c r="DN2337" s="166"/>
      <c r="DO2337" s="166"/>
      <c r="DP2337" s="166"/>
      <c r="DQ2337" s="166"/>
      <c r="DR2337" s="166"/>
      <c r="DS2337" s="166"/>
      <c r="DT2337" s="166"/>
      <c r="DU2337" s="166"/>
      <c r="DV2337" s="166"/>
      <c r="DW2337" s="166"/>
      <c r="DX2337" s="166"/>
      <c r="DY2337" s="166"/>
      <c r="DZ2337" s="166"/>
      <c r="EA2337" s="166"/>
      <c r="EB2337" s="166"/>
      <c r="EC2337" s="166"/>
      <c r="ED2337" s="166"/>
      <c r="EE2337" s="166"/>
      <c r="EF2337" s="166"/>
      <c r="EG2337" s="166"/>
      <c r="EH2337" s="166"/>
      <c r="EI2337" s="166"/>
      <c r="EJ2337" s="166"/>
      <c r="EK2337" s="166"/>
      <c r="EL2337" s="166"/>
      <c r="EM2337" s="166"/>
      <c r="EN2337" s="166"/>
      <c r="EO2337" s="166"/>
      <c r="EP2337" s="166"/>
      <c r="EQ2337" s="166"/>
      <c r="ER2337" s="166"/>
      <c r="ES2337" s="166"/>
      <c r="ET2337" s="166"/>
      <c r="EU2337" s="166"/>
      <c r="EV2337" s="166"/>
      <c r="EW2337" s="166"/>
      <c r="EX2337" s="166"/>
      <c r="EY2337" s="166"/>
      <c r="EZ2337" s="166"/>
      <c r="FA2337" s="166"/>
      <c r="FB2337" s="166"/>
      <c r="FC2337" s="166"/>
      <c r="FD2337" s="166"/>
      <c r="FE2337" s="166"/>
      <c r="FF2337" s="166"/>
      <c r="FG2337" s="166"/>
      <c r="FH2337" s="166"/>
      <c r="FI2337" s="166"/>
      <c r="FJ2337" s="166"/>
    </row>
    <row r="2338" spans="13:166" s="19" customFormat="1">
      <c r="M2338" s="166"/>
      <c r="N2338" s="166"/>
      <c r="O2338" s="166"/>
      <c r="P2338" s="166"/>
      <c r="Q2338" s="166"/>
      <c r="R2338" s="166"/>
      <c r="S2338" s="166"/>
      <c r="T2338" s="166"/>
      <c r="U2338" s="166"/>
      <c r="V2338" s="166"/>
      <c r="W2338" s="166"/>
      <c r="X2338" s="166"/>
      <c r="Y2338" s="166"/>
      <c r="Z2338" s="166"/>
      <c r="AA2338" s="166"/>
      <c r="AB2338" s="166"/>
      <c r="AC2338" s="166"/>
      <c r="AD2338" s="166"/>
      <c r="AE2338" s="166"/>
      <c r="AF2338" s="166"/>
      <c r="AG2338" s="166"/>
      <c r="AH2338" s="167"/>
      <c r="AI2338" s="167"/>
      <c r="AJ2338" s="167"/>
      <c r="AK2338" s="167"/>
      <c r="AL2338" s="167"/>
      <c r="AM2338" s="167"/>
      <c r="AN2338" s="167"/>
      <c r="AO2338" s="167"/>
      <c r="AP2338" s="167"/>
      <c r="AQ2338" s="167"/>
      <c r="AR2338" s="167"/>
      <c r="AS2338" s="167"/>
      <c r="AT2338" s="167"/>
      <c r="AU2338" s="167"/>
      <c r="AV2338" s="167"/>
      <c r="AW2338" s="167"/>
      <c r="AX2338" s="167"/>
      <c r="AY2338" s="167"/>
      <c r="AZ2338" s="167"/>
      <c r="BA2338" s="167"/>
      <c r="BB2338" s="167"/>
      <c r="BC2338" s="167"/>
      <c r="BD2338" s="167"/>
      <c r="BE2338" s="167"/>
      <c r="BF2338" s="167"/>
      <c r="BG2338" s="167"/>
      <c r="BH2338" s="167"/>
      <c r="BI2338" s="167"/>
      <c r="BJ2338" s="167"/>
      <c r="BK2338" s="167"/>
      <c r="BL2338" s="166"/>
      <c r="BM2338" s="166"/>
      <c r="BN2338" s="166"/>
      <c r="BO2338" s="166"/>
      <c r="BP2338" s="166"/>
      <c r="BQ2338" s="166"/>
      <c r="BR2338" s="166"/>
      <c r="BS2338" s="166"/>
      <c r="BT2338" s="166"/>
      <c r="BU2338" s="166"/>
      <c r="BV2338" s="166"/>
      <c r="BW2338" s="166"/>
      <c r="BX2338" s="166"/>
      <c r="BY2338" s="166"/>
      <c r="BZ2338" s="166"/>
      <c r="CA2338" s="166"/>
      <c r="CB2338" s="166"/>
      <c r="CC2338" s="166"/>
      <c r="CD2338" s="166"/>
      <c r="CE2338" s="166"/>
      <c r="CF2338" s="166"/>
      <c r="CG2338" s="166"/>
      <c r="CH2338" s="166"/>
      <c r="CI2338" s="166"/>
      <c r="CJ2338" s="166"/>
      <c r="CK2338" s="166"/>
      <c r="CL2338" s="166"/>
      <c r="CM2338" s="166"/>
      <c r="CN2338" s="166"/>
      <c r="CO2338" s="166"/>
      <c r="CP2338" s="166"/>
      <c r="CQ2338" s="166"/>
      <c r="CR2338" s="166"/>
      <c r="CS2338" s="166"/>
      <c r="CT2338" s="166"/>
      <c r="CU2338" s="166"/>
      <c r="CV2338" s="166"/>
      <c r="CW2338" s="166"/>
      <c r="CX2338" s="166"/>
      <c r="CY2338" s="166"/>
      <c r="CZ2338" s="166"/>
      <c r="DA2338" s="166"/>
      <c r="DB2338" s="166"/>
      <c r="DC2338" s="166"/>
      <c r="DD2338" s="166"/>
      <c r="DE2338" s="166"/>
      <c r="DF2338" s="166"/>
      <c r="DG2338" s="166"/>
      <c r="DH2338" s="166"/>
      <c r="DI2338" s="166"/>
      <c r="DJ2338" s="166"/>
      <c r="DK2338" s="166"/>
      <c r="DL2338" s="166"/>
      <c r="DM2338" s="166"/>
      <c r="DN2338" s="166"/>
      <c r="DO2338" s="166"/>
      <c r="DP2338" s="166"/>
      <c r="DQ2338" s="166"/>
      <c r="DR2338" s="166"/>
      <c r="DS2338" s="166"/>
      <c r="DT2338" s="166"/>
      <c r="DU2338" s="166"/>
      <c r="DV2338" s="166"/>
      <c r="DW2338" s="166"/>
      <c r="DX2338" s="166"/>
      <c r="DY2338" s="166"/>
      <c r="DZ2338" s="166"/>
      <c r="EA2338" s="166"/>
      <c r="EB2338" s="166"/>
      <c r="EC2338" s="166"/>
      <c r="ED2338" s="166"/>
      <c r="EE2338" s="166"/>
      <c r="EF2338" s="166"/>
      <c r="EG2338" s="166"/>
      <c r="EH2338" s="166"/>
      <c r="EI2338" s="166"/>
      <c r="EJ2338" s="166"/>
      <c r="EK2338" s="166"/>
      <c r="EL2338" s="166"/>
      <c r="EM2338" s="166"/>
      <c r="EN2338" s="166"/>
      <c r="EO2338" s="166"/>
      <c r="EP2338" s="166"/>
      <c r="EQ2338" s="166"/>
      <c r="ER2338" s="166"/>
      <c r="ES2338" s="166"/>
      <c r="ET2338" s="166"/>
      <c r="EU2338" s="166"/>
      <c r="EV2338" s="166"/>
      <c r="EW2338" s="166"/>
      <c r="EX2338" s="166"/>
      <c r="EY2338" s="166"/>
      <c r="EZ2338" s="166"/>
      <c r="FA2338" s="166"/>
      <c r="FB2338" s="166"/>
      <c r="FC2338" s="166"/>
      <c r="FD2338" s="166"/>
      <c r="FE2338" s="166"/>
      <c r="FF2338" s="166"/>
      <c r="FG2338" s="166"/>
      <c r="FH2338" s="166"/>
      <c r="FI2338" s="166"/>
      <c r="FJ2338" s="166"/>
    </row>
    <row r="2339" spans="13:166" s="19" customFormat="1">
      <c r="M2339" s="166"/>
      <c r="N2339" s="166"/>
      <c r="O2339" s="166"/>
      <c r="P2339" s="166"/>
      <c r="Q2339" s="166"/>
      <c r="R2339" s="166"/>
      <c r="S2339" s="166"/>
      <c r="T2339" s="166"/>
      <c r="U2339" s="166"/>
      <c r="V2339" s="166"/>
      <c r="W2339" s="166"/>
      <c r="X2339" s="166"/>
      <c r="Y2339" s="166"/>
      <c r="Z2339" s="166"/>
      <c r="AA2339" s="166"/>
      <c r="AB2339" s="166"/>
      <c r="AC2339" s="166"/>
      <c r="AD2339" s="166"/>
      <c r="AE2339" s="166"/>
      <c r="AF2339" s="166"/>
      <c r="AG2339" s="166"/>
      <c r="AH2339" s="167"/>
      <c r="AI2339" s="167"/>
      <c r="AJ2339" s="167"/>
      <c r="AK2339" s="167"/>
      <c r="AL2339" s="167"/>
      <c r="AM2339" s="167"/>
      <c r="AN2339" s="167"/>
      <c r="AO2339" s="167"/>
      <c r="AP2339" s="167"/>
      <c r="AQ2339" s="167"/>
      <c r="AR2339" s="167"/>
      <c r="AS2339" s="167"/>
      <c r="AT2339" s="167"/>
      <c r="AU2339" s="167"/>
      <c r="AV2339" s="167"/>
      <c r="AW2339" s="167"/>
      <c r="AX2339" s="167"/>
      <c r="AY2339" s="167"/>
      <c r="AZ2339" s="167"/>
      <c r="BA2339" s="167"/>
      <c r="BB2339" s="167"/>
      <c r="BC2339" s="167"/>
      <c r="BD2339" s="167"/>
      <c r="BE2339" s="167"/>
      <c r="BF2339" s="167"/>
      <c r="BG2339" s="167"/>
      <c r="BH2339" s="167"/>
      <c r="BI2339" s="167"/>
      <c r="BJ2339" s="167"/>
      <c r="BK2339" s="167"/>
      <c r="BL2339" s="166"/>
      <c r="BM2339" s="166"/>
      <c r="BN2339" s="166"/>
      <c r="BO2339" s="166"/>
      <c r="BP2339" s="166"/>
      <c r="BQ2339" s="166"/>
      <c r="BR2339" s="166"/>
      <c r="BS2339" s="166"/>
      <c r="BT2339" s="166"/>
      <c r="BU2339" s="166"/>
      <c r="BV2339" s="166"/>
      <c r="BW2339" s="166"/>
      <c r="BX2339" s="166"/>
      <c r="BY2339" s="166"/>
      <c r="BZ2339" s="166"/>
      <c r="CA2339" s="166"/>
      <c r="CB2339" s="166"/>
      <c r="CC2339" s="166"/>
      <c r="CD2339" s="166"/>
      <c r="CE2339" s="166"/>
      <c r="CF2339" s="166"/>
      <c r="CG2339" s="166"/>
      <c r="CH2339" s="166"/>
      <c r="CI2339" s="166"/>
      <c r="CJ2339" s="166"/>
      <c r="CK2339" s="166"/>
      <c r="CL2339" s="166"/>
      <c r="CM2339" s="166"/>
      <c r="CN2339" s="166"/>
      <c r="CO2339" s="166"/>
      <c r="CP2339" s="166"/>
      <c r="CQ2339" s="166"/>
      <c r="CR2339" s="166"/>
      <c r="CS2339" s="166"/>
      <c r="CT2339" s="166"/>
      <c r="CU2339" s="166"/>
      <c r="CV2339" s="166"/>
      <c r="CW2339" s="166"/>
      <c r="CX2339" s="166"/>
      <c r="CY2339" s="166"/>
      <c r="CZ2339" s="166"/>
      <c r="DA2339" s="166"/>
      <c r="DB2339" s="166"/>
      <c r="DC2339" s="166"/>
      <c r="DD2339" s="166"/>
      <c r="DE2339" s="166"/>
      <c r="DF2339" s="166"/>
      <c r="DG2339" s="166"/>
      <c r="DH2339" s="166"/>
      <c r="DI2339" s="166"/>
      <c r="DJ2339" s="166"/>
      <c r="DK2339" s="166"/>
      <c r="DL2339" s="166"/>
      <c r="DM2339" s="166"/>
      <c r="DN2339" s="166"/>
      <c r="DO2339" s="166"/>
      <c r="DP2339" s="166"/>
      <c r="DQ2339" s="166"/>
      <c r="DR2339" s="166"/>
      <c r="DS2339" s="166"/>
      <c r="DT2339" s="166"/>
      <c r="DU2339" s="166"/>
      <c r="DV2339" s="166"/>
      <c r="DW2339" s="166"/>
      <c r="DX2339" s="166"/>
      <c r="DY2339" s="166"/>
      <c r="DZ2339" s="166"/>
      <c r="EA2339" s="166"/>
      <c r="EB2339" s="166"/>
      <c r="EC2339" s="166"/>
      <c r="ED2339" s="166"/>
      <c r="EE2339" s="166"/>
      <c r="EF2339" s="166"/>
      <c r="EG2339" s="166"/>
      <c r="EH2339" s="166"/>
      <c r="EI2339" s="166"/>
      <c r="EJ2339" s="166"/>
      <c r="EK2339" s="166"/>
      <c r="EL2339" s="166"/>
      <c r="EM2339" s="166"/>
      <c r="EN2339" s="166"/>
      <c r="EO2339" s="166"/>
      <c r="EP2339" s="166"/>
      <c r="EQ2339" s="166"/>
      <c r="ER2339" s="166"/>
      <c r="ES2339" s="166"/>
      <c r="ET2339" s="166"/>
      <c r="EU2339" s="166"/>
      <c r="EV2339" s="166"/>
      <c r="EW2339" s="166"/>
      <c r="EX2339" s="166"/>
      <c r="EY2339" s="166"/>
      <c r="EZ2339" s="166"/>
      <c r="FA2339" s="166"/>
      <c r="FB2339" s="166"/>
      <c r="FC2339" s="166"/>
      <c r="FD2339" s="166"/>
      <c r="FE2339" s="166"/>
      <c r="FF2339" s="166"/>
      <c r="FG2339" s="166"/>
      <c r="FH2339" s="166"/>
      <c r="FI2339" s="166"/>
      <c r="FJ2339" s="166"/>
    </row>
    <row r="2340" spans="13:166" s="19" customFormat="1">
      <c r="M2340" s="166"/>
      <c r="N2340" s="166"/>
      <c r="O2340" s="166"/>
      <c r="P2340" s="166"/>
      <c r="Q2340" s="166"/>
      <c r="R2340" s="166"/>
      <c r="S2340" s="166"/>
      <c r="T2340" s="166"/>
      <c r="U2340" s="166"/>
      <c r="V2340" s="166"/>
      <c r="W2340" s="166"/>
      <c r="X2340" s="166"/>
      <c r="Y2340" s="166"/>
      <c r="Z2340" s="166"/>
      <c r="AA2340" s="166"/>
      <c r="AB2340" s="166"/>
      <c r="AC2340" s="166"/>
      <c r="AD2340" s="166"/>
      <c r="AE2340" s="166"/>
      <c r="AF2340" s="166"/>
      <c r="AG2340" s="166"/>
      <c r="AH2340" s="167"/>
      <c r="AI2340" s="167"/>
      <c r="AJ2340" s="167"/>
      <c r="AK2340" s="167"/>
      <c r="AL2340" s="167"/>
      <c r="AM2340" s="167"/>
      <c r="AN2340" s="167"/>
      <c r="AO2340" s="167"/>
      <c r="AP2340" s="167"/>
      <c r="AQ2340" s="167"/>
      <c r="AR2340" s="167"/>
      <c r="AS2340" s="167"/>
      <c r="AT2340" s="167"/>
      <c r="AU2340" s="167"/>
      <c r="AV2340" s="167"/>
      <c r="AW2340" s="167"/>
      <c r="AX2340" s="167"/>
      <c r="AY2340" s="167"/>
      <c r="AZ2340" s="167"/>
      <c r="BA2340" s="167"/>
      <c r="BB2340" s="167"/>
      <c r="BC2340" s="167"/>
      <c r="BD2340" s="167"/>
      <c r="BE2340" s="167"/>
      <c r="BF2340" s="167"/>
      <c r="BG2340" s="167"/>
      <c r="BH2340" s="167"/>
      <c r="BI2340" s="167"/>
      <c r="BJ2340" s="167"/>
      <c r="BK2340" s="167"/>
      <c r="BL2340" s="166"/>
      <c r="BM2340" s="166"/>
      <c r="BN2340" s="166"/>
      <c r="BO2340" s="166"/>
      <c r="BP2340" s="166"/>
      <c r="BQ2340" s="166"/>
      <c r="BR2340" s="166"/>
      <c r="BS2340" s="166"/>
      <c r="BT2340" s="166"/>
      <c r="BU2340" s="166"/>
      <c r="BV2340" s="166"/>
      <c r="BW2340" s="166"/>
      <c r="BX2340" s="166"/>
      <c r="BY2340" s="166"/>
      <c r="BZ2340" s="166"/>
      <c r="CA2340" s="166"/>
      <c r="CB2340" s="166"/>
      <c r="CC2340" s="166"/>
      <c r="CD2340" s="166"/>
      <c r="CE2340" s="166"/>
      <c r="CF2340" s="166"/>
      <c r="CG2340" s="166"/>
      <c r="CH2340" s="166"/>
      <c r="CI2340" s="166"/>
      <c r="CJ2340" s="166"/>
      <c r="CK2340" s="166"/>
      <c r="CL2340" s="166"/>
      <c r="CM2340" s="166"/>
      <c r="CN2340" s="166"/>
      <c r="CO2340" s="166"/>
      <c r="CP2340" s="166"/>
      <c r="CQ2340" s="166"/>
      <c r="CR2340" s="166"/>
      <c r="CS2340" s="166"/>
      <c r="CT2340" s="166"/>
      <c r="CU2340" s="166"/>
      <c r="CV2340" s="166"/>
      <c r="CW2340" s="166"/>
      <c r="CX2340" s="166"/>
      <c r="CY2340" s="166"/>
      <c r="CZ2340" s="166"/>
      <c r="DA2340" s="166"/>
      <c r="DB2340" s="166"/>
      <c r="DC2340" s="166"/>
      <c r="DD2340" s="166"/>
      <c r="DE2340" s="166"/>
      <c r="DF2340" s="166"/>
      <c r="DG2340" s="166"/>
      <c r="DH2340" s="166"/>
      <c r="DI2340" s="166"/>
      <c r="DJ2340" s="166"/>
      <c r="DK2340" s="166"/>
      <c r="DL2340" s="166"/>
      <c r="DM2340" s="166"/>
      <c r="DN2340" s="166"/>
      <c r="DO2340" s="166"/>
      <c r="DP2340" s="166"/>
      <c r="DQ2340" s="166"/>
      <c r="DR2340" s="166"/>
      <c r="DS2340" s="166"/>
      <c r="DT2340" s="166"/>
      <c r="DU2340" s="166"/>
      <c r="DV2340" s="166"/>
      <c r="DW2340" s="166"/>
      <c r="DX2340" s="166"/>
      <c r="DY2340" s="166"/>
      <c r="DZ2340" s="166"/>
      <c r="EA2340" s="166"/>
      <c r="EB2340" s="166"/>
      <c r="EC2340" s="166"/>
      <c r="ED2340" s="166"/>
      <c r="EE2340" s="166"/>
      <c r="EF2340" s="166"/>
      <c r="EG2340" s="166"/>
      <c r="EH2340" s="166"/>
      <c r="EI2340" s="166"/>
      <c r="EJ2340" s="166"/>
      <c r="EK2340" s="166"/>
      <c r="EL2340" s="166"/>
      <c r="EM2340" s="166"/>
      <c r="EN2340" s="166"/>
      <c r="EO2340" s="166"/>
      <c r="EP2340" s="166"/>
      <c r="EQ2340" s="166"/>
      <c r="ER2340" s="166"/>
      <c r="ES2340" s="166"/>
      <c r="ET2340" s="166"/>
      <c r="EU2340" s="166"/>
      <c r="EV2340" s="166"/>
      <c r="EW2340" s="166"/>
      <c r="EX2340" s="166"/>
      <c r="EY2340" s="166"/>
      <c r="EZ2340" s="166"/>
      <c r="FA2340" s="166"/>
      <c r="FB2340" s="166"/>
      <c r="FC2340" s="166"/>
      <c r="FD2340" s="166"/>
      <c r="FE2340" s="166"/>
      <c r="FF2340" s="166"/>
      <c r="FG2340" s="166"/>
      <c r="FH2340" s="166"/>
      <c r="FI2340" s="166"/>
      <c r="FJ2340" s="166"/>
    </row>
    <row r="2341" spans="13:166" s="19" customFormat="1">
      <c r="M2341" s="166"/>
      <c r="N2341" s="166"/>
      <c r="O2341" s="166"/>
      <c r="P2341" s="166"/>
      <c r="Q2341" s="166"/>
      <c r="R2341" s="166"/>
      <c r="S2341" s="166"/>
      <c r="T2341" s="166"/>
      <c r="U2341" s="166"/>
      <c r="V2341" s="166"/>
      <c r="W2341" s="166"/>
      <c r="X2341" s="166"/>
      <c r="Y2341" s="166"/>
      <c r="Z2341" s="166"/>
      <c r="AA2341" s="166"/>
      <c r="AB2341" s="166"/>
      <c r="AC2341" s="166"/>
      <c r="AD2341" s="166"/>
      <c r="AE2341" s="166"/>
      <c r="AF2341" s="166"/>
      <c r="AG2341" s="166"/>
      <c r="AH2341" s="167"/>
      <c r="AI2341" s="167"/>
      <c r="AJ2341" s="167"/>
      <c r="AK2341" s="167"/>
      <c r="AL2341" s="167"/>
      <c r="AM2341" s="167"/>
      <c r="AN2341" s="167"/>
      <c r="AO2341" s="167"/>
      <c r="AP2341" s="167"/>
      <c r="AQ2341" s="167"/>
      <c r="AR2341" s="167"/>
      <c r="AS2341" s="167"/>
      <c r="AT2341" s="167"/>
      <c r="AU2341" s="167"/>
      <c r="AV2341" s="167"/>
      <c r="AW2341" s="167"/>
      <c r="AX2341" s="167"/>
      <c r="AY2341" s="167"/>
      <c r="AZ2341" s="167"/>
      <c r="BA2341" s="167"/>
      <c r="BB2341" s="167"/>
      <c r="BC2341" s="167"/>
      <c r="BD2341" s="167"/>
      <c r="BE2341" s="167"/>
      <c r="BF2341" s="167"/>
      <c r="BG2341" s="167"/>
      <c r="BH2341" s="167"/>
      <c r="BI2341" s="167"/>
      <c r="BJ2341" s="167"/>
      <c r="BK2341" s="167"/>
      <c r="BL2341" s="166"/>
      <c r="BM2341" s="166"/>
      <c r="BN2341" s="166"/>
      <c r="BO2341" s="166"/>
      <c r="BP2341" s="166"/>
      <c r="BQ2341" s="166"/>
      <c r="BR2341" s="166"/>
      <c r="BS2341" s="166"/>
      <c r="BT2341" s="166"/>
      <c r="BU2341" s="166"/>
      <c r="BV2341" s="166"/>
      <c r="BW2341" s="166"/>
      <c r="BX2341" s="166"/>
      <c r="BY2341" s="166"/>
      <c r="BZ2341" s="166"/>
      <c r="CA2341" s="166"/>
      <c r="CB2341" s="166"/>
      <c r="CC2341" s="166"/>
      <c r="CD2341" s="166"/>
      <c r="CE2341" s="166"/>
      <c r="CF2341" s="166"/>
      <c r="CG2341" s="166"/>
      <c r="CH2341" s="166"/>
      <c r="CI2341" s="166"/>
      <c r="CJ2341" s="166"/>
      <c r="CK2341" s="166"/>
      <c r="CL2341" s="166"/>
      <c r="CM2341" s="166"/>
      <c r="CN2341" s="166"/>
      <c r="CO2341" s="166"/>
      <c r="CP2341" s="166"/>
      <c r="CQ2341" s="166"/>
      <c r="CR2341" s="166"/>
      <c r="CS2341" s="166"/>
      <c r="CT2341" s="166"/>
      <c r="CU2341" s="166"/>
      <c r="CV2341" s="166"/>
      <c r="CW2341" s="166"/>
      <c r="CX2341" s="166"/>
      <c r="CY2341" s="166"/>
      <c r="CZ2341" s="166"/>
      <c r="DA2341" s="166"/>
      <c r="DB2341" s="166"/>
      <c r="DC2341" s="166"/>
      <c r="DD2341" s="166"/>
      <c r="DE2341" s="166"/>
      <c r="DF2341" s="166"/>
      <c r="DG2341" s="166"/>
      <c r="DH2341" s="166"/>
      <c r="DI2341" s="166"/>
      <c r="DJ2341" s="166"/>
      <c r="DK2341" s="166"/>
      <c r="DL2341" s="166"/>
      <c r="DM2341" s="166"/>
      <c r="DN2341" s="166"/>
      <c r="DO2341" s="166"/>
      <c r="DP2341" s="166"/>
      <c r="DQ2341" s="166"/>
      <c r="DR2341" s="166"/>
      <c r="DS2341" s="166"/>
      <c r="DT2341" s="166"/>
      <c r="DU2341" s="166"/>
      <c r="DV2341" s="166"/>
      <c r="DW2341" s="166"/>
      <c r="DX2341" s="166"/>
      <c r="DY2341" s="166"/>
      <c r="DZ2341" s="166"/>
      <c r="EA2341" s="166"/>
      <c r="EB2341" s="166"/>
      <c r="EC2341" s="166"/>
      <c r="ED2341" s="166"/>
      <c r="EE2341" s="166"/>
      <c r="EF2341" s="166"/>
      <c r="EG2341" s="166"/>
      <c r="EH2341" s="166"/>
      <c r="EI2341" s="166"/>
      <c r="EJ2341" s="166"/>
      <c r="EK2341" s="166"/>
      <c r="EL2341" s="166"/>
      <c r="EM2341" s="166"/>
      <c r="EN2341" s="166"/>
      <c r="EO2341" s="166"/>
      <c r="EP2341" s="166"/>
      <c r="EQ2341" s="166"/>
      <c r="ER2341" s="166"/>
      <c r="ES2341" s="166"/>
      <c r="ET2341" s="166"/>
      <c r="EU2341" s="166"/>
      <c r="EV2341" s="166"/>
      <c r="EW2341" s="166"/>
      <c r="EX2341" s="166"/>
      <c r="EY2341" s="166"/>
      <c r="EZ2341" s="166"/>
      <c r="FA2341" s="166"/>
      <c r="FB2341" s="166"/>
      <c r="FC2341" s="166"/>
      <c r="FD2341" s="166"/>
      <c r="FE2341" s="166"/>
      <c r="FF2341" s="166"/>
      <c r="FG2341" s="166"/>
      <c r="FH2341" s="166"/>
      <c r="FI2341" s="166"/>
      <c r="FJ2341" s="166"/>
    </row>
    <row r="2342" spans="13:166" s="19" customFormat="1">
      <c r="M2342" s="166"/>
      <c r="N2342" s="166"/>
      <c r="O2342" s="166"/>
      <c r="P2342" s="166"/>
      <c r="Q2342" s="166"/>
      <c r="R2342" s="166"/>
      <c r="S2342" s="166"/>
      <c r="T2342" s="166"/>
      <c r="U2342" s="166"/>
      <c r="V2342" s="166"/>
      <c r="W2342" s="166"/>
      <c r="X2342" s="166"/>
      <c r="Y2342" s="166"/>
      <c r="Z2342" s="166"/>
      <c r="AA2342" s="166"/>
      <c r="AB2342" s="166"/>
      <c r="AC2342" s="166"/>
      <c r="AD2342" s="166"/>
      <c r="AE2342" s="166"/>
      <c r="AF2342" s="166"/>
      <c r="AG2342" s="166"/>
      <c r="AH2342" s="167"/>
      <c r="AI2342" s="167"/>
      <c r="AJ2342" s="167"/>
      <c r="AK2342" s="167"/>
      <c r="AL2342" s="167"/>
      <c r="AM2342" s="167"/>
      <c r="AN2342" s="167"/>
      <c r="AO2342" s="167"/>
      <c r="AP2342" s="167"/>
      <c r="AQ2342" s="167"/>
      <c r="AR2342" s="167"/>
      <c r="AS2342" s="167"/>
      <c r="AT2342" s="167"/>
      <c r="AU2342" s="167"/>
      <c r="AV2342" s="167"/>
      <c r="AW2342" s="167"/>
      <c r="AX2342" s="167"/>
      <c r="AY2342" s="167"/>
      <c r="AZ2342" s="167"/>
      <c r="BA2342" s="167"/>
      <c r="BB2342" s="167"/>
      <c r="BC2342" s="167"/>
      <c r="BD2342" s="167"/>
      <c r="BE2342" s="167"/>
      <c r="BF2342" s="167"/>
      <c r="BG2342" s="167"/>
      <c r="BH2342" s="167"/>
      <c r="BI2342" s="167"/>
      <c r="BJ2342" s="167"/>
      <c r="BK2342" s="167"/>
      <c r="BL2342" s="166"/>
      <c r="BM2342" s="166"/>
      <c r="BN2342" s="166"/>
      <c r="BO2342" s="166"/>
      <c r="BP2342" s="166"/>
      <c r="BQ2342" s="166"/>
      <c r="BR2342" s="166"/>
      <c r="BS2342" s="166"/>
      <c r="BT2342" s="166"/>
      <c r="BU2342" s="166"/>
      <c r="BV2342" s="166"/>
      <c r="BW2342" s="166"/>
      <c r="BX2342" s="166"/>
      <c r="BY2342" s="166"/>
      <c r="BZ2342" s="166"/>
      <c r="CA2342" s="166"/>
      <c r="CB2342" s="166"/>
      <c r="CC2342" s="166"/>
      <c r="CD2342" s="166"/>
      <c r="CE2342" s="166"/>
      <c r="CF2342" s="166"/>
      <c r="CG2342" s="166"/>
      <c r="CH2342" s="166"/>
      <c r="CI2342" s="166"/>
      <c r="CJ2342" s="166"/>
      <c r="CK2342" s="166"/>
      <c r="CL2342" s="166"/>
      <c r="CM2342" s="166"/>
      <c r="CN2342" s="166"/>
      <c r="CO2342" s="166"/>
      <c r="CP2342" s="166"/>
      <c r="CQ2342" s="166"/>
      <c r="CR2342" s="166"/>
      <c r="CS2342" s="166"/>
      <c r="CT2342" s="166"/>
      <c r="CU2342" s="166"/>
      <c r="CV2342" s="166"/>
      <c r="CW2342" s="166"/>
      <c r="CX2342" s="166"/>
      <c r="CY2342" s="166"/>
      <c r="CZ2342" s="166"/>
      <c r="DA2342" s="166"/>
      <c r="DB2342" s="166"/>
      <c r="DC2342" s="166"/>
      <c r="DD2342" s="166"/>
      <c r="DE2342" s="166"/>
      <c r="DF2342" s="166"/>
      <c r="DG2342" s="166"/>
      <c r="DH2342" s="166"/>
      <c r="DI2342" s="166"/>
      <c r="DJ2342" s="166"/>
      <c r="DK2342" s="166"/>
      <c r="DL2342" s="166"/>
      <c r="DM2342" s="166"/>
      <c r="DN2342" s="166"/>
      <c r="DO2342" s="166"/>
      <c r="DP2342" s="166"/>
      <c r="DQ2342" s="166"/>
      <c r="DR2342" s="166"/>
      <c r="DS2342" s="166"/>
      <c r="DT2342" s="166"/>
      <c r="DU2342" s="166"/>
      <c r="DV2342" s="166"/>
      <c r="DW2342" s="166"/>
      <c r="DX2342" s="166"/>
      <c r="DY2342" s="166"/>
      <c r="DZ2342" s="166"/>
      <c r="EA2342" s="166"/>
      <c r="EB2342" s="166"/>
      <c r="EC2342" s="166"/>
      <c r="ED2342" s="166"/>
      <c r="EE2342" s="166"/>
      <c r="EF2342" s="166"/>
      <c r="EG2342" s="166"/>
      <c r="EH2342" s="166"/>
      <c r="EI2342" s="166"/>
      <c r="EJ2342" s="166"/>
      <c r="EK2342" s="166"/>
      <c r="EL2342" s="166"/>
      <c r="EM2342" s="166"/>
      <c r="EN2342" s="166"/>
      <c r="EO2342" s="166"/>
      <c r="EP2342" s="166"/>
      <c r="EQ2342" s="166"/>
      <c r="ER2342" s="166"/>
      <c r="ES2342" s="166"/>
      <c r="ET2342" s="166"/>
      <c r="EU2342" s="166"/>
      <c r="EV2342" s="166"/>
      <c r="EW2342" s="166"/>
      <c r="EX2342" s="166"/>
      <c r="EY2342" s="166"/>
      <c r="EZ2342" s="166"/>
      <c r="FA2342" s="166"/>
      <c r="FB2342" s="166"/>
      <c r="FC2342" s="166"/>
      <c r="FD2342" s="166"/>
      <c r="FE2342" s="166"/>
      <c r="FF2342" s="166"/>
      <c r="FG2342" s="166"/>
      <c r="FH2342" s="166"/>
      <c r="FI2342" s="166"/>
      <c r="FJ2342" s="166"/>
    </row>
    <row r="2343" spans="13:166" s="19" customFormat="1">
      <c r="M2343" s="166"/>
      <c r="N2343" s="166"/>
      <c r="O2343" s="166"/>
      <c r="P2343" s="166"/>
      <c r="Q2343" s="166"/>
      <c r="R2343" s="166"/>
      <c r="S2343" s="166"/>
      <c r="T2343" s="166"/>
      <c r="U2343" s="166"/>
      <c r="V2343" s="166"/>
      <c r="W2343" s="166"/>
      <c r="X2343" s="166"/>
      <c r="Y2343" s="166"/>
      <c r="Z2343" s="166"/>
      <c r="AA2343" s="166"/>
      <c r="AB2343" s="166"/>
      <c r="AC2343" s="166"/>
      <c r="AD2343" s="166"/>
      <c r="AE2343" s="166"/>
      <c r="AF2343" s="166"/>
      <c r="AG2343" s="166"/>
      <c r="AH2343" s="167"/>
      <c r="AI2343" s="167"/>
      <c r="AJ2343" s="167"/>
      <c r="AK2343" s="167"/>
      <c r="AL2343" s="167"/>
      <c r="AM2343" s="167"/>
      <c r="AN2343" s="167"/>
      <c r="AO2343" s="167"/>
      <c r="AP2343" s="167"/>
      <c r="AQ2343" s="167"/>
      <c r="AR2343" s="167"/>
      <c r="AS2343" s="167"/>
      <c r="AT2343" s="167"/>
      <c r="AU2343" s="167"/>
      <c r="AV2343" s="167"/>
      <c r="AW2343" s="167"/>
      <c r="AX2343" s="167"/>
      <c r="AY2343" s="167"/>
      <c r="AZ2343" s="167"/>
      <c r="BA2343" s="167"/>
      <c r="BB2343" s="167"/>
      <c r="BC2343" s="167"/>
      <c r="BD2343" s="167"/>
      <c r="BE2343" s="167"/>
      <c r="BF2343" s="167"/>
      <c r="BG2343" s="167"/>
      <c r="BH2343" s="167"/>
      <c r="BI2343" s="167"/>
      <c r="BJ2343" s="167"/>
      <c r="BK2343" s="167"/>
      <c r="BL2343" s="166"/>
      <c r="BM2343" s="166"/>
      <c r="BN2343" s="166"/>
      <c r="BO2343" s="166"/>
      <c r="BP2343" s="166"/>
      <c r="BQ2343" s="166"/>
      <c r="BR2343" s="166"/>
      <c r="BS2343" s="166"/>
      <c r="BT2343" s="166"/>
      <c r="BU2343" s="166"/>
      <c r="BV2343" s="166"/>
      <c r="BW2343" s="166"/>
      <c r="BX2343" s="166"/>
      <c r="BY2343" s="166"/>
      <c r="BZ2343" s="166"/>
      <c r="CA2343" s="166"/>
      <c r="CB2343" s="166"/>
      <c r="CC2343" s="166"/>
      <c r="CD2343" s="166"/>
      <c r="CE2343" s="166"/>
      <c r="CF2343" s="166"/>
      <c r="CG2343" s="166"/>
      <c r="CH2343" s="166"/>
      <c r="CI2343" s="166"/>
      <c r="CJ2343" s="166"/>
      <c r="CK2343" s="166"/>
      <c r="CL2343" s="166"/>
      <c r="CM2343" s="166"/>
      <c r="CN2343" s="166"/>
      <c r="CO2343" s="166"/>
      <c r="CP2343" s="166"/>
      <c r="CQ2343" s="166"/>
      <c r="CR2343" s="166"/>
      <c r="CS2343" s="166"/>
      <c r="CT2343" s="166"/>
      <c r="CU2343" s="166"/>
      <c r="CV2343" s="166"/>
      <c r="CW2343" s="166"/>
      <c r="CX2343" s="166"/>
      <c r="CY2343" s="166"/>
      <c r="CZ2343" s="166"/>
      <c r="DA2343" s="166"/>
      <c r="DB2343" s="166"/>
      <c r="DC2343" s="166"/>
      <c r="DD2343" s="166"/>
      <c r="DE2343" s="166"/>
      <c r="DF2343" s="166"/>
      <c r="DG2343" s="166"/>
      <c r="DH2343" s="166"/>
      <c r="DI2343" s="166"/>
      <c r="DJ2343" s="166"/>
      <c r="DK2343" s="166"/>
      <c r="DL2343" s="166"/>
      <c r="DM2343" s="166"/>
      <c r="DN2343" s="166"/>
      <c r="DO2343" s="166"/>
      <c r="DP2343" s="166"/>
      <c r="DQ2343" s="166"/>
      <c r="DR2343" s="166"/>
      <c r="DS2343" s="166"/>
      <c r="DT2343" s="166"/>
      <c r="DU2343" s="166"/>
      <c r="DV2343" s="166"/>
      <c r="DW2343" s="166"/>
      <c r="DX2343" s="166"/>
      <c r="DY2343" s="166"/>
      <c r="DZ2343" s="166"/>
      <c r="EA2343" s="166"/>
      <c r="EB2343" s="166"/>
      <c r="EC2343" s="166"/>
      <c r="ED2343" s="166"/>
      <c r="EE2343" s="166"/>
      <c r="EF2343" s="166"/>
      <c r="EG2343" s="166"/>
      <c r="EH2343" s="166"/>
      <c r="EI2343" s="166"/>
      <c r="EJ2343" s="166"/>
      <c r="EK2343" s="166"/>
      <c r="EL2343" s="166"/>
      <c r="EM2343" s="166"/>
      <c r="EN2343" s="166"/>
      <c r="EO2343" s="166"/>
      <c r="EP2343" s="166"/>
      <c r="EQ2343" s="166"/>
      <c r="ER2343" s="166"/>
      <c r="ES2343" s="166"/>
      <c r="ET2343" s="166"/>
      <c r="EU2343" s="166"/>
      <c r="EV2343" s="166"/>
      <c r="EW2343" s="166"/>
      <c r="EX2343" s="166"/>
      <c r="EY2343" s="166"/>
      <c r="EZ2343" s="166"/>
      <c r="FA2343" s="166"/>
      <c r="FB2343" s="166"/>
      <c r="FC2343" s="166"/>
      <c r="FD2343" s="166"/>
      <c r="FE2343" s="166"/>
      <c r="FF2343" s="166"/>
      <c r="FG2343" s="166"/>
      <c r="FH2343" s="166"/>
      <c r="FI2343" s="166"/>
      <c r="FJ2343" s="166"/>
    </row>
    <row r="2344" spans="13:166" s="19" customFormat="1">
      <c r="M2344" s="166"/>
      <c r="N2344" s="166"/>
      <c r="O2344" s="166"/>
      <c r="P2344" s="166"/>
      <c r="Q2344" s="166"/>
      <c r="R2344" s="166"/>
      <c r="S2344" s="166"/>
      <c r="T2344" s="166"/>
      <c r="U2344" s="166"/>
      <c r="V2344" s="166"/>
      <c r="W2344" s="166"/>
      <c r="X2344" s="166"/>
      <c r="Y2344" s="166"/>
      <c r="Z2344" s="166"/>
      <c r="AA2344" s="166"/>
      <c r="AB2344" s="166"/>
      <c r="AC2344" s="166"/>
      <c r="AD2344" s="166"/>
      <c r="AE2344" s="166"/>
      <c r="AF2344" s="166"/>
      <c r="AG2344" s="166"/>
      <c r="AH2344" s="167"/>
      <c r="AI2344" s="167"/>
      <c r="AJ2344" s="167"/>
      <c r="AK2344" s="167"/>
      <c r="AL2344" s="167"/>
      <c r="AM2344" s="167"/>
      <c r="AN2344" s="167"/>
      <c r="AO2344" s="167"/>
      <c r="AP2344" s="167"/>
      <c r="AQ2344" s="167"/>
      <c r="AR2344" s="167"/>
      <c r="AS2344" s="167"/>
      <c r="AT2344" s="167"/>
      <c r="AU2344" s="167"/>
      <c r="AV2344" s="167"/>
      <c r="AW2344" s="167"/>
      <c r="AX2344" s="167"/>
      <c r="AY2344" s="167"/>
      <c r="AZ2344" s="167"/>
      <c r="BA2344" s="167"/>
      <c r="BB2344" s="167"/>
      <c r="BC2344" s="167"/>
      <c r="BD2344" s="167"/>
      <c r="BE2344" s="167"/>
      <c r="BF2344" s="167"/>
      <c r="BG2344" s="167"/>
      <c r="BH2344" s="167"/>
      <c r="BI2344" s="167"/>
      <c r="BJ2344" s="167"/>
      <c r="BK2344" s="167"/>
      <c r="BL2344" s="166"/>
      <c r="BM2344" s="166"/>
      <c r="BN2344" s="166"/>
      <c r="BO2344" s="166"/>
      <c r="BP2344" s="166"/>
      <c r="BQ2344" s="166"/>
      <c r="BR2344" s="166"/>
      <c r="BS2344" s="166"/>
      <c r="BT2344" s="166"/>
      <c r="BU2344" s="166"/>
      <c r="BV2344" s="166"/>
      <c r="BW2344" s="166"/>
      <c r="BX2344" s="166"/>
      <c r="BY2344" s="166"/>
      <c r="BZ2344" s="166"/>
      <c r="CA2344" s="166"/>
      <c r="CB2344" s="166"/>
      <c r="CC2344" s="166"/>
      <c r="CD2344" s="166"/>
      <c r="CE2344" s="166"/>
      <c r="CF2344" s="166"/>
      <c r="CG2344" s="166"/>
      <c r="CH2344" s="166"/>
      <c r="CI2344" s="166"/>
      <c r="CJ2344" s="166"/>
      <c r="CK2344" s="166"/>
      <c r="CL2344" s="166"/>
      <c r="CM2344" s="166"/>
      <c r="CN2344" s="166"/>
      <c r="CO2344" s="166"/>
      <c r="CP2344" s="166"/>
      <c r="CQ2344" s="166"/>
      <c r="CR2344" s="166"/>
      <c r="CS2344" s="166"/>
      <c r="CT2344" s="166"/>
      <c r="CU2344" s="166"/>
      <c r="CV2344" s="166"/>
      <c r="CW2344" s="166"/>
      <c r="CX2344" s="166"/>
      <c r="CY2344" s="166"/>
      <c r="CZ2344" s="166"/>
      <c r="DA2344" s="166"/>
      <c r="DB2344" s="166"/>
      <c r="DC2344" s="166"/>
      <c r="DD2344" s="166"/>
      <c r="DE2344" s="166"/>
      <c r="DF2344" s="166"/>
      <c r="DG2344" s="166"/>
      <c r="DH2344" s="166"/>
      <c r="DI2344" s="166"/>
      <c r="DJ2344" s="166"/>
      <c r="DK2344" s="166"/>
      <c r="DL2344" s="166"/>
      <c r="DM2344" s="166"/>
      <c r="DN2344" s="166"/>
      <c r="DO2344" s="166"/>
      <c r="DP2344" s="166"/>
      <c r="DQ2344" s="166"/>
      <c r="DR2344" s="166"/>
      <c r="DS2344" s="166"/>
      <c r="DT2344" s="166"/>
      <c r="DU2344" s="166"/>
      <c r="DV2344" s="166"/>
      <c r="DW2344" s="166"/>
      <c r="DX2344" s="166"/>
      <c r="DY2344" s="166"/>
      <c r="DZ2344" s="166"/>
      <c r="EA2344" s="166"/>
      <c r="EB2344" s="166"/>
      <c r="EC2344" s="166"/>
      <c r="ED2344" s="166"/>
      <c r="EE2344" s="166"/>
      <c r="EF2344" s="166"/>
      <c r="EG2344" s="166"/>
      <c r="EH2344" s="166"/>
      <c r="EI2344" s="166"/>
      <c r="EJ2344" s="166"/>
      <c r="EK2344" s="166"/>
      <c r="EL2344" s="166"/>
      <c r="EM2344" s="166"/>
      <c r="EN2344" s="166"/>
      <c r="EO2344" s="166"/>
      <c r="EP2344" s="166"/>
      <c r="EQ2344" s="166"/>
      <c r="ER2344" s="166"/>
      <c r="ES2344" s="166"/>
      <c r="ET2344" s="166"/>
      <c r="EU2344" s="166"/>
      <c r="EV2344" s="166"/>
      <c r="EW2344" s="166"/>
      <c r="EX2344" s="166"/>
      <c r="EY2344" s="166"/>
      <c r="EZ2344" s="166"/>
      <c r="FA2344" s="166"/>
      <c r="FB2344" s="166"/>
      <c r="FC2344" s="166"/>
      <c r="FD2344" s="166"/>
      <c r="FE2344" s="166"/>
      <c r="FF2344" s="166"/>
      <c r="FG2344" s="166"/>
      <c r="FH2344" s="166"/>
      <c r="FI2344" s="166"/>
      <c r="FJ2344" s="166"/>
    </row>
    <row r="2345" spans="13:166" s="19" customFormat="1">
      <c r="M2345" s="166"/>
      <c r="N2345" s="166"/>
      <c r="O2345" s="166"/>
      <c r="P2345" s="166"/>
      <c r="Q2345" s="166"/>
      <c r="R2345" s="166"/>
      <c r="S2345" s="166"/>
      <c r="T2345" s="166"/>
      <c r="U2345" s="166"/>
      <c r="V2345" s="166"/>
      <c r="W2345" s="166"/>
      <c r="X2345" s="166"/>
      <c r="Y2345" s="166"/>
      <c r="Z2345" s="166"/>
      <c r="AA2345" s="166"/>
      <c r="AB2345" s="166"/>
      <c r="AC2345" s="166"/>
      <c r="AD2345" s="166"/>
      <c r="AE2345" s="166"/>
      <c r="AF2345" s="166"/>
      <c r="AG2345" s="166"/>
      <c r="AH2345" s="167"/>
      <c r="AI2345" s="167"/>
      <c r="AJ2345" s="167"/>
      <c r="AK2345" s="167"/>
      <c r="AL2345" s="167"/>
      <c r="AM2345" s="167"/>
      <c r="AN2345" s="167"/>
      <c r="AO2345" s="167"/>
      <c r="AP2345" s="167"/>
      <c r="AQ2345" s="167"/>
      <c r="AR2345" s="167"/>
      <c r="AS2345" s="167"/>
      <c r="AT2345" s="167"/>
      <c r="AU2345" s="167"/>
      <c r="AV2345" s="167"/>
      <c r="AW2345" s="167"/>
      <c r="AX2345" s="167"/>
      <c r="AY2345" s="167"/>
      <c r="AZ2345" s="167"/>
      <c r="BA2345" s="167"/>
      <c r="BB2345" s="167"/>
      <c r="BC2345" s="167"/>
      <c r="BD2345" s="167"/>
      <c r="BE2345" s="167"/>
      <c r="BF2345" s="167"/>
      <c r="BG2345" s="167"/>
      <c r="BH2345" s="167"/>
      <c r="BI2345" s="167"/>
      <c r="BJ2345" s="167"/>
      <c r="BK2345" s="167"/>
      <c r="BL2345" s="166"/>
      <c r="BM2345" s="166"/>
      <c r="BN2345" s="166"/>
      <c r="BO2345" s="166"/>
      <c r="BP2345" s="166"/>
      <c r="BQ2345" s="166"/>
      <c r="BR2345" s="166"/>
      <c r="BS2345" s="166"/>
      <c r="BT2345" s="166"/>
      <c r="BU2345" s="166"/>
      <c r="BV2345" s="166"/>
      <c r="BW2345" s="166"/>
      <c r="BX2345" s="166"/>
      <c r="BY2345" s="166"/>
      <c r="BZ2345" s="166"/>
      <c r="CA2345" s="166"/>
      <c r="CB2345" s="166"/>
      <c r="CC2345" s="166"/>
      <c r="CD2345" s="166"/>
      <c r="CE2345" s="166"/>
      <c r="CF2345" s="166"/>
      <c r="CG2345" s="166"/>
      <c r="CH2345" s="166"/>
      <c r="CI2345" s="166"/>
      <c r="CJ2345" s="166"/>
      <c r="CK2345" s="166"/>
      <c r="CL2345" s="166"/>
      <c r="CM2345" s="166"/>
      <c r="CN2345" s="166"/>
      <c r="CO2345" s="166"/>
      <c r="CP2345" s="166"/>
      <c r="CQ2345" s="166"/>
      <c r="CR2345" s="166"/>
      <c r="CS2345" s="166"/>
      <c r="CT2345" s="166"/>
      <c r="CU2345" s="166"/>
      <c r="CV2345" s="166"/>
      <c r="CW2345" s="166"/>
      <c r="CX2345" s="166"/>
      <c r="CY2345" s="166"/>
      <c r="CZ2345" s="166"/>
      <c r="DA2345" s="166"/>
      <c r="DB2345" s="166"/>
      <c r="DC2345" s="166"/>
      <c r="DD2345" s="166"/>
      <c r="DE2345" s="166"/>
      <c r="DF2345" s="166"/>
      <c r="DG2345" s="166"/>
      <c r="DH2345" s="166"/>
      <c r="DI2345" s="166"/>
      <c r="DJ2345" s="166"/>
      <c r="DK2345" s="166"/>
      <c r="DL2345" s="166"/>
      <c r="DM2345" s="166"/>
      <c r="DN2345" s="166"/>
      <c r="DO2345" s="166"/>
      <c r="DP2345" s="166"/>
      <c r="DQ2345" s="166"/>
      <c r="DR2345" s="166"/>
      <c r="DS2345" s="166"/>
      <c r="DT2345" s="166"/>
      <c r="DU2345" s="166"/>
      <c r="DV2345" s="166"/>
      <c r="DW2345" s="166"/>
      <c r="DX2345" s="166"/>
      <c r="DY2345" s="166"/>
      <c r="DZ2345" s="166"/>
      <c r="EA2345" s="166"/>
      <c r="EB2345" s="166"/>
      <c r="EC2345" s="166"/>
      <c r="ED2345" s="166"/>
      <c r="EE2345" s="166"/>
      <c r="EF2345" s="166"/>
      <c r="EG2345" s="166"/>
      <c r="EH2345" s="166"/>
      <c r="EI2345" s="166"/>
      <c r="EJ2345" s="166"/>
      <c r="EK2345" s="166"/>
      <c r="EL2345" s="166"/>
      <c r="EM2345" s="166"/>
      <c r="EN2345" s="166"/>
      <c r="EO2345" s="166"/>
      <c r="EP2345" s="166"/>
      <c r="EQ2345" s="166"/>
      <c r="ER2345" s="166"/>
      <c r="ES2345" s="166"/>
      <c r="ET2345" s="166"/>
      <c r="EU2345" s="166"/>
      <c r="EV2345" s="166"/>
      <c r="EW2345" s="166"/>
      <c r="EX2345" s="166"/>
      <c r="EY2345" s="166"/>
      <c r="EZ2345" s="166"/>
      <c r="FA2345" s="166"/>
      <c r="FB2345" s="166"/>
      <c r="FC2345" s="166"/>
      <c r="FD2345" s="166"/>
      <c r="FE2345" s="166"/>
      <c r="FF2345" s="166"/>
      <c r="FG2345" s="166"/>
      <c r="FH2345" s="166"/>
      <c r="FI2345" s="166"/>
      <c r="FJ2345" s="166"/>
    </row>
    <row r="2346" spans="13:166" s="19" customFormat="1">
      <c r="M2346" s="166"/>
      <c r="N2346" s="166"/>
      <c r="O2346" s="166"/>
      <c r="P2346" s="166"/>
      <c r="Q2346" s="166"/>
      <c r="R2346" s="166"/>
      <c r="S2346" s="166"/>
      <c r="T2346" s="166"/>
      <c r="U2346" s="166"/>
      <c r="V2346" s="166"/>
      <c r="W2346" s="166"/>
      <c r="X2346" s="166"/>
      <c r="Y2346" s="166"/>
      <c r="Z2346" s="166"/>
      <c r="AA2346" s="166"/>
      <c r="AB2346" s="166"/>
      <c r="AC2346" s="166"/>
      <c r="AD2346" s="166"/>
      <c r="AE2346" s="166"/>
      <c r="AF2346" s="166"/>
      <c r="AG2346" s="166"/>
      <c r="AH2346" s="167"/>
      <c r="AI2346" s="167"/>
      <c r="AJ2346" s="167"/>
      <c r="AK2346" s="167"/>
      <c r="AL2346" s="167"/>
      <c r="AM2346" s="167"/>
      <c r="AN2346" s="167"/>
      <c r="AO2346" s="167"/>
      <c r="AP2346" s="167"/>
      <c r="AQ2346" s="167"/>
      <c r="AR2346" s="167"/>
      <c r="AS2346" s="167"/>
      <c r="AT2346" s="167"/>
      <c r="AU2346" s="167"/>
      <c r="AV2346" s="167"/>
      <c r="AW2346" s="167"/>
      <c r="AX2346" s="167"/>
      <c r="AY2346" s="167"/>
      <c r="AZ2346" s="167"/>
      <c r="BA2346" s="167"/>
      <c r="BB2346" s="167"/>
      <c r="BC2346" s="167"/>
      <c r="BD2346" s="167"/>
      <c r="BE2346" s="167"/>
      <c r="BF2346" s="167"/>
      <c r="BG2346" s="167"/>
      <c r="BH2346" s="167"/>
      <c r="BI2346" s="167"/>
      <c r="BJ2346" s="167"/>
      <c r="BK2346" s="167"/>
      <c r="BL2346" s="166"/>
      <c r="BM2346" s="166"/>
      <c r="BN2346" s="166"/>
      <c r="BO2346" s="166"/>
      <c r="BP2346" s="166"/>
      <c r="BQ2346" s="166"/>
      <c r="BR2346" s="166"/>
      <c r="BS2346" s="166"/>
      <c r="BT2346" s="166"/>
      <c r="BU2346" s="166"/>
      <c r="BV2346" s="166"/>
      <c r="BW2346" s="166"/>
      <c r="BX2346" s="166"/>
      <c r="BY2346" s="166"/>
      <c r="BZ2346" s="166"/>
      <c r="CA2346" s="166"/>
      <c r="CB2346" s="166"/>
      <c r="CC2346" s="166"/>
      <c r="CD2346" s="166"/>
      <c r="CE2346" s="166"/>
      <c r="CF2346" s="166"/>
      <c r="CG2346" s="166"/>
      <c r="CH2346" s="166"/>
      <c r="CI2346" s="166"/>
      <c r="CJ2346" s="166"/>
      <c r="CK2346" s="166"/>
      <c r="CL2346" s="166"/>
      <c r="CM2346" s="166"/>
      <c r="CN2346" s="166"/>
      <c r="CO2346" s="166"/>
      <c r="CP2346" s="166"/>
      <c r="CQ2346" s="166"/>
      <c r="CR2346" s="166"/>
      <c r="CS2346" s="166"/>
      <c r="CT2346" s="166"/>
      <c r="CU2346" s="166"/>
      <c r="CV2346" s="166"/>
      <c r="CW2346" s="166"/>
      <c r="CX2346" s="166"/>
      <c r="CY2346" s="166"/>
      <c r="CZ2346" s="166"/>
      <c r="DA2346" s="166"/>
      <c r="DB2346" s="166"/>
      <c r="DC2346" s="166"/>
      <c r="DD2346" s="166"/>
      <c r="DE2346" s="166"/>
      <c r="DF2346" s="166"/>
      <c r="DG2346" s="166"/>
      <c r="DH2346" s="166"/>
      <c r="DI2346" s="166"/>
      <c r="DJ2346" s="166"/>
      <c r="DK2346" s="166"/>
      <c r="DL2346" s="166"/>
      <c r="DM2346" s="166"/>
      <c r="DN2346" s="166"/>
      <c r="DO2346" s="166"/>
      <c r="DP2346" s="166"/>
      <c r="DQ2346" s="166"/>
      <c r="DR2346" s="166"/>
      <c r="DS2346" s="166"/>
      <c r="DT2346" s="166"/>
      <c r="DU2346" s="166"/>
      <c r="DV2346" s="166"/>
      <c r="DW2346" s="166"/>
      <c r="DX2346" s="166"/>
      <c r="DY2346" s="166"/>
      <c r="DZ2346" s="166"/>
      <c r="EA2346" s="166"/>
      <c r="EB2346" s="166"/>
      <c r="EC2346" s="166"/>
      <c r="ED2346" s="166"/>
      <c r="EE2346" s="166"/>
      <c r="EF2346" s="166"/>
      <c r="EG2346" s="166"/>
      <c r="EH2346" s="166"/>
      <c r="EI2346" s="166"/>
      <c r="EJ2346" s="166"/>
      <c r="EK2346" s="166"/>
      <c r="EL2346" s="166"/>
      <c r="EM2346" s="166"/>
      <c r="EN2346" s="166"/>
      <c r="EO2346" s="166"/>
      <c r="EP2346" s="166"/>
      <c r="EQ2346" s="166"/>
      <c r="ER2346" s="166"/>
      <c r="ES2346" s="166"/>
      <c r="ET2346" s="166"/>
      <c r="EU2346" s="166"/>
      <c r="EV2346" s="166"/>
      <c r="EW2346" s="166"/>
      <c r="EX2346" s="166"/>
      <c r="EY2346" s="166"/>
      <c r="EZ2346" s="166"/>
      <c r="FA2346" s="166"/>
      <c r="FB2346" s="166"/>
      <c r="FC2346" s="166"/>
      <c r="FD2346" s="166"/>
      <c r="FE2346" s="166"/>
      <c r="FF2346" s="166"/>
      <c r="FG2346" s="166"/>
      <c r="FH2346" s="166"/>
      <c r="FI2346" s="166"/>
      <c r="FJ2346" s="166"/>
    </row>
    <row r="2347" spans="13:166" s="19" customFormat="1">
      <c r="M2347" s="166"/>
      <c r="N2347" s="166"/>
      <c r="O2347" s="166"/>
      <c r="P2347" s="166"/>
      <c r="Q2347" s="166"/>
      <c r="R2347" s="166"/>
      <c r="S2347" s="166"/>
      <c r="T2347" s="166"/>
      <c r="U2347" s="166"/>
      <c r="V2347" s="166"/>
      <c r="W2347" s="166"/>
      <c r="X2347" s="166"/>
      <c r="Y2347" s="166"/>
      <c r="Z2347" s="166"/>
      <c r="AA2347" s="166"/>
      <c r="AB2347" s="166"/>
      <c r="AC2347" s="166"/>
      <c r="AD2347" s="166"/>
      <c r="AE2347" s="166"/>
      <c r="AF2347" s="166"/>
      <c r="AG2347" s="166"/>
      <c r="AH2347" s="167"/>
      <c r="AI2347" s="167"/>
      <c r="AJ2347" s="167"/>
      <c r="AK2347" s="167"/>
      <c r="AL2347" s="167"/>
      <c r="AM2347" s="167"/>
      <c r="AN2347" s="167"/>
      <c r="AO2347" s="167"/>
      <c r="AP2347" s="167"/>
      <c r="AQ2347" s="167"/>
      <c r="AR2347" s="167"/>
      <c r="AS2347" s="167"/>
      <c r="AT2347" s="167"/>
      <c r="AU2347" s="167"/>
      <c r="AV2347" s="167"/>
      <c r="AW2347" s="167"/>
      <c r="AX2347" s="167"/>
      <c r="AY2347" s="167"/>
      <c r="AZ2347" s="167"/>
      <c r="BA2347" s="167"/>
      <c r="BB2347" s="167"/>
      <c r="BC2347" s="167"/>
      <c r="BD2347" s="167"/>
      <c r="BE2347" s="167"/>
      <c r="BF2347" s="167"/>
      <c r="BG2347" s="167"/>
      <c r="BH2347" s="167"/>
      <c r="BI2347" s="167"/>
      <c r="BJ2347" s="167"/>
      <c r="BK2347" s="167"/>
      <c r="BL2347" s="166"/>
      <c r="BM2347" s="166"/>
      <c r="BN2347" s="166"/>
      <c r="BO2347" s="166"/>
      <c r="BP2347" s="166"/>
      <c r="BQ2347" s="166"/>
      <c r="BR2347" s="166"/>
      <c r="BS2347" s="166"/>
      <c r="BT2347" s="166"/>
      <c r="BU2347" s="166"/>
      <c r="BV2347" s="166"/>
      <c r="BW2347" s="166"/>
      <c r="BX2347" s="166"/>
      <c r="BY2347" s="166"/>
      <c r="BZ2347" s="166"/>
      <c r="CA2347" s="166"/>
      <c r="CB2347" s="166"/>
      <c r="CC2347" s="166"/>
      <c r="CD2347" s="166"/>
      <c r="CE2347" s="166"/>
      <c r="CF2347" s="166"/>
      <c r="CG2347" s="166"/>
      <c r="CH2347" s="166"/>
      <c r="CI2347" s="166"/>
      <c r="CJ2347" s="166"/>
      <c r="CK2347" s="166"/>
      <c r="CL2347" s="166"/>
      <c r="CM2347" s="166"/>
      <c r="CN2347" s="166"/>
      <c r="CO2347" s="166"/>
      <c r="CP2347" s="166"/>
      <c r="CQ2347" s="166"/>
      <c r="CR2347" s="166"/>
      <c r="CS2347" s="166"/>
      <c r="CT2347" s="166"/>
      <c r="CU2347" s="166"/>
      <c r="CV2347" s="166"/>
      <c r="CW2347" s="166"/>
      <c r="CX2347" s="166"/>
      <c r="CY2347" s="166"/>
      <c r="CZ2347" s="166"/>
      <c r="DA2347" s="166"/>
      <c r="DB2347" s="166"/>
      <c r="DC2347" s="166"/>
      <c r="DD2347" s="166"/>
      <c r="DE2347" s="166"/>
      <c r="DF2347" s="166"/>
      <c r="DG2347" s="166"/>
      <c r="DH2347" s="166"/>
      <c r="DI2347" s="166"/>
      <c r="DJ2347" s="166"/>
      <c r="DK2347" s="166"/>
      <c r="DL2347" s="166"/>
      <c r="DM2347" s="166"/>
      <c r="DN2347" s="166"/>
      <c r="DO2347" s="166"/>
      <c r="DP2347" s="166"/>
      <c r="DQ2347" s="166"/>
      <c r="DR2347" s="166"/>
      <c r="DS2347" s="166"/>
      <c r="DT2347" s="166"/>
      <c r="DU2347" s="166"/>
      <c r="DV2347" s="166"/>
      <c r="DW2347" s="166"/>
      <c r="DX2347" s="166"/>
      <c r="DY2347" s="166"/>
      <c r="DZ2347" s="166"/>
      <c r="EA2347" s="166"/>
      <c r="EB2347" s="166"/>
      <c r="EC2347" s="166"/>
      <c r="ED2347" s="166"/>
      <c r="EE2347" s="166"/>
      <c r="EF2347" s="166"/>
      <c r="EG2347" s="166"/>
      <c r="EH2347" s="166"/>
      <c r="EI2347" s="166"/>
      <c r="EJ2347" s="166"/>
      <c r="EK2347" s="166"/>
      <c r="EL2347" s="166"/>
      <c r="EM2347" s="166"/>
      <c r="EN2347" s="166"/>
      <c r="EO2347" s="166"/>
      <c r="EP2347" s="166"/>
      <c r="EQ2347" s="166"/>
      <c r="ER2347" s="166"/>
      <c r="ES2347" s="166"/>
      <c r="ET2347" s="166"/>
      <c r="EU2347" s="166"/>
      <c r="EV2347" s="166"/>
      <c r="EW2347" s="166"/>
      <c r="EX2347" s="166"/>
      <c r="EY2347" s="166"/>
      <c r="EZ2347" s="166"/>
      <c r="FA2347" s="166"/>
      <c r="FB2347" s="166"/>
      <c r="FC2347" s="166"/>
      <c r="FD2347" s="166"/>
      <c r="FE2347" s="166"/>
      <c r="FF2347" s="166"/>
      <c r="FG2347" s="166"/>
      <c r="FH2347" s="166"/>
      <c r="FI2347" s="166"/>
      <c r="FJ2347" s="166"/>
    </row>
    <row r="2348" spans="13:166" s="19" customFormat="1">
      <c r="M2348" s="166"/>
      <c r="N2348" s="166"/>
      <c r="O2348" s="166"/>
      <c r="P2348" s="166"/>
      <c r="Q2348" s="166"/>
      <c r="R2348" s="166"/>
      <c r="S2348" s="166"/>
      <c r="T2348" s="166"/>
      <c r="U2348" s="166"/>
      <c r="V2348" s="166"/>
      <c r="W2348" s="166"/>
      <c r="X2348" s="166"/>
      <c r="Y2348" s="166"/>
      <c r="Z2348" s="166"/>
      <c r="AA2348" s="166"/>
      <c r="AB2348" s="166"/>
      <c r="AC2348" s="166"/>
      <c r="AD2348" s="166"/>
      <c r="AE2348" s="166"/>
      <c r="AF2348" s="166"/>
      <c r="AG2348" s="166"/>
      <c r="AH2348" s="167"/>
      <c r="AI2348" s="167"/>
      <c r="AJ2348" s="167"/>
      <c r="AK2348" s="167"/>
      <c r="AL2348" s="167"/>
      <c r="AM2348" s="167"/>
      <c r="AN2348" s="167"/>
      <c r="AO2348" s="167"/>
      <c r="AP2348" s="167"/>
      <c r="AQ2348" s="167"/>
      <c r="AR2348" s="167"/>
      <c r="AS2348" s="167"/>
      <c r="AT2348" s="167"/>
      <c r="AU2348" s="167"/>
      <c r="AV2348" s="167"/>
      <c r="AW2348" s="167"/>
      <c r="AX2348" s="167"/>
      <c r="AY2348" s="167"/>
      <c r="AZ2348" s="167"/>
      <c r="BA2348" s="167"/>
      <c r="BB2348" s="167"/>
      <c r="BC2348" s="167"/>
      <c r="BD2348" s="167"/>
      <c r="BE2348" s="167"/>
      <c r="BF2348" s="167"/>
      <c r="BG2348" s="167"/>
      <c r="BH2348" s="167"/>
      <c r="BI2348" s="167"/>
      <c r="BJ2348" s="167"/>
      <c r="BK2348" s="167"/>
      <c r="BL2348" s="166"/>
      <c r="BM2348" s="166"/>
      <c r="BN2348" s="166"/>
      <c r="BO2348" s="166"/>
      <c r="BP2348" s="166"/>
      <c r="BQ2348" s="166"/>
      <c r="BR2348" s="166"/>
      <c r="BS2348" s="166"/>
      <c r="BT2348" s="166"/>
      <c r="BU2348" s="166"/>
      <c r="BV2348" s="166"/>
      <c r="BW2348" s="166"/>
      <c r="BX2348" s="166"/>
      <c r="BY2348" s="166"/>
      <c r="BZ2348" s="166"/>
      <c r="CA2348" s="166"/>
      <c r="CB2348" s="166"/>
      <c r="CC2348" s="166"/>
      <c r="CD2348" s="166"/>
      <c r="CE2348" s="166"/>
      <c r="CF2348" s="166"/>
      <c r="CG2348" s="166"/>
      <c r="CH2348" s="166"/>
      <c r="CI2348" s="166"/>
      <c r="CJ2348" s="166"/>
      <c r="CK2348" s="166"/>
      <c r="CL2348" s="166"/>
      <c r="CM2348" s="166"/>
      <c r="CN2348" s="166"/>
      <c r="CO2348" s="166"/>
      <c r="CP2348" s="166"/>
      <c r="CQ2348" s="166"/>
      <c r="CR2348" s="166"/>
      <c r="CS2348" s="166"/>
      <c r="CT2348" s="166"/>
      <c r="CU2348" s="166"/>
      <c r="CV2348" s="166"/>
      <c r="CW2348" s="166"/>
      <c r="CX2348" s="166"/>
      <c r="CY2348" s="166"/>
      <c r="CZ2348" s="166"/>
      <c r="DA2348" s="166"/>
      <c r="DB2348" s="166"/>
      <c r="DC2348" s="166"/>
      <c r="DD2348" s="166"/>
      <c r="DE2348" s="166"/>
      <c r="DF2348" s="166"/>
      <c r="DG2348" s="166"/>
      <c r="DH2348" s="166"/>
      <c r="DI2348" s="166"/>
      <c r="DJ2348" s="166"/>
      <c r="DK2348" s="166"/>
      <c r="DL2348" s="166"/>
      <c r="DM2348" s="166"/>
      <c r="DN2348" s="166"/>
      <c r="DO2348" s="166"/>
      <c r="DP2348" s="166"/>
      <c r="DQ2348" s="166"/>
      <c r="DR2348" s="166"/>
      <c r="DS2348" s="166"/>
      <c r="DT2348" s="166"/>
      <c r="DU2348" s="166"/>
      <c r="DV2348" s="166"/>
      <c r="DW2348" s="166"/>
      <c r="DX2348" s="166"/>
      <c r="DY2348" s="166"/>
      <c r="DZ2348" s="166"/>
      <c r="EA2348" s="166"/>
      <c r="EB2348" s="166"/>
      <c r="EC2348" s="166"/>
      <c r="ED2348" s="166"/>
      <c r="EE2348" s="166"/>
      <c r="EF2348" s="166"/>
      <c r="EG2348" s="166"/>
      <c r="EH2348" s="166"/>
      <c r="EI2348" s="166"/>
      <c r="EJ2348" s="166"/>
      <c r="EK2348" s="166"/>
      <c r="EL2348" s="166"/>
      <c r="EM2348" s="166"/>
      <c r="EN2348" s="166"/>
      <c r="EO2348" s="166"/>
      <c r="EP2348" s="166"/>
      <c r="EQ2348" s="166"/>
      <c r="ER2348" s="166"/>
      <c r="ES2348" s="166"/>
      <c r="ET2348" s="166"/>
      <c r="EU2348" s="166"/>
      <c r="EV2348" s="166"/>
      <c r="EW2348" s="166"/>
      <c r="EX2348" s="166"/>
      <c r="EY2348" s="166"/>
      <c r="EZ2348" s="166"/>
      <c r="FA2348" s="166"/>
      <c r="FB2348" s="166"/>
      <c r="FC2348" s="166"/>
      <c r="FD2348" s="166"/>
      <c r="FE2348" s="166"/>
      <c r="FF2348" s="166"/>
      <c r="FG2348" s="166"/>
      <c r="FH2348" s="166"/>
      <c r="FI2348" s="166"/>
      <c r="FJ2348" s="166"/>
    </row>
    <row r="2349" spans="13:166" s="19" customFormat="1">
      <c r="M2349" s="166"/>
      <c r="N2349" s="166"/>
      <c r="O2349" s="166"/>
      <c r="P2349" s="166"/>
      <c r="Q2349" s="166"/>
      <c r="R2349" s="166"/>
      <c r="S2349" s="166"/>
      <c r="T2349" s="166"/>
      <c r="U2349" s="166"/>
      <c r="V2349" s="166"/>
      <c r="W2349" s="166"/>
      <c r="X2349" s="166"/>
      <c r="Y2349" s="166"/>
      <c r="Z2349" s="166"/>
      <c r="AA2349" s="166"/>
      <c r="AB2349" s="166"/>
      <c r="AC2349" s="166"/>
      <c r="AD2349" s="166"/>
      <c r="AE2349" s="166"/>
      <c r="AF2349" s="166"/>
      <c r="AG2349" s="166"/>
      <c r="AH2349" s="167"/>
      <c r="AI2349" s="167"/>
      <c r="AJ2349" s="167"/>
      <c r="AK2349" s="167"/>
      <c r="AL2349" s="167"/>
      <c r="AM2349" s="167"/>
      <c r="AN2349" s="167"/>
      <c r="AO2349" s="167"/>
      <c r="AP2349" s="167"/>
      <c r="AQ2349" s="167"/>
      <c r="AR2349" s="167"/>
      <c r="AS2349" s="167"/>
      <c r="AT2349" s="167"/>
      <c r="AU2349" s="167"/>
      <c r="AV2349" s="167"/>
      <c r="AW2349" s="167"/>
      <c r="AX2349" s="167"/>
      <c r="AY2349" s="167"/>
      <c r="AZ2349" s="167"/>
      <c r="BA2349" s="167"/>
      <c r="BB2349" s="167"/>
      <c r="BC2349" s="167"/>
      <c r="BD2349" s="167"/>
      <c r="BE2349" s="167"/>
      <c r="BF2349" s="167"/>
      <c r="BG2349" s="167"/>
      <c r="BH2349" s="167"/>
      <c r="BI2349" s="167"/>
      <c r="BJ2349" s="167"/>
      <c r="BK2349" s="167"/>
      <c r="BL2349" s="166"/>
      <c r="BM2349" s="166"/>
      <c r="BN2349" s="166"/>
      <c r="BO2349" s="166"/>
      <c r="BP2349" s="166"/>
      <c r="BQ2349" s="166"/>
      <c r="BR2349" s="166"/>
      <c r="BS2349" s="166"/>
      <c r="BT2349" s="166"/>
      <c r="BU2349" s="166"/>
      <c r="BV2349" s="166"/>
      <c r="BW2349" s="166"/>
      <c r="BX2349" s="166"/>
      <c r="BY2349" s="166"/>
      <c r="BZ2349" s="166"/>
      <c r="CA2349" s="166"/>
      <c r="CB2349" s="166"/>
      <c r="CC2349" s="166"/>
      <c r="CD2349" s="166"/>
      <c r="CE2349" s="166"/>
      <c r="CF2349" s="166"/>
      <c r="CG2349" s="166"/>
      <c r="CH2349" s="166"/>
      <c r="CI2349" s="166"/>
      <c r="CJ2349" s="166"/>
      <c r="CK2349" s="166"/>
      <c r="CL2349" s="166"/>
      <c r="CM2349" s="166"/>
      <c r="CN2349" s="166"/>
      <c r="CO2349" s="166"/>
      <c r="CP2349" s="166"/>
      <c r="CQ2349" s="166"/>
      <c r="CR2349" s="166"/>
      <c r="CS2349" s="166"/>
      <c r="CT2349" s="166"/>
      <c r="CU2349" s="166"/>
      <c r="CV2349" s="166"/>
      <c r="CW2349" s="166"/>
      <c r="CX2349" s="166"/>
      <c r="CY2349" s="166"/>
      <c r="CZ2349" s="166"/>
      <c r="DA2349" s="166"/>
      <c r="DB2349" s="166"/>
      <c r="DC2349" s="166"/>
      <c r="DD2349" s="166"/>
      <c r="DE2349" s="166"/>
      <c r="DF2349" s="166"/>
      <c r="DG2349" s="166"/>
      <c r="DH2349" s="166"/>
      <c r="DI2349" s="166"/>
      <c r="DJ2349" s="166"/>
      <c r="DK2349" s="166"/>
      <c r="DL2349" s="166"/>
      <c r="DM2349" s="166"/>
      <c r="DN2349" s="166"/>
      <c r="DO2349" s="166"/>
      <c r="DP2349" s="166"/>
      <c r="DQ2349" s="166"/>
      <c r="DR2349" s="166"/>
      <c r="DS2349" s="166"/>
      <c r="DT2349" s="166"/>
      <c r="DU2349" s="166"/>
      <c r="DV2349" s="166"/>
      <c r="DW2349" s="166"/>
      <c r="DX2349" s="166"/>
      <c r="DY2349" s="166"/>
      <c r="DZ2349" s="166"/>
      <c r="EA2349" s="166"/>
      <c r="EB2349" s="166"/>
      <c r="EC2349" s="166"/>
      <c r="ED2349" s="166"/>
      <c r="EE2349" s="166"/>
      <c r="EF2349" s="166"/>
      <c r="EG2349" s="166"/>
      <c r="EH2349" s="166"/>
      <c r="EI2349" s="166"/>
      <c r="EJ2349" s="166"/>
      <c r="EK2349" s="166"/>
      <c r="EL2349" s="166"/>
      <c r="EM2349" s="166"/>
      <c r="EN2349" s="166"/>
      <c r="EO2349" s="166"/>
      <c r="EP2349" s="166"/>
      <c r="EQ2349" s="166"/>
      <c r="ER2349" s="166"/>
      <c r="ES2349" s="166"/>
      <c r="ET2349" s="166"/>
      <c r="EU2349" s="166"/>
      <c r="EV2349" s="166"/>
      <c r="EW2349" s="166"/>
      <c r="EX2349" s="166"/>
      <c r="EY2349" s="166"/>
      <c r="EZ2349" s="166"/>
      <c r="FA2349" s="166"/>
      <c r="FB2349" s="166"/>
      <c r="FC2349" s="166"/>
      <c r="FD2349" s="166"/>
      <c r="FE2349" s="166"/>
      <c r="FF2349" s="166"/>
      <c r="FG2349" s="166"/>
      <c r="FH2349" s="166"/>
      <c r="FI2349" s="166"/>
      <c r="FJ2349" s="166"/>
    </row>
    <row r="2350" spans="13:166" s="19" customFormat="1">
      <c r="M2350" s="166"/>
      <c r="N2350" s="166"/>
      <c r="O2350" s="166"/>
      <c r="P2350" s="166"/>
      <c r="Q2350" s="166"/>
      <c r="R2350" s="166"/>
      <c r="S2350" s="166"/>
      <c r="T2350" s="166"/>
      <c r="U2350" s="166"/>
      <c r="V2350" s="166"/>
      <c r="W2350" s="166"/>
      <c r="X2350" s="166"/>
      <c r="Y2350" s="166"/>
      <c r="Z2350" s="166"/>
      <c r="AA2350" s="166"/>
      <c r="AB2350" s="166"/>
      <c r="AC2350" s="166"/>
      <c r="AD2350" s="166"/>
      <c r="AE2350" s="166"/>
      <c r="AF2350" s="166"/>
      <c r="AG2350" s="166"/>
      <c r="AH2350" s="167"/>
      <c r="AI2350" s="167"/>
      <c r="AJ2350" s="167"/>
      <c r="AK2350" s="167"/>
      <c r="AL2350" s="167"/>
      <c r="AM2350" s="167"/>
      <c r="AN2350" s="167"/>
      <c r="AO2350" s="167"/>
      <c r="AP2350" s="167"/>
      <c r="AQ2350" s="167"/>
      <c r="AR2350" s="167"/>
      <c r="AS2350" s="167"/>
      <c r="AT2350" s="167"/>
      <c r="AU2350" s="167"/>
      <c r="AV2350" s="167"/>
      <c r="AW2350" s="167"/>
      <c r="AX2350" s="167"/>
      <c r="AY2350" s="167"/>
      <c r="AZ2350" s="167"/>
      <c r="BA2350" s="167"/>
      <c r="BB2350" s="167"/>
      <c r="BC2350" s="167"/>
      <c r="BD2350" s="167"/>
      <c r="BE2350" s="167"/>
      <c r="BF2350" s="167"/>
      <c r="BG2350" s="167"/>
      <c r="BH2350" s="167"/>
      <c r="BI2350" s="167"/>
      <c r="BJ2350" s="167"/>
      <c r="BK2350" s="167"/>
      <c r="BL2350" s="166"/>
      <c r="BM2350" s="166"/>
      <c r="BN2350" s="166"/>
      <c r="BO2350" s="166"/>
      <c r="BP2350" s="166"/>
      <c r="BQ2350" s="166"/>
      <c r="BR2350" s="166"/>
      <c r="BS2350" s="166"/>
      <c r="BT2350" s="166"/>
      <c r="BU2350" s="166"/>
      <c r="BV2350" s="166"/>
      <c r="BW2350" s="166"/>
      <c r="BX2350" s="166"/>
      <c r="BY2350" s="166"/>
      <c r="BZ2350" s="166"/>
      <c r="CA2350" s="166"/>
      <c r="CB2350" s="166"/>
      <c r="CC2350" s="166"/>
      <c r="CD2350" s="166"/>
      <c r="CE2350" s="166"/>
      <c r="CF2350" s="166"/>
      <c r="CG2350" s="166"/>
      <c r="CH2350" s="166"/>
      <c r="CI2350" s="166"/>
      <c r="CJ2350" s="166"/>
      <c r="CK2350" s="166"/>
      <c r="CL2350" s="166"/>
      <c r="CM2350" s="166"/>
      <c r="CN2350" s="166"/>
      <c r="CO2350" s="166"/>
      <c r="CP2350" s="166"/>
      <c r="CQ2350" s="166"/>
      <c r="CR2350" s="166"/>
      <c r="CS2350" s="166"/>
      <c r="CT2350" s="166"/>
      <c r="CU2350" s="166"/>
      <c r="CV2350" s="166"/>
      <c r="CW2350" s="166"/>
      <c r="CX2350" s="166"/>
      <c r="CY2350" s="166"/>
      <c r="CZ2350" s="166"/>
      <c r="DA2350" s="166"/>
      <c r="DB2350" s="166"/>
      <c r="DC2350" s="166"/>
      <c r="DD2350" s="166"/>
      <c r="DE2350" s="166"/>
      <c r="DF2350" s="166"/>
      <c r="DG2350" s="166"/>
      <c r="DH2350" s="166"/>
      <c r="DI2350" s="166"/>
      <c r="DJ2350" s="166"/>
      <c r="DK2350" s="166"/>
      <c r="DL2350" s="166"/>
      <c r="DM2350" s="166"/>
      <c r="DN2350" s="166"/>
      <c r="DO2350" s="166"/>
      <c r="DP2350" s="166"/>
      <c r="DQ2350" s="166"/>
      <c r="DR2350" s="166"/>
      <c r="DS2350" s="166"/>
      <c r="DT2350" s="166"/>
      <c r="DU2350" s="166"/>
      <c r="DV2350" s="166"/>
      <c r="DW2350" s="166"/>
      <c r="DX2350" s="166"/>
      <c r="DY2350" s="166"/>
      <c r="DZ2350" s="166"/>
      <c r="EA2350" s="166"/>
      <c r="EB2350" s="166"/>
      <c r="EC2350" s="166"/>
      <c r="ED2350" s="166"/>
      <c r="EE2350" s="166"/>
      <c r="EF2350" s="166"/>
      <c r="EG2350" s="166"/>
      <c r="EH2350" s="166"/>
      <c r="EI2350" s="166"/>
      <c r="EJ2350" s="166"/>
      <c r="EK2350" s="166"/>
      <c r="EL2350" s="166"/>
      <c r="EM2350" s="166"/>
      <c r="EN2350" s="166"/>
      <c r="EO2350" s="166"/>
      <c r="EP2350" s="166"/>
      <c r="EQ2350" s="166"/>
      <c r="ER2350" s="166"/>
      <c r="ES2350" s="166"/>
      <c r="ET2350" s="166"/>
      <c r="EU2350" s="166"/>
      <c r="EV2350" s="166"/>
      <c r="EW2350" s="166"/>
      <c r="EX2350" s="166"/>
      <c r="EY2350" s="166"/>
      <c r="EZ2350" s="166"/>
      <c r="FA2350" s="166"/>
      <c r="FB2350" s="166"/>
      <c r="FC2350" s="166"/>
      <c r="FD2350" s="166"/>
      <c r="FE2350" s="166"/>
      <c r="FF2350" s="166"/>
      <c r="FG2350" s="166"/>
      <c r="FH2350" s="166"/>
      <c r="FI2350" s="166"/>
      <c r="FJ2350" s="166"/>
    </row>
    <row r="2351" spans="13:166" s="19" customFormat="1">
      <c r="M2351" s="166"/>
      <c r="N2351" s="166"/>
      <c r="O2351" s="166"/>
      <c r="P2351" s="166"/>
      <c r="Q2351" s="166"/>
      <c r="R2351" s="166"/>
      <c r="S2351" s="166"/>
      <c r="T2351" s="166"/>
      <c r="U2351" s="166"/>
      <c r="V2351" s="166"/>
      <c r="W2351" s="166"/>
      <c r="X2351" s="166"/>
      <c r="Y2351" s="166"/>
      <c r="Z2351" s="166"/>
      <c r="AA2351" s="166"/>
      <c r="AB2351" s="166"/>
      <c r="AC2351" s="166"/>
      <c r="AD2351" s="166"/>
      <c r="AE2351" s="166"/>
      <c r="AF2351" s="166"/>
      <c r="AG2351" s="166"/>
      <c r="AH2351" s="167"/>
      <c r="AI2351" s="167"/>
      <c r="AJ2351" s="167"/>
      <c r="AK2351" s="167"/>
      <c r="AL2351" s="167"/>
      <c r="AM2351" s="167"/>
      <c r="AN2351" s="167"/>
      <c r="AO2351" s="167"/>
      <c r="AP2351" s="167"/>
      <c r="AQ2351" s="167"/>
      <c r="AR2351" s="167"/>
      <c r="AS2351" s="167"/>
      <c r="AT2351" s="167"/>
      <c r="AU2351" s="167"/>
      <c r="AV2351" s="167"/>
      <c r="AW2351" s="167"/>
      <c r="AX2351" s="167"/>
      <c r="AY2351" s="167"/>
      <c r="AZ2351" s="167"/>
      <c r="BA2351" s="167"/>
      <c r="BB2351" s="167"/>
      <c r="BC2351" s="167"/>
      <c r="BD2351" s="167"/>
      <c r="BE2351" s="167"/>
      <c r="BF2351" s="167"/>
      <c r="BG2351" s="167"/>
      <c r="BH2351" s="167"/>
      <c r="BI2351" s="167"/>
      <c r="BJ2351" s="167"/>
      <c r="BK2351" s="167"/>
      <c r="BL2351" s="166"/>
      <c r="BM2351" s="166"/>
      <c r="BN2351" s="166"/>
      <c r="BO2351" s="166"/>
      <c r="BP2351" s="166"/>
      <c r="BQ2351" s="166"/>
      <c r="BR2351" s="166"/>
      <c r="BS2351" s="166"/>
      <c r="BT2351" s="166"/>
      <c r="BU2351" s="166"/>
      <c r="BV2351" s="166"/>
      <c r="BW2351" s="166"/>
      <c r="BX2351" s="166"/>
      <c r="BY2351" s="166"/>
      <c r="BZ2351" s="166"/>
      <c r="CA2351" s="166"/>
      <c r="CB2351" s="166"/>
      <c r="CC2351" s="166"/>
      <c r="CD2351" s="166"/>
      <c r="CE2351" s="166"/>
      <c r="CF2351" s="166"/>
      <c r="CG2351" s="166"/>
      <c r="CH2351" s="166"/>
      <c r="CI2351" s="166"/>
      <c r="CJ2351" s="166"/>
      <c r="CK2351" s="166"/>
      <c r="CL2351" s="166"/>
      <c r="CM2351" s="166"/>
      <c r="CN2351" s="166"/>
      <c r="CO2351" s="166"/>
      <c r="CP2351" s="166"/>
      <c r="CQ2351" s="166"/>
      <c r="CR2351" s="166"/>
      <c r="CS2351" s="166"/>
      <c r="CT2351" s="166"/>
      <c r="CU2351" s="166"/>
      <c r="CV2351" s="166"/>
      <c r="CW2351" s="166"/>
      <c r="CX2351" s="166"/>
      <c r="CY2351" s="166"/>
      <c r="CZ2351" s="166"/>
      <c r="DA2351" s="166"/>
      <c r="DB2351" s="166"/>
      <c r="DC2351" s="166"/>
      <c r="DD2351" s="166"/>
      <c r="DE2351" s="166"/>
      <c r="DF2351" s="166"/>
      <c r="DG2351" s="166"/>
      <c r="DH2351" s="166"/>
      <c r="DI2351" s="166"/>
      <c r="DJ2351" s="166"/>
      <c r="DK2351" s="166"/>
      <c r="DL2351" s="166"/>
      <c r="DM2351" s="166"/>
      <c r="DN2351" s="166"/>
      <c r="DO2351" s="166"/>
      <c r="DP2351" s="166"/>
      <c r="DQ2351" s="166"/>
      <c r="DR2351" s="166"/>
      <c r="DS2351" s="166"/>
      <c r="DT2351" s="166"/>
      <c r="DU2351" s="166"/>
      <c r="DV2351" s="166"/>
      <c r="DW2351" s="166"/>
      <c r="DX2351" s="166"/>
      <c r="DY2351" s="166"/>
      <c r="DZ2351" s="166"/>
      <c r="EA2351" s="166"/>
      <c r="EB2351" s="166"/>
      <c r="EC2351" s="166"/>
      <c r="ED2351" s="166"/>
      <c r="EE2351" s="166"/>
      <c r="EF2351" s="166"/>
      <c r="EG2351" s="166"/>
      <c r="EH2351" s="166"/>
      <c r="EI2351" s="166"/>
      <c r="EJ2351" s="166"/>
      <c r="EK2351" s="166"/>
      <c r="EL2351" s="166"/>
      <c r="EM2351" s="166"/>
      <c r="EN2351" s="166"/>
      <c r="EO2351" s="166"/>
      <c r="EP2351" s="166"/>
      <c r="EQ2351" s="166"/>
      <c r="ER2351" s="166"/>
      <c r="ES2351" s="166"/>
      <c r="ET2351" s="166"/>
      <c r="EU2351" s="166"/>
      <c r="EV2351" s="166"/>
      <c r="EW2351" s="166"/>
      <c r="EX2351" s="166"/>
      <c r="EY2351" s="166"/>
      <c r="EZ2351" s="166"/>
      <c r="FA2351" s="166"/>
      <c r="FB2351" s="166"/>
      <c r="FC2351" s="166"/>
      <c r="FD2351" s="166"/>
      <c r="FE2351" s="166"/>
      <c r="FF2351" s="166"/>
      <c r="FG2351" s="166"/>
      <c r="FH2351" s="166"/>
      <c r="FI2351" s="166"/>
      <c r="FJ2351" s="166"/>
    </row>
    <row r="2352" spans="13:166" s="19" customFormat="1">
      <c r="M2352" s="166"/>
      <c r="N2352" s="166"/>
      <c r="O2352" s="166"/>
      <c r="P2352" s="166"/>
      <c r="Q2352" s="166"/>
      <c r="R2352" s="166"/>
      <c r="S2352" s="166"/>
      <c r="T2352" s="166"/>
      <c r="U2352" s="166"/>
      <c r="V2352" s="166"/>
      <c r="W2352" s="166"/>
      <c r="X2352" s="166"/>
      <c r="Y2352" s="166"/>
      <c r="Z2352" s="166"/>
      <c r="AA2352" s="166"/>
      <c r="AB2352" s="166"/>
      <c r="AC2352" s="166"/>
      <c r="AD2352" s="166"/>
      <c r="AE2352" s="166"/>
      <c r="AF2352" s="166"/>
      <c r="AG2352" s="166"/>
      <c r="AH2352" s="167"/>
      <c r="AI2352" s="167"/>
      <c r="AJ2352" s="167"/>
      <c r="AK2352" s="167"/>
      <c r="AL2352" s="167"/>
      <c r="AM2352" s="167"/>
      <c r="AN2352" s="167"/>
      <c r="AO2352" s="167"/>
      <c r="AP2352" s="167"/>
      <c r="AQ2352" s="167"/>
      <c r="AR2352" s="167"/>
      <c r="AS2352" s="167"/>
      <c r="AT2352" s="167"/>
      <c r="AU2352" s="167"/>
      <c r="AV2352" s="167"/>
      <c r="AW2352" s="167"/>
      <c r="AX2352" s="167"/>
      <c r="AY2352" s="167"/>
      <c r="AZ2352" s="167"/>
      <c r="BA2352" s="167"/>
      <c r="BB2352" s="167"/>
      <c r="BC2352" s="167"/>
      <c r="BD2352" s="167"/>
      <c r="BE2352" s="167"/>
      <c r="BF2352" s="167"/>
      <c r="BG2352" s="167"/>
      <c r="BH2352" s="167"/>
      <c r="BI2352" s="167"/>
      <c r="BJ2352" s="167"/>
      <c r="BK2352" s="167"/>
      <c r="BL2352" s="166"/>
      <c r="BM2352" s="166"/>
      <c r="BN2352" s="166"/>
      <c r="BO2352" s="166"/>
      <c r="BP2352" s="166"/>
      <c r="BQ2352" s="166"/>
      <c r="BR2352" s="166"/>
      <c r="BS2352" s="166"/>
      <c r="BT2352" s="166"/>
      <c r="BU2352" s="166"/>
      <c r="BV2352" s="166"/>
      <c r="BW2352" s="166"/>
      <c r="BX2352" s="166"/>
      <c r="BY2352" s="166"/>
      <c r="BZ2352" s="166"/>
      <c r="CA2352" s="166"/>
      <c r="CB2352" s="166"/>
      <c r="CC2352" s="166"/>
      <c r="CD2352" s="166"/>
      <c r="CE2352" s="166"/>
      <c r="CF2352" s="166"/>
      <c r="CG2352" s="166"/>
      <c r="CH2352" s="166"/>
      <c r="CI2352" s="166"/>
      <c r="CJ2352" s="166"/>
      <c r="CK2352" s="166"/>
      <c r="CL2352" s="166"/>
      <c r="CM2352" s="166"/>
      <c r="CN2352" s="166"/>
      <c r="CO2352" s="166"/>
      <c r="CP2352" s="166"/>
      <c r="CQ2352" s="166"/>
      <c r="CR2352" s="166"/>
      <c r="CS2352" s="166"/>
      <c r="CT2352" s="166"/>
      <c r="CU2352" s="166"/>
      <c r="CV2352" s="166"/>
      <c r="CW2352" s="166"/>
      <c r="CX2352" s="166"/>
      <c r="CY2352" s="166"/>
      <c r="CZ2352" s="166"/>
      <c r="DA2352" s="166"/>
      <c r="DB2352" s="166"/>
      <c r="DC2352" s="166"/>
      <c r="DD2352" s="166"/>
      <c r="DE2352" s="166"/>
      <c r="DF2352" s="166"/>
      <c r="DG2352" s="166"/>
      <c r="DH2352" s="166"/>
      <c r="DI2352" s="166"/>
      <c r="DJ2352" s="166"/>
      <c r="DK2352" s="166"/>
      <c r="DL2352" s="166"/>
      <c r="DM2352" s="166"/>
      <c r="DN2352" s="166"/>
      <c r="DO2352" s="166"/>
      <c r="DP2352" s="166"/>
      <c r="DQ2352" s="166"/>
      <c r="DR2352" s="166"/>
      <c r="DS2352" s="166"/>
      <c r="DT2352" s="166"/>
      <c r="DU2352" s="166"/>
      <c r="DV2352" s="166"/>
      <c r="DW2352" s="166"/>
      <c r="DX2352" s="166"/>
      <c r="DY2352" s="166"/>
      <c r="DZ2352" s="166"/>
      <c r="EA2352" s="166"/>
      <c r="EB2352" s="166"/>
      <c r="EC2352" s="166"/>
      <c r="ED2352" s="166"/>
      <c r="EE2352" s="166"/>
      <c r="EF2352" s="166"/>
      <c r="EG2352" s="166"/>
      <c r="EH2352" s="166"/>
      <c r="EI2352" s="166"/>
      <c r="EJ2352" s="166"/>
      <c r="EK2352" s="166"/>
      <c r="EL2352" s="166"/>
      <c r="EM2352" s="166"/>
      <c r="EN2352" s="166"/>
      <c r="EO2352" s="166"/>
      <c r="EP2352" s="166"/>
      <c r="EQ2352" s="166"/>
      <c r="ER2352" s="166"/>
      <c r="ES2352" s="166"/>
      <c r="ET2352" s="166"/>
      <c r="EU2352" s="166"/>
      <c r="EV2352" s="166"/>
      <c r="EW2352" s="166"/>
      <c r="EX2352" s="166"/>
      <c r="EY2352" s="166"/>
      <c r="EZ2352" s="166"/>
      <c r="FA2352" s="166"/>
      <c r="FB2352" s="166"/>
      <c r="FC2352" s="166"/>
      <c r="FD2352" s="166"/>
      <c r="FE2352" s="166"/>
      <c r="FF2352" s="166"/>
      <c r="FG2352" s="166"/>
      <c r="FH2352" s="166"/>
      <c r="FI2352" s="166"/>
      <c r="FJ2352" s="166"/>
    </row>
    <row r="2353" spans="13:166" s="19" customFormat="1">
      <c r="M2353" s="166"/>
      <c r="N2353" s="166"/>
      <c r="O2353" s="166"/>
      <c r="P2353" s="166"/>
      <c r="Q2353" s="166"/>
      <c r="R2353" s="166"/>
      <c r="S2353" s="166"/>
      <c r="T2353" s="166"/>
      <c r="U2353" s="166"/>
      <c r="V2353" s="166"/>
      <c r="W2353" s="166"/>
      <c r="X2353" s="166"/>
      <c r="Y2353" s="166"/>
      <c r="Z2353" s="166"/>
      <c r="AA2353" s="166"/>
      <c r="AB2353" s="166"/>
      <c r="AC2353" s="166"/>
      <c r="AD2353" s="166"/>
      <c r="AE2353" s="166"/>
      <c r="AF2353" s="166"/>
      <c r="AG2353" s="166"/>
      <c r="AH2353" s="167"/>
      <c r="AI2353" s="167"/>
      <c r="AJ2353" s="167"/>
      <c r="AK2353" s="167"/>
      <c r="AL2353" s="167"/>
      <c r="AM2353" s="167"/>
      <c r="AN2353" s="167"/>
      <c r="AO2353" s="167"/>
      <c r="AP2353" s="167"/>
      <c r="AQ2353" s="167"/>
      <c r="AR2353" s="167"/>
      <c r="AS2353" s="167"/>
      <c r="AT2353" s="167"/>
      <c r="AU2353" s="167"/>
      <c r="AV2353" s="167"/>
      <c r="AW2353" s="167"/>
      <c r="AX2353" s="167"/>
      <c r="AY2353" s="167"/>
      <c r="AZ2353" s="167"/>
      <c r="BA2353" s="167"/>
      <c r="BB2353" s="167"/>
      <c r="BC2353" s="167"/>
      <c r="BD2353" s="167"/>
      <c r="BE2353" s="167"/>
      <c r="BF2353" s="167"/>
      <c r="BG2353" s="167"/>
      <c r="BH2353" s="167"/>
      <c r="BI2353" s="167"/>
      <c r="BJ2353" s="167"/>
      <c r="BK2353" s="167"/>
      <c r="BL2353" s="166"/>
      <c r="BM2353" s="166"/>
      <c r="BN2353" s="166"/>
      <c r="BO2353" s="166"/>
      <c r="BP2353" s="166"/>
      <c r="BQ2353" s="166"/>
      <c r="BR2353" s="166"/>
      <c r="BS2353" s="166"/>
      <c r="BT2353" s="166"/>
      <c r="BU2353" s="166"/>
      <c r="BV2353" s="166"/>
      <c r="BW2353" s="166"/>
      <c r="BX2353" s="166"/>
      <c r="BY2353" s="166"/>
      <c r="BZ2353" s="166"/>
      <c r="CA2353" s="166"/>
      <c r="CB2353" s="166"/>
      <c r="CC2353" s="166"/>
      <c r="CD2353" s="166"/>
      <c r="CE2353" s="166"/>
      <c r="CF2353" s="166"/>
      <c r="CG2353" s="166"/>
      <c r="CH2353" s="166"/>
      <c r="CI2353" s="166"/>
      <c r="CJ2353" s="166"/>
      <c r="CK2353" s="166"/>
      <c r="CL2353" s="166"/>
      <c r="CM2353" s="166"/>
      <c r="CN2353" s="166"/>
      <c r="CO2353" s="166"/>
      <c r="CP2353" s="166"/>
      <c r="CQ2353" s="166"/>
      <c r="CR2353" s="166"/>
      <c r="CS2353" s="166"/>
      <c r="CT2353" s="166"/>
      <c r="CU2353" s="166"/>
      <c r="CV2353" s="166"/>
      <c r="CW2353" s="166"/>
      <c r="CX2353" s="166"/>
      <c r="CY2353" s="166"/>
      <c r="CZ2353" s="166"/>
      <c r="DA2353" s="166"/>
      <c r="DB2353" s="166"/>
      <c r="DC2353" s="166"/>
      <c r="DD2353" s="166"/>
      <c r="DE2353" s="166"/>
      <c r="DF2353" s="166"/>
      <c r="DG2353" s="166"/>
      <c r="DH2353" s="166"/>
      <c r="DI2353" s="166"/>
      <c r="DJ2353" s="166"/>
      <c r="DK2353" s="166"/>
      <c r="DL2353" s="166"/>
      <c r="DM2353" s="166"/>
      <c r="DN2353" s="166"/>
      <c r="DO2353" s="166"/>
      <c r="DP2353" s="166"/>
      <c r="DQ2353" s="166"/>
      <c r="DR2353" s="166"/>
      <c r="DS2353" s="166"/>
      <c r="DT2353" s="166"/>
      <c r="DU2353" s="166"/>
      <c r="DV2353" s="166"/>
      <c r="DW2353" s="166"/>
      <c r="DX2353" s="166"/>
      <c r="DY2353" s="166"/>
      <c r="DZ2353" s="166"/>
      <c r="EA2353" s="166"/>
      <c r="EB2353" s="166"/>
      <c r="EC2353" s="166"/>
      <c r="ED2353" s="166"/>
      <c r="EE2353" s="166"/>
      <c r="EF2353" s="166"/>
      <c r="EG2353" s="166"/>
      <c r="EH2353" s="166"/>
      <c r="EI2353" s="166"/>
      <c r="EJ2353" s="166"/>
      <c r="EK2353" s="166"/>
      <c r="EL2353" s="166"/>
      <c r="EM2353" s="166"/>
      <c r="EN2353" s="166"/>
      <c r="EO2353" s="166"/>
      <c r="EP2353" s="166"/>
      <c r="EQ2353" s="166"/>
      <c r="ER2353" s="166"/>
      <c r="ES2353" s="166"/>
      <c r="ET2353" s="166"/>
      <c r="EU2353" s="166"/>
      <c r="EV2353" s="166"/>
      <c r="EW2353" s="166"/>
      <c r="EX2353" s="166"/>
      <c r="EY2353" s="166"/>
      <c r="EZ2353" s="166"/>
      <c r="FA2353" s="166"/>
      <c r="FB2353" s="166"/>
      <c r="FC2353" s="166"/>
      <c r="FD2353" s="166"/>
      <c r="FE2353" s="166"/>
      <c r="FF2353" s="166"/>
      <c r="FG2353" s="166"/>
      <c r="FH2353" s="166"/>
      <c r="FI2353" s="166"/>
      <c r="FJ2353" s="166"/>
    </row>
    <row r="2354" spans="13:166" s="19" customFormat="1">
      <c r="M2354" s="166"/>
      <c r="N2354" s="166"/>
      <c r="O2354" s="166"/>
      <c r="P2354" s="166"/>
      <c r="Q2354" s="166"/>
      <c r="R2354" s="166"/>
      <c r="S2354" s="166"/>
      <c r="T2354" s="166"/>
      <c r="U2354" s="166"/>
      <c r="V2354" s="166"/>
      <c r="W2354" s="166"/>
      <c r="X2354" s="166"/>
      <c r="Y2354" s="166"/>
      <c r="Z2354" s="166"/>
      <c r="AA2354" s="166"/>
      <c r="AB2354" s="166"/>
      <c r="AC2354" s="166"/>
      <c r="AD2354" s="166"/>
      <c r="AE2354" s="166"/>
      <c r="AF2354" s="166"/>
      <c r="AG2354" s="166"/>
      <c r="AH2354" s="167"/>
      <c r="AI2354" s="167"/>
      <c r="AJ2354" s="167"/>
      <c r="AK2354" s="167"/>
      <c r="AL2354" s="167"/>
      <c r="AM2354" s="167"/>
      <c r="AN2354" s="167"/>
      <c r="AO2354" s="167"/>
      <c r="AP2354" s="167"/>
      <c r="AQ2354" s="167"/>
      <c r="AR2354" s="167"/>
      <c r="AS2354" s="167"/>
      <c r="AT2354" s="167"/>
      <c r="AU2354" s="167"/>
      <c r="AV2354" s="167"/>
      <c r="AW2354" s="167"/>
      <c r="AX2354" s="167"/>
      <c r="AY2354" s="167"/>
      <c r="AZ2354" s="167"/>
      <c r="BA2354" s="167"/>
      <c r="BB2354" s="167"/>
      <c r="BC2354" s="167"/>
      <c r="BD2354" s="167"/>
      <c r="BE2354" s="167"/>
      <c r="BF2354" s="167"/>
      <c r="BG2354" s="167"/>
      <c r="BH2354" s="167"/>
      <c r="BI2354" s="167"/>
      <c r="BJ2354" s="167"/>
      <c r="BK2354" s="167"/>
      <c r="BL2354" s="166"/>
      <c r="BM2354" s="166"/>
      <c r="BN2354" s="166"/>
      <c r="BO2354" s="166"/>
      <c r="BP2354" s="166"/>
      <c r="BQ2354" s="166"/>
      <c r="BR2354" s="166"/>
      <c r="BS2354" s="166"/>
      <c r="BT2354" s="166"/>
      <c r="BU2354" s="166"/>
      <c r="BV2354" s="166"/>
      <c r="BW2354" s="166"/>
      <c r="BX2354" s="166"/>
      <c r="BY2354" s="166"/>
      <c r="BZ2354" s="166"/>
      <c r="CA2354" s="166"/>
      <c r="CB2354" s="166"/>
      <c r="CC2354" s="166"/>
      <c r="CD2354" s="166"/>
      <c r="CE2354" s="166"/>
      <c r="CF2354" s="166"/>
      <c r="CG2354" s="166"/>
      <c r="CH2354" s="166"/>
      <c r="CI2354" s="166"/>
      <c r="CJ2354" s="166"/>
      <c r="CK2354" s="166"/>
      <c r="CL2354" s="166"/>
      <c r="CM2354" s="166"/>
      <c r="CN2354" s="166"/>
      <c r="CO2354" s="166"/>
      <c r="CP2354" s="166"/>
      <c r="CQ2354" s="166"/>
      <c r="CR2354" s="166"/>
      <c r="CS2354" s="166"/>
      <c r="CT2354" s="166"/>
      <c r="CU2354" s="166"/>
      <c r="CV2354" s="166"/>
      <c r="CW2354" s="166"/>
      <c r="CX2354" s="166"/>
      <c r="CY2354" s="166"/>
      <c r="CZ2354" s="166"/>
      <c r="DA2354" s="166"/>
      <c r="DB2354" s="166"/>
      <c r="DC2354" s="166"/>
      <c r="DD2354" s="166"/>
      <c r="DE2354" s="166"/>
      <c r="DF2354" s="166"/>
      <c r="DG2354" s="166"/>
      <c r="DH2354" s="166"/>
      <c r="DI2354" s="166"/>
      <c r="DJ2354" s="166"/>
      <c r="DK2354" s="166"/>
      <c r="DL2354" s="166"/>
      <c r="DM2354" s="166"/>
      <c r="DN2354" s="166"/>
      <c r="DO2354" s="166"/>
      <c r="DP2354" s="166"/>
      <c r="DQ2354" s="166"/>
      <c r="DR2354" s="166"/>
      <c r="DS2354" s="166"/>
      <c r="DT2354" s="166"/>
      <c r="DU2354" s="166"/>
      <c r="DV2354" s="166"/>
      <c r="DW2354" s="166"/>
      <c r="DX2354" s="166"/>
      <c r="DY2354" s="166"/>
      <c r="DZ2354" s="166"/>
      <c r="EA2354" s="166"/>
      <c r="EB2354" s="166"/>
      <c r="EC2354" s="166"/>
      <c r="ED2354" s="166"/>
      <c r="EE2354" s="166"/>
      <c r="EF2354" s="166"/>
      <c r="EG2354" s="166"/>
      <c r="EH2354" s="166"/>
      <c r="EI2354" s="166"/>
      <c r="EJ2354" s="166"/>
      <c r="EK2354" s="166"/>
      <c r="EL2354" s="166"/>
      <c r="EM2354" s="166"/>
      <c r="EN2354" s="166"/>
      <c r="EO2354" s="166"/>
      <c r="EP2354" s="166"/>
      <c r="EQ2354" s="166"/>
      <c r="ER2354" s="166"/>
      <c r="ES2354" s="166"/>
      <c r="ET2354" s="166"/>
      <c r="EU2354" s="166"/>
      <c r="EV2354" s="166"/>
      <c r="EW2354" s="166"/>
      <c r="EX2354" s="166"/>
      <c r="EY2354" s="166"/>
      <c r="EZ2354" s="166"/>
      <c r="FA2354" s="166"/>
      <c r="FB2354" s="166"/>
      <c r="FC2354" s="166"/>
      <c r="FD2354" s="166"/>
      <c r="FE2354" s="166"/>
      <c r="FF2354" s="166"/>
      <c r="FG2354" s="166"/>
      <c r="FH2354" s="166"/>
      <c r="FI2354" s="166"/>
      <c r="FJ2354" s="166"/>
    </row>
    <row r="2355" spans="13:166" s="19" customFormat="1">
      <c r="M2355" s="166"/>
      <c r="N2355" s="166"/>
      <c r="O2355" s="166"/>
      <c r="P2355" s="166"/>
      <c r="Q2355" s="166"/>
      <c r="R2355" s="166"/>
      <c r="S2355" s="166"/>
      <c r="T2355" s="166"/>
      <c r="U2355" s="166"/>
      <c r="V2355" s="166"/>
      <c r="W2355" s="166"/>
      <c r="X2355" s="166"/>
      <c r="Y2355" s="166"/>
      <c r="Z2355" s="166"/>
      <c r="AA2355" s="166"/>
      <c r="AB2355" s="166"/>
      <c r="AC2355" s="166"/>
      <c r="AD2355" s="166"/>
      <c r="AE2355" s="166"/>
      <c r="AF2355" s="166"/>
      <c r="AG2355" s="166"/>
      <c r="AH2355" s="167"/>
      <c r="AI2355" s="167"/>
      <c r="AJ2355" s="167"/>
      <c r="AK2355" s="167"/>
      <c r="AL2355" s="167"/>
      <c r="AM2355" s="167"/>
      <c r="AN2355" s="167"/>
      <c r="AO2355" s="167"/>
      <c r="AP2355" s="167"/>
      <c r="AQ2355" s="167"/>
      <c r="AR2355" s="167"/>
      <c r="AS2355" s="167"/>
      <c r="AT2355" s="167"/>
      <c r="AU2355" s="167"/>
      <c r="AV2355" s="167"/>
      <c r="AW2355" s="167"/>
      <c r="AX2355" s="167"/>
      <c r="AY2355" s="167"/>
      <c r="AZ2355" s="167"/>
      <c r="BA2355" s="167"/>
      <c r="BB2355" s="167"/>
      <c r="BC2355" s="167"/>
      <c r="BD2355" s="167"/>
      <c r="BE2355" s="167"/>
      <c r="BF2355" s="167"/>
      <c r="BG2355" s="167"/>
      <c r="BH2355" s="167"/>
      <c r="BI2355" s="167"/>
      <c r="BJ2355" s="167"/>
      <c r="BK2355" s="167"/>
      <c r="BL2355" s="166"/>
      <c r="BM2355" s="166"/>
      <c r="BN2355" s="166"/>
      <c r="BO2355" s="166"/>
      <c r="BP2355" s="166"/>
      <c r="BQ2355" s="166"/>
      <c r="BR2355" s="166"/>
      <c r="BS2355" s="166"/>
      <c r="BT2355" s="166"/>
      <c r="BU2355" s="166"/>
      <c r="BV2355" s="166"/>
      <c r="BW2355" s="166"/>
      <c r="BX2355" s="166"/>
      <c r="BY2355" s="166"/>
      <c r="BZ2355" s="166"/>
      <c r="CA2355" s="166"/>
      <c r="CB2355" s="166"/>
      <c r="CC2355" s="166"/>
      <c r="CD2355" s="166"/>
      <c r="CE2355" s="166"/>
      <c r="CF2355" s="166"/>
      <c r="CG2355" s="166"/>
      <c r="CH2355" s="166"/>
      <c r="CI2355" s="166"/>
      <c r="CJ2355" s="166"/>
      <c r="CK2355" s="166"/>
      <c r="CL2355" s="166"/>
      <c r="CM2355" s="166"/>
      <c r="CN2355" s="166"/>
      <c r="CO2355" s="166"/>
      <c r="CP2355" s="166"/>
      <c r="CQ2355" s="166"/>
      <c r="CR2355" s="166"/>
      <c r="CS2355" s="166"/>
      <c r="CT2355" s="166"/>
      <c r="CU2355" s="166"/>
      <c r="CV2355" s="166"/>
      <c r="CW2355" s="166"/>
      <c r="CX2355" s="166"/>
      <c r="CY2355" s="166"/>
      <c r="CZ2355" s="166"/>
      <c r="DA2355" s="166"/>
      <c r="DB2355" s="166"/>
      <c r="DC2355" s="166"/>
      <c r="DD2355" s="166"/>
      <c r="DE2355" s="166"/>
      <c r="DF2355" s="166"/>
      <c r="DG2355" s="166"/>
      <c r="DH2355" s="166"/>
      <c r="DI2355" s="166"/>
      <c r="DJ2355" s="166"/>
      <c r="DK2355" s="166"/>
      <c r="DL2355" s="166"/>
      <c r="DM2355" s="166"/>
      <c r="DN2355" s="166"/>
      <c r="DO2355" s="166"/>
      <c r="DP2355" s="166"/>
      <c r="DQ2355" s="166"/>
      <c r="DR2355" s="166"/>
      <c r="DS2355" s="166"/>
      <c r="DT2355" s="166"/>
      <c r="DU2355" s="166"/>
      <c r="DV2355" s="166"/>
      <c r="DW2355" s="166"/>
      <c r="DX2355" s="166"/>
      <c r="DY2355" s="166"/>
      <c r="DZ2355" s="166"/>
      <c r="EA2355" s="166"/>
      <c r="EB2355" s="166"/>
      <c r="EC2355" s="166"/>
      <c r="ED2355" s="166"/>
      <c r="EE2355" s="166"/>
      <c r="EF2355" s="166"/>
      <c r="EG2355" s="166"/>
      <c r="EH2355" s="166"/>
      <c r="EI2355" s="166"/>
      <c r="EJ2355" s="166"/>
      <c r="EK2355" s="166"/>
      <c r="EL2355" s="166"/>
      <c r="EM2355" s="166"/>
      <c r="EN2355" s="166"/>
      <c r="EO2355" s="166"/>
      <c r="EP2355" s="166"/>
      <c r="EQ2355" s="166"/>
      <c r="ER2355" s="166"/>
      <c r="ES2355" s="166"/>
      <c r="ET2355" s="166"/>
      <c r="EU2355" s="166"/>
      <c r="EV2355" s="166"/>
      <c r="EW2355" s="166"/>
      <c r="EX2355" s="166"/>
      <c r="EY2355" s="166"/>
      <c r="EZ2355" s="166"/>
      <c r="FA2355" s="166"/>
      <c r="FB2355" s="166"/>
      <c r="FC2355" s="166"/>
      <c r="FD2355" s="166"/>
      <c r="FE2355" s="166"/>
      <c r="FF2355" s="166"/>
      <c r="FG2355" s="166"/>
      <c r="FH2355" s="166"/>
      <c r="FI2355" s="166"/>
      <c r="FJ2355" s="166"/>
    </row>
    <row r="2356" spans="13:166" s="19" customFormat="1">
      <c r="M2356" s="166"/>
      <c r="N2356" s="166"/>
      <c r="O2356" s="166"/>
      <c r="P2356" s="166"/>
      <c r="Q2356" s="166"/>
      <c r="R2356" s="166"/>
      <c r="S2356" s="166"/>
      <c r="T2356" s="166"/>
      <c r="U2356" s="166"/>
      <c r="V2356" s="166"/>
      <c r="W2356" s="166"/>
      <c r="X2356" s="166"/>
      <c r="Y2356" s="166"/>
      <c r="Z2356" s="166"/>
      <c r="AA2356" s="166"/>
      <c r="AB2356" s="166"/>
      <c r="AC2356" s="166"/>
      <c r="AD2356" s="166"/>
      <c r="AE2356" s="166"/>
      <c r="AF2356" s="166"/>
      <c r="AG2356" s="166"/>
      <c r="AH2356" s="167"/>
      <c r="AI2356" s="167"/>
      <c r="AJ2356" s="167"/>
      <c r="AK2356" s="167"/>
      <c r="AL2356" s="167"/>
      <c r="AM2356" s="167"/>
      <c r="AN2356" s="167"/>
      <c r="AO2356" s="167"/>
      <c r="AP2356" s="167"/>
      <c r="AQ2356" s="167"/>
      <c r="AR2356" s="167"/>
      <c r="AS2356" s="167"/>
      <c r="AT2356" s="167"/>
      <c r="AU2356" s="167"/>
      <c r="AV2356" s="167"/>
      <c r="AW2356" s="167"/>
      <c r="AX2356" s="167"/>
      <c r="AY2356" s="167"/>
      <c r="AZ2356" s="167"/>
      <c r="BA2356" s="167"/>
      <c r="BB2356" s="167"/>
      <c r="BC2356" s="167"/>
      <c r="BD2356" s="167"/>
      <c r="BE2356" s="167"/>
      <c r="BF2356" s="167"/>
      <c r="BG2356" s="167"/>
      <c r="BH2356" s="167"/>
      <c r="BI2356" s="167"/>
      <c r="BJ2356" s="167"/>
      <c r="BK2356" s="167"/>
      <c r="BL2356" s="166"/>
      <c r="BM2356" s="166"/>
      <c r="BN2356" s="166"/>
      <c r="BO2356" s="166"/>
      <c r="BP2356" s="166"/>
      <c r="BQ2356" s="166"/>
      <c r="BR2356" s="166"/>
      <c r="BS2356" s="166"/>
      <c r="BT2356" s="166"/>
      <c r="BU2356" s="166"/>
      <c r="BV2356" s="166"/>
      <c r="BW2356" s="166"/>
      <c r="BX2356" s="166"/>
      <c r="BY2356" s="166"/>
      <c r="BZ2356" s="166"/>
      <c r="CA2356" s="166"/>
      <c r="CB2356" s="166"/>
      <c r="CC2356" s="166"/>
      <c r="CD2356" s="166"/>
      <c r="CE2356" s="166"/>
      <c r="CF2356" s="166"/>
      <c r="CG2356" s="166"/>
      <c r="CH2356" s="166"/>
      <c r="CI2356" s="166"/>
      <c r="CJ2356" s="166"/>
      <c r="CK2356" s="166"/>
      <c r="CL2356" s="166"/>
      <c r="CM2356" s="166"/>
      <c r="CN2356" s="166"/>
      <c r="CO2356" s="166"/>
      <c r="CP2356" s="166"/>
      <c r="CQ2356" s="166"/>
      <c r="CR2356" s="166"/>
      <c r="CS2356" s="166"/>
      <c r="CT2356" s="166"/>
      <c r="CU2356" s="166"/>
      <c r="CV2356" s="166"/>
      <c r="CW2356" s="166"/>
      <c r="CX2356" s="166"/>
      <c r="CY2356" s="166"/>
      <c r="CZ2356" s="166"/>
      <c r="DA2356" s="166"/>
      <c r="DB2356" s="166"/>
      <c r="DC2356" s="166"/>
      <c r="DD2356" s="166"/>
      <c r="DE2356" s="166"/>
      <c r="DF2356" s="166"/>
      <c r="DG2356" s="166"/>
      <c r="DH2356" s="166"/>
      <c r="DI2356" s="166"/>
      <c r="DJ2356" s="166"/>
      <c r="DK2356" s="166"/>
      <c r="DL2356" s="166"/>
      <c r="DM2356" s="166"/>
      <c r="DN2356" s="166"/>
      <c r="DO2356" s="166"/>
      <c r="DP2356" s="166"/>
      <c r="DQ2356" s="166"/>
      <c r="DR2356" s="166"/>
      <c r="DS2356" s="166"/>
      <c r="DT2356" s="166"/>
      <c r="DU2356" s="166"/>
      <c r="DV2356" s="166"/>
      <c r="DW2356" s="166"/>
      <c r="DX2356" s="166"/>
      <c r="DY2356" s="166"/>
      <c r="DZ2356" s="166"/>
      <c r="EA2356" s="166"/>
      <c r="EB2356" s="166"/>
      <c r="EC2356" s="166"/>
      <c r="ED2356" s="166"/>
      <c r="EE2356" s="166"/>
      <c r="EF2356" s="166"/>
      <c r="EG2356" s="166"/>
      <c r="EH2356" s="166"/>
      <c r="EI2356" s="166"/>
      <c r="EJ2356" s="166"/>
      <c r="EK2356" s="166"/>
      <c r="EL2356" s="166"/>
      <c r="EM2356" s="166"/>
      <c r="EN2356" s="166"/>
      <c r="EO2356" s="166"/>
      <c r="EP2356" s="166"/>
      <c r="EQ2356" s="166"/>
      <c r="ER2356" s="166"/>
      <c r="ES2356" s="166"/>
      <c r="ET2356" s="166"/>
      <c r="EU2356" s="166"/>
      <c r="EV2356" s="166"/>
      <c r="EW2356" s="166"/>
      <c r="EX2356" s="166"/>
      <c r="EY2356" s="166"/>
      <c r="EZ2356" s="166"/>
      <c r="FA2356" s="166"/>
      <c r="FB2356" s="166"/>
      <c r="FC2356" s="166"/>
      <c r="FD2356" s="166"/>
      <c r="FE2356" s="166"/>
      <c r="FF2356" s="166"/>
      <c r="FG2356" s="166"/>
      <c r="FH2356" s="166"/>
      <c r="FI2356" s="166"/>
      <c r="FJ2356" s="166"/>
    </row>
    <row r="2357" spans="13:166" s="19" customFormat="1">
      <c r="M2357" s="166"/>
      <c r="N2357" s="166"/>
      <c r="O2357" s="166"/>
      <c r="P2357" s="166"/>
      <c r="Q2357" s="166"/>
      <c r="R2357" s="166"/>
      <c r="S2357" s="166"/>
      <c r="T2357" s="166"/>
      <c r="U2357" s="166"/>
      <c r="V2357" s="166"/>
      <c r="W2357" s="166"/>
      <c r="X2357" s="166"/>
      <c r="Y2357" s="166"/>
      <c r="Z2357" s="166"/>
      <c r="AA2357" s="166"/>
      <c r="AB2357" s="166"/>
      <c r="AC2357" s="166"/>
      <c r="AD2357" s="166"/>
      <c r="AE2357" s="166"/>
      <c r="AF2357" s="166"/>
      <c r="AG2357" s="166"/>
      <c r="AH2357" s="167"/>
      <c r="AI2357" s="167"/>
      <c r="AJ2357" s="167"/>
      <c r="AK2357" s="167"/>
      <c r="AL2357" s="167"/>
      <c r="AM2357" s="167"/>
      <c r="AN2357" s="167"/>
      <c r="AO2357" s="167"/>
      <c r="AP2357" s="167"/>
      <c r="AQ2357" s="167"/>
      <c r="AR2357" s="167"/>
      <c r="AS2357" s="167"/>
      <c r="AT2357" s="167"/>
      <c r="AU2357" s="167"/>
      <c r="AV2357" s="167"/>
      <c r="AW2357" s="167"/>
      <c r="AX2357" s="167"/>
      <c r="AY2357" s="167"/>
      <c r="AZ2357" s="167"/>
      <c r="BA2357" s="167"/>
      <c r="BB2357" s="167"/>
      <c r="BC2357" s="167"/>
      <c r="BD2357" s="167"/>
      <c r="BE2357" s="167"/>
      <c r="BF2357" s="167"/>
      <c r="BG2357" s="167"/>
      <c r="BH2357" s="167"/>
      <c r="BI2357" s="167"/>
      <c r="BJ2357" s="167"/>
      <c r="BK2357" s="167"/>
      <c r="BL2357" s="166"/>
      <c r="BM2357" s="166"/>
      <c r="BN2357" s="166"/>
      <c r="BO2357" s="166"/>
      <c r="BP2357" s="166"/>
      <c r="BQ2357" s="166"/>
      <c r="BR2357" s="166"/>
      <c r="BS2357" s="166"/>
      <c r="BT2357" s="166"/>
      <c r="BU2357" s="166"/>
      <c r="BV2357" s="166"/>
      <c r="BW2357" s="166"/>
      <c r="BX2357" s="166"/>
      <c r="BY2357" s="166"/>
      <c r="BZ2357" s="166"/>
      <c r="CA2357" s="166"/>
      <c r="CB2357" s="166"/>
      <c r="CC2357" s="166"/>
      <c r="CD2357" s="166"/>
      <c r="CE2357" s="166"/>
      <c r="CF2357" s="166"/>
      <c r="CG2357" s="166"/>
      <c r="CH2357" s="166"/>
      <c r="CI2357" s="166"/>
      <c r="CJ2357" s="166"/>
      <c r="CK2357" s="166"/>
      <c r="CL2357" s="166"/>
      <c r="CM2357" s="166"/>
      <c r="CN2357" s="166"/>
      <c r="CO2357" s="166"/>
      <c r="CP2357" s="166"/>
      <c r="CQ2357" s="166"/>
      <c r="CR2357" s="166"/>
      <c r="CS2357" s="166"/>
      <c r="CT2357" s="166"/>
      <c r="CU2357" s="166"/>
      <c r="CV2357" s="166"/>
      <c r="CW2357" s="166"/>
      <c r="CX2357" s="166"/>
      <c r="CY2357" s="166"/>
      <c r="CZ2357" s="166"/>
      <c r="DA2357" s="166"/>
      <c r="DB2357" s="166"/>
      <c r="DC2357" s="166"/>
      <c r="DD2357" s="166"/>
      <c r="DE2357" s="166"/>
      <c r="DF2357" s="166"/>
      <c r="DG2357" s="166"/>
      <c r="DH2357" s="166"/>
      <c r="DI2357" s="166"/>
      <c r="DJ2357" s="166"/>
      <c r="DK2357" s="166"/>
      <c r="DL2357" s="166"/>
      <c r="DM2357" s="166"/>
      <c r="DN2357" s="166"/>
      <c r="DO2357" s="166"/>
      <c r="DP2357" s="166"/>
      <c r="DQ2357" s="166"/>
      <c r="DR2357" s="166"/>
      <c r="DS2357" s="166"/>
      <c r="DT2357" s="166"/>
      <c r="DU2357" s="166"/>
      <c r="DV2357" s="166"/>
      <c r="DW2357" s="166"/>
      <c r="DX2357" s="166"/>
      <c r="DY2357" s="166"/>
      <c r="DZ2357" s="166"/>
      <c r="EA2357" s="166"/>
      <c r="EB2357" s="166"/>
      <c r="EC2357" s="166"/>
      <c r="ED2357" s="166"/>
      <c r="EE2357" s="166"/>
      <c r="EF2357" s="166"/>
      <c r="EG2357" s="166"/>
      <c r="EH2357" s="166"/>
      <c r="EI2357" s="166"/>
      <c r="EJ2357" s="166"/>
      <c r="EK2357" s="166"/>
      <c r="EL2357" s="166"/>
      <c r="EM2357" s="166"/>
      <c r="EN2357" s="166"/>
      <c r="EO2357" s="166"/>
      <c r="EP2357" s="166"/>
      <c r="EQ2357" s="166"/>
      <c r="ER2357" s="166"/>
      <c r="ES2357" s="166"/>
      <c r="ET2357" s="166"/>
      <c r="EU2357" s="166"/>
      <c r="EV2357" s="166"/>
      <c r="EW2357" s="166"/>
      <c r="EX2357" s="166"/>
      <c r="EY2357" s="166"/>
      <c r="EZ2357" s="166"/>
      <c r="FA2357" s="166"/>
      <c r="FB2357" s="166"/>
      <c r="FC2357" s="166"/>
      <c r="FD2357" s="166"/>
      <c r="FE2357" s="166"/>
      <c r="FF2357" s="166"/>
      <c r="FG2357" s="166"/>
      <c r="FH2357" s="166"/>
      <c r="FI2357" s="166"/>
      <c r="FJ2357" s="166"/>
    </row>
    <row r="2358" spans="13:166" s="19" customFormat="1">
      <c r="M2358" s="166"/>
      <c r="N2358" s="166"/>
      <c r="O2358" s="166"/>
      <c r="P2358" s="166"/>
      <c r="Q2358" s="166"/>
      <c r="R2358" s="166"/>
      <c r="S2358" s="166"/>
      <c r="T2358" s="166"/>
      <c r="U2358" s="166"/>
      <c r="V2358" s="166"/>
      <c r="W2358" s="166"/>
      <c r="X2358" s="166"/>
      <c r="Y2358" s="166"/>
      <c r="Z2358" s="166"/>
      <c r="AA2358" s="166"/>
      <c r="AB2358" s="166"/>
      <c r="AC2358" s="166"/>
      <c r="AD2358" s="166"/>
      <c r="AE2358" s="166"/>
      <c r="AF2358" s="166"/>
      <c r="AG2358" s="166"/>
      <c r="AH2358" s="167"/>
      <c r="AI2358" s="167"/>
      <c r="AJ2358" s="167"/>
      <c r="AK2358" s="167"/>
      <c r="AL2358" s="167"/>
      <c r="AM2358" s="167"/>
      <c r="AN2358" s="167"/>
      <c r="AO2358" s="167"/>
      <c r="AP2358" s="167"/>
      <c r="AQ2358" s="167"/>
      <c r="AR2358" s="167"/>
      <c r="AS2358" s="167"/>
      <c r="AT2358" s="167"/>
      <c r="AU2358" s="167"/>
      <c r="AV2358" s="167"/>
      <c r="AW2358" s="167"/>
      <c r="AX2358" s="167"/>
      <c r="AY2358" s="167"/>
      <c r="AZ2358" s="167"/>
      <c r="BA2358" s="167"/>
      <c r="BB2358" s="167"/>
      <c r="BC2358" s="167"/>
      <c r="BD2358" s="167"/>
      <c r="BE2358" s="167"/>
      <c r="BF2358" s="167"/>
      <c r="BG2358" s="167"/>
      <c r="BH2358" s="167"/>
      <c r="BI2358" s="167"/>
      <c r="BJ2358" s="167"/>
      <c r="BK2358" s="167"/>
      <c r="BL2358" s="166"/>
      <c r="BM2358" s="166"/>
      <c r="BN2358" s="166"/>
      <c r="BO2358" s="166"/>
      <c r="BP2358" s="166"/>
      <c r="BQ2358" s="166"/>
      <c r="BR2358" s="166"/>
      <c r="BS2358" s="166"/>
      <c r="BT2358" s="166"/>
      <c r="BU2358" s="166"/>
      <c r="BV2358" s="166"/>
      <c r="BW2358" s="166"/>
      <c r="BX2358" s="166"/>
      <c r="BY2358" s="166"/>
      <c r="BZ2358" s="166"/>
      <c r="CA2358" s="166"/>
      <c r="CB2358" s="166"/>
      <c r="CC2358" s="166"/>
      <c r="CD2358" s="166"/>
      <c r="CE2358" s="166"/>
      <c r="CF2358" s="166"/>
      <c r="CG2358" s="166"/>
      <c r="CH2358" s="166"/>
      <c r="CI2358" s="166"/>
      <c r="CJ2358" s="166"/>
      <c r="CK2358" s="166"/>
      <c r="CL2358" s="166"/>
      <c r="CM2358" s="166"/>
      <c r="CN2358" s="166"/>
      <c r="CO2358" s="166"/>
      <c r="CP2358" s="166"/>
      <c r="CQ2358" s="166"/>
      <c r="CR2358" s="166"/>
      <c r="CS2358" s="166"/>
      <c r="CT2358" s="166"/>
      <c r="CU2358" s="166"/>
      <c r="CV2358" s="166"/>
      <c r="CW2358" s="166"/>
      <c r="CX2358" s="166"/>
      <c r="CY2358" s="166"/>
      <c r="CZ2358" s="166"/>
      <c r="DA2358" s="166"/>
      <c r="DB2358" s="166"/>
      <c r="DC2358" s="166"/>
      <c r="DD2358" s="166"/>
      <c r="DE2358" s="166"/>
      <c r="DF2358" s="166"/>
      <c r="DG2358" s="166"/>
      <c r="DH2358" s="166"/>
      <c r="DI2358" s="166"/>
      <c r="DJ2358" s="166"/>
      <c r="DK2358" s="166"/>
      <c r="DL2358" s="166"/>
      <c r="DM2358" s="166"/>
      <c r="DN2358" s="166"/>
      <c r="DO2358" s="166"/>
      <c r="DP2358" s="166"/>
      <c r="DQ2358" s="166"/>
      <c r="DR2358" s="166"/>
      <c r="DS2358" s="166"/>
      <c r="DT2358" s="166"/>
      <c r="DU2358" s="166"/>
      <c r="DV2358" s="166"/>
      <c r="DW2358" s="166"/>
      <c r="DX2358" s="166"/>
      <c r="DY2358" s="166"/>
      <c r="DZ2358" s="166"/>
      <c r="EA2358" s="166"/>
      <c r="EB2358" s="166"/>
      <c r="EC2358" s="166"/>
      <c r="ED2358" s="166"/>
      <c r="EE2358" s="166"/>
      <c r="EF2358" s="166"/>
      <c r="EG2358" s="166"/>
      <c r="EH2358" s="166"/>
      <c r="EI2358" s="166"/>
      <c r="EJ2358" s="166"/>
      <c r="EK2358" s="166"/>
      <c r="EL2358" s="166"/>
      <c r="EM2358" s="166"/>
      <c r="EN2358" s="166"/>
      <c r="EO2358" s="166"/>
      <c r="EP2358" s="166"/>
      <c r="EQ2358" s="166"/>
      <c r="ER2358" s="166"/>
      <c r="ES2358" s="166"/>
      <c r="ET2358" s="166"/>
      <c r="EU2358" s="166"/>
      <c r="EV2358" s="166"/>
      <c r="EW2358" s="166"/>
      <c r="EX2358" s="166"/>
      <c r="EY2358" s="166"/>
      <c r="EZ2358" s="166"/>
      <c r="FA2358" s="166"/>
      <c r="FB2358" s="166"/>
      <c r="FC2358" s="166"/>
      <c r="FD2358" s="166"/>
      <c r="FE2358" s="166"/>
      <c r="FF2358" s="166"/>
      <c r="FG2358" s="166"/>
      <c r="FH2358" s="166"/>
      <c r="FI2358" s="166"/>
      <c r="FJ2358" s="166"/>
    </row>
    <row r="2359" spans="13:166" s="19" customFormat="1">
      <c r="M2359" s="166"/>
      <c r="N2359" s="166"/>
      <c r="O2359" s="166"/>
      <c r="P2359" s="166"/>
      <c r="Q2359" s="166"/>
      <c r="R2359" s="166"/>
      <c r="S2359" s="166"/>
      <c r="T2359" s="166"/>
      <c r="U2359" s="166"/>
      <c r="V2359" s="166"/>
      <c r="W2359" s="166"/>
      <c r="X2359" s="166"/>
      <c r="Y2359" s="166"/>
      <c r="Z2359" s="166"/>
      <c r="AA2359" s="166"/>
      <c r="AB2359" s="166"/>
      <c r="AC2359" s="166"/>
      <c r="AD2359" s="166"/>
      <c r="AE2359" s="166"/>
      <c r="AF2359" s="166"/>
      <c r="AG2359" s="166"/>
      <c r="AH2359" s="167"/>
      <c r="AI2359" s="167"/>
      <c r="AJ2359" s="167"/>
      <c r="AK2359" s="167"/>
      <c r="AL2359" s="167"/>
      <c r="AM2359" s="167"/>
      <c r="AN2359" s="167"/>
      <c r="AO2359" s="167"/>
      <c r="AP2359" s="167"/>
      <c r="AQ2359" s="167"/>
      <c r="AR2359" s="167"/>
      <c r="AS2359" s="167"/>
      <c r="AT2359" s="167"/>
      <c r="AU2359" s="167"/>
      <c r="AV2359" s="167"/>
      <c r="AW2359" s="167"/>
      <c r="AX2359" s="167"/>
      <c r="AY2359" s="167"/>
      <c r="AZ2359" s="167"/>
      <c r="BA2359" s="167"/>
      <c r="BB2359" s="167"/>
      <c r="BC2359" s="167"/>
      <c r="BD2359" s="167"/>
      <c r="BE2359" s="167"/>
      <c r="BF2359" s="167"/>
      <c r="BG2359" s="167"/>
      <c r="BH2359" s="167"/>
      <c r="BI2359" s="167"/>
      <c r="BJ2359" s="167"/>
      <c r="BK2359" s="167"/>
      <c r="BL2359" s="166"/>
      <c r="BM2359" s="166"/>
      <c r="BN2359" s="166"/>
      <c r="BO2359" s="166"/>
      <c r="BP2359" s="166"/>
      <c r="BQ2359" s="166"/>
      <c r="BR2359" s="166"/>
      <c r="BS2359" s="166"/>
      <c r="BT2359" s="166"/>
      <c r="BU2359" s="166"/>
      <c r="BV2359" s="166"/>
      <c r="BW2359" s="166"/>
      <c r="BX2359" s="166"/>
      <c r="BY2359" s="166"/>
      <c r="BZ2359" s="166"/>
      <c r="CA2359" s="166"/>
      <c r="CB2359" s="166"/>
      <c r="CC2359" s="166"/>
      <c r="CD2359" s="166"/>
      <c r="CE2359" s="166"/>
      <c r="CF2359" s="166"/>
      <c r="CG2359" s="166"/>
      <c r="CH2359" s="166"/>
      <c r="CI2359" s="166"/>
      <c r="CJ2359" s="166"/>
      <c r="CK2359" s="166"/>
      <c r="CL2359" s="166"/>
      <c r="CM2359" s="166"/>
      <c r="CN2359" s="166"/>
      <c r="CO2359" s="166"/>
      <c r="CP2359" s="166"/>
      <c r="CQ2359" s="166"/>
      <c r="CR2359" s="166"/>
      <c r="CS2359" s="166"/>
      <c r="CT2359" s="166"/>
      <c r="CU2359" s="166"/>
      <c r="CV2359" s="166"/>
      <c r="CW2359" s="166"/>
      <c r="CX2359" s="166"/>
      <c r="CY2359" s="166"/>
      <c r="CZ2359" s="166"/>
      <c r="DA2359" s="166"/>
      <c r="DB2359" s="166"/>
      <c r="DC2359" s="166"/>
      <c r="DD2359" s="166"/>
      <c r="DE2359" s="166"/>
      <c r="DF2359" s="166"/>
      <c r="DG2359" s="166"/>
      <c r="DH2359" s="166"/>
      <c r="DI2359" s="166"/>
      <c r="DJ2359" s="166"/>
      <c r="DK2359" s="166"/>
      <c r="DL2359" s="166"/>
      <c r="DM2359" s="166"/>
      <c r="DN2359" s="166"/>
      <c r="DO2359" s="166"/>
      <c r="DP2359" s="166"/>
      <c r="DQ2359" s="166"/>
      <c r="DR2359" s="166"/>
      <c r="DS2359" s="166"/>
      <c r="DT2359" s="166"/>
      <c r="DU2359" s="166"/>
      <c r="DV2359" s="166"/>
      <c r="DW2359" s="166"/>
      <c r="DX2359" s="166"/>
      <c r="DY2359" s="166"/>
      <c r="DZ2359" s="166"/>
      <c r="EA2359" s="166"/>
      <c r="EB2359" s="166"/>
      <c r="EC2359" s="166"/>
      <c r="ED2359" s="166"/>
      <c r="EE2359" s="166"/>
      <c r="EF2359" s="166"/>
      <c r="EG2359" s="166"/>
      <c r="EH2359" s="166"/>
      <c r="EI2359" s="166"/>
      <c r="EJ2359" s="166"/>
      <c r="EK2359" s="166"/>
      <c r="EL2359" s="166"/>
      <c r="EM2359" s="166"/>
      <c r="EN2359" s="166"/>
      <c r="EO2359" s="166"/>
      <c r="EP2359" s="166"/>
      <c r="EQ2359" s="166"/>
      <c r="ER2359" s="166"/>
      <c r="ES2359" s="166"/>
      <c r="ET2359" s="166"/>
      <c r="EU2359" s="166"/>
      <c r="EV2359" s="166"/>
      <c r="EW2359" s="166"/>
      <c r="EX2359" s="166"/>
      <c r="EY2359" s="166"/>
      <c r="EZ2359" s="166"/>
      <c r="FA2359" s="166"/>
      <c r="FB2359" s="166"/>
      <c r="FC2359" s="166"/>
      <c r="FD2359" s="166"/>
      <c r="FE2359" s="166"/>
      <c r="FF2359" s="166"/>
      <c r="FG2359" s="166"/>
      <c r="FH2359" s="166"/>
      <c r="FI2359" s="166"/>
      <c r="FJ2359" s="166"/>
    </row>
    <row r="2360" spans="13:166" s="19" customFormat="1">
      <c r="M2360" s="166"/>
      <c r="N2360" s="166"/>
      <c r="O2360" s="166"/>
      <c r="P2360" s="166"/>
      <c r="Q2360" s="166"/>
      <c r="R2360" s="166"/>
      <c r="S2360" s="166"/>
      <c r="T2360" s="166"/>
      <c r="U2360" s="166"/>
      <c r="V2360" s="166"/>
      <c r="W2360" s="166"/>
      <c r="X2360" s="166"/>
      <c r="Y2360" s="166"/>
      <c r="Z2360" s="166"/>
      <c r="AA2360" s="166"/>
      <c r="AB2360" s="166"/>
      <c r="AC2360" s="166"/>
      <c r="AD2360" s="166"/>
      <c r="AE2360" s="166"/>
      <c r="AF2360" s="166"/>
      <c r="AG2360" s="166"/>
      <c r="AH2360" s="167"/>
      <c r="AI2360" s="167"/>
      <c r="AJ2360" s="167"/>
      <c r="AK2360" s="167"/>
      <c r="AL2360" s="167"/>
      <c r="AM2360" s="167"/>
      <c r="AN2360" s="167"/>
      <c r="AO2360" s="167"/>
      <c r="AP2360" s="167"/>
      <c r="AQ2360" s="167"/>
      <c r="AR2360" s="167"/>
      <c r="AS2360" s="167"/>
      <c r="AT2360" s="167"/>
      <c r="AU2360" s="167"/>
      <c r="AV2360" s="167"/>
      <c r="AW2360" s="167"/>
      <c r="AX2360" s="167"/>
      <c r="AY2360" s="167"/>
      <c r="AZ2360" s="167"/>
      <c r="BA2360" s="167"/>
      <c r="BB2360" s="167"/>
      <c r="BC2360" s="167"/>
      <c r="BD2360" s="167"/>
      <c r="BE2360" s="167"/>
      <c r="BF2360" s="167"/>
      <c r="BG2360" s="167"/>
      <c r="BH2360" s="167"/>
      <c r="BI2360" s="167"/>
      <c r="BJ2360" s="167"/>
      <c r="BK2360" s="167"/>
      <c r="BL2360" s="166"/>
      <c r="BM2360" s="166"/>
      <c r="BN2360" s="166"/>
      <c r="BO2360" s="166"/>
      <c r="BP2360" s="166"/>
      <c r="BQ2360" s="166"/>
      <c r="BR2360" s="166"/>
      <c r="BS2360" s="166"/>
      <c r="BT2360" s="166"/>
      <c r="BU2360" s="166"/>
      <c r="BV2360" s="166"/>
      <c r="BW2360" s="166"/>
      <c r="BX2360" s="166"/>
      <c r="BY2360" s="166"/>
      <c r="BZ2360" s="166"/>
      <c r="CA2360" s="166"/>
      <c r="CB2360" s="166"/>
      <c r="CC2360" s="166"/>
      <c r="CD2360" s="166"/>
      <c r="CE2360" s="166"/>
      <c r="CF2360" s="166"/>
      <c r="CG2360" s="166"/>
      <c r="CH2360" s="166"/>
      <c r="CI2360" s="166"/>
      <c r="CJ2360" s="166"/>
      <c r="CK2360" s="166"/>
      <c r="CL2360" s="166"/>
      <c r="CM2360" s="166"/>
      <c r="CN2360" s="166"/>
      <c r="CO2360" s="166"/>
      <c r="CP2360" s="166"/>
      <c r="CQ2360" s="166"/>
      <c r="CR2360" s="166"/>
      <c r="CS2360" s="166"/>
      <c r="CT2360" s="166"/>
      <c r="CU2360" s="166"/>
      <c r="CV2360" s="166"/>
      <c r="CW2360" s="166"/>
      <c r="CX2360" s="166"/>
      <c r="CY2360" s="166"/>
      <c r="CZ2360" s="166"/>
      <c r="DA2360" s="166"/>
      <c r="DB2360" s="166"/>
      <c r="DC2360" s="166"/>
      <c r="DD2360" s="166"/>
      <c r="DE2360" s="166"/>
      <c r="DF2360" s="166"/>
      <c r="DG2360" s="166"/>
      <c r="DH2360" s="166"/>
      <c r="DI2360" s="166"/>
      <c r="DJ2360" s="166"/>
      <c r="DK2360" s="166"/>
      <c r="DL2360" s="166"/>
      <c r="DM2360" s="166"/>
      <c r="DN2360" s="166"/>
      <c r="DO2360" s="166"/>
      <c r="DP2360" s="166"/>
      <c r="DQ2360" s="166"/>
      <c r="DR2360" s="166"/>
      <c r="DS2360" s="166"/>
      <c r="DT2360" s="166"/>
      <c r="DU2360" s="166"/>
      <c r="DV2360" s="166"/>
      <c r="DW2360" s="166"/>
      <c r="DX2360" s="166"/>
      <c r="DY2360" s="166"/>
      <c r="DZ2360" s="166"/>
      <c r="EA2360" s="166"/>
      <c r="EB2360" s="166"/>
      <c r="EC2360" s="166"/>
      <c r="ED2360" s="166"/>
      <c r="EE2360" s="166"/>
      <c r="EF2360" s="166"/>
      <c r="EG2360" s="166"/>
      <c r="EH2360" s="166"/>
      <c r="EI2360" s="166"/>
      <c r="EJ2360" s="166"/>
      <c r="EK2360" s="166"/>
      <c r="EL2360" s="166"/>
      <c r="EM2360" s="166"/>
      <c r="EN2360" s="166"/>
      <c r="EO2360" s="166"/>
      <c r="EP2360" s="166"/>
      <c r="EQ2360" s="166"/>
      <c r="ER2360" s="166"/>
      <c r="ES2360" s="166"/>
      <c r="ET2360" s="166"/>
      <c r="EU2360" s="166"/>
      <c r="EV2360" s="166"/>
      <c r="EW2360" s="166"/>
      <c r="EX2360" s="166"/>
      <c r="EY2360" s="166"/>
      <c r="EZ2360" s="166"/>
      <c r="FA2360" s="166"/>
      <c r="FB2360" s="166"/>
      <c r="FC2360" s="166"/>
      <c r="FD2360" s="166"/>
      <c r="FE2360" s="166"/>
      <c r="FF2360" s="166"/>
      <c r="FG2360" s="166"/>
      <c r="FH2360" s="166"/>
      <c r="FI2360" s="166"/>
      <c r="FJ2360" s="166"/>
    </row>
    <row r="2361" spans="13:166" s="19" customFormat="1">
      <c r="M2361" s="166"/>
      <c r="N2361" s="166"/>
      <c r="O2361" s="166"/>
      <c r="P2361" s="166"/>
      <c r="Q2361" s="166"/>
      <c r="R2361" s="166"/>
      <c r="S2361" s="166"/>
      <c r="T2361" s="166"/>
      <c r="U2361" s="166"/>
      <c r="V2361" s="166"/>
      <c r="W2361" s="166"/>
      <c r="X2361" s="166"/>
      <c r="Y2361" s="166"/>
      <c r="Z2361" s="166"/>
      <c r="AA2361" s="166"/>
      <c r="AB2361" s="166"/>
      <c r="AC2361" s="166"/>
      <c r="AD2361" s="166"/>
      <c r="AE2361" s="166"/>
      <c r="AF2361" s="166"/>
      <c r="AG2361" s="166"/>
      <c r="AH2361" s="167"/>
      <c r="AI2361" s="167"/>
      <c r="AJ2361" s="167"/>
      <c r="AK2361" s="167"/>
      <c r="AL2361" s="167"/>
      <c r="AM2361" s="167"/>
      <c r="AN2361" s="167"/>
      <c r="AO2361" s="167"/>
      <c r="AP2361" s="167"/>
      <c r="AQ2361" s="167"/>
      <c r="AR2361" s="167"/>
      <c r="AS2361" s="167"/>
      <c r="AT2361" s="167"/>
      <c r="AU2361" s="167"/>
      <c r="AV2361" s="167"/>
      <c r="AW2361" s="167"/>
      <c r="AX2361" s="167"/>
      <c r="AY2361" s="167"/>
      <c r="AZ2361" s="167"/>
      <c r="BA2361" s="167"/>
      <c r="BB2361" s="167"/>
      <c r="BC2361" s="167"/>
      <c r="BD2361" s="167"/>
      <c r="BE2361" s="167"/>
      <c r="BF2361" s="167"/>
      <c r="BG2361" s="167"/>
      <c r="BH2361" s="167"/>
      <c r="BI2361" s="167"/>
      <c r="BJ2361" s="167"/>
      <c r="BK2361" s="167"/>
      <c r="BL2361" s="166"/>
      <c r="BM2361" s="166"/>
      <c r="BN2361" s="166"/>
      <c r="BO2361" s="166"/>
      <c r="BP2361" s="166"/>
      <c r="BQ2361" s="166"/>
      <c r="BR2361" s="166"/>
      <c r="BS2361" s="166"/>
      <c r="BT2361" s="166"/>
      <c r="BU2361" s="166"/>
      <c r="BV2361" s="166"/>
      <c r="BW2361" s="166"/>
      <c r="BX2361" s="166"/>
      <c r="BY2361" s="166"/>
      <c r="BZ2361" s="166"/>
      <c r="CA2361" s="166"/>
      <c r="CB2361" s="166"/>
      <c r="CC2361" s="166"/>
      <c r="CD2361" s="166"/>
      <c r="CE2361" s="166"/>
      <c r="CF2361" s="166"/>
      <c r="CG2361" s="166"/>
      <c r="CH2361" s="166"/>
      <c r="CI2361" s="166"/>
      <c r="CJ2361" s="166"/>
      <c r="CK2361" s="166"/>
      <c r="CL2361" s="166"/>
      <c r="CM2361" s="166"/>
      <c r="CN2361" s="166"/>
      <c r="CO2361" s="166"/>
      <c r="CP2361" s="166"/>
      <c r="CQ2361" s="166"/>
      <c r="CR2361" s="166"/>
      <c r="CS2361" s="166"/>
      <c r="CT2361" s="166"/>
      <c r="CU2361" s="166"/>
      <c r="CV2361" s="166"/>
      <c r="CW2361" s="166"/>
      <c r="CX2361" s="166"/>
      <c r="CY2361" s="166"/>
      <c r="CZ2361" s="166"/>
      <c r="DA2361" s="166"/>
      <c r="DB2361" s="166"/>
      <c r="DC2361" s="166"/>
      <c r="DD2361" s="166"/>
      <c r="DE2361" s="166"/>
      <c r="DF2361" s="166"/>
      <c r="DG2361" s="166"/>
      <c r="DH2361" s="166"/>
      <c r="DI2361" s="166"/>
      <c r="DJ2361" s="166"/>
      <c r="DK2361" s="166"/>
      <c r="DL2361" s="166"/>
      <c r="DM2361" s="166"/>
      <c r="DN2361" s="166"/>
      <c r="DO2361" s="166"/>
      <c r="DP2361" s="166"/>
      <c r="DQ2361" s="166"/>
      <c r="DR2361" s="166"/>
      <c r="DS2361" s="166"/>
      <c r="DT2361" s="166"/>
      <c r="DU2361" s="166"/>
      <c r="DV2361" s="166"/>
      <c r="DW2361" s="166"/>
      <c r="DX2361" s="166"/>
      <c r="DY2361" s="166"/>
      <c r="DZ2361" s="166"/>
      <c r="EA2361" s="166"/>
      <c r="EB2361" s="166"/>
      <c r="EC2361" s="166"/>
      <c r="ED2361" s="166"/>
      <c r="EE2361" s="166"/>
      <c r="EF2361" s="166"/>
      <c r="EG2361" s="166"/>
      <c r="EH2361" s="166"/>
      <c r="EI2361" s="166"/>
      <c r="EJ2361" s="166"/>
      <c r="EK2361" s="166"/>
      <c r="EL2361" s="166"/>
      <c r="EM2361" s="166"/>
      <c r="EN2361" s="166"/>
      <c r="EO2361" s="166"/>
      <c r="EP2361" s="166"/>
      <c r="EQ2361" s="166"/>
      <c r="ER2361" s="166"/>
      <c r="ES2361" s="166"/>
      <c r="ET2361" s="166"/>
      <c r="EU2361" s="166"/>
      <c r="EV2361" s="166"/>
      <c r="EW2361" s="166"/>
      <c r="EX2361" s="166"/>
      <c r="EY2361" s="166"/>
      <c r="EZ2361" s="166"/>
      <c r="FA2361" s="166"/>
      <c r="FB2361" s="166"/>
      <c r="FC2361" s="166"/>
      <c r="FD2361" s="166"/>
      <c r="FE2361" s="166"/>
      <c r="FF2361" s="166"/>
      <c r="FG2361" s="166"/>
      <c r="FH2361" s="166"/>
      <c r="FI2361" s="166"/>
      <c r="FJ2361" s="166"/>
    </row>
    <row r="2362" spans="13:166" s="19" customFormat="1">
      <c r="M2362" s="166"/>
      <c r="N2362" s="166"/>
      <c r="O2362" s="166"/>
      <c r="P2362" s="166"/>
      <c r="Q2362" s="166"/>
      <c r="R2362" s="166"/>
      <c r="S2362" s="166"/>
      <c r="T2362" s="166"/>
      <c r="U2362" s="166"/>
      <c r="V2362" s="166"/>
      <c r="W2362" s="166"/>
      <c r="X2362" s="166"/>
      <c r="Y2362" s="166"/>
      <c r="Z2362" s="166"/>
      <c r="AA2362" s="166"/>
      <c r="AB2362" s="166"/>
      <c r="AC2362" s="166"/>
      <c r="AD2362" s="166"/>
      <c r="AE2362" s="166"/>
      <c r="AF2362" s="166"/>
      <c r="AG2362" s="166"/>
      <c r="AH2362" s="167"/>
      <c r="AI2362" s="167"/>
      <c r="AJ2362" s="167"/>
      <c r="AK2362" s="167"/>
      <c r="AL2362" s="167"/>
      <c r="AM2362" s="167"/>
      <c r="AN2362" s="167"/>
      <c r="AO2362" s="167"/>
      <c r="AP2362" s="167"/>
      <c r="AQ2362" s="167"/>
      <c r="AR2362" s="167"/>
      <c r="AS2362" s="167"/>
      <c r="AT2362" s="167"/>
      <c r="AU2362" s="167"/>
      <c r="AV2362" s="167"/>
      <c r="AW2362" s="167"/>
      <c r="AX2362" s="167"/>
      <c r="AY2362" s="167"/>
      <c r="AZ2362" s="167"/>
      <c r="BA2362" s="167"/>
      <c r="BB2362" s="167"/>
      <c r="BC2362" s="167"/>
      <c r="BD2362" s="167"/>
      <c r="BE2362" s="167"/>
      <c r="BF2362" s="167"/>
      <c r="BG2362" s="167"/>
      <c r="BH2362" s="167"/>
      <c r="BI2362" s="167"/>
      <c r="BJ2362" s="167"/>
      <c r="BK2362" s="167"/>
      <c r="BL2362" s="166"/>
      <c r="BM2362" s="166"/>
      <c r="BN2362" s="166"/>
      <c r="BO2362" s="166"/>
      <c r="BP2362" s="166"/>
      <c r="BQ2362" s="166"/>
      <c r="BR2362" s="166"/>
      <c r="BS2362" s="166"/>
      <c r="BT2362" s="166"/>
      <c r="BU2362" s="166"/>
      <c r="BV2362" s="166"/>
      <c r="BW2362" s="166"/>
      <c r="BX2362" s="166"/>
      <c r="BY2362" s="166"/>
      <c r="BZ2362" s="166"/>
      <c r="CA2362" s="166"/>
      <c r="CB2362" s="166"/>
      <c r="CC2362" s="166"/>
      <c r="CD2362" s="166"/>
      <c r="CE2362" s="166"/>
      <c r="CF2362" s="166"/>
      <c r="CG2362" s="166"/>
      <c r="CH2362" s="166"/>
      <c r="CI2362" s="166"/>
      <c r="CJ2362" s="166"/>
      <c r="CK2362" s="166"/>
      <c r="CL2362" s="166"/>
      <c r="CM2362" s="166"/>
      <c r="CN2362" s="166"/>
      <c r="CO2362" s="166"/>
      <c r="CP2362" s="166"/>
      <c r="CQ2362" s="166"/>
      <c r="CR2362" s="166"/>
      <c r="CS2362" s="166"/>
      <c r="CT2362" s="166"/>
      <c r="CU2362" s="166"/>
      <c r="CV2362" s="166"/>
      <c r="CW2362" s="166"/>
      <c r="CX2362" s="166"/>
      <c r="CY2362" s="166"/>
      <c r="CZ2362" s="166"/>
      <c r="DA2362" s="166"/>
      <c r="DB2362" s="166"/>
      <c r="DC2362" s="166"/>
      <c r="DD2362" s="166"/>
      <c r="DE2362" s="166"/>
      <c r="DF2362" s="166"/>
      <c r="DG2362" s="166"/>
      <c r="DH2362" s="166"/>
      <c r="DI2362" s="166"/>
      <c r="DJ2362" s="166"/>
      <c r="DK2362" s="166"/>
      <c r="DL2362" s="166"/>
      <c r="DM2362" s="166"/>
      <c r="DN2362" s="166"/>
      <c r="DO2362" s="166"/>
      <c r="DP2362" s="166"/>
      <c r="DQ2362" s="166"/>
      <c r="DR2362" s="166"/>
      <c r="DS2362" s="166"/>
      <c r="DT2362" s="166"/>
      <c r="DU2362" s="166"/>
      <c r="DV2362" s="166"/>
      <c r="DW2362" s="166"/>
      <c r="DX2362" s="166"/>
      <c r="DY2362" s="166"/>
      <c r="DZ2362" s="166"/>
      <c r="EA2362" s="166"/>
      <c r="EB2362" s="166"/>
      <c r="EC2362" s="166"/>
      <c r="ED2362" s="166"/>
      <c r="EE2362" s="166"/>
      <c r="EF2362" s="166"/>
      <c r="EG2362" s="166"/>
      <c r="EH2362" s="166"/>
      <c r="EI2362" s="166"/>
      <c r="EJ2362" s="166"/>
      <c r="EK2362" s="166"/>
      <c r="EL2362" s="166"/>
      <c r="EM2362" s="166"/>
      <c r="EN2362" s="166"/>
      <c r="EO2362" s="166"/>
      <c r="EP2362" s="166"/>
      <c r="EQ2362" s="166"/>
      <c r="ER2362" s="166"/>
      <c r="ES2362" s="166"/>
      <c r="ET2362" s="166"/>
      <c r="EU2362" s="166"/>
      <c r="EV2362" s="166"/>
      <c r="EW2362" s="166"/>
      <c r="EX2362" s="166"/>
      <c r="EY2362" s="166"/>
      <c r="EZ2362" s="166"/>
      <c r="FA2362" s="166"/>
      <c r="FB2362" s="166"/>
      <c r="FC2362" s="166"/>
      <c r="FD2362" s="166"/>
      <c r="FE2362" s="166"/>
      <c r="FF2362" s="166"/>
      <c r="FG2362" s="166"/>
      <c r="FH2362" s="166"/>
      <c r="FI2362" s="166"/>
      <c r="FJ2362" s="166"/>
    </row>
    <row r="2363" spans="13:166" s="19" customFormat="1">
      <c r="M2363" s="166"/>
      <c r="N2363" s="166"/>
      <c r="O2363" s="166"/>
      <c r="P2363" s="166"/>
      <c r="Q2363" s="166"/>
      <c r="R2363" s="166"/>
      <c r="S2363" s="166"/>
      <c r="T2363" s="166"/>
      <c r="U2363" s="166"/>
      <c r="V2363" s="166"/>
      <c r="W2363" s="166"/>
      <c r="X2363" s="166"/>
      <c r="Y2363" s="166"/>
      <c r="Z2363" s="166"/>
      <c r="AA2363" s="166"/>
      <c r="AB2363" s="166"/>
      <c r="AC2363" s="166"/>
      <c r="AD2363" s="166"/>
      <c r="AE2363" s="166"/>
      <c r="AF2363" s="166"/>
      <c r="AG2363" s="166"/>
      <c r="AH2363" s="167"/>
      <c r="AI2363" s="167"/>
      <c r="AJ2363" s="167"/>
      <c r="AK2363" s="167"/>
      <c r="AL2363" s="167"/>
      <c r="AM2363" s="167"/>
      <c r="AN2363" s="167"/>
      <c r="AO2363" s="167"/>
      <c r="AP2363" s="167"/>
      <c r="AQ2363" s="167"/>
      <c r="AR2363" s="167"/>
      <c r="AS2363" s="167"/>
      <c r="AT2363" s="167"/>
      <c r="AU2363" s="167"/>
      <c r="AV2363" s="167"/>
      <c r="AW2363" s="167"/>
      <c r="AX2363" s="167"/>
      <c r="AY2363" s="167"/>
      <c r="AZ2363" s="167"/>
      <c r="BA2363" s="167"/>
      <c r="BB2363" s="167"/>
      <c r="BC2363" s="167"/>
      <c r="BD2363" s="167"/>
      <c r="BE2363" s="167"/>
      <c r="BF2363" s="167"/>
      <c r="BG2363" s="167"/>
      <c r="BH2363" s="167"/>
      <c r="BI2363" s="167"/>
      <c r="BJ2363" s="167"/>
      <c r="BK2363" s="167"/>
      <c r="BL2363" s="166"/>
      <c r="BM2363" s="166"/>
      <c r="BN2363" s="166"/>
      <c r="BO2363" s="166"/>
      <c r="BP2363" s="166"/>
      <c r="BQ2363" s="166"/>
      <c r="BR2363" s="166"/>
      <c r="BS2363" s="166"/>
      <c r="BT2363" s="166"/>
      <c r="BU2363" s="166"/>
      <c r="BV2363" s="166"/>
      <c r="BW2363" s="166"/>
      <c r="BX2363" s="166"/>
      <c r="BY2363" s="166"/>
      <c r="BZ2363" s="166"/>
      <c r="CA2363" s="166"/>
      <c r="CB2363" s="166"/>
      <c r="CC2363" s="166"/>
      <c r="CD2363" s="166"/>
      <c r="CE2363" s="166"/>
      <c r="CF2363" s="166"/>
      <c r="CG2363" s="166"/>
      <c r="CH2363" s="166"/>
      <c r="CI2363" s="166"/>
      <c r="CJ2363" s="166"/>
      <c r="CK2363" s="166"/>
      <c r="CL2363" s="166"/>
      <c r="CM2363" s="166"/>
      <c r="CN2363" s="166"/>
      <c r="CO2363" s="166"/>
      <c r="CP2363" s="166"/>
      <c r="CQ2363" s="166"/>
      <c r="CR2363" s="166"/>
      <c r="CS2363" s="166"/>
      <c r="CT2363" s="166"/>
      <c r="CU2363" s="166"/>
      <c r="CV2363" s="166"/>
      <c r="CW2363" s="166"/>
      <c r="CX2363" s="166"/>
      <c r="CY2363" s="166"/>
      <c r="CZ2363" s="166"/>
      <c r="DA2363" s="166"/>
      <c r="DB2363" s="166"/>
      <c r="DC2363" s="166"/>
      <c r="DD2363" s="166"/>
      <c r="DE2363" s="166"/>
      <c r="DF2363" s="166"/>
      <c r="DG2363" s="166"/>
      <c r="DH2363" s="166"/>
      <c r="DI2363" s="166"/>
      <c r="DJ2363" s="166"/>
      <c r="DK2363" s="166"/>
      <c r="DL2363" s="166"/>
      <c r="DM2363" s="166"/>
      <c r="DN2363" s="166"/>
      <c r="DO2363" s="166"/>
      <c r="DP2363" s="166"/>
      <c r="DQ2363" s="166"/>
      <c r="DR2363" s="166"/>
      <c r="DS2363" s="166"/>
      <c r="DT2363" s="166"/>
      <c r="DU2363" s="166"/>
      <c r="DV2363" s="166"/>
      <c r="DW2363" s="166"/>
      <c r="DX2363" s="166"/>
      <c r="DY2363" s="166"/>
      <c r="DZ2363" s="166"/>
      <c r="EA2363" s="166"/>
      <c r="EB2363" s="166"/>
      <c r="EC2363" s="166"/>
      <c r="ED2363" s="166"/>
      <c r="EE2363" s="166"/>
      <c r="EF2363" s="166"/>
      <c r="EG2363" s="166"/>
      <c r="EH2363" s="166"/>
      <c r="EI2363" s="166"/>
      <c r="EJ2363" s="166"/>
      <c r="EK2363" s="166"/>
      <c r="EL2363" s="166"/>
      <c r="EM2363" s="166"/>
      <c r="EN2363" s="166"/>
      <c r="EO2363" s="166"/>
      <c r="EP2363" s="166"/>
      <c r="EQ2363" s="166"/>
      <c r="ER2363" s="166"/>
      <c r="ES2363" s="166"/>
      <c r="ET2363" s="166"/>
      <c r="EU2363" s="166"/>
      <c r="EV2363" s="166"/>
      <c r="EW2363" s="166"/>
      <c r="EX2363" s="166"/>
      <c r="EY2363" s="166"/>
      <c r="EZ2363" s="166"/>
      <c r="FA2363" s="166"/>
      <c r="FB2363" s="166"/>
      <c r="FC2363" s="166"/>
      <c r="FD2363" s="166"/>
      <c r="FE2363" s="166"/>
      <c r="FF2363" s="166"/>
      <c r="FG2363" s="166"/>
      <c r="FH2363" s="166"/>
      <c r="FI2363" s="166"/>
      <c r="FJ2363" s="166"/>
    </row>
    <row r="2364" spans="13:166" s="19" customFormat="1">
      <c r="M2364" s="166"/>
      <c r="N2364" s="166"/>
      <c r="O2364" s="166"/>
      <c r="P2364" s="166"/>
      <c r="Q2364" s="166"/>
      <c r="R2364" s="166"/>
      <c r="S2364" s="166"/>
      <c r="T2364" s="166"/>
      <c r="U2364" s="166"/>
      <c r="V2364" s="166"/>
      <c r="W2364" s="166"/>
      <c r="X2364" s="166"/>
      <c r="Y2364" s="166"/>
      <c r="Z2364" s="166"/>
      <c r="AA2364" s="166"/>
      <c r="AB2364" s="166"/>
      <c r="AC2364" s="166"/>
      <c r="AD2364" s="166"/>
      <c r="AE2364" s="166"/>
      <c r="AF2364" s="166"/>
      <c r="AG2364" s="166"/>
      <c r="AH2364" s="167"/>
      <c r="AI2364" s="167"/>
      <c r="AJ2364" s="167"/>
      <c r="AK2364" s="167"/>
      <c r="AL2364" s="167"/>
      <c r="AM2364" s="167"/>
      <c r="AN2364" s="167"/>
      <c r="AO2364" s="167"/>
      <c r="AP2364" s="167"/>
      <c r="AQ2364" s="167"/>
      <c r="AR2364" s="167"/>
      <c r="AS2364" s="167"/>
      <c r="AT2364" s="167"/>
      <c r="AU2364" s="167"/>
      <c r="AV2364" s="167"/>
      <c r="AW2364" s="167"/>
      <c r="AX2364" s="167"/>
      <c r="AY2364" s="167"/>
      <c r="AZ2364" s="167"/>
      <c r="BA2364" s="167"/>
      <c r="BB2364" s="167"/>
      <c r="BC2364" s="167"/>
      <c r="BD2364" s="167"/>
      <c r="BE2364" s="167"/>
      <c r="BF2364" s="167"/>
      <c r="BG2364" s="167"/>
      <c r="BH2364" s="167"/>
      <c r="BI2364" s="167"/>
      <c r="BJ2364" s="167"/>
      <c r="BK2364" s="167"/>
      <c r="BL2364" s="166"/>
      <c r="BM2364" s="166"/>
      <c r="BN2364" s="166"/>
      <c r="BO2364" s="166"/>
      <c r="BP2364" s="166"/>
      <c r="BQ2364" s="166"/>
      <c r="BR2364" s="166"/>
      <c r="BS2364" s="166"/>
      <c r="BT2364" s="166"/>
      <c r="BU2364" s="166"/>
      <c r="BV2364" s="166"/>
      <c r="BW2364" s="166"/>
      <c r="BX2364" s="166"/>
      <c r="BY2364" s="166"/>
      <c r="BZ2364" s="166"/>
      <c r="CA2364" s="166"/>
      <c r="CB2364" s="166"/>
      <c r="CC2364" s="166"/>
      <c r="CD2364" s="166"/>
      <c r="CE2364" s="166"/>
      <c r="CF2364" s="166"/>
      <c r="CG2364" s="166"/>
      <c r="CH2364" s="166"/>
      <c r="CI2364" s="166"/>
      <c r="CJ2364" s="166"/>
      <c r="CK2364" s="166"/>
      <c r="CL2364" s="166"/>
      <c r="CM2364" s="166"/>
      <c r="CN2364" s="166"/>
      <c r="CO2364" s="166"/>
      <c r="CP2364" s="166"/>
      <c r="CQ2364" s="166"/>
      <c r="CR2364" s="166"/>
      <c r="CS2364" s="166"/>
      <c r="CT2364" s="166"/>
      <c r="CU2364" s="166"/>
      <c r="CV2364" s="166"/>
      <c r="CW2364" s="166"/>
      <c r="CX2364" s="166"/>
      <c r="CY2364" s="166"/>
      <c r="CZ2364" s="166"/>
      <c r="DA2364" s="166"/>
      <c r="DB2364" s="166"/>
      <c r="DC2364" s="166"/>
      <c r="DD2364" s="166"/>
      <c r="DE2364" s="166"/>
      <c r="DF2364" s="166"/>
      <c r="DG2364" s="166"/>
      <c r="DH2364" s="166"/>
      <c r="DI2364" s="166"/>
      <c r="DJ2364" s="166"/>
      <c r="DK2364" s="166"/>
      <c r="DL2364" s="166"/>
      <c r="DM2364" s="166"/>
      <c r="DN2364" s="166"/>
      <c r="DO2364" s="166"/>
      <c r="DP2364" s="166"/>
      <c r="DQ2364" s="166"/>
      <c r="DR2364" s="166"/>
      <c r="DS2364" s="166"/>
      <c r="DT2364" s="166"/>
      <c r="DU2364" s="166"/>
      <c r="DV2364" s="166"/>
      <c r="DW2364" s="166"/>
      <c r="DX2364" s="166"/>
      <c r="DY2364" s="166"/>
      <c r="DZ2364" s="166"/>
      <c r="EA2364" s="166"/>
      <c r="EB2364" s="166"/>
      <c r="EC2364" s="166"/>
      <c r="ED2364" s="166"/>
      <c r="EE2364" s="166"/>
      <c r="EF2364" s="166"/>
      <c r="EG2364" s="166"/>
      <c r="EH2364" s="166"/>
      <c r="EI2364" s="166"/>
      <c r="EJ2364" s="166"/>
      <c r="EK2364" s="166"/>
      <c r="EL2364" s="166"/>
      <c r="EM2364" s="166"/>
      <c r="EN2364" s="166"/>
      <c r="EO2364" s="166"/>
      <c r="EP2364" s="166"/>
      <c r="EQ2364" s="166"/>
      <c r="ER2364" s="166"/>
      <c r="ES2364" s="166"/>
      <c r="ET2364" s="166"/>
      <c r="EU2364" s="166"/>
      <c r="EV2364" s="166"/>
      <c r="EW2364" s="166"/>
      <c r="EX2364" s="166"/>
      <c r="EY2364" s="166"/>
      <c r="EZ2364" s="166"/>
      <c r="FA2364" s="166"/>
      <c r="FB2364" s="166"/>
      <c r="FC2364" s="166"/>
      <c r="FD2364" s="166"/>
      <c r="FE2364" s="166"/>
      <c r="FF2364" s="166"/>
      <c r="FG2364" s="166"/>
      <c r="FH2364" s="166"/>
      <c r="FI2364" s="166"/>
      <c r="FJ2364" s="166"/>
    </row>
    <row r="2365" spans="13:166" s="19" customFormat="1">
      <c r="M2365" s="166"/>
      <c r="N2365" s="166"/>
      <c r="O2365" s="166"/>
      <c r="P2365" s="166"/>
      <c r="Q2365" s="166"/>
      <c r="R2365" s="166"/>
      <c r="S2365" s="166"/>
      <c r="T2365" s="166"/>
      <c r="U2365" s="166"/>
      <c r="V2365" s="166"/>
      <c r="W2365" s="166"/>
      <c r="X2365" s="166"/>
      <c r="Y2365" s="166"/>
      <c r="Z2365" s="166"/>
      <c r="AA2365" s="166"/>
      <c r="AB2365" s="166"/>
      <c r="AC2365" s="166"/>
      <c r="AD2365" s="166"/>
      <c r="AE2365" s="166"/>
      <c r="AF2365" s="166"/>
      <c r="AG2365" s="166"/>
      <c r="AH2365" s="167"/>
      <c r="AI2365" s="167"/>
      <c r="AJ2365" s="167"/>
      <c r="AK2365" s="167"/>
      <c r="AL2365" s="167"/>
      <c r="AM2365" s="167"/>
      <c r="AN2365" s="167"/>
      <c r="AO2365" s="167"/>
      <c r="AP2365" s="167"/>
      <c r="AQ2365" s="167"/>
      <c r="AR2365" s="167"/>
      <c r="AS2365" s="167"/>
      <c r="AT2365" s="167"/>
      <c r="AU2365" s="167"/>
      <c r="AV2365" s="167"/>
      <c r="AW2365" s="167"/>
      <c r="AX2365" s="167"/>
      <c r="AY2365" s="167"/>
      <c r="AZ2365" s="167"/>
      <c r="BA2365" s="167"/>
      <c r="BB2365" s="167"/>
      <c r="BC2365" s="167"/>
      <c r="BD2365" s="167"/>
      <c r="BE2365" s="167"/>
      <c r="BF2365" s="167"/>
      <c r="BG2365" s="167"/>
      <c r="BH2365" s="167"/>
      <c r="BI2365" s="167"/>
      <c r="BJ2365" s="167"/>
      <c r="BK2365" s="167"/>
      <c r="BL2365" s="166"/>
      <c r="BM2365" s="166"/>
      <c r="BN2365" s="166"/>
      <c r="BO2365" s="166"/>
      <c r="BP2365" s="166"/>
      <c r="BQ2365" s="166"/>
      <c r="BR2365" s="166"/>
      <c r="BS2365" s="166"/>
      <c r="BT2365" s="166"/>
      <c r="BU2365" s="166"/>
      <c r="BV2365" s="166"/>
      <c r="BW2365" s="166"/>
      <c r="BX2365" s="166"/>
      <c r="BY2365" s="166"/>
      <c r="BZ2365" s="166"/>
      <c r="CA2365" s="166"/>
      <c r="CB2365" s="166"/>
      <c r="CC2365" s="166"/>
      <c r="CD2365" s="166"/>
      <c r="CE2365" s="166"/>
      <c r="CF2365" s="166"/>
      <c r="CG2365" s="166"/>
      <c r="CH2365" s="166"/>
      <c r="CI2365" s="166"/>
      <c r="CJ2365" s="166"/>
      <c r="CK2365" s="166"/>
      <c r="CL2365" s="166"/>
      <c r="CM2365" s="166"/>
      <c r="CN2365" s="166"/>
      <c r="CO2365" s="166"/>
      <c r="CP2365" s="166"/>
      <c r="CQ2365" s="166"/>
      <c r="CR2365" s="166"/>
      <c r="CS2365" s="166"/>
      <c r="CT2365" s="166"/>
      <c r="CU2365" s="166"/>
      <c r="CV2365" s="166"/>
      <c r="CW2365" s="166"/>
      <c r="CX2365" s="166"/>
      <c r="CY2365" s="166"/>
      <c r="CZ2365" s="166"/>
      <c r="DA2365" s="166"/>
      <c r="DB2365" s="166"/>
      <c r="DC2365" s="166"/>
      <c r="DD2365" s="166"/>
      <c r="DE2365" s="166"/>
      <c r="DF2365" s="166"/>
      <c r="DG2365" s="166"/>
      <c r="DH2365" s="166"/>
      <c r="DI2365" s="166"/>
      <c r="DJ2365" s="166"/>
      <c r="DK2365" s="166"/>
      <c r="DL2365" s="166"/>
      <c r="DM2365" s="166"/>
      <c r="DN2365" s="166"/>
      <c r="DO2365" s="166"/>
      <c r="DP2365" s="166"/>
      <c r="DQ2365" s="166"/>
      <c r="DR2365" s="166"/>
      <c r="DS2365" s="166"/>
      <c r="DT2365" s="166"/>
      <c r="DU2365" s="166"/>
      <c r="DV2365" s="166"/>
      <c r="DW2365" s="166"/>
      <c r="DX2365" s="166"/>
      <c r="DY2365" s="166"/>
      <c r="DZ2365" s="166"/>
      <c r="EA2365" s="166"/>
      <c r="EB2365" s="166"/>
      <c r="EC2365" s="166"/>
      <c r="ED2365" s="166"/>
      <c r="EE2365" s="166"/>
      <c r="EF2365" s="166"/>
      <c r="EG2365" s="166"/>
      <c r="EH2365" s="166"/>
      <c r="EI2365" s="166"/>
      <c r="EJ2365" s="166"/>
      <c r="EK2365" s="166"/>
      <c r="EL2365" s="166"/>
      <c r="EM2365" s="166"/>
      <c r="EN2365" s="166"/>
      <c r="EO2365" s="166"/>
      <c r="EP2365" s="166"/>
      <c r="EQ2365" s="166"/>
      <c r="ER2365" s="166"/>
      <c r="ES2365" s="166"/>
      <c r="ET2365" s="166"/>
      <c r="EU2365" s="166"/>
      <c r="EV2365" s="166"/>
      <c r="EW2365" s="166"/>
      <c r="EX2365" s="166"/>
      <c r="EY2365" s="166"/>
      <c r="EZ2365" s="166"/>
      <c r="FA2365" s="166"/>
      <c r="FB2365" s="166"/>
      <c r="FC2365" s="166"/>
      <c r="FD2365" s="166"/>
      <c r="FE2365" s="166"/>
      <c r="FF2365" s="166"/>
      <c r="FG2365" s="166"/>
      <c r="FH2365" s="166"/>
      <c r="FI2365" s="166"/>
      <c r="FJ2365" s="166"/>
    </row>
    <row r="2366" spans="13:166" s="19" customFormat="1">
      <c r="M2366" s="166"/>
      <c r="N2366" s="166"/>
      <c r="O2366" s="166"/>
      <c r="P2366" s="166"/>
      <c r="Q2366" s="166"/>
      <c r="R2366" s="166"/>
      <c r="S2366" s="166"/>
      <c r="T2366" s="166"/>
      <c r="U2366" s="166"/>
      <c r="V2366" s="166"/>
      <c r="W2366" s="166"/>
      <c r="X2366" s="166"/>
      <c r="Y2366" s="166"/>
      <c r="Z2366" s="166"/>
      <c r="AA2366" s="166"/>
      <c r="AB2366" s="166"/>
      <c r="AC2366" s="166"/>
      <c r="AD2366" s="166"/>
      <c r="AE2366" s="166"/>
      <c r="AF2366" s="166"/>
      <c r="AG2366" s="166"/>
      <c r="AH2366" s="167"/>
      <c r="AI2366" s="167"/>
      <c r="AJ2366" s="167"/>
      <c r="AK2366" s="167"/>
      <c r="AL2366" s="167"/>
      <c r="AM2366" s="167"/>
      <c r="AN2366" s="167"/>
      <c r="AO2366" s="167"/>
      <c r="AP2366" s="167"/>
      <c r="AQ2366" s="167"/>
      <c r="AR2366" s="167"/>
      <c r="AS2366" s="167"/>
      <c r="AT2366" s="167"/>
      <c r="AU2366" s="167"/>
      <c r="AV2366" s="167"/>
      <c r="AW2366" s="167"/>
      <c r="AX2366" s="167"/>
      <c r="AY2366" s="167"/>
      <c r="AZ2366" s="167"/>
      <c r="BA2366" s="167"/>
      <c r="BB2366" s="167"/>
      <c r="BC2366" s="167"/>
      <c r="BD2366" s="167"/>
      <c r="BE2366" s="167"/>
      <c r="BF2366" s="167"/>
      <c r="BG2366" s="167"/>
      <c r="BH2366" s="167"/>
      <c r="BI2366" s="167"/>
      <c r="BJ2366" s="167"/>
      <c r="BK2366" s="167"/>
      <c r="BL2366" s="166"/>
      <c r="BM2366" s="166"/>
      <c r="BN2366" s="166"/>
      <c r="BO2366" s="166"/>
      <c r="BP2366" s="166"/>
      <c r="BQ2366" s="166"/>
      <c r="BR2366" s="166"/>
      <c r="BS2366" s="166"/>
      <c r="BT2366" s="166"/>
      <c r="BU2366" s="166"/>
      <c r="BV2366" s="166"/>
      <c r="BW2366" s="166"/>
      <c r="BX2366" s="166"/>
      <c r="BY2366" s="166"/>
      <c r="BZ2366" s="166"/>
      <c r="CA2366" s="166"/>
      <c r="CB2366" s="166"/>
      <c r="CC2366" s="166"/>
      <c r="CD2366" s="166"/>
      <c r="CE2366" s="166"/>
      <c r="CF2366" s="166"/>
      <c r="CG2366" s="166"/>
      <c r="CH2366" s="166"/>
      <c r="CI2366" s="166"/>
      <c r="CJ2366" s="166"/>
      <c r="CK2366" s="166"/>
      <c r="CL2366" s="166"/>
      <c r="CM2366" s="166"/>
      <c r="CN2366" s="166"/>
      <c r="CO2366" s="166"/>
      <c r="CP2366" s="166"/>
      <c r="CQ2366" s="166"/>
      <c r="CR2366" s="166"/>
      <c r="CS2366" s="166"/>
      <c r="CT2366" s="166"/>
      <c r="CU2366" s="166"/>
      <c r="CV2366" s="166"/>
      <c r="CW2366" s="166"/>
      <c r="CX2366" s="166"/>
      <c r="CY2366" s="166"/>
      <c r="CZ2366" s="166"/>
      <c r="DA2366" s="166"/>
      <c r="DB2366" s="166"/>
      <c r="DC2366" s="166"/>
      <c r="DD2366" s="166"/>
      <c r="DE2366" s="166"/>
      <c r="DF2366" s="166"/>
      <c r="DG2366" s="166"/>
      <c r="DH2366" s="166"/>
      <c r="DI2366" s="166"/>
      <c r="DJ2366" s="166"/>
      <c r="DK2366" s="166"/>
      <c r="DL2366" s="166"/>
      <c r="DM2366" s="166"/>
      <c r="DN2366" s="166"/>
      <c r="DO2366" s="166"/>
      <c r="DP2366" s="166"/>
      <c r="DQ2366" s="166"/>
      <c r="DR2366" s="166"/>
      <c r="DS2366" s="166"/>
      <c r="DT2366" s="166"/>
      <c r="DU2366" s="166"/>
      <c r="DV2366" s="166"/>
      <c r="DW2366" s="166"/>
      <c r="DX2366" s="166"/>
      <c r="DY2366" s="166"/>
      <c r="DZ2366" s="166"/>
      <c r="EA2366" s="166"/>
      <c r="EB2366" s="166"/>
      <c r="EC2366" s="166"/>
      <c r="ED2366" s="166"/>
      <c r="EE2366" s="166"/>
      <c r="EF2366" s="166"/>
      <c r="EG2366" s="166"/>
      <c r="EH2366" s="166"/>
      <c r="EI2366" s="166"/>
      <c r="EJ2366" s="166"/>
      <c r="EK2366" s="166"/>
      <c r="EL2366" s="166"/>
      <c r="EM2366" s="166"/>
      <c r="EN2366" s="166"/>
      <c r="EO2366" s="166"/>
      <c r="EP2366" s="166"/>
      <c r="EQ2366" s="166"/>
      <c r="ER2366" s="166"/>
      <c r="ES2366" s="166"/>
      <c r="ET2366" s="166"/>
      <c r="EU2366" s="166"/>
      <c r="EV2366" s="166"/>
      <c r="EW2366" s="166"/>
      <c r="EX2366" s="166"/>
      <c r="EY2366" s="166"/>
      <c r="EZ2366" s="166"/>
      <c r="FA2366" s="166"/>
      <c r="FB2366" s="166"/>
      <c r="FC2366" s="166"/>
      <c r="FD2366" s="166"/>
      <c r="FE2366" s="166"/>
      <c r="FF2366" s="166"/>
      <c r="FG2366" s="166"/>
      <c r="FH2366" s="166"/>
      <c r="FI2366" s="166"/>
      <c r="FJ2366" s="166"/>
    </row>
    <row r="2367" spans="13:166" s="19" customFormat="1">
      <c r="M2367" s="166"/>
      <c r="N2367" s="166"/>
      <c r="O2367" s="166"/>
      <c r="P2367" s="166"/>
      <c r="Q2367" s="166"/>
      <c r="R2367" s="166"/>
      <c r="S2367" s="166"/>
      <c r="T2367" s="166"/>
      <c r="U2367" s="166"/>
      <c r="V2367" s="166"/>
      <c r="W2367" s="166"/>
      <c r="X2367" s="166"/>
      <c r="Y2367" s="166"/>
      <c r="Z2367" s="166"/>
      <c r="AA2367" s="166"/>
      <c r="AB2367" s="166"/>
      <c r="AC2367" s="166"/>
      <c r="AD2367" s="166"/>
      <c r="AE2367" s="166"/>
      <c r="AF2367" s="166"/>
      <c r="AG2367" s="166"/>
      <c r="AH2367" s="167"/>
      <c r="AI2367" s="167"/>
      <c r="AJ2367" s="167"/>
      <c r="AK2367" s="167"/>
      <c r="AL2367" s="167"/>
      <c r="AM2367" s="167"/>
      <c r="AN2367" s="167"/>
      <c r="AO2367" s="167"/>
      <c r="AP2367" s="167"/>
      <c r="AQ2367" s="167"/>
      <c r="AR2367" s="167"/>
      <c r="AS2367" s="167"/>
      <c r="AT2367" s="167"/>
      <c r="AU2367" s="167"/>
      <c r="AV2367" s="167"/>
      <c r="AW2367" s="167"/>
      <c r="AX2367" s="167"/>
      <c r="AY2367" s="167"/>
      <c r="AZ2367" s="167"/>
      <c r="BA2367" s="167"/>
      <c r="BB2367" s="167"/>
      <c r="BC2367" s="167"/>
      <c r="BD2367" s="167"/>
      <c r="BE2367" s="167"/>
      <c r="BF2367" s="167"/>
      <c r="BG2367" s="167"/>
      <c r="BH2367" s="167"/>
      <c r="BI2367" s="167"/>
      <c r="BJ2367" s="167"/>
      <c r="BK2367" s="167"/>
      <c r="BL2367" s="166"/>
      <c r="BM2367" s="166"/>
      <c r="BN2367" s="166"/>
      <c r="BO2367" s="166"/>
      <c r="BP2367" s="166"/>
      <c r="BQ2367" s="166"/>
      <c r="BR2367" s="166"/>
      <c r="BS2367" s="166"/>
      <c r="BT2367" s="166"/>
      <c r="BU2367" s="166"/>
      <c r="BV2367" s="166"/>
      <c r="BW2367" s="166"/>
      <c r="BX2367" s="166"/>
      <c r="BY2367" s="166"/>
      <c r="BZ2367" s="166"/>
      <c r="CA2367" s="166"/>
      <c r="CB2367" s="166"/>
      <c r="CC2367" s="166"/>
      <c r="CD2367" s="166"/>
      <c r="CE2367" s="166"/>
      <c r="CF2367" s="166"/>
      <c r="CG2367" s="166"/>
      <c r="CH2367" s="166"/>
      <c r="CI2367" s="166"/>
      <c r="CJ2367" s="166"/>
      <c r="CK2367" s="166"/>
      <c r="CL2367" s="166"/>
      <c r="CM2367" s="166"/>
      <c r="CN2367" s="166"/>
      <c r="CO2367" s="166"/>
      <c r="CP2367" s="166"/>
      <c r="CQ2367" s="166"/>
      <c r="CR2367" s="166"/>
      <c r="CS2367" s="166"/>
      <c r="CT2367" s="166"/>
      <c r="CU2367" s="166"/>
      <c r="CV2367" s="166"/>
      <c r="CW2367" s="166"/>
      <c r="CX2367" s="166"/>
      <c r="CY2367" s="166"/>
      <c r="CZ2367" s="166"/>
      <c r="DA2367" s="166"/>
      <c r="DB2367" s="166"/>
      <c r="DC2367" s="166"/>
      <c r="DD2367" s="166"/>
      <c r="DE2367" s="166"/>
      <c r="DF2367" s="166"/>
      <c r="DG2367" s="166"/>
      <c r="DH2367" s="166"/>
      <c r="DI2367" s="166"/>
      <c r="DJ2367" s="166"/>
      <c r="DK2367" s="166"/>
      <c r="DL2367" s="166"/>
      <c r="DM2367" s="166"/>
      <c r="DN2367" s="166"/>
      <c r="DO2367" s="166"/>
      <c r="DP2367" s="166"/>
      <c r="DQ2367" s="166"/>
      <c r="DR2367" s="166"/>
      <c r="DS2367" s="166"/>
      <c r="DT2367" s="166"/>
      <c r="DU2367" s="166"/>
      <c r="DV2367" s="166"/>
      <c r="DW2367" s="166"/>
      <c r="DX2367" s="166"/>
      <c r="DY2367" s="166"/>
      <c r="DZ2367" s="166"/>
      <c r="EA2367" s="166"/>
      <c r="EB2367" s="166"/>
      <c r="EC2367" s="166"/>
      <c r="ED2367" s="166"/>
      <c r="EE2367" s="166"/>
      <c r="EF2367" s="166"/>
      <c r="EG2367" s="166"/>
      <c r="EH2367" s="166"/>
      <c r="EI2367" s="166"/>
      <c r="EJ2367" s="166"/>
      <c r="EK2367" s="166"/>
      <c r="EL2367" s="166"/>
      <c r="EM2367" s="166"/>
      <c r="EN2367" s="166"/>
      <c r="EO2367" s="166"/>
      <c r="EP2367" s="166"/>
      <c r="EQ2367" s="166"/>
      <c r="ER2367" s="166"/>
      <c r="ES2367" s="166"/>
      <c r="ET2367" s="166"/>
      <c r="EU2367" s="166"/>
      <c r="EV2367" s="166"/>
      <c r="EW2367" s="166"/>
      <c r="EX2367" s="166"/>
      <c r="EY2367" s="166"/>
      <c r="EZ2367" s="166"/>
      <c r="FA2367" s="166"/>
      <c r="FB2367" s="166"/>
      <c r="FC2367" s="166"/>
      <c r="FD2367" s="166"/>
      <c r="FE2367" s="166"/>
      <c r="FF2367" s="166"/>
      <c r="FG2367" s="166"/>
      <c r="FH2367" s="166"/>
      <c r="FI2367" s="166"/>
      <c r="FJ2367" s="166"/>
    </row>
    <row r="2368" spans="13:166" s="19" customFormat="1">
      <c r="M2368" s="166"/>
      <c r="N2368" s="166"/>
      <c r="O2368" s="166"/>
      <c r="P2368" s="166"/>
      <c r="Q2368" s="166"/>
      <c r="R2368" s="166"/>
      <c r="S2368" s="166"/>
      <c r="T2368" s="166"/>
      <c r="U2368" s="166"/>
      <c r="V2368" s="166"/>
      <c r="W2368" s="166"/>
      <c r="X2368" s="166"/>
      <c r="Y2368" s="166"/>
      <c r="Z2368" s="166"/>
      <c r="AA2368" s="166"/>
      <c r="AB2368" s="166"/>
      <c r="AC2368" s="166"/>
      <c r="AD2368" s="166"/>
      <c r="AE2368" s="166"/>
      <c r="AF2368" s="166"/>
      <c r="AG2368" s="166"/>
      <c r="AH2368" s="167"/>
      <c r="AI2368" s="167"/>
      <c r="AJ2368" s="167"/>
      <c r="AK2368" s="167"/>
      <c r="AL2368" s="167"/>
      <c r="AM2368" s="167"/>
      <c r="AN2368" s="167"/>
      <c r="AO2368" s="167"/>
      <c r="AP2368" s="167"/>
      <c r="AQ2368" s="167"/>
      <c r="AR2368" s="167"/>
      <c r="AS2368" s="167"/>
      <c r="AT2368" s="167"/>
      <c r="AU2368" s="167"/>
      <c r="AV2368" s="167"/>
      <c r="AW2368" s="167"/>
      <c r="AX2368" s="167"/>
      <c r="AY2368" s="167"/>
      <c r="AZ2368" s="167"/>
      <c r="BA2368" s="167"/>
      <c r="BB2368" s="167"/>
      <c r="BC2368" s="167"/>
      <c r="BD2368" s="167"/>
      <c r="BE2368" s="167"/>
      <c r="BF2368" s="167"/>
      <c r="BG2368" s="167"/>
      <c r="BH2368" s="167"/>
      <c r="BI2368" s="167"/>
      <c r="BJ2368" s="167"/>
      <c r="BK2368" s="167"/>
      <c r="BL2368" s="166"/>
      <c r="BM2368" s="166"/>
      <c r="BN2368" s="166"/>
      <c r="BO2368" s="166"/>
      <c r="BP2368" s="166"/>
      <c r="BQ2368" s="166"/>
      <c r="BR2368" s="166"/>
      <c r="BS2368" s="166"/>
      <c r="BT2368" s="166"/>
      <c r="BU2368" s="166"/>
      <c r="BV2368" s="166"/>
      <c r="BW2368" s="166"/>
      <c r="BX2368" s="166"/>
      <c r="BY2368" s="166"/>
      <c r="BZ2368" s="166"/>
      <c r="CA2368" s="166"/>
      <c r="CB2368" s="166"/>
      <c r="CC2368" s="166"/>
      <c r="CD2368" s="166"/>
      <c r="CE2368" s="166"/>
      <c r="CF2368" s="166"/>
      <c r="CG2368" s="166"/>
      <c r="CH2368" s="166"/>
      <c r="CI2368" s="166"/>
      <c r="CJ2368" s="166"/>
      <c r="CK2368" s="166"/>
      <c r="CL2368" s="166"/>
      <c r="CM2368" s="166"/>
      <c r="CN2368" s="166"/>
      <c r="CO2368" s="166"/>
      <c r="CP2368" s="166"/>
      <c r="CQ2368" s="166"/>
      <c r="CR2368" s="166"/>
      <c r="CS2368" s="166"/>
      <c r="CT2368" s="166"/>
      <c r="CU2368" s="166"/>
      <c r="CV2368" s="166"/>
      <c r="CW2368" s="166"/>
      <c r="CX2368" s="166"/>
      <c r="CY2368" s="166"/>
      <c r="CZ2368" s="166"/>
      <c r="DA2368" s="166"/>
      <c r="DB2368" s="166"/>
      <c r="DC2368" s="166"/>
      <c r="DD2368" s="166"/>
      <c r="DE2368" s="166"/>
      <c r="DF2368" s="166"/>
      <c r="DG2368" s="166"/>
      <c r="DH2368" s="166"/>
      <c r="DI2368" s="166"/>
      <c r="DJ2368" s="166"/>
      <c r="DK2368" s="166"/>
      <c r="DL2368" s="166"/>
      <c r="DM2368" s="166"/>
      <c r="DN2368" s="166"/>
      <c r="DO2368" s="166"/>
      <c r="DP2368" s="166"/>
      <c r="DQ2368" s="166"/>
      <c r="DR2368" s="166"/>
      <c r="DS2368" s="166"/>
      <c r="DT2368" s="166"/>
      <c r="DU2368" s="166"/>
      <c r="DV2368" s="166"/>
      <c r="DW2368" s="166"/>
      <c r="DX2368" s="166"/>
      <c r="DY2368" s="166"/>
      <c r="DZ2368" s="166"/>
      <c r="EA2368" s="166"/>
      <c r="EB2368" s="166"/>
      <c r="EC2368" s="166"/>
      <c r="ED2368" s="166"/>
      <c r="EE2368" s="166"/>
      <c r="EF2368" s="166"/>
      <c r="EG2368" s="166"/>
      <c r="EH2368" s="166"/>
      <c r="EI2368" s="166"/>
      <c r="EJ2368" s="166"/>
      <c r="EK2368" s="166"/>
      <c r="EL2368" s="166"/>
      <c r="EM2368" s="166"/>
      <c r="EN2368" s="166"/>
      <c r="EO2368" s="166"/>
      <c r="EP2368" s="166"/>
      <c r="EQ2368" s="166"/>
      <c r="ER2368" s="166"/>
      <c r="ES2368" s="166"/>
      <c r="ET2368" s="166"/>
      <c r="EU2368" s="166"/>
      <c r="EV2368" s="166"/>
      <c r="EW2368" s="166"/>
      <c r="EX2368" s="166"/>
      <c r="EY2368" s="166"/>
      <c r="EZ2368" s="166"/>
      <c r="FA2368" s="166"/>
      <c r="FB2368" s="166"/>
      <c r="FC2368" s="166"/>
      <c r="FD2368" s="166"/>
      <c r="FE2368" s="166"/>
      <c r="FF2368" s="166"/>
      <c r="FG2368" s="166"/>
      <c r="FH2368" s="166"/>
      <c r="FI2368" s="166"/>
      <c r="FJ2368" s="166"/>
    </row>
    <row r="2369" spans="13:166" s="19" customFormat="1">
      <c r="M2369" s="166"/>
      <c r="N2369" s="166"/>
      <c r="O2369" s="166"/>
      <c r="P2369" s="166"/>
      <c r="Q2369" s="166"/>
      <c r="R2369" s="166"/>
      <c r="S2369" s="166"/>
      <c r="T2369" s="166"/>
      <c r="U2369" s="166"/>
      <c r="V2369" s="166"/>
      <c r="W2369" s="166"/>
      <c r="X2369" s="166"/>
      <c r="Y2369" s="166"/>
      <c r="Z2369" s="166"/>
      <c r="AA2369" s="166"/>
      <c r="AB2369" s="166"/>
      <c r="AC2369" s="166"/>
      <c r="AD2369" s="166"/>
      <c r="AE2369" s="166"/>
      <c r="AF2369" s="166"/>
      <c r="AG2369" s="166"/>
      <c r="AH2369" s="167"/>
      <c r="AI2369" s="167"/>
      <c r="AJ2369" s="167"/>
      <c r="AK2369" s="167"/>
      <c r="AL2369" s="167"/>
      <c r="AM2369" s="167"/>
      <c r="AN2369" s="167"/>
      <c r="AO2369" s="167"/>
      <c r="AP2369" s="167"/>
      <c r="AQ2369" s="167"/>
      <c r="AR2369" s="167"/>
      <c r="AS2369" s="167"/>
      <c r="AT2369" s="167"/>
      <c r="AU2369" s="167"/>
      <c r="AV2369" s="167"/>
      <c r="AW2369" s="167"/>
      <c r="AX2369" s="167"/>
      <c r="AY2369" s="167"/>
      <c r="AZ2369" s="167"/>
      <c r="BA2369" s="167"/>
      <c r="BB2369" s="167"/>
      <c r="BC2369" s="167"/>
      <c r="BD2369" s="167"/>
      <c r="BE2369" s="167"/>
      <c r="BF2369" s="167"/>
      <c r="BG2369" s="167"/>
      <c r="BH2369" s="167"/>
      <c r="BI2369" s="167"/>
      <c r="BJ2369" s="167"/>
      <c r="BK2369" s="167"/>
      <c r="BL2369" s="166"/>
      <c r="BM2369" s="166"/>
      <c r="BN2369" s="166"/>
      <c r="BO2369" s="166"/>
      <c r="BP2369" s="166"/>
      <c r="BQ2369" s="166"/>
      <c r="BR2369" s="166"/>
      <c r="BS2369" s="166"/>
      <c r="BT2369" s="166"/>
      <c r="BU2369" s="166"/>
      <c r="BV2369" s="166"/>
      <c r="BW2369" s="166"/>
      <c r="BX2369" s="166"/>
      <c r="BY2369" s="166"/>
      <c r="BZ2369" s="166"/>
      <c r="CA2369" s="166"/>
      <c r="CB2369" s="166"/>
      <c r="CC2369" s="166"/>
      <c r="CD2369" s="166"/>
      <c r="CE2369" s="166"/>
      <c r="CF2369" s="166"/>
      <c r="CG2369" s="166"/>
      <c r="CH2369" s="166"/>
      <c r="CI2369" s="166"/>
      <c r="CJ2369" s="166"/>
      <c r="CK2369" s="166"/>
      <c r="CL2369" s="166"/>
      <c r="CM2369" s="166"/>
      <c r="CN2369" s="166"/>
      <c r="CO2369" s="166"/>
      <c r="CP2369" s="166"/>
      <c r="CQ2369" s="166"/>
      <c r="CR2369" s="166"/>
      <c r="CS2369" s="166"/>
      <c r="CT2369" s="166"/>
      <c r="CU2369" s="166"/>
      <c r="CV2369" s="166"/>
      <c r="CW2369" s="166"/>
      <c r="CX2369" s="166"/>
      <c r="CY2369" s="166"/>
      <c r="CZ2369" s="166"/>
      <c r="DA2369" s="166"/>
      <c r="DB2369" s="166"/>
      <c r="DC2369" s="166"/>
      <c r="DD2369" s="166"/>
      <c r="DE2369" s="166"/>
      <c r="DF2369" s="166"/>
      <c r="DG2369" s="166"/>
      <c r="DH2369" s="166"/>
      <c r="DI2369" s="166"/>
      <c r="DJ2369" s="166"/>
      <c r="DK2369" s="166"/>
      <c r="DL2369" s="166"/>
      <c r="DM2369" s="166"/>
      <c r="DN2369" s="166"/>
      <c r="DO2369" s="166"/>
      <c r="DP2369" s="166"/>
      <c r="DQ2369" s="166"/>
      <c r="DR2369" s="166"/>
      <c r="DS2369" s="166"/>
      <c r="DT2369" s="166"/>
      <c r="DU2369" s="166"/>
      <c r="DV2369" s="166"/>
      <c r="DW2369" s="166"/>
      <c r="DX2369" s="166"/>
      <c r="DY2369" s="166"/>
      <c r="DZ2369" s="166"/>
      <c r="EA2369" s="166"/>
      <c r="EB2369" s="166"/>
      <c r="EC2369" s="166"/>
      <c r="ED2369" s="166"/>
      <c r="EE2369" s="166"/>
      <c r="EF2369" s="166"/>
      <c r="EG2369" s="166"/>
      <c r="EH2369" s="166"/>
      <c r="EI2369" s="166"/>
      <c r="EJ2369" s="166"/>
      <c r="EK2369" s="166"/>
      <c r="EL2369" s="166"/>
      <c r="EM2369" s="166"/>
      <c r="EN2369" s="166"/>
      <c r="EO2369" s="166"/>
      <c r="EP2369" s="166"/>
      <c r="EQ2369" s="166"/>
      <c r="ER2369" s="166"/>
      <c r="ES2369" s="166"/>
      <c r="ET2369" s="166"/>
      <c r="EU2369" s="166"/>
      <c r="EV2369" s="166"/>
      <c r="EW2369" s="166"/>
      <c r="EX2369" s="166"/>
      <c r="EY2369" s="166"/>
      <c r="EZ2369" s="166"/>
      <c r="FA2369" s="166"/>
      <c r="FB2369" s="166"/>
      <c r="FC2369" s="166"/>
      <c r="FD2369" s="166"/>
      <c r="FE2369" s="166"/>
      <c r="FF2369" s="166"/>
      <c r="FG2369" s="166"/>
      <c r="FH2369" s="166"/>
      <c r="FI2369" s="166"/>
      <c r="FJ2369" s="166"/>
    </row>
    <row r="2370" spans="13:166" s="19" customFormat="1">
      <c r="M2370" s="166"/>
      <c r="N2370" s="166"/>
      <c r="O2370" s="166"/>
      <c r="P2370" s="166"/>
      <c r="Q2370" s="166"/>
      <c r="R2370" s="166"/>
      <c r="S2370" s="166"/>
      <c r="T2370" s="166"/>
      <c r="U2370" s="166"/>
      <c r="V2370" s="166"/>
      <c r="W2370" s="166"/>
      <c r="X2370" s="166"/>
      <c r="Y2370" s="166"/>
      <c r="Z2370" s="166"/>
      <c r="AA2370" s="166"/>
      <c r="AB2370" s="166"/>
      <c r="AC2370" s="166"/>
      <c r="AD2370" s="166"/>
      <c r="AE2370" s="166"/>
      <c r="AF2370" s="166"/>
      <c r="AG2370" s="166"/>
      <c r="AH2370" s="167"/>
      <c r="AI2370" s="167"/>
      <c r="AJ2370" s="167"/>
      <c r="AK2370" s="167"/>
      <c r="AL2370" s="167"/>
      <c r="AM2370" s="167"/>
      <c r="AN2370" s="167"/>
      <c r="AO2370" s="167"/>
      <c r="AP2370" s="167"/>
      <c r="AQ2370" s="167"/>
      <c r="AR2370" s="167"/>
      <c r="AS2370" s="167"/>
      <c r="AT2370" s="167"/>
      <c r="AU2370" s="167"/>
      <c r="AV2370" s="167"/>
      <c r="AW2370" s="167"/>
      <c r="AX2370" s="167"/>
      <c r="AY2370" s="167"/>
      <c r="AZ2370" s="167"/>
      <c r="BA2370" s="167"/>
      <c r="BB2370" s="167"/>
      <c r="BC2370" s="167"/>
      <c r="BD2370" s="167"/>
      <c r="BE2370" s="167"/>
      <c r="BF2370" s="167"/>
      <c r="BG2370" s="167"/>
      <c r="BH2370" s="167"/>
      <c r="BI2370" s="167"/>
      <c r="BJ2370" s="167"/>
      <c r="BK2370" s="167"/>
      <c r="BL2370" s="166"/>
      <c r="BM2370" s="166"/>
      <c r="BN2370" s="166"/>
      <c r="BO2370" s="166"/>
      <c r="BP2370" s="166"/>
      <c r="BQ2370" s="166"/>
      <c r="BR2370" s="166"/>
      <c r="BS2370" s="166"/>
      <c r="BT2370" s="166"/>
      <c r="BU2370" s="166"/>
      <c r="BV2370" s="166"/>
      <c r="BW2370" s="166"/>
      <c r="BX2370" s="166"/>
      <c r="BY2370" s="166"/>
      <c r="BZ2370" s="166"/>
      <c r="CA2370" s="166"/>
      <c r="CB2370" s="166"/>
      <c r="CC2370" s="166"/>
      <c r="CD2370" s="166"/>
      <c r="CE2370" s="166"/>
      <c r="CF2370" s="166"/>
      <c r="CG2370" s="166"/>
      <c r="CH2370" s="166"/>
      <c r="CI2370" s="166"/>
      <c r="CJ2370" s="166"/>
      <c r="CK2370" s="166"/>
      <c r="CL2370" s="166"/>
      <c r="CM2370" s="166"/>
      <c r="CN2370" s="166"/>
      <c r="CO2370" s="166"/>
      <c r="CP2370" s="166"/>
      <c r="CQ2370" s="166"/>
      <c r="CR2370" s="166"/>
      <c r="CS2370" s="166"/>
      <c r="CT2370" s="166"/>
      <c r="CU2370" s="166"/>
      <c r="CV2370" s="166"/>
      <c r="CW2370" s="166"/>
      <c r="CX2370" s="166"/>
      <c r="CY2370" s="166"/>
      <c r="CZ2370" s="166"/>
      <c r="DA2370" s="166"/>
      <c r="DB2370" s="166"/>
      <c r="DC2370" s="166"/>
      <c r="DD2370" s="166"/>
      <c r="DE2370" s="166"/>
      <c r="DF2370" s="166"/>
      <c r="DG2370" s="166"/>
      <c r="DH2370" s="166"/>
      <c r="DI2370" s="166"/>
      <c r="DJ2370" s="166"/>
      <c r="DK2370" s="166"/>
      <c r="DL2370" s="166"/>
      <c r="DM2370" s="166"/>
      <c r="DN2370" s="166"/>
      <c r="DO2370" s="166"/>
      <c r="DP2370" s="166"/>
      <c r="DQ2370" s="166"/>
      <c r="DR2370" s="166"/>
      <c r="DS2370" s="166"/>
      <c r="DT2370" s="166"/>
      <c r="DU2370" s="166"/>
      <c r="DV2370" s="166"/>
      <c r="DW2370" s="166"/>
      <c r="DX2370" s="166"/>
      <c r="DY2370" s="166"/>
      <c r="DZ2370" s="166"/>
      <c r="EA2370" s="166"/>
      <c r="EB2370" s="166"/>
      <c r="EC2370" s="166"/>
      <c r="ED2370" s="166"/>
      <c r="EE2370" s="166"/>
      <c r="EF2370" s="166"/>
      <c r="EG2370" s="166"/>
      <c r="EH2370" s="166"/>
      <c r="EI2370" s="166"/>
      <c r="EJ2370" s="166"/>
      <c r="EK2370" s="166"/>
      <c r="EL2370" s="166"/>
      <c r="EM2370" s="166"/>
      <c r="EN2370" s="166"/>
      <c r="EO2370" s="166"/>
      <c r="EP2370" s="166"/>
      <c r="EQ2370" s="166"/>
      <c r="ER2370" s="166"/>
      <c r="ES2370" s="166"/>
      <c r="ET2370" s="166"/>
      <c r="EU2370" s="166"/>
      <c r="EV2370" s="166"/>
      <c r="EW2370" s="166"/>
      <c r="EX2370" s="166"/>
      <c r="EY2370" s="166"/>
      <c r="EZ2370" s="166"/>
      <c r="FA2370" s="166"/>
      <c r="FB2370" s="166"/>
      <c r="FC2370" s="166"/>
      <c r="FD2370" s="166"/>
      <c r="FE2370" s="166"/>
      <c r="FF2370" s="166"/>
      <c r="FG2370" s="166"/>
      <c r="FH2370" s="166"/>
      <c r="FI2370" s="166"/>
      <c r="FJ2370" s="166"/>
    </row>
    <row r="2371" spans="13:166" s="19" customFormat="1">
      <c r="M2371" s="166"/>
      <c r="N2371" s="166"/>
      <c r="O2371" s="166"/>
      <c r="P2371" s="166"/>
      <c r="Q2371" s="166"/>
      <c r="R2371" s="166"/>
      <c r="S2371" s="166"/>
      <c r="T2371" s="166"/>
      <c r="U2371" s="166"/>
      <c r="V2371" s="166"/>
      <c r="W2371" s="166"/>
      <c r="X2371" s="166"/>
      <c r="Y2371" s="166"/>
      <c r="Z2371" s="166"/>
      <c r="AA2371" s="166"/>
      <c r="AB2371" s="166"/>
      <c r="AC2371" s="166"/>
      <c r="AD2371" s="166"/>
      <c r="AE2371" s="166"/>
      <c r="AF2371" s="166"/>
      <c r="AG2371" s="166"/>
      <c r="AH2371" s="167"/>
      <c r="AI2371" s="167"/>
      <c r="AJ2371" s="167"/>
      <c r="AK2371" s="167"/>
      <c r="AL2371" s="167"/>
      <c r="AM2371" s="167"/>
      <c r="AN2371" s="167"/>
      <c r="AO2371" s="167"/>
      <c r="AP2371" s="167"/>
      <c r="AQ2371" s="167"/>
      <c r="AR2371" s="167"/>
      <c r="AS2371" s="167"/>
      <c r="AT2371" s="167"/>
      <c r="AU2371" s="167"/>
      <c r="AV2371" s="167"/>
      <c r="AW2371" s="167"/>
      <c r="AX2371" s="167"/>
      <c r="AY2371" s="167"/>
      <c r="AZ2371" s="167"/>
      <c r="BA2371" s="167"/>
      <c r="BB2371" s="167"/>
      <c r="BC2371" s="167"/>
      <c r="BD2371" s="167"/>
      <c r="BE2371" s="167"/>
      <c r="BF2371" s="167"/>
      <c r="BG2371" s="167"/>
      <c r="BH2371" s="167"/>
      <c r="BI2371" s="167"/>
      <c r="BJ2371" s="167"/>
      <c r="BK2371" s="167"/>
      <c r="BL2371" s="166"/>
      <c r="BM2371" s="166"/>
      <c r="BN2371" s="166"/>
      <c r="BO2371" s="166"/>
      <c r="BP2371" s="166"/>
      <c r="BQ2371" s="166"/>
      <c r="BR2371" s="166"/>
      <c r="BS2371" s="166"/>
      <c r="BT2371" s="166"/>
      <c r="BU2371" s="166"/>
      <c r="BV2371" s="166"/>
      <c r="BW2371" s="166"/>
      <c r="BX2371" s="166"/>
      <c r="BY2371" s="166"/>
      <c r="BZ2371" s="166"/>
      <c r="CA2371" s="166"/>
      <c r="CB2371" s="166"/>
      <c r="CC2371" s="166"/>
      <c r="CD2371" s="166"/>
      <c r="CE2371" s="166"/>
      <c r="CF2371" s="166"/>
      <c r="CG2371" s="166"/>
      <c r="CH2371" s="166"/>
      <c r="CI2371" s="166"/>
      <c r="CJ2371" s="166"/>
      <c r="CK2371" s="166"/>
      <c r="CL2371" s="166"/>
      <c r="CM2371" s="166"/>
      <c r="CN2371" s="166"/>
      <c r="CO2371" s="166"/>
      <c r="CP2371" s="166"/>
      <c r="CQ2371" s="166"/>
      <c r="CR2371" s="166"/>
      <c r="CS2371" s="166"/>
      <c r="CT2371" s="166"/>
      <c r="CU2371" s="166"/>
      <c r="CV2371" s="166"/>
      <c r="CW2371" s="166"/>
      <c r="CX2371" s="166"/>
      <c r="CY2371" s="166"/>
      <c r="CZ2371" s="166"/>
      <c r="DA2371" s="166"/>
      <c r="DB2371" s="166"/>
      <c r="DC2371" s="166"/>
      <c r="DD2371" s="166"/>
      <c r="DE2371" s="166"/>
      <c r="DF2371" s="166"/>
      <c r="DG2371" s="166"/>
      <c r="DH2371" s="166"/>
      <c r="DI2371" s="166"/>
      <c r="DJ2371" s="166"/>
      <c r="DK2371" s="166"/>
      <c r="DL2371" s="166"/>
      <c r="DM2371" s="166"/>
      <c r="DN2371" s="166"/>
      <c r="DO2371" s="166"/>
      <c r="DP2371" s="166"/>
      <c r="DQ2371" s="166"/>
      <c r="DR2371" s="166"/>
      <c r="DS2371" s="166"/>
      <c r="DT2371" s="166"/>
      <c r="DU2371" s="166"/>
      <c r="DV2371" s="166"/>
      <c r="DW2371" s="166"/>
      <c r="DX2371" s="166"/>
      <c r="DY2371" s="166"/>
      <c r="DZ2371" s="166"/>
      <c r="EA2371" s="166"/>
      <c r="EB2371" s="166"/>
      <c r="EC2371" s="166"/>
      <c r="ED2371" s="166"/>
      <c r="EE2371" s="166"/>
      <c r="EF2371" s="166"/>
      <c r="EG2371" s="166"/>
      <c r="EH2371" s="166"/>
      <c r="EI2371" s="166"/>
      <c r="EJ2371" s="166"/>
      <c r="EK2371" s="166"/>
      <c r="EL2371" s="166"/>
      <c r="EM2371" s="166"/>
      <c r="EN2371" s="166"/>
      <c r="EO2371" s="166"/>
      <c r="EP2371" s="166"/>
      <c r="EQ2371" s="166"/>
      <c r="ER2371" s="166"/>
      <c r="ES2371" s="166"/>
      <c r="ET2371" s="166"/>
      <c r="EU2371" s="166"/>
      <c r="EV2371" s="166"/>
      <c r="EW2371" s="166"/>
      <c r="EX2371" s="166"/>
      <c r="EY2371" s="166"/>
      <c r="EZ2371" s="166"/>
      <c r="FA2371" s="166"/>
      <c r="FB2371" s="166"/>
      <c r="FC2371" s="166"/>
      <c r="FD2371" s="166"/>
      <c r="FE2371" s="166"/>
      <c r="FF2371" s="166"/>
      <c r="FG2371" s="166"/>
      <c r="FH2371" s="166"/>
      <c r="FI2371" s="166"/>
      <c r="FJ2371" s="166"/>
    </row>
    <row r="2372" spans="13:166" s="19" customFormat="1">
      <c r="M2372" s="166"/>
      <c r="N2372" s="166"/>
      <c r="O2372" s="166"/>
      <c r="P2372" s="166"/>
      <c r="Q2372" s="166"/>
      <c r="R2372" s="166"/>
      <c r="S2372" s="166"/>
      <c r="T2372" s="166"/>
      <c r="U2372" s="166"/>
      <c r="V2372" s="166"/>
      <c r="W2372" s="166"/>
      <c r="X2372" s="166"/>
      <c r="Y2372" s="166"/>
      <c r="Z2372" s="166"/>
      <c r="AA2372" s="166"/>
      <c r="AB2372" s="166"/>
      <c r="AC2372" s="166"/>
      <c r="AD2372" s="166"/>
      <c r="AE2372" s="166"/>
      <c r="AF2372" s="166"/>
      <c r="AG2372" s="166"/>
      <c r="AH2372" s="167"/>
      <c r="AI2372" s="167"/>
      <c r="AJ2372" s="167"/>
      <c r="AK2372" s="167"/>
      <c r="AL2372" s="167"/>
      <c r="AM2372" s="167"/>
      <c r="AN2372" s="167"/>
      <c r="AO2372" s="167"/>
      <c r="AP2372" s="167"/>
      <c r="AQ2372" s="167"/>
      <c r="AR2372" s="167"/>
      <c r="AS2372" s="167"/>
      <c r="AT2372" s="167"/>
      <c r="AU2372" s="167"/>
      <c r="AV2372" s="167"/>
      <c r="AW2372" s="167"/>
      <c r="AX2372" s="167"/>
      <c r="AY2372" s="167"/>
      <c r="AZ2372" s="167"/>
      <c r="BA2372" s="167"/>
      <c r="BB2372" s="167"/>
      <c r="BC2372" s="167"/>
      <c r="BD2372" s="167"/>
      <c r="BE2372" s="167"/>
      <c r="BF2372" s="167"/>
      <c r="BG2372" s="167"/>
      <c r="BH2372" s="167"/>
      <c r="BI2372" s="167"/>
      <c r="BJ2372" s="167"/>
      <c r="BK2372" s="167"/>
      <c r="BL2372" s="166"/>
      <c r="BM2372" s="166"/>
      <c r="BN2372" s="166"/>
      <c r="BO2372" s="166"/>
      <c r="BP2372" s="166"/>
      <c r="BQ2372" s="166"/>
      <c r="BR2372" s="166"/>
      <c r="BS2372" s="166"/>
      <c r="BT2372" s="166"/>
      <c r="BU2372" s="166"/>
      <c r="BV2372" s="166"/>
      <c r="BW2372" s="166"/>
      <c r="BX2372" s="166"/>
      <c r="BY2372" s="166"/>
      <c r="BZ2372" s="166"/>
      <c r="CA2372" s="166"/>
      <c r="CB2372" s="166"/>
      <c r="CC2372" s="166"/>
      <c r="CD2372" s="166"/>
      <c r="CE2372" s="166"/>
      <c r="CF2372" s="166"/>
      <c r="CG2372" s="166"/>
      <c r="CH2372" s="166"/>
      <c r="CI2372" s="166"/>
      <c r="CJ2372" s="166"/>
      <c r="CK2372" s="166"/>
      <c r="CL2372" s="166"/>
      <c r="CM2372" s="166"/>
      <c r="CN2372" s="166"/>
      <c r="CO2372" s="166"/>
      <c r="CP2372" s="166"/>
      <c r="CQ2372" s="166"/>
      <c r="CR2372" s="166"/>
      <c r="CS2372" s="166"/>
      <c r="CT2372" s="166"/>
      <c r="CU2372" s="166"/>
      <c r="CV2372" s="166"/>
      <c r="CW2372" s="166"/>
      <c r="CX2372" s="166"/>
      <c r="CY2372" s="166"/>
      <c r="CZ2372" s="166"/>
      <c r="DA2372" s="166"/>
      <c r="DB2372" s="166"/>
      <c r="DC2372" s="166"/>
      <c r="DD2372" s="166"/>
      <c r="DE2372" s="166"/>
      <c r="DF2372" s="166"/>
      <c r="DG2372" s="166"/>
      <c r="DH2372" s="166"/>
      <c r="DI2372" s="166"/>
      <c r="DJ2372" s="166"/>
      <c r="DK2372" s="166"/>
      <c r="DL2372" s="166"/>
      <c r="DM2372" s="166"/>
      <c r="DN2372" s="166"/>
      <c r="DO2372" s="166"/>
      <c r="DP2372" s="166"/>
      <c r="DQ2372" s="166"/>
      <c r="DR2372" s="166"/>
      <c r="DS2372" s="166"/>
      <c r="DT2372" s="166"/>
      <c r="DU2372" s="166"/>
      <c r="DV2372" s="166"/>
      <c r="DW2372" s="166"/>
      <c r="DX2372" s="166"/>
      <c r="DY2372" s="166"/>
      <c r="DZ2372" s="166"/>
      <c r="EA2372" s="166"/>
      <c r="EB2372" s="166"/>
      <c r="EC2372" s="166"/>
      <c r="ED2372" s="166"/>
      <c r="EE2372" s="166"/>
      <c r="EF2372" s="166"/>
      <c r="EG2372" s="166"/>
      <c r="EH2372" s="166"/>
      <c r="EI2372" s="166"/>
      <c r="EJ2372" s="166"/>
      <c r="EK2372" s="166"/>
      <c r="EL2372" s="166"/>
      <c r="EM2372" s="166"/>
      <c r="EN2372" s="166"/>
      <c r="EO2372" s="166"/>
      <c r="EP2372" s="166"/>
      <c r="EQ2372" s="166"/>
      <c r="ER2372" s="166"/>
      <c r="ES2372" s="166"/>
      <c r="ET2372" s="166"/>
      <c r="EU2372" s="166"/>
      <c r="EV2372" s="166"/>
      <c r="EW2372" s="166"/>
      <c r="EX2372" s="166"/>
      <c r="EY2372" s="166"/>
      <c r="EZ2372" s="166"/>
      <c r="FA2372" s="166"/>
      <c r="FB2372" s="166"/>
      <c r="FC2372" s="166"/>
      <c r="FD2372" s="166"/>
      <c r="FE2372" s="166"/>
      <c r="FF2372" s="166"/>
      <c r="FG2372" s="166"/>
      <c r="FH2372" s="166"/>
      <c r="FI2372" s="166"/>
      <c r="FJ2372" s="166"/>
    </row>
    <row r="2373" spans="13:166" s="19" customFormat="1">
      <c r="M2373" s="166"/>
      <c r="N2373" s="166"/>
      <c r="O2373" s="166"/>
      <c r="P2373" s="166"/>
      <c r="Q2373" s="166"/>
      <c r="R2373" s="166"/>
      <c r="S2373" s="166"/>
      <c r="T2373" s="166"/>
      <c r="U2373" s="166"/>
      <c r="V2373" s="166"/>
      <c r="W2373" s="166"/>
      <c r="X2373" s="166"/>
      <c r="Y2373" s="166"/>
      <c r="Z2373" s="166"/>
      <c r="AA2373" s="166"/>
      <c r="AB2373" s="166"/>
      <c r="AC2373" s="166"/>
      <c r="AD2373" s="166"/>
      <c r="AE2373" s="166"/>
      <c r="AF2373" s="166"/>
      <c r="AG2373" s="166"/>
      <c r="AH2373" s="167"/>
      <c r="AI2373" s="167"/>
      <c r="AJ2373" s="167"/>
      <c r="AK2373" s="167"/>
      <c r="AL2373" s="167"/>
      <c r="AM2373" s="167"/>
      <c r="AN2373" s="167"/>
      <c r="AO2373" s="167"/>
      <c r="AP2373" s="167"/>
      <c r="AQ2373" s="167"/>
      <c r="AR2373" s="167"/>
      <c r="AS2373" s="167"/>
      <c r="AT2373" s="167"/>
      <c r="AU2373" s="167"/>
      <c r="AV2373" s="167"/>
      <c r="AW2373" s="167"/>
      <c r="AX2373" s="167"/>
      <c r="AY2373" s="167"/>
      <c r="AZ2373" s="167"/>
      <c r="BA2373" s="167"/>
      <c r="BB2373" s="167"/>
      <c r="BC2373" s="167"/>
      <c r="BD2373" s="167"/>
      <c r="BE2373" s="167"/>
      <c r="BF2373" s="167"/>
      <c r="BG2373" s="167"/>
      <c r="BH2373" s="167"/>
      <c r="BI2373" s="167"/>
      <c r="BJ2373" s="167"/>
      <c r="BK2373" s="167"/>
      <c r="BL2373" s="166"/>
      <c r="BM2373" s="166"/>
      <c r="BN2373" s="166"/>
      <c r="BO2373" s="166"/>
      <c r="BP2373" s="166"/>
      <c r="BQ2373" s="166"/>
      <c r="BR2373" s="166"/>
      <c r="BS2373" s="166"/>
      <c r="BT2373" s="166"/>
      <c r="BU2373" s="166"/>
      <c r="BV2373" s="166"/>
      <c r="BW2373" s="166"/>
      <c r="BX2373" s="166"/>
      <c r="BY2373" s="166"/>
      <c r="BZ2373" s="166"/>
      <c r="CA2373" s="166"/>
      <c r="CB2373" s="166"/>
      <c r="CC2373" s="166"/>
      <c r="CD2373" s="166"/>
      <c r="CE2373" s="166"/>
      <c r="CF2373" s="166"/>
      <c r="CG2373" s="166"/>
      <c r="CH2373" s="166"/>
      <c r="CI2373" s="166"/>
      <c r="CJ2373" s="166"/>
      <c r="CK2373" s="166"/>
      <c r="CL2373" s="166"/>
      <c r="CM2373" s="166"/>
      <c r="CN2373" s="166"/>
      <c r="CO2373" s="166"/>
      <c r="CP2373" s="166"/>
      <c r="CQ2373" s="166"/>
      <c r="CR2373" s="166"/>
      <c r="CS2373" s="166"/>
      <c r="CT2373" s="166"/>
      <c r="CU2373" s="166"/>
      <c r="CV2373" s="166"/>
      <c r="CW2373" s="166"/>
      <c r="CX2373" s="166"/>
      <c r="CY2373" s="166"/>
      <c r="CZ2373" s="166"/>
      <c r="DA2373" s="166"/>
      <c r="DB2373" s="166"/>
      <c r="DC2373" s="166"/>
      <c r="DD2373" s="166"/>
      <c r="DE2373" s="166"/>
      <c r="DF2373" s="166"/>
      <c r="DG2373" s="166"/>
      <c r="DH2373" s="166"/>
      <c r="DI2373" s="166"/>
      <c r="DJ2373" s="166"/>
      <c r="DK2373" s="166"/>
      <c r="DL2373" s="166"/>
      <c r="DM2373" s="166"/>
      <c r="DN2373" s="166"/>
      <c r="DO2373" s="166"/>
      <c r="DP2373" s="166"/>
      <c r="DQ2373" s="166"/>
      <c r="DR2373" s="166"/>
      <c r="DS2373" s="166"/>
      <c r="DT2373" s="166"/>
      <c r="DU2373" s="166"/>
      <c r="DV2373" s="166"/>
      <c r="DW2373" s="166"/>
      <c r="DX2373" s="166"/>
      <c r="DY2373" s="166"/>
      <c r="DZ2373" s="166"/>
      <c r="EA2373" s="166"/>
      <c r="EB2373" s="166"/>
      <c r="EC2373" s="166"/>
      <c r="ED2373" s="166"/>
      <c r="EE2373" s="166"/>
      <c r="EF2373" s="166"/>
      <c r="EG2373" s="166"/>
      <c r="EH2373" s="166"/>
      <c r="EI2373" s="166"/>
      <c r="EJ2373" s="166"/>
      <c r="EK2373" s="166"/>
      <c r="EL2373" s="166"/>
      <c r="EM2373" s="166"/>
      <c r="EN2373" s="166"/>
      <c r="EO2373" s="166"/>
      <c r="EP2373" s="166"/>
      <c r="EQ2373" s="166"/>
      <c r="ER2373" s="166"/>
      <c r="ES2373" s="166"/>
      <c r="ET2373" s="166"/>
      <c r="EU2373" s="166"/>
      <c r="EV2373" s="166"/>
      <c r="EW2373" s="166"/>
      <c r="EX2373" s="166"/>
      <c r="EY2373" s="166"/>
      <c r="EZ2373" s="166"/>
      <c r="FA2373" s="166"/>
      <c r="FB2373" s="166"/>
      <c r="FC2373" s="166"/>
      <c r="FD2373" s="166"/>
      <c r="FE2373" s="166"/>
      <c r="FF2373" s="166"/>
      <c r="FG2373" s="166"/>
      <c r="FH2373" s="166"/>
      <c r="FI2373" s="166"/>
      <c r="FJ2373" s="166"/>
    </row>
    <row r="2374" spans="13:166" s="19" customFormat="1">
      <c r="M2374" s="166"/>
      <c r="N2374" s="166"/>
      <c r="O2374" s="166"/>
      <c r="P2374" s="166"/>
      <c r="Q2374" s="166"/>
      <c r="R2374" s="166"/>
      <c r="S2374" s="166"/>
      <c r="T2374" s="166"/>
      <c r="U2374" s="166"/>
      <c r="V2374" s="166"/>
      <c r="W2374" s="166"/>
      <c r="X2374" s="166"/>
      <c r="Y2374" s="166"/>
      <c r="Z2374" s="166"/>
      <c r="AA2374" s="166"/>
      <c r="AB2374" s="166"/>
      <c r="AC2374" s="166"/>
      <c r="AD2374" s="166"/>
      <c r="AE2374" s="166"/>
      <c r="AF2374" s="166"/>
      <c r="AG2374" s="166"/>
      <c r="AH2374" s="167"/>
      <c r="AI2374" s="167"/>
      <c r="AJ2374" s="167"/>
      <c r="AK2374" s="167"/>
      <c r="AL2374" s="167"/>
      <c r="AM2374" s="167"/>
      <c r="AN2374" s="167"/>
      <c r="AO2374" s="167"/>
      <c r="AP2374" s="167"/>
      <c r="AQ2374" s="167"/>
      <c r="AR2374" s="167"/>
      <c r="AS2374" s="167"/>
      <c r="AT2374" s="167"/>
      <c r="AU2374" s="167"/>
      <c r="AV2374" s="167"/>
      <c r="AW2374" s="167"/>
      <c r="AX2374" s="167"/>
      <c r="AY2374" s="167"/>
      <c r="AZ2374" s="167"/>
      <c r="BA2374" s="167"/>
      <c r="BB2374" s="167"/>
      <c r="BC2374" s="167"/>
      <c r="BD2374" s="167"/>
      <c r="BE2374" s="167"/>
      <c r="BF2374" s="167"/>
      <c r="BG2374" s="167"/>
      <c r="BH2374" s="167"/>
      <c r="BI2374" s="167"/>
      <c r="BJ2374" s="167"/>
      <c r="BK2374" s="167"/>
      <c r="BL2374" s="166"/>
      <c r="BM2374" s="166"/>
      <c r="BN2374" s="166"/>
      <c r="BO2374" s="166"/>
      <c r="BP2374" s="166"/>
      <c r="BQ2374" s="166"/>
      <c r="BR2374" s="166"/>
      <c r="BS2374" s="166"/>
      <c r="BT2374" s="166"/>
      <c r="BU2374" s="166"/>
      <c r="BV2374" s="166"/>
      <c r="BW2374" s="166"/>
      <c r="BX2374" s="166"/>
      <c r="BY2374" s="166"/>
      <c r="BZ2374" s="166"/>
      <c r="CA2374" s="166"/>
      <c r="CB2374" s="166"/>
      <c r="CC2374" s="166"/>
      <c r="CD2374" s="166"/>
      <c r="CE2374" s="166"/>
      <c r="CF2374" s="166"/>
      <c r="CG2374" s="166"/>
      <c r="CH2374" s="166"/>
      <c r="CI2374" s="166"/>
      <c r="CJ2374" s="166"/>
      <c r="CK2374" s="166"/>
      <c r="CL2374" s="166"/>
      <c r="CM2374" s="166"/>
      <c r="CN2374" s="166"/>
      <c r="CO2374" s="166"/>
      <c r="CP2374" s="166"/>
      <c r="CQ2374" s="166"/>
      <c r="CR2374" s="166"/>
      <c r="CS2374" s="166"/>
      <c r="CT2374" s="166"/>
      <c r="CU2374" s="166"/>
      <c r="CV2374" s="166"/>
      <c r="CW2374" s="166"/>
      <c r="CX2374" s="166"/>
      <c r="CY2374" s="166"/>
      <c r="CZ2374" s="166"/>
      <c r="DA2374" s="166"/>
      <c r="DB2374" s="166"/>
      <c r="DC2374" s="166"/>
      <c r="DD2374" s="166"/>
      <c r="DE2374" s="166"/>
      <c r="DF2374" s="166"/>
      <c r="DG2374" s="166"/>
      <c r="DH2374" s="166"/>
      <c r="DI2374" s="166"/>
      <c r="DJ2374" s="166"/>
      <c r="DK2374" s="166"/>
      <c r="DL2374" s="166"/>
      <c r="DM2374" s="166"/>
      <c r="DN2374" s="166"/>
      <c r="DO2374" s="166"/>
      <c r="DP2374" s="166"/>
      <c r="DQ2374" s="166"/>
      <c r="DR2374" s="166"/>
      <c r="DS2374" s="166"/>
      <c r="DT2374" s="166"/>
      <c r="DU2374" s="166"/>
      <c r="DV2374" s="166"/>
      <c r="DW2374" s="166"/>
      <c r="DX2374" s="166"/>
      <c r="DY2374" s="166"/>
      <c r="DZ2374" s="166"/>
      <c r="EA2374" s="166"/>
      <c r="EB2374" s="166"/>
      <c r="EC2374" s="166"/>
      <c r="ED2374" s="166"/>
      <c r="EE2374" s="166"/>
      <c r="EF2374" s="166"/>
      <c r="EG2374" s="166"/>
      <c r="EH2374" s="166"/>
      <c r="EI2374" s="166"/>
      <c r="EJ2374" s="166"/>
      <c r="EK2374" s="166"/>
      <c r="EL2374" s="166"/>
      <c r="EM2374" s="166"/>
      <c r="EN2374" s="166"/>
      <c r="EO2374" s="166"/>
      <c r="EP2374" s="166"/>
      <c r="EQ2374" s="166"/>
      <c r="ER2374" s="166"/>
      <c r="ES2374" s="166"/>
      <c r="ET2374" s="166"/>
      <c r="EU2374" s="166"/>
      <c r="EV2374" s="166"/>
      <c r="EW2374" s="166"/>
      <c r="EX2374" s="166"/>
      <c r="EY2374" s="166"/>
      <c r="EZ2374" s="166"/>
      <c r="FA2374" s="166"/>
      <c r="FB2374" s="166"/>
      <c r="FC2374" s="166"/>
      <c r="FD2374" s="166"/>
      <c r="FE2374" s="166"/>
      <c r="FF2374" s="166"/>
      <c r="FG2374" s="166"/>
      <c r="FH2374" s="166"/>
      <c r="FI2374" s="166"/>
      <c r="FJ2374" s="166"/>
    </row>
    <row r="2375" spans="13:166" s="19" customFormat="1">
      <c r="M2375" s="166"/>
      <c r="N2375" s="166"/>
      <c r="O2375" s="166"/>
      <c r="P2375" s="166"/>
      <c r="Q2375" s="166"/>
      <c r="R2375" s="166"/>
      <c r="S2375" s="166"/>
      <c r="T2375" s="166"/>
      <c r="U2375" s="166"/>
      <c r="V2375" s="166"/>
      <c r="W2375" s="166"/>
      <c r="X2375" s="166"/>
      <c r="Y2375" s="166"/>
      <c r="Z2375" s="166"/>
      <c r="AA2375" s="166"/>
      <c r="AB2375" s="166"/>
      <c r="AC2375" s="166"/>
      <c r="AD2375" s="166"/>
      <c r="AE2375" s="166"/>
      <c r="AF2375" s="166"/>
      <c r="AG2375" s="166"/>
      <c r="AH2375" s="167"/>
      <c r="AI2375" s="167"/>
      <c r="AJ2375" s="167"/>
      <c r="AK2375" s="167"/>
      <c r="AL2375" s="167"/>
      <c r="AM2375" s="167"/>
      <c r="AN2375" s="167"/>
      <c r="AO2375" s="167"/>
      <c r="AP2375" s="167"/>
      <c r="AQ2375" s="167"/>
      <c r="AR2375" s="167"/>
      <c r="AS2375" s="167"/>
      <c r="AT2375" s="167"/>
      <c r="AU2375" s="167"/>
      <c r="AV2375" s="167"/>
      <c r="AW2375" s="167"/>
      <c r="AX2375" s="167"/>
      <c r="AY2375" s="167"/>
      <c r="AZ2375" s="167"/>
      <c r="BA2375" s="167"/>
      <c r="BB2375" s="167"/>
      <c r="BC2375" s="167"/>
      <c r="BD2375" s="167"/>
      <c r="BE2375" s="167"/>
      <c r="BF2375" s="167"/>
      <c r="BG2375" s="167"/>
      <c r="BH2375" s="167"/>
      <c r="BI2375" s="167"/>
      <c r="BJ2375" s="167"/>
      <c r="BK2375" s="167"/>
      <c r="BL2375" s="166"/>
      <c r="BM2375" s="166"/>
      <c r="BN2375" s="166"/>
      <c r="BO2375" s="166"/>
      <c r="BP2375" s="166"/>
      <c r="BQ2375" s="166"/>
      <c r="BR2375" s="166"/>
      <c r="BS2375" s="166"/>
      <c r="BT2375" s="166"/>
      <c r="BU2375" s="166"/>
      <c r="BV2375" s="166"/>
      <c r="BW2375" s="166"/>
      <c r="BX2375" s="166"/>
      <c r="BY2375" s="166"/>
      <c r="BZ2375" s="166"/>
      <c r="CA2375" s="166"/>
      <c r="CB2375" s="166"/>
      <c r="CC2375" s="166"/>
      <c r="CD2375" s="166"/>
      <c r="CE2375" s="166"/>
      <c r="CF2375" s="166"/>
      <c r="CG2375" s="166"/>
      <c r="CH2375" s="166"/>
      <c r="CI2375" s="166"/>
      <c r="CJ2375" s="166"/>
      <c r="CK2375" s="166"/>
      <c r="CL2375" s="166"/>
      <c r="CM2375" s="166"/>
      <c r="CN2375" s="166"/>
      <c r="CO2375" s="166"/>
      <c r="CP2375" s="166"/>
      <c r="CQ2375" s="166"/>
      <c r="CR2375" s="166"/>
      <c r="CS2375" s="166"/>
      <c r="CT2375" s="166"/>
      <c r="CU2375" s="166"/>
      <c r="CV2375" s="166"/>
      <c r="CW2375" s="166"/>
      <c r="CX2375" s="166"/>
      <c r="CY2375" s="166"/>
      <c r="CZ2375" s="166"/>
      <c r="DA2375" s="166"/>
      <c r="DB2375" s="166"/>
      <c r="DC2375" s="166"/>
      <c r="DD2375" s="166"/>
      <c r="DE2375" s="166"/>
      <c r="DF2375" s="166"/>
      <c r="DG2375" s="166"/>
      <c r="DH2375" s="166"/>
      <c r="DI2375" s="166"/>
      <c r="DJ2375" s="166"/>
      <c r="DK2375" s="166"/>
      <c r="DL2375" s="166"/>
      <c r="DM2375" s="166"/>
      <c r="DN2375" s="166"/>
      <c r="DO2375" s="166"/>
      <c r="DP2375" s="166"/>
      <c r="DQ2375" s="166"/>
      <c r="DR2375" s="166"/>
      <c r="DS2375" s="166"/>
      <c r="DT2375" s="166"/>
      <c r="DU2375" s="166"/>
      <c r="DV2375" s="166"/>
      <c r="DW2375" s="166"/>
      <c r="DX2375" s="166"/>
      <c r="DY2375" s="166"/>
      <c r="DZ2375" s="166"/>
      <c r="EA2375" s="166"/>
      <c r="EB2375" s="166"/>
      <c r="EC2375" s="166"/>
      <c r="ED2375" s="166"/>
      <c r="EE2375" s="166"/>
      <c r="EF2375" s="166"/>
      <c r="EG2375" s="166"/>
      <c r="EH2375" s="166"/>
      <c r="EI2375" s="166"/>
      <c r="EJ2375" s="166"/>
      <c r="EK2375" s="166"/>
      <c r="EL2375" s="166"/>
      <c r="EM2375" s="166"/>
      <c r="EN2375" s="166"/>
      <c r="EO2375" s="166"/>
      <c r="EP2375" s="166"/>
      <c r="EQ2375" s="166"/>
      <c r="ER2375" s="166"/>
      <c r="ES2375" s="166"/>
      <c r="ET2375" s="166"/>
      <c r="EU2375" s="166"/>
      <c r="EV2375" s="166"/>
      <c r="EW2375" s="166"/>
      <c r="EX2375" s="166"/>
      <c r="EY2375" s="166"/>
      <c r="EZ2375" s="166"/>
      <c r="FA2375" s="166"/>
      <c r="FB2375" s="166"/>
      <c r="FC2375" s="166"/>
      <c r="FD2375" s="166"/>
      <c r="FE2375" s="166"/>
      <c r="FF2375" s="166"/>
      <c r="FG2375" s="166"/>
      <c r="FH2375" s="166"/>
      <c r="FI2375" s="166"/>
      <c r="FJ2375" s="166"/>
    </row>
    <row r="2376" spans="13:166" s="19" customFormat="1">
      <c r="M2376" s="166"/>
      <c r="N2376" s="166"/>
      <c r="O2376" s="166"/>
      <c r="P2376" s="166"/>
      <c r="Q2376" s="166"/>
      <c r="R2376" s="166"/>
      <c r="S2376" s="166"/>
      <c r="T2376" s="166"/>
      <c r="U2376" s="166"/>
      <c r="V2376" s="166"/>
      <c r="W2376" s="166"/>
      <c r="X2376" s="166"/>
      <c r="Y2376" s="166"/>
      <c r="Z2376" s="166"/>
      <c r="AA2376" s="166"/>
      <c r="AB2376" s="166"/>
      <c r="AC2376" s="166"/>
      <c r="AD2376" s="166"/>
      <c r="AE2376" s="166"/>
      <c r="AF2376" s="166"/>
      <c r="AG2376" s="166"/>
      <c r="AH2376" s="167"/>
      <c r="AI2376" s="167"/>
      <c r="AJ2376" s="167"/>
      <c r="AK2376" s="167"/>
      <c r="AL2376" s="167"/>
      <c r="AM2376" s="167"/>
      <c r="AN2376" s="167"/>
      <c r="AO2376" s="167"/>
      <c r="AP2376" s="167"/>
      <c r="AQ2376" s="167"/>
      <c r="AR2376" s="167"/>
      <c r="AS2376" s="167"/>
      <c r="AT2376" s="167"/>
      <c r="AU2376" s="167"/>
      <c r="AV2376" s="167"/>
      <c r="AW2376" s="167"/>
      <c r="AX2376" s="167"/>
      <c r="AY2376" s="167"/>
      <c r="AZ2376" s="167"/>
      <c r="BA2376" s="167"/>
      <c r="BB2376" s="167"/>
      <c r="BC2376" s="167"/>
      <c r="BD2376" s="167"/>
      <c r="BE2376" s="167"/>
      <c r="BF2376" s="167"/>
      <c r="BG2376" s="167"/>
      <c r="BH2376" s="167"/>
      <c r="BI2376" s="167"/>
      <c r="BJ2376" s="167"/>
      <c r="BK2376" s="167"/>
      <c r="BL2376" s="166"/>
      <c r="BM2376" s="166"/>
      <c r="BN2376" s="166"/>
      <c r="BO2376" s="166"/>
      <c r="BP2376" s="166"/>
      <c r="BQ2376" s="166"/>
      <c r="BR2376" s="166"/>
      <c r="BS2376" s="166"/>
      <c r="BT2376" s="166"/>
      <c r="BU2376" s="166"/>
      <c r="BV2376" s="166"/>
      <c r="BW2376" s="166"/>
      <c r="BX2376" s="166"/>
      <c r="BY2376" s="166"/>
      <c r="BZ2376" s="166"/>
      <c r="CA2376" s="166"/>
      <c r="CB2376" s="166"/>
      <c r="CC2376" s="166"/>
      <c r="CD2376" s="166"/>
      <c r="CE2376" s="166"/>
      <c r="CF2376" s="166"/>
      <c r="CG2376" s="166"/>
      <c r="CH2376" s="166"/>
      <c r="CI2376" s="166"/>
      <c r="CJ2376" s="166"/>
      <c r="CK2376" s="166"/>
      <c r="CL2376" s="166"/>
      <c r="CM2376" s="166"/>
      <c r="CN2376" s="166"/>
      <c r="CO2376" s="166"/>
      <c r="CP2376" s="166"/>
      <c r="CQ2376" s="166"/>
      <c r="CR2376" s="166"/>
      <c r="CS2376" s="166"/>
      <c r="CT2376" s="166"/>
      <c r="CU2376" s="166"/>
      <c r="CV2376" s="166"/>
      <c r="CW2376" s="166"/>
      <c r="CX2376" s="166"/>
      <c r="CY2376" s="166"/>
      <c r="CZ2376" s="166"/>
      <c r="DA2376" s="166"/>
      <c r="DB2376" s="166"/>
      <c r="DC2376" s="166"/>
      <c r="DD2376" s="166"/>
      <c r="DE2376" s="166"/>
      <c r="DF2376" s="166"/>
      <c r="DG2376" s="166"/>
      <c r="DH2376" s="166"/>
      <c r="DI2376" s="166"/>
      <c r="DJ2376" s="166"/>
      <c r="DK2376" s="166"/>
      <c r="DL2376" s="166"/>
      <c r="DM2376" s="166"/>
      <c r="DN2376" s="166"/>
      <c r="DO2376" s="166"/>
      <c r="DP2376" s="166"/>
      <c r="DQ2376" s="166"/>
      <c r="DR2376" s="166"/>
      <c r="DS2376" s="166"/>
      <c r="DT2376" s="166"/>
      <c r="DU2376" s="166"/>
      <c r="DV2376" s="166"/>
      <c r="DW2376" s="166"/>
      <c r="DX2376" s="166"/>
      <c r="DY2376" s="166"/>
      <c r="DZ2376" s="166"/>
      <c r="EA2376" s="166"/>
      <c r="EB2376" s="166"/>
      <c r="EC2376" s="166"/>
      <c r="ED2376" s="166"/>
      <c r="EE2376" s="166"/>
      <c r="EF2376" s="166"/>
      <c r="EG2376" s="166"/>
      <c r="EH2376" s="166"/>
      <c r="EI2376" s="166"/>
      <c r="EJ2376" s="166"/>
      <c r="EK2376" s="166"/>
      <c r="EL2376" s="166"/>
      <c r="EM2376" s="166"/>
      <c r="EN2376" s="166"/>
      <c r="EO2376" s="166"/>
      <c r="EP2376" s="166"/>
      <c r="EQ2376" s="166"/>
      <c r="ER2376" s="166"/>
      <c r="ES2376" s="166"/>
      <c r="ET2376" s="166"/>
      <c r="EU2376" s="166"/>
      <c r="EV2376" s="166"/>
      <c r="EW2376" s="166"/>
      <c r="EX2376" s="166"/>
      <c r="EY2376" s="166"/>
      <c r="EZ2376" s="166"/>
      <c r="FA2376" s="166"/>
      <c r="FB2376" s="166"/>
      <c r="FC2376" s="166"/>
      <c r="FD2376" s="166"/>
      <c r="FE2376" s="166"/>
      <c r="FF2376" s="166"/>
      <c r="FG2376" s="166"/>
      <c r="FH2376" s="166"/>
      <c r="FI2376" s="166"/>
      <c r="FJ2376" s="166"/>
    </row>
    <row r="2377" spans="13:166" s="19" customFormat="1">
      <c r="M2377" s="166"/>
      <c r="N2377" s="166"/>
      <c r="O2377" s="166"/>
      <c r="P2377" s="166"/>
      <c r="Q2377" s="166"/>
      <c r="R2377" s="166"/>
      <c r="S2377" s="166"/>
      <c r="T2377" s="166"/>
      <c r="U2377" s="166"/>
      <c r="V2377" s="166"/>
      <c r="W2377" s="166"/>
      <c r="X2377" s="166"/>
      <c r="Y2377" s="166"/>
      <c r="Z2377" s="166"/>
      <c r="AA2377" s="166"/>
      <c r="AB2377" s="166"/>
      <c r="AC2377" s="166"/>
      <c r="AD2377" s="166"/>
      <c r="AE2377" s="166"/>
      <c r="AF2377" s="166"/>
      <c r="AG2377" s="166"/>
      <c r="AH2377" s="167"/>
      <c r="AI2377" s="167"/>
      <c r="AJ2377" s="167"/>
      <c r="AK2377" s="167"/>
      <c r="AL2377" s="167"/>
      <c r="AM2377" s="167"/>
      <c r="AN2377" s="167"/>
      <c r="AO2377" s="167"/>
      <c r="AP2377" s="167"/>
      <c r="AQ2377" s="167"/>
      <c r="AR2377" s="167"/>
      <c r="AS2377" s="167"/>
      <c r="AT2377" s="167"/>
      <c r="AU2377" s="167"/>
      <c r="AV2377" s="167"/>
      <c r="AW2377" s="167"/>
      <c r="AX2377" s="167"/>
      <c r="AY2377" s="167"/>
      <c r="AZ2377" s="167"/>
      <c r="BA2377" s="167"/>
      <c r="BB2377" s="167"/>
      <c r="BC2377" s="167"/>
      <c r="BD2377" s="167"/>
      <c r="BE2377" s="167"/>
      <c r="BF2377" s="167"/>
      <c r="BG2377" s="167"/>
      <c r="BH2377" s="167"/>
      <c r="BI2377" s="167"/>
      <c r="BJ2377" s="167"/>
      <c r="BK2377" s="167"/>
      <c r="BL2377" s="166"/>
      <c r="BM2377" s="166"/>
      <c r="BN2377" s="166"/>
      <c r="BO2377" s="166"/>
      <c r="BP2377" s="166"/>
      <c r="BQ2377" s="166"/>
      <c r="BR2377" s="166"/>
      <c r="BS2377" s="166"/>
      <c r="BT2377" s="166"/>
      <c r="BU2377" s="166"/>
      <c r="BV2377" s="166"/>
      <c r="BW2377" s="166"/>
      <c r="BX2377" s="166"/>
      <c r="BY2377" s="166"/>
      <c r="BZ2377" s="166"/>
      <c r="CA2377" s="166"/>
      <c r="CB2377" s="166"/>
      <c r="CC2377" s="166"/>
      <c r="CD2377" s="166"/>
      <c r="CE2377" s="166"/>
      <c r="CF2377" s="166"/>
      <c r="CG2377" s="166"/>
      <c r="CH2377" s="166"/>
      <c r="CI2377" s="166"/>
      <c r="CJ2377" s="166"/>
      <c r="CK2377" s="166"/>
      <c r="CL2377" s="166"/>
      <c r="CM2377" s="166"/>
      <c r="CN2377" s="166"/>
      <c r="CO2377" s="166"/>
      <c r="CP2377" s="166"/>
      <c r="CQ2377" s="166"/>
      <c r="CR2377" s="166"/>
      <c r="CS2377" s="166"/>
      <c r="CT2377" s="166"/>
      <c r="CU2377" s="166"/>
      <c r="CV2377" s="166"/>
      <c r="CW2377" s="166"/>
      <c r="CX2377" s="166"/>
      <c r="CY2377" s="166"/>
      <c r="CZ2377" s="166"/>
      <c r="DA2377" s="166"/>
      <c r="DB2377" s="166"/>
      <c r="DC2377" s="166"/>
      <c r="DD2377" s="166"/>
      <c r="DE2377" s="166"/>
      <c r="DF2377" s="166"/>
      <c r="DG2377" s="166"/>
      <c r="DH2377" s="166"/>
      <c r="DI2377" s="166"/>
      <c r="DJ2377" s="166"/>
      <c r="DK2377" s="166"/>
      <c r="DL2377" s="166"/>
      <c r="DM2377" s="166"/>
      <c r="DN2377" s="166"/>
      <c r="DO2377" s="166"/>
      <c r="DP2377" s="166"/>
      <c r="DQ2377" s="166"/>
      <c r="DR2377" s="166"/>
      <c r="DS2377" s="166"/>
      <c r="DT2377" s="166"/>
      <c r="DU2377" s="166"/>
      <c r="DV2377" s="166"/>
      <c r="DW2377" s="166"/>
      <c r="DX2377" s="166"/>
      <c r="DY2377" s="166"/>
      <c r="DZ2377" s="166"/>
      <c r="EA2377" s="166"/>
      <c r="EB2377" s="166"/>
      <c r="EC2377" s="166"/>
      <c r="ED2377" s="166"/>
      <c r="EE2377" s="166"/>
      <c r="EF2377" s="166"/>
      <c r="EG2377" s="166"/>
      <c r="EH2377" s="166"/>
      <c r="EI2377" s="166"/>
      <c r="EJ2377" s="166"/>
      <c r="EK2377" s="166"/>
      <c r="EL2377" s="166"/>
      <c r="EM2377" s="166"/>
      <c r="EN2377" s="166"/>
      <c r="EO2377" s="166"/>
      <c r="EP2377" s="166"/>
      <c r="EQ2377" s="166"/>
      <c r="ER2377" s="166"/>
      <c r="ES2377" s="166"/>
      <c r="ET2377" s="166"/>
      <c r="EU2377" s="166"/>
      <c r="EV2377" s="166"/>
      <c r="EW2377" s="166"/>
      <c r="EX2377" s="166"/>
      <c r="EY2377" s="166"/>
      <c r="EZ2377" s="166"/>
      <c r="FA2377" s="166"/>
      <c r="FB2377" s="166"/>
      <c r="FC2377" s="166"/>
      <c r="FD2377" s="166"/>
      <c r="FE2377" s="166"/>
      <c r="FF2377" s="166"/>
      <c r="FG2377" s="166"/>
      <c r="FH2377" s="166"/>
      <c r="FI2377" s="166"/>
      <c r="FJ2377" s="166"/>
    </row>
    <row r="2378" spans="13:166" s="19" customFormat="1">
      <c r="M2378" s="166"/>
      <c r="N2378" s="166"/>
      <c r="O2378" s="166"/>
      <c r="P2378" s="166"/>
      <c r="Q2378" s="166"/>
      <c r="R2378" s="166"/>
      <c r="S2378" s="166"/>
      <c r="T2378" s="166"/>
      <c r="U2378" s="166"/>
      <c r="V2378" s="166"/>
      <c r="W2378" s="166"/>
      <c r="X2378" s="166"/>
      <c r="Y2378" s="166"/>
      <c r="Z2378" s="166"/>
      <c r="AA2378" s="166"/>
      <c r="AB2378" s="166"/>
      <c r="AC2378" s="166"/>
      <c r="AD2378" s="166"/>
      <c r="AE2378" s="166"/>
      <c r="AF2378" s="166"/>
      <c r="AG2378" s="166"/>
      <c r="AH2378" s="167"/>
      <c r="AI2378" s="167"/>
      <c r="AJ2378" s="167"/>
      <c r="AK2378" s="167"/>
      <c r="AL2378" s="167"/>
      <c r="AM2378" s="167"/>
      <c r="AN2378" s="167"/>
      <c r="AO2378" s="167"/>
      <c r="AP2378" s="167"/>
      <c r="AQ2378" s="167"/>
      <c r="AR2378" s="167"/>
      <c r="AS2378" s="167"/>
      <c r="AT2378" s="167"/>
      <c r="AU2378" s="167"/>
      <c r="AV2378" s="167"/>
      <c r="AW2378" s="167"/>
      <c r="AX2378" s="167"/>
      <c r="AY2378" s="167"/>
      <c r="AZ2378" s="167"/>
      <c r="BA2378" s="167"/>
      <c r="BB2378" s="167"/>
      <c r="BC2378" s="167"/>
      <c r="BD2378" s="167"/>
      <c r="BE2378" s="167"/>
      <c r="BF2378" s="167"/>
      <c r="BG2378" s="167"/>
      <c r="BH2378" s="167"/>
      <c r="BI2378" s="167"/>
      <c r="BJ2378" s="167"/>
      <c r="BK2378" s="167"/>
      <c r="BL2378" s="166"/>
      <c r="BM2378" s="166"/>
      <c r="BN2378" s="166"/>
      <c r="BO2378" s="166"/>
      <c r="BP2378" s="166"/>
      <c r="BQ2378" s="166"/>
      <c r="BR2378" s="166"/>
      <c r="BS2378" s="166"/>
      <c r="BT2378" s="166"/>
      <c r="BU2378" s="166"/>
      <c r="BV2378" s="166"/>
      <c r="BW2378" s="166"/>
      <c r="BX2378" s="166"/>
      <c r="BY2378" s="166"/>
      <c r="BZ2378" s="166"/>
      <c r="CA2378" s="166"/>
      <c r="CB2378" s="166"/>
      <c r="CC2378" s="166"/>
      <c r="CD2378" s="166"/>
      <c r="CE2378" s="166"/>
      <c r="CF2378" s="166"/>
      <c r="CG2378" s="166"/>
      <c r="CH2378" s="166"/>
      <c r="CI2378" s="166"/>
      <c r="CJ2378" s="166"/>
      <c r="CK2378" s="166"/>
      <c r="CL2378" s="166"/>
      <c r="CM2378" s="166"/>
      <c r="CN2378" s="166"/>
      <c r="CO2378" s="166"/>
      <c r="CP2378" s="166"/>
      <c r="CQ2378" s="166"/>
      <c r="CR2378" s="166"/>
      <c r="CS2378" s="166"/>
      <c r="CT2378" s="166"/>
      <c r="CU2378" s="166"/>
      <c r="CV2378" s="166"/>
      <c r="CW2378" s="166"/>
      <c r="CX2378" s="166"/>
      <c r="CY2378" s="166"/>
      <c r="CZ2378" s="166"/>
      <c r="DA2378" s="166"/>
      <c r="DB2378" s="166"/>
      <c r="DC2378" s="166"/>
      <c r="DD2378" s="166"/>
      <c r="DE2378" s="166"/>
      <c r="DF2378" s="166"/>
      <c r="DG2378" s="166"/>
      <c r="DH2378" s="166"/>
      <c r="DI2378" s="166"/>
      <c r="DJ2378" s="166"/>
      <c r="DK2378" s="166"/>
      <c r="DL2378" s="166"/>
      <c r="DM2378" s="166"/>
      <c r="DN2378" s="166"/>
      <c r="DO2378" s="166"/>
      <c r="DP2378" s="166"/>
      <c r="DQ2378" s="166"/>
      <c r="DR2378" s="166"/>
      <c r="DS2378" s="166"/>
      <c r="DT2378" s="166"/>
      <c r="DU2378" s="166"/>
      <c r="DV2378" s="166"/>
      <c r="DW2378" s="166"/>
      <c r="DX2378" s="166"/>
      <c r="DY2378" s="166"/>
      <c r="DZ2378" s="166"/>
      <c r="EA2378" s="166"/>
      <c r="EB2378" s="166"/>
      <c r="EC2378" s="166"/>
      <c r="ED2378" s="166"/>
      <c r="EE2378" s="166"/>
      <c r="EF2378" s="166"/>
      <c r="EG2378" s="166"/>
      <c r="EH2378" s="166"/>
      <c r="EI2378" s="166"/>
      <c r="EJ2378" s="166"/>
      <c r="EK2378" s="166"/>
      <c r="EL2378" s="166"/>
      <c r="EM2378" s="166"/>
      <c r="EN2378" s="166"/>
      <c r="EO2378" s="166"/>
      <c r="EP2378" s="166"/>
      <c r="EQ2378" s="166"/>
      <c r="ER2378" s="166"/>
      <c r="ES2378" s="166"/>
      <c r="ET2378" s="166"/>
      <c r="EU2378" s="166"/>
      <c r="EV2378" s="166"/>
      <c r="EW2378" s="166"/>
      <c r="EX2378" s="166"/>
      <c r="EY2378" s="166"/>
      <c r="EZ2378" s="166"/>
      <c r="FA2378" s="166"/>
      <c r="FB2378" s="166"/>
      <c r="FC2378" s="166"/>
      <c r="FD2378" s="166"/>
      <c r="FE2378" s="166"/>
      <c r="FF2378" s="166"/>
      <c r="FG2378" s="166"/>
      <c r="FH2378" s="166"/>
      <c r="FI2378" s="166"/>
      <c r="FJ2378" s="166"/>
    </row>
    <row r="2379" spans="13:166" s="19" customFormat="1">
      <c r="M2379" s="166"/>
      <c r="N2379" s="166"/>
      <c r="O2379" s="166"/>
      <c r="P2379" s="166"/>
      <c r="Q2379" s="166"/>
      <c r="R2379" s="166"/>
      <c r="S2379" s="166"/>
      <c r="T2379" s="166"/>
      <c r="U2379" s="166"/>
      <c r="V2379" s="166"/>
      <c r="W2379" s="166"/>
      <c r="X2379" s="166"/>
      <c r="Y2379" s="166"/>
      <c r="Z2379" s="166"/>
      <c r="AA2379" s="166"/>
      <c r="AB2379" s="166"/>
      <c r="AC2379" s="166"/>
      <c r="AD2379" s="166"/>
      <c r="AE2379" s="166"/>
      <c r="AF2379" s="166"/>
      <c r="AG2379" s="166"/>
      <c r="AH2379" s="167"/>
      <c r="AI2379" s="167"/>
      <c r="AJ2379" s="167"/>
      <c r="AK2379" s="167"/>
      <c r="AL2379" s="167"/>
      <c r="AM2379" s="167"/>
      <c r="AN2379" s="167"/>
      <c r="AO2379" s="167"/>
      <c r="AP2379" s="167"/>
      <c r="AQ2379" s="167"/>
      <c r="AR2379" s="167"/>
      <c r="AS2379" s="167"/>
      <c r="AT2379" s="167"/>
      <c r="AU2379" s="167"/>
      <c r="AV2379" s="167"/>
      <c r="AW2379" s="167"/>
      <c r="AX2379" s="167"/>
      <c r="AY2379" s="167"/>
      <c r="AZ2379" s="167"/>
      <c r="BA2379" s="167"/>
      <c r="BB2379" s="167"/>
      <c r="BC2379" s="167"/>
      <c r="BD2379" s="167"/>
      <c r="BE2379" s="167"/>
      <c r="BF2379" s="167"/>
      <c r="BG2379" s="167"/>
      <c r="BH2379" s="167"/>
      <c r="BI2379" s="167"/>
      <c r="BJ2379" s="167"/>
      <c r="BK2379" s="167"/>
      <c r="BL2379" s="166"/>
      <c r="BM2379" s="166"/>
      <c r="BN2379" s="166"/>
      <c r="BO2379" s="166"/>
      <c r="BP2379" s="166"/>
      <c r="BQ2379" s="166"/>
      <c r="BR2379" s="166"/>
      <c r="BS2379" s="166"/>
      <c r="BT2379" s="166"/>
      <c r="BU2379" s="166"/>
      <c r="BV2379" s="166"/>
      <c r="BW2379" s="166"/>
      <c r="BX2379" s="166"/>
      <c r="BY2379" s="166"/>
      <c r="BZ2379" s="166"/>
      <c r="CA2379" s="166"/>
      <c r="CB2379" s="166"/>
      <c r="CC2379" s="166"/>
      <c r="CD2379" s="166"/>
      <c r="CE2379" s="166"/>
      <c r="CF2379" s="166"/>
      <c r="CG2379" s="166"/>
      <c r="CH2379" s="166"/>
      <c r="CI2379" s="166"/>
      <c r="CJ2379" s="166"/>
      <c r="CK2379" s="166"/>
      <c r="CL2379" s="166"/>
      <c r="CM2379" s="166"/>
      <c r="CN2379" s="166"/>
      <c r="CO2379" s="166"/>
      <c r="CP2379" s="166"/>
      <c r="CQ2379" s="166"/>
      <c r="CR2379" s="166"/>
      <c r="CS2379" s="166"/>
      <c r="CT2379" s="166"/>
      <c r="CU2379" s="166"/>
      <c r="CV2379" s="166"/>
      <c r="CW2379" s="166"/>
      <c r="CX2379" s="166"/>
      <c r="CY2379" s="166"/>
      <c r="CZ2379" s="166"/>
      <c r="DA2379" s="166"/>
      <c r="DB2379" s="166"/>
      <c r="DC2379" s="166"/>
      <c r="DD2379" s="166"/>
      <c r="DE2379" s="166"/>
      <c r="DF2379" s="166"/>
      <c r="DG2379" s="166"/>
      <c r="DH2379" s="166"/>
      <c r="DI2379" s="166"/>
      <c r="DJ2379" s="166"/>
      <c r="DK2379" s="166"/>
      <c r="DL2379" s="166"/>
      <c r="DM2379" s="166"/>
      <c r="DN2379" s="166"/>
      <c r="DO2379" s="166"/>
      <c r="DP2379" s="166"/>
      <c r="DQ2379" s="166"/>
      <c r="DR2379" s="166"/>
      <c r="DS2379" s="166"/>
      <c r="DT2379" s="166"/>
      <c r="DU2379" s="166"/>
      <c r="DV2379" s="166"/>
      <c r="DW2379" s="166"/>
      <c r="DX2379" s="166"/>
      <c r="DY2379" s="166"/>
      <c r="DZ2379" s="166"/>
      <c r="EA2379" s="166"/>
      <c r="EB2379" s="166"/>
      <c r="EC2379" s="166"/>
      <c r="ED2379" s="166"/>
      <c r="EE2379" s="166"/>
      <c r="EF2379" s="166"/>
      <c r="EG2379" s="166"/>
      <c r="EH2379" s="166"/>
      <c r="EI2379" s="166"/>
      <c r="EJ2379" s="166"/>
      <c r="EK2379" s="166"/>
      <c r="EL2379" s="166"/>
      <c r="EM2379" s="166"/>
      <c r="EN2379" s="166"/>
      <c r="EO2379" s="166"/>
      <c r="EP2379" s="166"/>
      <c r="EQ2379" s="166"/>
      <c r="ER2379" s="166"/>
      <c r="ES2379" s="166"/>
      <c r="ET2379" s="166"/>
      <c r="EU2379" s="166"/>
      <c r="EV2379" s="166"/>
      <c r="EW2379" s="166"/>
      <c r="EX2379" s="166"/>
      <c r="EY2379" s="166"/>
      <c r="EZ2379" s="166"/>
      <c r="FA2379" s="166"/>
      <c r="FB2379" s="166"/>
      <c r="FC2379" s="166"/>
      <c r="FD2379" s="166"/>
      <c r="FE2379" s="166"/>
      <c r="FF2379" s="166"/>
      <c r="FG2379" s="166"/>
      <c r="FH2379" s="166"/>
      <c r="FI2379" s="166"/>
      <c r="FJ2379" s="166"/>
    </row>
    <row r="2380" spans="13:166" s="19" customFormat="1">
      <c r="M2380" s="166"/>
      <c r="N2380" s="166"/>
      <c r="O2380" s="166"/>
      <c r="P2380" s="166"/>
      <c r="Q2380" s="166"/>
      <c r="R2380" s="166"/>
      <c r="S2380" s="166"/>
      <c r="T2380" s="166"/>
      <c r="U2380" s="166"/>
      <c r="V2380" s="166"/>
      <c r="W2380" s="166"/>
      <c r="X2380" s="166"/>
      <c r="Y2380" s="166"/>
      <c r="Z2380" s="166"/>
      <c r="AA2380" s="166"/>
      <c r="AB2380" s="166"/>
      <c r="AC2380" s="166"/>
      <c r="AD2380" s="166"/>
      <c r="AE2380" s="166"/>
      <c r="AF2380" s="166"/>
      <c r="AG2380" s="166"/>
      <c r="AH2380" s="167"/>
      <c r="AI2380" s="167"/>
      <c r="AJ2380" s="167"/>
      <c r="AK2380" s="167"/>
      <c r="AL2380" s="167"/>
      <c r="AM2380" s="167"/>
      <c r="AN2380" s="167"/>
      <c r="AO2380" s="167"/>
      <c r="AP2380" s="167"/>
      <c r="AQ2380" s="167"/>
      <c r="AR2380" s="167"/>
      <c r="AS2380" s="167"/>
      <c r="AT2380" s="167"/>
      <c r="AU2380" s="167"/>
      <c r="AV2380" s="167"/>
      <c r="AW2380" s="167"/>
      <c r="AX2380" s="167"/>
      <c r="AY2380" s="167"/>
      <c r="AZ2380" s="167"/>
      <c r="BA2380" s="167"/>
      <c r="BB2380" s="167"/>
      <c r="BC2380" s="167"/>
      <c r="BD2380" s="167"/>
      <c r="BE2380" s="167"/>
      <c r="BF2380" s="167"/>
      <c r="BG2380" s="167"/>
      <c r="BH2380" s="167"/>
      <c r="BI2380" s="167"/>
      <c r="BJ2380" s="167"/>
      <c r="BK2380" s="167"/>
      <c r="BL2380" s="166"/>
      <c r="BM2380" s="166"/>
      <c r="BN2380" s="166"/>
      <c r="BO2380" s="166"/>
      <c r="BP2380" s="166"/>
      <c r="BQ2380" s="166"/>
      <c r="BR2380" s="166"/>
      <c r="BS2380" s="166"/>
      <c r="BT2380" s="166"/>
      <c r="BU2380" s="166"/>
      <c r="BV2380" s="166"/>
      <c r="BW2380" s="166"/>
      <c r="BX2380" s="166"/>
      <c r="BY2380" s="166"/>
      <c r="BZ2380" s="166"/>
      <c r="CA2380" s="166"/>
      <c r="CB2380" s="166"/>
      <c r="CC2380" s="166"/>
      <c r="CD2380" s="166"/>
      <c r="CE2380" s="166"/>
      <c r="CF2380" s="166"/>
      <c r="CG2380" s="166"/>
      <c r="CH2380" s="166"/>
      <c r="CI2380" s="166"/>
      <c r="CJ2380" s="166"/>
      <c r="CK2380" s="166"/>
      <c r="CL2380" s="166"/>
      <c r="CM2380" s="166"/>
      <c r="CN2380" s="166"/>
      <c r="CO2380" s="166"/>
      <c r="CP2380" s="166"/>
      <c r="CQ2380" s="166"/>
      <c r="CR2380" s="166"/>
      <c r="CS2380" s="166"/>
      <c r="CT2380" s="166"/>
      <c r="CU2380" s="166"/>
      <c r="CV2380" s="166"/>
      <c r="CW2380" s="166"/>
      <c r="CX2380" s="166"/>
      <c r="CY2380" s="166"/>
      <c r="CZ2380" s="166"/>
      <c r="DA2380" s="166"/>
      <c r="DB2380" s="166"/>
      <c r="DC2380" s="166"/>
      <c r="DD2380" s="166"/>
      <c r="DE2380" s="166"/>
      <c r="DF2380" s="166"/>
      <c r="DG2380" s="166"/>
      <c r="DH2380" s="166"/>
      <c r="DI2380" s="166"/>
      <c r="DJ2380" s="166"/>
      <c r="DK2380" s="166"/>
      <c r="DL2380" s="166"/>
      <c r="DM2380" s="166"/>
      <c r="DN2380" s="166"/>
      <c r="DO2380" s="166"/>
      <c r="DP2380" s="166"/>
      <c r="DQ2380" s="166"/>
      <c r="DR2380" s="166"/>
      <c r="DS2380" s="166"/>
      <c r="DT2380" s="166"/>
      <c r="DU2380" s="166"/>
      <c r="DV2380" s="166"/>
      <c r="DW2380" s="166"/>
      <c r="DX2380" s="166"/>
      <c r="DY2380" s="166"/>
      <c r="DZ2380" s="166"/>
      <c r="EA2380" s="166"/>
      <c r="EB2380" s="166"/>
      <c r="EC2380" s="166"/>
      <c r="ED2380" s="166"/>
      <c r="EE2380" s="166"/>
      <c r="EF2380" s="166"/>
      <c r="EG2380" s="166"/>
      <c r="EH2380" s="166"/>
      <c r="EI2380" s="166"/>
      <c r="EJ2380" s="166"/>
      <c r="EK2380" s="166"/>
      <c r="EL2380" s="166"/>
      <c r="EM2380" s="166"/>
      <c r="EN2380" s="166"/>
      <c r="EO2380" s="166"/>
      <c r="EP2380" s="166"/>
      <c r="EQ2380" s="166"/>
      <c r="ER2380" s="166"/>
      <c r="ES2380" s="166"/>
      <c r="ET2380" s="166"/>
      <c r="EU2380" s="166"/>
      <c r="EV2380" s="166"/>
      <c r="EW2380" s="166"/>
      <c r="EX2380" s="166"/>
      <c r="EY2380" s="166"/>
      <c r="EZ2380" s="166"/>
      <c r="FA2380" s="166"/>
      <c r="FB2380" s="166"/>
      <c r="FC2380" s="166"/>
      <c r="FD2380" s="166"/>
      <c r="FE2380" s="166"/>
      <c r="FF2380" s="166"/>
      <c r="FG2380" s="166"/>
      <c r="FH2380" s="166"/>
      <c r="FI2380" s="166"/>
      <c r="FJ2380" s="166"/>
    </row>
    <row r="2381" spans="13:166" s="19" customFormat="1">
      <c r="M2381" s="166"/>
      <c r="N2381" s="166"/>
      <c r="O2381" s="166"/>
      <c r="P2381" s="166"/>
      <c r="Q2381" s="166"/>
      <c r="R2381" s="166"/>
      <c r="S2381" s="166"/>
      <c r="T2381" s="166"/>
      <c r="U2381" s="166"/>
      <c r="V2381" s="166"/>
      <c r="W2381" s="166"/>
      <c r="X2381" s="166"/>
      <c r="Y2381" s="166"/>
      <c r="Z2381" s="166"/>
      <c r="AA2381" s="166"/>
      <c r="AB2381" s="166"/>
      <c r="AC2381" s="166"/>
      <c r="AD2381" s="166"/>
      <c r="AE2381" s="166"/>
      <c r="AF2381" s="166"/>
      <c r="AG2381" s="166"/>
      <c r="AH2381" s="167"/>
      <c r="AI2381" s="167"/>
      <c r="AJ2381" s="167"/>
      <c r="AK2381" s="167"/>
      <c r="AL2381" s="167"/>
      <c r="AM2381" s="167"/>
      <c r="AN2381" s="167"/>
      <c r="AO2381" s="167"/>
      <c r="AP2381" s="167"/>
      <c r="AQ2381" s="167"/>
      <c r="AR2381" s="167"/>
      <c r="AS2381" s="167"/>
      <c r="AT2381" s="167"/>
      <c r="AU2381" s="167"/>
      <c r="AV2381" s="167"/>
      <c r="AW2381" s="167"/>
      <c r="AX2381" s="167"/>
      <c r="AY2381" s="167"/>
      <c r="AZ2381" s="167"/>
      <c r="BA2381" s="167"/>
      <c r="BB2381" s="167"/>
      <c r="BC2381" s="167"/>
      <c r="BD2381" s="167"/>
      <c r="BE2381" s="167"/>
      <c r="BF2381" s="167"/>
      <c r="BG2381" s="167"/>
      <c r="BH2381" s="167"/>
      <c r="BI2381" s="167"/>
      <c r="BJ2381" s="167"/>
      <c r="BK2381" s="167"/>
      <c r="BL2381" s="166"/>
      <c r="BM2381" s="166"/>
      <c r="BN2381" s="166"/>
      <c r="BO2381" s="166"/>
      <c r="BP2381" s="166"/>
      <c r="BQ2381" s="166"/>
      <c r="BR2381" s="166"/>
      <c r="BS2381" s="166"/>
      <c r="BT2381" s="166"/>
      <c r="BU2381" s="166"/>
      <c r="BV2381" s="166"/>
      <c r="BW2381" s="166"/>
      <c r="BX2381" s="166"/>
      <c r="BY2381" s="166"/>
      <c r="BZ2381" s="166"/>
      <c r="CA2381" s="166"/>
      <c r="CB2381" s="166"/>
      <c r="CC2381" s="166"/>
      <c r="CD2381" s="166"/>
      <c r="CE2381" s="166"/>
      <c r="CF2381" s="166"/>
      <c r="CG2381" s="166"/>
      <c r="CH2381" s="166"/>
      <c r="CI2381" s="166"/>
      <c r="CJ2381" s="166"/>
      <c r="CK2381" s="166"/>
      <c r="CL2381" s="166"/>
      <c r="CM2381" s="166"/>
      <c r="CN2381" s="166"/>
      <c r="CO2381" s="166"/>
      <c r="CP2381" s="166"/>
      <c r="CQ2381" s="166"/>
      <c r="CR2381" s="166"/>
      <c r="CS2381" s="166"/>
      <c r="CT2381" s="166"/>
      <c r="CU2381" s="166"/>
      <c r="CV2381" s="166"/>
      <c r="CW2381" s="166"/>
      <c r="CX2381" s="166"/>
      <c r="CY2381" s="166"/>
      <c r="CZ2381" s="166"/>
      <c r="DA2381" s="166"/>
      <c r="DB2381" s="166"/>
      <c r="DC2381" s="166"/>
      <c r="DD2381" s="166"/>
      <c r="DE2381" s="166"/>
      <c r="DF2381" s="166"/>
      <c r="DG2381" s="166"/>
      <c r="DH2381" s="166"/>
      <c r="DI2381" s="166"/>
      <c r="DJ2381" s="166"/>
      <c r="DK2381" s="166"/>
      <c r="DL2381" s="166"/>
      <c r="DM2381" s="166"/>
      <c r="DN2381" s="166"/>
      <c r="DO2381" s="166"/>
      <c r="DP2381" s="166"/>
      <c r="DQ2381" s="166"/>
      <c r="DR2381" s="166"/>
      <c r="DS2381" s="166"/>
      <c r="DT2381" s="166"/>
      <c r="DU2381" s="166"/>
      <c r="DV2381" s="166"/>
      <c r="DW2381" s="166"/>
      <c r="DX2381" s="166"/>
      <c r="DY2381" s="166"/>
      <c r="DZ2381" s="166"/>
      <c r="EA2381" s="166"/>
      <c r="EB2381" s="166"/>
      <c r="EC2381" s="166"/>
      <c r="ED2381" s="166"/>
      <c r="EE2381" s="166"/>
      <c r="EF2381" s="166"/>
      <c r="EG2381" s="166"/>
      <c r="EH2381" s="166"/>
      <c r="EI2381" s="166"/>
      <c r="EJ2381" s="166"/>
      <c r="EK2381" s="166"/>
      <c r="EL2381" s="166"/>
      <c r="EM2381" s="166"/>
      <c r="EN2381" s="166"/>
      <c r="EO2381" s="166"/>
      <c r="EP2381" s="166"/>
      <c r="EQ2381" s="166"/>
      <c r="ER2381" s="166"/>
      <c r="ES2381" s="166"/>
      <c r="ET2381" s="166"/>
      <c r="EU2381" s="166"/>
      <c r="EV2381" s="166"/>
      <c r="EW2381" s="166"/>
      <c r="EX2381" s="166"/>
      <c r="EY2381" s="166"/>
      <c r="EZ2381" s="166"/>
      <c r="FA2381" s="166"/>
      <c r="FB2381" s="166"/>
      <c r="FC2381" s="166"/>
      <c r="FD2381" s="166"/>
      <c r="FE2381" s="166"/>
      <c r="FF2381" s="166"/>
      <c r="FG2381" s="166"/>
      <c r="FH2381" s="166"/>
      <c r="FI2381" s="166"/>
      <c r="FJ2381" s="166"/>
    </row>
    <row r="2382" spans="13:166" s="19" customFormat="1">
      <c r="M2382" s="166"/>
      <c r="N2382" s="166"/>
      <c r="O2382" s="166"/>
      <c r="P2382" s="166"/>
      <c r="Q2382" s="166"/>
      <c r="R2382" s="166"/>
      <c r="S2382" s="166"/>
      <c r="T2382" s="166"/>
      <c r="U2382" s="166"/>
      <c r="V2382" s="166"/>
      <c r="W2382" s="166"/>
      <c r="X2382" s="166"/>
      <c r="Y2382" s="166"/>
      <c r="Z2382" s="166"/>
      <c r="AA2382" s="166"/>
      <c r="AB2382" s="166"/>
      <c r="AC2382" s="166"/>
      <c r="AD2382" s="166"/>
      <c r="AE2382" s="166"/>
      <c r="AF2382" s="166"/>
      <c r="AG2382" s="166"/>
      <c r="AH2382" s="167"/>
      <c r="AI2382" s="167"/>
      <c r="AJ2382" s="167"/>
      <c r="AK2382" s="167"/>
      <c r="AL2382" s="167"/>
      <c r="AM2382" s="167"/>
      <c r="AN2382" s="167"/>
      <c r="AO2382" s="167"/>
      <c r="AP2382" s="167"/>
      <c r="AQ2382" s="167"/>
      <c r="AR2382" s="167"/>
      <c r="AS2382" s="167"/>
      <c r="AT2382" s="167"/>
      <c r="AU2382" s="167"/>
      <c r="AV2382" s="167"/>
      <c r="AW2382" s="167"/>
      <c r="AX2382" s="167"/>
      <c r="AY2382" s="167"/>
      <c r="AZ2382" s="167"/>
      <c r="BA2382" s="167"/>
      <c r="BB2382" s="167"/>
      <c r="BC2382" s="167"/>
      <c r="BD2382" s="167"/>
      <c r="BE2382" s="167"/>
      <c r="BF2382" s="167"/>
      <c r="BG2382" s="167"/>
      <c r="BH2382" s="167"/>
      <c r="BI2382" s="167"/>
      <c r="BJ2382" s="167"/>
      <c r="BK2382" s="167"/>
      <c r="BL2382" s="166"/>
      <c r="BM2382" s="166"/>
      <c r="BN2382" s="166"/>
      <c r="BO2382" s="166"/>
      <c r="BP2382" s="166"/>
      <c r="BQ2382" s="166"/>
      <c r="BR2382" s="166"/>
      <c r="BS2382" s="166"/>
      <c r="BT2382" s="166"/>
      <c r="BU2382" s="166"/>
      <c r="BV2382" s="166"/>
      <c r="BW2382" s="166"/>
      <c r="BX2382" s="166"/>
      <c r="BY2382" s="166"/>
      <c r="BZ2382" s="166"/>
      <c r="CA2382" s="166"/>
      <c r="CB2382" s="166"/>
      <c r="CC2382" s="166"/>
      <c r="CD2382" s="166"/>
      <c r="CE2382" s="166"/>
      <c r="CF2382" s="166"/>
      <c r="CG2382" s="166"/>
      <c r="CH2382" s="166"/>
      <c r="CI2382" s="166"/>
      <c r="CJ2382" s="166"/>
      <c r="CK2382" s="166"/>
      <c r="CL2382" s="166"/>
      <c r="CM2382" s="166"/>
      <c r="CN2382" s="166"/>
      <c r="CO2382" s="166"/>
      <c r="CP2382" s="166"/>
      <c r="CQ2382" s="166"/>
      <c r="CR2382" s="166"/>
      <c r="CS2382" s="166"/>
      <c r="CT2382" s="166"/>
      <c r="CU2382" s="166"/>
      <c r="CV2382" s="166"/>
      <c r="CW2382" s="166"/>
      <c r="CX2382" s="166"/>
      <c r="CY2382" s="166"/>
      <c r="CZ2382" s="166"/>
      <c r="DA2382" s="166"/>
      <c r="DB2382" s="166"/>
      <c r="DC2382" s="166"/>
      <c r="DD2382" s="166"/>
      <c r="DE2382" s="166"/>
      <c r="DF2382" s="166"/>
      <c r="DG2382" s="166"/>
      <c r="DH2382" s="166"/>
      <c r="DI2382" s="166"/>
      <c r="DJ2382" s="166"/>
      <c r="DK2382" s="166"/>
      <c r="DL2382" s="166"/>
      <c r="DM2382" s="166"/>
      <c r="DN2382" s="166"/>
      <c r="DO2382" s="166"/>
      <c r="DP2382" s="166"/>
      <c r="DQ2382" s="166"/>
      <c r="DR2382" s="166"/>
      <c r="DS2382" s="166"/>
      <c r="DT2382" s="166"/>
      <c r="DU2382" s="166"/>
      <c r="DV2382" s="166"/>
      <c r="DW2382" s="166"/>
      <c r="DX2382" s="166"/>
      <c r="DY2382" s="166"/>
      <c r="DZ2382" s="166"/>
      <c r="EA2382" s="166"/>
      <c r="EB2382" s="166"/>
      <c r="EC2382" s="166"/>
      <c r="ED2382" s="166"/>
      <c r="EE2382" s="166"/>
      <c r="EF2382" s="166"/>
      <c r="EG2382" s="166"/>
      <c r="EH2382" s="166"/>
      <c r="EI2382" s="166"/>
      <c r="EJ2382" s="166"/>
      <c r="EK2382" s="166"/>
      <c r="EL2382" s="166"/>
      <c r="EM2382" s="166"/>
      <c r="EN2382" s="166"/>
      <c r="EO2382" s="166"/>
      <c r="EP2382" s="166"/>
      <c r="EQ2382" s="166"/>
      <c r="ER2382" s="166"/>
      <c r="ES2382" s="166"/>
      <c r="ET2382" s="166"/>
      <c r="EU2382" s="166"/>
      <c r="EV2382" s="166"/>
      <c r="EW2382" s="166"/>
      <c r="EX2382" s="166"/>
      <c r="EY2382" s="166"/>
      <c r="EZ2382" s="166"/>
      <c r="FA2382" s="166"/>
      <c r="FB2382" s="166"/>
      <c r="FC2382" s="166"/>
      <c r="FD2382" s="166"/>
      <c r="FE2382" s="166"/>
      <c r="FF2382" s="166"/>
      <c r="FG2382" s="166"/>
      <c r="FH2382" s="166"/>
      <c r="FI2382" s="166"/>
      <c r="FJ2382" s="166"/>
    </row>
    <row r="2383" spans="13:166" s="19" customFormat="1">
      <c r="M2383" s="166"/>
      <c r="N2383" s="166"/>
      <c r="O2383" s="166"/>
      <c r="P2383" s="166"/>
      <c r="Q2383" s="166"/>
      <c r="R2383" s="166"/>
      <c r="S2383" s="166"/>
      <c r="T2383" s="166"/>
      <c r="U2383" s="166"/>
      <c r="V2383" s="166"/>
      <c r="W2383" s="166"/>
      <c r="X2383" s="166"/>
      <c r="Y2383" s="166"/>
      <c r="Z2383" s="166"/>
      <c r="AA2383" s="166"/>
      <c r="AB2383" s="166"/>
      <c r="AC2383" s="166"/>
      <c r="AD2383" s="166"/>
      <c r="AE2383" s="166"/>
      <c r="AF2383" s="166"/>
      <c r="AG2383" s="166"/>
      <c r="AH2383" s="167"/>
      <c r="AI2383" s="167"/>
      <c r="AJ2383" s="167"/>
      <c r="AK2383" s="167"/>
      <c r="AL2383" s="167"/>
      <c r="AM2383" s="167"/>
      <c r="AN2383" s="167"/>
      <c r="AO2383" s="167"/>
      <c r="AP2383" s="167"/>
      <c r="AQ2383" s="167"/>
      <c r="AR2383" s="167"/>
      <c r="AS2383" s="167"/>
      <c r="AT2383" s="167"/>
      <c r="AU2383" s="167"/>
      <c r="AV2383" s="167"/>
      <c r="AW2383" s="167"/>
      <c r="AX2383" s="167"/>
      <c r="AY2383" s="167"/>
      <c r="AZ2383" s="167"/>
      <c r="BA2383" s="167"/>
      <c r="BB2383" s="167"/>
      <c r="BC2383" s="167"/>
      <c r="BD2383" s="167"/>
      <c r="BE2383" s="167"/>
      <c r="BF2383" s="167"/>
      <c r="BG2383" s="167"/>
      <c r="BH2383" s="167"/>
      <c r="BI2383" s="167"/>
      <c r="BJ2383" s="167"/>
      <c r="BK2383" s="167"/>
      <c r="BL2383" s="166"/>
      <c r="BM2383" s="166"/>
      <c r="BN2383" s="166"/>
      <c r="BO2383" s="166"/>
      <c r="BP2383" s="166"/>
      <c r="BQ2383" s="166"/>
      <c r="BR2383" s="166"/>
      <c r="BS2383" s="166"/>
      <c r="BT2383" s="166"/>
      <c r="BU2383" s="166"/>
      <c r="BV2383" s="166"/>
      <c r="BW2383" s="166"/>
      <c r="BX2383" s="166"/>
      <c r="BY2383" s="166"/>
      <c r="BZ2383" s="166"/>
      <c r="CA2383" s="166"/>
      <c r="CB2383" s="166"/>
      <c r="CC2383" s="166"/>
      <c r="CD2383" s="166"/>
      <c r="CE2383" s="166"/>
      <c r="CF2383" s="166"/>
      <c r="CG2383" s="166"/>
      <c r="CH2383" s="166"/>
      <c r="CI2383" s="166"/>
      <c r="CJ2383" s="166"/>
      <c r="CK2383" s="166"/>
      <c r="CL2383" s="166"/>
      <c r="CM2383" s="166"/>
      <c r="CN2383" s="166"/>
      <c r="CO2383" s="166"/>
      <c r="CP2383" s="166"/>
      <c r="CQ2383" s="166"/>
      <c r="CR2383" s="166"/>
      <c r="CS2383" s="166"/>
      <c r="CT2383" s="166"/>
      <c r="CU2383" s="166"/>
      <c r="CV2383" s="166"/>
      <c r="CW2383" s="166"/>
      <c r="CX2383" s="166"/>
      <c r="CY2383" s="166"/>
      <c r="CZ2383" s="166"/>
      <c r="DA2383" s="166"/>
      <c r="DB2383" s="166"/>
      <c r="DC2383" s="166"/>
      <c r="DD2383" s="166"/>
      <c r="DE2383" s="166"/>
      <c r="DF2383" s="166"/>
      <c r="DG2383" s="166"/>
      <c r="DH2383" s="166"/>
      <c r="DI2383" s="166"/>
      <c r="DJ2383" s="166"/>
      <c r="DK2383" s="166"/>
      <c r="DL2383" s="166"/>
      <c r="DM2383" s="166"/>
      <c r="DN2383" s="166"/>
      <c r="DO2383" s="166"/>
      <c r="DP2383" s="166"/>
      <c r="DQ2383" s="166"/>
      <c r="DR2383" s="166"/>
      <c r="DS2383" s="166"/>
      <c r="DT2383" s="166"/>
      <c r="DU2383" s="166"/>
      <c r="DV2383" s="166"/>
      <c r="DW2383" s="166"/>
      <c r="DX2383" s="166"/>
      <c r="DY2383" s="166"/>
      <c r="DZ2383" s="166"/>
      <c r="EA2383" s="166"/>
      <c r="EB2383" s="166"/>
      <c r="EC2383" s="166"/>
      <c r="ED2383" s="166"/>
      <c r="EE2383" s="166"/>
      <c r="EF2383" s="166"/>
      <c r="EG2383" s="166"/>
      <c r="EH2383" s="166"/>
      <c r="EI2383" s="166"/>
      <c r="EJ2383" s="166"/>
      <c r="EK2383" s="166"/>
      <c r="EL2383" s="166"/>
      <c r="EM2383" s="166"/>
      <c r="EN2383" s="166"/>
      <c r="EO2383" s="166"/>
      <c r="EP2383" s="166"/>
      <c r="EQ2383" s="166"/>
      <c r="ER2383" s="166"/>
      <c r="ES2383" s="166"/>
      <c r="ET2383" s="166"/>
      <c r="EU2383" s="166"/>
      <c r="EV2383" s="166"/>
      <c r="EW2383" s="166"/>
      <c r="EX2383" s="166"/>
      <c r="EY2383" s="166"/>
      <c r="EZ2383" s="166"/>
      <c r="FA2383" s="166"/>
      <c r="FB2383" s="166"/>
      <c r="FC2383" s="166"/>
      <c r="FD2383" s="166"/>
      <c r="FE2383" s="166"/>
      <c r="FF2383" s="166"/>
      <c r="FG2383" s="166"/>
      <c r="FH2383" s="166"/>
      <c r="FI2383" s="166"/>
      <c r="FJ2383" s="166"/>
    </row>
    <row r="2384" spans="13:166" s="19" customFormat="1">
      <c r="M2384" s="166"/>
      <c r="N2384" s="166"/>
      <c r="O2384" s="166"/>
      <c r="P2384" s="166"/>
      <c r="Q2384" s="166"/>
      <c r="R2384" s="166"/>
      <c r="S2384" s="166"/>
      <c r="T2384" s="166"/>
      <c r="U2384" s="166"/>
      <c r="V2384" s="166"/>
      <c r="W2384" s="166"/>
      <c r="X2384" s="166"/>
      <c r="Y2384" s="166"/>
      <c r="Z2384" s="166"/>
      <c r="AA2384" s="166"/>
      <c r="AB2384" s="166"/>
      <c r="AC2384" s="166"/>
      <c r="AD2384" s="166"/>
      <c r="AE2384" s="166"/>
      <c r="AF2384" s="166"/>
      <c r="AG2384" s="166"/>
      <c r="AH2384" s="167"/>
      <c r="AI2384" s="167"/>
      <c r="AJ2384" s="167"/>
      <c r="AK2384" s="167"/>
      <c r="AL2384" s="167"/>
      <c r="AM2384" s="167"/>
      <c r="AN2384" s="167"/>
      <c r="AO2384" s="167"/>
      <c r="AP2384" s="167"/>
      <c r="AQ2384" s="167"/>
      <c r="AR2384" s="167"/>
      <c r="AS2384" s="167"/>
      <c r="AT2384" s="167"/>
      <c r="AU2384" s="167"/>
      <c r="AV2384" s="167"/>
      <c r="AW2384" s="167"/>
      <c r="AX2384" s="167"/>
      <c r="AY2384" s="167"/>
      <c r="AZ2384" s="167"/>
      <c r="BA2384" s="167"/>
      <c r="BB2384" s="167"/>
      <c r="BC2384" s="167"/>
      <c r="BD2384" s="167"/>
      <c r="BE2384" s="167"/>
      <c r="BF2384" s="167"/>
      <c r="BG2384" s="167"/>
      <c r="BH2384" s="167"/>
      <c r="BI2384" s="167"/>
      <c r="BJ2384" s="167"/>
      <c r="BK2384" s="167"/>
      <c r="BL2384" s="166"/>
      <c r="BM2384" s="166"/>
      <c r="BN2384" s="166"/>
      <c r="BO2384" s="166"/>
      <c r="BP2384" s="166"/>
      <c r="BQ2384" s="166"/>
      <c r="BR2384" s="166"/>
      <c r="BS2384" s="166"/>
      <c r="BT2384" s="166"/>
      <c r="BU2384" s="166"/>
      <c r="BV2384" s="166"/>
      <c r="BW2384" s="166"/>
      <c r="BX2384" s="166"/>
      <c r="BY2384" s="166"/>
      <c r="BZ2384" s="166"/>
      <c r="CA2384" s="166"/>
      <c r="CB2384" s="166"/>
      <c r="CC2384" s="166"/>
      <c r="CD2384" s="166"/>
      <c r="CE2384" s="166"/>
      <c r="CF2384" s="166"/>
      <c r="CG2384" s="166"/>
      <c r="CH2384" s="166"/>
      <c r="CI2384" s="166"/>
      <c r="CJ2384" s="166"/>
      <c r="CK2384" s="166"/>
      <c r="CL2384" s="166"/>
      <c r="CM2384" s="166"/>
      <c r="CN2384" s="166"/>
      <c r="CO2384" s="166"/>
      <c r="CP2384" s="166"/>
      <c r="CQ2384" s="166"/>
      <c r="CR2384" s="166"/>
      <c r="CS2384" s="166"/>
      <c r="CT2384" s="166"/>
      <c r="CU2384" s="166"/>
      <c r="CV2384" s="166"/>
      <c r="CW2384" s="166"/>
      <c r="CX2384" s="166"/>
      <c r="CY2384" s="166"/>
      <c r="CZ2384" s="166"/>
      <c r="DA2384" s="166"/>
      <c r="DB2384" s="166"/>
      <c r="DC2384" s="166"/>
      <c r="DD2384" s="166"/>
      <c r="DE2384" s="166"/>
      <c r="DF2384" s="166"/>
      <c r="DG2384" s="166"/>
      <c r="DH2384" s="166"/>
      <c r="DI2384" s="166"/>
      <c r="DJ2384" s="166"/>
      <c r="DK2384" s="166"/>
      <c r="DL2384" s="166"/>
      <c r="DM2384" s="166"/>
      <c r="DN2384" s="166"/>
      <c r="DO2384" s="166"/>
      <c r="DP2384" s="166"/>
      <c r="DQ2384" s="166"/>
      <c r="DR2384" s="166"/>
      <c r="DS2384" s="166"/>
      <c r="DT2384" s="166"/>
      <c r="DU2384" s="166"/>
      <c r="DV2384" s="166"/>
      <c r="DW2384" s="166"/>
      <c r="DX2384" s="166"/>
      <c r="DY2384" s="166"/>
      <c r="DZ2384" s="166"/>
      <c r="EA2384" s="166"/>
      <c r="EB2384" s="166"/>
      <c r="EC2384" s="166"/>
      <c r="ED2384" s="166"/>
      <c r="EE2384" s="166"/>
      <c r="EF2384" s="166"/>
      <c r="EG2384" s="166"/>
      <c r="EH2384" s="166"/>
      <c r="EI2384" s="166"/>
      <c r="EJ2384" s="166"/>
      <c r="EK2384" s="166"/>
      <c r="EL2384" s="166"/>
      <c r="EM2384" s="166"/>
      <c r="EN2384" s="166"/>
      <c r="EO2384" s="166"/>
      <c r="EP2384" s="166"/>
      <c r="EQ2384" s="166"/>
      <c r="ER2384" s="166"/>
      <c r="ES2384" s="166"/>
      <c r="ET2384" s="166"/>
      <c r="EU2384" s="166"/>
      <c r="EV2384" s="166"/>
      <c r="EW2384" s="166"/>
      <c r="EX2384" s="166"/>
      <c r="EY2384" s="166"/>
      <c r="EZ2384" s="166"/>
      <c r="FA2384" s="166"/>
      <c r="FB2384" s="166"/>
      <c r="FC2384" s="166"/>
      <c r="FD2384" s="166"/>
      <c r="FE2384" s="166"/>
      <c r="FF2384" s="166"/>
      <c r="FG2384" s="166"/>
      <c r="FH2384" s="166"/>
      <c r="FI2384" s="166"/>
      <c r="FJ2384" s="166"/>
    </row>
    <row r="2385" spans="13:166" s="19" customFormat="1">
      <c r="M2385" s="166"/>
      <c r="N2385" s="166"/>
      <c r="O2385" s="166"/>
      <c r="P2385" s="166"/>
      <c r="Q2385" s="166"/>
      <c r="R2385" s="166"/>
      <c r="S2385" s="166"/>
      <c r="T2385" s="166"/>
      <c r="U2385" s="166"/>
      <c r="V2385" s="166"/>
      <c r="W2385" s="166"/>
      <c r="X2385" s="166"/>
      <c r="Y2385" s="166"/>
      <c r="Z2385" s="166"/>
      <c r="AA2385" s="166"/>
      <c r="AB2385" s="166"/>
      <c r="AC2385" s="166"/>
      <c r="AD2385" s="166"/>
      <c r="AE2385" s="166"/>
      <c r="AF2385" s="166"/>
      <c r="AG2385" s="166"/>
      <c r="AH2385" s="167"/>
      <c r="AI2385" s="167"/>
      <c r="AJ2385" s="167"/>
      <c r="AK2385" s="167"/>
      <c r="AL2385" s="167"/>
      <c r="AM2385" s="167"/>
      <c r="AN2385" s="167"/>
      <c r="AO2385" s="167"/>
      <c r="AP2385" s="167"/>
      <c r="AQ2385" s="167"/>
      <c r="AR2385" s="167"/>
      <c r="AS2385" s="167"/>
      <c r="AT2385" s="167"/>
      <c r="AU2385" s="167"/>
      <c r="AV2385" s="167"/>
      <c r="AW2385" s="167"/>
      <c r="AX2385" s="167"/>
      <c r="AY2385" s="167"/>
      <c r="AZ2385" s="167"/>
      <c r="BA2385" s="167"/>
      <c r="BB2385" s="167"/>
      <c r="BC2385" s="167"/>
      <c r="BD2385" s="167"/>
      <c r="BE2385" s="167"/>
      <c r="BF2385" s="167"/>
      <c r="BG2385" s="167"/>
      <c r="BH2385" s="167"/>
      <c r="BI2385" s="167"/>
      <c r="BJ2385" s="167"/>
      <c r="BK2385" s="167"/>
      <c r="BL2385" s="166"/>
      <c r="BM2385" s="166"/>
      <c r="BN2385" s="166"/>
      <c r="BO2385" s="166"/>
      <c r="BP2385" s="166"/>
      <c r="BQ2385" s="166"/>
      <c r="BR2385" s="166"/>
      <c r="BS2385" s="166"/>
      <c r="BT2385" s="166"/>
      <c r="BU2385" s="166"/>
      <c r="BV2385" s="166"/>
      <c r="BW2385" s="166"/>
      <c r="BX2385" s="166"/>
      <c r="BY2385" s="166"/>
      <c r="BZ2385" s="166"/>
      <c r="CA2385" s="166"/>
      <c r="CB2385" s="166"/>
      <c r="CC2385" s="166"/>
      <c r="CD2385" s="166"/>
      <c r="CE2385" s="166"/>
      <c r="CF2385" s="166"/>
      <c r="CG2385" s="166"/>
      <c r="CH2385" s="166"/>
      <c r="CI2385" s="166"/>
      <c r="CJ2385" s="166"/>
      <c r="CK2385" s="166"/>
      <c r="CL2385" s="166"/>
      <c r="CM2385" s="166"/>
      <c r="CN2385" s="166"/>
      <c r="CO2385" s="166"/>
      <c r="CP2385" s="166"/>
      <c r="CQ2385" s="166"/>
      <c r="CR2385" s="166"/>
      <c r="CS2385" s="166"/>
      <c r="CT2385" s="166"/>
      <c r="CU2385" s="166"/>
      <c r="CV2385" s="166"/>
      <c r="CW2385" s="166"/>
      <c r="CX2385" s="166"/>
      <c r="CY2385" s="166"/>
      <c r="CZ2385" s="166"/>
      <c r="DA2385" s="166"/>
      <c r="DB2385" s="166"/>
      <c r="DC2385" s="166"/>
      <c r="DD2385" s="166"/>
      <c r="DE2385" s="166"/>
      <c r="DF2385" s="166"/>
      <c r="DG2385" s="166"/>
      <c r="DH2385" s="166"/>
      <c r="DI2385" s="166"/>
      <c r="DJ2385" s="166"/>
      <c r="DK2385" s="166"/>
      <c r="DL2385" s="166"/>
      <c r="DM2385" s="166"/>
      <c r="DN2385" s="166"/>
      <c r="DO2385" s="166"/>
      <c r="DP2385" s="166"/>
      <c r="DQ2385" s="166"/>
      <c r="DR2385" s="166"/>
      <c r="DS2385" s="166"/>
      <c r="DT2385" s="166"/>
      <c r="DU2385" s="166"/>
      <c r="DV2385" s="166"/>
      <c r="DW2385" s="166"/>
      <c r="DX2385" s="166"/>
      <c r="DY2385" s="166"/>
      <c r="DZ2385" s="166"/>
      <c r="EA2385" s="166"/>
      <c r="EB2385" s="166"/>
      <c r="EC2385" s="166"/>
      <c r="ED2385" s="166"/>
      <c r="EE2385" s="166"/>
      <c r="EF2385" s="166"/>
      <c r="EG2385" s="166"/>
      <c r="EH2385" s="166"/>
      <c r="EI2385" s="166"/>
      <c r="EJ2385" s="166"/>
      <c r="EK2385" s="166"/>
      <c r="EL2385" s="166"/>
      <c r="EM2385" s="166"/>
      <c r="EN2385" s="166"/>
      <c r="EO2385" s="166"/>
      <c r="EP2385" s="166"/>
      <c r="EQ2385" s="166"/>
      <c r="ER2385" s="166"/>
      <c r="ES2385" s="166"/>
      <c r="ET2385" s="166"/>
      <c r="EU2385" s="166"/>
      <c r="EV2385" s="166"/>
      <c r="EW2385" s="166"/>
      <c r="EX2385" s="166"/>
      <c r="EY2385" s="166"/>
      <c r="EZ2385" s="166"/>
      <c r="FA2385" s="166"/>
      <c r="FB2385" s="166"/>
      <c r="FC2385" s="166"/>
      <c r="FD2385" s="166"/>
      <c r="FE2385" s="166"/>
      <c r="FF2385" s="166"/>
      <c r="FG2385" s="166"/>
      <c r="FH2385" s="166"/>
      <c r="FI2385" s="166"/>
      <c r="FJ2385" s="166"/>
    </row>
    <row r="2386" spans="13:166" s="19" customFormat="1">
      <c r="M2386" s="166"/>
      <c r="N2386" s="166"/>
      <c r="O2386" s="166"/>
      <c r="P2386" s="166"/>
      <c r="Q2386" s="166"/>
      <c r="R2386" s="166"/>
      <c r="S2386" s="166"/>
      <c r="T2386" s="166"/>
      <c r="U2386" s="166"/>
      <c r="V2386" s="166"/>
      <c r="W2386" s="166"/>
      <c r="X2386" s="166"/>
      <c r="Y2386" s="166"/>
      <c r="Z2386" s="166"/>
      <c r="AA2386" s="166"/>
      <c r="AB2386" s="166"/>
      <c r="AC2386" s="166"/>
      <c r="AD2386" s="166"/>
      <c r="AE2386" s="166"/>
      <c r="AF2386" s="166"/>
      <c r="AG2386" s="166"/>
      <c r="AH2386" s="167"/>
      <c r="AI2386" s="167"/>
      <c r="AJ2386" s="167"/>
      <c r="AK2386" s="167"/>
      <c r="AL2386" s="167"/>
      <c r="AM2386" s="167"/>
      <c r="AN2386" s="167"/>
      <c r="AO2386" s="167"/>
      <c r="AP2386" s="167"/>
      <c r="AQ2386" s="167"/>
      <c r="AR2386" s="167"/>
      <c r="AS2386" s="167"/>
      <c r="AT2386" s="167"/>
      <c r="AU2386" s="167"/>
      <c r="AV2386" s="167"/>
      <c r="AW2386" s="167"/>
      <c r="AX2386" s="167"/>
      <c r="AY2386" s="167"/>
      <c r="AZ2386" s="167"/>
      <c r="BA2386" s="167"/>
      <c r="BB2386" s="167"/>
      <c r="BC2386" s="167"/>
      <c r="BD2386" s="167"/>
      <c r="BE2386" s="167"/>
      <c r="BF2386" s="167"/>
      <c r="BG2386" s="167"/>
      <c r="BH2386" s="167"/>
      <c r="BI2386" s="167"/>
      <c r="BJ2386" s="167"/>
      <c r="BK2386" s="167"/>
      <c r="BL2386" s="166"/>
      <c r="BM2386" s="166"/>
      <c r="BN2386" s="166"/>
      <c r="BO2386" s="166"/>
      <c r="BP2386" s="166"/>
      <c r="BQ2386" s="166"/>
      <c r="BR2386" s="166"/>
      <c r="BS2386" s="166"/>
      <c r="BT2386" s="166"/>
      <c r="BU2386" s="166"/>
      <c r="BV2386" s="166"/>
      <c r="BW2386" s="166"/>
      <c r="BX2386" s="166"/>
      <c r="BY2386" s="166"/>
      <c r="BZ2386" s="166"/>
      <c r="CA2386" s="166"/>
      <c r="CB2386" s="166"/>
      <c r="CC2386" s="166"/>
      <c r="CD2386" s="166"/>
      <c r="CE2386" s="166"/>
      <c r="CF2386" s="166"/>
      <c r="CG2386" s="166"/>
      <c r="CH2386" s="166"/>
      <c r="CI2386" s="166"/>
      <c r="CJ2386" s="166"/>
      <c r="CK2386" s="166"/>
      <c r="CL2386" s="166"/>
      <c r="CM2386" s="166"/>
      <c r="CN2386" s="166"/>
      <c r="CO2386" s="166"/>
      <c r="CP2386" s="166"/>
      <c r="CQ2386" s="166"/>
      <c r="CR2386" s="166"/>
      <c r="CS2386" s="166"/>
      <c r="CT2386" s="166"/>
      <c r="CU2386" s="166"/>
      <c r="CV2386" s="166"/>
      <c r="CW2386" s="166"/>
      <c r="CX2386" s="166"/>
      <c r="CY2386" s="166"/>
      <c r="CZ2386" s="166"/>
      <c r="DA2386" s="166"/>
      <c r="DB2386" s="166"/>
      <c r="DC2386" s="166"/>
      <c r="DD2386" s="166"/>
      <c r="DE2386" s="166"/>
      <c r="DF2386" s="166"/>
      <c r="DG2386" s="166"/>
      <c r="DH2386" s="166"/>
      <c r="DI2386" s="166"/>
      <c r="DJ2386" s="166"/>
      <c r="DK2386" s="166"/>
      <c r="DL2386" s="166"/>
      <c r="DM2386" s="166"/>
      <c r="DN2386" s="166"/>
      <c r="DO2386" s="166"/>
      <c r="DP2386" s="166"/>
      <c r="DQ2386" s="166"/>
      <c r="DR2386" s="166"/>
      <c r="DS2386" s="166"/>
      <c r="DT2386" s="166"/>
      <c r="DU2386" s="166"/>
      <c r="DV2386" s="166"/>
      <c r="DW2386" s="166"/>
      <c r="DX2386" s="166"/>
      <c r="DY2386" s="166"/>
      <c r="DZ2386" s="166"/>
      <c r="EA2386" s="166"/>
      <c r="EB2386" s="166"/>
      <c r="EC2386" s="166"/>
      <c r="ED2386" s="166"/>
      <c r="EE2386" s="166"/>
      <c r="EF2386" s="166"/>
      <c r="EG2386" s="166"/>
      <c r="EH2386" s="166"/>
      <c r="EI2386" s="166"/>
      <c r="EJ2386" s="166"/>
      <c r="EK2386" s="166"/>
      <c r="EL2386" s="166"/>
      <c r="EM2386" s="166"/>
      <c r="EN2386" s="166"/>
      <c r="EO2386" s="166"/>
      <c r="EP2386" s="166"/>
      <c r="EQ2386" s="166"/>
      <c r="ER2386" s="166"/>
      <c r="ES2386" s="166"/>
      <c r="ET2386" s="166"/>
      <c r="EU2386" s="166"/>
      <c r="EV2386" s="166"/>
      <c r="EW2386" s="166"/>
      <c r="EX2386" s="166"/>
      <c r="EY2386" s="166"/>
      <c r="EZ2386" s="166"/>
      <c r="FA2386" s="166"/>
      <c r="FB2386" s="166"/>
      <c r="FC2386" s="166"/>
      <c r="FD2386" s="166"/>
      <c r="FE2386" s="166"/>
      <c r="FF2386" s="166"/>
      <c r="FG2386" s="166"/>
      <c r="FH2386" s="166"/>
      <c r="FI2386" s="166"/>
      <c r="FJ2386" s="166"/>
    </row>
    <row r="2387" spans="13:166" s="19" customFormat="1">
      <c r="M2387" s="166"/>
      <c r="N2387" s="166"/>
      <c r="O2387" s="166"/>
      <c r="P2387" s="166"/>
      <c r="Q2387" s="166"/>
      <c r="R2387" s="166"/>
      <c r="S2387" s="166"/>
      <c r="T2387" s="166"/>
      <c r="U2387" s="166"/>
      <c r="V2387" s="166"/>
      <c r="W2387" s="166"/>
      <c r="X2387" s="166"/>
      <c r="Y2387" s="166"/>
      <c r="Z2387" s="166"/>
      <c r="AA2387" s="166"/>
      <c r="AB2387" s="166"/>
      <c r="AC2387" s="166"/>
      <c r="AD2387" s="166"/>
      <c r="AE2387" s="166"/>
      <c r="AF2387" s="166"/>
      <c r="AG2387" s="166"/>
      <c r="AH2387" s="167"/>
      <c r="AI2387" s="167"/>
      <c r="AJ2387" s="167"/>
      <c r="AK2387" s="167"/>
      <c r="AL2387" s="167"/>
      <c r="AM2387" s="167"/>
      <c r="AN2387" s="167"/>
      <c r="AO2387" s="167"/>
      <c r="AP2387" s="167"/>
      <c r="AQ2387" s="167"/>
      <c r="AR2387" s="167"/>
      <c r="AS2387" s="167"/>
      <c r="AT2387" s="167"/>
      <c r="AU2387" s="167"/>
      <c r="AV2387" s="167"/>
      <c r="AW2387" s="167"/>
      <c r="AX2387" s="167"/>
      <c r="AY2387" s="167"/>
      <c r="AZ2387" s="167"/>
      <c r="BA2387" s="167"/>
      <c r="BB2387" s="167"/>
      <c r="BC2387" s="167"/>
      <c r="BD2387" s="167"/>
      <c r="BE2387" s="167"/>
      <c r="BF2387" s="167"/>
      <c r="BG2387" s="167"/>
      <c r="BH2387" s="167"/>
      <c r="BI2387" s="167"/>
      <c r="BJ2387" s="167"/>
      <c r="BK2387" s="167"/>
      <c r="BL2387" s="166"/>
      <c r="BM2387" s="166"/>
      <c r="BN2387" s="166"/>
      <c r="BO2387" s="166"/>
      <c r="BP2387" s="166"/>
      <c r="BQ2387" s="166"/>
      <c r="BR2387" s="166"/>
      <c r="BS2387" s="166"/>
      <c r="BT2387" s="166"/>
      <c r="BU2387" s="166"/>
      <c r="BV2387" s="166"/>
      <c r="BW2387" s="166"/>
      <c r="BX2387" s="166"/>
      <c r="BY2387" s="166"/>
      <c r="BZ2387" s="166"/>
      <c r="CA2387" s="166"/>
      <c r="CB2387" s="166"/>
      <c r="CC2387" s="166"/>
      <c r="CD2387" s="166"/>
      <c r="CE2387" s="166"/>
      <c r="CF2387" s="166"/>
      <c r="CG2387" s="166"/>
      <c r="CH2387" s="166"/>
      <c r="CI2387" s="166"/>
      <c r="CJ2387" s="166"/>
      <c r="CK2387" s="166"/>
      <c r="CL2387" s="166"/>
      <c r="CM2387" s="166"/>
      <c r="CN2387" s="166"/>
      <c r="CO2387" s="166"/>
      <c r="CP2387" s="166"/>
      <c r="CQ2387" s="166"/>
      <c r="CR2387" s="166"/>
      <c r="CS2387" s="166"/>
      <c r="CT2387" s="166"/>
      <c r="CU2387" s="166"/>
      <c r="CV2387" s="166"/>
      <c r="CW2387" s="166"/>
      <c r="CX2387" s="166"/>
      <c r="CY2387" s="166"/>
      <c r="CZ2387" s="166"/>
      <c r="DA2387" s="166"/>
      <c r="DB2387" s="166"/>
      <c r="DC2387" s="166"/>
      <c r="DD2387" s="166"/>
      <c r="DE2387" s="166"/>
      <c r="DF2387" s="166"/>
      <c r="DG2387" s="166"/>
      <c r="DH2387" s="166"/>
      <c r="DI2387" s="166"/>
      <c r="DJ2387" s="166"/>
      <c r="DK2387" s="166"/>
      <c r="DL2387" s="166"/>
      <c r="DM2387" s="166"/>
      <c r="DN2387" s="166"/>
      <c r="DO2387" s="166"/>
      <c r="DP2387" s="166"/>
      <c r="DQ2387" s="166"/>
      <c r="DR2387" s="166"/>
      <c r="DS2387" s="166"/>
      <c r="DT2387" s="166"/>
      <c r="DU2387" s="166"/>
      <c r="DV2387" s="166"/>
      <c r="DW2387" s="166"/>
      <c r="DX2387" s="166"/>
      <c r="DY2387" s="166"/>
      <c r="DZ2387" s="166"/>
      <c r="EA2387" s="166"/>
      <c r="EB2387" s="166"/>
      <c r="EC2387" s="166"/>
      <c r="ED2387" s="166"/>
      <c r="EE2387" s="166"/>
      <c r="EF2387" s="166"/>
      <c r="EG2387" s="166"/>
      <c r="EH2387" s="166"/>
      <c r="EI2387" s="166"/>
      <c r="EJ2387" s="166"/>
      <c r="EK2387" s="166"/>
      <c r="EL2387" s="166"/>
      <c r="EM2387" s="166"/>
      <c r="EN2387" s="166"/>
      <c r="EO2387" s="166"/>
      <c r="EP2387" s="166"/>
      <c r="EQ2387" s="166"/>
      <c r="ER2387" s="166"/>
      <c r="ES2387" s="166"/>
      <c r="ET2387" s="166"/>
      <c r="EU2387" s="166"/>
      <c r="EV2387" s="166"/>
      <c r="EW2387" s="166"/>
      <c r="EX2387" s="166"/>
      <c r="EY2387" s="166"/>
      <c r="EZ2387" s="166"/>
      <c r="FA2387" s="166"/>
      <c r="FB2387" s="166"/>
      <c r="FC2387" s="166"/>
      <c r="FD2387" s="166"/>
      <c r="FE2387" s="166"/>
      <c r="FF2387" s="166"/>
      <c r="FG2387" s="166"/>
      <c r="FH2387" s="166"/>
      <c r="FI2387" s="166"/>
      <c r="FJ2387" s="166"/>
    </row>
    <row r="2388" spans="13:166" s="19" customFormat="1">
      <c r="M2388" s="166"/>
      <c r="N2388" s="166"/>
      <c r="O2388" s="166"/>
      <c r="P2388" s="166"/>
      <c r="Q2388" s="166"/>
      <c r="R2388" s="166"/>
      <c r="S2388" s="166"/>
      <c r="T2388" s="166"/>
      <c r="U2388" s="166"/>
      <c r="V2388" s="166"/>
      <c r="W2388" s="166"/>
      <c r="X2388" s="166"/>
      <c r="Y2388" s="166"/>
      <c r="Z2388" s="166"/>
      <c r="AA2388" s="166"/>
      <c r="AB2388" s="166"/>
      <c r="AC2388" s="166"/>
      <c r="AD2388" s="166"/>
      <c r="AE2388" s="166"/>
      <c r="AF2388" s="166"/>
      <c r="AG2388" s="166"/>
      <c r="AH2388" s="167"/>
      <c r="AI2388" s="167"/>
      <c r="AJ2388" s="167"/>
      <c r="AK2388" s="167"/>
      <c r="AL2388" s="167"/>
      <c r="AM2388" s="167"/>
      <c r="AN2388" s="167"/>
      <c r="AO2388" s="167"/>
      <c r="AP2388" s="167"/>
      <c r="AQ2388" s="167"/>
      <c r="AR2388" s="167"/>
      <c r="AS2388" s="167"/>
      <c r="AT2388" s="167"/>
      <c r="AU2388" s="167"/>
      <c r="AV2388" s="167"/>
      <c r="AW2388" s="167"/>
      <c r="AX2388" s="167"/>
      <c r="AY2388" s="167"/>
      <c r="AZ2388" s="167"/>
      <c r="BA2388" s="167"/>
      <c r="BB2388" s="167"/>
      <c r="BC2388" s="167"/>
      <c r="BD2388" s="167"/>
      <c r="BE2388" s="167"/>
      <c r="BF2388" s="167"/>
      <c r="BG2388" s="167"/>
      <c r="BH2388" s="167"/>
      <c r="BI2388" s="167"/>
      <c r="BJ2388" s="167"/>
      <c r="BK2388" s="167"/>
      <c r="BL2388" s="166"/>
      <c r="BM2388" s="166"/>
      <c r="BN2388" s="166"/>
      <c r="BO2388" s="166"/>
      <c r="BP2388" s="166"/>
      <c r="BQ2388" s="166"/>
      <c r="BR2388" s="166"/>
      <c r="BS2388" s="166"/>
      <c r="BT2388" s="166"/>
      <c r="BU2388" s="166"/>
      <c r="BV2388" s="166"/>
      <c r="BW2388" s="166"/>
      <c r="BX2388" s="166"/>
      <c r="BY2388" s="166"/>
      <c r="BZ2388" s="166"/>
      <c r="CA2388" s="166"/>
      <c r="CB2388" s="166"/>
      <c r="CC2388" s="166"/>
      <c r="CD2388" s="166"/>
      <c r="CE2388" s="166"/>
      <c r="CF2388" s="166"/>
      <c r="CG2388" s="166"/>
      <c r="CH2388" s="166"/>
      <c r="CI2388" s="166"/>
      <c r="CJ2388" s="166"/>
      <c r="CK2388" s="166"/>
      <c r="CL2388" s="166"/>
      <c r="CM2388" s="166"/>
      <c r="CN2388" s="166"/>
      <c r="CO2388" s="166"/>
      <c r="CP2388" s="166"/>
      <c r="CQ2388" s="166"/>
      <c r="CR2388" s="166"/>
      <c r="CS2388" s="166"/>
      <c r="CT2388" s="166"/>
      <c r="CU2388" s="166"/>
      <c r="CV2388" s="166"/>
      <c r="CW2388" s="166"/>
      <c r="CX2388" s="166"/>
      <c r="CY2388" s="166"/>
      <c r="CZ2388" s="166"/>
      <c r="DA2388" s="166"/>
      <c r="DB2388" s="166"/>
      <c r="DC2388" s="166"/>
      <c r="DD2388" s="166"/>
      <c r="DE2388" s="166"/>
      <c r="DF2388" s="166"/>
      <c r="DG2388" s="166"/>
      <c r="DH2388" s="166"/>
      <c r="DI2388" s="166"/>
      <c r="DJ2388" s="166"/>
      <c r="DK2388" s="166"/>
      <c r="DL2388" s="166"/>
      <c r="DM2388" s="166"/>
      <c r="DN2388" s="166"/>
      <c r="DO2388" s="166"/>
      <c r="DP2388" s="166"/>
      <c r="DQ2388" s="166"/>
      <c r="DR2388" s="166"/>
      <c r="DS2388" s="166"/>
      <c r="DT2388" s="166"/>
      <c r="DU2388" s="166"/>
      <c r="DV2388" s="166"/>
      <c r="DW2388" s="166"/>
      <c r="DX2388" s="166"/>
      <c r="DY2388" s="166"/>
      <c r="DZ2388" s="166"/>
      <c r="EA2388" s="166"/>
      <c r="EB2388" s="166"/>
      <c r="EC2388" s="166"/>
      <c r="ED2388" s="166"/>
      <c r="EE2388" s="166"/>
      <c r="EF2388" s="166"/>
      <c r="EG2388" s="166"/>
      <c r="EH2388" s="166"/>
      <c r="EI2388" s="166"/>
      <c r="EJ2388" s="166"/>
      <c r="EK2388" s="166"/>
      <c r="EL2388" s="166"/>
      <c r="EM2388" s="166"/>
      <c r="EN2388" s="166"/>
      <c r="EO2388" s="166"/>
      <c r="EP2388" s="166"/>
      <c r="EQ2388" s="166"/>
      <c r="ER2388" s="166"/>
      <c r="ES2388" s="166"/>
      <c r="ET2388" s="166"/>
      <c r="EU2388" s="166"/>
      <c r="EV2388" s="166"/>
      <c r="EW2388" s="166"/>
      <c r="EX2388" s="166"/>
      <c r="EY2388" s="166"/>
      <c r="EZ2388" s="166"/>
      <c r="FA2388" s="166"/>
      <c r="FB2388" s="166"/>
      <c r="FC2388" s="166"/>
      <c r="FD2388" s="166"/>
      <c r="FE2388" s="166"/>
      <c r="FF2388" s="166"/>
      <c r="FG2388" s="166"/>
      <c r="FH2388" s="166"/>
      <c r="FI2388" s="166"/>
      <c r="FJ2388" s="166"/>
    </row>
    <row r="2389" spans="13:166" s="19" customFormat="1">
      <c r="M2389" s="166"/>
      <c r="N2389" s="166"/>
      <c r="O2389" s="166"/>
      <c r="P2389" s="166"/>
      <c r="Q2389" s="166"/>
      <c r="R2389" s="166"/>
      <c r="S2389" s="166"/>
      <c r="T2389" s="166"/>
      <c r="U2389" s="166"/>
      <c r="V2389" s="166"/>
      <c r="W2389" s="166"/>
      <c r="X2389" s="166"/>
      <c r="Y2389" s="166"/>
      <c r="Z2389" s="166"/>
      <c r="AA2389" s="166"/>
      <c r="AB2389" s="166"/>
      <c r="AC2389" s="166"/>
      <c r="AD2389" s="166"/>
      <c r="AE2389" s="166"/>
      <c r="AF2389" s="166"/>
      <c r="AG2389" s="166"/>
      <c r="AH2389" s="167"/>
      <c r="AI2389" s="167"/>
      <c r="AJ2389" s="167"/>
      <c r="AK2389" s="167"/>
      <c r="AL2389" s="167"/>
      <c r="AM2389" s="167"/>
      <c r="AN2389" s="167"/>
      <c r="AO2389" s="167"/>
      <c r="AP2389" s="167"/>
      <c r="AQ2389" s="167"/>
      <c r="AR2389" s="167"/>
      <c r="AS2389" s="167"/>
      <c r="AT2389" s="167"/>
      <c r="AU2389" s="167"/>
      <c r="AV2389" s="167"/>
      <c r="AW2389" s="167"/>
      <c r="AX2389" s="167"/>
      <c r="AY2389" s="167"/>
      <c r="AZ2389" s="167"/>
      <c r="BA2389" s="167"/>
      <c r="BB2389" s="167"/>
      <c r="BC2389" s="167"/>
      <c r="BD2389" s="167"/>
      <c r="BE2389" s="167"/>
      <c r="BF2389" s="167"/>
      <c r="BG2389" s="167"/>
      <c r="BH2389" s="167"/>
      <c r="BI2389" s="167"/>
      <c r="BJ2389" s="167"/>
      <c r="BK2389" s="167"/>
      <c r="BL2389" s="166"/>
      <c r="BM2389" s="166"/>
      <c r="BN2389" s="166"/>
      <c r="BO2389" s="166"/>
      <c r="BP2389" s="166"/>
      <c r="BQ2389" s="166"/>
      <c r="BR2389" s="166"/>
      <c r="BS2389" s="166"/>
      <c r="BT2389" s="166"/>
      <c r="BU2389" s="166"/>
      <c r="BV2389" s="166"/>
      <c r="BW2389" s="166"/>
      <c r="BX2389" s="166"/>
      <c r="BY2389" s="166"/>
      <c r="BZ2389" s="166"/>
      <c r="CA2389" s="166"/>
      <c r="CB2389" s="166"/>
      <c r="CC2389" s="166"/>
      <c r="CD2389" s="166"/>
      <c r="CE2389" s="166"/>
      <c r="CF2389" s="166"/>
      <c r="CG2389" s="166"/>
      <c r="CH2389" s="166"/>
      <c r="CI2389" s="166"/>
      <c r="CJ2389" s="166"/>
      <c r="CK2389" s="166"/>
      <c r="CL2389" s="166"/>
      <c r="CM2389" s="166"/>
      <c r="CN2389" s="166"/>
      <c r="CO2389" s="166"/>
      <c r="CP2389" s="166"/>
      <c r="CQ2389" s="166"/>
      <c r="CR2389" s="166"/>
      <c r="CS2389" s="166"/>
      <c r="CT2389" s="166"/>
      <c r="CU2389" s="166"/>
      <c r="CV2389" s="166"/>
      <c r="CW2389" s="166"/>
      <c r="CX2389" s="166"/>
      <c r="CY2389" s="166"/>
      <c r="CZ2389" s="166"/>
      <c r="DA2389" s="166"/>
      <c r="DB2389" s="166"/>
      <c r="DC2389" s="166"/>
      <c r="DD2389" s="166"/>
      <c r="DE2389" s="166"/>
      <c r="DF2389" s="166"/>
      <c r="DG2389" s="166"/>
      <c r="DH2389" s="166"/>
      <c r="DI2389" s="166"/>
      <c r="DJ2389" s="166"/>
      <c r="DK2389" s="166"/>
      <c r="DL2389" s="166"/>
      <c r="DM2389" s="166"/>
      <c r="DN2389" s="166"/>
      <c r="DO2389" s="166"/>
      <c r="DP2389" s="166"/>
      <c r="DQ2389" s="166"/>
      <c r="DR2389" s="166"/>
      <c r="DS2389" s="166"/>
      <c r="DT2389" s="166"/>
      <c r="DU2389" s="166"/>
      <c r="DV2389" s="166"/>
      <c r="DW2389" s="166"/>
      <c r="DX2389" s="166"/>
      <c r="DY2389" s="166"/>
      <c r="DZ2389" s="166"/>
      <c r="EA2389" s="166"/>
      <c r="EB2389" s="166"/>
      <c r="EC2389" s="166"/>
      <c r="ED2389" s="166"/>
      <c r="EE2389" s="166"/>
      <c r="EF2389" s="166"/>
      <c r="EG2389" s="166"/>
      <c r="EH2389" s="166"/>
      <c r="EI2389" s="166"/>
      <c r="EJ2389" s="166"/>
      <c r="EK2389" s="166"/>
      <c r="EL2389" s="166"/>
      <c r="EM2389" s="166"/>
      <c r="EN2389" s="166"/>
      <c r="EO2389" s="166"/>
      <c r="EP2389" s="166"/>
      <c r="EQ2389" s="166"/>
      <c r="ER2389" s="166"/>
      <c r="ES2389" s="166"/>
      <c r="ET2389" s="166"/>
      <c r="EU2389" s="166"/>
      <c r="EV2389" s="166"/>
      <c r="EW2389" s="166"/>
      <c r="EX2389" s="166"/>
      <c r="EY2389" s="166"/>
      <c r="EZ2389" s="166"/>
      <c r="FA2389" s="166"/>
      <c r="FB2389" s="166"/>
      <c r="FC2389" s="166"/>
      <c r="FD2389" s="166"/>
      <c r="FE2389" s="166"/>
      <c r="FF2389" s="166"/>
      <c r="FG2389" s="166"/>
      <c r="FH2389" s="166"/>
      <c r="FI2389" s="166"/>
      <c r="FJ2389" s="166"/>
    </row>
    <row r="2390" spans="13:166" s="19" customFormat="1">
      <c r="M2390" s="166"/>
      <c r="N2390" s="166"/>
      <c r="O2390" s="166"/>
      <c r="P2390" s="166"/>
      <c r="Q2390" s="166"/>
      <c r="R2390" s="166"/>
      <c r="S2390" s="166"/>
      <c r="T2390" s="166"/>
      <c r="U2390" s="166"/>
      <c r="V2390" s="166"/>
      <c r="W2390" s="166"/>
      <c r="X2390" s="166"/>
      <c r="Y2390" s="166"/>
      <c r="Z2390" s="166"/>
      <c r="AA2390" s="166"/>
      <c r="AB2390" s="166"/>
      <c r="AC2390" s="166"/>
      <c r="AD2390" s="166"/>
      <c r="AE2390" s="166"/>
      <c r="AF2390" s="166"/>
      <c r="AG2390" s="166"/>
      <c r="AH2390" s="167"/>
      <c r="AI2390" s="167"/>
      <c r="AJ2390" s="167"/>
      <c r="AK2390" s="167"/>
      <c r="AL2390" s="167"/>
      <c r="AM2390" s="167"/>
      <c r="AN2390" s="167"/>
      <c r="AO2390" s="167"/>
      <c r="AP2390" s="167"/>
      <c r="AQ2390" s="167"/>
      <c r="AR2390" s="167"/>
      <c r="AS2390" s="167"/>
      <c r="AT2390" s="167"/>
      <c r="AU2390" s="167"/>
      <c r="AV2390" s="167"/>
      <c r="AW2390" s="167"/>
      <c r="AX2390" s="167"/>
      <c r="AY2390" s="167"/>
      <c r="AZ2390" s="167"/>
      <c r="BA2390" s="167"/>
      <c r="BB2390" s="167"/>
      <c r="BC2390" s="167"/>
      <c r="BD2390" s="167"/>
      <c r="BE2390" s="167"/>
      <c r="BF2390" s="167"/>
      <c r="BG2390" s="167"/>
      <c r="BH2390" s="167"/>
      <c r="BI2390" s="167"/>
      <c r="BJ2390" s="167"/>
      <c r="BK2390" s="167"/>
      <c r="BL2390" s="166"/>
      <c r="BM2390" s="166"/>
      <c r="BN2390" s="166"/>
      <c r="BO2390" s="166"/>
      <c r="BP2390" s="166"/>
      <c r="BQ2390" s="166"/>
      <c r="BR2390" s="166"/>
      <c r="BS2390" s="166"/>
      <c r="BT2390" s="166"/>
      <c r="BU2390" s="166"/>
      <c r="BV2390" s="166"/>
      <c r="BW2390" s="166"/>
      <c r="BX2390" s="166"/>
      <c r="BY2390" s="166"/>
      <c r="BZ2390" s="166"/>
      <c r="CA2390" s="166"/>
      <c r="CB2390" s="166"/>
      <c r="CC2390" s="166"/>
      <c r="CD2390" s="166"/>
      <c r="CE2390" s="166"/>
      <c r="CF2390" s="166"/>
      <c r="CG2390" s="166"/>
      <c r="CH2390" s="166"/>
      <c r="CI2390" s="166"/>
      <c r="CJ2390" s="166"/>
      <c r="CK2390" s="166"/>
      <c r="CL2390" s="166"/>
      <c r="CM2390" s="166"/>
      <c r="CN2390" s="166"/>
      <c r="CO2390" s="166"/>
      <c r="CP2390" s="166"/>
      <c r="CQ2390" s="166"/>
      <c r="CR2390" s="166"/>
      <c r="CS2390" s="166"/>
      <c r="CT2390" s="166"/>
      <c r="CU2390" s="166"/>
      <c r="CV2390" s="166"/>
      <c r="CW2390" s="166"/>
      <c r="CX2390" s="166"/>
      <c r="CY2390" s="166"/>
      <c r="CZ2390" s="166"/>
      <c r="DA2390" s="166"/>
      <c r="DB2390" s="166"/>
      <c r="DC2390" s="166"/>
      <c r="DD2390" s="166"/>
      <c r="DE2390" s="166"/>
      <c r="DF2390" s="166"/>
      <c r="DG2390" s="166"/>
      <c r="DH2390" s="166"/>
      <c r="DI2390" s="166"/>
      <c r="DJ2390" s="166"/>
      <c r="DK2390" s="166"/>
      <c r="DL2390" s="166"/>
      <c r="DM2390" s="166"/>
      <c r="DN2390" s="166"/>
      <c r="DO2390" s="166"/>
      <c r="DP2390" s="166"/>
      <c r="DQ2390" s="166"/>
      <c r="DR2390" s="166"/>
      <c r="DS2390" s="166"/>
      <c r="DT2390" s="166"/>
      <c r="DU2390" s="166"/>
      <c r="DV2390" s="166"/>
      <c r="DW2390" s="166"/>
      <c r="DX2390" s="166"/>
      <c r="DY2390" s="166"/>
      <c r="DZ2390" s="166"/>
      <c r="EA2390" s="166"/>
      <c r="EB2390" s="166"/>
      <c r="EC2390" s="166"/>
      <c r="ED2390" s="166"/>
      <c r="EE2390" s="166"/>
      <c r="EF2390" s="166"/>
      <c r="EG2390" s="166"/>
      <c r="EH2390" s="166"/>
      <c r="EI2390" s="166"/>
      <c r="EJ2390" s="166"/>
      <c r="EK2390" s="166"/>
      <c r="EL2390" s="166"/>
      <c r="EM2390" s="166"/>
      <c r="EN2390" s="166"/>
      <c r="EO2390" s="166"/>
      <c r="EP2390" s="166"/>
      <c r="EQ2390" s="166"/>
      <c r="ER2390" s="166"/>
      <c r="ES2390" s="166"/>
      <c r="ET2390" s="166"/>
      <c r="EU2390" s="166"/>
      <c r="EV2390" s="166"/>
      <c r="EW2390" s="166"/>
      <c r="EX2390" s="166"/>
      <c r="EY2390" s="166"/>
      <c r="EZ2390" s="166"/>
      <c r="FA2390" s="166"/>
      <c r="FB2390" s="166"/>
      <c r="FC2390" s="166"/>
      <c r="FD2390" s="166"/>
      <c r="FE2390" s="166"/>
      <c r="FF2390" s="166"/>
      <c r="FG2390" s="166"/>
      <c r="FH2390" s="166"/>
      <c r="FI2390" s="166"/>
      <c r="FJ2390" s="166"/>
    </row>
    <row r="2391" spans="13:166" s="19" customFormat="1">
      <c r="M2391" s="166"/>
      <c r="N2391" s="166"/>
      <c r="O2391" s="166"/>
      <c r="P2391" s="166"/>
      <c r="Q2391" s="166"/>
      <c r="R2391" s="166"/>
      <c r="S2391" s="166"/>
      <c r="T2391" s="166"/>
      <c r="U2391" s="166"/>
      <c r="V2391" s="166"/>
      <c r="W2391" s="166"/>
      <c r="X2391" s="166"/>
      <c r="Y2391" s="166"/>
      <c r="Z2391" s="166"/>
      <c r="AA2391" s="166"/>
      <c r="AB2391" s="166"/>
      <c r="AC2391" s="166"/>
      <c r="AD2391" s="166"/>
      <c r="AE2391" s="166"/>
      <c r="AF2391" s="166"/>
      <c r="AG2391" s="166"/>
      <c r="AH2391" s="167"/>
      <c r="AI2391" s="167"/>
      <c r="AJ2391" s="167"/>
      <c r="AK2391" s="167"/>
      <c r="AL2391" s="167"/>
      <c r="AM2391" s="167"/>
      <c r="AN2391" s="167"/>
      <c r="AO2391" s="167"/>
      <c r="AP2391" s="167"/>
      <c r="AQ2391" s="167"/>
      <c r="AR2391" s="167"/>
      <c r="AS2391" s="167"/>
      <c r="AT2391" s="167"/>
      <c r="AU2391" s="167"/>
      <c r="AV2391" s="167"/>
      <c r="AW2391" s="167"/>
      <c r="AX2391" s="167"/>
      <c r="AY2391" s="167"/>
      <c r="AZ2391" s="167"/>
      <c r="BA2391" s="167"/>
      <c r="BB2391" s="167"/>
      <c r="BC2391" s="167"/>
      <c r="BD2391" s="167"/>
      <c r="BE2391" s="167"/>
      <c r="BF2391" s="167"/>
      <c r="BG2391" s="167"/>
      <c r="BH2391" s="167"/>
      <c r="BI2391" s="167"/>
      <c r="BJ2391" s="167"/>
      <c r="BK2391" s="167"/>
      <c r="BL2391" s="166"/>
      <c r="BM2391" s="166"/>
      <c r="BN2391" s="166"/>
      <c r="BO2391" s="166"/>
      <c r="BP2391" s="166"/>
      <c r="BQ2391" s="166"/>
      <c r="BR2391" s="166"/>
      <c r="BS2391" s="166"/>
      <c r="BT2391" s="166"/>
      <c r="BU2391" s="166"/>
      <c r="BV2391" s="166"/>
      <c r="BW2391" s="166"/>
      <c r="BX2391" s="166"/>
      <c r="BY2391" s="166"/>
      <c r="BZ2391" s="166"/>
      <c r="CA2391" s="166"/>
      <c r="CB2391" s="166"/>
      <c r="CC2391" s="166"/>
      <c r="CD2391" s="166"/>
      <c r="CE2391" s="166"/>
      <c r="CF2391" s="166"/>
      <c r="CG2391" s="166"/>
      <c r="CH2391" s="166"/>
      <c r="CI2391" s="166"/>
      <c r="CJ2391" s="166"/>
      <c r="CK2391" s="166"/>
      <c r="CL2391" s="166"/>
      <c r="CM2391" s="166"/>
      <c r="CN2391" s="166"/>
      <c r="CO2391" s="166"/>
      <c r="CP2391" s="166"/>
      <c r="CQ2391" s="166"/>
      <c r="CR2391" s="166"/>
      <c r="CS2391" s="166"/>
      <c r="CT2391" s="166"/>
      <c r="CU2391" s="166"/>
      <c r="CV2391" s="166"/>
      <c r="CW2391" s="166"/>
      <c r="CX2391" s="166"/>
      <c r="CY2391" s="166"/>
      <c r="CZ2391" s="166"/>
      <c r="DA2391" s="166"/>
      <c r="DB2391" s="166"/>
      <c r="DC2391" s="166"/>
      <c r="DD2391" s="166"/>
      <c r="DE2391" s="166"/>
      <c r="DF2391" s="166"/>
      <c r="DG2391" s="166"/>
      <c r="DH2391" s="166"/>
      <c r="DI2391" s="166"/>
      <c r="DJ2391" s="166"/>
      <c r="DK2391" s="166"/>
      <c r="DL2391" s="166"/>
      <c r="DM2391" s="166"/>
      <c r="DN2391" s="166"/>
      <c r="DO2391" s="166"/>
      <c r="DP2391" s="166"/>
      <c r="DQ2391" s="166"/>
      <c r="DR2391" s="166"/>
      <c r="DS2391" s="166"/>
      <c r="DT2391" s="166"/>
      <c r="DU2391" s="166"/>
      <c r="DV2391" s="166"/>
      <c r="DW2391" s="166"/>
      <c r="DX2391" s="166"/>
      <c r="DY2391" s="166"/>
      <c r="DZ2391" s="166"/>
      <c r="EA2391" s="166"/>
      <c r="EB2391" s="166"/>
      <c r="EC2391" s="166"/>
      <c r="ED2391" s="166"/>
      <c r="EE2391" s="166"/>
      <c r="EF2391" s="166"/>
      <c r="EG2391" s="166"/>
      <c r="EH2391" s="166"/>
      <c r="EI2391" s="166"/>
      <c r="EJ2391" s="166"/>
      <c r="EK2391" s="166"/>
      <c r="EL2391" s="166"/>
      <c r="EM2391" s="166"/>
      <c r="EN2391" s="166"/>
      <c r="EO2391" s="166"/>
      <c r="EP2391" s="166"/>
      <c r="EQ2391" s="166"/>
      <c r="ER2391" s="166"/>
      <c r="ES2391" s="166"/>
      <c r="ET2391" s="166"/>
      <c r="EU2391" s="166"/>
      <c r="EV2391" s="166"/>
      <c r="EW2391" s="166"/>
      <c r="EX2391" s="166"/>
      <c r="EY2391" s="166"/>
      <c r="EZ2391" s="166"/>
      <c r="FA2391" s="166"/>
      <c r="FB2391" s="166"/>
      <c r="FC2391" s="166"/>
      <c r="FD2391" s="166"/>
      <c r="FE2391" s="166"/>
      <c r="FF2391" s="166"/>
      <c r="FG2391" s="166"/>
      <c r="FH2391" s="166"/>
      <c r="FI2391" s="166"/>
      <c r="FJ2391" s="166"/>
    </row>
    <row r="2392" spans="13:166" s="19" customFormat="1">
      <c r="M2392" s="166"/>
      <c r="N2392" s="166"/>
      <c r="O2392" s="166"/>
      <c r="P2392" s="166"/>
      <c r="Q2392" s="166"/>
      <c r="R2392" s="166"/>
      <c r="S2392" s="166"/>
      <c r="T2392" s="166"/>
      <c r="U2392" s="166"/>
      <c r="V2392" s="166"/>
      <c r="W2392" s="166"/>
      <c r="X2392" s="166"/>
      <c r="Y2392" s="166"/>
      <c r="Z2392" s="166"/>
      <c r="AA2392" s="166"/>
      <c r="AB2392" s="166"/>
      <c r="AC2392" s="166"/>
      <c r="AD2392" s="166"/>
      <c r="AE2392" s="166"/>
      <c r="AF2392" s="166"/>
      <c r="AG2392" s="166"/>
      <c r="AH2392" s="167"/>
      <c r="AI2392" s="167"/>
      <c r="AJ2392" s="167"/>
      <c r="AK2392" s="167"/>
      <c r="AL2392" s="167"/>
      <c r="AM2392" s="167"/>
      <c r="AN2392" s="167"/>
      <c r="AO2392" s="167"/>
      <c r="AP2392" s="167"/>
      <c r="AQ2392" s="167"/>
      <c r="AR2392" s="167"/>
      <c r="AS2392" s="167"/>
      <c r="AT2392" s="167"/>
      <c r="AU2392" s="167"/>
      <c r="AV2392" s="167"/>
      <c r="AW2392" s="167"/>
      <c r="AX2392" s="167"/>
      <c r="AY2392" s="167"/>
      <c r="AZ2392" s="167"/>
      <c r="BA2392" s="167"/>
      <c r="BB2392" s="167"/>
      <c r="BC2392" s="167"/>
      <c r="BD2392" s="167"/>
      <c r="BE2392" s="167"/>
      <c r="BF2392" s="167"/>
      <c r="BG2392" s="167"/>
      <c r="BH2392" s="167"/>
      <c r="BI2392" s="167"/>
      <c r="BJ2392" s="167"/>
      <c r="BK2392" s="167"/>
      <c r="BL2392" s="166"/>
      <c r="BM2392" s="166"/>
      <c r="BN2392" s="166"/>
      <c r="BO2392" s="166"/>
      <c r="BP2392" s="166"/>
      <c r="BQ2392" s="166"/>
      <c r="BR2392" s="166"/>
      <c r="BS2392" s="166"/>
      <c r="BT2392" s="166"/>
      <c r="BU2392" s="166"/>
      <c r="BV2392" s="166"/>
      <c r="BW2392" s="166"/>
      <c r="BX2392" s="166"/>
      <c r="BY2392" s="166"/>
      <c r="BZ2392" s="166"/>
      <c r="CA2392" s="166"/>
      <c r="CB2392" s="166"/>
      <c r="CC2392" s="166"/>
      <c r="CD2392" s="166"/>
      <c r="CE2392" s="166"/>
      <c r="CF2392" s="166"/>
      <c r="CG2392" s="166"/>
      <c r="CH2392" s="166"/>
      <c r="CI2392" s="166"/>
      <c r="CJ2392" s="166"/>
      <c r="CK2392" s="166"/>
      <c r="CL2392" s="166"/>
      <c r="CM2392" s="166"/>
      <c r="CN2392" s="166"/>
      <c r="CO2392" s="166"/>
      <c r="CP2392" s="166"/>
      <c r="CQ2392" s="166"/>
      <c r="CR2392" s="166"/>
      <c r="CS2392" s="166"/>
      <c r="CT2392" s="166"/>
      <c r="CU2392" s="166"/>
      <c r="CV2392" s="166"/>
      <c r="CW2392" s="166"/>
      <c r="CX2392" s="166"/>
      <c r="CY2392" s="166"/>
      <c r="CZ2392" s="166"/>
      <c r="DA2392" s="166"/>
      <c r="DB2392" s="166"/>
      <c r="DC2392" s="166"/>
      <c r="DD2392" s="166"/>
      <c r="DE2392" s="166"/>
      <c r="DF2392" s="166"/>
      <c r="DG2392" s="166"/>
      <c r="DH2392" s="166"/>
      <c r="DI2392" s="166"/>
      <c r="DJ2392" s="166"/>
      <c r="DK2392" s="166"/>
      <c r="DL2392" s="166"/>
      <c r="DM2392" s="166"/>
      <c r="DN2392" s="166"/>
      <c r="DO2392" s="166"/>
      <c r="DP2392" s="166"/>
      <c r="DQ2392" s="166"/>
      <c r="DR2392" s="166"/>
      <c r="DS2392" s="166"/>
      <c r="DT2392" s="166"/>
      <c r="DU2392" s="166"/>
      <c r="DV2392" s="166"/>
      <c r="DW2392" s="166"/>
      <c r="DX2392" s="166"/>
      <c r="DY2392" s="166"/>
      <c r="DZ2392" s="166"/>
      <c r="EA2392" s="166"/>
      <c r="EB2392" s="166"/>
      <c r="EC2392" s="166"/>
      <c r="ED2392" s="166"/>
      <c r="EE2392" s="166"/>
      <c r="EF2392" s="166"/>
      <c r="EG2392" s="166"/>
      <c r="EH2392" s="166"/>
      <c r="EI2392" s="166"/>
      <c r="EJ2392" s="166"/>
      <c r="EK2392" s="166"/>
      <c r="EL2392" s="166"/>
      <c r="EM2392" s="166"/>
      <c r="EN2392" s="166"/>
      <c r="EO2392" s="166"/>
      <c r="EP2392" s="166"/>
      <c r="EQ2392" s="166"/>
      <c r="ER2392" s="166"/>
      <c r="ES2392" s="166"/>
      <c r="ET2392" s="166"/>
      <c r="EU2392" s="166"/>
      <c r="EV2392" s="166"/>
      <c r="EW2392" s="166"/>
      <c r="EX2392" s="166"/>
      <c r="EY2392" s="166"/>
      <c r="EZ2392" s="166"/>
      <c r="FA2392" s="166"/>
      <c r="FB2392" s="166"/>
      <c r="FC2392" s="166"/>
      <c r="FD2392" s="166"/>
      <c r="FE2392" s="166"/>
      <c r="FF2392" s="166"/>
      <c r="FG2392" s="166"/>
      <c r="FH2392" s="166"/>
      <c r="FI2392" s="166"/>
      <c r="FJ2392" s="166"/>
    </row>
    <row r="2393" spans="13:166" s="19" customFormat="1">
      <c r="M2393" s="166"/>
      <c r="N2393" s="166"/>
      <c r="O2393" s="166"/>
      <c r="P2393" s="166"/>
      <c r="Q2393" s="166"/>
      <c r="R2393" s="166"/>
      <c r="S2393" s="166"/>
      <c r="T2393" s="166"/>
      <c r="U2393" s="166"/>
      <c r="V2393" s="166"/>
      <c r="W2393" s="166"/>
      <c r="X2393" s="166"/>
      <c r="Y2393" s="166"/>
      <c r="Z2393" s="166"/>
      <c r="AA2393" s="166"/>
      <c r="AB2393" s="166"/>
      <c r="AC2393" s="166"/>
      <c r="AD2393" s="166"/>
      <c r="AE2393" s="166"/>
      <c r="AF2393" s="166"/>
      <c r="AG2393" s="166"/>
      <c r="AH2393" s="167"/>
      <c r="AI2393" s="167"/>
      <c r="AJ2393" s="167"/>
      <c r="AK2393" s="167"/>
      <c r="AL2393" s="167"/>
      <c r="AM2393" s="167"/>
      <c r="AN2393" s="167"/>
      <c r="AO2393" s="167"/>
      <c r="AP2393" s="167"/>
      <c r="AQ2393" s="167"/>
      <c r="AR2393" s="167"/>
      <c r="AS2393" s="167"/>
      <c r="AT2393" s="167"/>
      <c r="AU2393" s="167"/>
      <c r="AV2393" s="167"/>
      <c r="AW2393" s="167"/>
      <c r="AX2393" s="167"/>
      <c r="AY2393" s="167"/>
      <c r="AZ2393" s="167"/>
      <c r="BA2393" s="167"/>
      <c r="BB2393" s="167"/>
      <c r="BC2393" s="167"/>
      <c r="BD2393" s="167"/>
      <c r="BE2393" s="167"/>
      <c r="BF2393" s="167"/>
      <c r="BG2393" s="167"/>
      <c r="BH2393" s="167"/>
      <c r="BI2393" s="167"/>
      <c r="BJ2393" s="167"/>
      <c r="BK2393" s="167"/>
      <c r="BL2393" s="166"/>
      <c r="BM2393" s="166"/>
      <c r="BN2393" s="166"/>
      <c r="BO2393" s="166"/>
      <c r="BP2393" s="166"/>
      <c r="BQ2393" s="166"/>
      <c r="BR2393" s="166"/>
      <c r="BS2393" s="166"/>
      <c r="BT2393" s="166"/>
      <c r="BU2393" s="166"/>
      <c r="BV2393" s="166"/>
      <c r="BW2393" s="166"/>
      <c r="BX2393" s="166"/>
      <c r="BY2393" s="166"/>
      <c r="BZ2393" s="166"/>
      <c r="CA2393" s="166"/>
      <c r="CB2393" s="166"/>
      <c r="CC2393" s="166"/>
      <c r="CD2393" s="166"/>
      <c r="CE2393" s="166"/>
      <c r="CF2393" s="166"/>
      <c r="CG2393" s="166"/>
      <c r="CH2393" s="166"/>
      <c r="CI2393" s="166"/>
      <c r="CJ2393" s="166"/>
      <c r="CK2393" s="166"/>
      <c r="CL2393" s="166"/>
      <c r="CM2393" s="166"/>
      <c r="CN2393" s="166"/>
      <c r="CO2393" s="166"/>
      <c r="CP2393" s="166"/>
      <c r="CQ2393" s="166"/>
      <c r="CR2393" s="166"/>
      <c r="CS2393" s="166"/>
      <c r="CT2393" s="166"/>
      <c r="CU2393" s="166"/>
      <c r="CV2393" s="166"/>
      <c r="CW2393" s="166"/>
      <c r="CX2393" s="166"/>
      <c r="CY2393" s="166"/>
      <c r="CZ2393" s="166"/>
      <c r="DA2393" s="166"/>
      <c r="DB2393" s="166"/>
      <c r="DC2393" s="166"/>
      <c r="DD2393" s="166"/>
      <c r="DE2393" s="166"/>
      <c r="DF2393" s="166"/>
      <c r="DG2393" s="166"/>
      <c r="DH2393" s="166"/>
      <c r="DI2393" s="166"/>
      <c r="DJ2393" s="166"/>
      <c r="DK2393" s="166"/>
      <c r="DL2393" s="166"/>
      <c r="DM2393" s="166"/>
      <c r="DN2393" s="166"/>
      <c r="DO2393" s="166"/>
      <c r="DP2393" s="166"/>
      <c r="DQ2393" s="166"/>
      <c r="DR2393" s="166"/>
      <c r="DS2393" s="166"/>
      <c r="DT2393" s="166"/>
      <c r="DU2393" s="166"/>
      <c r="DV2393" s="166"/>
      <c r="DW2393" s="166"/>
      <c r="DX2393" s="166"/>
      <c r="DY2393" s="166"/>
      <c r="DZ2393" s="166"/>
      <c r="EA2393" s="166"/>
      <c r="EB2393" s="166"/>
      <c r="EC2393" s="166"/>
      <c r="ED2393" s="166"/>
      <c r="EE2393" s="166"/>
      <c r="EF2393" s="166"/>
      <c r="EG2393" s="166"/>
      <c r="EH2393" s="166"/>
      <c r="EI2393" s="166"/>
      <c r="EJ2393" s="166"/>
      <c r="EK2393" s="166"/>
      <c r="EL2393" s="166"/>
      <c r="EM2393" s="166"/>
      <c r="EN2393" s="166"/>
      <c r="EO2393" s="166"/>
      <c r="EP2393" s="166"/>
      <c r="EQ2393" s="166"/>
      <c r="ER2393" s="166"/>
      <c r="ES2393" s="166"/>
      <c r="ET2393" s="166"/>
      <c r="EU2393" s="166"/>
      <c r="EV2393" s="166"/>
      <c r="EW2393" s="166"/>
      <c r="EX2393" s="166"/>
      <c r="EY2393" s="166"/>
      <c r="EZ2393" s="166"/>
      <c r="FA2393" s="166"/>
      <c r="FB2393" s="166"/>
      <c r="FC2393" s="166"/>
      <c r="FD2393" s="166"/>
      <c r="FE2393" s="166"/>
      <c r="FF2393" s="166"/>
      <c r="FG2393" s="166"/>
      <c r="FH2393" s="166"/>
      <c r="FI2393" s="166"/>
      <c r="FJ2393" s="166"/>
    </row>
    <row r="2394" spans="13:166" s="19" customFormat="1">
      <c r="M2394" s="166"/>
      <c r="N2394" s="166"/>
      <c r="O2394" s="166"/>
      <c r="P2394" s="166"/>
      <c r="Q2394" s="166"/>
      <c r="R2394" s="166"/>
      <c r="S2394" s="166"/>
      <c r="T2394" s="166"/>
      <c r="U2394" s="166"/>
      <c r="V2394" s="166"/>
      <c r="W2394" s="166"/>
      <c r="X2394" s="166"/>
      <c r="Y2394" s="166"/>
      <c r="Z2394" s="166"/>
      <c r="AA2394" s="166"/>
      <c r="AB2394" s="166"/>
      <c r="AC2394" s="166"/>
      <c r="AD2394" s="166"/>
      <c r="AE2394" s="166"/>
      <c r="AF2394" s="166"/>
      <c r="AG2394" s="166"/>
      <c r="AH2394" s="167"/>
      <c r="AI2394" s="167"/>
      <c r="AJ2394" s="167"/>
      <c r="AK2394" s="167"/>
      <c r="AL2394" s="167"/>
      <c r="AM2394" s="167"/>
      <c r="AN2394" s="167"/>
      <c r="AO2394" s="167"/>
      <c r="AP2394" s="167"/>
      <c r="AQ2394" s="167"/>
      <c r="AR2394" s="167"/>
      <c r="AS2394" s="167"/>
      <c r="AT2394" s="167"/>
      <c r="AU2394" s="167"/>
      <c r="AV2394" s="167"/>
      <c r="AW2394" s="167"/>
      <c r="AX2394" s="167"/>
      <c r="AY2394" s="167"/>
      <c r="AZ2394" s="167"/>
      <c r="BA2394" s="167"/>
      <c r="BB2394" s="167"/>
      <c r="BC2394" s="167"/>
      <c r="BD2394" s="167"/>
      <c r="BE2394" s="167"/>
      <c r="BF2394" s="167"/>
      <c r="BG2394" s="167"/>
      <c r="BH2394" s="167"/>
      <c r="BI2394" s="167"/>
      <c r="BJ2394" s="167"/>
      <c r="BK2394" s="167"/>
      <c r="BL2394" s="166"/>
      <c r="BM2394" s="166"/>
      <c r="BN2394" s="166"/>
      <c r="BO2394" s="166"/>
      <c r="BP2394" s="166"/>
      <c r="BQ2394" s="166"/>
      <c r="BR2394" s="166"/>
      <c r="BS2394" s="166"/>
      <c r="BT2394" s="166"/>
      <c r="BU2394" s="166"/>
      <c r="BV2394" s="166"/>
      <c r="BW2394" s="166"/>
      <c r="BX2394" s="166"/>
      <c r="BY2394" s="166"/>
      <c r="BZ2394" s="166"/>
      <c r="CA2394" s="166"/>
      <c r="CB2394" s="166"/>
      <c r="CC2394" s="166"/>
      <c r="CD2394" s="166"/>
      <c r="CE2394" s="166"/>
      <c r="CF2394" s="166"/>
      <c r="CG2394" s="166"/>
      <c r="CH2394" s="166"/>
      <c r="CI2394" s="166"/>
      <c r="CJ2394" s="166"/>
      <c r="CK2394" s="166"/>
      <c r="CL2394" s="166"/>
      <c r="CM2394" s="166"/>
      <c r="CN2394" s="166"/>
      <c r="CO2394" s="166"/>
      <c r="CP2394" s="166"/>
      <c r="CQ2394" s="166"/>
      <c r="CR2394" s="166"/>
      <c r="CS2394" s="166"/>
      <c r="CT2394" s="166"/>
      <c r="CU2394" s="166"/>
      <c r="CV2394" s="166"/>
      <c r="CW2394" s="166"/>
      <c r="CX2394" s="166"/>
      <c r="CY2394" s="166"/>
      <c r="CZ2394" s="166"/>
      <c r="DA2394" s="166"/>
      <c r="DB2394" s="166"/>
      <c r="DC2394" s="166"/>
      <c r="DD2394" s="166"/>
      <c r="DE2394" s="166"/>
      <c r="DF2394" s="166"/>
      <c r="DG2394" s="166"/>
      <c r="DH2394" s="166"/>
      <c r="DI2394" s="166"/>
      <c r="DJ2394" s="166"/>
      <c r="DK2394" s="166"/>
      <c r="DL2394" s="166"/>
      <c r="DM2394" s="166"/>
      <c r="DN2394" s="166"/>
      <c r="DO2394" s="166"/>
      <c r="DP2394" s="166"/>
      <c r="DQ2394" s="166"/>
      <c r="DR2394" s="166"/>
      <c r="DS2394" s="166"/>
      <c r="DT2394" s="166"/>
      <c r="DU2394" s="166"/>
      <c r="DV2394" s="166"/>
      <c r="DW2394" s="166"/>
      <c r="DX2394" s="166"/>
      <c r="DY2394" s="166"/>
      <c r="DZ2394" s="166"/>
      <c r="EA2394" s="166"/>
      <c r="EB2394" s="166"/>
      <c r="EC2394" s="166"/>
      <c r="ED2394" s="166"/>
      <c r="EE2394" s="166"/>
      <c r="EF2394" s="166"/>
      <c r="EG2394" s="166"/>
      <c r="EH2394" s="166"/>
      <c r="EI2394" s="166"/>
      <c r="EJ2394" s="166"/>
      <c r="EK2394" s="166"/>
      <c r="EL2394" s="166"/>
      <c r="EM2394" s="166"/>
      <c r="EN2394" s="166"/>
      <c r="EO2394" s="166"/>
      <c r="EP2394" s="166"/>
      <c r="EQ2394" s="166"/>
      <c r="ER2394" s="166"/>
      <c r="ES2394" s="166"/>
      <c r="ET2394" s="166"/>
      <c r="EU2394" s="166"/>
      <c r="EV2394" s="166"/>
      <c r="EW2394" s="166"/>
      <c r="EX2394" s="166"/>
      <c r="EY2394" s="166"/>
      <c r="EZ2394" s="166"/>
      <c r="FA2394" s="166"/>
      <c r="FB2394" s="166"/>
      <c r="FC2394" s="166"/>
      <c r="FD2394" s="166"/>
      <c r="FE2394" s="166"/>
      <c r="FF2394" s="166"/>
      <c r="FG2394" s="166"/>
      <c r="FH2394" s="166"/>
      <c r="FI2394" s="166"/>
      <c r="FJ2394" s="166"/>
    </row>
    <row r="2395" spans="13:166" s="19" customFormat="1">
      <c r="M2395" s="166"/>
      <c r="N2395" s="166"/>
      <c r="O2395" s="166"/>
      <c r="P2395" s="166"/>
      <c r="Q2395" s="166"/>
      <c r="R2395" s="166"/>
      <c r="S2395" s="166"/>
      <c r="T2395" s="166"/>
      <c r="U2395" s="166"/>
      <c r="V2395" s="166"/>
      <c r="W2395" s="166"/>
      <c r="X2395" s="166"/>
      <c r="Y2395" s="166"/>
      <c r="Z2395" s="166"/>
      <c r="AA2395" s="166"/>
      <c r="AB2395" s="166"/>
      <c r="AC2395" s="166"/>
      <c r="AD2395" s="166"/>
      <c r="AE2395" s="166"/>
      <c r="AF2395" s="166"/>
      <c r="AG2395" s="166"/>
      <c r="AH2395" s="167"/>
      <c r="AI2395" s="167"/>
      <c r="AJ2395" s="167"/>
      <c r="AK2395" s="167"/>
      <c r="AL2395" s="167"/>
      <c r="AM2395" s="167"/>
      <c r="AN2395" s="167"/>
      <c r="AO2395" s="167"/>
      <c r="AP2395" s="167"/>
      <c r="AQ2395" s="167"/>
      <c r="AR2395" s="167"/>
      <c r="AS2395" s="167"/>
      <c r="AT2395" s="167"/>
      <c r="AU2395" s="167"/>
      <c r="AV2395" s="167"/>
      <c r="AW2395" s="167"/>
      <c r="AX2395" s="167"/>
      <c r="AY2395" s="167"/>
      <c r="AZ2395" s="167"/>
      <c r="BA2395" s="167"/>
      <c r="BB2395" s="167"/>
      <c r="BC2395" s="167"/>
      <c r="BD2395" s="167"/>
      <c r="BE2395" s="167"/>
      <c r="BF2395" s="167"/>
      <c r="BG2395" s="167"/>
      <c r="BH2395" s="167"/>
      <c r="BI2395" s="167"/>
      <c r="BJ2395" s="167"/>
      <c r="BK2395" s="167"/>
      <c r="BL2395" s="166"/>
      <c r="BM2395" s="166"/>
      <c r="BN2395" s="166"/>
      <c r="BO2395" s="166"/>
      <c r="BP2395" s="166"/>
      <c r="BQ2395" s="166"/>
      <c r="BR2395" s="166"/>
      <c r="BS2395" s="166"/>
      <c r="BT2395" s="166"/>
      <c r="BU2395" s="166"/>
      <c r="BV2395" s="166"/>
      <c r="BW2395" s="166"/>
      <c r="BX2395" s="166"/>
      <c r="BY2395" s="166"/>
      <c r="BZ2395" s="166"/>
      <c r="CA2395" s="166"/>
      <c r="CB2395" s="166"/>
      <c r="CC2395" s="166"/>
      <c r="CD2395" s="166"/>
      <c r="CE2395" s="166"/>
      <c r="CF2395" s="166"/>
      <c r="CG2395" s="166"/>
      <c r="CH2395" s="166"/>
      <c r="CI2395" s="166"/>
      <c r="CJ2395" s="166"/>
      <c r="CK2395" s="166"/>
      <c r="CL2395" s="166"/>
      <c r="CM2395" s="166"/>
      <c r="CN2395" s="166"/>
      <c r="CO2395" s="166"/>
      <c r="CP2395" s="166"/>
      <c r="CQ2395" s="166"/>
      <c r="CR2395" s="166"/>
      <c r="CS2395" s="166"/>
      <c r="CT2395" s="166"/>
      <c r="CU2395" s="166"/>
      <c r="CV2395" s="166"/>
      <c r="CW2395" s="166"/>
      <c r="CX2395" s="166"/>
      <c r="CY2395" s="166"/>
      <c r="CZ2395" s="166"/>
      <c r="DA2395" s="166"/>
      <c r="DB2395" s="166"/>
      <c r="DC2395" s="166"/>
      <c r="DD2395" s="166"/>
      <c r="DE2395" s="166"/>
      <c r="DF2395" s="166"/>
      <c r="DG2395" s="166"/>
      <c r="DH2395" s="166"/>
      <c r="DI2395" s="166"/>
      <c r="DJ2395" s="166"/>
      <c r="DK2395" s="166"/>
      <c r="DL2395" s="166"/>
      <c r="DM2395" s="166"/>
      <c r="DN2395" s="166"/>
      <c r="DO2395" s="166"/>
      <c r="DP2395" s="166"/>
      <c r="DQ2395" s="166"/>
      <c r="DR2395" s="166"/>
      <c r="DS2395" s="166"/>
      <c r="DT2395" s="166"/>
      <c r="DU2395" s="166"/>
      <c r="DV2395" s="166"/>
      <c r="DW2395" s="166"/>
      <c r="DX2395" s="166"/>
      <c r="DY2395" s="166"/>
      <c r="DZ2395" s="166"/>
      <c r="EA2395" s="166"/>
      <c r="EB2395" s="166"/>
      <c r="EC2395" s="166"/>
      <c r="ED2395" s="166"/>
      <c r="EE2395" s="166"/>
      <c r="EF2395" s="166"/>
      <c r="EG2395" s="166"/>
      <c r="EH2395" s="166"/>
      <c r="EI2395" s="166"/>
      <c r="EJ2395" s="166"/>
      <c r="EK2395" s="166"/>
      <c r="EL2395" s="166"/>
      <c r="EM2395" s="166"/>
      <c r="EN2395" s="166"/>
      <c r="EO2395" s="166"/>
      <c r="EP2395" s="166"/>
      <c r="EQ2395" s="166"/>
      <c r="ER2395" s="166"/>
      <c r="ES2395" s="166"/>
      <c r="ET2395" s="166"/>
      <c r="EU2395" s="166"/>
      <c r="EV2395" s="166"/>
      <c r="EW2395" s="166"/>
      <c r="EX2395" s="166"/>
      <c r="EY2395" s="166"/>
      <c r="EZ2395" s="166"/>
      <c r="FA2395" s="166"/>
      <c r="FB2395" s="166"/>
      <c r="FC2395" s="166"/>
      <c r="FD2395" s="166"/>
      <c r="FE2395" s="166"/>
      <c r="FF2395" s="166"/>
      <c r="FG2395" s="166"/>
      <c r="FH2395" s="166"/>
      <c r="FI2395" s="166"/>
      <c r="FJ2395" s="166"/>
    </row>
    <row r="2396" spans="13:166" s="19" customFormat="1">
      <c r="M2396" s="166"/>
      <c r="N2396" s="166"/>
      <c r="O2396" s="166"/>
      <c r="P2396" s="166"/>
      <c r="Q2396" s="166"/>
      <c r="R2396" s="166"/>
      <c r="S2396" s="166"/>
      <c r="T2396" s="166"/>
      <c r="U2396" s="166"/>
      <c r="V2396" s="166"/>
      <c r="W2396" s="166"/>
      <c r="X2396" s="166"/>
      <c r="Y2396" s="166"/>
      <c r="Z2396" s="166"/>
      <c r="AA2396" s="166"/>
      <c r="AB2396" s="166"/>
      <c r="AC2396" s="166"/>
      <c r="AD2396" s="166"/>
      <c r="AE2396" s="166"/>
      <c r="AF2396" s="166"/>
      <c r="AG2396" s="166"/>
      <c r="AH2396" s="167"/>
      <c r="AI2396" s="167"/>
      <c r="AJ2396" s="167"/>
      <c r="AK2396" s="167"/>
      <c r="AL2396" s="167"/>
      <c r="AM2396" s="167"/>
      <c r="AN2396" s="167"/>
      <c r="AO2396" s="167"/>
      <c r="AP2396" s="167"/>
      <c r="AQ2396" s="167"/>
      <c r="AR2396" s="167"/>
      <c r="AS2396" s="167"/>
      <c r="AT2396" s="167"/>
      <c r="AU2396" s="167"/>
      <c r="AV2396" s="167"/>
      <c r="AW2396" s="167"/>
      <c r="AX2396" s="167"/>
      <c r="AY2396" s="167"/>
      <c r="AZ2396" s="167"/>
      <c r="BA2396" s="167"/>
      <c r="BB2396" s="167"/>
      <c r="BC2396" s="167"/>
      <c r="BD2396" s="167"/>
      <c r="BE2396" s="167"/>
      <c r="BF2396" s="167"/>
      <c r="BG2396" s="167"/>
      <c r="BH2396" s="167"/>
      <c r="BI2396" s="167"/>
      <c r="BJ2396" s="167"/>
      <c r="BK2396" s="167"/>
      <c r="BL2396" s="166"/>
      <c r="BM2396" s="166"/>
      <c r="BN2396" s="166"/>
      <c r="BO2396" s="166"/>
      <c r="BP2396" s="166"/>
      <c r="BQ2396" s="166"/>
      <c r="BR2396" s="166"/>
      <c r="BS2396" s="166"/>
      <c r="BT2396" s="166"/>
      <c r="BU2396" s="166"/>
      <c r="BV2396" s="166"/>
      <c r="BW2396" s="166"/>
      <c r="BX2396" s="166"/>
      <c r="BY2396" s="166"/>
      <c r="BZ2396" s="166"/>
      <c r="CA2396" s="166"/>
      <c r="CB2396" s="166"/>
      <c r="CC2396" s="166"/>
      <c r="CD2396" s="166"/>
      <c r="CE2396" s="166"/>
      <c r="CF2396" s="166"/>
      <c r="CG2396" s="166"/>
      <c r="CH2396" s="166"/>
      <c r="CI2396" s="166"/>
      <c r="CJ2396" s="166"/>
      <c r="CK2396" s="166"/>
      <c r="CL2396" s="166"/>
      <c r="CM2396" s="166"/>
      <c r="CN2396" s="166"/>
      <c r="CO2396" s="166"/>
      <c r="CP2396" s="166"/>
      <c r="CQ2396" s="166"/>
      <c r="CR2396" s="166"/>
      <c r="CS2396" s="166"/>
      <c r="CT2396" s="166"/>
      <c r="CU2396" s="166"/>
      <c r="CV2396" s="166"/>
      <c r="CW2396" s="166"/>
      <c r="CX2396" s="166"/>
      <c r="CY2396" s="166"/>
      <c r="CZ2396" s="166"/>
      <c r="DA2396" s="166"/>
      <c r="DB2396" s="166"/>
      <c r="DC2396" s="166"/>
      <c r="DD2396" s="166"/>
      <c r="DE2396" s="166"/>
      <c r="DF2396" s="166"/>
      <c r="DG2396" s="166"/>
      <c r="DH2396" s="166"/>
      <c r="DI2396" s="166"/>
      <c r="DJ2396" s="166"/>
      <c r="DK2396" s="166"/>
      <c r="DL2396" s="166"/>
      <c r="DM2396" s="166"/>
      <c r="DN2396" s="166"/>
      <c r="DO2396" s="166"/>
      <c r="DP2396" s="166"/>
      <c r="DQ2396" s="166"/>
      <c r="DR2396" s="166"/>
      <c r="DS2396" s="166"/>
      <c r="DT2396" s="166"/>
      <c r="DU2396" s="166"/>
      <c r="DV2396" s="166"/>
      <c r="DW2396" s="166"/>
      <c r="DX2396" s="166"/>
      <c r="DY2396" s="166"/>
      <c r="DZ2396" s="166"/>
      <c r="EA2396" s="166"/>
      <c r="EB2396" s="166"/>
      <c r="EC2396" s="166"/>
      <c r="ED2396" s="166"/>
      <c r="EE2396" s="166"/>
      <c r="EF2396" s="166"/>
      <c r="EG2396" s="166"/>
      <c r="EH2396" s="166"/>
      <c r="EI2396" s="166"/>
      <c r="EJ2396" s="166"/>
      <c r="EK2396" s="166"/>
      <c r="EL2396" s="166"/>
      <c r="EM2396" s="166"/>
      <c r="EN2396" s="166"/>
      <c r="EO2396" s="166"/>
      <c r="EP2396" s="166"/>
      <c r="EQ2396" s="166"/>
      <c r="ER2396" s="166"/>
      <c r="ES2396" s="166"/>
      <c r="ET2396" s="166"/>
      <c r="EU2396" s="166"/>
      <c r="EV2396" s="166"/>
      <c r="EW2396" s="166"/>
      <c r="EX2396" s="166"/>
      <c r="EY2396" s="166"/>
      <c r="EZ2396" s="166"/>
      <c r="FA2396" s="166"/>
      <c r="FB2396" s="166"/>
      <c r="FC2396" s="166"/>
      <c r="FD2396" s="166"/>
      <c r="FE2396" s="166"/>
      <c r="FF2396" s="166"/>
      <c r="FG2396" s="166"/>
      <c r="FH2396" s="166"/>
      <c r="FI2396" s="166"/>
      <c r="FJ2396" s="166"/>
    </row>
    <row r="2397" spans="13:166" s="19" customFormat="1">
      <c r="M2397" s="166"/>
      <c r="N2397" s="166"/>
      <c r="O2397" s="166"/>
      <c r="P2397" s="166"/>
      <c r="Q2397" s="166"/>
      <c r="R2397" s="166"/>
      <c r="S2397" s="166"/>
      <c r="T2397" s="166"/>
      <c r="U2397" s="166"/>
      <c r="V2397" s="166"/>
      <c r="W2397" s="166"/>
      <c r="X2397" s="166"/>
      <c r="Y2397" s="166"/>
      <c r="Z2397" s="166"/>
      <c r="AA2397" s="166"/>
      <c r="AB2397" s="166"/>
      <c r="AC2397" s="166"/>
      <c r="AD2397" s="166"/>
      <c r="AE2397" s="166"/>
      <c r="AF2397" s="166"/>
      <c r="AG2397" s="166"/>
      <c r="AH2397" s="167"/>
      <c r="AI2397" s="167"/>
      <c r="AJ2397" s="167"/>
      <c r="AK2397" s="167"/>
      <c r="AL2397" s="167"/>
      <c r="AM2397" s="167"/>
      <c r="AN2397" s="167"/>
      <c r="AO2397" s="167"/>
      <c r="AP2397" s="167"/>
      <c r="AQ2397" s="167"/>
      <c r="AR2397" s="167"/>
      <c r="AS2397" s="167"/>
      <c r="AT2397" s="167"/>
      <c r="AU2397" s="167"/>
      <c r="AV2397" s="167"/>
      <c r="AW2397" s="167"/>
      <c r="AX2397" s="167"/>
      <c r="AY2397" s="167"/>
      <c r="AZ2397" s="167"/>
      <c r="BA2397" s="167"/>
      <c r="BB2397" s="167"/>
      <c r="BC2397" s="167"/>
      <c r="BD2397" s="167"/>
      <c r="BE2397" s="167"/>
      <c r="BF2397" s="167"/>
      <c r="BG2397" s="167"/>
      <c r="BH2397" s="167"/>
      <c r="BI2397" s="167"/>
      <c r="BJ2397" s="167"/>
      <c r="BK2397" s="167"/>
      <c r="BL2397" s="166"/>
      <c r="BM2397" s="166"/>
      <c r="BN2397" s="166"/>
      <c r="BO2397" s="166"/>
      <c r="BP2397" s="166"/>
      <c r="BQ2397" s="166"/>
      <c r="BR2397" s="166"/>
      <c r="BS2397" s="166"/>
      <c r="BT2397" s="166"/>
      <c r="BU2397" s="166"/>
      <c r="BV2397" s="166"/>
      <c r="BW2397" s="166"/>
      <c r="BX2397" s="166"/>
      <c r="BY2397" s="166"/>
      <c r="BZ2397" s="166"/>
      <c r="CA2397" s="166"/>
      <c r="CB2397" s="166"/>
      <c r="CC2397" s="166"/>
      <c r="CD2397" s="166"/>
      <c r="CE2397" s="166"/>
      <c r="CF2397" s="166"/>
      <c r="CG2397" s="166"/>
      <c r="CH2397" s="166"/>
      <c r="CI2397" s="166"/>
      <c r="CJ2397" s="166"/>
      <c r="CK2397" s="166"/>
      <c r="CL2397" s="166"/>
      <c r="CM2397" s="166"/>
      <c r="CN2397" s="166"/>
      <c r="CO2397" s="166"/>
      <c r="CP2397" s="166"/>
      <c r="CQ2397" s="166"/>
      <c r="CR2397" s="166"/>
      <c r="CS2397" s="166"/>
      <c r="CT2397" s="166"/>
      <c r="CU2397" s="166"/>
      <c r="CV2397" s="166"/>
      <c r="CW2397" s="166"/>
      <c r="CX2397" s="166"/>
      <c r="CY2397" s="166"/>
      <c r="CZ2397" s="166"/>
      <c r="DA2397" s="166"/>
      <c r="DB2397" s="166"/>
      <c r="DC2397" s="166"/>
      <c r="DD2397" s="166"/>
      <c r="DE2397" s="166"/>
      <c r="DF2397" s="166"/>
      <c r="DG2397" s="166"/>
      <c r="DH2397" s="166"/>
      <c r="DI2397" s="166"/>
      <c r="DJ2397" s="166"/>
      <c r="DK2397" s="166"/>
      <c r="DL2397" s="166"/>
      <c r="DM2397" s="166"/>
      <c r="DN2397" s="166"/>
      <c r="DO2397" s="166"/>
      <c r="DP2397" s="166"/>
      <c r="DQ2397" s="166"/>
      <c r="DR2397" s="166"/>
      <c r="DS2397" s="166"/>
      <c r="DT2397" s="166"/>
      <c r="DU2397" s="166"/>
      <c r="DV2397" s="166"/>
      <c r="DW2397" s="166"/>
      <c r="DX2397" s="166"/>
      <c r="DY2397" s="166"/>
      <c r="DZ2397" s="166"/>
      <c r="EA2397" s="166"/>
      <c r="EB2397" s="166"/>
      <c r="EC2397" s="166"/>
      <c r="ED2397" s="166"/>
      <c r="EE2397" s="166"/>
      <c r="EF2397" s="166"/>
      <c r="EG2397" s="166"/>
      <c r="EH2397" s="166"/>
      <c r="EI2397" s="166"/>
      <c r="EJ2397" s="166"/>
      <c r="EK2397" s="166"/>
      <c r="EL2397" s="166"/>
      <c r="EM2397" s="166"/>
      <c r="EN2397" s="166"/>
      <c r="EO2397" s="166"/>
      <c r="EP2397" s="166"/>
      <c r="EQ2397" s="166"/>
      <c r="ER2397" s="166"/>
      <c r="ES2397" s="166"/>
      <c r="ET2397" s="166"/>
      <c r="EU2397" s="166"/>
      <c r="EV2397" s="166"/>
      <c r="EW2397" s="166"/>
      <c r="EX2397" s="166"/>
      <c r="EY2397" s="166"/>
      <c r="EZ2397" s="166"/>
      <c r="FA2397" s="166"/>
      <c r="FB2397" s="166"/>
      <c r="FC2397" s="166"/>
      <c r="FD2397" s="166"/>
      <c r="FE2397" s="166"/>
      <c r="FF2397" s="166"/>
      <c r="FG2397" s="166"/>
      <c r="FH2397" s="166"/>
      <c r="FI2397" s="166"/>
      <c r="FJ2397" s="166"/>
    </row>
    <row r="2398" spans="13:166" s="19" customFormat="1">
      <c r="M2398" s="166"/>
      <c r="N2398" s="166"/>
      <c r="O2398" s="166"/>
      <c r="P2398" s="166"/>
      <c r="Q2398" s="166"/>
      <c r="R2398" s="166"/>
      <c r="S2398" s="166"/>
      <c r="T2398" s="166"/>
      <c r="U2398" s="166"/>
      <c r="V2398" s="166"/>
      <c r="W2398" s="166"/>
      <c r="X2398" s="166"/>
      <c r="Y2398" s="166"/>
      <c r="Z2398" s="166"/>
      <c r="AA2398" s="166"/>
      <c r="AB2398" s="166"/>
      <c r="AC2398" s="166"/>
      <c r="AD2398" s="166"/>
      <c r="AE2398" s="166"/>
      <c r="AF2398" s="166"/>
      <c r="AG2398" s="166"/>
      <c r="AH2398" s="167"/>
      <c r="AI2398" s="167"/>
      <c r="AJ2398" s="167"/>
      <c r="AK2398" s="167"/>
      <c r="AL2398" s="167"/>
      <c r="AM2398" s="167"/>
      <c r="AN2398" s="167"/>
      <c r="AO2398" s="167"/>
      <c r="AP2398" s="167"/>
      <c r="AQ2398" s="167"/>
      <c r="AR2398" s="167"/>
      <c r="AS2398" s="167"/>
      <c r="AT2398" s="167"/>
      <c r="AU2398" s="167"/>
      <c r="AV2398" s="167"/>
      <c r="AW2398" s="167"/>
      <c r="AX2398" s="167"/>
      <c r="AY2398" s="167"/>
      <c r="AZ2398" s="167"/>
      <c r="BA2398" s="167"/>
      <c r="BB2398" s="167"/>
      <c r="BC2398" s="167"/>
      <c r="BD2398" s="167"/>
      <c r="BE2398" s="167"/>
      <c r="BF2398" s="167"/>
      <c r="BG2398" s="167"/>
      <c r="BH2398" s="167"/>
      <c r="BI2398" s="167"/>
      <c r="BJ2398" s="167"/>
      <c r="BK2398" s="167"/>
      <c r="BL2398" s="166"/>
      <c r="BM2398" s="166"/>
      <c r="BN2398" s="166"/>
      <c r="BO2398" s="166"/>
      <c r="BP2398" s="166"/>
      <c r="BQ2398" s="166"/>
      <c r="BR2398" s="166"/>
      <c r="BS2398" s="166"/>
      <c r="BT2398" s="166"/>
      <c r="BU2398" s="166"/>
      <c r="BV2398" s="166"/>
      <c r="BW2398" s="166"/>
      <c r="BX2398" s="166"/>
      <c r="BY2398" s="166"/>
      <c r="BZ2398" s="166"/>
      <c r="CA2398" s="166"/>
      <c r="CB2398" s="166"/>
      <c r="CC2398" s="166"/>
      <c r="CD2398" s="166"/>
      <c r="CE2398" s="166"/>
      <c r="CF2398" s="166"/>
      <c r="CG2398" s="166"/>
      <c r="CH2398" s="166"/>
      <c r="CI2398" s="166"/>
      <c r="CJ2398" s="166"/>
      <c r="CK2398" s="166"/>
      <c r="CL2398" s="166"/>
      <c r="CM2398" s="166"/>
      <c r="CN2398" s="166"/>
      <c r="CO2398" s="166"/>
      <c r="CP2398" s="166"/>
      <c r="CQ2398" s="166"/>
      <c r="CR2398" s="166"/>
      <c r="CS2398" s="166"/>
      <c r="CT2398" s="166"/>
      <c r="CU2398" s="166"/>
      <c r="CV2398" s="166"/>
      <c r="CW2398" s="166"/>
      <c r="CX2398" s="166"/>
      <c r="CY2398" s="166"/>
      <c r="CZ2398" s="166"/>
      <c r="DA2398" s="166"/>
      <c r="DB2398" s="166"/>
      <c r="DC2398" s="166"/>
      <c r="DD2398" s="166"/>
      <c r="DE2398" s="166"/>
      <c r="DF2398" s="166"/>
      <c r="DG2398" s="166"/>
      <c r="DH2398" s="166"/>
      <c r="DI2398" s="166"/>
      <c r="DJ2398" s="166"/>
      <c r="DK2398" s="166"/>
      <c r="DL2398" s="166"/>
      <c r="DM2398" s="166"/>
      <c r="DN2398" s="166"/>
      <c r="DO2398" s="166"/>
      <c r="DP2398" s="166"/>
      <c r="DQ2398" s="166"/>
      <c r="DR2398" s="166"/>
      <c r="DS2398" s="166"/>
      <c r="DT2398" s="166"/>
      <c r="DU2398" s="166"/>
      <c r="DV2398" s="166"/>
      <c r="DW2398" s="166"/>
      <c r="DX2398" s="166"/>
      <c r="DY2398" s="166"/>
      <c r="DZ2398" s="166"/>
      <c r="EA2398" s="166"/>
      <c r="EB2398" s="166"/>
      <c r="EC2398" s="166"/>
      <c r="ED2398" s="166"/>
      <c r="EE2398" s="166"/>
      <c r="EF2398" s="166"/>
      <c r="EG2398" s="166"/>
      <c r="EH2398" s="166"/>
      <c r="EI2398" s="166"/>
      <c r="EJ2398" s="166"/>
      <c r="EK2398" s="166"/>
      <c r="EL2398" s="166"/>
      <c r="EM2398" s="166"/>
      <c r="EN2398" s="166"/>
      <c r="EO2398" s="166"/>
      <c r="EP2398" s="166"/>
      <c r="EQ2398" s="166"/>
      <c r="ER2398" s="166"/>
      <c r="ES2398" s="166"/>
      <c r="ET2398" s="166"/>
      <c r="EU2398" s="166"/>
      <c r="EV2398" s="166"/>
      <c r="EW2398" s="166"/>
      <c r="EX2398" s="166"/>
      <c r="EY2398" s="166"/>
      <c r="EZ2398" s="166"/>
      <c r="FA2398" s="166"/>
      <c r="FB2398" s="166"/>
      <c r="FC2398" s="166"/>
      <c r="FD2398" s="166"/>
      <c r="FE2398" s="166"/>
      <c r="FF2398" s="166"/>
      <c r="FG2398" s="166"/>
      <c r="FH2398" s="166"/>
      <c r="FI2398" s="166"/>
      <c r="FJ2398" s="166"/>
    </row>
    <row r="2399" spans="13:166" s="19" customFormat="1">
      <c r="M2399" s="166"/>
      <c r="N2399" s="166"/>
      <c r="O2399" s="166"/>
      <c r="P2399" s="166"/>
      <c r="Q2399" s="166"/>
      <c r="R2399" s="166"/>
      <c r="S2399" s="166"/>
      <c r="T2399" s="166"/>
      <c r="U2399" s="166"/>
      <c r="V2399" s="166"/>
      <c r="W2399" s="166"/>
      <c r="X2399" s="166"/>
      <c r="Y2399" s="166"/>
      <c r="Z2399" s="166"/>
      <c r="AA2399" s="166"/>
      <c r="AB2399" s="166"/>
      <c r="AC2399" s="166"/>
      <c r="AD2399" s="166"/>
      <c r="AE2399" s="166"/>
      <c r="AF2399" s="166"/>
      <c r="AG2399" s="166"/>
      <c r="AH2399" s="167"/>
      <c r="AI2399" s="167"/>
      <c r="AJ2399" s="167"/>
      <c r="AK2399" s="167"/>
      <c r="AL2399" s="167"/>
      <c r="AM2399" s="167"/>
      <c r="AN2399" s="167"/>
      <c r="AO2399" s="167"/>
      <c r="AP2399" s="167"/>
      <c r="AQ2399" s="167"/>
      <c r="AR2399" s="167"/>
      <c r="AS2399" s="167"/>
      <c r="AT2399" s="167"/>
      <c r="AU2399" s="167"/>
      <c r="AV2399" s="167"/>
      <c r="AW2399" s="167"/>
      <c r="AX2399" s="167"/>
      <c r="AY2399" s="167"/>
      <c r="AZ2399" s="167"/>
      <c r="BA2399" s="167"/>
      <c r="BB2399" s="167"/>
      <c r="BC2399" s="167"/>
      <c r="BD2399" s="167"/>
      <c r="BE2399" s="167"/>
      <c r="BF2399" s="167"/>
      <c r="BG2399" s="167"/>
      <c r="BH2399" s="167"/>
      <c r="BI2399" s="167"/>
      <c r="BJ2399" s="167"/>
      <c r="BK2399" s="167"/>
      <c r="BL2399" s="166"/>
      <c r="BM2399" s="166"/>
      <c r="BN2399" s="166"/>
      <c r="BO2399" s="166"/>
      <c r="BP2399" s="166"/>
      <c r="BQ2399" s="166"/>
      <c r="BR2399" s="166"/>
      <c r="BS2399" s="166"/>
      <c r="BT2399" s="166"/>
      <c r="BU2399" s="166"/>
      <c r="BV2399" s="166"/>
      <c r="BW2399" s="166"/>
      <c r="BX2399" s="166"/>
      <c r="BY2399" s="166"/>
      <c r="BZ2399" s="166"/>
      <c r="CA2399" s="166"/>
      <c r="CB2399" s="166"/>
      <c r="CC2399" s="166"/>
      <c r="CD2399" s="166"/>
      <c r="CE2399" s="166"/>
      <c r="CF2399" s="166"/>
      <c r="CG2399" s="166"/>
      <c r="CH2399" s="166"/>
      <c r="CI2399" s="166"/>
      <c r="CJ2399" s="166"/>
      <c r="CK2399" s="166"/>
      <c r="CL2399" s="166"/>
      <c r="CM2399" s="166"/>
      <c r="CN2399" s="166"/>
      <c r="CO2399" s="166"/>
      <c r="CP2399" s="166"/>
      <c r="CQ2399" s="166"/>
      <c r="CR2399" s="166"/>
      <c r="CS2399" s="166"/>
      <c r="CT2399" s="166"/>
      <c r="CU2399" s="166"/>
      <c r="CV2399" s="166"/>
      <c r="CW2399" s="166"/>
      <c r="CX2399" s="166"/>
      <c r="CY2399" s="166"/>
      <c r="CZ2399" s="166"/>
      <c r="DA2399" s="166"/>
      <c r="DB2399" s="166"/>
      <c r="DC2399" s="166"/>
      <c r="DD2399" s="166"/>
      <c r="DE2399" s="166"/>
      <c r="DF2399" s="166"/>
      <c r="DG2399" s="166"/>
      <c r="DH2399" s="166"/>
      <c r="DI2399" s="166"/>
      <c r="DJ2399" s="166"/>
      <c r="DK2399" s="166"/>
      <c r="DL2399" s="166"/>
      <c r="DM2399" s="166"/>
      <c r="DN2399" s="166"/>
      <c r="DO2399" s="166"/>
      <c r="DP2399" s="166"/>
      <c r="DQ2399" s="166"/>
      <c r="DR2399" s="166"/>
      <c r="DS2399" s="166"/>
      <c r="DT2399" s="166"/>
      <c r="DU2399" s="166"/>
      <c r="DV2399" s="166"/>
      <c r="DW2399" s="166"/>
      <c r="DX2399" s="166"/>
      <c r="DY2399" s="166"/>
      <c r="DZ2399" s="166"/>
      <c r="EA2399" s="166"/>
      <c r="EB2399" s="166"/>
      <c r="EC2399" s="166"/>
      <c r="ED2399" s="166"/>
      <c r="EE2399" s="166"/>
      <c r="EF2399" s="166"/>
      <c r="EG2399" s="166"/>
      <c r="EH2399" s="166"/>
      <c r="EI2399" s="166"/>
      <c r="EJ2399" s="166"/>
      <c r="EK2399" s="166"/>
      <c r="EL2399" s="166"/>
      <c r="EM2399" s="166"/>
      <c r="EN2399" s="166"/>
      <c r="EO2399" s="166"/>
      <c r="EP2399" s="166"/>
      <c r="EQ2399" s="166"/>
      <c r="ER2399" s="166"/>
      <c r="ES2399" s="166"/>
      <c r="ET2399" s="166"/>
      <c r="EU2399" s="166"/>
      <c r="EV2399" s="166"/>
      <c r="EW2399" s="166"/>
      <c r="EX2399" s="166"/>
      <c r="EY2399" s="166"/>
      <c r="EZ2399" s="166"/>
      <c r="FA2399" s="166"/>
      <c r="FB2399" s="166"/>
      <c r="FC2399" s="166"/>
      <c r="FD2399" s="166"/>
      <c r="FE2399" s="166"/>
      <c r="FF2399" s="166"/>
      <c r="FG2399" s="166"/>
      <c r="FH2399" s="166"/>
      <c r="FI2399" s="166"/>
      <c r="FJ2399" s="166"/>
    </row>
    <row r="2400" spans="13:166" s="19" customFormat="1">
      <c r="M2400" s="166"/>
      <c r="N2400" s="166"/>
      <c r="O2400" s="166"/>
      <c r="P2400" s="166"/>
      <c r="Q2400" s="166"/>
      <c r="R2400" s="166"/>
      <c r="S2400" s="166"/>
      <c r="T2400" s="166"/>
      <c r="U2400" s="166"/>
      <c r="V2400" s="166"/>
      <c r="W2400" s="166"/>
      <c r="X2400" s="166"/>
      <c r="Y2400" s="166"/>
      <c r="Z2400" s="166"/>
      <c r="AA2400" s="166"/>
      <c r="AB2400" s="166"/>
      <c r="AC2400" s="166"/>
      <c r="AD2400" s="166"/>
      <c r="AE2400" s="166"/>
      <c r="AF2400" s="166"/>
      <c r="AG2400" s="166"/>
      <c r="AH2400" s="167"/>
      <c r="AI2400" s="167"/>
      <c r="AJ2400" s="167"/>
      <c r="AK2400" s="167"/>
      <c r="AL2400" s="167"/>
      <c r="AM2400" s="167"/>
      <c r="AN2400" s="167"/>
      <c r="AO2400" s="167"/>
      <c r="AP2400" s="167"/>
      <c r="AQ2400" s="167"/>
      <c r="AR2400" s="167"/>
      <c r="AS2400" s="167"/>
      <c r="AT2400" s="167"/>
      <c r="AU2400" s="167"/>
      <c r="AV2400" s="167"/>
      <c r="AW2400" s="167"/>
      <c r="AX2400" s="167"/>
      <c r="AY2400" s="167"/>
      <c r="AZ2400" s="167"/>
      <c r="BA2400" s="167"/>
      <c r="BB2400" s="167"/>
      <c r="BC2400" s="167"/>
      <c r="BD2400" s="167"/>
      <c r="BE2400" s="167"/>
      <c r="BF2400" s="167"/>
      <c r="BG2400" s="167"/>
      <c r="BH2400" s="167"/>
      <c r="BI2400" s="167"/>
      <c r="BJ2400" s="167"/>
      <c r="BK2400" s="167"/>
      <c r="BL2400" s="166"/>
      <c r="BM2400" s="166"/>
      <c r="BN2400" s="166"/>
      <c r="BO2400" s="166"/>
      <c r="BP2400" s="166"/>
      <c r="BQ2400" s="166"/>
      <c r="BR2400" s="166"/>
      <c r="BS2400" s="166"/>
      <c r="BT2400" s="166"/>
      <c r="BU2400" s="166"/>
      <c r="BV2400" s="166"/>
      <c r="BW2400" s="166"/>
      <c r="BX2400" s="166"/>
      <c r="BY2400" s="166"/>
      <c r="BZ2400" s="166"/>
      <c r="CA2400" s="166"/>
      <c r="CB2400" s="166"/>
      <c r="CC2400" s="166"/>
      <c r="CD2400" s="166"/>
      <c r="CE2400" s="166"/>
      <c r="CF2400" s="166"/>
      <c r="CG2400" s="166"/>
      <c r="CH2400" s="166"/>
      <c r="CI2400" s="166"/>
      <c r="CJ2400" s="166"/>
      <c r="CK2400" s="166"/>
      <c r="CL2400" s="166"/>
      <c r="CM2400" s="166"/>
      <c r="CN2400" s="166"/>
      <c r="CO2400" s="166"/>
      <c r="CP2400" s="166"/>
      <c r="CQ2400" s="166"/>
      <c r="CR2400" s="166"/>
      <c r="CS2400" s="166"/>
      <c r="CT2400" s="166"/>
      <c r="CU2400" s="166"/>
      <c r="CV2400" s="166"/>
      <c r="CW2400" s="166"/>
      <c r="CX2400" s="166"/>
      <c r="CY2400" s="166"/>
      <c r="CZ2400" s="166"/>
      <c r="DA2400" s="166"/>
      <c r="DB2400" s="166"/>
      <c r="DC2400" s="166"/>
      <c r="DD2400" s="166"/>
      <c r="DE2400" s="166"/>
      <c r="DF2400" s="166"/>
      <c r="DG2400" s="166"/>
      <c r="DH2400" s="166"/>
      <c r="DI2400" s="166"/>
      <c r="DJ2400" s="166"/>
      <c r="DK2400" s="166"/>
      <c r="DL2400" s="166"/>
      <c r="DM2400" s="166"/>
      <c r="DN2400" s="166"/>
      <c r="DO2400" s="166"/>
      <c r="DP2400" s="166"/>
      <c r="DQ2400" s="166"/>
      <c r="DR2400" s="166"/>
      <c r="DS2400" s="166"/>
      <c r="DT2400" s="166"/>
      <c r="DU2400" s="166"/>
      <c r="DV2400" s="166"/>
      <c r="DW2400" s="166"/>
      <c r="DX2400" s="166"/>
      <c r="DY2400" s="166"/>
      <c r="DZ2400" s="166"/>
      <c r="EA2400" s="166"/>
      <c r="EB2400" s="166"/>
      <c r="EC2400" s="166"/>
      <c r="ED2400" s="166"/>
      <c r="EE2400" s="166"/>
      <c r="EF2400" s="166"/>
      <c r="EG2400" s="166"/>
      <c r="EH2400" s="166"/>
      <c r="EI2400" s="166"/>
      <c r="EJ2400" s="166"/>
      <c r="EK2400" s="166"/>
      <c r="EL2400" s="166"/>
      <c r="EM2400" s="166"/>
      <c r="EN2400" s="166"/>
      <c r="EO2400" s="166"/>
      <c r="EP2400" s="166"/>
      <c r="EQ2400" s="166"/>
      <c r="ER2400" s="166"/>
      <c r="ES2400" s="166"/>
      <c r="ET2400" s="166"/>
      <c r="EU2400" s="166"/>
      <c r="EV2400" s="166"/>
      <c r="EW2400" s="166"/>
      <c r="EX2400" s="166"/>
      <c r="EY2400" s="166"/>
      <c r="EZ2400" s="166"/>
      <c r="FA2400" s="166"/>
      <c r="FB2400" s="166"/>
      <c r="FC2400" s="166"/>
      <c r="FD2400" s="166"/>
      <c r="FE2400" s="166"/>
      <c r="FF2400" s="166"/>
      <c r="FG2400" s="166"/>
      <c r="FH2400" s="166"/>
      <c r="FI2400" s="166"/>
      <c r="FJ2400" s="166"/>
    </row>
    <row r="2401" spans="13:166" s="19" customFormat="1">
      <c r="M2401" s="166"/>
      <c r="N2401" s="166"/>
      <c r="O2401" s="166"/>
      <c r="P2401" s="166"/>
      <c r="Q2401" s="166"/>
      <c r="R2401" s="166"/>
      <c r="S2401" s="166"/>
      <c r="T2401" s="166"/>
      <c r="U2401" s="166"/>
      <c r="V2401" s="166"/>
      <c r="W2401" s="166"/>
      <c r="X2401" s="166"/>
      <c r="Y2401" s="166"/>
      <c r="Z2401" s="166"/>
      <c r="AA2401" s="166"/>
      <c r="AB2401" s="166"/>
      <c r="AC2401" s="166"/>
      <c r="AD2401" s="166"/>
      <c r="AE2401" s="166"/>
      <c r="AF2401" s="166"/>
      <c r="AG2401" s="166"/>
      <c r="AH2401" s="167"/>
      <c r="AI2401" s="167"/>
      <c r="AJ2401" s="167"/>
      <c r="AK2401" s="167"/>
      <c r="AL2401" s="167"/>
      <c r="AM2401" s="167"/>
      <c r="AN2401" s="167"/>
      <c r="AO2401" s="167"/>
      <c r="AP2401" s="167"/>
      <c r="AQ2401" s="167"/>
      <c r="AR2401" s="167"/>
      <c r="AS2401" s="167"/>
      <c r="AT2401" s="167"/>
      <c r="AU2401" s="167"/>
      <c r="AV2401" s="167"/>
      <c r="AW2401" s="167"/>
      <c r="AX2401" s="167"/>
      <c r="AY2401" s="167"/>
      <c r="AZ2401" s="167"/>
      <c r="BA2401" s="167"/>
      <c r="BB2401" s="167"/>
      <c r="BC2401" s="167"/>
      <c r="BD2401" s="167"/>
      <c r="BE2401" s="167"/>
      <c r="BF2401" s="167"/>
      <c r="BG2401" s="167"/>
      <c r="BH2401" s="167"/>
      <c r="BI2401" s="167"/>
      <c r="BJ2401" s="167"/>
      <c r="BK2401" s="167"/>
      <c r="BL2401" s="166"/>
      <c r="BM2401" s="166"/>
      <c r="BN2401" s="166"/>
      <c r="BO2401" s="166"/>
      <c r="BP2401" s="166"/>
      <c r="BQ2401" s="166"/>
      <c r="BR2401" s="166"/>
      <c r="BS2401" s="166"/>
      <c r="BT2401" s="166"/>
      <c r="BU2401" s="166"/>
      <c r="BV2401" s="166"/>
      <c r="BW2401" s="166"/>
      <c r="BX2401" s="166"/>
      <c r="BY2401" s="166"/>
      <c r="BZ2401" s="166"/>
      <c r="CA2401" s="166"/>
      <c r="CB2401" s="166"/>
      <c r="CC2401" s="166"/>
      <c r="CD2401" s="166"/>
      <c r="CE2401" s="166"/>
      <c r="CF2401" s="166"/>
      <c r="CG2401" s="166"/>
      <c r="CH2401" s="166"/>
      <c r="CI2401" s="166"/>
      <c r="CJ2401" s="166"/>
      <c r="CK2401" s="166"/>
      <c r="CL2401" s="166"/>
      <c r="CM2401" s="166"/>
      <c r="CN2401" s="166"/>
      <c r="CO2401" s="166"/>
      <c r="CP2401" s="166"/>
      <c r="CQ2401" s="166"/>
      <c r="CR2401" s="166"/>
      <c r="CS2401" s="166"/>
      <c r="CT2401" s="166"/>
      <c r="CU2401" s="166"/>
      <c r="CV2401" s="166"/>
      <c r="CW2401" s="166"/>
      <c r="CX2401" s="166"/>
      <c r="CY2401" s="166"/>
      <c r="CZ2401" s="166"/>
      <c r="DA2401" s="166"/>
      <c r="DB2401" s="166"/>
      <c r="DC2401" s="166"/>
      <c r="DD2401" s="166"/>
      <c r="DE2401" s="166"/>
      <c r="DF2401" s="166"/>
      <c r="DG2401" s="166"/>
      <c r="DH2401" s="166"/>
      <c r="DI2401" s="166"/>
      <c r="DJ2401" s="166"/>
      <c r="DK2401" s="166"/>
      <c r="DL2401" s="166"/>
      <c r="DM2401" s="166"/>
      <c r="DN2401" s="166"/>
      <c r="DO2401" s="166"/>
      <c r="DP2401" s="166"/>
      <c r="DQ2401" s="166"/>
      <c r="DR2401" s="166"/>
      <c r="DS2401" s="166"/>
      <c r="DT2401" s="166"/>
      <c r="DU2401" s="166"/>
      <c r="DV2401" s="166"/>
      <c r="DW2401" s="166"/>
      <c r="DX2401" s="166"/>
      <c r="DY2401" s="166"/>
      <c r="DZ2401" s="166"/>
      <c r="EA2401" s="166"/>
      <c r="EB2401" s="166"/>
      <c r="EC2401" s="166"/>
      <c r="ED2401" s="166"/>
      <c r="EE2401" s="166"/>
      <c r="EF2401" s="166"/>
      <c r="EG2401" s="166"/>
      <c r="EH2401" s="166"/>
      <c r="EI2401" s="166"/>
      <c r="EJ2401" s="166"/>
      <c r="EK2401" s="166"/>
      <c r="EL2401" s="166"/>
      <c r="EM2401" s="166"/>
      <c r="EN2401" s="166"/>
      <c r="EO2401" s="166"/>
      <c r="EP2401" s="166"/>
      <c r="EQ2401" s="166"/>
      <c r="ER2401" s="166"/>
      <c r="ES2401" s="166"/>
      <c r="ET2401" s="166"/>
      <c r="EU2401" s="166"/>
      <c r="EV2401" s="166"/>
      <c r="EW2401" s="166"/>
      <c r="EX2401" s="166"/>
      <c r="EY2401" s="166"/>
      <c r="EZ2401" s="166"/>
      <c r="FA2401" s="166"/>
      <c r="FB2401" s="166"/>
      <c r="FC2401" s="166"/>
      <c r="FD2401" s="166"/>
      <c r="FE2401" s="166"/>
      <c r="FF2401" s="166"/>
      <c r="FG2401" s="166"/>
      <c r="FH2401" s="166"/>
      <c r="FI2401" s="166"/>
      <c r="FJ2401" s="166"/>
    </row>
    <row r="2402" spans="13:166" s="19" customFormat="1">
      <c r="M2402" s="166"/>
      <c r="N2402" s="166"/>
      <c r="O2402" s="166"/>
      <c r="P2402" s="166"/>
      <c r="Q2402" s="166"/>
      <c r="R2402" s="166"/>
      <c r="S2402" s="166"/>
      <c r="T2402" s="166"/>
      <c r="U2402" s="166"/>
      <c r="V2402" s="166"/>
      <c r="W2402" s="166"/>
      <c r="X2402" s="166"/>
      <c r="Y2402" s="166"/>
      <c r="Z2402" s="166"/>
      <c r="AA2402" s="166"/>
      <c r="AB2402" s="166"/>
      <c r="AC2402" s="166"/>
      <c r="AD2402" s="166"/>
      <c r="AE2402" s="166"/>
      <c r="AF2402" s="166"/>
      <c r="AG2402" s="166"/>
      <c r="AH2402" s="167"/>
      <c r="AI2402" s="167"/>
      <c r="AJ2402" s="167"/>
      <c r="AK2402" s="167"/>
      <c r="AL2402" s="167"/>
      <c r="AM2402" s="167"/>
      <c r="AN2402" s="167"/>
      <c r="AO2402" s="167"/>
      <c r="AP2402" s="167"/>
      <c r="AQ2402" s="167"/>
      <c r="AR2402" s="167"/>
      <c r="AS2402" s="167"/>
      <c r="AT2402" s="167"/>
      <c r="AU2402" s="167"/>
      <c r="AV2402" s="167"/>
      <c r="AW2402" s="167"/>
      <c r="AX2402" s="167"/>
      <c r="AY2402" s="167"/>
      <c r="AZ2402" s="167"/>
      <c r="BA2402" s="167"/>
      <c r="BB2402" s="167"/>
      <c r="BC2402" s="167"/>
      <c r="BD2402" s="167"/>
      <c r="BE2402" s="167"/>
      <c r="BF2402" s="167"/>
      <c r="BG2402" s="167"/>
      <c r="BH2402" s="167"/>
      <c r="BI2402" s="167"/>
      <c r="BJ2402" s="167"/>
      <c r="BK2402" s="167"/>
      <c r="BL2402" s="166"/>
      <c r="BM2402" s="166"/>
      <c r="BN2402" s="166"/>
      <c r="BO2402" s="166"/>
      <c r="BP2402" s="166"/>
      <c r="BQ2402" s="166"/>
      <c r="BR2402" s="166"/>
      <c r="BS2402" s="166"/>
      <c r="BT2402" s="166"/>
      <c r="BU2402" s="166"/>
      <c r="BV2402" s="166"/>
      <c r="BW2402" s="166"/>
      <c r="BX2402" s="166"/>
      <c r="BY2402" s="166"/>
      <c r="BZ2402" s="166"/>
      <c r="CA2402" s="166"/>
      <c r="CB2402" s="166"/>
      <c r="CC2402" s="166"/>
      <c r="CD2402" s="166"/>
      <c r="CE2402" s="166"/>
      <c r="CF2402" s="166"/>
      <c r="CG2402" s="166"/>
      <c r="CH2402" s="166"/>
      <c r="CI2402" s="166"/>
      <c r="CJ2402" s="166"/>
      <c r="CK2402" s="166"/>
      <c r="CL2402" s="166"/>
      <c r="CM2402" s="166"/>
      <c r="CN2402" s="166"/>
      <c r="CO2402" s="166"/>
      <c r="CP2402" s="166"/>
      <c r="CQ2402" s="166"/>
      <c r="CR2402" s="166"/>
      <c r="CS2402" s="166"/>
      <c r="CT2402" s="166"/>
      <c r="CU2402" s="166"/>
      <c r="CV2402" s="166"/>
      <c r="CW2402" s="166"/>
      <c r="CX2402" s="166"/>
      <c r="CY2402" s="166"/>
      <c r="CZ2402" s="166"/>
      <c r="DA2402" s="166"/>
      <c r="DB2402" s="166"/>
      <c r="DC2402" s="166"/>
      <c r="DD2402" s="166"/>
      <c r="DE2402" s="166"/>
      <c r="DF2402" s="166"/>
      <c r="DG2402" s="166"/>
      <c r="DH2402" s="166"/>
      <c r="DI2402" s="166"/>
      <c r="DJ2402" s="166"/>
      <c r="DK2402" s="166"/>
      <c r="DL2402" s="166"/>
      <c r="DM2402" s="166"/>
      <c r="DN2402" s="166"/>
      <c r="DO2402" s="166"/>
      <c r="DP2402" s="166"/>
      <c r="DQ2402" s="166"/>
      <c r="DR2402" s="166"/>
      <c r="DS2402" s="166"/>
      <c r="DT2402" s="166"/>
      <c r="DU2402" s="166"/>
      <c r="DV2402" s="166"/>
      <c r="DW2402" s="166"/>
      <c r="DX2402" s="166"/>
      <c r="DY2402" s="166"/>
      <c r="DZ2402" s="166"/>
      <c r="EA2402" s="166"/>
      <c r="EB2402" s="166"/>
      <c r="EC2402" s="166"/>
      <c r="ED2402" s="166"/>
      <c r="EE2402" s="166"/>
      <c r="EF2402" s="166"/>
      <c r="EG2402" s="166"/>
      <c r="EH2402" s="166"/>
      <c r="EI2402" s="166"/>
      <c r="EJ2402" s="166"/>
      <c r="EK2402" s="166"/>
      <c r="EL2402" s="166"/>
      <c r="EM2402" s="166"/>
      <c r="EN2402" s="166"/>
      <c r="EO2402" s="166"/>
      <c r="EP2402" s="166"/>
      <c r="EQ2402" s="166"/>
      <c r="ER2402" s="166"/>
      <c r="ES2402" s="166"/>
      <c r="ET2402" s="166"/>
      <c r="EU2402" s="166"/>
      <c r="EV2402" s="166"/>
      <c r="EW2402" s="166"/>
      <c r="EX2402" s="166"/>
      <c r="EY2402" s="166"/>
      <c r="EZ2402" s="166"/>
      <c r="FA2402" s="166"/>
      <c r="FB2402" s="166"/>
      <c r="FC2402" s="166"/>
      <c r="FD2402" s="166"/>
      <c r="FE2402" s="166"/>
      <c r="FF2402" s="166"/>
      <c r="FG2402" s="166"/>
      <c r="FH2402" s="166"/>
      <c r="FI2402" s="166"/>
      <c r="FJ2402" s="166"/>
    </row>
    <row r="2403" spans="13:166" s="19" customFormat="1">
      <c r="M2403" s="166"/>
      <c r="N2403" s="166"/>
      <c r="O2403" s="166"/>
      <c r="P2403" s="166"/>
      <c r="Q2403" s="166"/>
      <c r="R2403" s="166"/>
      <c r="S2403" s="166"/>
      <c r="T2403" s="166"/>
      <c r="U2403" s="166"/>
      <c r="V2403" s="166"/>
      <c r="W2403" s="166"/>
      <c r="X2403" s="166"/>
      <c r="Y2403" s="166"/>
      <c r="Z2403" s="166"/>
      <c r="AA2403" s="166"/>
      <c r="AB2403" s="166"/>
      <c r="AC2403" s="166"/>
      <c r="AD2403" s="166"/>
      <c r="AE2403" s="166"/>
      <c r="AF2403" s="166"/>
      <c r="AG2403" s="166"/>
      <c r="AH2403" s="167"/>
      <c r="AI2403" s="167"/>
      <c r="AJ2403" s="167"/>
      <c r="AK2403" s="167"/>
      <c r="AL2403" s="167"/>
      <c r="AM2403" s="167"/>
      <c r="AN2403" s="167"/>
      <c r="AO2403" s="167"/>
      <c r="AP2403" s="167"/>
      <c r="AQ2403" s="167"/>
      <c r="AR2403" s="167"/>
      <c r="AS2403" s="167"/>
      <c r="AT2403" s="167"/>
      <c r="AU2403" s="167"/>
      <c r="AV2403" s="167"/>
      <c r="AW2403" s="167"/>
      <c r="AX2403" s="167"/>
      <c r="AY2403" s="167"/>
      <c r="AZ2403" s="167"/>
      <c r="BA2403" s="167"/>
      <c r="BB2403" s="167"/>
      <c r="BC2403" s="167"/>
      <c r="BD2403" s="167"/>
      <c r="BE2403" s="167"/>
      <c r="BF2403" s="167"/>
      <c r="BG2403" s="167"/>
      <c r="BH2403" s="167"/>
      <c r="BI2403" s="167"/>
      <c r="BJ2403" s="167"/>
      <c r="BK2403" s="167"/>
      <c r="BL2403" s="166"/>
      <c r="BM2403" s="166"/>
      <c r="BN2403" s="166"/>
      <c r="BO2403" s="166"/>
      <c r="BP2403" s="166"/>
      <c r="BQ2403" s="166"/>
      <c r="BR2403" s="166"/>
      <c r="BS2403" s="166"/>
      <c r="BT2403" s="166"/>
      <c r="BU2403" s="166"/>
      <c r="BV2403" s="166"/>
      <c r="BW2403" s="166"/>
      <c r="BX2403" s="166"/>
      <c r="BY2403" s="166"/>
      <c r="BZ2403" s="166"/>
      <c r="CA2403" s="166"/>
      <c r="CB2403" s="166"/>
      <c r="CC2403" s="166"/>
      <c r="CD2403" s="166"/>
      <c r="CE2403" s="166"/>
      <c r="CF2403" s="166"/>
      <c r="CG2403" s="166"/>
      <c r="CH2403" s="166"/>
      <c r="CI2403" s="166"/>
      <c r="CJ2403" s="166"/>
      <c r="CK2403" s="166"/>
      <c r="CL2403" s="166"/>
      <c r="CM2403" s="166"/>
      <c r="CN2403" s="166"/>
      <c r="CO2403" s="166"/>
      <c r="CP2403" s="166"/>
      <c r="CQ2403" s="166"/>
      <c r="CR2403" s="166"/>
      <c r="CS2403" s="166"/>
      <c r="CT2403" s="166"/>
      <c r="CU2403" s="166"/>
      <c r="CV2403" s="166"/>
      <c r="CW2403" s="166"/>
      <c r="CX2403" s="166"/>
      <c r="CY2403" s="166"/>
      <c r="CZ2403" s="166"/>
      <c r="DA2403" s="166"/>
      <c r="DB2403" s="166"/>
      <c r="DC2403" s="166"/>
      <c r="DD2403" s="166"/>
      <c r="DE2403" s="166"/>
      <c r="DF2403" s="166"/>
      <c r="DG2403" s="166"/>
      <c r="DH2403" s="166"/>
      <c r="DI2403" s="166"/>
      <c r="DJ2403" s="166"/>
      <c r="DK2403" s="166"/>
      <c r="DL2403" s="166"/>
      <c r="DM2403" s="166"/>
      <c r="DN2403" s="166"/>
      <c r="DO2403" s="166"/>
      <c r="DP2403" s="166"/>
      <c r="DQ2403" s="166"/>
      <c r="DR2403" s="166"/>
      <c r="DS2403" s="166"/>
      <c r="DT2403" s="166"/>
      <c r="DU2403" s="166"/>
      <c r="DV2403" s="166"/>
      <c r="DW2403" s="166"/>
      <c r="DX2403" s="166"/>
      <c r="DY2403" s="166"/>
      <c r="DZ2403" s="166"/>
      <c r="EA2403" s="166"/>
      <c r="EB2403" s="166"/>
      <c r="EC2403" s="166"/>
      <c r="ED2403" s="166"/>
      <c r="EE2403" s="166"/>
      <c r="EF2403" s="166"/>
      <c r="EG2403" s="166"/>
      <c r="EH2403" s="166"/>
      <c r="EI2403" s="166"/>
      <c r="EJ2403" s="166"/>
      <c r="EK2403" s="166"/>
      <c r="EL2403" s="166"/>
      <c r="EM2403" s="166"/>
      <c r="EN2403" s="166"/>
      <c r="EO2403" s="166"/>
      <c r="EP2403" s="166"/>
      <c r="EQ2403" s="166"/>
      <c r="ER2403" s="166"/>
      <c r="ES2403" s="166"/>
      <c r="ET2403" s="166"/>
      <c r="EU2403" s="166"/>
      <c r="EV2403" s="166"/>
      <c r="EW2403" s="166"/>
      <c r="EX2403" s="166"/>
      <c r="EY2403" s="166"/>
      <c r="EZ2403" s="166"/>
      <c r="FA2403" s="166"/>
      <c r="FB2403" s="166"/>
      <c r="FC2403" s="166"/>
      <c r="FD2403" s="166"/>
      <c r="FE2403" s="166"/>
      <c r="FF2403" s="166"/>
      <c r="FG2403" s="166"/>
      <c r="FH2403" s="166"/>
      <c r="FI2403" s="166"/>
      <c r="FJ2403" s="166"/>
    </row>
    <row r="2404" spans="13:166" s="19" customFormat="1">
      <c r="M2404" s="166"/>
      <c r="N2404" s="166"/>
      <c r="O2404" s="166"/>
      <c r="P2404" s="166"/>
      <c r="Q2404" s="166"/>
      <c r="R2404" s="166"/>
      <c r="S2404" s="166"/>
      <c r="T2404" s="166"/>
      <c r="U2404" s="166"/>
      <c r="V2404" s="166"/>
      <c r="W2404" s="166"/>
      <c r="X2404" s="166"/>
      <c r="Y2404" s="166"/>
      <c r="Z2404" s="166"/>
      <c r="AA2404" s="166"/>
      <c r="AB2404" s="166"/>
      <c r="AC2404" s="166"/>
      <c r="AD2404" s="166"/>
      <c r="AE2404" s="166"/>
      <c r="AF2404" s="166"/>
      <c r="AG2404" s="166"/>
      <c r="AH2404" s="167"/>
      <c r="AI2404" s="167"/>
      <c r="AJ2404" s="167"/>
      <c r="AK2404" s="167"/>
      <c r="AL2404" s="167"/>
      <c r="AM2404" s="167"/>
      <c r="AN2404" s="167"/>
      <c r="AO2404" s="167"/>
      <c r="AP2404" s="167"/>
      <c r="AQ2404" s="167"/>
      <c r="AR2404" s="167"/>
      <c r="AS2404" s="167"/>
      <c r="AT2404" s="167"/>
      <c r="AU2404" s="167"/>
      <c r="AV2404" s="167"/>
      <c r="AW2404" s="167"/>
      <c r="AX2404" s="167"/>
      <c r="AY2404" s="167"/>
      <c r="AZ2404" s="167"/>
      <c r="BA2404" s="167"/>
      <c r="BB2404" s="167"/>
      <c r="BC2404" s="167"/>
      <c r="BD2404" s="167"/>
      <c r="BE2404" s="167"/>
      <c r="BF2404" s="167"/>
      <c r="BG2404" s="167"/>
      <c r="BH2404" s="167"/>
      <c r="BI2404" s="167"/>
      <c r="BJ2404" s="167"/>
      <c r="BK2404" s="167"/>
      <c r="BL2404" s="166"/>
      <c r="BM2404" s="166"/>
      <c r="BN2404" s="166"/>
      <c r="BO2404" s="166"/>
      <c r="BP2404" s="166"/>
      <c r="BQ2404" s="166"/>
      <c r="BR2404" s="166"/>
      <c r="BS2404" s="166"/>
      <c r="BT2404" s="166"/>
      <c r="BU2404" s="166"/>
      <c r="BV2404" s="166"/>
      <c r="BW2404" s="166"/>
      <c r="BX2404" s="166"/>
      <c r="BY2404" s="166"/>
      <c r="BZ2404" s="166"/>
      <c r="CA2404" s="166"/>
      <c r="CB2404" s="166"/>
      <c r="CC2404" s="166"/>
      <c r="CD2404" s="166"/>
      <c r="CE2404" s="166"/>
      <c r="CF2404" s="166"/>
      <c r="CG2404" s="166"/>
      <c r="CH2404" s="166"/>
      <c r="CI2404" s="166"/>
      <c r="CJ2404" s="166"/>
      <c r="CK2404" s="166"/>
      <c r="CL2404" s="166"/>
      <c r="CM2404" s="166"/>
      <c r="CN2404" s="166"/>
      <c r="CO2404" s="166"/>
      <c r="CP2404" s="166"/>
      <c r="CQ2404" s="166"/>
      <c r="CR2404" s="166"/>
      <c r="CS2404" s="166"/>
      <c r="CT2404" s="166"/>
      <c r="CU2404" s="166"/>
      <c r="CV2404" s="166"/>
      <c r="CW2404" s="166"/>
      <c r="CX2404" s="166"/>
      <c r="CY2404" s="166"/>
      <c r="CZ2404" s="166"/>
      <c r="DA2404" s="166"/>
      <c r="DB2404" s="166"/>
      <c r="DC2404" s="166"/>
      <c r="DD2404" s="166"/>
      <c r="DE2404" s="166"/>
      <c r="DF2404" s="166"/>
      <c r="DG2404" s="166"/>
      <c r="DH2404" s="166"/>
      <c r="DI2404" s="166"/>
      <c r="DJ2404" s="166"/>
      <c r="DK2404" s="166"/>
      <c r="DL2404" s="166"/>
      <c r="DM2404" s="166"/>
      <c r="DN2404" s="166"/>
      <c r="DO2404" s="166"/>
      <c r="DP2404" s="166"/>
      <c r="DQ2404" s="166"/>
      <c r="DR2404" s="166"/>
      <c r="DS2404" s="166"/>
      <c r="DT2404" s="166"/>
      <c r="DU2404" s="166"/>
      <c r="DV2404" s="166"/>
      <c r="DW2404" s="166"/>
      <c r="DX2404" s="166"/>
      <c r="DY2404" s="166"/>
      <c r="DZ2404" s="166"/>
      <c r="EA2404" s="166"/>
      <c r="EB2404" s="166"/>
      <c r="EC2404" s="166"/>
      <c r="ED2404" s="166"/>
      <c r="EE2404" s="166"/>
      <c r="EF2404" s="166"/>
      <c r="EG2404" s="166"/>
      <c r="EH2404" s="166"/>
      <c r="EI2404" s="166"/>
      <c r="EJ2404" s="166"/>
      <c r="EK2404" s="166"/>
      <c r="EL2404" s="166"/>
      <c r="EM2404" s="166"/>
      <c r="EN2404" s="166"/>
      <c r="EO2404" s="166"/>
      <c r="EP2404" s="166"/>
      <c r="EQ2404" s="166"/>
      <c r="ER2404" s="166"/>
      <c r="ES2404" s="166"/>
      <c r="ET2404" s="166"/>
      <c r="EU2404" s="166"/>
      <c r="EV2404" s="166"/>
      <c r="EW2404" s="166"/>
      <c r="EX2404" s="166"/>
      <c r="EY2404" s="166"/>
      <c r="EZ2404" s="166"/>
      <c r="FA2404" s="166"/>
      <c r="FB2404" s="166"/>
      <c r="FC2404" s="166"/>
      <c r="FD2404" s="166"/>
      <c r="FE2404" s="166"/>
      <c r="FF2404" s="166"/>
      <c r="FG2404" s="166"/>
      <c r="FH2404" s="166"/>
      <c r="FI2404" s="166"/>
      <c r="FJ2404" s="166"/>
    </row>
    <row r="2405" spans="13:166" s="19" customFormat="1">
      <c r="M2405" s="166"/>
      <c r="N2405" s="166"/>
      <c r="O2405" s="166"/>
      <c r="P2405" s="166"/>
      <c r="Q2405" s="166"/>
      <c r="R2405" s="166"/>
      <c r="S2405" s="166"/>
      <c r="T2405" s="166"/>
      <c r="U2405" s="166"/>
      <c r="V2405" s="166"/>
      <c r="W2405" s="166"/>
      <c r="X2405" s="166"/>
      <c r="Y2405" s="166"/>
      <c r="Z2405" s="166"/>
      <c r="AA2405" s="166"/>
      <c r="AB2405" s="166"/>
      <c r="AC2405" s="166"/>
      <c r="AD2405" s="166"/>
      <c r="AE2405" s="166"/>
      <c r="AF2405" s="166"/>
      <c r="AG2405" s="166"/>
      <c r="AH2405" s="167"/>
      <c r="AI2405" s="167"/>
      <c r="AJ2405" s="167"/>
      <c r="AK2405" s="167"/>
      <c r="AL2405" s="167"/>
      <c r="AM2405" s="167"/>
      <c r="AN2405" s="167"/>
      <c r="AO2405" s="167"/>
      <c r="AP2405" s="167"/>
      <c r="AQ2405" s="167"/>
      <c r="AR2405" s="167"/>
      <c r="AS2405" s="167"/>
      <c r="AT2405" s="167"/>
      <c r="AU2405" s="167"/>
      <c r="AV2405" s="167"/>
      <c r="AW2405" s="167"/>
      <c r="AX2405" s="167"/>
      <c r="AY2405" s="167"/>
      <c r="AZ2405" s="167"/>
      <c r="BA2405" s="167"/>
      <c r="BB2405" s="167"/>
      <c r="BC2405" s="167"/>
      <c r="BD2405" s="167"/>
      <c r="BE2405" s="167"/>
      <c r="BF2405" s="167"/>
      <c r="BG2405" s="167"/>
      <c r="BH2405" s="167"/>
      <c r="BI2405" s="167"/>
      <c r="BJ2405" s="167"/>
      <c r="BK2405" s="167"/>
      <c r="BL2405" s="166"/>
      <c r="BM2405" s="166"/>
      <c r="BN2405" s="166"/>
      <c r="BO2405" s="166"/>
      <c r="BP2405" s="166"/>
      <c r="BQ2405" s="166"/>
      <c r="BR2405" s="166"/>
      <c r="BS2405" s="166"/>
      <c r="BT2405" s="166"/>
      <c r="BU2405" s="166"/>
      <c r="BV2405" s="166"/>
      <c r="BW2405" s="166"/>
      <c r="BX2405" s="166"/>
      <c r="BY2405" s="166"/>
      <c r="BZ2405" s="166"/>
      <c r="CA2405" s="166"/>
      <c r="CB2405" s="166"/>
      <c r="CC2405" s="166"/>
      <c r="CD2405" s="166"/>
      <c r="CE2405" s="166"/>
      <c r="CF2405" s="166"/>
      <c r="CG2405" s="166"/>
      <c r="CH2405" s="166"/>
      <c r="CI2405" s="166"/>
      <c r="CJ2405" s="166"/>
      <c r="CK2405" s="166"/>
      <c r="CL2405" s="166"/>
      <c r="CM2405" s="166"/>
      <c r="CN2405" s="166"/>
      <c r="CO2405" s="166"/>
      <c r="CP2405" s="166"/>
      <c r="CQ2405" s="166"/>
      <c r="CR2405" s="166"/>
      <c r="CS2405" s="166"/>
      <c r="CT2405" s="166"/>
      <c r="CU2405" s="166"/>
      <c r="CV2405" s="166"/>
      <c r="CW2405" s="166"/>
      <c r="CX2405" s="166"/>
      <c r="CY2405" s="166"/>
      <c r="CZ2405" s="166"/>
      <c r="DA2405" s="166"/>
      <c r="DB2405" s="166"/>
      <c r="DC2405" s="166"/>
      <c r="DD2405" s="166"/>
      <c r="DE2405" s="166"/>
      <c r="DF2405" s="166"/>
      <c r="DG2405" s="166"/>
      <c r="DH2405" s="166"/>
      <c r="DI2405" s="166"/>
      <c r="DJ2405" s="166"/>
      <c r="DK2405" s="166"/>
      <c r="DL2405" s="166"/>
      <c r="DM2405" s="166"/>
      <c r="DN2405" s="166"/>
      <c r="DO2405" s="166"/>
      <c r="DP2405" s="166"/>
      <c r="DQ2405" s="166"/>
      <c r="DR2405" s="166"/>
      <c r="DS2405" s="166"/>
      <c r="DT2405" s="166"/>
      <c r="DU2405" s="166"/>
      <c r="DV2405" s="166"/>
      <c r="DW2405" s="166"/>
      <c r="DX2405" s="166"/>
      <c r="DY2405" s="166"/>
      <c r="DZ2405" s="166"/>
      <c r="EA2405" s="166"/>
      <c r="EB2405" s="166"/>
      <c r="EC2405" s="166"/>
      <c r="ED2405" s="166"/>
      <c r="EE2405" s="166"/>
      <c r="EF2405" s="166"/>
      <c r="EG2405" s="166"/>
      <c r="EH2405" s="166"/>
      <c r="EI2405" s="166"/>
      <c r="EJ2405" s="166"/>
      <c r="EK2405" s="166"/>
      <c r="EL2405" s="166"/>
      <c r="EM2405" s="166"/>
      <c r="EN2405" s="166"/>
      <c r="EO2405" s="166"/>
      <c r="EP2405" s="166"/>
      <c r="EQ2405" s="166"/>
      <c r="ER2405" s="166"/>
      <c r="ES2405" s="166"/>
      <c r="ET2405" s="166"/>
      <c r="EU2405" s="166"/>
      <c r="EV2405" s="166"/>
      <c r="EW2405" s="166"/>
      <c r="EX2405" s="166"/>
      <c r="EY2405" s="166"/>
      <c r="EZ2405" s="166"/>
      <c r="FA2405" s="166"/>
      <c r="FB2405" s="166"/>
      <c r="FC2405" s="166"/>
      <c r="FD2405" s="166"/>
      <c r="FE2405" s="166"/>
      <c r="FF2405" s="166"/>
      <c r="FG2405" s="166"/>
      <c r="FH2405" s="166"/>
      <c r="FI2405" s="166"/>
      <c r="FJ2405" s="166"/>
    </row>
    <row r="2406" spans="13:166" s="19" customFormat="1">
      <c r="M2406" s="166"/>
      <c r="N2406" s="166"/>
      <c r="O2406" s="166"/>
      <c r="P2406" s="166"/>
      <c r="Q2406" s="166"/>
      <c r="R2406" s="166"/>
      <c r="S2406" s="166"/>
      <c r="T2406" s="166"/>
      <c r="U2406" s="166"/>
      <c r="V2406" s="166"/>
      <c r="W2406" s="166"/>
      <c r="X2406" s="166"/>
      <c r="Y2406" s="166"/>
      <c r="Z2406" s="166"/>
      <c r="AA2406" s="166"/>
      <c r="AB2406" s="166"/>
      <c r="AC2406" s="166"/>
      <c r="AD2406" s="166"/>
      <c r="AE2406" s="166"/>
      <c r="AF2406" s="166"/>
      <c r="AG2406" s="166"/>
      <c r="AH2406" s="167"/>
      <c r="AI2406" s="167"/>
      <c r="AJ2406" s="167"/>
      <c r="AK2406" s="167"/>
      <c r="AL2406" s="167"/>
      <c r="AM2406" s="167"/>
      <c r="AN2406" s="167"/>
      <c r="AO2406" s="167"/>
      <c r="AP2406" s="167"/>
      <c r="AQ2406" s="167"/>
      <c r="AR2406" s="167"/>
      <c r="AS2406" s="167"/>
      <c r="AT2406" s="167"/>
      <c r="AU2406" s="167"/>
      <c r="AV2406" s="167"/>
      <c r="AW2406" s="167"/>
      <c r="AX2406" s="167"/>
      <c r="AY2406" s="167"/>
      <c r="AZ2406" s="167"/>
      <c r="BA2406" s="167"/>
      <c r="BB2406" s="167"/>
      <c r="BC2406" s="167"/>
      <c r="BD2406" s="167"/>
      <c r="BE2406" s="167"/>
      <c r="BF2406" s="167"/>
      <c r="BG2406" s="167"/>
      <c r="BH2406" s="167"/>
      <c r="BI2406" s="167"/>
      <c r="BJ2406" s="167"/>
      <c r="BK2406" s="167"/>
      <c r="BL2406" s="166"/>
      <c r="BM2406" s="166"/>
      <c r="BN2406" s="166"/>
      <c r="BO2406" s="166"/>
      <c r="BP2406" s="166"/>
      <c r="BQ2406" s="166"/>
      <c r="BR2406" s="166"/>
      <c r="BS2406" s="166"/>
      <c r="BT2406" s="166"/>
      <c r="BU2406" s="166"/>
      <c r="BV2406" s="166"/>
      <c r="BW2406" s="166"/>
      <c r="BX2406" s="166"/>
      <c r="BY2406" s="166"/>
      <c r="BZ2406" s="166"/>
      <c r="CA2406" s="166"/>
      <c r="CB2406" s="166"/>
      <c r="CC2406" s="166"/>
      <c r="CD2406" s="166"/>
      <c r="CE2406" s="166"/>
      <c r="CF2406" s="166"/>
      <c r="CG2406" s="166"/>
      <c r="CH2406" s="166"/>
      <c r="CI2406" s="166"/>
      <c r="CJ2406" s="166"/>
      <c r="CK2406" s="166"/>
      <c r="CL2406" s="166"/>
      <c r="CM2406" s="166"/>
      <c r="CN2406" s="166"/>
      <c r="CO2406" s="166"/>
      <c r="CP2406" s="166"/>
      <c r="CQ2406" s="166"/>
      <c r="CR2406" s="166"/>
      <c r="CS2406" s="166"/>
      <c r="CT2406" s="166"/>
      <c r="CU2406" s="166"/>
      <c r="CV2406" s="166"/>
      <c r="CW2406" s="166"/>
      <c r="CX2406" s="166"/>
      <c r="CY2406" s="166"/>
      <c r="CZ2406" s="166"/>
      <c r="DA2406" s="166"/>
      <c r="DB2406" s="166"/>
      <c r="DC2406" s="166"/>
      <c r="DD2406" s="166"/>
      <c r="DE2406" s="166"/>
      <c r="DF2406" s="166"/>
      <c r="DG2406" s="166"/>
      <c r="DH2406" s="166"/>
      <c r="DI2406" s="166"/>
      <c r="DJ2406" s="166"/>
      <c r="DK2406" s="166"/>
      <c r="DL2406" s="166"/>
      <c r="DM2406" s="166"/>
      <c r="DN2406" s="166"/>
      <c r="DO2406" s="166"/>
      <c r="DP2406" s="166"/>
      <c r="DQ2406" s="166"/>
      <c r="DR2406" s="166"/>
      <c r="DS2406" s="166"/>
      <c r="DT2406" s="166"/>
      <c r="DU2406" s="166"/>
      <c r="DV2406" s="166"/>
      <c r="DW2406" s="166"/>
      <c r="DX2406" s="166"/>
      <c r="DY2406" s="166"/>
      <c r="DZ2406" s="166"/>
      <c r="EA2406" s="166"/>
      <c r="EB2406" s="166"/>
      <c r="EC2406" s="166"/>
      <c r="ED2406" s="166"/>
      <c r="EE2406" s="166"/>
      <c r="EF2406" s="166"/>
      <c r="EG2406" s="166"/>
      <c r="EH2406" s="166"/>
      <c r="EI2406" s="166"/>
      <c r="EJ2406" s="166"/>
      <c r="EK2406" s="166"/>
      <c r="EL2406" s="166"/>
      <c r="EM2406" s="166"/>
      <c r="EN2406" s="166"/>
      <c r="EO2406" s="166"/>
      <c r="EP2406" s="166"/>
      <c r="EQ2406" s="166"/>
      <c r="ER2406" s="166"/>
      <c r="ES2406" s="166"/>
      <c r="ET2406" s="166"/>
      <c r="EU2406" s="166"/>
      <c r="EV2406" s="166"/>
      <c r="EW2406" s="166"/>
      <c r="EX2406" s="166"/>
      <c r="EY2406" s="166"/>
      <c r="EZ2406" s="166"/>
      <c r="FA2406" s="166"/>
      <c r="FB2406" s="166"/>
      <c r="FC2406" s="166"/>
      <c r="FD2406" s="166"/>
      <c r="FE2406" s="166"/>
      <c r="FF2406" s="166"/>
      <c r="FG2406" s="166"/>
      <c r="FH2406" s="166"/>
      <c r="FI2406" s="166"/>
      <c r="FJ2406" s="166"/>
    </row>
    <row r="2407" spans="13:166" s="19" customFormat="1">
      <c r="M2407" s="166"/>
      <c r="N2407" s="166"/>
      <c r="O2407" s="166"/>
      <c r="P2407" s="166"/>
      <c r="Q2407" s="166"/>
      <c r="R2407" s="166"/>
      <c r="S2407" s="166"/>
      <c r="T2407" s="166"/>
      <c r="U2407" s="166"/>
      <c r="V2407" s="166"/>
      <c r="W2407" s="166"/>
      <c r="X2407" s="166"/>
      <c r="Y2407" s="166"/>
      <c r="Z2407" s="166"/>
      <c r="AA2407" s="166"/>
      <c r="AB2407" s="166"/>
      <c r="AC2407" s="166"/>
      <c r="AD2407" s="166"/>
      <c r="AE2407" s="166"/>
      <c r="AF2407" s="166"/>
      <c r="AG2407" s="166"/>
      <c r="AH2407" s="167"/>
      <c r="AI2407" s="167"/>
      <c r="AJ2407" s="167"/>
      <c r="AK2407" s="167"/>
      <c r="AL2407" s="167"/>
      <c r="AM2407" s="167"/>
      <c r="AN2407" s="167"/>
      <c r="AO2407" s="167"/>
      <c r="AP2407" s="167"/>
      <c r="AQ2407" s="167"/>
      <c r="AR2407" s="167"/>
      <c r="AS2407" s="167"/>
      <c r="AT2407" s="167"/>
      <c r="AU2407" s="167"/>
      <c r="AV2407" s="167"/>
      <c r="AW2407" s="167"/>
      <c r="AX2407" s="167"/>
      <c r="AY2407" s="167"/>
      <c r="AZ2407" s="167"/>
      <c r="BA2407" s="167"/>
      <c r="BB2407" s="167"/>
      <c r="BC2407" s="167"/>
      <c r="BD2407" s="167"/>
      <c r="BE2407" s="167"/>
      <c r="BF2407" s="167"/>
      <c r="BG2407" s="167"/>
      <c r="BH2407" s="167"/>
      <c r="BI2407" s="167"/>
      <c r="BJ2407" s="167"/>
      <c r="BK2407" s="167"/>
      <c r="BL2407" s="166"/>
      <c r="BM2407" s="166"/>
      <c r="BN2407" s="166"/>
      <c r="BO2407" s="166"/>
      <c r="BP2407" s="166"/>
      <c r="BQ2407" s="166"/>
      <c r="BR2407" s="166"/>
      <c r="BS2407" s="166"/>
      <c r="BT2407" s="166"/>
      <c r="BU2407" s="166"/>
      <c r="BV2407" s="166"/>
      <c r="BW2407" s="166"/>
      <c r="BX2407" s="166"/>
      <c r="BY2407" s="166"/>
      <c r="BZ2407" s="166"/>
      <c r="CA2407" s="166"/>
      <c r="CB2407" s="166"/>
      <c r="CC2407" s="166"/>
      <c r="CD2407" s="166"/>
      <c r="CE2407" s="166"/>
      <c r="CF2407" s="166"/>
      <c r="CG2407" s="166"/>
      <c r="CH2407" s="166"/>
      <c r="CI2407" s="166"/>
      <c r="CJ2407" s="166"/>
      <c r="CK2407" s="166"/>
      <c r="CL2407" s="166"/>
      <c r="CM2407" s="166"/>
      <c r="CN2407" s="166"/>
      <c r="CO2407" s="166"/>
      <c r="CP2407" s="166"/>
      <c r="CQ2407" s="166"/>
      <c r="CR2407" s="166"/>
      <c r="CS2407" s="166"/>
      <c r="CT2407" s="166"/>
      <c r="CU2407" s="166"/>
      <c r="CV2407" s="166"/>
      <c r="CW2407" s="166"/>
      <c r="CX2407" s="166"/>
      <c r="CY2407" s="166"/>
      <c r="CZ2407" s="166"/>
      <c r="DA2407" s="166"/>
      <c r="DB2407" s="166"/>
      <c r="DC2407" s="166"/>
      <c r="DD2407" s="166"/>
      <c r="DE2407" s="166"/>
      <c r="DF2407" s="166"/>
      <c r="DG2407" s="166"/>
      <c r="DH2407" s="166"/>
      <c r="DI2407" s="166"/>
      <c r="DJ2407" s="166"/>
      <c r="DK2407" s="166"/>
      <c r="DL2407" s="166"/>
      <c r="DM2407" s="166"/>
      <c r="DN2407" s="166"/>
      <c r="DO2407" s="166"/>
      <c r="DP2407" s="166"/>
      <c r="DQ2407" s="166"/>
      <c r="DR2407" s="166"/>
      <c r="DS2407" s="166"/>
      <c r="DT2407" s="166"/>
      <c r="DU2407" s="166"/>
      <c r="DV2407" s="166"/>
      <c r="DW2407" s="166"/>
      <c r="DX2407" s="166"/>
      <c r="DY2407" s="166"/>
      <c r="DZ2407" s="166"/>
      <c r="EA2407" s="166"/>
      <c r="EB2407" s="166"/>
      <c r="EC2407" s="166"/>
      <c r="ED2407" s="166"/>
      <c r="EE2407" s="166"/>
      <c r="EF2407" s="166"/>
      <c r="EG2407" s="166"/>
      <c r="EH2407" s="166"/>
      <c r="EI2407" s="166"/>
      <c r="EJ2407" s="166"/>
      <c r="EK2407" s="166"/>
      <c r="EL2407" s="166"/>
      <c r="EM2407" s="166"/>
      <c r="EN2407" s="166"/>
      <c r="EO2407" s="166"/>
      <c r="EP2407" s="166"/>
      <c r="EQ2407" s="166"/>
      <c r="ER2407" s="166"/>
      <c r="ES2407" s="166"/>
      <c r="ET2407" s="166"/>
      <c r="EU2407" s="166"/>
      <c r="EV2407" s="166"/>
      <c r="EW2407" s="166"/>
      <c r="EX2407" s="166"/>
      <c r="EY2407" s="166"/>
      <c r="EZ2407" s="166"/>
      <c r="FA2407" s="166"/>
      <c r="FB2407" s="166"/>
      <c r="FC2407" s="166"/>
      <c r="FD2407" s="166"/>
      <c r="FE2407" s="166"/>
      <c r="FF2407" s="166"/>
      <c r="FG2407" s="166"/>
      <c r="FH2407" s="166"/>
      <c r="FI2407" s="166"/>
      <c r="FJ2407" s="166"/>
    </row>
    <row r="2408" spans="13:166" s="19" customFormat="1">
      <c r="M2408" s="166"/>
      <c r="N2408" s="166"/>
      <c r="O2408" s="166"/>
      <c r="P2408" s="166"/>
      <c r="Q2408" s="166"/>
      <c r="R2408" s="166"/>
      <c r="S2408" s="166"/>
      <c r="T2408" s="166"/>
      <c r="U2408" s="166"/>
      <c r="V2408" s="166"/>
      <c r="W2408" s="166"/>
      <c r="X2408" s="166"/>
      <c r="Y2408" s="166"/>
      <c r="Z2408" s="166"/>
      <c r="AA2408" s="166"/>
      <c r="AB2408" s="166"/>
      <c r="AC2408" s="166"/>
      <c r="AD2408" s="166"/>
      <c r="AE2408" s="166"/>
      <c r="AF2408" s="166"/>
      <c r="AG2408" s="166"/>
      <c r="AH2408" s="167"/>
      <c r="AI2408" s="167"/>
      <c r="AJ2408" s="167"/>
      <c r="AK2408" s="167"/>
      <c r="AL2408" s="167"/>
      <c r="AM2408" s="167"/>
      <c r="AN2408" s="167"/>
      <c r="AO2408" s="167"/>
      <c r="AP2408" s="167"/>
      <c r="AQ2408" s="167"/>
      <c r="AR2408" s="167"/>
      <c r="AS2408" s="167"/>
      <c r="AT2408" s="167"/>
      <c r="AU2408" s="167"/>
      <c r="AV2408" s="167"/>
      <c r="AW2408" s="167"/>
      <c r="AX2408" s="167"/>
      <c r="AY2408" s="167"/>
      <c r="AZ2408" s="167"/>
      <c r="BA2408" s="167"/>
      <c r="BB2408" s="167"/>
      <c r="BC2408" s="167"/>
      <c r="BD2408" s="167"/>
      <c r="BE2408" s="167"/>
      <c r="BF2408" s="167"/>
      <c r="BG2408" s="167"/>
      <c r="BH2408" s="167"/>
      <c r="BI2408" s="167"/>
      <c r="BJ2408" s="167"/>
      <c r="BK2408" s="167"/>
      <c r="BL2408" s="166"/>
      <c r="BM2408" s="166"/>
      <c r="BN2408" s="166"/>
      <c r="BO2408" s="166"/>
      <c r="BP2408" s="166"/>
      <c r="BQ2408" s="166"/>
      <c r="BR2408" s="166"/>
      <c r="BS2408" s="166"/>
      <c r="BT2408" s="166"/>
      <c r="BU2408" s="166"/>
      <c r="BV2408" s="166"/>
      <c r="BW2408" s="166"/>
      <c r="BX2408" s="166"/>
      <c r="BY2408" s="166"/>
      <c r="BZ2408" s="166"/>
      <c r="CA2408" s="166"/>
      <c r="CB2408" s="166"/>
      <c r="CC2408" s="166"/>
      <c r="CD2408" s="166"/>
      <c r="CE2408" s="166"/>
      <c r="CF2408" s="166"/>
      <c r="CG2408" s="166"/>
      <c r="CH2408" s="166"/>
      <c r="CI2408" s="166"/>
      <c r="CJ2408" s="166"/>
      <c r="CK2408" s="166"/>
      <c r="CL2408" s="166"/>
      <c r="CM2408" s="166"/>
      <c r="CN2408" s="166"/>
      <c r="CO2408" s="166"/>
      <c r="CP2408" s="166"/>
      <c r="CQ2408" s="166"/>
      <c r="CR2408" s="166"/>
      <c r="CS2408" s="166"/>
      <c r="CT2408" s="166"/>
      <c r="CU2408" s="166"/>
      <c r="CV2408" s="166"/>
      <c r="CW2408" s="166"/>
      <c r="CX2408" s="166"/>
      <c r="CY2408" s="166"/>
      <c r="CZ2408" s="166"/>
      <c r="DA2408" s="166"/>
      <c r="DB2408" s="166"/>
      <c r="DC2408" s="166"/>
      <c r="DD2408" s="166"/>
      <c r="DE2408" s="166"/>
      <c r="DF2408" s="166"/>
      <c r="DG2408" s="166"/>
      <c r="DH2408" s="166"/>
      <c r="DI2408" s="166"/>
      <c r="DJ2408" s="166"/>
      <c r="DK2408" s="166"/>
      <c r="DL2408" s="166"/>
      <c r="DM2408" s="166"/>
      <c r="DN2408" s="166"/>
      <c r="DO2408" s="166"/>
      <c r="DP2408" s="166"/>
      <c r="DQ2408" s="166"/>
      <c r="DR2408" s="166"/>
      <c r="DS2408" s="166"/>
      <c r="DT2408" s="166"/>
      <c r="DU2408" s="166"/>
      <c r="DV2408" s="166"/>
      <c r="DW2408" s="166"/>
      <c r="DX2408" s="166"/>
      <c r="DY2408" s="166"/>
      <c r="DZ2408" s="166"/>
      <c r="EA2408" s="166"/>
      <c r="EB2408" s="166"/>
      <c r="EC2408" s="166"/>
      <c r="ED2408" s="166"/>
      <c r="EE2408" s="166"/>
      <c r="EF2408" s="166"/>
      <c r="EG2408" s="166"/>
      <c r="EH2408" s="166"/>
      <c r="EI2408" s="166"/>
      <c r="EJ2408" s="166"/>
      <c r="EK2408" s="166"/>
      <c r="EL2408" s="166"/>
      <c r="EM2408" s="166"/>
      <c r="EN2408" s="166"/>
      <c r="EO2408" s="166"/>
      <c r="EP2408" s="166"/>
      <c r="EQ2408" s="166"/>
      <c r="ER2408" s="166"/>
      <c r="ES2408" s="166"/>
      <c r="ET2408" s="166"/>
      <c r="EU2408" s="166"/>
      <c r="EV2408" s="166"/>
      <c r="EW2408" s="166"/>
      <c r="EX2408" s="166"/>
      <c r="EY2408" s="166"/>
      <c r="EZ2408" s="166"/>
      <c r="FA2408" s="166"/>
      <c r="FB2408" s="166"/>
      <c r="FC2408" s="166"/>
      <c r="FD2408" s="166"/>
      <c r="FE2408" s="166"/>
      <c r="FF2408" s="166"/>
      <c r="FG2408" s="166"/>
      <c r="FH2408" s="166"/>
      <c r="FI2408" s="166"/>
      <c r="FJ2408" s="166"/>
    </row>
    <row r="2409" spans="13:166" s="19" customFormat="1">
      <c r="M2409" s="166"/>
      <c r="N2409" s="166"/>
      <c r="O2409" s="166"/>
      <c r="P2409" s="166"/>
      <c r="Q2409" s="166"/>
      <c r="R2409" s="166"/>
      <c r="S2409" s="166"/>
      <c r="T2409" s="166"/>
      <c r="U2409" s="166"/>
      <c r="V2409" s="166"/>
      <c r="W2409" s="166"/>
      <c r="X2409" s="166"/>
      <c r="Y2409" s="166"/>
      <c r="Z2409" s="166"/>
      <c r="AA2409" s="166"/>
      <c r="AB2409" s="166"/>
      <c r="AC2409" s="166"/>
      <c r="AD2409" s="166"/>
      <c r="AE2409" s="166"/>
      <c r="AF2409" s="166"/>
      <c r="AG2409" s="166"/>
      <c r="AH2409" s="167"/>
      <c r="AI2409" s="167"/>
      <c r="AJ2409" s="167"/>
      <c r="AK2409" s="167"/>
      <c r="AL2409" s="167"/>
      <c r="AM2409" s="167"/>
      <c r="AN2409" s="167"/>
      <c r="AO2409" s="167"/>
      <c r="AP2409" s="167"/>
      <c r="AQ2409" s="167"/>
      <c r="AR2409" s="167"/>
      <c r="AS2409" s="167"/>
      <c r="AT2409" s="167"/>
      <c r="AU2409" s="167"/>
      <c r="AV2409" s="167"/>
      <c r="AW2409" s="167"/>
      <c r="AX2409" s="167"/>
      <c r="AY2409" s="167"/>
      <c r="AZ2409" s="167"/>
      <c r="BA2409" s="167"/>
      <c r="BB2409" s="167"/>
      <c r="BC2409" s="167"/>
      <c r="BD2409" s="167"/>
      <c r="BE2409" s="167"/>
      <c r="BF2409" s="167"/>
      <c r="BG2409" s="167"/>
      <c r="BH2409" s="167"/>
      <c r="BI2409" s="167"/>
      <c r="BJ2409" s="167"/>
      <c r="BK2409" s="167"/>
      <c r="BL2409" s="166"/>
      <c r="BM2409" s="166"/>
      <c r="BN2409" s="166"/>
      <c r="BO2409" s="166"/>
      <c r="BP2409" s="166"/>
      <c r="BQ2409" s="166"/>
      <c r="BR2409" s="166"/>
      <c r="BS2409" s="166"/>
      <c r="BT2409" s="166"/>
      <c r="BU2409" s="166"/>
      <c r="BV2409" s="166"/>
      <c r="BW2409" s="166"/>
      <c r="BX2409" s="166"/>
      <c r="BY2409" s="166"/>
      <c r="BZ2409" s="166"/>
      <c r="CA2409" s="166"/>
      <c r="CB2409" s="166"/>
      <c r="CC2409" s="166"/>
      <c r="CD2409" s="166"/>
      <c r="CE2409" s="166"/>
      <c r="CF2409" s="166"/>
      <c r="CG2409" s="166"/>
      <c r="CH2409" s="166"/>
      <c r="CI2409" s="166"/>
      <c r="CJ2409" s="166"/>
      <c r="CK2409" s="166"/>
      <c r="CL2409" s="166"/>
      <c r="CM2409" s="166"/>
      <c r="CN2409" s="166"/>
      <c r="CO2409" s="166"/>
      <c r="CP2409" s="166"/>
      <c r="CQ2409" s="166"/>
      <c r="CR2409" s="166"/>
      <c r="CS2409" s="166"/>
      <c r="CT2409" s="166"/>
      <c r="CU2409" s="166"/>
      <c r="CV2409" s="166"/>
      <c r="CW2409" s="166"/>
      <c r="CX2409" s="166"/>
      <c r="CY2409" s="166"/>
      <c r="CZ2409" s="166"/>
      <c r="DA2409" s="166"/>
      <c r="DB2409" s="166"/>
      <c r="DC2409" s="166"/>
      <c r="DD2409" s="166"/>
      <c r="DE2409" s="166"/>
      <c r="DF2409" s="166"/>
      <c r="DG2409" s="166"/>
      <c r="DH2409" s="166"/>
      <c r="DI2409" s="166"/>
      <c r="DJ2409" s="166"/>
      <c r="DK2409" s="166"/>
      <c r="DL2409" s="166"/>
      <c r="DM2409" s="166"/>
      <c r="DN2409" s="166"/>
      <c r="DO2409" s="166"/>
      <c r="DP2409" s="166"/>
      <c r="DQ2409" s="166"/>
      <c r="DR2409" s="166"/>
      <c r="DS2409" s="166"/>
      <c r="DT2409" s="166"/>
      <c r="DU2409" s="166"/>
      <c r="DV2409" s="166"/>
      <c r="DW2409" s="166"/>
      <c r="DX2409" s="166"/>
      <c r="DY2409" s="166"/>
      <c r="DZ2409" s="166"/>
      <c r="EA2409" s="166"/>
      <c r="EB2409" s="166"/>
      <c r="EC2409" s="166"/>
      <c r="ED2409" s="166"/>
      <c r="EE2409" s="166"/>
      <c r="EF2409" s="166"/>
      <c r="EG2409" s="166"/>
      <c r="EH2409" s="166"/>
      <c r="EI2409" s="166"/>
      <c r="EJ2409" s="166"/>
      <c r="EK2409" s="166"/>
      <c r="EL2409" s="166"/>
      <c r="EM2409" s="166"/>
      <c r="EN2409" s="166"/>
      <c r="EO2409" s="166"/>
      <c r="EP2409" s="166"/>
      <c r="EQ2409" s="166"/>
      <c r="ER2409" s="166"/>
      <c r="ES2409" s="166"/>
      <c r="ET2409" s="166"/>
      <c r="EU2409" s="166"/>
      <c r="EV2409" s="166"/>
      <c r="EW2409" s="166"/>
      <c r="EX2409" s="166"/>
      <c r="EY2409" s="166"/>
      <c r="EZ2409" s="166"/>
      <c r="FA2409" s="166"/>
      <c r="FB2409" s="166"/>
      <c r="FC2409" s="166"/>
      <c r="FD2409" s="166"/>
      <c r="FE2409" s="166"/>
      <c r="FF2409" s="166"/>
      <c r="FG2409" s="166"/>
      <c r="FH2409" s="166"/>
      <c r="FI2409" s="166"/>
      <c r="FJ2409" s="166"/>
    </row>
    <row r="2410" spans="13:166" s="19" customFormat="1">
      <c r="M2410" s="166"/>
      <c r="N2410" s="166"/>
      <c r="O2410" s="166"/>
      <c r="P2410" s="166"/>
      <c r="Q2410" s="166"/>
      <c r="R2410" s="166"/>
      <c r="S2410" s="166"/>
      <c r="T2410" s="166"/>
      <c r="U2410" s="166"/>
      <c r="V2410" s="166"/>
      <c r="W2410" s="166"/>
      <c r="X2410" s="166"/>
      <c r="Y2410" s="166"/>
      <c r="Z2410" s="166"/>
      <c r="AA2410" s="166"/>
      <c r="AB2410" s="166"/>
      <c r="AC2410" s="166"/>
      <c r="AD2410" s="166"/>
      <c r="AE2410" s="166"/>
      <c r="AF2410" s="166"/>
      <c r="AG2410" s="166"/>
      <c r="AH2410" s="167"/>
      <c r="AI2410" s="167"/>
      <c r="AJ2410" s="167"/>
      <c r="AK2410" s="167"/>
      <c r="AL2410" s="167"/>
      <c r="AM2410" s="167"/>
      <c r="AN2410" s="167"/>
      <c r="AO2410" s="167"/>
      <c r="AP2410" s="167"/>
      <c r="AQ2410" s="167"/>
      <c r="AR2410" s="167"/>
      <c r="AS2410" s="167"/>
      <c r="AT2410" s="167"/>
      <c r="AU2410" s="167"/>
      <c r="AV2410" s="167"/>
      <c r="AW2410" s="167"/>
      <c r="AX2410" s="167"/>
      <c r="AY2410" s="167"/>
      <c r="AZ2410" s="167"/>
      <c r="BA2410" s="167"/>
      <c r="BB2410" s="167"/>
      <c r="BC2410" s="167"/>
      <c r="BD2410" s="167"/>
      <c r="BE2410" s="167"/>
      <c r="BF2410" s="167"/>
      <c r="BG2410" s="167"/>
      <c r="BH2410" s="167"/>
      <c r="BI2410" s="167"/>
      <c r="BJ2410" s="167"/>
      <c r="BK2410" s="167"/>
      <c r="BL2410" s="166"/>
      <c r="BM2410" s="166"/>
      <c r="BN2410" s="166"/>
      <c r="BO2410" s="166"/>
      <c r="BP2410" s="166"/>
      <c r="BQ2410" s="166"/>
      <c r="BR2410" s="166"/>
      <c r="BS2410" s="166"/>
      <c r="BT2410" s="166"/>
      <c r="BU2410" s="166"/>
      <c r="BV2410" s="166"/>
      <c r="BW2410" s="166"/>
      <c r="BX2410" s="166"/>
      <c r="BY2410" s="166"/>
      <c r="BZ2410" s="166"/>
      <c r="CA2410" s="166"/>
      <c r="CB2410" s="166"/>
      <c r="CC2410" s="166"/>
      <c r="CD2410" s="166"/>
      <c r="CE2410" s="166"/>
      <c r="CF2410" s="166"/>
      <c r="CG2410" s="166"/>
      <c r="CH2410" s="166"/>
      <c r="CI2410" s="166"/>
      <c r="CJ2410" s="166"/>
      <c r="CK2410" s="166"/>
      <c r="CL2410" s="166"/>
      <c r="CM2410" s="166"/>
      <c r="CN2410" s="166"/>
      <c r="CO2410" s="166"/>
      <c r="CP2410" s="166"/>
      <c r="CQ2410" s="166"/>
      <c r="CR2410" s="166"/>
      <c r="CS2410" s="166"/>
      <c r="CT2410" s="166"/>
      <c r="CU2410" s="166"/>
      <c r="CV2410" s="166"/>
      <c r="CW2410" s="166"/>
      <c r="CX2410" s="166"/>
      <c r="CY2410" s="166"/>
      <c r="CZ2410" s="166"/>
      <c r="DA2410" s="166"/>
      <c r="DB2410" s="166"/>
      <c r="DC2410" s="166"/>
      <c r="DD2410" s="166"/>
      <c r="DE2410" s="166"/>
      <c r="DF2410" s="166"/>
      <c r="DG2410" s="166"/>
      <c r="DH2410" s="166"/>
      <c r="DI2410" s="166"/>
      <c r="DJ2410" s="166"/>
      <c r="DK2410" s="166"/>
      <c r="DL2410" s="166"/>
      <c r="DM2410" s="166"/>
      <c r="DN2410" s="166"/>
      <c r="DO2410" s="166"/>
      <c r="DP2410" s="166"/>
      <c r="DQ2410" s="166"/>
      <c r="DR2410" s="166"/>
      <c r="DS2410" s="166"/>
      <c r="DT2410" s="166"/>
      <c r="DU2410" s="166"/>
      <c r="DV2410" s="166"/>
      <c r="DW2410" s="166"/>
      <c r="DX2410" s="166"/>
      <c r="DY2410" s="166"/>
      <c r="DZ2410" s="166"/>
      <c r="EA2410" s="166"/>
      <c r="EB2410" s="166"/>
      <c r="EC2410" s="166"/>
      <c r="ED2410" s="166"/>
      <c r="EE2410" s="166"/>
      <c r="EF2410" s="166"/>
      <c r="EG2410" s="166"/>
      <c r="EH2410" s="166"/>
      <c r="EI2410" s="166"/>
      <c r="EJ2410" s="166"/>
      <c r="EK2410" s="166"/>
      <c r="EL2410" s="166"/>
      <c r="EM2410" s="166"/>
      <c r="EN2410" s="166"/>
      <c r="EO2410" s="166"/>
      <c r="EP2410" s="166"/>
      <c r="EQ2410" s="166"/>
      <c r="ER2410" s="166"/>
      <c r="ES2410" s="166"/>
      <c r="ET2410" s="166"/>
      <c r="EU2410" s="166"/>
      <c r="EV2410" s="166"/>
      <c r="EW2410" s="166"/>
      <c r="EX2410" s="166"/>
      <c r="EY2410" s="166"/>
      <c r="EZ2410" s="166"/>
      <c r="FA2410" s="166"/>
      <c r="FB2410" s="166"/>
      <c r="FC2410" s="166"/>
      <c r="FD2410" s="166"/>
      <c r="FE2410" s="166"/>
      <c r="FF2410" s="166"/>
      <c r="FG2410" s="166"/>
      <c r="FH2410" s="166"/>
      <c r="FI2410" s="166"/>
      <c r="FJ2410" s="166"/>
    </row>
    <row r="2411" spans="13:166" s="19" customFormat="1">
      <c r="M2411" s="166"/>
      <c r="N2411" s="166"/>
      <c r="O2411" s="166"/>
      <c r="P2411" s="166"/>
      <c r="Q2411" s="166"/>
      <c r="R2411" s="166"/>
      <c r="S2411" s="166"/>
      <c r="T2411" s="166"/>
      <c r="U2411" s="166"/>
      <c r="V2411" s="166"/>
      <c r="W2411" s="166"/>
      <c r="X2411" s="166"/>
      <c r="Y2411" s="166"/>
      <c r="Z2411" s="166"/>
      <c r="AA2411" s="166"/>
      <c r="AB2411" s="166"/>
      <c r="AC2411" s="166"/>
      <c r="AD2411" s="166"/>
      <c r="AE2411" s="166"/>
      <c r="AF2411" s="166"/>
      <c r="AG2411" s="166"/>
      <c r="AH2411" s="167"/>
      <c r="AI2411" s="167"/>
      <c r="AJ2411" s="167"/>
      <c r="AK2411" s="167"/>
      <c r="AL2411" s="167"/>
      <c r="AM2411" s="167"/>
      <c r="AN2411" s="167"/>
      <c r="AO2411" s="167"/>
      <c r="AP2411" s="167"/>
      <c r="AQ2411" s="167"/>
      <c r="AR2411" s="167"/>
      <c r="AS2411" s="167"/>
      <c r="AT2411" s="167"/>
      <c r="AU2411" s="167"/>
      <c r="AV2411" s="167"/>
      <c r="AW2411" s="167"/>
      <c r="AX2411" s="167"/>
      <c r="AY2411" s="167"/>
      <c r="AZ2411" s="167"/>
      <c r="BA2411" s="167"/>
      <c r="BB2411" s="167"/>
      <c r="BC2411" s="167"/>
      <c r="BD2411" s="167"/>
      <c r="BE2411" s="167"/>
      <c r="BF2411" s="167"/>
      <c r="BG2411" s="167"/>
      <c r="BH2411" s="167"/>
      <c r="BI2411" s="167"/>
      <c r="BJ2411" s="167"/>
      <c r="BK2411" s="167"/>
      <c r="BL2411" s="166"/>
      <c r="BM2411" s="166"/>
      <c r="BN2411" s="166"/>
      <c r="BO2411" s="166"/>
      <c r="BP2411" s="166"/>
      <c r="BQ2411" s="166"/>
      <c r="BR2411" s="166"/>
      <c r="BS2411" s="166"/>
      <c r="BT2411" s="166"/>
      <c r="BU2411" s="166"/>
      <c r="BV2411" s="166"/>
      <c r="BW2411" s="166"/>
      <c r="BX2411" s="166"/>
      <c r="BY2411" s="166"/>
      <c r="BZ2411" s="166"/>
      <c r="CA2411" s="166"/>
      <c r="CB2411" s="166"/>
      <c r="CC2411" s="166"/>
      <c r="CD2411" s="166"/>
      <c r="CE2411" s="166"/>
      <c r="CF2411" s="166"/>
      <c r="CG2411" s="166"/>
      <c r="CH2411" s="166"/>
      <c r="CI2411" s="166"/>
      <c r="CJ2411" s="166"/>
      <c r="CK2411" s="166"/>
      <c r="CL2411" s="166"/>
      <c r="CM2411" s="166"/>
      <c r="CN2411" s="166"/>
      <c r="CO2411" s="166"/>
      <c r="CP2411" s="166"/>
      <c r="CQ2411" s="166"/>
      <c r="CR2411" s="166"/>
      <c r="CS2411" s="166"/>
      <c r="CT2411" s="166"/>
      <c r="CU2411" s="166"/>
      <c r="CV2411" s="166"/>
      <c r="CW2411" s="166"/>
      <c r="CX2411" s="166"/>
      <c r="CY2411" s="166"/>
      <c r="CZ2411" s="166"/>
      <c r="DA2411" s="166"/>
      <c r="DB2411" s="166"/>
      <c r="DC2411" s="166"/>
      <c r="DD2411" s="166"/>
      <c r="DE2411" s="166"/>
      <c r="DF2411" s="166"/>
      <c r="DG2411" s="166"/>
      <c r="DH2411" s="166"/>
      <c r="DI2411" s="166"/>
      <c r="DJ2411" s="166"/>
      <c r="DK2411" s="166"/>
      <c r="DL2411" s="166"/>
      <c r="DM2411" s="166"/>
      <c r="DN2411" s="166"/>
      <c r="DO2411" s="166"/>
      <c r="DP2411" s="166"/>
      <c r="DQ2411" s="166"/>
      <c r="DR2411" s="166"/>
      <c r="DS2411" s="166"/>
      <c r="DT2411" s="166"/>
      <c r="DU2411" s="166"/>
      <c r="DV2411" s="166"/>
      <c r="DW2411" s="166"/>
      <c r="DX2411" s="166"/>
      <c r="DY2411" s="166"/>
      <c r="DZ2411" s="166"/>
      <c r="EA2411" s="166"/>
      <c r="EB2411" s="166"/>
      <c r="EC2411" s="166"/>
      <c r="ED2411" s="166"/>
      <c r="EE2411" s="166"/>
      <c r="EF2411" s="166"/>
      <c r="EG2411" s="166"/>
      <c r="EH2411" s="166"/>
      <c r="EI2411" s="166"/>
      <c r="EJ2411" s="166"/>
      <c r="EK2411" s="166"/>
      <c r="EL2411" s="166"/>
      <c r="EM2411" s="166"/>
      <c r="EN2411" s="166"/>
      <c r="EO2411" s="166"/>
      <c r="EP2411" s="166"/>
      <c r="EQ2411" s="166"/>
      <c r="ER2411" s="166"/>
      <c r="ES2411" s="166"/>
      <c r="ET2411" s="166"/>
      <c r="EU2411" s="166"/>
      <c r="EV2411" s="166"/>
      <c r="EW2411" s="166"/>
      <c r="EX2411" s="166"/>
      <c r="EY2411" s="166"/>
      <c r="EZ2411" s="166"/>
      <c r="FA2411" s="166"/>
      <c r="FB2411" s="166"/>
      <c r="FC2411" s="166"/>
      <c r="FD2411" s="166"/>
      <c r="FE2411" s="166"/>
      <c r="FF2411" s="166"/>
      <c r="FG2411" s="166"/>
      <c r="FH2411" s="166"/>
      <c r="FI2411" s="166"/>
      <c r="FJ2411" s="166"/>
    </row>
    <row r="2412" spans="13:166" s="19" customFormat="1">
      <c r="M2412" s="166"/>
      <c r="N2412" s="166"/>
      <c r="O2412" s="166"/>
      <c r="P2412" s="166"/>
      <c r="Q2412" s="166"/>
      <c r="R2412" s="166"/>
      <c r="S2412" s="166"/>
      <c r="T2412" s="166"/>
      <c r="U2412" s="166"/>
      <c r="V2412" s="166"/>
      <c r="W2412" s="166"/>
      <c r="X2412" s="166"/>
      <c r="Y2412" s="166"/>
      <c r="Z2412" s="166"/>
      <c r="AA2412" s="166"/>
      <c r="AB2412" s="166"/>
      <c r="AC2412" s="166"/>
      <c r="AD2412" s="166"/>
      <c r="AE2412" s="166"/>
      <c r="AF2412" s="166"/>
      <c r="AG2412" s="166"/>
      <c r="AH2412" s="167"/>
      <c r="AI2412" s="167"/>
      <c r="AJ2412" s="167"/>
      <c r="AK2412" s="167"/>
      <c r="AL2412" s="167"/>
      <c r="AM2412" s="167"/>
      <c r="AN2412" s="167"/>
      <c r="AO2412" s="167"/>
      <c r="AP2412" s="167"/>
      <c r="AQ2412" s="167"/>
      <c r="AR2412" s="167"/>
      <c r="AS2412" s="167"/>
      <c r="AT2412" s="167"/>
      <c r="AU2412" s="167"/>
      <c r="AV2412" s="167"/>
      <c r="AW2412" s="167"/>
      <c r="AX2412" s="167"/>
      <c r="AY2412" s="167"/>
      <c r="AZ2412" s="167"/>
      <c r="BA2412" s="167"/>
      <c r="BB2412" s="167"/>
      <c r="BC2412" s="167"/>
      <c r="BD2412" s="167"/>
      <c r="BE2412" s="167"/>
      <c r="BF2412" s="167"/>
      <c r="BG2412" s="167"/>
      <c r="BH2412" s="167"/>
      <c r="BI2412" s="167"/>
      <c r="BJ2412" s="167"/>
      <c r="BK2412" s="167"/>
      <c r="BL2412" s="166"/>
      <c r="BM2412" s="166"/>
      <c r="BN2412" s="166"/>
      <c r="BO2412" s="166"/>
      <c r="BP2412" s="166"/>
      <c r="BQ2412" s="166"/>
      <c r="BR2412" s="166"/>
      <c r="BS2412" s="166"/>
      <c r="BT2412" s="166"/>
      <c r="BU2412" s="166"/>
      <c r="BV2412" s="166"/>
      <c r="BW2412" s="166"/>
      <c r="BX2412" s="166"/>
      <c r="BY2412" s="166"/>
      <c r="BZ2412" s="166"/>
      <c r="CA2412" s="166"/>
      <c r="CB2412" s="166"/>
      <c r="CC2412" s="166"/>
      <c r="CD2412" s="166"/>
      <c r="CE2412" s="166"/>
      <c r="CF2412" s="166"/>
      <c r="CG2412" s="166"/>
      <c r="CH2412" s="166"/>
      <c r="CI2412" s="166"/>
      <c r="CJ2412" s="166"/>
      <c r="CK2412" s="166"/>
      <c r="CL2412" s="166"/>
      <c r="CM2412" s="166"/>
      <c r="CN2412" s="166"/>
      <c r="CO2412" s="166"/>
      <c r="CP2412" s="166"/>
      <c r="CQ2412" s="166"/>
      <c r="CR2412" s="166"/>
      <c r="CS2412" s="166"/>
      <c r="CT2412" s="166"/>
      <c r="CU2412" s="166"/>
      <c r="CV2412" s="166"/>
      <c r="CW2412" s="166"/>
      <c r="CX2412" s="166"/>
      <c r="CY2412" s="166"/>
      <c r="CZ2412" s="166"/>
      <c r="DA2412" s="166"/>
      <c r="DB2412" s="166"/>
      <c r="DC2412" s="166"/>
      <c r="DD2412" s="166"/>
      <c r="DE2412" s="166"/>
      <c r="DF2412" s="166"/>
      <c r="DG2412" s="166"/>
      <c r="DH2412" s="166"/>
      <c r="DI2412" s="166"/>
      <c r="DJ2412" s="166"/>
      <c r="DK2412" s="166"/>
      <c r="DL2412" s="166"/>
      <c r="DM2412" s="166"/>
      <c r="DN2412" s="166"/>
      <c r="DO2412" s="166"/>
      <c r="DP2412" s="166"/>
      <c r="DQ2412" s="166"/>
      <c r="DR2412" s="166"/>
      <c r="DS2412" s="166"/>
      <c r="DT2412" s="166"/>
      <c r="DU2412" s="166"/>
      <c r="DV2412" s="166"/>
      <c r="DW2412" s="166"/>
      <c r="DX2412" s="166"/>
      <c r="DY2412" s="166"/>
      <c r="DZ2412" s="166"/>
      <c r="EA2412" s="166"/>
      <c r="EB2412" s="166"/>
      <c r="EC2412" s="166"/>
      <c r="ED2412" s="166"/>
      <c r="EE2412" s="166"/>
      <c r="EF2412" s="166"/>
      <c r="EG2412" s="166"/>
      <c r="EH2412" s="166"/>
      <c r="EI2412" s="166"/>
      <c r="EJ2412" s="166"/>
      <c r="EK2412" s="166"/>
      <c r="EL2412" s="166"/>
      <c r="EM2412" s="166"/>
      <c r="EN2412" s="166"/>
      <c r="EO2412" s="166"/>
      <c r="EP2412" s="166"/>
      <c r="EQ2412" s="166"/>
      <c r="ER2412" s="166"/>
      <c r="ES2412" s="166"/>
      <c r="ET2412" s="166"/>
      <c r="EU2412" s="166"/>
      <c r="EV2412" s="166"/>
      <c r="EW2412" s="166"/>
      <c r="EX2412" s="166"/>
      <c r="EY2412" s="166"/>
      <c r="EZ2412" s="166"/>
      <c r="FA2412" s="166"/>
      <c r="FB2412" s="166"/>
      <c r="FC2412" s="166"/>
      <c r="FD2412" s="166"/>
      <c r="FE2412" s="166"/>
      <c r="FF2412" s="166"/>
      <c r="FG2412" s="166"/>
      <c r="FH2412" s="166"/>
      <c r="FI2412" s="166"/>
      <c r="FJ2412" s="166"/>
    </row>
    <row r="2413" spans="13:166" s="19" customFormat="1">
      <c r="M2413" s="166"/>
      <c r="N2413" s="166"/>
      <c r="O2413" s="166"/>
      <c r="P2413" s="166"/>
      <c r="Q2413" s="166"/>
      <c r="R2413" s="166"/>
      <c r="S2413" s="166"/>
      <c r="T2413" s="166"/>
      <c r="U2413" s="166"/>
      <c r="V2413" s="166"/>
      <c r="W2413" s="166"/>
      <c r="X2413" s="166"/>
      <c r="Y2413" s="166"/>
      <c r="Z2413" s="166"/>
      <c r="AA2413" s="166"/>
      <c r="AB2413" s="166"/>
      <c r="AC2413" s="166"/>
      <c r="AD2413" s="166"/>
      <c r="AE2413" s="166"/>
      <c r="AF2413" s="166"/>
      <c r="AG2413" s="166"/>
      <c r="AH2413" s="167"/>
      <c r="AI2413" s="167"/>
      <c r="AJ2413" s="167"/>
      <c r="AK2413" s="167"/>
      <c r="AL2413" s="167"/>
      <c r="AM2413" s="167"/>
      <c r="AN2413" s="167"/>
      <c r="AO2413" s="167"/>
      <c r="AP2413" s="167"/>
      <c r="AQ2413" s="167"/>
      <c r="AR2413" s="167"/>
      <c r="AS2413" s="167"/>
      <c r="AT2413" s="167"/>
      <c r="AU2413" s="167"/>
      <c r="AV2413" s="167"/>
      <c r="AW2413" s="167"/>
      <c r="AX2413" s="167"/>
      <c r="AY2413" s="167"/>
      <c r="AZ2413" s="167"/>
      <c r="BA2413" s="167"/>
      <c r="BB2413" s="167"/>
      <c r="BC2413" s="167"/>
      <c r="BD2413" s="167"/>
      <c r="BE2413" s="167"/>
      <c r="BF2413" s="167"/>
      <c r="BG2413" s="167"/>
      <c r="BH2413" s="167"/>
      <c r="BI2413" s="167"/>
      <c r="BJ2413" s="167"/>
      <c r="BK2413" s="167"/>
      <c r="BL2413" s="166"/>
      <c r="BM2413" s="166"/>
      <c r="BN2413" s="166"/>
      <c r="BO2413" s="166"/>
      <c r="BP2413" s="166"/>
      <c r="BQ2413" s="166"/>
      <c r="BR2413" s="166"/>
      <c r="BS2413" s="166"/>
      <c r="BT2413" s="166"/>
      <c r="BU2413" s="166"/>
      <c r="BV2413" s="166"/>
      <c r="BW2413" s="166"/>
      <c r="BX2413" s="166"/>
      <c r="BY2413" s="166"/>
      <c r="BZ2413" s="166"/>
      <c r="CA2413" s="166"/>
      <c r="CB2413" s="166"/>
      <c r="CC2413" s="166"/>
      <c r="CD2413" s="166"/>
      <c r="CE2413" s="166"/>
      <c r="CF2413" s="166"/>
      <c r="CG2413" s="166"/>
      <c r="CH2413" s="166"/>
      <c r="CI2413" s="166"/>
      <c r="CJ2413" s="166"/>
      <c r="CK2413" s="166"/>
      <c r="CL2413" s="166"/>
      <c r="CM2413" s="166"/>
      <c r="CN2413" s="166"/>
      <c r="CO2413" s="166"/>
      <c r="CP2413" s="166"/>
      <c r="CQ2413" s="166"/>
      <c r="CR2413" s="166"/>
      <c r="CS2413" s="166"/>
      <c r="CT2413" s="166"/>
      <c r="CU2413" s="166"/>
      <c r="CV2413" s="166"/>
      <c r="CW2413" s="166"/>
      <c r="CX2413" s="166"/>
      <c r="CY2413" s="166"/>
      <c r="CZ2413" s="166"/>
      <c r="DA2413" s="166"/>
      <c r="DB2413" s="166"/>
      <c r="DC2413" s="166"/>
      <c r="DD2413" s="166"/>
      <c r="DE2413" s="166"/>
      <c r="DF2413" s="166"/>
      <c r="DG2413" s="166"/>
      <c r="DH2413" s="166"/>
      <c r="DI2413" s="166"/>
      <c r="DJ2413" s="166"/>
      <c r="DK2413" s="166"/>
      <c r="DL2413" s="166"/>
      <c r="DM2413" s="166"/>
      <c r="DN2413" s="166"/>
      <c r="DO2413" s="166"/>
      <c r="DP2413" s="166"/>
      <c r="DQ2413" s="166"/>
      <c r="DR2413" s="166"/>
      <c r="DS2413" s="166"/>
      <c r="DT2413" s="166"/>
      <c r="DU2413" s="166"/>
      <c r="DV2413" s="166"/>
      <c r="DW2413" s="166"/>
      <c r="DX2413" s="166"/>
      <c r="DY2413" s="166"/>
      <c r="DZ2413" s="166"/>
      <c r="EA2413" s="166"/>
      <c r="EB2413" s="166"/>
      <c r="EC2413" s="166"/>
      <c r="ED2413" s="166"/>
      <c r="EE2413" s="166"/>
      <c r="EF2413" s="166"/>
      <c r="EG2413" s="166"/>
      <c r="EH2413" s="166"/>
      <c r="EI2413" s="166"/>
      <c r="EJ2413" s="166"/>
      <c r="EK2413" s="166"/>
      <c r="EL2413" s="166"/>
      <c r="EM2413" s="166"/>
      <c r="EN2413" s="166"/>
      <c r="EO2413" s="166"/>
      <c r="EP2413" s="166"/>
      <c r="EQ2413" s="166"/>
      <c r="ER2413" s="166"/>
      <c r="ES2413" s="166"/>
      <c r="ET2413" s="166"/>
      <c r="EU2413" s="166"/>
      <c r="EV2413" s="166"/>
      <c r="EW2413" s="166"/>
      <c r="EX2413" s="166"/>
      <c r="EY2413" s="166"/>
      <c r="EZ2413" s="166"/>
      <c r="FA2413" s="166"/>
      <c r="FB2413" s="166"/>
      <c r="FC2413" s="166"/>
      <c r="FD2413" s="166"/>
      <c r="FE2413" s="166"/>
      <c r="FF2413" s="166"/>
      <c r="FG2413" s="166"/>
      <c r="FH2413" s="166"/>
      <c r="FI2413" s="166"/>
      <c r="FJ2413" s="166"/>
    </row>
    <row r="2414" spans="13:166" s="19" customFormat="1">
      <c r="M2414" s="166"/>
      <c r="N2414" s="166"/>
      <c r="O2414" s="166"/>
      <c r="P2414" s="166"/>
      <c r="Q2414" s="166"/>
      <c r="R2414" s="166"/>
      <c r="S2414" s="166"/>
      <c r="T2414" s="166"/>
      <c r="U2414" s="166"/>
      <c r="V2414" s="166"/>
      <c r="W2414" s="166"/>
      <c r="X2414" s="166"/>
      <c r="Y2414" s="166"/>
      <c r="Z2414" s="166"/>
      <c r="AA2414" s="166"/>
      <c r="AB2414" s="166"/>
      <c r="AC2414" s="166"/>
      <c r="AD2414" s="166"/>
      <c r="AE2414" s="166"/>
      <c r="AF2414" s="166"/>
      <c r="AG2414" s="166"/>
      <c r="AH2414" s="167"/>
      <c r="AI2414" s="167"/>
      <c r="AJ2414" s="167"/>
      <c r="AK2414" s="167"/>
      <c r="AL2414" s="167"/>
      <c r="AM2414" s="167"/>
      <c r="AN2414" s="167"/>
      <c r="AO2414" s="167"/>
      <c r="AP2414" s="167"/>
      <c r="AQ2414" s="167"/>
      <c r="AR2414" s="167"/>
      <c r="AS2414" s="167"/>
      <c r="AT2414" s="167"/>
      <c r="AU2414" s="167"/>
      <c r="AV2414" s="167"/>
      <c r="AW2414" s="167"/>
      <c r="AX2414" s="167"/>
      <c r="AY2414" s="167"/>
      <c r="AZ2414" s="167"/>
      <c r="BA2414" s="167"/>
      <c r="BB2414" s="167"/>
      <c r="BC2414" s="167"/>
      <c r="BD2414" s="167"/>
      <c r="BE2414" s="167"/>
      <c r="BF2414" s="167"/>
      <c r="BG2414" s="167"/>
      <c r="BH2414" s="167"/>
      <c r="BI2414" s="167"/>
      <c r="BJ2414" s="167"/>
      <c r="BK2414" s="167"/>
      <c r="BL2414" s="166"/>
      <c r="BM2414" s="166"/>
      <c r="BN2414" s="166"/>
      <c r="BO2414" s="166"/>
      <c r="BP2414" s="166"/>
      <c r="BQ2414" s="166"/>
      <c r="BR2414" s="166"/>
      <c r="BS2414" s="166"/>
      <c r="BT2414" s="166"/>
      <c r="BU2414" s="166"/>
      <c r="BV2414" s="166"/>
      <c r="BW2414" s="166"/>
      <c r="BX2414" s="166"/>
      <c r="BY2414" s="166"/>
      <c r="BZ2414" s="166"/>
      <c r="CA2414" s="166"/>
      <c r="CB2414" s="166"/>
      <c r="CC2414" s="166"/>
      <c r="CD2414" s="166"/>
      <c r="CE2414" s="166"/>
      <c r="CF2414" s="166"/>
      <c r="CG2414" s="166"/>
      <c r="CH2414" s="166"/>
      <c r="CI2414" s="166"/>
      <c r="CJ2414" s="166"/>
      <c r="CK2414" s="166"/>
      <c r="CL2414" s="166"/>
      <c r="CM2414" s="166"/>
      <c r="CN2414" s="166"/>
      <c r="CO2414" s="166"/>
      <c r="CP2414" s="166"/>
      <c r="CQ2414" s="166"/>
      <c r="CR2414" s="166"/>
      <c r="CS2414" s="166"/>
      <c r="CT2414" s="166"/>
      <c r="CU2414" s="166"/>
      <c r="CV2414" s="166"/>
      <c r="CW2414" s="166"/>
      <c r="CX2414" s="166"/>
      <c r="CY2414" s="166"/>
      <c r="CZ2414" s="166"/>
      <c r="DA2414" s="166"/>
      <c r="DB2414" s="166"/>
      <c r="DC2414" s="166"/>
      <c r="DD2414" s="166"/>
      <c r="DE2414" s="166"/>
      <c r="DF2414" s="166"/>
      <c r="DG2414" s="166"/>
      <c r="DH2414" s="166"/>
      <c r="DI2414" s="166"/>
      <c r="DJ2414" s="166"/>
      <c r="DK2414" s="166"/>
      <c r="DL2414" s="166"/>
      <c r="DM2414" s="166"/>
      <c r="DN2414" s="166"/>
      <c r="DO2414" s="166"/>
      <c r="DP2414" s="166"/>
      <c r="DQ2414" s="166"/>
      <c r="DR2414" s="166"/>
      <c r="DS2414" s="166"/>
      <c r="DT2414" s="166"/>
      <c r="DU2414" s="166"/>
      <c r="DV2414" s="166"/>
      <c r="DW2414" s="166"/>
      <c r="DX2414" s="166"/>
      <c r="DY2414" s="166"/>
      <c r="DZ2414" s="166"/>
      <c r="EA2414" s="166"/>
      <c r="EB2414" s="166"/>
      <c r="EC2414" s="166"/>
      <c r="ED2414" s="166"/>
      <c r="EE2414" s="166"/>
      <c r="EF2414" s="166"/>
      <c r="EG2414" s="166"/>
      <c r="EH2414" s="166"/>
      <c r="EI2414" s="166"/>
      <c r="EJ2414" s="166"/>
      <c r="EK2414" s="166"/>
      <c r="EL2414" s="166"/>
      <c r="EM2414" s="166"/>
      <c r="EN2414" s="166"/>
      <c r="EO2414" s="166"/>
      <c r="EP2414" s="166"/>
      <c r="EQ2414" s="166"/>
      <c r="ER2414" s="166"/>
      <c r="ES2414" s="166"/>
      <c r="ET2414" s="166"/>
      <c r="EU2414" s="166"/>
      <c r="EV2414" s="166"/>
      <c r="EW2414" s="166"/>
      <c r="EX2414" s="166"/>
      <c r="EY2414" s="166"/>
      <c r="EZ2414" s="166"/>
      <c r="FA2414" s="166"/>
      <c r="FB2414" s="166"/>
      <c r="FC2414" s="166"/>
      <c r="FD2414" s="166"/>
      <c r="FE2414" s="166"/>
      <c r="FF2414" s="166"/>
      <c r="FG2414" s="166"/>
      <c r="FH2414" s="166"/>
      <c r="FI2414" s="166"/>
      <c r="FJ2414" s="166"/>
    </row>
    <row r="2415" spans="13:166" s="19" customFormat="1">
      <c r="M2415" s="166"/>
      <c r="N2415" s="166"/>
      <c r="O2415" s="166"/>
      <c r="P2415" s="166"/>
      <c r="Q2415" s="166"/>
      <c r="R2415" s="166"/>
      <c r="S2415" s="166"/>
      <c r="T2415" s="166"/>
      <c r="U2415" s="166"/>
      <c r="V2415" s="166"/>
      <c r="W2415" s="166"/>
      <c r="X2415" s="166"/>
      <c r="Y2415" s="166"/>
      <c r="Z2415" s="166"/>
      <c r="AA2415" s="166"/>
      <c r="AB2415" s="166"/>
      <c r="AC2415" s="166"/>
      <c r="AD2415" s="166"/>
      <c r="AE2415" s="166"/>
      <c r="AF2415" s="166"/>
      <c r="AG2415" s="166"/>
      <c r="AH2415" s="167"/>
      <c r="AI2415" s="167"/>
      <c r="AJ2415" s="167"/>
      <c r="AK2415" s="167"/>
      <c r="AL2415" s="167"/>
      <c r="AM2415" s="167"/>
      <c r="AN2415" s="167"/>
      <c r="AO2415" s="167"/>
      <c r="AP2415" s="167"/>
      <c r="AQ2415" s="167"/>
      <c r="AR2415" s="167"/>
      <c r="AS2415" s="167"/>
      <c r="AT2415" s="167"/>
      <c r="AU2415" s="167"/>
      <c r="AV2415" s="167"/>
      <c r="AW2415" s="167"/>
      <c r="AX2415" s="167"/>
      <c r="AY2415" s="167"/>
      <c r="AZ2415" s="167"/>
      <c r="BA2415" s="167"/>
      <c r="BB2415" s="167"/>
      <c r="BC2415" s="167"/>
      <c r="BD2415" s="167"/>
      <c r="BE2415" s="167"/>
      <c r="BF2415" s="167"/>
      <c r="BG2415" s="167"/>
      <c r="BH2415" s="167"/>
      <c r="BI2415" s="167"/>
      <c r="BJ2415" s="167"/>
      <c r="BK2415" s="167"/>
      <c r="BL2415" s="166"/>
      <c r="BM2415" s="166"/>
      <c r="BN2415" s="166"/>
      <c r="BO2415" s="166"/>
      <c r="BP2415" s="166"/>
      <c r="BQ2415" s="166"/>
      <c r="BR2415" s="166"/>
      <c r="BS2415" s="166"/>
      <c r="BT2415" s="166"/>
      <c r="BU2415" s="166"/>
      <c r="BV2415" s="166"/>
      <c r="BW2415" s="166"/>
      <c r="BX2415" s="166"/>
      <c r="BY2415" s="166"/>
      <c r="BZ2415" s="166"/>
      <c r="CA2415" s="166"/>
      <c r="CB2415" s="166"/>
      <c r="CC2415" s="166"/>
      <c r="CD2415" s="166"/>
      <c r="CE2415" s="166"/>
      <c r="CF2415" s="166"/>
      <c r="CG2415" s="166"/>
      <c r="CH2415" s="166"/>
      <c r="CI2415" s="166"/>
      <c r="CJ2415" s="166"/>
      <c r="CK2415" s="166"/>
      <c r="CL2415" s="166"/>
      <c r="CM2415" s="166"/>
      <c r="CN2415" s="166"/>
      <c r="CO2415" s="166"/>
      <c r="CP2415" s="166"/>
      <c r="CQ2415" s="166"/>
      <c r="CR2415" s="166"/>
      <c r="CS2415" s="166"/>
      <c r="CT2415" s="166"/>
      <c r="CU2415" s="166"/>
      <c r="CV2415" s="166"/>
      <c r="CW2415" s="166"/>
      <c r="CX2415" s="166"/>
      <c r="CY2415" s="166"/>
      <c r="CZ2415" s="166"/>
      <c r="DA2415" s="166"/>
      <c r="DB2415" s="166"/>
      <c r="DC2415" s="166"/>
      <c r="DD2415" s="166"/>
      <c r="DE2415" s="166"/>
      <c r="DF2415" s="166"/>
      <c r="DG2415" s="166"/>
      <c r="DH2415" s="166"/>
      <c r="DI2415" s="166"/>
      <c r="DJ2415" s="166"/>
      <c r="DK2415" s="166"/>
      <c r="DL2415" s="166"/>
      <c r="DM2415" s="166"/>
      <c r="DN2415" s="166"/>
      <c r="DO2415" s="166"/>
      <c r="DP2415" s="166"/>
      <c r="DQ2415" s="166"/>
      <c r="DR2415" s="166"/>
      <c r="DS2415" s="166"/>
      <c r="DT2415" s="166"/>
      <c r="DU2415" s="166"/>
      <c r="DV2415" s="166"/>
      <c r="DW2415" s="166"/>
      <c r="DX2415" s="166"/>
      <c r="DY2415" s="166"/>
      <c r="DZ2415" s="166"/>
      <c r="EA2415" s="166"/>
      <c r="EB2415" s="166"/>
      <c r="EC2415" s="166"/>
      <c r="ED2415" s="166"/>
      <c r="EE2415" s="166"/>
      <c r="EF2415" s="166"/>
      <c r="EG2415" s="166"/>
      <c r="EH2415" s="166"/>
      <c r="EI2415" s="166"/>
      <c r="EJ2415" s="166"/>
      <c r="EK2415" s="166"/>
      <c r="EL2415" s="166"/>
      <c r="EM2415" s="166"/>
      <c r="EN2415" s="166"/>
      <c r="EO2415" s="166"/>
      <c r="EP2415" s="166"/>
      <c r="EQ2415" s="166"/>
      <c r="ER2415" s="166"/>
      <c r="ES2415" s="166"/>
      <c r="ET2415" s="166"/>
      <c r="EU2415" s="166"/>
      <c r="EV2415" s="166"/>
      <c r="EW2415" s="166"/>
      <c r="EX2415" s="166"/>
      <c r="EY2415" s="166"/>
      <c r="EZ2415" s="166"/>
      <c r="FA2415" s="166"/>
      <c r="FB2415" s="166"/>
      <c r="FC2415" s="166"/>
      <c r="FD2415" s="166"/>
      <c r="FE2415" s="166"/>
      <c r="FF2415" s="166"/>
      <c r="FG2415" s="166"/>
      <c r="FH2415" s="166"/>
      <c r="FI2415" s="166"/>
      <c r="FJ2415" s="166"/>
    </row>
    <row r="2416" spans="13:166" s="19" customFormat="1">
      <c r="M2416" s="166"/>
      <c r="N2416" s="166"/>
      <c r="O2416" s="166"/>
      <c r="P2416" s="166"/>
      <c r="Q2416" s="166"/>
      <c r="R2416" s="166"/>
      <c r="S2416" s="166"/>
      <c r="T2416" s="166"/>
      <c r="U2416" s="166"/>
      <c r="V2416" s="166"/>
      <c r="W2416" s="166"/>
      <c r="X2416" s="166"/>
      <c r="Y2416" s="166"/>
      <c r="Z2416" s="166"/>
      <c r="AA2416" s="166"/>
      <c r="AB2416" s="166"/>
      <c r="AC2416" s="166"/>
      <c r="AD2416" s="166"/>
      <c r="AE2416" s="166"/>
      <c r="AF2416" s="166"/>
      <c r="AG2416" s="166"/>
      <c r="AH2416" s="167"/>
      <c r="AI2416" s="167"/>
      <c r="AJ2416" s="167"/>
      <c r="AK2416" s="167"/>
      <c r="AL2416" s="167"/>
      <c r="AM2416" s="167"/>
      <c r="AN2416" s="167"/>
      <c r="AO2416" s="167"/>
      <c r="AP2416" s="167"/>
      <c r="AQ2416" s="167"/>
      <c r="AR2416" s="167"/>
      <c r="AS2416" s="167"/>
      <c r="AT2416" s="167"/>
      <c r="AU2416" s="167"/>
      <c r="AV2416" s="167"/>
      <c r="AW2416" s="167"/>
      <c r="AX2416" s="167"/>
      <c r="AY2416" s="167"/>
      <c r="AZ2416" s="167"/>
      <c r="BA2416" s="167"/>
      <c r="BB2416" s="167"/>
      <c r="BC2416" s="167"/>
      <c r="BD2416" s="167"/>
      <c r="BE2416" s="167"/>
      <c r="BF2416" s="167"/>
      <c r="BG2416" s="167"/>
      <c r="BH2416" s="167"/>
      <c r="BI2416" s="167"/>
      <c r="BJ2416" s="167"/>
      <c r="BK2416" s="167"/>
      <c r="BL2416" s="166"/>
      <c r="BM2416" s="166"/>
      <c r="BN2416" s="166"/>
      <c r="BO2416" s="166"/>
      <c r="BP2416" s="166"/>
      <c r="BQ2416" s="166"/>
      <c r="BR2416" s="166"/>
      <c r="BS2416" s="166"/>
      <c r="BT2416" s="166"/>
      <c r="BU2416" s="166"/>
      <c r="BV2416" s="166"/>
      <c r="BW2416" s="166"/>
      <c r="BX2416" s="166"/>
      <c r="BY2416" s="166"/>
      <c r="BZ2416" s="166"/>
      <c r="CA2416" s="166"/>
      <c r="CB2416" s="166"/>
      <c r="CC2416" s="166"/>
      <c r="CD2416" s="166"/>
      <c r="CE2416" s="166"/>
      <c r="CF2416" s="166"/>
      <c r="CG2416" s="166"/>
      <c r="CH2416" s="166"/>
      <c r="CI2416" s="166"/>
      <c r="CJ2416" s="166"/>
      <c r="CK2416" s="166"/>
      <c r="CL2416" s="166"/>
      <c r="CM2416" s="166"/>
      <c r="CN2416" s="166"/>
      <c r="CO2416" s="166"/>
      <c r="CP2416" s="166"/>
      <c r="CQ2416" s="166"/>
      <c r="CR2416" s="166"/>
      <c r="CS2416" s="166"/>
      <c r="CT2416" s="166"/>
      <c r="CU2416" s="166"/>
      <c r="CV2416" s="166"/>
      <c r="CW2416" s="166"/>
      <c r="CX2416" s="166"/>
      <c r="CY2416" s="166"/>
      <c r="CZ2416" s="166"/>
      <c r="DA2416" s="166"/>
      <c r="DB2416" s="166"/>
      <c r="DC2416" s="166"/>
      <c r="DD2416" s="166"/>
      <c r="DE2416" s="166"/>
      <c r="DF2416" s="166"/>
      <c r="DG2416" s="166"/>
      <c r="DH2416" s="166"/>
      <c r="DI2416" s="166"/>
      <c r="DJ2416" s="166"/>
      <c r="DK2416" s="166"/>
      <c r="DL2416" s="166"/>
      <c r="DM2416" s="166"/>
      <c r="DN2416" s="166"/>
      <c r="DO2416" s="166"/>
      <c r="DP2416" s="166"/>
      <c r="DQ2416" s="166"/>
      <c r="DR2416" s="166"/>
      <c r="DS2416" s="166"/>
      <c r="DT2416" s="166"/>
      <c r="DU2416" s="166"/>
      <c r="DV2416" s="166"/>
      <c r="DW2416" s="166"/>
      <c r="DX2416" s="166"/>
      <c r="DY2416" s="166"/>
      <c r="DZ2416" s="166"/>
      <c r="EA2416" s="166"/>
      <c r="EB2416" s="166"/>
      <c r="EC2416" s="166"/>
      <c r="ED2416" s="166"/>
      <c r="EE2416" s="166"/>
      <c r="EF2416" s="166"/>
      <c r="EG2416" s="166"/>
      <c r="EH2416" s="166"/>
      <c r="EI2416" s="166"/>
      <c r="EJ2416" s="166"/>
      <c r="EK2416" s="166"/>
      <c r="EL2416" s="166"/>
      <c r="EM2416" s="166"/>
      <c r="EN2416" s="166"/>
      <c r="EO2416" s="166"/>
      <c r="EP2416" s="166"/>
      <c r="EQ2416" s="166"/>
      <c r="ER2416" s="166"/>
      <c r="ES2416" s="166"/>
      <c r="ET2416" s="166"/>
      <c r="EU2416" s="166"/>
      <c r="EV2416" s="166"/>
      <c r="EW2416" s="166"/>
      <c r="EX2416" s="166"/>
      <c r="EY2416" s="166"/>
      <c r="EZ2416" s="166"/>
      <c r="FA2416" s="166"/>
      <c r="FB2416" s="166"/>
      <c r="FC2416" s="166"/>
      <c r="FD2416" s="166"/>
      <c r="FE2416" s="166"/>
      <c r="FF2416" s="166"/>
      <c r="FG2416" s="166"/>
      <c r="FH2416" s="166"/>
      <c r="FI2416" s="166"/>
      <c r="FJ2416" s="166"/>
    </row>
    <row r="2417" spans="13:166" s="19" customFormat="1">
      <c r="M2417" s="166"/>
      <c r="N2417" s="166"/>
      <c r="O2417" s="166"/>
      <c r="P2417" s="166"/>
      <c r="Q2417" s="166"/>
      <c r="R2417" s="166"/>
      <c r="S2417" s="166"/>
      <c r="T2417" s="166"/>
      <c r="U2417" s="166"/>
      <c r="V2417" s="166"/>
      <c r="W2417" s="166"/>
      <c r="X2417" s="166"/>
      <c r="Y2417" s="166"/>
      <c r="Z2417" s="166"/>
      <c r="AA2417" s="166"/>
      <c r="AB2417" s="166"/>
      <c r="AC2417" s="166"/>
      <c r="AD2417" s="166"/>
      <c r="AE2417" s="166"/>
      <c r="AF2417" s="166"/>
      <c r="AG2417" s="166"/>
      <c r="AH2417" s="167"/>
      <c r="AI2417" s="167"/>
      <c r="AJ2417" s="167"/>
      <c r="AK2417" s="167"/>
      <c r="AL2417" s="167"/>
      <c r="AM2417" s="167"/>
      <c r="AN2417" s="167"/>
      <c r="AO2417" s="167"/>
      <c r="AP2417" s="167"/>
      <c r="AQ2417" s="167"/>
      <c r="AR2417" s="167"/>
      <c r="AS2417" s="167"/>
      <c r="AT2417" s="167"/>
      <c r="AU2417" s="167"/>
      <c r="AV2417" s="167"/>
      <c r="AW2417" s="167"/>
      <c r="AX2417" s="167"/>
      <c r="AY2417" s="167"/>
      <c r="AZ2417" s="167"/>
      <c r="BA2417" s="167"/>
      <c r="BB2417" s="167"/>
      <c r="BC2417" s="167"/>
      <c r="BD2417" s="167"/>
      <c r="BE2417" s="167"/>
      <c r="BF2417" s="167"/>
      <c r="BG2417" s="167"/>
      <c r="BH2417" s="167"/>
      <c r="BI2417" s="167"/>
      <c r="BJ2417" s="167"/>
      <c r="BK2417" s="167"/>
      <c r="BL2417" s="166"/>
      <c r="BM2417" s="166"/>
      <c r="BN2417" s="166"/>
      <c r="BO2417" s="166"/>
      <c r="BP2417" s="166"/>
      <c r="BQ2417" s="166"/>
      <c r="BR2417" s="166"/>
      <c r="BS2417" s="166"/>
      <c r="BT2417" s="166"/>
      <c r="BU2417" s="166"/>
      <c r="BV2417" s="166"/>
      <c r="BW2417" s="166"/>
      <c r="BX2417" s="166"/>
      <c r="BY2417" s="166"/>
      <c r="BZ2417" s="166"/>
      <c r="CA2417" s="166"/>
      <c r="CB2417" s="166"/>
      <c r="CC2417" s="166"/>
      <c r="CD2417" s="166"/>
      <c r="CE2417" s="166"/>
      <c r="CF2417" s="166"/>
      <c r="CG2417" s="166"/>
      <c r="CH2417" s="166"/>
      <c r="CI2417" s="166"/>
      <c r="CJ2417" s="166"/>
      <c r="CK2417" s="166"/>
      <c r="CL2417" s="166"/>
      <c r="CM2417" s="166"/>
      <c r="CN2417" s="166"/>
      <c r="CO2417" s="166"/>
      <c r="CP2417" s="166"/>
      <c r="CQ2417" s="166"/>
      <c r="CR2417" s="166"/>
      <c r="CS2417" s="166"/>
      <c r="CT2417" s="166"/>
      <c r="CU2417" s="166"/>
      <c r="CV2417" s="166"/>
      <c r="CW2417" s="166"/>
      <c r="CX2417" s="166"/>
      <c r="CY2417" s="166"/>
      <c r="CZ2417" s="166"/>
      <c r="DA2417" s="166"/>
      <c r="DB2417" s="166"/>
      <c r="DC2417" s="166"/>
      <c r="DD2417" s="166"/>
      <c r="DE2417" s="166"/>
      <c r="DF2417" s="166"/>
      <c r="DG2417" s="166"/>
      <c r="DH2417" s="166"/>
      <c r="DI2417" s="166"/>
      <c r="DJ2417" s="166"/>
      <c r="DK2417" s="166"/>
      <c r="DL2417" s="166"/>
      <c r="DM2417" s="166"/>
      <c r="DN2417" s="166"/>
      <c r="DO2417" s="166"/>
      <c r="DP2417" s="166"/>
      <c r="DQ2417" s="166"/>
      <c r="DR2417" s="166"/>
      <c r="DS2417" s="166"/>
      <c r="DT2417" s="166"/>
      <c r="DU2417" s="166"/>
      <c r="DV2417" s="166"/>
      <c r="DW2417" s="166"/>
      <c r="DX2417" s="166"/>
      <c r="DY2417" s="166"/>
      <c r="DZ2417" s="166"/>
      <c r="EA2417" s="166"/>
      <c r="EB2417" s="166"/>
      <c r="EC2417" s="166"/>
      <c r="ED2417" s="166"/>
      <c r="EE2417" s="166"/>
      <c r="EF2417" s="166"/>
      <c r="EG2417" s="166"/>
      <c r="EH2417" s="166"/>
      <c r="EI2417" s="166"/>
      <c r="EJ2417" s="166"/>
      <c r="EK2417" s="166"/>
      <c r="EL2417" s="166"/>
      <c r="EM2417" s="166"/>
      <c r="EN2417" s="166"/>
      <c r="EO2417" s="166"/>
      <c r="EP2417" s="166"/>
      <c r="EQ2417" s="166"/>
      <c r="ER2417" s="166"/>
      <c r="ES2417" s="166"/>
      <c r="ET2417" s="166"/>
      <c r="EU2417" s="166"/>
      <c r="EV2417" s="166"/>
      <c r="EW2417" s="166"/>
      <c r="EX2417" s="166"/>
      <c r="EY2417" s="166"/>
      <c r="EZ2417" s="166"/>
      <c r="FA2417" s="166"/>
      <c r="FB2417" s="166"/>
      <c r="FC2417" s="166"/>
      <c r="FD2417" s="166"/>
      <c r="FE2417" s="166"/>
      <c r="FF2417" s="166"/>
      <c r="FG2417" s="166"/>
      <c r="FH2417" s="166"/>
      <c r="FI2417" s="166"/>
      <c r="FJ2417" s="166"/>
    </row>
    <row r="2418" spans="13:166" s="19" customFormat="1">
      <c r="M2418" s="166"/>
      <c r="N2418" s="166"/>
      <c r="O2418" s="166"/>
      <c r="P2418" s="166"/>
      <c r="Q2418" s="166"/>
      <c r="R2418" s="166"/>
      <c r="S2418" s="166"/>
      <c r="T2418" s="166"/>
      <c r="U2418" s="166"/>
      <c r="V2418" s="166"/>
      <c r="W2418" s="166"/>
      <c r="X2418" s="166"/>
      <c r="Y2418" s="166"/>
      <c r="Z2418" s="166"/>
      <c r="AA2418" s="166"/>
      <c r="AB2418" s="166"/>
      <c r="AC2418" s="166"/>
      <c r="AD2418" s="166"/>
      <c r="AE2418" s="166"/>
      <c r="AF2418" s="166"/>
      <c r="AG2418" s="166"/>
      <c r="AH2418" s="167"/>
      <c r="AI2418" s="167"/>
      <c r="AJ2418" s="167"/>
      <c r="AK2418" s="167"/>
      <c r="AL2418" s="167"/>
      <c r="AM2418" s="167"/>
      <c r="AN2418" s="167"/>
      <c r="AO2418" s="167"/>
      <c r="AP2418" s="167"/>
      <c r="AQ2418" s="167"/>
      <c r="AR2418" s="167"/>
      <c r="AS2418" s="167"/>
      <c r="AT2418" s="167"/>
      <c r="AU2418" s="167"/>
      <c r="AV2418" s="167"/>
      <c r="AW2418" s="167"/>
      <c r="AX2418" s="167"/>
      <c r="AY2418" s="167"/>
      <c r="AZ2418" s="167"/>
      <c r="BA2418" s="167"/>
      <c r="BB2418" s="167"/>
      <c r="BC2418" s="167"/>
      <c r="BD2418" s="167"/>
      <c r="BE2418" s="167"/>
      <c r="BF2418" s="167"/>
      <c r="BG2418" s="167"/>
      <c r="BH2418" s="167"/>
      <c r="BI2418" s="167"/>
      <c r="BJ2418" s="167"/>
      <c r="BK2418" s="167"/>
      <c r="BL2418" s="166"/>
      <c r="BM2418" s="166"/>
      <c r="BN2418" s="166"/>
      <c r="BO2418" s="166"/>
      <c r="BP2418" s="166"/>
      <c r="BQ2418" s="166"/>
      <c r="BR2418" s="166"/>
      <c r="BS2418" s="166"/>
      <c r="BT2418" s="166"/>
      <c r="BU2418" s="166"/>
      <c r="BV2418" s="166"/>
      <c r="BW2418" s="166"/>
      <c r="BX2418" s="166"/>
      <c r="BY2418" s="166"/>
      <c r="BZ2418" s="166"/>
      <c r="CA2418" s="166"/>
      <c r="CB2418" s="166"/>
      <c r="CC2418" s="166"/>
      <c r="CD2418" s="166"/>
      <c r="CE2418" s="166"/>
      <c r="CF2418" s="166"/>
      <c r="CG2418" s="166"/>
      <c r="CH2418" s="166"/>
      <c r="CI2418" s="166"/>
      <c r="CJ2418" s="166"/>
      <c r="CK2418" s="166"/>
      <c r="CL2418" s="166"/>
      <c r="CM2418" s="166"/>
      <c r="CN2418" s="166"/>
      <c r="CO2418" s="166"/>
      <c r="CP2418" s="166"/>
      <c r="CQ2418" s="166"/>
      <c r="CR2418" s="166"/>
      <c r="CS2418" s="166"/>
      <c r="CT2418" s="166"/>
      <c r="CU2418" s="166"/>
      <c r="CV2418" s="166"/>
      <c r="CW2418" s="166"/>
      <c r="CX2418" s="166"/>
      <c r="CY2418" s="166"/>
      <c r="CZ2418" s="166"/>
      <c r="DA2418" s="166"/>
      <c r="DB2418" s="166"/>
      <c r="DC2418" s="166"/>
      <c r="DD2418" s="166"/>
      <c r="DE2418" s="166"/>
      <c r="DF2418" s="166"/>
      <c r="DG2418" s="166"/>
      <c r="DH2418" s="166"/>
      <c r="DI2418" s="166"/>
      <c r="DJ2418" s="166"/>
      <c r="DK2418" s="166"/>
      <c r="DL2418" s="166"/>
      <c r="DM2418" s="166"/>
      <c r="DN2418" s="166"/>
      <c r="DO2418" s="166"/>
      <c r="DP2418" s="166"/>
      <c r="DQ2418" s="166"/>
      <c r="DR2418" s="166"/>
      <c r="DS2418" s="166"/>
      <c r="DT2418" s="166"/>
      <c r="DU2418" s="166"/>
      <c r="DV2418" s="166"/>
      <c r="DW2418" s="166"/>
      <c r="DX2418" s="166"/>
      <c r="DY2418" s="166"/>
      <c r="DZ2418" s="166"/>
      <c r="EA2418" s="166"/>
      <c r="EB2418" s="166"/>
      <c r="EC2418" s="166"/>
      <c r="ED2418" s="166"/>
      <c r="EE2418" s="166"/>
      <c r="EF2418" s="166"/>
      <c r="EG2418" s="166"/>
      <c r="EH2418" s="166"/>
      <c r="EI2418" s="166"/>
      <c r="EJ2418" s="166"/>
      <c r="EK2418" s="166"/>
      <c r="EL2418" s="166"/>
      <c r="EM2418" s="166"/>
      <c r="EN2418" s="166"/>
      <c r="EO2418" s="166"/>
      <c r="EP2418" s="166"/>
      <c r="EQ2418" s="166"/>
      <c r="ER2418" s="166"/>
      <c r="ES2418" s="166"/>
      <c r="ET2418" s="166"/>
      <c r="EU2418" s="166"/>
      <c r="EV2418" s="166"/>
      <c r="EW2418" s="166"/>
      <c r="EX2418" s="166"/>
      <c r="EY2418" s="166"/>
      <c r="EZ2418" s="166"/>
      <c r="FA2418" s="166"/>
      <c r="FB2418" s="166"/>
      <c r="FC2418" s="166"/>
      <c r="FD2418" s="166"/>
      <c r="FE2418" s="166"/>
      <c r="FF2418" s="166"/>
      <c r="FG2418" s="166"/>
      <c r="FH2418" s="166"/>
      <c r="FI2418" s="166"/>
      <c r="FJ2418" s="166"/>
    </row>
    <row r="2419" spans="13:166" s="19" customFormat="1">
      <c r="M2419" s="166"/>
      <c r="N2419" s="166"/>
      <c r="O2419" s="166"/>
      <c r="P2419" s="166"/>
      <c r="Q2419" s="166"/>
      <c r="R2419" s="166"/>
      <c r="S2419" s="166"/>
      <c r="T2419" s="166"/>
      <c r="U2419" s="166"/>
      <c r="V2419" s="166"/>
      <c r="W2419" s="166"/>
      <c r="X2419" s="166"/>
      <c r="Y2419" s="166"/>
      <c r="Z2419" s="166"/>
      <c r="AA2419" s="166"/>
      <c r="AB2419" s="166"/>
      <c r="AC2419" s="166"/>
      <c r="AD2419" s="166"/>
      <c r="AE2419" s="166"/>
      <c r="AF2419" s="166"/>
      <c r="AG2419" s="166"/>
      <c r="AH2419" s="167"/>
      <c r="AI2419" s="167"/>
      <c r="AJ2419" s="167"/>
      <c r="AK2419" s="167"/>
      <c r="AL2419" s="167"/>
      <c r="AM2419" s="167"/>
      <c r="AN2419" s="167"/>
      <c r="AO2419" s="167"/>
      <c r="AP2419" s="167"/>
      <c r="AQ2419" s="167"/>
      <c r="AR2419" s="167"/>
      <c r="AS2419" s="167"/>
      <c r="AT2419" s="167"/>
      <c r="AU2419" s="167"/>
      <c r="AV2419" s="167"/>
      <c r="AW2419" s="167"/>
      <c r="AX2419" s="167"/>
      <c r="AY2419" s="167"/>
      <c r="AZ2419" s="167"/>
      <c r="BA2419" s="167"/>
      <c r="BB2419" s="167"/>
      <c r="BC2419" s="167"/>
      <c r="BD2419" s="167"/>
      <c r="BE2419" s="167"/>
      <c r="BF2419" s="167"/>
      <c r="BG2419" s="167"/>
      <c r="BH2419" s="167"/>
      <c r="BI2419" s="167"/>
      <c r="BJ2419" s="167"/>
      <c r="BK2419" s="167"/>
      <c r="BL2419" s="166"/>
      <c r="BM2419" s="166"/>
      <c r="BN2419" s="166"/>
      <c r="BO2419" s="166"/>
      <c r="BP2419" s="166"/>
      <c r="BQ2419" s="166"/>
      <c r="BR2419" s="166"/>
      <c r="BS2419" s="166"/>
      <c r="BT2419" s="166"/>
      <c r="BU2419" s="166"/>
      <c r="BV2419" s="166"/>
      <c r="BW2419" s="166"/>
      <c r="BX2419" s="166"/>
      <c r="BY2419" s="166"/>
      <c r="BZ2419" s="166"/>
      <c r="CA2419" s="166"/>
      <c r="CB2419" s="166"/>
      <c r="CC2419" s="166"/>
      <c r="CD2419" s="166"/>
      <c r="CE2419" s="166"/>
      <c r="CF2419" s="166"/>
      <c r="CG2419" s="166"/>
      <c r="CH2419" s="166"/>
      <c r="CI2419" s="166"/>
      <c r="CJ2419" s="166"/>
      <c r="CK2419" s="166"/>
      <c r="CL2419" s="166"/>
      <c r="CM2419" s="166"/>
      <c r="CN2419" s="166"/>
      <c r="CO2419" s="166"/>
      <c r="CP2419" s="166"/>
      <c r="CQ2419" s="166"/>
      <c r="CR2419" s="166"/>
      <c r="CS2419" s="166"/>
      <c r="CT2419" s="166"/>
      <c r="CU2419" s="166"/>
      <c r="CV2419" s="166"/>
      <c r="CW2419" s="166"/>
      <c r="CX2419" s="166"/>
      <c r="CY2419" s="166"/>
      <c r="CZ2419" s="166"/>
      <c r="DA2419" s="166"/>
      <c r="DB2419" s="166"/>
      <c r="DC2419" s="166"/>
      <c r="DD2419" s="166"/>
      <c r="DE2419" s="166"/>
      <c r="DF2419" s="166"/>
      <c r="DG2419" s="166"/>
      <c r="DH2419" s="166"/>
      <c r="DI2419" s="166"/>
      <c r="DJ2419" s="166"/>
      <c r="DK2419" s="166"/>
      <c r="DL2419" s="166"/>
      <c r="DM2419" s="166"/>
      <c r="DN2419" s="166"/>
      <c r="DO2419" s="166"/>
      <c r="DP2419" s="166"/>
      <c r="DQ2419" s="166"/>
      <c r="DR2419" s="166"/>
      <c r="DS2419" s="166"/>
      <c r="DT2419" s="166"/>
      <c r="DU2419" s="166"/>
      <c r="DV2419" s="166"/>
      <c r="DW2419" s="166"/>
      <c r="DX2419" s="166"/>
      <c r="DY2419" s="166"/>
      <c r="DZ2419" s="166"/>
      <c r="EA2419" s="166"/>
      <c r="EB2419" s="166"/>
      <c r="EC2419" s="166"/>
      <c r="ED2419" s="166"/>
      <c r="EE2419" s="166"/>
      <c r="EF2419" s="166"/>
      <c r="EG2419" s="166"/>
      <c r="EH2419" s="166"/>
      <c r="EI2419" s="166"/>
      <c r="EJ2419" s="166"/>
      <c r="EK2419" s="166"/>
      <c r="EL2419" s="166"/>
      <c r="EM2419" s="166"/>
      <c r="EN2419" s="166"/>
      <c r="EO2419" s="166"/>
      <c r="EP2419" s="166"/>
      <c r="EQ2419" s="166"/>
      <c r="ER2419" s="166"/>
      <c r="ES2419" s="166"/>
      <c r="ET2419" s="166"/>
      <c r="EU2419" s="166"/>
      <c r="EV2419" s="166"/>
      <c r="EW2419" s="166"/>
      <c r="EX2419" s="166"/>
      <c r="EY2419" s="166"/>
      <c r="EZ2419" s="166"/>
      <c r="FA2419" s="166"/>
      <c r="FB2419" s="166"/>
      <c r="FC2419" s="166"/>
      <c r="FD2419" s="166"/>
      <c r="FE2419" s="166"/>
      <c r="FF2419" s="166"/>
      <c r="FG2419" s="166"/>
      <c r="FH2419" s="166"/>
      <c r="FI2419" s="166"/>
      <c r="FJ2419" s="166"/>
    </row>
    <row r="2420" spans="13:166" s="19" customFormat="1">
      <c r="M2420" s="166"/>
      <c r="N2420" s="166"/>
      <c r="O2420" s="166"/>
      <c r="P2420" s="166"/>
      <c r="Q2420" s="166"/>
      <c r="R2420" s="166"/>
      <c r="S2420" s="166"/>
      <c r="T2420" s="166"/>
      <c r="U2420" s="166"/>
      <c r="V2420" s="166"/>
      <c r="W2420" s="166"/>
      <c r="X2420" s="166"/>
      <c r="Y2420" s="166"/>
      <c r="Z2420" s="166"/>
      <c r="AA2420" s="166"/>
      <c r="AB2420" s="166"/>
      <c r="AC2420" s="166"/>
      <c r="AD2420" s="166"/>
      <c r="AE2420" s="166"/>
      <c r="AF2420" s="166"/>
      <c r="AG2420" s="166"/>
      <c r="AH2420" s="167"/>
      <c r="AI2420" s="167"/>
      <c r="AJ2420" s="167"/>
      <c r="AK2420" s="167"/>
      <c r="AL2420" s="167"/>
      <c r="AM2420" s="167"/>
      <c r="AN2420" s="167"/>
      <c r="AO2420" s="167"/>
      <c r="AP2420" s="167"/>
      <c r="AQ2420" s="167"/>
      <c r="AR2420" s="167"/>
      <c r="AS2420" s="167"/>
      <c r="AT2420" s="167"/>
      <c r="AU2420" s="167"/>
      <c r="AV2420" s="167"/>
      <c r="AW2420" s="167"/>
      <c r="AX2420" s="167"/>
      <c r="AY2420" s="167"/>
      <c r="AZ2420" s="167"/>
      <c r="BA2420" s="167"/>
      <c r="BB2420" s="167"/>
      <c r="BC2420" s="167"/>
      <c r="BD2420" s="167"/>
      <c r="BE2420" s="167"/>
      <c r="BF2420" s="167"/>
      <c r="BG2420" s="167"/>
      <c r="BH2420" s="167"/>
      <c r="BI2420" s="167"/>
      <c r="BJ2420" s="167"/>
      <c r="BK2420" s="167"/>
      <c r="BL2420" s="166"/>
      <c r="BM2420" s="166"/>
      <c r="BN2420" s="166"/>
      <c r="BO2420" s="166"/>
      <c r="BP2420" s="166"/>
      <c r="BQ2420" s="166"/>
      <c r="BR2420" s="166"/>
      <c r="BS2420" s="166"/>
      <c r="BT2420" s="166"/>
      <c r="BU2420" s="166"/>
      <c r="BV2420" s="166"/>
      <c r="BW2420" s="166"/>
      <c r="BX2420" s="166"/>
      <c r="BY2420" s="166"/>
      <c r="BZ2420" s="166"/>
      <c r="CA2420" s="166"/>
      <c r="CB2420" s="166"/>
      <c r="CC2420" s="166"/>
      <c r="CD2420" s="166"/>
      <c r="CE2420" s="166"/>
      <c r="CF2420" s="166"/>
      <c r="CG2420" s="166"/>
      <c r="CH2420" s="166"/>
      <c r="CI2420" s="166"/>
      <c r="CJ2420" s="166"/>
      <c r="CK2420" s="166"/>
      <c r="CL2420" s="166"/>
      <c r="CM2420" s="166"/>
      <c r="CN2420" s="166"/>
      <c r="CO2420" s="166"/>
      <c r="CP2420" s="166"/>
      <c r="CQ2420" s="166"/>
      <c r="CR2420" s="166"/>
      <c r="CS2420" s="166"/>
      <c r="CT2420" s="166"/>
      <c r="CU2420" s="166"/>
      <c r="CV2420" s="166"/>
      <c r="CW2420" s="166"/>
      <c r="CX2420" s="166"/>
      <c r="CY2420" s="166"/>
      <c r="CZ2420" s="166"/>
      <c r="DA2420" s="166"/>
      <c r="DB2420" s="166"/>
      <c r="DC2420" s="166"/>
      <c r="DD2420" s="166"/>
      <c r="DE2420" s="166"/>
      <c r="DF2420" s="166"/>
      <c r="DG2420" s="166"/>
      <c r="DH2420" s="166"/>
      <c r="DI2420" s="166"/>
      <c r="DJ2420" s="166"/>
      <c r="DK2420" s="166"/>
      <c r="DL2420" s="166"/>
      <c r="DM2420" s="166"/>
      <c r="DN2420" s="166"/>
      <c r="DO2420" s="166"/>
      <c r="DP2420" s="166"/>
      <c r="DQ2420" s="166"/>
      <c r="DR2420" s="166"/>
      <c r="DS2420" s="166"/>
      <c r="DT2420" s="166"/>
      <c r="DU2420" s="166"/>
      <c r="DV2420" s="166"/>
      <c r="DW2420" s="166"/>
      <c r="DX2420" s="166"/>
      <c r="DY2420" s="166"/>
      <c r="DZ2420" s="166"/>
      <c r="EA2420" s="166"/>
      <c r="EB2420" s="166"/>
      <c r="EC2420" s="166"/>
      <c r="ED2420" s="166"/>
      <c r="EE2420" s="166"/>
      <c r="EF2420" s="166"/>
      <c r="EG2420" s="166"/>
      <c r="EH2420" s="166"/>
      <c r="EI2420" s="166"/>
      <c r="EJ2420" s="166"/>
      <c r="EK2420" s="166"/>
      <c r="EL2420" s="166"/>
      <c r="EM2420" s="166"/>
      <c r="EN2420" s="166"/>
      <c r="EO2420" s="166"/>
      <c r="EP2420" s="166"/>
      <c r="EQ2420" s="166"/>
      <c r="ER2420" s="166"/>
      <c r="ES2420" s="166"/>
      <c r="ET2420" s="166"/>
      <c r="EU2420" s="166"/>
      <c r="EV2420" s="166"/>
      <c r="EW2420" s="166"/>
      <c r="EX2420" s="166"/>
      <c r="EY2420" s="166"/>
      <c r="EZ2420" s="166"/>
      <c r="FA2420" s="166"/>
      <c r="FB2420" s="166"/>
      <c r="FC2420" s="166"/>
      <c r="FD2420" s="166"/>
      <c r="FE2420" s="166"/>
      <c r="FF2420" s="166"/>
      <c r="FG2420" s="166"/>
      <c r="FH2420" s="166"/>
      <c r="FI2420" s="166"/>
      <c r="FJ2420" s="166"/>
    </row>
    <row r="2421" spans="13:166" s="19" customFormat="1">
      <c r="M2421" s="166"/>
      <c r="N2421" s="166"/>
      <c r="O2421" s="166"/>
      <c r="P2421" s="166"/>
      <c r="Q2421" s="166"/>
      <c r="R2421" s="166"/>
      <c r="S2421" s="166"/>
      <c r="T2421" s="166"/>
      <c r="U2421" s="166"/>
      <c r="V2421" s="166"/>
      <c r="W2421" s="166"/>
      <c r="X2421" s="166"/>
      <c r="Y2421" s="166"/>
      <c r="Z2421" s="166"/>
      <c r="AA2421" s="166"/>
      <c r="AB2421" s="166"/>
      <c r="AC2421" s="166"/>
      <c r="AD2421" s="166"/>
      <c r="AE2421" s="166"/>
      <c r="AF2421" s="166"/>
      <c r="AG2421" s="166"/>
      <c r="AH2421" s="167"/>
      <c r="AI2421" s="167"/>
      <c r="AJ2421" s="167"/>
      <c r="AK2421" s="167"/>
      <c r="AL2421" s="167"/>
      <c r="AM2421" s="167"/>
      <c r="AN2421" s="167"/>
      <c r="AO2421" s="167"/>
      <c r="AP2421" s="167"/>
      <c r="AQ2421" s="167"/>
      <c r="AR2421" s="167"/>
      <c r="AS2421" s="167"/>
      <c r="AT2421" s="167"/>
      <c r="AU2421" s="167"/>
      <c r="AV2421" s="167"/>
      <c r="AW2421" s="167"/>
      <c r="AX2421" s="167"/>
      <c r="AY2421" s="167"/>
      <c r="AZ2421" s="167"/>
      <c r="BA2421" s="167"/>
      <c r="BB2421" s="167"/>
      <c r="BC2421" s="167"/>
      <c r="BD2421" s="167"/>
      <c r="BE2421" s="167"/>
      <c r="BF2421" s="167"/>
      <c r="BG2421" s="167"/>
      <c r="BH2421" s="167"/>
      <c r="BI2421" s="167"/>
      <c r="BJ2421" s="167"/>
      <c r="BK2421" s="167"/>
      <c r="BL2421" s="166"/>
      <c r="BM2421" s="166"/>
      <c r="BN2421" s="166"/>
      <c r="BO2421" s="166"/>
      <c r="BP2421" s="166"/>
      <c r="BQ2421" s="166"/>
      <c r="BR2421" s="166"/>
      <c r="BS2421" s="166"/>
      <c r="BT2421" s="166"/>
      <c r="BU2421" s="166"/>
      <c r="BV2421" s="166"/>
      <c r="BW2421" s="166"/>
      <c r="BX2421" s="166"/>
      <c r="BY2421" s="166"/>
      <c r="BZ2421" s="166"/>
      <c r="CA2421" s="166"/>
      <c r="CB2421" s="166"/>
      <c r="CC2421" s="166"/>
      <c r="CD2421" s="166"/>
      <c r="CE2421" s="166"/>
      <c r="CF2421" s="166"/>
      <c r="CG2421" s="166"/>
      <c r="CH2421" s="166"/>
      <c r="CI2421" s="166"/>
      <c r="CJ2421" s="166"/>
      <c r="CK2421" s="166"/>
      <c r="CL2421" s="166"/>
      <c r="CM2421" s="166"/>
      <c r="CN2421" s="166"/>
      <c r="CO2421" s="166"/>
      <c r="CP2421" s="166"/>
      <c r="CQ2421" s="166"/>
      <c r="CR2421" s="166"/>
      <c r="CS2421" s="166"/>
      <c r="CT2421" s="166"/>
      <c r="CU2421" s="166"/>
      <c r="CV2421" s="166"/>
      <c r="CW2421" s="166"/>
      <c r="CX2421" s="166"/>
      <c r="CY2421" s="166"/>
      <c r="CZ2421" s="166"/>
      <c r="DA2421" s="166"/>
      <c r="DB2421" s="166"/>
      <c r="DC2421" s="166"/>
      <c r="DD2421" s="166"/>
      <c r="DE2421" s="166"/>
      <c r="DF2421" s="166"/>
      <c r="DG2421" s="166"/>
      <c r="DH2421" s="166"/>
      <c r="DI2421" s="166"/>
      <c r="DJ2421" s="166"/>
      <c r="DK2421" s="166"/>
      <c r="DL2421" s="166"/>
      <c r="DM2421" s="166"/>
      <c r="DN2421" s="166"/>
      <c r="DO2421" s="166"/>
      <c r="DP2421" s="166"/>
      <c r="DQ2421" s="166"/>
      <c r="DR2421" s="166"/>
      <c r="DS2421" s="166"/>
      <c r="DT2421" s="166"/>
      <c r="DU2421" s="166"/>
      <c r="DV2421" s="166"/>
      <c r="DW2421" s="166"/>
      <c r="DX2421" s="166"/>
      <c r="DY2421" s="166"/>
      <c r="DZ2421" s="166"/>
      <c r="EA2421" s="166"/>
      <c r="EB2421" s="166"/>
      <c r="EC2421" s="166"/>
      <c r="ED2421" s="166"/>
      <c r="EE2421" s="166"/>
      <c r="EF2421" s="166"/>
      <c r="EG2421" s="166"/>
      <c r="EH2421" s="166"/>
      <c r="EI2421" s="166"/>
      <c r="EJ2421" s="166"/>
      <c r="EK2421" s="166"/>
      <c r="EL2421" s="166"/>
      <c r="EM2421" s="166"/>
      <c r="EN2421" s="166"/>
      <c r="EO2421" s="166"/>
      <c r="EP2421" s="166"/>
      <c r="EQ2421" s="166"/>
      <c r="ER2421" s="166"/>
      <c r="ES2421" s="166"/>
      <c r="ET2421" s="166"/>
      <c r="EU2421" s="166"/>
      <c r="EV2421" s="166"/>
      <c r="EW2421" s="166"/>
      <c r="EX2421" s="166"/>
      <c r="EY2421" s="166"/>
      <c r="EZ2421" s="166"/>
      <c r="FA2421" s="166"/>
      <c r="FB2421" s="166"/>
      <c r="FC2421" s="166"/>
      <c r="FD2421" s="166"/>
      <c r="FE2421" s="166"/>
      <c r="FF2421" s="166"/>
      <c r="FG2421" s="166"/>
      <c r="FH2421" s="166"/>
      <c r="FI2421" s="166"/>
      <c r="FJ2421" s="166"/>
    </row>
    <row r="2422" spans="13:166" s="19" customFormat="1">
      <c r="M2422" s="166"/>
      <c r="N2422" s="166"/>
      <c r="O2422" s="166"/>
      <c r="P2422" s="166"/>
      <c r="Q2422" s="166"/>
      <c r="R2422" s="166"/>
      <c r="S2422" s="166"/>
      <c r="T2422" s="166"/>
      <c r="U2422" s="166"/>
      <c r="V2422" s="166"/>
      <c r="W2422" s="166"/>
      <c r="X2422" s="166"/>
      <c r="Y2422" s="166"/>
      <c r="Z2422" s="166"/>
      <c r="AA2422" s="166"/>
      <c r="AB2422" s="166"/>
      <c r="AC2422" s="166"/>
      <c r="AD2422" s="166"/>
      <c r="AE2422" s="166"/>
      <c r="AF2422" s="166"/>
      <c r="AG2422" s="166"/>
      <c r="AH2422" s="167"/>
      <c r="AI2422" s="167"/>
      <c r="AJ2422" s="167"/>
      <c r="AK2422" s="167"/>
      <c r="AL2422" s="167"/>
      <c r="AM2422" s="167"/>
      <c r="AN2422" s="167"/>
      <c r="AO2422" s="167"/>
      <c r="AP2422" s="167"/>
      <c r="AQ2422" s="167"/>
      <c r="AR2422" s="167"/>
      <c r="AS2422" s="167"/>
      <c r="AT2422" s="167"/>
      <c r="AU2422" s="167"/>
      <c r="AV2422" s="167"/>
      <c r="AW2422" s="167"/>
      <c r="AX2422" s="167"/>
      <c r="AY2422" s="167"/>
      <c r="AZ2422" s="167"/>
      <c r="BA2422" s="167"/>
      <c r="BB2422" s="167"/>
      <c r="BC2422" s="167"/>
      <c r="BD2422" s="167"/>
      <c r="BE2422" s="167"/>
      <c r="BF2422" s="167"/>
      <c r="BG2422" s="167"/>
      <c r="BH2422" s="167"/>
      <c r="BI2422" s="167"/>
      <c r="BJ2422" s="167"/>
      <c r="BK2422" s="167"/>
      <c r="BL2422" s="166"/>
      <c r="BM2422" s="166"/>
      <c r="BN2422" s="166"/>
      <c r="BO2422" s="166"/>
      <c r="BP2422" s="166"/>
      <c r="BQ2422" s="166"/>
      <c r="BR2422" s="166"/>
      <c r="BS2422" s="166"/>
      <c r="BT2422" s="166"/>
      <c r="BU2422" s="166"/>
      <c r="BV2422" s="166"/>
      <c r="BW2422" s="166"/>
      <c r="BX2422" s="166"/>
      <c r="BY2422" s="166"/>
      <c r="BZ2422" s="166"/>
      <c r="CA2422" s="166"/>
      <c r="CB2422" s="166"/>
      <c r="CC2422" s="166"/>
      <c r="CD2422" s="166"/>
      <c r="CE2422" s="166"/>
      <c r="CF2422" s="166"/>
      <c r="CG2422" s="166"/>
      <c r="CH2422" s="166"/>
      <c r="CI2422" s="166"/>
      <c r="CJ2422" s="166"/>
      <c r="CK2422" s="166"/>
      <c r="CL2422" s="166"/>
      <c r="CM2422" s="166"/>
      <c r="CN2422" s="166"/>
      <c r="CO2422" s="166"/>
      <c r="CP2422" s="166"/>
      <c r="CQ2422" s="166"/>
      <c r="CR2422" s="166"/>
      <c r="CS2422" s="166"/>
      <c r="CT2422" s="166"/>
      <c r="CU2422" s="166"/>
      <c r="CV2422" s="166"/>
      <c r="CW2422" s="166"/>
      <c r="CX2422" s="166"/>
      <c r="CY2422" s="166"/>
      <c r="CZ2422" s="166"/>
      <c r="DA2422" s="166"/>
      <c r="DB2422" s="166"/>
      <c r="DC2422" s="166"/>
      <c r="DD2422" s="166"/>
      <c r="DE2422" s="166"/>
      <c r="DF2422" s="166"/>
      <c r="DG2422" s="166"/>
      <c r="DH2422" s="166"/>
      <c r="DI2422" s="166"/>
      <c r="DJ2422" s="166"/>
      <c r="DK2422" s="166"/>
      <c r="DL2422" s="166"/>
      <c r="DM2422" s="166"/>
      <c r="DN2422" s="166"/>
      <c r="DO2422" s="166"/>
      <c r="DP2422" s="166"/>
      <c r="DQ2422" s="166"/>
      <c r="DR2422" s="166"/>
      <c r="DS2422" s="166"/>
      <c r="DT2422" s="166"/>
      <c r="DU2422" s="166"/>
      <c r="DV2422" s="166"/>
      <c r="DW2422" s="166"/>
      <c r="DX2422" s="166"/>
      <c r="DY2422" s="166"/>
      <c r="DZ2422" s="166"/>
      <c r="EA2422" s="166"/>
      <c r="EB2422" s="166"/>
      <c r="EC2422" s="166"/>
      <c r="ED2422" s="166"/>
      <c r="EE2422" s="166"/>
      <c r="EF2422" s="166"/>
      <c r="EG2422" s="166"/>
      <c r="EH2422" s="166"/>
      <c r="EI2422" s="166"/>
      <c r="EJ2422" s="166"/>
      <c r="EK2422" s="166"/>
      <c r="EL2422" s="166"/>
      <c r="EM2422" s="166"/>
      <c r="EN2422" s="166"/>
      <c r="EO2422" s="166"/>
      <c r="EP2422" s="166"/>
      <c r="EQ2422" s="166"/>
      <c r="ER2422" s="166"/>
      <c r="ES2422" s="166"/>
      <c r="ET2422" s="166"/>
      <c r="EU2422" s="166"/>
      <c r="EV2422" s="166"/>
      <c r="EW2422" s="166"/>
      <c r="EX2422" s="166"/>
      <c r="EY2422" s="166"/>
      <c r="EZ2422" s="166"/>
      <c r="FA2422" s="166"/>
      <c r="FB2422" s="166"/>
      <c r="FC2422" s="166"/>
      <c r="FD2422" s="166"/>
      <c r="FE2422" s="166"/>
      <c r="FF2422" s="166"/>
      <c r="FG2422" s="166"/>
      <c r="FH2422" s="166"/>
      <c r="FI2422" s="166"/>
      <c r="FJ2422" s="166"/>
    </row>
    <row r="2423" spans="13:166" s="19" customFormat="1">
      <c r="M2423" s="166"/>
      <c r="N2423" s="166"/>
      <c r="O2423" s="166"/>
      <c r="P2423" s="166"/>
      <c r="Q2423" s="166"/>
      <c r="R2423" s="166"/>
      <c r="S2423" s="166"/>
      <c r="T2423" s="166"/>
      <c r="U2423" s="166"/>
      <c r="V2423" s="166"/>
      <c r="W2423" s="166"/>
      <c r="X2423" s="166"/>
      <c r="Y2423" s="166"/>
      <c r="Z2423" s="166"/>
      <c r="AA2423" s="166"/>
      <c r="AB2423" s="166"/>
      <c r="AC2423" s="166"/>
      <c r="AD2423" s="166"/>
      <c r="AE2423" s="166"/>
      <c r="AF2423" s="166"/>
      <c r="AG2423" s="166"/>
      <c r="AH2423" s="167"/>
      <c r="AI2423" s="167"/>
      <c r="AJ2423" s="167"/>
      <c r="AK2423" s="167"/>
      <c r="AL2423" s="167"/>
      <c r="AM2423" s="167"/>
      <c r="AN2423" s="167"/>
      <c r="AO2423" s="167"/>
      <c r="AP2423" s="167"/>
      <c r="AQ2423" s="167"/>
      <c r="AR2423" s="167"/>
      <c r="AS2423" s="167"/>
      <c r="AT2423" s="167"/>
      <c r="AU2423" s="167"/>
      <c r="AV2423" s="167"/>
      <c r="AW2423" s="167"/>
      <c r="AX2423" s="167"/>
      <c r="AY2423" s="167"/>
      <c r="AZ2423" s="167"/>
      <c r="BA2423" s="167"/>
      <c r="BB2423" s="167"/>
      <c r="BC2423" s="167"/>
      <c r="BD2423" s="167"/>
      <c r="BE2423" s="167"/>
      <c r="BF2423" s="167"/>
      <c r="BG2423" s="167"/>
      <c r="BH2423" s="167"/>
      <c r="BI2423" s="167"/>
      <c r="BJ2423" s="167"/>
      <c r="BK2423" s="167"/>
      <c r="BL2423" s="166"/>
      <c r="BM2423" s="166"/>
      <c r="BN2423" s="166"/>
      <c r="BO2423" s="166"/>
      <c r="BP2423" s="166"/>
      <c r="BQ2423" s="166"/>
      <c r="BR2423" s="166"/>
      <c r="BS2423" s="166"/>
      <c r="BT2423" s="166"/>
      <c r="BU2423" s="166"/>
      <c r="BV2423" s="166"/>
      <c r="BW2423" s="166"/>
      <c r="BX2423" s="166"/>
      <c r="BY2423" s="166"/>
      <c r="BZ2423" s="166"/>
      <c r="CA2423" s="166"/>
      <c r="CB2423" s="166"/>
      <c r="CC2423" s="166"/>
      <c r="CD2423" s="166"/>
      <c r="CE2423" s="166"/>
      <c r="CF2423" s="166"/>
      <c r="CG2423" s="166"/>
      <c r="CH2423" s="166"/>
      <c r="CI2423" s="166"/>
      <c r="CJ2423" s="166"/>
      <c r="CK2423" s="166"/>
      <c r="CL2423" s="166"/>
      <c r="CM2423" s="166"/>
      <c r="CN2423" s="166"/>
      <c r="CO2423" s="166"/>
      <c r="CP2423" s="166"/>
      <c r="CQ2423" s="166"/>
      <c r="CR2423" s="166"/>
      <c r="CS2423" s="166"/>
      <c r="CT2423" s="166"/>
      <c r="CU2423" s="166"/>
      <c r="CV2423" s="166"/>
      <c r="CW2423" s="166"/>
      <c r="CX2423" s="166"/>
      <c r="CY2423" s="166"/>
      <c r="CZ2423" s="166"/>
      <c r="DA2423" s="166"/>
      <c r="DB2423" s="166"/>
      <c r="DC2423" s="166"/>
      <c r="DD2423" s="166"/>
      <c r="DE2423" s="166"/>
      <c r="DF2423" s="166"/>
      <c r="DG2423" s="166"/>
      <c r="DH2423" s="166"/>
      <c r="DI2423" s="166"/>
      <c r="DJ2423" s="166"/>
      <c r="DK2423" s="166"/>
      <c r="DL2423" s="166"/>
      <c r="DM2423" s="166"/>
      <c r="DN2423" s="166"/>
      <c r="DO2423" s="166"/>
      <c r="DP2423" s="166"/>
      <c r="DQ2423" s="166"/>
      <c r="DR2423" s="166"/>
      <c r="DS2423" s="166"/>
      <c r="DT2423" s="166"/>
      <c r="DU2423" s="166"/>
      <c r="DV2423" s="166"/>
      <c r="DW2423" s="166"/>
      <c r="DX2423" s="166"/>
      <c r="DY2423" s="166"/>
      <c r="DZ2423" s="166"/>
      <c r="EA2423" s="166"/>
      <c r="EB2423" s="166"/>
      <c r="EC2423" s="166"/>
      <c r="ED2423" s="166"/>
      <c r="EE2423" s="166"/>
      <c r="EF2423" s="166"/>
      <c r="EG2423" s="166"/>
      <c r="EH2423" s="166"/>
      <c r="EI2423" s="166"/>
      <c r="EJ2423" s="166"/>
      <c r="EK2423" s="166"/>
      <c r="EL2423" s="166"/>
      <c r="EM2423" s="166"/>
      <c r="EN2423" s="166"/>
      <c r="EO2423" s="166"/>
      <c r="EP2423" s="166"/>
      <c r="EQ2423" s="166"/>
      <c r="ER2423" s="166"/>
      <c r="ES2423" s="166"/>
      <c r="ET2423" s="166"/>
      <c r="EU2423" s="166"/>
      <c r="EV2423" s="166"/>
      <c r="EW2423" s="166"/>
      <c r="EX2423" s="166"/>
      <c r="EY2423" s="166"/>
      <c r="EZ2423" s="166"/>
      <c r="FA2423" s="166"/>
      <c r="FB2423" s="166"/>
      <c r="FC2423" s="166"/>
      <c r="FD2423" s="166"/>
      <c r="FE2423" s="166"/>
      <c r="FF2423" s="166"/>
      <c r="FG2423" s="166"/>
      <c r="FH2423" s="166"/>
      <c r="FI2423" s="166"/>
      <c r="FJ2423" s="166"/>
    </row>
    <row r="2424" spans="13:166" s="19" customFormat="1">
      <c r="M2424" s="166"/>
      <c r="N2424" s="166"/>
      <c r="O2424" s="166"/>
      <c r="P2424" s="166"/>
      <c r="Q2424" s="166"/>
      <c r="R2424" s="166"/>
      <c r="S2424" s="166"/>
      <c r="T2424" s="166"/>
      <c r="U2424" s="166"/>
      <c r="V2424" s="166"/>
      <c r="W2424" s="166"/>
      <c r="X2424" s="166"/>
      <c r="Y2424" s="166"/>
      <c r="Z2424" s="166"/>
      <c r="AA2424" s="166"/>
      <c r="AB2424" s="166"/>
      <c r="AC2424" s="166"/>
      <c r="AD2424" s="166"/>
      <c r="AE2424" s="166"/>
      <c r="AF2424" s="166"/>
      <c r="AG2424" s="166"/>
      <c r="AH2424" s="167"/>
      <c r="AI2424" s="167"/>
      <c r="AJ2424" s="167"/>
      <c r="AK2424" s="167"/>
      <c r="AL2424" s="167"/>
      <c r="AM2424" s="167"/>
      <c r="AN2424" s="167"/>
      <c r="AO2424" s="167"/>
      <c r="AP2424" s="167"/>
      <c r="AQ2424" s="167"/>
      <c r="AR2424" s="167"/>
      <c r="AS2424" s="167"/>
      <c r="AT2424" s="167"/>
      <c r="AU2424" s="167"/>
      <c r="AV2424" s="167"/>
      <c r="AW2424" s="167"/>
      <c r="AX2424" s="167"/>
      <c r="AY2424" s="167"/>
      <c r="AZ2424" s="167"/>
      <c r="BA2424" s="167"/>
      <c r="BB2424" s="167"/>
      <c r="BC2424" s="167"/>
      <c r="BD2424" s="167"/>
      <c r="BE2424" s="167"/>
      <c r="BF2424" s="167"/>
      <c r="BG2424" s="167"/>
      <c r="BH2424" s="167"/>
      <c r="BI2424" s="167"/>
      <c r="BJ2424" s="167"/>
      <c r="BK2424" s="167"/>
      <c r="BL2424" s="166"/>
      <c r="BM2424" s="166"/>
      <c r="BN2424" s="166"/>
      <c r="BO2424" s="166"/>
      <c r="BP2424" s="166"/>
      <c r="BQ2424" s="166"/>
      <c r="BR2424" s="166"/>
      <c r="BS2424" s="166"/>
      <c r="BT2424" s="166"/>
      <c r="BU2424" s="166"/>
      <c r="BV2424" s="166"/>
      <c r="BW2424" s="166"/>
      <c r="BX2424" s="166"/>
      <c r="BY2424" s="166"/>
      <c r="BZ2424" s="166"/>
      <c r="CA2424" s="166"/>
      <c r="CB2424" s="166"/>
      <c r="CC2424" s="166"/>
      <c r="CD2424" s="166"/>
      <c r="CE2424" s="166"/>
      <c r="CF2424" s="166"/>
      <c r="CG2424" s="166"/>
      <c r="CH2424" s="166"/>
      <c r="CI2424" s="166"/>
      <c r="CJ2424" s="166"/>
      <c r="CK2424" s="166"/>
      <c r="CL2424" s="166"/>
      <c r="CM2424" s="166"/>
      <c r="CN2424" s="166"/>
      <c r="CO2424" s="166"/>
      <c r="CP2424" s="166"/>
      <c r="CQ2424" s="166"/>
      <c r="CR2424" s="166"/>
      <c r="CS2424" s="166"/>
      <c r="CT2424" s="166"/>
      <c r="CU2424" s="166"/>
      <c r="CV2424" s="166"/>
      <c r="CW2424" s="166"/>
      <c r="CX2424" s="166"/>
      <c r="CY2424" s="166"/>
      <c r="CZ2424" s="166"/>
      <c r="DA2424" s="166"/>
      <c r="DB2424" s="166"/>
      <c r="DC2424" s="166"/>
      <c r="DD2424" s="166"/>
      <c r="DE2424" s="166"/>
      <c r="DF2424" s="166"/>
      <c r="DG2424" s="166"/>
      <c r="DH2424" s="166"/>
      <c r="DI2424" s="166"/>
      <c r="DJ2424" s="166"/>
      <c r="DK2424" s="166"/>
      <c r="DL2424" s="166"/>
      <c r="DM2424" s="166"/>
      <c r="DN2424" s="166"/>
      <c r="DO2424" s="166"/>
      <c r="DP2424" s="166"/>
      <c r="DQ2424" s="166"/>
      <c r="DR2424" s="166"/>
      <c r="DS2424" s="166"/>
      <c r="DT2424" s="166"/>
      <c r="DU2424" s="166"/>
      <c r="DV2424" s="166"/>
      <c r="DW2424" s="166"/>
      <c r="DX2424" s="166"/>
      <c r="DY2424" s="166"/>
      <c r="DZ2424" s="166"/>
      <c r="EA2424" s="166"/>
      <c r="EB2424" s="166"/>
      <c r="EC2424" s="166"/>
      <c r="ED2424" s="166"/>
      <c r="EE2424" s="166"/>
      <c r="EF2424" s="166"/>
      <c r="EG2424" s="166"/>
      <c r="EH2424" s="166"/>
      <c r="EI2424" s="166"/>
      <c r="EJ2424" s="166"/>
      <c r="EK2424" s="166"/>
      <c r="EL2424" s="166"/>
      <c r="EM2424" s="166"/>
      <c r="EN2424" s="166"/>
      <c r="EO2424" s="166"/>
      <c r="EP2424" s="166"/>
      <c r="EQ2424" s="166"/>
      <c r="ER2424" s="166"/>
      <c r="ES2424" s="166"/>
      <c r="ET2424" s="166"/>
      <c r="EU2424" s="166"/>
      <c r="EV2424" s="166"/>
      <c r="EW2424" s="166"/>
      <c r="EX2424" s="166"/>
      <c r="EY2424" s="166"/>
      <c r="EZ2424" s="166"/>
      <c r="FA2424" s="166"/>
      <c r="FB2424" s="166"/>
      <c r="FC2424" s="166"/>
      <c r="FD2424" s="166"/>
      <c r="FE2424" s="166"/>
      <c r="FF2424" s="166"/>
      <c r="FG2424" s="166"/>
      <c r="FH2424" s="166"/>
      <c r="FI2424" s="166"/>
      <c r="FJ2424" s="166"/>
    </row>
    <row r="2425" spans="13:166" s="19" customFormat="1">
      <c r="M2425" s="166"/>
      <c r="N2425" s="166"/>
      <c r="O2425" s="166"/>
      <c r="P2425" s="166"/>
      <c r="Q2425" s="166"/>
      <c r="R2425" s="166"/>
      <c r="S2425" s="166"/>
      <c r="T2425" s="166"/>
      <c r="U2425" s="166"/>
      <c r="V2425" s="166"/>
      <c r="W2425" s="166"/>
      <c r="X2425" s="166"/>
      <c r="Y2425" s="166"/>
      <c r="Z2425" s="166"/>
      <c r="AA2425" s="166"/>
      <c r="AB2425" s="166"/>
      <c r="AC2425" s="166"/>
      <c r="AD2425" s="166"/>
      <c r="AE2425" s="166"/>
      <c r="AF2425" s="166"/>
      <c r="AG2425" s="166"/>
      <c r="AH2425" s="167"/>
      <c r="AI2425" s="167"/>
      <c r="AJ2425" s="167"/>
      <c r="AK2425" s="167"/>
      <c r="AL2425" s="167"/>
      <c r="AM2425" s="167"/>
      <c r="AN2425" s="167"/>
      <c r="AO2425" s="167"/>
      <c r="AP2425" s="167"/>
      <c r="AQ2425" s="167"/>
      <c r="AR2425" s="167"/>
      <c r="AS2425" s="167"/>
      <c r="AT2425" s="167"/>
      <c r="AU2425" s="167"/>
      <c r="AV2425" s="167"/>
      <c r="AW2425" s="167"/>
      <c r="AX2425" s="167"/>
      <c r="AY2425" s="167"/>
      <c r="AZ2425" s="167"/>
      <c r="BA2425" s="167"/>
      <c r="BB2425" s="167"/>
      <c r="BC2425" s="167"/>
      <c r="BD2425" s="167"/>
      <c r="BE2425" s="167"/>
      <c r="BF2425" s="167"/>
      <c r="BG2425" s="167"/>
      <c r="BH2425" s="167"/>
      <c r="BI2425" s="167"/>
      <c r="BJ2425" s="167"/>
      <c r="BK2425" s="167"/>
      <c r="BL2425" s="166"/>
      <c r="BM2425" s="166"/>
      <c r="BN2425" s="166"/>
      <c r="BO2425" s="166"/>
      <c r="BP2425" s="166"/>
      <c r="BQ2425" s="166"/>
      <c r="BR2425" s="166"/>
      <c r="BS2425" s="166"/>
      <c r="BT2425" s="166"/>
      <c r="BU2425" s="166"/>
      <c r="BV2425" s="166"/>
      <c r="BW2425" s="166"/>
      <c r="BX2425" s="166"/>
      <c r="BY2425" s="166"/>
      <c r="BZ2425" s="166"/>
      <c r="CA2425" s="166"/>
      <c r="CB2425" s="166"/>
      <c r="CC2425" s="166"/>
      <c r="CD2425" s="166"/>
      <c r="CE2425" s="166"/>
      <c r="CF2425" s="166"/>
      <c r="CG2425" s="166"/>
      <c r="CH2425" s="166"/>
      <c r="CI2425" s="166"/>
      <c r="CJ2425" s="166"/>
      <c r="CK2425" s="166"/>
      <c r="CL2425" s="166"/>
      <c r="CM2425" s="166"/>
      <c r="CN2425" s="166"/>
      <c r="CO2425" s="166"/>
      <c r="CP2425" s="166"/>
      <c r="CQ2425" s="166"/>
      <c r="CR2425" s="166"/>
      <c r="CS2425" s="166"/>
      <c r="CT2425" s="166"/>
      <c r="CU2425" s="166"/>
      <c r="CV2425" s="166"/>
      <c r="CW2425" s="166"/>
      <c r="CX2425" s="166"/>
      <c r="CY2425" s="166"/>
      <c r="CZ2425" s="166"/>
      <c r="DA2425" s="166"/>
      <c r="DB2425" s="166"/>
      <c r="DC2425" s="166"/>
      <c r="DD2425" s="166"/>
      <c r="DE2425" s="166"/>
      <c r="DF2425" s="166"/>
      <c r="DG2425" s="166"/>
      <c r="DH2425" s="166"/>
      <c r="DI2425" s="166"/>
      <c r="DJ2425" s="166"/>
      <c r="DK2425" s="166"/>
      <c r="DL2425" s="166"/>
      <c r="DM2425" s="166"/>
      <c r="DN2425" s="166"/>
      <c r="DO2425" s="166"/>
      <c r="DP2425" s="166"/>
      <c r="DQ2425" s="166"/>
      <c r="DR2425" s="166"/>
      <c r="DS2425" s="166"/>
      <c r="DT2425" s="166"/>
      <c r="DU2425" s="166"/>
      <c r="DV2425" s="166"/>
      <c r="DW2425" s="166"/>
      <c r="DX2425" s="166"/>
      <c r="DY2425" s="166"/>
      <c r="DZ2425" s="166"/>
      <c r="EA2425" s="166"/>
      <c r="EB2425" s="166"/>
      <c r="EC2425" s="166"/>
      <c r="ED2425" s="166"/>
      <c r="EE2425" s="166"/>
      <c r="EF2425" s="166"/>
      <c r="EG2425" s="166"/>
      <c r="EH2425" s="166"/>
      <c r="EI2425" s="166"/>
      <c r="EJ2425" s="166"/>
      <c r="EK2425" s="166"/>
      <c r="EL2425" s="166"/>
      <c r="EM2425" s="166"/>
      <c r="EN2425" s="166"/>
      <c r="EO2425" s="166"/>
      <c r="EP2425" s="166"/>
      <c r="EQ2425" s="166"/>
      <c r="ER2425" s="166"/>
      <c r="ES2425" s="166"/>
      <c r="ET2425" s="166"/>
      <c r="EU2425" s="166"/>
      <c r="EV2425" s="166"/>
      <c r="EW2425" s="166"/>
      <c r="EX2425" s="166"/>
      <c r="EY2425" s="166"/>
      <c r="EZ2425" s="166"/>
      <c r="FA2425" s="166"/>
      <c r="FB2425" s="166"/>
      <c r="FC2425" s="166"/>
      <c r="FD2425" s="166"/>
      <c r="FE2425" s="166"/>
      <c r="FF2425" s="166"/>
      <c r="FG2425" s="166"/>
      <c r="FH2425" s="166"/>
      <c r="FI2425" s="166"/>
      <c r="FJ2425" s="166"/>
    </row>
    <row r="2426" spans="13:166" s="19" customFormat="1">
      <c r="M2426" s="166"/>
      <c r="N2426" s="166"/>
      <c r="O2426" s="166"/>
      <c r="P2426" s="166"/>
      <c r="Q2426" s="166"/>
      <c r="R2426" s="166"/>
      <c r="S2426" s="166"/>
      <c r="T2426" s="166"/>
      <c r="U2426" s="166"/>
      <c r="V2426" s="166"/>
      <c r="W2426" s="166"/>
      <c r="X2426" s="166"/>
      <c r="Y2426" s="166"/>
      <c r="Z2426" s="166"/>
      <c r="AA2426" s="166"/>
      <c r="AB2426" s="166"/>
      <c r="AC2426" s="166"/>
      <c r="AD2426" s="166"/>
      <c r="AE2426" s="166"/>
      <c r="AF2426" s="166"/>
      <c r="AG2426" s="166"/>
      <c r="AH2426" s="167"/>
      <c r="AI2426" s="167"/>
      <c r="AJ2426" s="167"/>
      <c r="AK2426" s="167"/>
      <c r="AL2426" s="167"/>
      <c r="AM2426" s="167"/>
      <c r="AN2426" s="167"/>
      <c r="AO2426" s="167"/>
      <c r="AP2426" s="167"/>
      <c r="AQ2426" s="167"/>
      <c r="AR2426" s="167"/>
      <c r="AS2426" s="167"/>
      <c r="AT2426" s="167"/>
      <c r="AU2426" s="167"/>
      <c r="AV2426" s="167"/>
      <c r="AW2426" s="167"/>
      <c r="AX2426" s="167"/>
      <c r="AY2426" s="167"/>
      <c r="AZ2426" s="167"/>
      <c r="BA2426" s="167"/>
      <c r="BB2426" s="167"/>
      <c r="BC2426" s="167"/>
      <c r="BD2426" s="167"/>
      <c r="BE2426" s="167"/>
      <c r="BF2426" s="167"/>
      <c r="BG2426" s="167"/>
      <c r="BH2426" s="167"/>
      <c r="BI2426" s="167"/>
      <c r="BJ2426" s="167"/>
      <c r="BK2426" s="167"/>
      <c r="BL2426" s="166"/>
      <c r="BM2426" s="166"/>
      <c r="BN2426" s="166"/>
      <c r="BO2426" s="166"/>
      <c r="BP2426" s="166"/>
      <c r="BQ2426" s="166"/>
      <c r="BR2426" s="166"/>
      <c r="BS2426" s="166"/>
      <c r="BT2426" s="166"/>
      <c r="BU2426" s="166"/>
      <c r="BV2426" s="166"/>
      <c r="BW2426" s="166"/>
      <c r="BX2426" s="166"/>
      <c r="BY2426" s="166"/>
      <c r="BZ2426" s="166"/>
      <c r="CA2426" s="166"/>
      <c r="CB2426" s="166"/>
      <c r="CC2426" s="166"/>
      <c r="CD2426" s="166"/>
      <c r="CE2426" s="166"/>
      <c r="CF2426" s="166"/>
      <c r="CG2426" s="166"/>
      <c r="CH2426" s="166"/>
      <c r="CI2426" s="166"/>
      <c r="CJ2426" s="166"/>
      <c r="CK2426" s="166"/>
      <c r="CL2426" s="166"/>
      <c r="CM2426" s="166"/>
      <c r="CN2426" s="166"/>
      <c r="CO2426" s="166"/>
      <c r="CP2426" s="166"/>
      <c r="CQ2426" s="166"/>
      <c r="CR2426" s="166"/>
      <c r="CS2426" s="166"/>
      <c r="CT2426" s="166"/>
      <c r="CU2426" s="166"/>
      <c r="CV2426" s="166"/>
      <c r="CW2426" s="166"/>
      <c r="CX2426" s="166"/>
      <c r="CY2426" s="166"/>
      <c r="CZ2426" s="166"/>
      <c r="DA2426" s="166"/>
      <c r="DB2426" s="166"/>
      <c r="DC2426" s="166"/>
      <c r="DD2426" s="166"/>
      <c r="DE2426" s="166"/>
      <c r="DF2426" s="166"/>
      <c r="DG2426" s="166"/>
      <c r="DH2426" s="166"/>
      <c r="DI2426" s="166"/>
      <c r="DJ2426" s="166"/>
      <c r="DK2426" s="166"/>
      <c r="DL2426" s="166"/>
      <c r="DM2426" s="166"/>
      <c r="DN2426" s="166"/>
      <c r="DO2426" s="166"/>
      <c r="DP2426" s="166"/>
      <c r="DQ2426" s="166"/>
      <c r="DR2426" s="166"/>
      <c r="DS2426" s="166"/>
      <c r="DT2426" s="166"/>
      <c r="DU2426" s="166"/>
      <c r="DV2426" s="166"/>
      <c r="DW2426" s="166"/>
      <c r="DX2426" s="166"/>
      <c r="DY2426" s="166"/>
      <c r="DZ2426" s="166"/>
      <c r="EA2426" s="166"/>
      <c r="EB2426" s="166"/>
      <c r="EC2426" s="166"/>
      <c r="ED2426" s="166"/>
      <c r="EE2426" s="166"/>
      <c r="EF2426" s="166"/>
      <c r="EG2426" s="166"/>
      <c r="EH2426" s="166"/>
      <c r="EI2426" s="166"/>
      <c r="EJ2426" s="166"/>
      <c r="EK2426" s="166"/>
      <c r="EL2426" s="166"/>
      <c r="EM2426" s="166"/>
      <c r="EN2426" s="166"/>
      <c r="EO2426" s="166"/>
      <c r="EP2426" s="166"/>
      <c r="EQ2426" s="166"/>
      <c r="ER2426" s="166"/>
      <c r="ES2426" s="166"/>
      <c r="ET2426" s="166"/>
      <c r="EU2426" s="166"/>
      <c r="EV2426" s="166"/>
      <c r="EW2426" s="166"/>
      <c r="EX2426" s="166"/>
      <c r="EY2426" s="166"/>
      <c r="EZ2426" s="166"/>
      <c r="FA2426" s="166"/>
      <c r="FB2426" s="166"/>
      <c r="FC2426" s="166"/>
      <c r="FD2426" s="166"/>
      <c r="FE2426" s="166"/>
      <c r="FF2426" s="166"/>
      <c r="FG2426" s="166"/>
      <c r="FH2426" s="166"/>
      <c r="FI2426" s="166"/>
      <c r="FJ2426" s="166"/>
    </row>
    <row r="2427" spans="13:166" s="19" customFormat="1">
      <c r="M2427" s="166"/>
      <c r="N2427" s="166"/>
      <c r="O2427" s="166"/>
      <c r="P2427" s="166"/>
      <c r="Q2427" s="166"/>
      <c r="R2427" s="166"/>
      <c r="S2427" s="166"/>
      <c r="T2427" s="166"/>
      <c r="U2427" s="166"/>
      <c r="V2427" s="166"/>
      <c r="W2427" s="166"/>
      <c r="X2427" s="166"/>
      <c r="Y2427" s="166"/>
      <c r="Z2427" s="166"/>
      <c r="AA2427" s="166"/>
      <c r="AB2427" s="166"/>
      <c r="AC2427" s="166"/>
      <c r="AD2427" s="166"/>
      <c r="AE2427" s="166"/>
      <c r="AF2427" s="166"/>
      <c r="AG2427" s="166"/>
      <c r="AH2427" s="167"/>
      <c r="AI2427" s="167"/>
      <c r="AJ2427" s="167"/>
      <c r="AK2427" s="167"/>
      <c r="AL2427" s="167"/>
      <c r="AM2427" s="167"/>
      <c r="AN2427" s="167"/>
      <c r="AO2427" s="167"/>
      <c r="AP2427" s="167"/>
      <c r="AQ2427" s="167"/>
      <c r="AR2427" s="167"/>
      <c r="AS2427" s="167"/>
      <c r="AT2427" s="167"/>
      <c r="AU2427" s="167"/>
      <c r="AV2427" s="167"/>
      <c r="AW2427" s="167"/>
      <c r="AX2427" s="167"/>
      <c r="AY2427" s="167"/>
      <c r="AZ2427" s="167"/>
      <c r="BA2427" s="167"/>
      <c r="BB2427" s="167"/>
      <c r="BC2427" s="167"/>
      <c r="BD2427" s="167"/>
      <c r="BE2427" s="167"/>
      <c r="BF2427" s="167"/>
      <c r="BG2427" s="167"/>
      <c r="BH2427" s="167"/>
      <c r="BI2427" s="167"/>
      <c r="BJ2427" s="167"/>
      <c r="BK2427" s="167"/>
      <c r="BL2427" s="166"/>
      <c r="BM2427" s="166"/>
      <c r="BN2427" s="166"/>
      <c r="BO2427" s="166"/>
      <c r="BP2427" s="166"/>
      <c r="BQ2427" s="166"/>
      <c r="BR2427" s="166"/>
      <c r="BS2427" s="166"/>
      <c r="BT2427" s="166"/>
      <c r="BU2427" s="166"/>
      <c r="BV2427" s="166"/>
      <c r="BW2427" s="166"/>
      <c r="BX2427" s="166"/>
      <c r="BY2427" s="166"/>
      <c r="BZ2427" s="166"/>
      <c r="CA2427" s="166"/>
      <c r="CB2427" s="166"/>
      <c r="CC2427" s="166"/>
      <c r="CD2427" s="166"/>
      <c r="CE2427" s="166"/>
      <c r="CF2427" s="166"/>
      <c r="CG2427" s="166"/>
      <c r="CH2427" s="166"/>
      <c r="CI2427" s="166"/>
      <c r="CJ2427" s="166"/>
      <c r="CK2427" s="166"/>
      <c r="CL2427" s="166"/>
      <c r="CM2427" s="166"/>
      <c r="CN2427" s="166"/>
      <c r="CO2427" s="166"/>
      <c r="CP2427" s="166"/>
      <c r="CQ2427" s="166"/>
      <c r="CR2427" s="166"/>
      <c r="CS2427" s="166"/>
      <c r="CT2427" s="166"/>
      <c r="CU2427" s="166"/>
      <c r="CV2427" s="166"/>
      <c r="CW2427" s="166"/>
      <c r="CX2427" s="166"/>
      <c r="CY2427" s="166"/>
      <c r="CZ2427" s="166"/>
      <c r="DA2427" s="166"/>
      <c r="DB2427" s="166"/>
      <c r="DC2427" s="166"/>
      <c r="DD2427" s="166"/>
      <c r="DE2427" s="166"/>
      <c r="DF2427" s="166"/>
      <c r="DG2427" s="166"/>
      <c r="DH2427" s="166"/>
      <c r="DI2427" s="166"/>
      <c r="DJ2427" s="166"/>
      <c r="DK2427" s="166"/>
      <c r="DL2427" s="166"/>
      <c r="DM2427" s="166"/>
      <c r="DN2427" s="166"/>
      <c r="DO2427" s="166"/>
      <c r="DP2427" s="166"/>
      <c r="DQ2427" s="166"/>
      <c r="DR2427" s="166"/>
      <c r="DS2427" s="166"/>
      <c r="DT2427" s="166"/>
      <c r="DU2427" s="166"/>
      <c r="DV2427" s="166"/>
      <c r="DW2427" s="166"/>
      <c r="DX2427" s="166"/>
      <c r="DY2427" s="166"/>
      <c r="DZ2427" s="166"/>
      <c r="EA2427" s="166"/>
      <c r="EB2427" s="166"/>
      <c r="EC2427" s="166"/>
      <c r="ED2427" s="166"/>
      <c r="EE2427" s="166"/>
      <c r="EF2427" s="166"/>
      <c r="EG2427" s="166"/>
      <c r="EH2427" s="166"/>
      <c r="EI2427" s="166"/>
      <c r="EJ2427" s="166"/>
      <c r="EK2427" s="166"/>
      <c r="EL2427" s="166"/>
      <c r="EM2427" s="166"/>
      <c r="EN2427" s="166"/>
      <c r="EO2427" s="166"/>
      <c r="EP2427" s="166"/>
      <c r="EQ2427" s="166"/>
      <c r="ER2427" s="166"/>
      <c r="ES2427" s="166"/>
      <c r="ET2427" s="166"/>
      <c r="EU2427" s="166"/>
      <c r="EV2427" s="166"/>
      <c r="EW2427" s="166"/>
      <c r="EX2427" s="166"/>
      <c r="EY2427" s="166"/>
      <c r="EZ2427" s="166"/>
      <c r="FA2427" s="166"/>
      <c r="FB2427" s="166"/>
      <c r="FC2427" s="166"/>
      <c r="FD2427" s="166"/>
      <c r="FE2427" s="166"/>
      <c r="FF2427" s="166"/>
      <c r="FG2427" s="166"/>
      <c r="FH2427" s="166"/>
      <c r="FI2427" s="166"/>
      <c r="FJ2427" s="166"/>
    </row>
    <row r="2428" spans="13:166" s="19" customFormat="1">
      <c r="M2428" s="166"/>
      <c r="N2428" s="166"/>
      <c r="O2428" s="166"/>
      <c r="P2428" s="166"/>
      <c r="Q2428" s="166"/>
      <c r="R2428" s="166"/>
      <c r="S2428" s="166"/>
      <c r="T2428" s="166"/>
      <c r="U2428" s="166"/>
      <c r="V2428" s="166"/>
      <c r="W2428" s="166"/>
      <c r="X2428" s="166"/>
      <c r="Y2428" s="166"/>
      <c r="Z2428" s="166"/>
      <c r="AA2428" s="166"/>
      <c r="AB2428" s="166"/>
      <c r="AC2428" s="166"/>
      <c r="AD2428" s="166"/>
      <c r="AE2428" s="166"/>
      <c r="AF2428" s="166"/>
      <c r="AG2428" s="166"/>
      <c r="AH2428" s="167"/>
      <c r="AI2428" s="167"/>
      <c r="AJ2428" s="167"/>
      <c r="AK2428" s="167"/>
      <c r="AL2428" s="167"/>
      <c r="AM2428" s="167"/>
      <c r="AN2428" s="167"/>
      <c r="AO2428" s="167"/>
      <c r="AP2428" s="167"/>
      <c r="AQ2428" s="167"/>
      <c r="AR2428" s="167"/>
      <c r="AS2428" s="167"/>
      <c r="AT2428" s="167"/>
      <c r="AU2428" s="167"/>
      <c r="AV2428" s="167"/>
      <c r="AW2428" s="167"/>
      <c r="AX2428" s="167"/>
      <c r="AY2428" s="167"/>
      <c r="AZ2428" s="167"/>
      <c r="BA2428" s="167"/>
      <c r="BB2428" s="167"/>
      <c r="BC2428" s="167"/>
      <c r="BD2428" s="167"/>
      <c r="BE2428" s="167"/>
      <c r="BF2428" s="167"/>
      <c r="BG2428" s="167"/>
      <c r="BH2428" s="167"/>
      <c r="BI2428" s="167"/>
      <c r="BJ2428" s="167"/>
      <c r="BK2428" s="167"/>
      <c r="BL2428" s="166"/>
      <c r="BM2428" s="166"/>
      <c r="BN2428" s="166"/>
      <c r="BO2428" s="166"/>
      <c r="BP2428" s="166"/>
      <c r="BQ2428" s="166"/>
      <c r="BR2428" s="166"/>
      <c r="BS2428" s="166"/>
      <c r="BT2428" s="166"/>
      <c r="BU2428" s="166"/>
      <c r="BV2428" s="166"/>
      <c r="BW2428" s="166"/>
      <c r="BX2428" s="166"/>
      <c r="BY2428" s="166"/>
      <c r="BZ2428" s="166"/>
      <c r="CA2428" s="166"/>
      <c r="CB2428" s="166"/>
      <c r="CC2428" s="166"/>
      <c r="CD2428" s="166"/>
      <c r="CE2428" s="166"/>
      <c r="CF2428" s="166"/>
      <c r="CG2428" s="166"/>
      <c r="CH2428" s="166"/>
      <c r="CI2428" s="166"/>
      <c r="CJ2428" s="166"/>
      <c r="CK2428" s="166"/>
      <c r="CL2428" s="166"/>
      <c r="CM2428" s="166"/>
      <c r="CN2428" s="166"/>
      <c r="CO2428" s="166"/>
      <c r="CP2428" s="166"/>
      <c r="CQ2428" s="166"/>
      <c r="CR2428" s="166"/>
      <c r="CS2428" s="166"/>
      <c r="CT2428" s="166"/>
      <c r="CU2428" s="166"/>
      <c r="CV2428" s="166"/>
      <c r="CW2428" s="166"/>
      <c r="CX2428" s="166"/>
      <c r="CY2428" s="166"/>
      <c r="CZ2428" s="166"/>
      <c r="DA2428" s="166"/>
      <c r="DB2428" s="166"/>
      <c r="DC2428" s="166"/>
      <c r="DD2428" s="166"/>
      <c r="DE2428" s="166"/>
      <c r="DF2428" s="166"/>
      <c r="DG2428" s="166"/>
      <c r="DH2428" s="166"/>
      <c r="DI2428" s="166"/>
      <c r="DJ2428" s="166"/>
      <c r="DK2428" s="166"/>
      <c r="DL2428" s="166"/>
      <c r="DM2428" s="166"/>
      <c r="DN2428" s="166"/>
      <c r="DO2428" s="166"/>
      <c r="DP2428" s="166"/>
      <c r="DQ2428" s="166"/>
      <c r="DR2428" s="166"/>
      <c r="DS2428" s="166"/>
      <c r="DT2428" s="166"/>
      <c r="DU2428" s="166"/>
      <c r="DV2428" s="166"/>
      <c r="DW2428" s="166"/>
      <c r="DX2428" s="166"/>
      <c r="DY2428" s="166"/>
      <c r="DZ2428" s="166"/>
      <c r="EA2428" s="166"/>
      <c r="EB2428" s="166"/>
      <c r="EC2428" s="166"/>
      <c r="ED2428" s="166"/>
      <c r="EE2428" s="166"/>
      <c r="EF2428" s="166"/>
      <c r="EG2428" s="166"/>
      <c r="EH2428" s="166"/>
      <c r="EI2428" s="166"/>
      <c r="EJ2428" s="166"/>
      <c r="EK2428" s="166"/>
      <c r="EL2428" s="166"/>
      <c r="EM2428" s="166"/>
      <c r="EN2428" s="166"/>
      <c r="EO2428" s="166"/>
      <c r="EP2428" s="166"/>
      <c r="EQ2428" s="166"/>
      <c r="ER2428" s="166"/>
      <c r="ES2428" s="166"/>
      <c r="ET2428" s="166"/>
      <c r="EU2428" s="166"/>
      <c r="EV2428" s="166"/>
      <c r="EW2428" s="166"/>
      <c r="EX2428" s="166"/>
      <c r="EY2428" s="166"/>
      <c r="EZ2428" s="166"/>
      <c r="FA2428" s="166"/>
      <c r="FB2428" s="166"/>
      <c r="FC2428" s="166"/>
      <c r="FD2428" s="166"/>
      <c r="FE2428" s="166"/>
      <c r="FF2428" s="166"/>
      <c r="FG2428" s="166"/>
      <c r="FH2428" s="166"/>
      <c r="FI2428" s="166"/>
      <c r="FJ2428" s="166"/>
    </row>
    <row r="2429" spans="13:166" s="19" customFormat="1">
      <c r="M2429" s="166"/>
      <c r="N2429" s="166"/>
      <c r="O2429" s="166"/>
      <c r="P2429" s="166"/>
      <c r="Q2429" s="166"/>
      <c r="R2429" s="166"/>
      <c r="S2429" s="166"/>
      <c r="T2429" s="166"/>
      <c r="U2429" s="166"/>
      <c r="V2429" s="166"/>
      <c r="W2429" s="166"/>
      <c r="X2429" s="166"/>
      <c r="Y2429" s="166"/>
      <c r="Z2429" s="166"/>
      <c r="AA2429" s="166"/>
      <c r="AB2429" s="166"/>
      <c r="AC2429" s="166"/>
      <c r="AD2429" s="166"/>
      <c r="AE2429" s="166"/>
      <c r="AF2429" s="166"/>
      <c r="AG2429" s="166"/>
      <c r="AH2429" s="167"/>
      <c r="AI2429" s="167"/>
      <c r="AJ2429" s="167"/>
      <c r="AK2429" s="167"/>
      <c r="AL2429" s="167"/>
      <c r="AM2429" s="167"/>
      <c r="AN2429" s="167"/>
      <c r="AO2429" s="167"/>
      <c r="AP2429" s="167"/>
      <c r="AQ2429" s="167"/>
      <c r="AR2429" s="167"/>
      <c r="AS2429" s="167"/>
      <c r="AT2429" s="167"/>
      <c r="AU2429" s="167"/>
      <c r="AV2429" s="167"/>
      <c r="AW2429" s="167"/>
      <c r="AX2429" s="167"/>
      <c r="AY2429" s="167"/>
      <c r="AZ2429" s="167"/>
      <c r="BA2429" s="167"/>
      <c r="BB2429" s="167"/>
      <c r="BC2429" s="167"/>
      <c r="BD2429" s="167"/>
      <c r="BE2429" s="167"/>
      <c r="BF2429" s="167"/>
      <c r="BG2429" s="167"/>
      <c r="BH2429" s="167"/>
      <c r="BI2429" s="167"/>
      <c r="BJ2429" s="167"/>
      <c r="BK2429" s="167"/>
      <c r="BL2429" s="166"/>
      <c r="BM2429" s="166"/>
      <c r="BN2429" s="166"/>
      <c r="BO2429" s="166"/>
      <c r="BP2429" s="166"/>
      <c r="BQ2429" s="166"/>
      <c r="BR2429" s="166"/>
      <c r="BS2429" s="166"/>
      <c r="BT2429" s="166"/>
      <c r="BU2429" s="166"/>
      <c r="BV2429" s="166"/>
      <c r="BW2429" s="166"/>
      <c r="BX2429" s="166"/>
      <c r="BY2429" s="166"/>
      <c r="BZ2429" s="166"/>
      <c r="CA2429" s="166"/>
      <c r="CB2429" s="166"/>
      <c r="CC2429" s="166"/>
      <c r="CD2429" s="166"/>
      <c r="CE2429" s="166"/>
      <c r="CF2429" s="166"/>
      <c r="CG2429" s="166"/>
      <c r="CH2429" s="166"/>
      <c r="CI2429" s="166"/>
      <c r="CJ2429" s="166"/>
      <c r="CK2429" s="166"/>
      <c r="CL2429" s="166"/>
      <c r="CM2429" s="166"/>
      <c r="CN2429" s="166"/>
      <c r="CO2429" s="166"/>
      <c r="CP2429" s="166"/>
      <c r="CQ2429" s="166"/>
      <c r="CR2429" s="166"/>
      <c r="CS2429" s="166"/>
      <c r="CT2429" s="166"/>
      <c r="CU2429" s="166"/>
      <c r="CV2429" s="166"/>
      <c r="CW2429" s="166"/>
      <c r="CX2429" s="166"/>
      <c r="CY2429" s="166"/>
      <c r="CZ2429" s="166"/>
      <c r="DA2429" s="166"/>
      <c r="DB2429" s="166"/>
      <c r="DC2429" s="166"/>
      <c r="DD2429" s="166"/>
      <c r="DE2429" s="166"/>
      <c r="DF2429" s="166"/>
      <c r="DG2429" s="166"/>
      <c r="DH2429" s="166"/>
      <c r="DI2429" s="166"/>
      <c r="DJ2429" s="166"/>
      <c r="DK2429" s="166"/>
      <c r="DL2429" s="166"/>
      <c r="DM2429" s="166"/>
      <c r="DN2429" s="166"/>
      <c r="DO2429" s="166"/>
      <c r="DP2429" s="166"/>
      <c r="DQ2429" s="166"/>
      <c r="DR2429" s="166"/>
      <c r="DS2429" s="166"/>
      <c r="DT2429" s="166"/>
      <c r="DU2429" s="166"/>
      <c r="DV2429" s="166"/>
      <c r="DW2429" s="166"/>
      <c r="DX2429" s="166"/>
      <c r="DY2429" s="166"/>
      <c r="DZ2429" s="166"/>
      <c r="EA2429" s="166"/>
      <c r="EB2429" s="166"/>
      <c r="EC2429" s="166"/>
      <c r="ED2429" s="166"/>
      <c r="EE2429" s="166"/>
      <c r="EF2429" s="166"/>
      <c r="EG2429" s="166"/>
      <c r="EH2429" s="166"/>
      <c r="EI2429" s="166"/>
      <c r="EJ2429" s="166"/>
      <c r="EK2429" s="166"/>
      <c r="EL2429" s="166"/>
      <c r="EM2429" s="166"/>
      <c r="EN2429" s="166"/>
      <c r="EO2429" s="166"/>
      <c r="EP2429" s="166"/>
      <c r="EQ2429" s="166"/>
      <c r="ER2429" s="166"/>
      <c r="ES2429" s="166"/>
      <c r="ET2429" s="166"/>
      <c r="EU2429" s="166"/>
      <c r="EV2429" s="166"/>
      <c r="EW2429" s="166"/>
      <c r="EX2429" s="166"/>
      <c r="EY2429" s="166"/>
      <c r="EZ2429" s="166"/>
      <c r="FA2429" s="166"/>
      <c r="FB2429" s="166"/>
      <c r="FC2429" s="166"/>
      <c r="FD2429" s="166"/>
      <c r="FE2429" s="166"/>
      <c r="FF2429" s="166"/>
      <c r="FG2429" s="166"/>
      <c r="FH2429" s="166"/>
      <c r="FI2429" s="166"/>
      <c r="FJ2429" s="166"/>
    </row>
    <row r="2430" spans="13:166" s="19" customFormat="1">
      <c r="M2430" s="166"/>
      <c r="N2430" s="166"/>
      <c r="O2430" s="166"/>
      <c r="P2430" s="166"/>
      <c r="Q2430" s="166"/>
      <c r="R2430" s="166"/>
      <c r="S2430" s="166"/>
      <c r="T2430" s="166"/>
      <c r="U2430" s="166"/>
      <c r="V2430" s="166"/>
      <c r="W2430" s="166"/>
      <c r="X2430" s="166"/>
      <c r="Y2430" s="166"/>
      <c r="Z2430" s="166"/>
      <c r="AA2430" s="166"/>
      <c r="AB2430" s="166"/>
      <c r="AC2430" s="166"/>
      <c r="AD2430" s="166"/>
      <c r="AE2430" s="166"/>
      <c r="AF2430" s="166"/>
      <c r="AG2430" s="166"/>
      <c r="AH2430" s="167"/>
      <c r="AI2430" s="167"/>
      <c r="AJ2430" s="167"/>
      <c r="AK2430" s="167"/>
      <c r="AL2430" s="167"/>
      <c r="AM2430" s="167"/>
      <c r="AN2430" s="167"/>
      <c r="AO2430" s="167"/>
      <c r="AP2430" s="167"/>
      <c r="AQ2430" s="167"/>
      <c r="AR2430" s="167"/>
      <c r="AS2430" s="167"/>
      <c r="AT2430" s="167"/>
      <c r="AU2430" s="167"/>
      <c r="AV2430" s="167"/>
      <c r="AW2430" s="167"/>
      <c r="AX2430" s="167"/>
      <c r="AY2430" s="167"/>
      <c r="AZ2430" s="167"/>
      <c r="BA2430" s="167"/>
      <c r="BB2430" s="167"/>
      <c r="BC2430" s="167"/>
      <c r="BD2430" s="167"/>
      <c r="BE2430" s="167"/>
      <c r="BF2430" s="167"/>
      <c r="BG2430" s="167"/>
      <c r="BH2430" s="167"/>
      <c r="BI2430" s="167"/>
      <c r="BJ2430" s="167"/>
      <c r="BK2430" s="167"/>
      <c r="BL2430" s="166"/>
      <c r="BM2430" s="166"/>
      <c r="BN2430" s="166"/>
      <c r="BO2430" s="166"/>
      <c r="BP2430" s="166"/>
      <c r="BQ2430" s="166"/>
      <c r="BR2430" s="166"/>
      <c r="BS2430" s="166"/>
      <c r="BT2430" s="166"/>
      <c r="BU2430" s="166"/>
      <c r="BV2430" s="166"/>
      <c r="BW2430" s="166"/>
      <c r="BX2430" s="166"/>
      <c r="BY2430" s="166"/>
      <c r="BZ2430" s="166"/>
      <c r="CA2430" s="166"/>
      <c r="CB2430" s="166"/>
      <c r="CC2430" s="166"/>
      <c r="CD2430" s="166"/>
      <c r="CE2430" s="166"/>
      <c r="CF2430" s="166"/>
      <c r="CG2430" s="166"/>
      <c r="CH2430" s="166"/>
      <c r="CI2430" s="166"/>
      <c r="CJ2430" s="166"/>
      <c r="CK2430" s="166"/>
      <c r="CL2430" s="166"/>
      <c r="CM2430" s="166"/>
      <c r="CN2430" s="166"/>
      <c r="CO2430" s="166"/>
      <c r="CP2430" s="166"/>
      <c r="CQ2430" s="166"/>
      <c r="CR2430" s="166"/>
      <c r="CS2430" s="166"/>
      <c r="CT2430" s="166"/>
      <c r="CU2430" s="166"/>
      <c r="CV2430" s="166"/>
      <c r="CW2430" s="166"/>
      <c r="CX2430" s="166"/>
      <c r="CY2430" s="166"/>
      <c r="CZ2430" s="166"/>
      <c r="DA2430" s="166"/>
      <c r="DB2430" s="166"/>
      <c r="DC2430" s="166"/>
      <c r="DD2430" s="166"/>
      <c r="DE2430" s="166"/>
      <c r="DF2430" s="166"/>
      <c r="DG2430" s="166"/>
      <c r="DH2430" s="166"/>
      <c r="DI2430" s="166"/>
      <c r="DJ2430" s="166"/>
      <c r="DK2430" s="166"/>
      <c r="DL2430" s="166"/>
      <c r="DM2430" s="166"/>
      <c r="DN2430" s="166"/>
      <c r="DO2430" s="166"/>
      <c r="DP2430" s="166"/>
      <c r="DQ2430" s="166"/>
      <c r="DR2430" s="166"/>
      <c r="DS2430" s="166"/>
      <c r="DT2430" s="166"/>
      <c r="DU2430" s="166"/>
      <c r="DV2430" s="166"/>
      <c r="DW2430" s="166"/>
      <c r="DX2430" s="166"/>
      <c r="DY2430" s="166"/>
      <c r="DZ2430" s="166"/>
      <c r="EA2430" s="166"/>
      <c r="EB2430" s="166"/>
      <c r="EC2430" s="166"/>
      <c r="ED2430" s="166"/>
      <c r="EE2430" s="166"/>
      <c r="EF2430" s="166"/>
      <c r="EG2430" s="166"/>
      <c r="EH2430" s="166"/>
      <c r="EI2430" s="166"/>
      <c r="EJ2430" s="166"/>
      <c r="EK2430" s="166"/>
      <c r="EL2430" s="166"/>
      <c r="EM2430" s="166"/>
      <c r="EN2430" s="166"/>
      <c r="EO2430" s="166"/>
      <c r="EP2430" s="166"/>
      <c r="EQ2430" s="166"/>
      <c r="ER2430" s="166"/>
      <c r="ES2430" s="166"/>
      <c r="ET2430" s="166"/>
      <c r="EU2430" s="166"/>
      <c r="EV2430" s="166"/>
      <c r="EW2430" s="166"/>
      <c r="EX2430" s="166"/>
      <c r="EY2430" s="166"/>
      <c r="EZ2430" s="166"/>
      <c r="FA2430" s="166"/>
      <c r="FB2430" s="166"/>
      <c r="FC2430" s="166"/>
      <c r="FD2430" s="166"/>
      <c r="FE2430" s="166"/>
      <c r="FF2430" s="166"/>
      <c r="FG2430" s="166"/>
      <c r="FH2430" s="166"/>
      <c r="FI2430" s="166"/>
      <c r="FJ2430" s="166"/>
    </row>
    <row r="2431" spans="13:166" s="19" customFormat="1">
      <c r="M2431" s="166"/>
      <c r="N2431" s="166"/>
      <c r="O2431" s="166"/>
      <c r="P2431" s="166"/>
      <c r="Q2431" s="166"/>
      <c r="R2431" s="166"/>
      <c r="S2431" s="166"/>
      <c r="T2431" s="166"/>
      <c r="U2431" s="166"/>
      <c r="V2431" s="166"/>
      <c r="W2431" s="166"/>
      <c r="X2431" s="166"/>
      <c r="Y2431" s="166"/>
      <c r="Z2431" s="166"/>
      <c r="AA2431" s="166"/>
      <c r="AB2431" s="166"/>
      <c r="AC2431" s="166"/>
      <c r="AD2431" s="166"/>
      <c r="AE2431" s="166"/>
      <c r="AF2431" s="166"/>
      <c r="AG2431" s="166"/>
      <c r="AH2431" s="167"/>
      <c r="AI2431" s="167"/>
      <c r="AJ2431" s="167"/>
      <c r="AK2431" s="167"/>
      <c r="AL2431" s="167"/>
      <c r="AM2431" s="167"/>
      <c r="AN2431" s="167"/>
      <c r="AO2431" s="167"/>
      <c r="AP2431" s="167"/>
      <c r="AQ2431" s="167"/>
      <c r="AR2431" s="167"/>
      <c r="AS2431" s="167"/>
      <c r="AT2431" s="167"/>
      <c r="AU2431" s="167"/>
      <c r="AV2431" s="167"/>
      <c r="AW2431" s="167"/>
      <c r="AX2431" s="167"/>
      <c r="AY2431" s="167"/>
      <c r="AZ2431" s="167"/>
      <c r="BA2431" s="167"/>
      <c r="BB2431" s="167"/>
      <c r="BC2431" s="167"/>
      <c r="BD2431" s="167"/>
      <c r="BE2431" s="167"/>
      <c r="BF2431" s="167"/>
      <c r="BG2431" s="167"/>
      <c r="BH2431" s="167"/>
      <c r="BI2431" s="167"/>
      <c r="BJ2431" s="167"/>
      <c r="BK2431" s="167"/>
      <c r="BL2431" s="166"/>
      <c r="BM2431" s="166"/>
      <c r="BN2431" s="166"/>
      <c r="BO2431" s="166"/>
      <c r="BP2431" s="166"/>
      <c r="BQ2431" s="166"/>
      <c r="BR2431" s="166"/>
      <c r="BS2431" s="166"/>
      <c r="BT2431" s="166"/>
      <c r="BU2431" s="166"/>
      <c r="BV2431" s="166"/>
      <c r="BW2431" s="166"/>
      <c r="BX2431" s="166"/>
      <c r="BY2431" s="166"/>
      <c r="BZ2431" s="166"/>
      <c r="CA2431" s="166"/>
      <c r="CB2431" s="166"/>
      <c r="CC2431" s="166"/>
      <c r="CD2431" s="166"/>
      <c r="CE2431" s="166"/>
      <c r="CF2431" s="166"/>
      <c r="CG2431" s="166"/>
      <c r="CH2431" s="166"/>
      <c r="CI2431" s="166"/>
      <c r="CJ2431" s="166"/>
      <c r="CK2431" s="166"/>
      <c r="CL2431" s="166"/>
      <c r="CM2431" s="166"/>
      <c r="CN2431" s="166"/>
      <c r="CO2431" s="166"/>
      <c r="CP2431" s="166"/>
      <c r="CQ2431" s="166"/>
      <c r="CR2431" s="166"/>
      <c r="CS2431" s="166"/>
      <c r="CT2431" s="166"/>
      <c r="CU2431" s="166"/>
      <c r="CV2431" s="166"/>
      <c r="CW2431" s="166"/>
      <c r="CX2431" s="166"/>
      <c r="CY2431" s="166"/>
      <c r="CZ2431" s="166"/>
      <c r="DA2431" s="166"/>
      <c r="DB2431" s="166"/>
      <c r="DC2431" s="166"/>
      <c r="DD2431" s="166"/>
      <c r="DE2431" s="166"/>
      <c r="DF2431" s="166"/>
      <c r="DG2431" s="166"/>
      <c r="DH2431" s="166"/>
      <c r="DI2431" s="166"/>
      <c r="DJ2431" s="166"/>
      <c r="DK2431" s="166"/>
      <c r="DL2431" s="166"/>
      <c r="DM2431" s="166"/>
      <c r="DN2431" s="166"/>
      <c r="DO2431" s="166"/>
      <c r="DP2431" s="166"/>
      <c r="DQ2431" s="166"/>
      <c r="DR2431" s="166"/>
      <c r="DS2431" s="166"/>
      <c r="DT2431" s="166"/>
      <c r="DU2431" s="166"/>
      <c r="DV2431" s="166"/>
      <c r="DW2431" s="166"/>
      <c r="DX2431" s="166"/>
      <c r="DY2431" s="166"/>
      <c r="DZ2431" s="166"/>
      <c r="EA2431" s="166"/>
      <c r="EB2431" s="166"/>
      <c r="EC2431" s="166"/>
      <c r="ED2431" s="166"/>
      <c r="EE2431" s="166"/>
      <c r="EF2431" s="166"/>
      <c r="EG2431" s="166"/>
      <c r="EH2431" s="166"/>
      <c r="EI2431" s="166"/>
      <c r="EJ2431" s="166"/>
      <c r="EK2431" s="166"/>
      <c r="EL2431" s="166"/>
      <c r="EM2431" s="166"/>
      <c r="EN2431" s="166"/>
      <c r="EO2431" s="166"/>
      <c r="EP2431" s="166"/>
      <c r="EQ2431" s="166"/>
      <c r="ER2431" s="166"/>
      <c r="ES2431" s="166"/>
      <c r="ET2431" s="166"/>
      <c r="EU2431" s="166"/>
      <c r="EV2431" s="166"/>
      <c r="EW2431" s="166"/>
      <c r="EX2431" s="166"/>
      <c r="EY2431" s="166"/>
      <c r="EZ2431" s="166"/>
      <c r="FA2431" s="166"/>
      <c r="FB2431" s="166"/>
      <c r="FC2431" s="166"/>
      <c r="FD2431" s="166"/>
      <c r="FE2431" s="166"/>
      <c r="FF2431" s="166"/>
      <c r="FG2431" s="166"/>
      <c r="FH2431" s="166"/>
      <c r="FI2431" s="166"/>
      <c r="FJ2431" s="166"/>
    </row>
    <row r="2432" spans="13:166" s="19" customFormat="1">
      <c r="M2432" s="166"/>
      <c r="N2432" s="166"/>
      <c r="O2432" s="166"/>
      <c r="P2432" s="166"/>
      <c r="Q2432" s="166"/>
      <c r="R2432" s="166"/>
      <c r="S2432" s="166"/>
      <c r="T2432" s="166"/>
      <c r="U2432" s="166"/>
      <c r="V2432" s="166"/>
      <c r="W2432" s="166"/>
      <c r="X2432" s="166"/>
      <c r="Y2432" s="166"/>
      <c r="Z2432" s="166"/>
      <c r="AA2432" s="166"/>
      <c r="AB2432" s="166"/>
      <c r="AC2432" s="166"/>
      <c r="AD2432" s="166"/>
      <c r="AE2432" s="166"/>
      <c r="AF2432" s="166"/>
      <c r="AG2432" s="166"/>
      <c r="AH2432" s="167"/>
      <c r="AI2432" s="167"/>
      <c r="AJ2432" s="167"/>
      <c r="AK2432" s="167"/>
      <c r="AL2432" s="167"/>
      <c r="AM2432" s="167"/>
      <c r="AN2432" s="167"/>
      <c r="AO2432" s="167"/>
      <c r="AP2432" s="167"/>
      <c r="AQ2432" s="167"/>
      <c r="AR2432" s="167"/>
      <c r="AS2432" s="167"/>
      <c r="AT2432" s="167"/>
      <c r="AU2432" s="167"/>
      <c r="AV2432" s="167"/>
      <c r="AW2432" s="167"/>
      <c r="AX2432" s="167"/>
      <c r="AY2432" s="167"/>
      <c r="AZ2432" s="167"/>
      <c r="BA2432" s="167"/>
      <c r="BB2432" s="167"/>
      <c r="BC2432" s="167"/>
      <c r="BD2432" s="167"/>
      <c r="BE2432" s="167"/>
      <c r="BF2432" s="167"/>
      <c r="BG2432" s="167"/>
      <c r="BH2432" s="167"/>
      <c r="BI2432" s="167"/>
      <c r="BJ2432" s="167"/>
      <c r="BK2432" s="167"/>
      <c r="BL2432" s="166"/>
      <c r="BM2432" s="166"/>
      <c r="BN2432" s="166"/>
      <c r="BO2432" s="166"/>
      <c r="BP2432" s="166"/>
      <c r="BQ2432" s="166"/>
      <c r="BR2432" s="166"/>
      <c r="BS2432" s="166"/>
      <c r="BT2432" s="166"/>
      <c r="BU2432" s="166"/>
      <c r="BV2432" s="166"/>
      <c r="BW2432" s="166"/>
      <c r="BX2432" s="166"/>
      <c r="BY2432" s="166"/>
      <c r="BZ2432" s="166"/>
      <c r="CA2432" s="166"/>
      <c r="CB2432" s="166"/>
      <c r="CC2432" s="166"/>
      <c r="CD2432" s="166"/>
      <c r="CE2432" s="166"/>
      <c r="CF2432" s="166"/>
      <c r="CG2432" s="166"/>
      <c r="CH2432" s="166"/>
      <c r="CI2432" s="166"/>
      <c r="CJ2432" s="166"/>
      <c r="CK2432" s="166"/>
      <c r="CL2432" s="166"/>
      <c r="CM2432" s="166"/>
      <c r="CN2432" s="166"/>
      <c r="CO2432" s="166"/>
      <c r="CP2432" s="166"/>
      <c r="CQ2432" s="166"/>
      <c r="CR2432" s="166"/>
      <c r="CS2432" s="166"/>
      <c r="CT2432" s="166"/>
      <c r="CU2432" s="166"/>
      <c r="CV2432" s="166"/>
      <c r="CW2432" s="166"/>
      <c r="CX2432" s="166"/>
      <c r="CY2432" s="166"/>
      <c r="CZ2432" s="166"/>
      <c r="DA2432" s="166"/>
      <c r="DB2432" s="166"/>
      <c r="DC2432" s="166"/>
      <c r="DD2432" s="166"/>
      <c r="DE2432" s="166"/>
      <c r="DF2432" s="166"/>
      <c r="DG2432" s="166"/>
      <c r="DH2432" s="166"/>
      <c r="DI2432" s="166"/>
      <c r="DJ2432" s="166"/>
      <c r="DK2432" s="166"/>
      <c r="DL2432" s="166"/>
      <c r="DM2432" s="166"/>
      <c r="DN2432" s="166"/>
      <c r="DO2432" s="166"/>
      <c r="DP2432" s="166"/>
      <c r="DQ2432" s="166"/>
      <c r="DR2432" s="166"/>
      <c r="DS2432" s="166"/>
      <c r="DT2432" s="166"/>
      <c r="DU2432" s="166"/>
      <c r="DV2432" s="166"/>
      <c r="DW2432" s="166"/>
      <c r="DX2432" s="166"/>
      <c r="DY2432" s="166"/>
      <c r="DZ2432" s="166"/>
      <c r="EA2432" s="166"/>
      <c r="EB2432" s="166"/>
      <c r="EC2432" s="166"/>
      <c r="ED2432" s="166"/>
      <c r="EE2432" s="166"/>
      <c r="EF2432" s="166"/>
      <c r="EG2432" s="166"/>
      <c r="EH2432" s="166"/>
      <c r="EI2432" s="166"/>
      <c r="EJ2432" s="166"/>
      <c r="EK2432" s="166"/>
      <c r="EL2432" s="166"/>
      <c r="EM2432" s="166"/>
      <c r="EN2432" s="166"/>
      <c r="EO2432" s="166"/>
      <c r="EP2432" s="166"/>
      <c r="EQ2432" s="166"/>
      <c r="ER2432" s="166"/>
      <c r="ES2432" s="166"/>
      <c r="ET2432" s="166"/>
      <c r="EU2432" s="166"/>
      <c r="EV2432" s="166"/>
      <c r="EW2432" s="166"/>
      <c r="EX2432" s="166"/>
      <c r="EY2432" s="166"/>
      <c r="EZ2432" s="166"/>
      <c r="FA2432" s="166"/>
      <c r="FB2432" s="166"/>
      <c r="FC2432" s="166"/>
      <c r="FD2432" s="166"/>
      <c r="FE2432" s="166"/>
      <c r="FF2432" s="166"/>
      <c r="FG2432" s="166"/>
      <c r="FH2432" s="166"/>
      <c r="FI2432" s="166"/>
      <c r="FJ2432" s="166"/>
    </row>
    <row r="2433" spans="13:166" s="19" customFormat="1">
      <c r="M2433" s="166"/>
      <c r="N2433" s="166"/>
      <c r="O2433" s="166"/>
      <c r="P2433" s="166"/>
      <c r="Q2433" s="166"/>
      <c r="R2433" s="166"/>
      <c r="S2433" s="166"/>
      <c r="T2433" s="166"/>
      <c r="U2433" s="166"/>
      <c r="V2433" s="166"/>
      <c r="W2433" s="166"/>
      <c r="X2433" s="166"/>
      <c r="Y2433" s="166"/>
      <c r="Z2433" s="166"/>
      <c r="AA2433" s="166"/>
      <c r="AB2433" s="166"/>
      <c r="AC2433" s="166"/>
      <c r="AD2433" s="166"/>
      <c r="AE2433" s="166"/>
      <c r="AF2433" s="166"/>
      <c r="AG2433" s="166"/>
      <c r="AH2433" s="167"/>
      <c r="AI2433" s="167"/>
      <c r="AJ2433" s="167"/>
      <c r="AK2433" s="167"/>
      <c r="AL2433" s="167"/>
      <c r="AM2433" s="167"/>
      <c r="AN2433" s="167"/>
      <c r="AO2433" s="167"/>
      <c r="AP2433" s="167"/>
      <c r="AQ2433" s="167"/>
      <c r="AR2433" s="167"/>
      <c r="AS2433" s="167"/>
      <c r="AT2433" s="167"/>
      <c r="AU2433" s="167"/>
      <c r="AV2433" s="167"/>
      <c r="AW2433" s="167"/>
      <c r="AX2433" s="167"/>
      <c r="AY2433" s="167"/>
      <c r="AZ2433" s="167"/>
      <c r="BA2433" s="167"/>
      <c r="BB2433" s="167"/>
      <c r="BC2433" s="167"/>
      <c r="BD2433" s="167"/>
      <c r="BE2433" s="167"/>
      <c r="BF2433" s="167"/>
      <c r="BG2433" s="167"/>
      <c r="BH2433" s="167"/>
      <c r="BI2433" s="167"/>
      <c r="BJ2433" s="167"/>
      <c r="BK2433" s="167"/>
      <c r="BL2433" s="166"/>
      <c r="BM2433" s="166"/>
      <c r="BN2433" s="166"/>
      <c r="BO2433" s="166"/>
      <c r="BP2433" s="166"/>
      <c r="BQ2433" s="166"/>
      <c r="BR2433" s="166"/>
      <c r="BS2433" s="166"/>
      <c r="BT2433" s="166"/>
      <c r="BU2433" s="166"/>
      <c r="BV2433" s="166"/>
      <c r="BW2433" s="166"/>
      <c r="BX2433" s="166"/>
      <c r="BY2433" s="166"/>
      <c r="BZ2433" s="166"/>
      <c r="CA2433" s="166"/>
      <c r="CB2433" s="166"/>
      <c r="CC2433" s="166"/>
      <c r="CD2433" s="166"/>
      <c r="CE2433" s="166"/>
      <c r="CF2433" s="166"/>
      <c r="CG2433" s="166"/>
      <c r="CH2433" s="166"/>
      <c r="CI2433" s="166"/>
      <c r="CJ2433" s="166"/>
      <c r="CK2433" s="166"/>
      <c r="CL2433" s="166"/>
      <c r="CM2433" s="166"/>
      <c r="CN2433" s="166"/>
      <c r="CO2433" s="166"/>
      <c r="CP2433" s="166"/>
      <c r="CQ2433" s="166"/>
      <c r="CR2433" s="166"/>
      <c r="CS2433" s="166"/>
      <c r="CT2433" s="166"/>
      <c r="CU2433" s="166"/>
      <c r="CV2433" s="166"/>
      <c r="CW2433" s="166"/>
      <c r="CX2433" s="166"/>
      <c r="CY2433" s="166"/>
      <c r="CZ2433" s="166"/>
      <c r="DA2433" s="166"/>
      <c r="DB2433" s="166"/>
      <c r="DC2433" s="166"/>
      <c r="DD2433" s="166"/>
      <c r="DE2433" s="166"/>
      <c r="DF2433" s="166"/>
      <c r="DG2433" s="166"/>
      <c r="DH2433" s="166"/>
      <c r="DI2433" s="166"/>
      <c r="DJ2433" s="166"/>
      <c r="DK2433" s="166"/>
      <c r="DL2433" s="166"/>
      <c r="DM2433" s="166"/>
      <c r="DN2433" s="166"/>
      <c r="DO2433" s="166"/>
      <c r="DP2433" s="166"/>
      <c r="DQ2433" s="166"/>
      <c r="DR2433" s="166"/>
      <c r="DS2433" s="166"/>
      <c r="DT2433" s="166"/>
      <c r="DU2433" s="166"/>
      <c r="DV2433" s="166"/>
      <c r="DW2433" s="166"/>
      <c r="DX2433" s="166"/>
      <c r="DY2433" s="166"/>
      <c r="DZ2433" s="166"/>
      <c r="EA2433" s="166"/>
      <c r="EB2433" s="166"/>
      <c r="EC2433" s="166"/>
      <c r="ED2433" s="166"/>
      <c r="EE2433" s="166"/>
      <c r="EF2433" s="166"/>
      <c r="EG2433" s="166"/>
      <c r="EH2433" s="166"/>
      <c r="EI2433" s="166"/>
      <c r="EJ2433" s="166"/>
      <c r="EK2433" s="166"/>
      <c r="EL2433" s="166"/>
      <c r="EM2433" s="166"/>
      <c r="EN2433" s="166"/>
      <c r="EO2433" s="166"/>
      <c r="EP2433" s="166"/>
      <c r="EQ2433" s="166"/>
      <c r="ER2433" s="166"/>
      <c r="ES2433" s="166"/>
      <c r="ET2433" s="166"/>
      <c r="EU2433" s="166"/>
      <c r="EV2433" s="166"/>
      <c r="EW2433" s="166"/>
      <c r="EX2433" s="166"/>
      <c r="EY2433" s="166"/>
      <c r="EZ2433" s="166"/>
      <c r="FA2433" s="166"/>
      <c r="FB2433" s="166"/>
      <c r="FC2433" s="166"/>
      <c r="FD2433" s="166"/>
      <c r="FE2433" s="166"/>
      <c r="FF2433" s="166"/>
      <c r="FG2433" s="166"/>
      <c r="FH2433" s="166"/>
      <c r="FI2433" s="166"/>
      <c r="FJ2433" s="166"/>
    </row>
    <row r="2434" spans="13:166" s="19" customFormat="1">
      <c r="M2434" s="166"/>
      <c r="N2434" s="166"/>
      <c r="O2434" s="166"/>
      <c r="P2434" s="166"/>
      <c r="Q2434" s="166"/>
      <c r="R2434" s="166"/>
      <c r="S2434" s="166"/>
      <c r="T2434" s="166"/>
      <c r="U2434" s="166"/>
      <c r="V2434" s="166"/>
      <c r="W2434" s="166"/>
      <c r="X2434" s="166"/>
      <c r="Y2434" s="166"/>
      <c r="Z2434" s="166"/>
      <c r="AA2434" s="166"/>
      <c r="AB2434" s="166"/>
      <c r="AC2434" s="166"/>
      <c r="AD2434" s="166"/>
      <c r="AE2434" s="166"/>
      <c r="AF2434" s="166"/>
      <c r="AG2434" s="166"/>
      <c r="AH2434" s="167"/>
      <c r="AI2434" s="167"/>
      <c r="AJ2434" s="167"/>
      <c r="AK2434" s="167"/>
      <c r="AL2434" s="167"/>
      <c r="AM2434" s="167"/>
      <c r="AN2434" s="167"/>
      <c r="AO2434" s="167"/>
      <c r="AP2434" s="167"/>
      <c r="AQ2434" s="167"/>
      <c r="AR2434" s="167"/>
      <c r="AS2434" s="167"/>
      <c r="AT2434" s="167"/>
      <c r="AU2434" s="167"/>
      <c r="AV2434" s="167"/>
      <c r="AW2434" s="167"/>
      <c r="AX2434" s="167"/>
      <c r="AY2434" s="167"/>
      <c r="AZ2434" s="167"/>
      <c r="BA2434" s="167"/>
      <c r="BB2434" s="167"/>
      <c r="BC2434" s="167"/>
      <c r="BD2434" s="167"/>
      <c r="BE2434" s="167"/>
      <c r="BF2434" s="167"/>
      <c r="BG2434" s="167"/>
      <c r="BH2434" s="167"/>
      <c r="BI2434" s="167"/>
      <c r="BJ2434" s="167"/>
      <c r="BK2434" s="167"/>
      <c r="BL2434" s="166"/>
      <c r="BM2434" s="166"/>
      <c r="BN2434" s="166"/>
      <c r="BO2434" s="166"/>
      <c r="BP2434" s="166"/>
      <c r="BQ2434" s="166"/>
      <c r="BR2434" s="166"/>
      <c r="BS2434" s="166"/>
      <c r="BT2434" s="166"/>
      <c r="BU2434" s="166"/>
      <c r="BV2434" s="166"/>
      <c r="BW2434" s="166"/>
      <c r="BX2434" s="166"/>
      <c r="BY2434" s="166"/>
      <c r="BZ2434" s="166"/>
      <c r="CA2434" s="166"/>
      <c r="CB2434" s="166"/>
      <c r="CC2434" s="166"/>
      <c r="CD2434" s="166"/>
      <c r="CE2434" s="166"/>
      <c r="CF2434" s="166"/>
      <c r="CG2434" s="166"/>
      <c r="CH2434" s="166"/>
      <c r="CI2434" s="166"/>
      <c r="CJ2434" s="166"/>
      <c r="CK2434" s="166"/>
      <c r="CL2434" s="166"/>
      <c r="CM2434" s="166"/>
      <c r="CN2434" s="166"/>
      <c r="CO2434" s="166"/>
      <c r="CP2434" s="166"/>
      <c r="CQ2434" s="166"/>
      <c r="CR2434" s="166"/>
      <c r="CS2434" s="166"/>
      <c r="CT2434" s="166"/>
      <c r="CU2434" s="166"/>
      <c r="CV2434" s="166"/>
      <c r="CW2434" s="166"/>
      <c r="CX2434" s="166"/>
      <c r="CY2434" s="166"/>
      <c r="CZ2434" s="166"/>
      <c r="DA2434" s="166"/>
      <c r="DB2434" s="166"/>
      <c r="DC2434" s="166"/>
      <c r="DD2434" s="166"/>
      <c r="DE2434" s="166"/>
      <c r="DF2434" s="166"/>
      <c r="DG2434" s="166"/>
      <c r="DH2434" s="166"/>
      <c r="DI2434" s="166"/>
      <c r="DJ2434" s="166"/>
      <c r="DK2434" s="166"/>
      <c r="DL2434" s="166"/>
      <c r="DM2434" s="166"/>
      <c r="DN2434" s="166"/>
      <c r="DO2434" s="166"/>
      <c r="DP2434" s="166"/>
      <c r="DQ2434" s="166"/>
      <c r="DR2434" s="166"/>
      <c r="DS2434" s="166"/>
      <c r="DT2434" s="166"/>
      <c r="DU2434" s="166"/>
      <c r="DV2434" s="166"/>
      <c r="DW2434" s="166"/>
      <c r="DX2434" s="166"/>
      <c r="DY2434" s="166"/>
      <c r="DZ2434" s="166"/>
      <c r="EA2434" s="166"/>
      <c r="EB2434" s="166"/>
      <c r="EC2434" s="166"/>
      <c r="ED2434" s="166"/>
      <c r="EE2434" s="166"/>
      <c r="EF2434" s="166"/>
      <c r="EG2434" s="166"/>
      <c r="EH2434" s="166"/>
      <c r="EI2434" s="166"/>
      <c r="EJ2434" s="166"/>
      <c r="EK2434" s="166"/>
      <c r="EL2434" s="166"/>
      <c r="EM2434" s="166"/>
      <c r="EN2434" s="166"/>
      <c r="EO2434" s="166"/>
      <c r="EP2434" s="166"/>
      <c r="EQ2434" s="166"/>
      <c r="ER2434" s="166"/>
      <c r="ES2434" s="166"/>
      <c r="ET2434" s="166"/>
      <c r="EU2434" s="166"/>
      <c r="EV2434" s="166"/>
      <c r="EW2434" s="166"/>
      <c r="EX2434" s="166"/>
      <c r="EY2434" s="166"/>
      <c r="EZ2434" s="166"/>
      <c r="FA2434" s="166"/>
      <c r="FB2434" s="166"/>
      <c r="FC2434" s="166"/>
      <c r="FD2434" s="166"/>
      <c r="FE2434" s="166"/>
      <c r="FF2434" s="166"/>
      <c r="FG2434" s="166"/>
      <c r="FH2434" s="166"/>
      <c r="FI2434" s="166"/>
      <c r="FJ2434" s="166"/>
    </row>
    <row r="2435" spans="13:166" s="19" customFormat="1">
      <c r="M2435" s="166"/>
      <c r="N2435" s="166"/>
      <c r="O2435" s="166"/>
      <c r="P2435" s="166"/>
      <c r="Q2435" s="166"/>
      <c r="R2435" s="166"/>
      <c r="S2435" s="166"/>
      <c r="T2435" s="166"/>
      <c r="U2435" s="166"/>
      <c r="V2435" s="166"/>
      <c r="W2435" s="166"/>
      <c r="X2435" s="166"/>
      <c r="Y2435" s="166"/>
      <c r="Z2435" s="166"/>
      <c r="AA2435" s="166"/>
      <c r="AB2435" s="166"/>
      <c r="AC2435" s="166"/>
      <c r="AD2435" s="166"/>
      <c r="AE2435" s="166"/>
      <c r="AF2435" s="166"/>
      <c r="AG2435" s="166"/>
      <c r="AH2435" s="167"/>
      <c r="AI2435" s="167"/>
      <c r="AJ2435" s="167"/>
      <c r="AK2435" s="167"/>
      <c r="AL2435" s="167"/>
      <c r="AM2435" s="167"/>
      <c r="AN2435" s="167"/>
      <c r="AO2435" s="167"/>
      <c r="AP2435" s="167"/>
      <c r="AQ2435" s="167"/>
      <c r="AR2435" s="167"/>
      <c r="AS2435" s="167"/>
      <c r="AT2435" s="167"/>
      <c r="AU2435" s="167"/>
      <c r="AV2435" s="167"/>
      <c r="AW2435" s="167"/>
      <c r="AX2435" s="167"/>
      <c r="AY2435" s="167"/>
      <c r="AZ2435" s="167"/>
      <c r="BA2435" s="167"/>
      <c r="BB2435" s="167"/>
      <c r="BC2435" s="167"/>
      <c r="BD2435" s="167"/>
      <c r="BE2435" s="167"/>
      <c r="BF2435" s="167"/>
      <c r="BG2435" s="167"/>
      <c r="BH2435" s="167"/>
      <c r="BI2435" s="167"/>
      <c r="BJ2435" s="167"/>
      <c r="BK2435" s="167"/>
      <c r="BL2435" s="166"/>
      <c r="BM2435" s="166"/>
      <c r="BN2435" s="166"/>
      <c r="BO2435" s="166"/>
      <c r="BP2435" s="166"/>
      <c r="BQ2435" s="166"/>
      <c r="BR2435" s="166"/>
      <c r="BS2435" s="166"/>
      <c r="BT2435" s="166"/>
      <c r="BU2435" s="166"/>
      <c r="BV2435" s="166"/>
      <c r="BW2435" s="166"/>
      <c r="BX2435" s="166"/>
      <c r="BY2435" s="166"/>
      <c r="BZ2435" s="166"/>
      <c r="CA2435" s="166"/>
      <c r="CB2435" s="166"/>
      <c r="CC2435" s="166"/>
      <c r="CD2435" s="166"/>
      <c r="CE2435" s="166"/>
      <c r="CF2435" s="166"/>
      <c r="CG2435" s="166"/>
      <c r="CH2435" s="166"/>
      <c r="CI2435" s="166"/>
      <c r="CJ2435" s="166"/>
      <c r="CK2435" s="166"/>
      <c r="CL2435" s="166"/>
      <c r="CM2435" s="166"/>
      <c r="CN2435" s="166"/>
      <c r="CO2435" s="166"/>
      <c r="CP2435" s="166"/>
      <c r="CQ2435" s="166"/>
      <c r="CR2435" s="166"/>
      <c r="CS2435" s="166"/>
      <c r="CT2435" s="166"/>
      <c r="CU2435" s="166"/>
      <c r="CV2435" s="166"/>
      <c r="CW2435" s="166"/>
      <c r="CX2435" s="166"/>
      <c r="CY2435" s="166"/>
      <c r="CZ2435" s="166"/>
      <c r="DA2435" s="166"/>
      <c r="DB2435" s="166"/>
      <c r="DC2435" s="166"/>
      <c r="DD2435" s="166"/>
      <c r="DE2435" s="166"/>
      <c r="DF2435" s="166"/>
      <c r="DG2435" s="166"/>
      <c r="DH2435" s="166"/>
      <c r="DI2435" s="166"/>
      <c r="DJ2435" s="166"/>
      <c r="DK2435" s="166"/>
      <c r="DL2435" s="166"/>
      <c r="DM2435" s="166"/>
      <c r="DN2435" s="166"/>
      <c r="DO2435" s="166"/>
      <c r="DP2435" s="166"/>
      <c r="DQ2435" s="166"/>
      <c r="DR2435" s="166"/>
      <c r="DS2435" s="166"/>
      <c r="DT2435" s="166"/>
      <c r="DU2435" s="166"/>
      <c r="DV2435" s="166"/>
      <c r="DW2435" s="166"/>
      <c r="DX2435" s="166"/>
      <c r="DY2435" s="166"/>
      <c r="DZ2435" s="166"/>
      <c r="EA2435" s="166"/>
      <c r="EB2435" s="166"/>
      <c r="EC2435" s="166"/>
      <c r="ED2435" s="166"/>
      <c r="EE2435" s="166"/>
      <c r="EF2435" s="166"/>
      <c r="EG2435" s="166"/>
      <c r="EH2435" s="166"/>
      <c r="EI2435" s="166"/>
      <c r="EJ2435" s="166"/>
      <c r="EK2435" s="166"/>
      <c r="EL2435" s="166"/>
      <c r="EM2435" s="166"/>
      <c r="EN2435" s="166"/>
      <c r="EO2435" s="166"/>
      <c r="EP2435" s="166"/>
      <c r="EQ2435" s="166"/>
      <c r="ER2435" s="166"/>
      <c r="ES2435" s="166"/>
      <c r="ET2435" s="166"/>
      <c r="EU2435" s="166"/>
      <c r="EV2435" s="166"/>
      <c r="EW2435" s="166"/>
      <c r="EX2435" s="166"/>
      <c r="EY2435" s="166"/>
      <c r="EZ2435" s="166"/>
      <c r="FA2435" s="166"/>
      <c r="FB2435" s="166"/>
      <c r="FC2435" s="166"/>
      <c r="FD2435" s="166"/>
      <c r="FE2435" s="166"/>
      <c r="FF2435" s="166"/>
      <c r="FG2435" s="166"/>
      <c r="FH2435" s="166"/>
      <c r="FI2435" s="166"/>
      <c r="FJ2435" s="166"/>
    </row>
    <row r="2436" spans="13:166" s="19" customFormat="1">
      <c r="M2436" s="166"/>
      <c r="N2436" s="166"/>
      <c r="O2436" s="166"/>
      <c r="P2436" s="166"/>
      <c r="Q2436" s="166"/>
      <c r="R2436" s="166"/>
      <c r="S2436" s="166"/>
      <c r="T2436" s="166"/>
      <c r="U2436" s="166"/>
      <c r="V2436" s="166"/>
      <c r="W2436" s="166"/>
      <c r="X2436" s="166"/>
      <c r="Y2436" s="166"/>
      <c r="Z2436" s="166"/>
      <c r="AA2436" s="166"/>
      <c r="AB2436" s="166"/>
      <c r="AC2436" s="166"/>
      <c r="AD2436" s="166"/>
      <c r="AE2436" s="166"/>
      <c r="AF2436" s="166"/>
      <c r="AG2436" s="166"/>
      <c r="AH2436" s="167"/>
      <c r="AI2436" s="167"/>
      <c r="AJ2436" s="167"/>
      <c r="AK2436" s="167"/>
      <c r="AL2436" s="167"/>
      <c r="AM2436" s="167"/>
      <c r="AN2436" s="167"/>
      <c r="AO2436" s="167"/>
      <c r="AP2436" s="167"/>
      <c r="AQ2436" s="167"/>
      <c r="AR2436" s="167"/>
      <c r="AS2436" s="167"/>
      <c r="AT2436" s="167"/>
      <c r="AU2436" s="167"/>
      <c r="AV2436" s="167"/>
      <c r="AW2436" s="167"/>
      <c r="AX2436" s="167"/>
      <c r="AY2436" s="167"/>
      <c r="AZ2436" s="167"/>
      <c r="BA2436" s="167"/>
      <c r="BB2436" s="167"/>
      <c r="BC2436" s="167"/>
      <c r="BD2436" s="167"/>
      <c r="BE2436" s="167"/>
      <c r="BF2436" s="167"/>
      <c r="BG2436" s="167"/>
      <c r="BH2436" s="167"/>
      <c r="BI2436" s="167"/>
      <c r="BJ2436" s="167"/>
      <c r="BK2436" s="167"/>
      <c r="BL2436" s="166"/>
      <c r="BM2436" s="166"/>
      <c r="BN2436" s="166"/>
      <c r="BO2436" s="166"/>
      <c r="BP2436" s="166"/>
      <c r="BQ2436" s="166"/>
      <c r="BR2436" s="166"/>
      <c r="BS2436" s="166"/>
      <c r="BT2436" s="166"/>
      <c r="BU2436" s="166"/>
      <c r="BV2436" s="166"/>
      <c r="BW2436" s="166"/>
      <c r="BX2436" s="166"/>
      <c r="BY2436" s="166"/>
      <c r="BZ2436" s="166"/>
      <c r="CA2436" s="166"/>
      <c r="CB2436" s="166"/>
      <c r="CC2436" s="166"/>
      <c r="CD2436" s="166"/>
      <c r="CE2436" s="166"/>
      <c r="CF2436" s="166"/>
      <c r="CG2436" s="166"/>
      <c r="CH2436" s="166"/>
      <c r="CI2436" s="166"/>
      <c r="CJ2436" s="166"/>
      <c r="CK2436" s="166"/>
      <c r="CL2436" s="166"/>
      <c r="CM2436" s="166"/>
      <c r="CN2436" s="166"/>
      <c r="CO2436" s="166"/>
      <c r="CP2436" s="166"/>
      <c r="CQ2436" s="166"/>
      <c r="CR2436" s="166"/>
      <c r="CS2436" s="166"/>
      <c r="CT2436" s="166"/>
      <c r="CU2436" s="166"/>
      <c r="CV2436" s="166"/>
      <c r="CW2436" s="166"/>
      <c r="CX2436" s="166"/>
      <c r="CY2436" s="166"/>
      <c r="CZ2436" s="166"/>
      <c r="DA2436" s="166"/>
      <c r="DB2436" s="166"/>
      <c r="DC2436" s="166"/>
      <c r="DD2436" s="166"/>
      <c r="DE2436" s="166"/>
      <c r="DF2436" s="166"/>
      <c r="DG2436" s="166"/>
      <c r="DH2436" s="166"/>
      <c r="DI2436" s="166"/>
      <c r="DJ2436" s="166"/>
      <c r="DK2436" s="166"/>
      <c r="DL2436" s="166"/>
      <c r="DM2436" s="166"/>
      <c r="DN2436" s="166"/>
      <c r="DO2436" s="166"/>
      <c r="DP2436" s="166"/>
      <c r="DQ2436" s="166"/>
      <c r="DR2436" s="166"/>
      <c r="DS2436" s="166"/>
      <c r="DT2436" s="166"/>
      <c r="DU2436" s="166"/>
      <c r="DV2436" s="166"/>
      <c r="DW2436" s="166"/>
      <c r="DX2436" s="166"/>
      <c r="DY2436" s="166"/>
      <c r="DZ2436" s="166"/>
      <c r="EA2436" s="166"/>
      <c r="EB2436" s="166"/>
      <c r="EC2436" s="166"/>
      <c r="ED2436" s="166"/>
      <c r="EE2436" s="166"/>
      <c r="EF2436" s="166"/>
      <c r="EG2436" s="166"/>
      <c r="EH2436" s="166"/>
      <c r="EI2436" s="166"/>
      <c r="EJ2436" s="166"/>
      <c r="EK2436" s="166"/>
      <c r="EL2436" s="166"/>
      <c r="EM2436" s="166"/>
      <c r="EN2436" s="166"/>
      <c r="EO2436" s="166"/>
      <c r="EP2436" s="166"/>
      <c r="EQ2436" s="166"/>
      <c r="ER2436" s="166"/>
      <c r="ES2436" s="166"/>
      <c r="ET2436" s="166"/>
      <c r="EU2436" s="166"/>
      <c r="EV2436" s="166"/>
      <c r="EW2436" s="166"/>
      <c r="EX2436" s="166"/>
      <c r="EY2436" s="166"/>
      <c r="EZ2436" s="166"/>
      <c r="FA2436" s="166"/>
      <c r="FB2436" s="166"/>
      <c r="FC2436" s="166"/>
      <c r="FD2436" s="166"/>
      <c r="FE2436" s="166"/>
      <c r="FF2436" s="166"/>
      <c r="FG2436" s="166"/>
      <c r="FH2436" s="166"/>
      <c r="FI2436" s="166"/>
      <c r="FJ2436" s="166"/>
    </row>
    <row r="2437" spans="13:166" s="19" customFormat="1">
      <c r="M2437" s="166"/>
      <c r="N2437" s="166"/>
      <c r="O2437" s="166"/>
      <c r="P2437" s="166"/>
      <c r="Q2437" s="166"/>
      <c r="R2437" s="166"/>
      <c r="S2437" s="166"/>
      <c r="T2437" s="166"/>
      <c r="U2437" s="166"/>
      <c r="V2437" s="166"/>
      <c r="W2437" s="166"/>
      <c r="X2437" s="166"/>
      <c r="Y2437" s="166"/>
      <c r="Z2437" s="166"/>
      <c r="AA2437" s="166"/>
      <c r="AB2437" s="166"/>
      <c r="AC2437" s="166"/>
      <c r="AD2437" s="166"/>
      <c r="AE2437" s="166"/>
      <c r="AF2437" s="166"/>
      <c r="AG2437" s="166"/>
      <c r="AH2437" s="167"/>
      <c r="AI2437" s="167"/>
      <c r="AJ2437" s="167"/>
      <c r="AK2437" s="167"/>
      <c r="AL2437" s="167"/>
      <c r="AM2437" s="167"/>
      <c r="AN2437" s="167"/>
      <c r="AO2437" s="167"/>
      <c r="AP2437" s="167"/>
      <c r="AQ2437" s="167"/>
      <c r="AR2437" s="167"/>
      <c r="AS2437" s="167"/>
      <c r="AT2437" s="167"/>
      <c r="AU2437" s="167"/>
      <c r="AV2437" s="167"/>
      <c r="AW2437" s="167"/>
      <c r="AX2437" s="167"/>
      <c r="AY2437" s="167"/>
      <c r="AZ2437" s="167"/>
      <c r="BA2437" s="167"/>
      <c r="BB2437" s="167"/>
      <c r="BC2437" s="167"/>
      <c r="BD2437" s="167"/>
      <c r="BE2437" s="167"/>
      <c r="BF2437" s="167"/>
      <c r="BG2437" s="167"/>
      <c r="BH2437" s="167"/>
      <c r="BI2437" s="167"/>
      <c r="BJ2437" s="167"/>
      <c r="BK2437" s="167"/>
      <c r="BL2437" s="166"/>
      <c r="BM2437" s="166"/>
      <c r="BN2437" s="166"/>
      <c r="BO2437" s="166"/>
      <c r="BP2437" s="166"/>
      <c r="BQ2437" s="166"/>
      <c r="BR2437" s="166"/>
      <c r="BS2437" s="166"/>
      <c r="BT2437" s="166"/>
      <c r="BU2437" s="166"/>
      <c r="BV2437" s="166"/>
      <c r="BW2437" s="166"/>
      <c r="BX2437" s="166"/>
      <c r="BY2437" s="166"/>
      <c r="BZ2437" s="166"/>
      <c r="CA2437" s="166"/>
      <c r="CB2437" s="166"/>
      <c r="CC2437" s="166"/>
      <c r="CD2437" s="166"/>
      <c r="CE2437" s="166"/>
      <c r="CF2437" s="166"/>
      <c r="CG2437" s="166"/>
      <c r="CH2437" s="166"/>
      <c r="CI2437" s="166"/>
      <c r="CJ2437" s="166"/>
      <c r="CK2437" s="166"/>
      <c r="CL2437" s="166"/>
      <c r="CM2437" s="166"/>
      <c r="CN2437" s="166"/>
      <c r="CO2437" s="166"/>
      <c r="CP2437" s="166"/>
      <c r="CQ2437" s="166"/>
      <c r="CR2437" s="166"/>
      <c r="CS2437" s="166"/>
      <c r="CT2437" s="166"/>
      <c r="CU2437" s="166"/>
      <c r="CV2437" s="166"/>
      <c r="CW2437" s="166"/>
      <c r="CX2437" s="166"/>
      <c r="CY2437" s="166"/>
      <c r="CZ2437" s="166"/>
      <c r="DA2437" s="166"/>
      <c r="DB2437" s="166"/>
      <c r="DC2437" s="166"/>
      <c r="DD2437" s="166"/>
      <c r="DE2437" s="166"/>
      <c r="DF2437" s="166"/>
      <c r="DG2437" s="166"/>
      <c r="DH2437" s="166"/>
      <c r="DI2437" s="166"/>
      <c r="DJ2437" s="166"/>
      <c r="DK2437" s="166"/>
      <c r="DL2437" s="166"/>
      <c r="DM2437" s="166"/>
      <c r="DN2437" s="166"/>
      <c r="DO2437" s="166"/>
      <c r="DP2437" s="166"/>
      <c r="DQ2437" s="166"/>
      <c r="DR2437" s="166"/>
      <c r="DS2437" s="166"/>
      <c r="DT2437" s="166"/>
      <c r="DU2437" s="166"/>
      <c r="DV2437" s="166"/>
      <c r="DW2437" s="166"/>
      <c r="DX2437" s="166"/>
      <c r="DY2437" s="166"/>
      <c r="DZ2437" s="166"/>
      <c r="EA2437" s="166"/>
      <c r="EB2437" s="166"/>
      <c r="EC2437" s="166"/>
      <c r="ED2437" s="166"/>
      <c r="EE2437" s="166"/>
      <c r="EF2437" s="166"/>
      <c r="EG2437" s="166"/>
      <c r="EH2437" s="166"/>
      <c r="EI2437" s="166"/>
      <c r="EJ2437" s="166"/>
      <c r="EK2437" s="166"/>
      <c r="EL2437" s="166"/>
      <c r="EM2437" s="166"/>
      <c r="EN2437" s="166"/>
      <c r="EO2437" s="166"/>
      <c r="EP2437" s="166"/>
      <c r="EQ2437" s="166"/>
      <c r="ER2437" s="166"/>
      <c r="ES2437" s="166"/>
      <c r="ET2437" s="166"/>
      <c r="EU2437" s="166"/>
      <c r="EV2437" s="166"/>
      <c r="EW2437" s="166"/>
      <c r="EX2437" s="166"/>
      <c r="EY2437" s="166"/>
      <c r="EZ2437" s="166"/>
      <c r="FA2437" s="166"/>
      <c r="FB2437" s="166"/>
      <c r="FC2437" s="166"/>
      <c r="FD2437" s="166"/>
      <c r="FE2437" s="166"/>
      <c r="FF2437" s="166"/>
      <c r="FG2437" s="166"/>
      <c r="FH2437" s="166"/>
      <c r="FI2437" s="166"/>
      <c r="FJ2437" s="166"/>
    </row>
    <row r="2438" spans="13:166" s="19" customFormat="1">
      <c r="M2438" s="166"/>
      <c r="N2438" s="166"/>
      <c r="O2438" s="166"/>
      <c r="P2438" s="166"/>
      <c r="Q2438" s="166"/>
      <c r="R2438" s="166"/>
      <c r="S2438" s="166"/>
      <c r="T2438" s="166"/>
      <c r="U2438" s="166"/>
      <c r="V2438" s="166"/>
      <c r="W2438" s="166"/>
      <c r="X2438" s="166"/>
      <c r="Y2438" s="166"/>
      <c r="Z2438" s="166"/>
      <c r="AA2438" s="166"/>
      <c r="AB2438" s="166"/>
      <c r="AC2438" s="166"/>
      <c r="AD2438" s="166"/>
      <c r="AE2438" s="166"/>
      <c r="AF2438" s="166"/>
      <c r="AG2438" s="166"/>
      <c r="AH2438" s="167"/>
      <c r="AI2438" s="167"/>
      <c r="AJ2438" s="167"/>
      <c r="AK2438" s="167"/>
      <c r="AL2438" s="167"/>
      <c r="AM2438" s="167"/>
      <c r="AN2438" s="167"/>
      <c r="AO2438" s="167"/>
      <c r="AP2438" s="167"/>
      <c r="AQ2438" s="167"/>
      <c r="AR2438" s="167"/>
      <c r="AS2438" s="167"/>
      <c r="AT2438" s="167"/>
      <c r="AU2438" s="167"/>
      <c r="AV2438" s="167"/>
      <c r="AW2438" s="167"/>
      <c r="AX2438" s="167"/>
      <c r="AY2438" s="167"/>
      <c r="AZ2438" s="167"/>
      <c r="BA2438" s="167"/>
      <c r="BB2438" s="167"/>
      <c r="BC2438" s="167"/>
      <c r="BD2438" s="167"/>
      <c r="BE2438" s="167"/>
      <c r="BF2438" s="167"/>
      <c r="BG2438" s="167"/>
      <c r="BH2438" s="167"/>
      <c r="BI2438" s="167"/>
      <c r="BJ2438" s="167"/>
      <c r="BK2438" s="167"/>
      <c r="BL2438" s="166"/>
      <c r="BM2438" s="166"/>
      <c r="BN2438" s="166"/>
      <c r="BO2438" s="166"/>
      <c r="BP2438" s="166"/>
      <c r="BQ2438" s="166"/>
      <c r="BR2438" s="166"/>
      <c r="BS2438" s="166"/>
      <c r="BT2438" s="166"/>
      <c r="BU2438" s="166"/>
      <c r="BV2438" s="166"/>
      <c r="BW2438" s="166"/>
      <c r="BX2438" s="166"/>
      <c r="BY2438" s="166"/>
      <c r="BZ2438" s="166"/>
      <c r="CA2438" s="166"/>
      <c r="CB2438" s="166"/>
      <c r="CC2438" s="166"/>
      <c r="CD2438" s="166"/>
      <c r="CE2438" s="166"/>
      <c r="CF2438" s="166"/>
      <c r="CG2438" s="166"/>
      <c r="CH2438" s="166"/>
      <c r="CI2438" s="166"/>
      <c r="CJ2438" s="166"/>
      <c r="CK2438" s="166"/>
      <c r="CL2438" s="166"/>
      <c r="CM2438" s="166"/>
      <c r="CN2438" s="166"/>
      <c r="CO2438" s="166"/>
      <c r="CP2438" s="166"/>
      <c r="CQ2438" s="166"/>
      <c r="CR2438" s="166"/>
      <c r="CS2438" s="166"/>
      <c r="CT2438" s="166"/>
      <c r="CU2438" s="166"/>
      <c r="CV2438" s="166"/>
      <c r="CW2438" s="166"/>
      <c r="CX2438" s="166"/>
      <c r="CY2438" s="166"/>
      <c r="CZ2438" s="166"/>
      <c r="DA2438" s="166"/>
      <c r="DB2438" s="166"/>
      <c r="DC2438" s="166"/>
      <c r="DD2438" s="166"/>
      <c r="DE2438" s="166"/>
      <c r="DF2438" s="166"/>
      <c r="DG2438" s="166"/>
      <c r="DH2438" s="166"/>
      <c r="DI2438" s="166"/>
      <c r="DJ2438" s="166"/>
      <c r="DK2438" s="166"/>
      <c r="DL2438" s="166"/>
      <c r="DM2438" s="166"/>
      <c r="DN2438" s="166"/>
      <c r="DO2438" s="166"/>
      <c r="DP2438" s="166"/>
      <c r="DQ2438" s="166"/>
      <c r="DR2438" s="166"/>
      <c r="DS2438" s="166"/>
      <c r="DT2438" s="166"/>
      <c r="DU2438" s="166"/>
      <c r="DV2438" s="166"/>
      <c r="DW2438" s="166"/>
      <c r="DX2438" s="166"/>
      <c r="DY2438" s="166"/>
      <c r="DZ2438" s="166"/>
      <c r="EA2438" s="166"/>
      <c r="EB2438" s="166"/>
      <c r="EC2438" s="166"/>
      <c r="ED2438" s="166"/>
      <c r="EE2438" s="166"/>
      <c r="EF2438" s="166"/>
      <c r="EG2438" s="166"/>
      <c r="EH2438" s="166"/>
      <c r="EI2438" s="166"/>
      <c r="EJ2438" s="166"/>
      <c r="EK2438" s="166"/>
      <c r="EL2438" s="166"/>
      <c r="EM2438" s="166"/>
      <c r="EN2438" s="166"/>
      <c r="EO2438" s="166"/>
      <c r="EP2438" s="166"/>
      <c r="EQ2438" s="166"/>
      <c r="ER2438" s="166"/>
      <c r="ES2438" s="166"/>
      <c r="ET2438" s="166"/>
      <c r="EU2438" s="166"/>
      <c r="EV2438" s="166"/>
      <c r="EW2438" s="166"/>
      <c r="EX2438" s="166"/>
      <c r="EY2438" s="166"/>
      <c r="EZ2438" s="166"/>
      <c r="FA2438" s="166"/>
      <c r="FB2438" s="166"/>
      <c r="FC2438" s="166"/>
      <c r="FD2438" s="166"/>
      <c r="FE2438" s="166"/>
      <c r="FF2438" s="166"/>
      <c r="FG2438" s="166"/>
      <c r="FH2438" s="166"/>
      <c r="FI2438" s="166"/>
      <c r="FJ2438" s="166"/>
    </row>
    <row r="2439" spans="13:166" s="19" customFormat="1">
      <c r="M2439" s="166"/>
      <c r="N2439" s="166"/>
      <c r="O2439" s="166"/>
      <c r="P2439" s="166"/>
      <c r="Q2439" s="166"/>
      <c r="R2439" s="166"/>
      <c r="S2439" s="166"/>
      <c r="T2439" s="166"/>
      <c r="U2439" s="166"/>
      <c r="V2439" s="166"/>
      <c r="W2439" s="166"/>
      <c r="X2439" s="166"/>
      <c r="Y2439" s="166"/>
      <c r="Z2439" s="166"/>
      <c r="AA2439" s="166"/>
      <c r="AB2439" s="166"/>
      <c r="AC2439" s="166"/>
      <c r="AD2439" s="166"/>
      <c r="AE2439" s="166"/>
      <c r="AF2439" s="166"/>
      <c r="AG2439" s="166"/>
      <c r="AH2439" s="167"/>
      <c r="AI2439" s="167"/>
      <c r="AJ2439" s="167"/>
      <c r="AK2439" s="167"/>
      <c r="AL2439" s="167"/>
      <c r="AM2439" s="167"/>
      <c r="AN2439" s="167"/>
      <c r="AO2439" s="167"/>
      <c r="AP2439" s="167"/>
      <c r="AQ2439" s="167"/>
      <c r="AR2439" s="167"/>
      <c r="AS2439" s="167"/>
      <c r="AT2439" s="167"/>
      <c r="AU2439" s="167"/>
      <c r="AV2439" s="167"/>
      <c r="AW2439" s="167"/>
      <c r="AX2439" s="167"/>
      <c r="AY2439" s="167"/>
      <c r="AZ2439" s="167"/>
      <c r="BA2439" s="167"/>
      <c r="BB2439" s="167"/>
      <c r="BC2439" s="167"/>
      <c r="BD2439" s="167"/>
      <c r="BE2439" s="167"/>
      <c r="BF2439" s="167"/>
      <c r="BG2439" s="167"/>
      <c r="BH2439" s="167"/>
      <c r="BI2439" s="167"/>
      <c r="BJ2439" s="167"/>
      <c r="BK2439" s="167"/>
      <c r="BL2439" s="166"/>
      <c r="BM2439" s="166"/>
      <c r="BN2439" s="166"/>
      <c r="BO2439" s="166"/>
      <c r="BP2439" s="166"/>
      <c r="BQ2439" s="166"/>
      <c r="BR2439" s="166"/>
      <c r="BS2439" s="166"/>
      <c r="BT2439" s="166"/>
      <c r="BU2439" s="166"/>
      <c r="BV2439" s="166"/>
      <c r="BW2439" s="166"/>
      <c r="BX2439" s="166"/>
      <c r="BY2439" s="166"/>
      <c r="BZ2439" s="166"/>
      <c r="CA2439" s="166"/>
      <c r="CB2439" s="166"/>
      <c r="CC2439" s="166"/>
      <c r="CD2439" s="166"/>
      <c r="CE2439" s="166"/>
      <c r="CF2439" s="166"/>
      <c r="CG2439" s="166"/>
      <c r="CH2439" s="166"/>
      <c r="CI2439" s="166"/>
      <c r="CJ2439" s="166"/>
      <c r="CK2439" s="166"/>
      <c r="CL2439" s="166"/>
      <c r="CM2439" s="166"/>
      <c r="CN2439" s="166"/>
      <c r="CO2439" s="166"/>
      <c r="CP2439" s="166"/>
      <c r="CQ2439" s="166"/>
      <c r="CR2439" s="166"/>
      <c r="CS2439" s="166"/>
      <c r="CT2439" s="166"/>
      <c r="CU2439" s="166"/>
      <c r="CV2439" s="166"/>
      <c r="CW2439" s="166"/>
      <c r="CX2439" s="166"/>
      <c r="CY2439" s="166"/>
      <c r="CZ2439" s="166"/>
      <c r="DA2439" s="166"/>
      <c r="DB2439" s="166"/>
      <c r="DC2439" s="166"/>
      <c r="DD2439" s="166"/>
      <c r="DE2439" s="166"/>
      <c r="DF2439" s="166"/>
      <c r="DG2439" s="166"/>
      <c r="DH2439" s="166"/>
      <c r="DI2439" s="166"/>
      <c r="DJ2439" s="166"/>
      <c r="DK2439" s="166"/>
      <c r="DL2439" s="166"/>
      <c r="DM2439" s="166"/>
      <c r="DN2439" s="166"/>
      <c r="DO2439" s="166"/>
      <c r="DP2439" s="166"/>
      <c r="DQ2439" s="166"/>
      <c r="DR2439" s="166"/>
      <c r="DS2439" s="166"/>
      <c r="DT2439" s="166"/>
      <c r="DU2439" s="166"/>
      <c r="DV2439" s="166"/>
      <c r="DW2439" s="166"/>
      <c r="DX2439" s="166"/>
      <c r="DY2439" s="166"/>
      <c r="DZ2439" s="166"/>
      <c r="EA2439" s="166"/>
      <c r="EB2439" s="166"/>
      <c r="EC2439" s="166"/>
      <c r="ED2439" s="166"/>
      <c r="EE2439" s="166"/>
      <c r="EF2439" s="166"/>
      <c r="EG2439" s="166"/>
      <c r="EH2439" s="166"/>
      <c r="EI2439" s="166"/>
      <c r="EJ2439" s="166"/>
      <c r="EK2439" s="166"/>
      <c r="EL2439" s="166"/>
      <c r="EM2439" s="166"/>
      <c r="EN2439" s="166"/>
      <c r="EO2439" s="166"/>
      <c r="EP2439" s="166"/>
      <c r="EQ2439" s="166"/>
      <c r="ER2439" s="166"/>
      <c r="ES2439" s="166"/>
      <c r="ET2439" s="166"/>
      <c r="EU2439" s="166"/>
      <c r="EV2439" s="166"/>
      <c r="EW2439" s="166"/>
      <c r="EX2439" s="166"/>
      <c r="EY2439" s="166"/>
      <c r="EZ2439" s="166"/>
      <c r="FA2439" s="166"/>
      <c r="FB2439" s="166"/>
      <c r="FC2439" s="166"/>
      <c r="FD2439" s="166"/>
      <c r="FE2439" s="166"/>
      <c r="FF2439" s="166"/>
      <c r="FG2439" s="166"/>
      <c r="FH2439" s="166"/>
      <c r="FI2439" s="166"/>
      <c r="FJ2439" s="166"/>
    </row>
    <row r="2440" spans="13:166" s="19" customFormat="1">
      <c r="M2440" s="166"/>
      <c r="N2440" s="166"/>
      <c r="O2440" s="166"/>
      <c r="P2440" s="166"/>
      <c r="Q2440" s="166"/>
      <c r="R2440" s="166"/>
      <c r="S2440" s="166"/>
      <c r="T2440" s="166"/>
      <c r="U2440" s="166"/>
      <c r="V2440" s="166"/>
      <c r="W2440" s="166"/>
      <c r="X2440" s="166"/>
      <c r="Y2440" s="166"/>
      <c r="Z2440" s="166"/>
      <c r="AA2440" s="166"/>
      <c r="AB2440" s="166"/>
      <c r="AC2440" s="166"/>
      <c r="AD2440" s="166"/>
      <c r="AE2440" s="166"/>
      <c r="AF2440" s="166"/>
      <c r="AG2440" s="166"/>
      <c r="AH2440" s="167"/>
      <c r="AI2440" s="167"/>
      <c r="AJ2440" s="167"/>
      <c r="AK2440" s="167"/>
      <c r="AL2440" s="167"/>
      <c r="AM2440" s="167"/>
      <c r="AN2440" s="167"/>
      <c r="AO2440" s="167"/>
      <c r="AP2440" s="167"/>
      <c r="AQ2440" s="167"/>
      <c r="AR2440" s="167"/>
      <c r="AS2440" s="167"/>
      <c r="AT2440" s="167"/>
      <c r="AU2440" s="167"/>
      <c r="AV2440" s="167"/>
      <c r="AW2440" s="167"/>
      <c r="AX2440" s="167"/>
      <c r="AY2440" s="167"/>
      <c r="AZ2440" s="167"/>
      <c r="BA2440" s="167"/>
      <c r="BB2440" s="167"/>
      <c r="BC2440" s="167"/>
      <c r="BD2440" s="167"/>
      <c r="BE2440" s="167"/>
      <c r="BF2440" s="167"/>
      <c r="BG2440" s="167"/>
      <c r="BH2440" s="167"/>
      <c r="BI2440" s="167"/>
      <c r="BJ2440" s="167"/>
      <c r="BK2440" s="167"/>
      <c r="BL2440" s="166"/>
      <c r="BM2440" s="166"/>
      <c r="BN2440" s="166"/>
      <c r="BO2440" s="166"/>
      <c r="BP2440" s="166"/>
      <c r="BQ2440" s="166"/>
      <c r="BR2440" s="166"/>
      <c r="BS2440" s="166"/>
      <c r="BT2440" s="166"/>
      <c r="BU2440" s="166"/>
      <c r="BV2440" s="166"/>
      <c r="BW2440" s="166"/>
      <c r="BX2440" s="166"/>
      <c r="BY2440" s="166"/>
      <c r="BZ2440" s="166"/>
      <c r="CA2440" s="166"/>
      <c r="CB2440" s="166"/>
      <c r="CC2440" s="166"/>
      <c r="CD2440" s="166"/>
      <c r="CE2440" s="166"/>
      <c r="CF2440" s="166"/>
      <c r="CG2440" s="166"/>
      <c r="CH2440" s="166"/>
      <c r="CI2440" s="166"/>
      <c r="CJ2440" s="166"/>
      <c r="CK2440" s="166"/>
      <c r="CL2440" s="166"/>
      <c r="CM2440" s="166"/>
      <c r="CN2440" s="166"/>
      <c r="CO2440" s="166"/>
      <c r="CP2440" s="166"/>
      <c r="CQ2440" s="166"/>
      <c r="CR2440" s="166"/>
      <c r="CS2440" s="166"/>
      <c r="CT2440" s="166"/>
      <c r="CU2440" s="166"/>
      <c r="CV2440" s="166"/>
      <c r="CW2440" s="166"/>
      <c r="CX2440" s="166"/>
      <c r="CY2440" s="166"/>
      <c r="CZ2440" s="166"/>
      <c r="DA2440" s="166"/>
      <c r="DB2440" s="166"/>
      <c r="DC2440" s="166"/>
      <c r="DD2440" s="166"/>
      <c r="DE2440" s="166"/>
      <c r="DF2440" s="166"/>
      <c r="DG2440" s="166"/>
      <c r="DH2440" s="166"/>
      <c r="DI2440" s="166"/>
      <c r="DJ2440" s="166"/>
      <c r="DK2440" s="166"/>
      <c r="DL2440" s="166"/>
      <c r="DM2440" s="166"/>
      <c r="DN2440" s="166"/>
      <c r="DO2440" s="166"/>
      <c r="DP2440" s="166"/>
      <c r="DQ2440" s="166"/>
      <c r="DR2440" s="166"/>
      <c r="DS2440" s="166"/>
      <c r="DT2440" s="166"/>
      <c r="DU2440" s="166"/>
      <c r="DV2440" s="166"/>
      <c r="DW2440" s="166"/>
      <c r="DX2440" s="166"/>
      <c r="DY2440" s="166"/>
      <c r="DZ2440" s="166"/>
      <c r="EA2440" s="166"/>
      <c r="EB2440" s="166"/>
      <c r="EC2440" s="166"/>
      <c r="ED2440" s="166"/>
      <c r="EE2440" s="166"/>
      <c r="EF2440" s="166"/>
      <c r="EG2440" s="166"/>
      <c r="EH2440" s="166"/>
      <c r="EI2440" s="166"/>
      <c r="EJ2440" s="166"/>
      <c r="EK2440" s="166"/>
      <c r="EL2440" s="166"/>
      <c r="EM2440" s="166"/>
      <c r="EN2440" s="166"/>
      <c r="EO2440" s="166"/>
      <c r="EP2440" s="166"/>
      <c r="EQ2440" s="166"/>
      <c r="ER2440" s="166"/>
      <c r="ES2440" s="166"/>
      <c r="ET2440" s="166"/>
      <c r="EU2440" s="166"/>
      <c r="EV2440" s="166"/>
      <c r="EW2440" s="166"/>
      <c r="EX2440" s="166"/>
      <c r="EY2440" s="166"/>
      <c r="EZ2440" s="166"/>
      <c r="FA2440" s="166"/>
      <c r="FB2440" s="166"/>
      <c r="FC2440" s="166"/>
      <c r="FD2440" s="166"/>
      <c r="FE2440" s="166"/>
      <c r="FF2440" s="166"/>
      <c r="FG2440" s="166"/>
      <c r="FH2440" s="166"/>
      <c r="FI2440" s="166"/>
      <c r="FJ2440" s="166"/>
    </row>
    <row r="2441" spans="13:166" s="19" customFormat="1">
      <c r="M2441" s="166"/>
      <c r="N2441" s="166"/>
      <c r="O2441" s="166"/>
      <c r="P2441" s="166"/>
      <c r="Q2441" s="166"/>
      <c r="R2441" s="166"/>
      <c r="S2441" s="166"/>
      <c r="T2441" s="166"/>
      <c r="U2441" s="166"/>
      <c r="V2441" s="166"/>
      <c r="W2441" s="166"/>
      <c r="X2441" s="166"/>
      <c r="Y2441" s="166"/>
      <c r="Z2441" s="166"/>
      <c r="AA2441" s="166"/>
      <c r="AB2441" s="166"/>
      <c r="AC2441" s="166"/>
      <c r="AD2441" s="166"/>
      <c r="AE2441" s="166"/>
      <c r="AF2441" s="166"/>
      <c r="AG2441" s="166"/>
      <c r="AH2441" s="167"/>
      <c r="AI2441" s="167"/>
      <c r="AJ2441" s="167"/>
      <c r="AK2441" s="167"/>
      <c r="AL2441" s="167"/>
      <c r="AM2441" s="167"/>
      <c r="AN2441" s="167"/>
      <c r="AO2441" s="167"/>
      <c r="AP2441" s="167"/>
      <c r="AQ2441" s="167"/>
      <c r="AR2441" s="167"/>
      <c r="AS2441" s="167"/>
      <c r="AT2441" s="167"/>
      <c r="AU2441" s="167"/>
      <c r="AV2441" s="167"/>
      <c r="AW2441" s="167"/>
      <c r="AX2441" s="167"/>
      <c r="AY2441" s="167"/>
      <c r="AZ2441" s="167"/>
      <c r="BA2441" s="167"/>
      <c r="BB2441" s="167"/>
      <c r="BC2441" s="167"/>
      <c r="BD2441" s="167"/>
      <c r="BE2441" s="167"/>
      <c r="BF2441" s="167"/>
      <c r="BG2441" s="167"/>
      <c r="BH2441" s="167"/>
      <c r="BI2441" s="167"/>
      <c r="BJ2441" s="167"/>
      <c r="BK2441" s="167"/>
      <c r="BL2441" s="166"/>
      <c r="BM2441" s="166"/>
      <c r="BN2441" s="166"/>
      <c r="BO2441" s="166"/>
      <c r="BP2441" s="166"/>
      <c r="BQ2441" s="166"/>
      <c r="BR2441" s="166"/>
      <c r="BS2441" s="166"/>
      <c r="BT2441" s="166"/>
      <c r="BU2441" s="166"/>
      <c r="BV2441" s="166"/>
      <c r="BW2441" s="166"/>
      <c r="BX2441" s="166"/>
      <c r="BY2441" s="166"/>
      <c r="BZ2441" s="166"/>
      <c r="CA2441" s="166"/>
      <c r="CB2441" s="166"/>
      <c r="CC2441" s="166"/>
      <c r="CD2441" s="166"/>
      <c r="CE2441" s="166"/>
      <c r="CF2441" s="166"/>
      <c r="CG2441" s="166"/>
      <c r="CH2441" s="166"/>
      <c r="CI2441" s="166"/>
      <c r="CJ2441" s="166"/>
      <c r="CK2441" s="166"/>
      <c r="CL2441" s="166"/>
      <c r="CM2441" s="166"/>
      <c r="CN2441" s="166"/>
      <c r="CO2441" s="166"/>
      <c r="CP2441" s="166"/>
      <c r="CQ2441" s="166"/>
      <c r="CR2441" s="166"/>
      <c r="CS2441" s="166"/>
      <c r="CT2441" s="166"/>
      <c r="CU2441" s="166"/>
      <c r="CV2441" s="166"/>
      <c r="CW2441" s="166"/>
      <c r="CX2441" s="166"/>
      <c r="CY2441" s="166"/>
      <c r="CZ2441" s="166"/>
      <c r="DA2441" s="166"/>
      <c r="DB2441" s="166"/>
      <c r="DC2441" s="166"/>
      <c r="DD2441" s="166"/>
      <c r="DE2441" s="166"/>
      <c r="DF2441" s="166"/>
      <c r="DG2441" s="166"/>
      <c r="DH2441" s="166"/>
      <c r="DI2441" s="166"/>
      <c r="DJ2441" s="166"/>
      <c r="DK2441" s="166"/>
      <c r="DL2441" s="166"/>
      <c r="DM2441" s="166"/>
      <c r="DN2441" s="166"/>
      <c r="DO2441" s="166"/>
      <c r="DP2441" s="166"/>
      <c r="DQ2441" s="166"/>
      <c r="DR2441" s="166"/>
      <c r="DS2441" s="166"/>
      <c r="DT2441" s="166"/>
      <c r="DU2441" s="166"/>
      <c r="DV2441" s="166"/>
      <c r="DW2441" s="166"/>
      <c r="DX2441" s="166"/>
      <c r="DY2441" s="166"/>
      <c r="DZ2441" s="166"/>
      <c r="EA2441" s="166"/>
      <c r="EB2441" s="166"/>
      <c r="EC2441" s="166"/>
      <c r="ED2441" s="166"/>
      <c r="EE2441" s="166"/>
      <c r="EF2441" s="166"/>
      <c r="EG2441" s="166"/>
      <c r="EH2441" s="166"/>
      <c r="EI2441" s="166"/>
      <c r="EJ2441" s="166"/>
      <c r="EK2441" s="166"/>
      <c r="EL2441" s="166"/>
      <c r="EM2441" s="166"/>
      <c r="EN2441" s="166"/>
      <c r="EO2441" s="166"/>
      <c r="EP2441" s="166"/>
      <c r="EQ2441" s="166"/>
      <c r="ER2441" s="166"/>
      <c r="ES2441" s="166"/>
      <c r="ET2441" s="166"/>
      <c r="EU2441" s="166"/>
      <c r="EV2441" s="166"/>
      <c r="EW2441" s="166"/>
      <c r="EX2441" s="166"/>
      <c r="EY2441" s="166"/>
      <c r="EZ2441" s="166"/>
      <c r="FA2441" s="166"/>
      <c r="FB2441" s="166"/>
      <c r="FC2441" s="166"/>
      <c r="FD2441" s="166"/>
      <c r="FE2441" s="166"/>
      <c r="FF2441" s="166"/>
      <c r="FG2441" s="166"/>
      <c r="FH2441" s="166"/>
      <c r="FI2441" s="166"/>
      <c r="FJ2441" s="166"/>
    </row>
    <row r="2442" spans="13:166" s="19" customFormat="1">
      <c r="M2442" s="166"/>
      <c r="N2442" s="166"/>
      <c r="O2442" s="166"/>
      <c r="P2442" s="166"/>
      <c r="Q2442" s="166"/>
      <c r="R2442" s="166"/>
      <c r="S2442" s="166"/>
      <c r="T2442" s="166"/>
      <c r="U2442" s="166"/>
      <c r="V2442" s="166"/>
      <c r="W2442" s="166"/>
      <c r="X2442" s="166"/>
      <c r="Y2442" s="166"/>
      <c r="Z2442" s="166"/>
      <c r="AA2442" s="166"/>
      <c r="AB2442" s="166"/>
      <c r="AC2442" s="166"/>
      <c r="AD2442" s="166"/>
      <c r="AE2442" s="166"/>
      <c r="AF2442" s="166"/>
      <c r="AG2442" s="166"/>
      <c r="AH2442" s="167"/>
      <c r="AI2442" s="167"/>
      <c r="AJ2442" s="167"/>
      <c r="AK2442" s="167"/>
      <c r="AL2442" s="167"/>
      <c r="AM2442" s="167"/>
      <c r="AN2442" s="167"/>
      <c r="AO2442" s="167"/>
      <c r="AP2442" s="167"/>
      <c r="AQ2442" s="167"/>
      <c r="AR2442" s="167"/>
      <c r="AS2442" s="167"/>
      <c r="AT2442" s="167"/>
      <c r="AU2442" s="167"/>
      <c r="AV2442" s="167"/>
      <c r="AW2442" s="167"/>
      <c r="AX2442" s="167"/>
      <c r="AY2442" s="167"/>
      <c r="AZ2442" s="167"/>
      <c r="BA2442" s="167"/>
      <c r="BB2442" s="167"/>
      <c r="BC2442" s="167"/>
      <c r="BD2442" s="167"/>
      <c r="BE2442" s="167"/>
      <c r="BF2442" s="167"/>
      <c r="BG2442" s="167"/>
      <c r="BH2442" s="167"/>
      <c r="BI2442" s="167"/>
      <c r="BJ2442" s="167"/>
      <c r="BK2442" s="167"/>
      <c r="BL2442" s="166"/>
      <c r="BM2442" s="166"/>
      <c r="BN2442" s="166"/>
      <c r="BO2442" s="166"/>
      <c r="BP2442" s="166"/>
      <c r="BQ2442" s="166"/>
      <c r="BR2442" s="166"/>
      <c r="BS2442" s="166"/>
      <c r="BT2442" s="166"/>
      <c r="BU2442" s="166"/>
      <c r="BV2442" s="166"/>
      <c r="BW2442" s="166"/>
      <c r="BX2442" s="166"/>
      <c r="BY2442" s="166"/>
      <c r="BZ2442" s="166"/>
      <c r="CA2442" s="166"/>
      <c r="CB2442" s="166"/>
      <c r="CC2442" s="166"/>
      <c r="CD2442" s="166"/>
      <c r="CE2442" s="166"/>
      <c r="CF2442" s="166"/>
      <c r="CG2442" s="166"/>
      <c r="CH2442" s="166"/>
      <c r="CI2442" s="166"/>
      <c r="CJ2442" s="166"/>
      <c r="CK2442" s="166"/>
      <c r="CL2442" s="166"/>
      <c r="CM2442" s="166"/>
      <c r="CN2442" s="166"/>
      <c r="CO2442" s="166"/>
      <c r="CP2442" s="166"/>
      <c r="CQ2442" s="166"/>
      <c r="CR2442" s="166"/>
      <c r="CS2442" s="166"/>
      <c r="CT2442" s="166"/>
      <c r="CU2442" s="166"/>
      <c r="CV2442" s="166"/>
      <c r="CW2442" s="166"/>
      <c r="CX2442" s="166"/>
      <c r="CY2442" s="166"/>
      <c r="CZ2442" s="166"/>
      <c r="DA2442" s="166"/>
      <c r="DB2442" s="166"/>
      <c r="DC2442" s="166"/>
      <c r="DD2442" s="166"/>
      <c r="DE2442" s="166"/>
      <c r="DF2442" s="166"/>
      <c r="DG2442" s="166"/>
      <c r="DH2442" s="166"/>
      <c r="DI2442" s="166"/>
      <c r="DJ2442" s="166"/>
      <c r="DK2442" s="166"/>
      <c r="DL2442" s="166"/>
      <c r="DM2442" s="166"/>
      <c r="DN2442" s="166"/>
      <c r="DO2442" s="166"/>
      <c r="DP2442" s="166"/>
      <c r="DQ2442" s="166"/>
      <c r="DR2442" s="166"/>
      <c r="DS2442" s="166"/>
      <c r="DT2442" s="166"/>
      <c r="DU2442" s="166"/>
      <c r="DV2442" s="166"/>
      <c r="DW2442" s="166"/>
      <c r="DX2442" s="166"/>
      <c r="DY2442" s="166"/>
      <c r="DZ2442" s="166"/>
      <c r="EA2442" s="166"/>
      <c r="EB2442" s="166"/>
      <c r="EC2442" s="166"/>
      <c r="ED2442" s="166"/>
      <c r="EE2442" s="166"/>
      <c r="EF2442" s="166"/>
      <c r="EG2442" s="166"/>
      <c r="EH2442" s="166"/>
      <c r="EI2442" s="166"/>
      <c r="EJ2442" s="166"/>
      <c r="EK2442" s="166"/>
      <c r="EL2442" s="166"/>
      <c r="EM2442" s="166"/>
      <c r="EN2442" s="166"/>
      <c r="EO2442" s="166"/>
      <c r="EP2442" s="166"/>
      <c r="EQ2442" s="166"/>
      <c r="ER2442" s="166"/>
      <c r="ES2442" s="166"/>
      <c r="ET2442" s="166"/>
      <c r="EU2442" s="166"/>
      <c r="EV2442" s="166"/>
      <c r="EW2442" s="166"/>
      <c r="EX2442" s="166"/>
      <c r="EY2442" s="166"/>
      <c r="EZ2442" s="166"/>
      <c r="FA2442" s="166"/>
      <c r="FB2442" s="166"/>
      <c r="FC2442" s="166"/>
      <c r="FD2442" s="166"/>
      <c r="FE2442" s="166"/>
      <c r="FF2442" s="166"/>
      <c r="FG2442" s="166"/>
      <c r="FH2442" s="166"/>
      <c r="FI2442" s="166"/>
      <c r="FJ2442" s="166"/>
    </row>
    <row r="2443" spans="13:166" s="19" customFormat="1">
      <c r="M2443" s="166"/>
      <c r="N2443" s="166"/>
      <c r="O2443" s="166"/>
      <c r="P2443" s="166"/>
      <c r="Q2443" s="166"/>
      <c r="R2443" s="166"/>
      <c r="S2443" s="166"/>
      <c r="T2443" s="166"/>
      <c r="U2443" s="166"/>
      <c r="V2443" s="166"/>
      <c r="W2443" s="166"/>
      <c r="X2443" s="166"/>
      <c r="Y2443" s="166"/>
      <c r="Z2443" s="166"/>
      <c r="AA2443" s="166"/>
      <c r="AB2443" s="166"/>
      <c r="AC2443" s="166"/>
      <c r="AD2443" s="166"/>
      <c r="AE2443" s="166"/>
      <c r="AF2443" s="166"/>
      <c r="AG2443" s="166"/>
      <c r="AH2443" s="167"/>
      <c r="AI2443" s="167"/>
      <c r="AJ2443" s="167"/>
      <c r="AK2443" s="167"/>
      <c r="AL2443" s="167"/>
      <c r="AM2443" s="167"/>
      <c r="AN2443" s="167"/>
      <c r="AO2443" s="167"/>
      <c r="AP2443" s="167"/>
      <c r="AQ2443" s="167"/>
      <c r="AR2443" s="167"/>
      <c r="AS2443" s="167"/>
      <c r="AT2443" s="167"/>
      <c r="AU2443" s="167"/>
      <c r="AV2443" s="167"/>
      <c r="AW2443" s="167"/>
      <c r="AX2443" s="167"/>
      <c r="AY2443" s="167"/>
      <c r="AZ2443" s="167"/>
      <c r="BA2443" s="167"/>
      <c r="BB2443" s="167"/>
      <c r="BC2443" s="167"/>
      <c r="BD2443" s="167"/>
      <c r="BE2443" s="167"/>
      <c r="BF2443" s="167"/>
      <c r="BG2443" s="167"/>
      <c r="BH2443" s="167"/>
      <c r="BI2443" s="167"/>
      <c r="BJ2443" s="167"/>
      <c r="BK2443" s="167"/>
      <c r="BL2443" s="166"/>
      <c r="BM2443" s="166"/>
      <c r="BN2443" s="166"/>
      <c r="BO2443" s="166"/>
      <c r="BP2443" s="166"/>
      <c r="BQ2443" s="166"/>
      <c r="BR2443" s="166"/>
      <c r="BS2443" s="166"/>
      <c r="BT2443" s="166"/>
      <c r="BU2443" s="166"/>
      <c r="BV2443" s="166"/>
      <c r="BW2443" s="166"/>
      <c r="BX2443" s="166"/>
      <c r="BY2443" s="166"/>
      <c r="BZ2443" s="166"/>
      <c r="CA2443" s="166"/>
      <c r="CB2443" s="166"/>
      <c r="CC2443" s="166"/>
      <c r="CD2443" s="166"/>
      <c r="CE2443" s="166"/>
      <c r="CF2443" s="166"/>
      <c r="CG2443" s="166"/>
      <c r="CH2443" s="166"/>
      <c r="CI2443" s="166"/>
      <c r="CJ2443" s="166"/>
      <c r="CK2443" s="166"/>
      <c r="CL2443" s="166"/>
      <c r="CM2443" s="166"/>
      <c r="CN2443" s="166"/>
      <c r="CO2443" s="166"/>
      <c r="CP2443" s="166"/>
      <c r="CQ2443" s="166"/>
      <c r="CR2443" s="166"/>
      <c r="CS2443" s="166"/>
      <c r="CT2443" s="166"/>
      <c r="CU2443" s="166"/>
      <c r="CV2443" s="166"/>
      <c r="CW2443" s="166"/>
      <c r="CX2443" s="166"/>
      <c r="CY2443" s="166"/>
      <c r="CZ2443" s="166"/>
      <c r="DA2443" s="166"/>
      <c r="DB2443" s="166"/>
      <c r="DC2443" s="166"/>
      <c r="DD2443" s="166"/>
      <c r="DE2443" s="166"/>
      <c r="DF2443" s="166"/>
      <c r="DG2443" s="166"/>
      <c r="DH2443" s="166"/>
      <c r="DI2443" s="166"/>
      <c r="DJ2443" s="166"/>
      <c r="DK2443" s="166"/>
      <c r="DL2443" s="166"/>
      <c r="DM2443" s="166"/>
      <c r="DN2443" s="166"/>
      <c r="DO2443" s="166"/>
      <c r="DP2443" s="166"/>
      <c r="DQ2443" s="166"/>
      <c r="DR2443" s="166"/>
      <c r="DS2443" s="166"/>
      <c r="DT2443" s="166"/>
      <c r="DU2443" s="166"/>
      <c r="DV2443" s="166"/>
      <c r="DW2443" s="166"/>
      <c r="DX2443" s="166"/>
      <c r="DY2443" s="166"/>
      <c r="DZ2443" s="166"/>
      <c r="EA2443" s="166"/>
      <c r="EB2443" s="166"/>
      <c r="EC2443" s="166"/>
      <c r="ED2443" s="166"/>
      <c r="EE2443" s="166"/>
      <c r="EF2443" s="166"/>
      <c r="EG2443" s="166"/>
      <c r="EH2443" s="166"/>
      <c r="EI2443" s="166"/>
      <c r="EJ2443" s="166"/>
      <c r="EK2443" s="166"/>
      <c r="EL2443" s="166"/>
      <c r="EM2443" s="166"/>
      <c r="EN2443" s="166"/>
      <c r="EO2443" s="166"/>
      <c r="EP2443" s="166"/>
      <c r="EQ2443" s="166"/>
      <c r="ER2443" s="166"/>
      <c r="ES2443" s="166"/>
      <c r="ET2443" s="166"/>
      <c r="EU2443" s="166"/>
      <c r="EV2443" s="166"/>
      <c r="EW2443" s="166"/>
      <c r="EX2443" s="166"/>
      <c r="EY2443" s="166"/>
      <c r="EZ2443" s="166"/>
      <c r="FA2443" s="166"/>
      <c r="FB2443" s="166"/>
      <c r="FC2443" s="166"/>
      <c r="FD2443" s="166"/>
      <c r="FE2443" s="166"/>
      <c r="FF2443" s="166"/>
      <c r="FG2443" s="166"/>
      <c r="FH2443" s="166"/>
      <c r="FI2443" s="166"/>
      <c r="FJ2443" s="166"/>
    </row>
    <row r="2444" spans="13:166" s="19" customFormat="1">
      <c r="M2444" s="166"/>
      <c r="N2444" s="166"/>
      <c r="O2444" s="166"/>
      <c r="P2444" s="166"/>
      <c r="Q2444" s="166"/>
      <c r="R2444" s="166"/>
      <c r="S2444" s="166"/>
      <c r="T2444" s="166"/>
      <c r="U2444" s="166"/>
      <c r="V2444" s="166"/>
      <c r="W2444" s="166"/>
      <c r="X2444" s="166"/>
      <c r="Y2444" s="166"/>
      <c r="Z2444" s="166"/>
      <c r="AA2444" s="166"/>
      <c r="AB2444" s="166"/>
      <c r="AC2444" s="166"/>
      <c r="AD2444" s="166"/>
      <c r="AE2444" s="166"/>
      <c r="AF2444" s="166"/>
      <c r="AG2444" s="166"/>
      <c r="AH2444" s="167"/>
      <c r="AI2444" s="167"/>
      <c r="AJ2444" s="167"/>
      <c r="AK2444" s="167"/>
      <c r="AL2444" s="167"/>
      <c r="AM2444" s="167"/>
      <c r="AN2444" s="167"/>
      <c r="AO2444" s="167"/>
      <c r="AP2444" s="167"/>
      <c r="AQ2444" s="167"/>
      <c r="AR2444" s="167"/>
      <c r="AS2444" s="167"/>
      <c r="AT2444" s="167"/>
      <c r="AU2444" s="167"/>
      <c r="AV2444" s="167"/>
      <c r="AW2444" s="167"/>
      <c r="AX2444" s="167"/>
      <c r="AY2444" s="167"/>
      <c r="AZ2444" s="167"/>
      <c r="BA2444" s="167"/>
      <c r="BB2444" s="167"/>
      <c r="BC2444" s="167"/>
      <c r="BD2444" s="167"/>
      <c r="BE2444" s="167"/>
      <c r="BF2444" s="167"/>
      <c r="BG2444" s="167"/>
      <c r="BH2444" s="167"/>
      <c r="BI2444" s="167"/>
      <c r="BJ2444" s="167"/>
      <c r="BK2444" s="167"/>
      <c r="BL2444" s="166"/>
      <c r="BM2444" s="166"/>
      <c r="BN2444" s="166"/>
      <c r="BO2444" s="166"/>
      <c r="BP2444" s="166"/>
      <c r="BQ2444" s="166"/>
      <c r="BR2444" s="166"/>
      <c r="BS2444" s="166"/>
      <c r="BT2444" s="166"/>
      <c r="BU2444" s="166"/>
      <c r="BV2444" s="166"/>
      <c r="BW2444" s="166"/>
      <c r="BX2444" s="166"/>
      <c r="BY2444" s="166"/>
      <c r="BZ2444" s="166"/>
      <c r="CA2444" s="166"/>
      <c r="CB2444" s="166"/>
      <c r="CC2444" s="166"/>
      <c r="CD2444" s="166"/>
      <c r="CE2444" s="166"/>
      <c r="CF2444" s="166"/>
      <c r="CG2444" s="166"/>
      <c r="CH2444" s="166"/>
      <c r="CI2444" s="166"/>
      <c r="CJ2444" s="166"/>
      <c r="CK2444" s="166"/>
      <c r="CL2444" s="166"/>
      <c r="CM2444" s="166"/>
      <c r="CN2444" s="166"/>
      <c r="CO2444" s="166"/>
      <c r="CP2444" s="166"/>
      <c r="CQ2444" s="166"/>
      <c r="CR2444" s="166"/>
      <c r="CS2444" s="166"/>
      <c r="CT2444" s="166"/>
      <c r="CU2444" s="166"/>
      <c r="CV2444" s="166"/>
      <c r="CW2444" s="166"/>
      <c r="CX2444" s="166"/>
      <c r="CY2444" s="166"/>
      <c r="CZ2444" s="166"/>
      <c r="DA2444" s="166"/>
      <c r="DB2444" s="166"/>
      <c r="DC2444" s="166"/>
      <c r="DD2444" s="166"/>
      <c r="DE2444" s="166"/>
      <c r="DF2444" s="166"/>
      <c r="DG2444" s="166"/>
      <c r="DH2444" s="166"/>
      <c r="DI2444" s="166"/>
      <c r="DJ2444" s="166"/>
      <c r="DK2444" s="166"/>
      <c r="DL2444" s="166"/>
      <c r="DM2444" s="166"/>
      <c r="DN2444" s="166"/>
      <c r="DO2444" s="166"/>
      <c r="DP2444" s="166"/>
      <c r="DQ2444" s="166"/>
      <c r="DR2444" s="166"/>
      <c r="DS2444" s="166"/>
      <c r="DT2444" s="166"/>
      <c r="DU2444" s="166"/>
      <c r="DV2444" s="166"/>
      <c r="DW2444" s="166"/>
      <c r="DX2444" s="166"/>
      <c r="DY2444" s="166"/>
      <c r="DZ2444" s="166"/>
      <c r="EA2444" s="166"/>
      <c r="EB2444" s="166"/>
      <c r="EC2444" s="166"/>
      <c r="ED2444" s="166"/>
      <c r="EE2444" s="166"/>
      <c r="EF2444" s="166"/>
      <c r="EG2444" s="166"/>
      <c r="EH2444" s="166"/>
      <c r="EI2444" s="166"/>
      <c r="EJ2444" s="166"/>
      <c r="EK2444" s="166"/>
      <c r="EL2444" s="166"/>
      <c r="EM2444" s="166"/>
      <c r="EN2444" s="166"/>
      <c r="EO2444" s="166"/>
      <c r="EP2444" s="166"/>
      <c r="EQ2444" s="166"/>
      <c r="ER2444" s="166"/>
      <c r="ES2444" s="166"/>
      <c r="ET2444" s="166"/>
      <c r="EU2444" s="166"/>
      <c r="EV2444" s="166"/>
      <c r="EW2444" s="166"/>
      <c r="EX2444" s="166"/>
      <c r="EY2444" s="166"/>
      <c r="EZ2444" s="166"/>
      <c r="FA2444" s="166"/>
      <c r="FB2444" s="166"/>
      <c r="FC2444" s="166"/>
      <c r="FD2444" s="166"/>
      <c r="FE2444" s="166"/>
      <c r="FF2444" s="166"/>
      <c r="FG2444" s="166"/>
      <c r="FH2444" s="166"/>
      <c r="FI2444" s="166"/>
      <c r="FJ2444" s="166"/>
    </row>
    <row r="2445" spans="13:166" s="19" customFormat="1">
      <c r="M2445" s="166"/>
      <c r="N2445" s="166"/>
      <c r="O2445" s="166"/>
      <c r="P2445" s="166"/>
      <c r="Q2445" s="166"/>
      <c r="R2445" s="166"/>
      <c r="S2445" s="166"/>
      <c r="T2445" s="166"/>
      <c r="U2445" s="166"/>
      <c r="V2445" s="166"/>
      <c r="W2445" s="166"/>
      <c r="X2445" s="166"/>
      <c r="Y2445" s="166"/>
      <c r="Z2445" s="166"/>
      <c r="AA2445" s="166"/>
      <c r="AB2445" s="166"/>
      <c r="AC2445" s="166"/>
      <c r="AD2445" s="166"/>
      <c r="AE2445" s="166"/>
      <c r="AF2445" s="166"/>
      <c r="AG2445" s="166"/>
      <c r="AH2445" s="167"/>
      <c r="AI2445" s="167"/>
      <c r="AJ2445" s="167"/>
      <c r="AK2445" s="167"/>
      <c r="AL2445" s="167"/>
      <c r="AM2445" s="167"/>
      <c r="AN2445" s="167"/>
      <c r="AO2445" s="167"/>
      <c r="AP2445" s="167"/>
      <c r="AQ2445" s="167"/>
      <c r="AR2445" s="167"/>
      <c r="AS2445" s="167"/>
      <c r="AT2445" s="167"/>
      <c r="AU2445" s="167"/>
      <c r="AV2445" s="167"/>
      <c r="AW2445" s="167"/>
      <c r="AX2445" s="167"/>
      <c r="AY2445" s="167"/>
      <c r="AZ2445" s="167"/>
      <c r="BA2445" s="167"/>
      <c r="BB2445" s="167"/>
      <c r="BC2445" s="167"/>
      <c r="BD2445" s="167"/>
      <c r="BE2445" s="167"/>
      <c r="BF2445" s="167"/>
      <c r="BG2445" s="167"/>
      <c r="BH2445" s="167"/>
      <c r="BI2445" s="167"/>
      <c r="BJ2445" s="167"/>
      <c r="BK2445" s="167"/>
      <c r="BL2445" s="166"/>
      <c r="BM2445" s="166"/>
      <c r="BN2445" s="166"/>
      <c r="BO2445" s="166"/>
      <c r="BP2445" s="166"/>
      <c r="BQ2445" s="166"/>
      <c r="BR2445" s="166"/>
      <c r="BS2445" s="166"/>
      <c r="BT2445" s="166"/>
      <c r="BU2445" s="166"/>
      <c r="BV2445" s="166"/>
      <c r="BW2445" s="166"/>
      <c r="BX2445" s="166"/>
      <c r="BY2445" s="166"/>
      <c r="BZ2445" s="166"/>
      <c r="CA2445" s="166"/>
      <c r="CB2445" s="166"/>
      <c r="CC2445" s="166"/>
      <c r="CD2445" s="166"/>
      <c r="CE2445" s="166"/>
      <c r="CF2445" s="166"/>
      <c r="CG2445" s="166"/>
      <c r="CH2445" s="166"/>
      <c r="CI2445" s="166"/>
      <c r="CJ2445" s="166"/>
      <c r="CK2445" s="166"/>
      <c r="CL2445" s="166"/>
      <c r="CM2445" s="166"/>
      <c r="CN2445" s="166"/>
      <c r="CO2445" s="166"/>
      <c r="CP2445" s="166"/>
      <c r="CQ2445" s="166"/>
      <c r="CR2445" s="166"/>
      <c r="CS2445" s="166"/>
      <c r="CT2445" s="166"/>
      <c r="CU2445" s="166"/>
      <c r="CV2445" s="166"/>
      <c r="CW2445" s="166"/>
      <c r="CX2445" s="166"/>
      <c r="CY2445" s="166"/>
      <c r="CZ2445" s="166"/>
      <c r="DA2445" s="166"/>
      <c r="DB2445" s="166"/>
      <c r="DC2445" s="166"/>
      <c r="DD2445" s="166"/>
      <c r="DE2445" s="166"/>
      <c r="DF2445" s="166"/>
      <c r="DG2445" s="166"/>
      <c r="DH2445" s="166"/>
      <c r="DI2445" s="166"/>
      <c r="DJ2445" s="166"/>
      <c r="DK2445" s="166"/>
      <c r="DL2445" s="166"/>
      <c r="DM2445" s="166"/>
      <c r="DN2445" s="166"/>
      <c r="DO2445" s="166"/>
      <c r="DP2445" s="166"/>
      <c r="DQ2445" s="166"/>
      <c r="DR2445" s="166"/>
      <c r="DS2445" s="166"/>
      <c r="DT2445" s="166"/>
      <c r="DU2445" s="166"/>
      <c r="DV2445" s="166"/>
      <c r="DW2445" s="166"/>
      <c r="DX2445" s="166"/>
      <c r="DY2445" s="166"/>
      <c r="DZ2445" s="166"/>
      <c r="EA2445" s="166"/>
      <c r="EB2445" s="166"/>
      <c r="EC2445" s="166"/>
      <c r="ED2445" s="166"/>
      <c r="EE2445" s="166"/>
      <c r="EF2445" s="166"/>
      <c r="EG2445" s="166"/>
      <c r="EH2445" s="166"/>
      <c r="EI2445" s="166"/>
      <c r="EJ2445" s="166"/>
      <c r="EK2445" s="166"/>
      <c r="EL2445" s="166"/>
      <c r="EM2445" s="166"/>
      <c r="EN2445" s="166"/>
      <c r="EO2445" s="166"/>
      <c r="EP2445" s="166"/>
      <c r="EQ2445" s="166"/>
      <c r="ER2445" s="166"/>
      <c r="ES2445" s="166"/>
      <c r="ET2445" s="166"/>
      <c r="EU2445" s="166"/>
      <c r="EV2445" s="166"/>
      <c r="EW2445" s="166"/>
      <c r="EX2445" s="166"/>
      <c r="EY2445" s="166"/>
      <c r="EZ2445" s="166"/>
      <c r="FA2445" s="166"/>
      <c r="FB2445" s="166"/>
      <c r="FC2445" s="166"/>
      <c r="FD2445" s="166"/>
      <c r="FE2445" s="166"/>
      <c r="FF2445" s="166"/>
      <c r="FG2445" s="166"/>
      <c r="FH2445" s="166"/>
      <c r="FI2445" s="166"/>
      <c r="FJ2445" s="166"/>
    </row>
    <row r="2446" spans="13:166" s="19" customFormat="1">
      <c r="M2446" s="166"/>
      <c r="N2446" s="166"/>
      <c r="O2446" s="166"/>
      <c r="P2446" s="166"/>
      <c r="Q2446" s="166"/>
      <c r="R2446" s="166"/>
      <c r="S2446" s="166"/>
      <c r="T2446" s="166"/>
      <c r="U2446" s="166"/>
      <c r="V2446" s="166"/>
      <c r="W2446" s="166"/>
      <c r="X2446" s="166"/>
      <c r="Y2446" s="166"/>
      <c r="Z2446" s="166"/>
      <c r="AA2446" s="166"/>
      <c r="AB2446" s="166"/>
      <c r="AC2446" s="166"/>
      <c r="AD2446" s="166"/>
      <c r="AE2446" s="166"/>
      <c r="AF2446" s="166"/>
      <c r="AG2446" s="166"/>
      <c r="AH2446" s="167"/>
      <c r="AI2446" s="167"/>
      <c r="AJ2446" s="167"/>
      <c r="AK2446" s="167"/>
      <c r="AL2446" s="167"/>
      <c r="AM2446" s="167"/>
      <c r="AN2446" s="167"/>
      <c r="AO2446" s="167"/>
      <c r="AP2446" s="167"/>
      <c r="AQ2446" s="167"/>
      <c r="AR2446" s="167"/>
      <c r="AS2446" s="167"/>
      <c r="AT2446" s="167"/>
      <c r="AU2446" s="167"/>
      <c r="AV2446" s="167"/>
      <c r="AW2446" s="167"/>
      <c r="AX2446" s="167"/>
      <c r="AY2446" s="167"/>
      <c r="AZ2446" s="167"/>
      <c r="BA2446" s="167"/>
      <c r="BB2446" s="167"/>
      <c r="BC2446" s="167"/>
      <c r="BD2446" s="167"/>
      <c r="BE2446" s="167"/>
      <c r="BF2446" s="167"/>
      <c r="BG2446" s="167"/>
      <c r="BH2446" s="167"/>
      <c r="BI2446" s="167"/>
      <c r="BJ2446" s="167"/>
      <c r="BK2446" s="167"/>
      <c r="BL2446" s="166"/>
      <c r="BM2446" s="166"/>
      <c r="BN2446" s="166"/>
      <c r="BO2446" s="166"/>
      <c r="BP2446" s="166"/>
      <c r="BQ2446" s="166"/>
      <c r="BR2446" s="166"/>
      <c r="BS2446" s="166"/>
      <c r="BT2446" s="166"/>
      <c r="BU2446" s="166"/>
      <c r="BV2446" s="166"/>
      <c r="BW2446" s="166"/>
      <c r="BX2446" s="166"/>
      <c r="BY2446" s="166"/>
      <c r="BZ2446" s="166"/>
      <c r="CA2446" s="166"/>
      <c r="CB2446" s="166"/>
      <c r="CC2446" s="166"/>
      <c r="CD2446" s="166"/>
      <c r="CE2446" s="166"/>
      <c r="CF2446" s="166"/>
      <c r="CG2446" s="166"/>
      <c r="CH2446" s="166"/>
      <c r="CI2446" s="166"/>
      <c r="CJ2446" s="166"/>
      <c r="CK2446" s="166"/>
      <c r="CL2446" s="166"/>
      <c r="CM2446" s="166"/>
      <c r="CN2446" s="166"/>
      <c r="CO2446" s="166"/>
      <c r="CP2446" s="166"/>
      <c r="CQ2446" s="166"/>
      <c r="CR2446" s="166"/>
      <c r="CS2446" s="166"/>
      <c r="CT2446" s="166"/>
      <c r="CU2446" s="166"/>
      <c r="CV2446" s="166"/>
      <c r="CW2446" s="166"/>
      <c r="CX2446" s="166"/>
      <c r="CY2446" s="166"/>
      <c r="CZ2446" s="166"/>
      <c r="DA2446" s="166"/>
      <c r="DB2446" s="166"/>
      <c r="DC2446" s="166"/>
      <c r="DD2446" s="166"/>
      <c r="DE2446" s="166"/>
      <c r="DF2446" s="166"/>
      <c r="DG2446" s="166"/>
      <c r="DH2446" s="166"/>
      <c r="DI2446" s="166"/>
      <c r="DJ2446" s="166"/>
      <c r="DK2446" s="166"/>
      <c r="DL2446" s="166"/>
      <c r="DM2446" s="166"/>
      <c r="DN2446" s="166"/>
      <c r="DO2446" s="166"/>
      <c r="DP2446" s="166"/>
      <c r="DQ2446" s="166"/>
      <c r="DR2446" s="166"/>
      <c r="DS2446" s="166"/>
      <c r="DT2446" s="166"/>
      <c r="DU2446" s="166"/>
      <c r="DV2446" s="166"/>
      <c r="DW2446" s="166"/>
      <c r="DX2446" s="166"/>
      <c r="DY2446" s="166"/>
      <c r="DZ2446" s="166"/>
      <c r="EA2446" s="166"/>
      <c r="EB2446" s="166"/>
      <c r="EC2446" s="166"/>
      <c r="ED2446" s="166"/>
      <c r="EE2446" s="166"/>
      <c r="EF2446" s="166"/>
      <c r="EG2446" s="166"/>
      <c r="EH2446" s="166"/>
      <c r="EI2446" s="166"/>
      <c r="EJ2446" s="166"/>
      <c r="EK2446" s="166"/>
      <c r="EL2446" s="166"/>
      <c r="EM2446" s="166"/>
      <c r="EN2446" s="166"/>
      <c r="EO2446" s="166"/>
      <c r="EP2446" s="166"/>
      <c r="EQ2446" s="166"/>
      <c r="ER2446" s="166"/>
      <c r="ES2446" s="166"/>
      <c r="ET2446" s="166"/>
      <c r="EU2446" s="166"/>
      <c r="EV2446" s="166"/>
      <c r="EW2446" s="166"/>
      <c r="EX2446" s="166"/>
      <c r="EY2446" s="166"/>
      <c r="EZ2446" s="166"/>
      <c r="FA2446" s="166"/>
      <c r="FB2446" s="166"/>
      <c r="FC2446" s="166"/>
      <c r="FD2446" s="166"/>
      <c r="FE2446" s="166"/>
      <c r="FF2446" s="166"/>
      <c r="FG2446" s="166"/>
      <c r="FH2446" s="166"/>
      <c r="FI2446" s="166"/>
      <c r="FJ2446" s="166"/>
    </row>
    <row r="2447" spans="13:166" s="19" customFormat="1">
      <c r="M2447" s="166"/>
      <c r="N2447" s="166"/>
      <c r="O2447" s="166"/>
      <c r="P2447" s="166"/>
      <c r="Q2447" s="166"/>
      <c r="R2447" s="166"/>
      <c r="S2447" s="166"/>
      <c r="T2447" s="166"/>
      <c r="U2447" s="166"/>
      <c r="V2447" s="166"/>
      <c r="W2447" s="166"/>
      <c r="X2447" s="166"/>
      <c r="Y2447" s="166"/>
      <c r="Z2447" s="166"/>
      <c r="AA2447" s="166"/>
      <c r="AB2447" s="166"/>
      <c r="AC2447" s="166"/>
      <c r="AD2447" s="166"/>
      <c r="AE2447" s="166"/>
      <c r="AF2447" s="166"/>
      <c r="AG2447" s="166"/>
      <c r="AH2447" s="167"/>
      <c r="AI2447" s="167"/>
      <c r="AJ2447" s="167"/>
      <c r="AK2447" s="167"/>
      <c r="AL2447" s="167"/>
      <c r="AM2447" s="167"/>
      <c r="AN2447" s="167"/>
      <c r="AO2447" s="167"/>
      <c r="AP2447" s="167"/>
      <c r="AQ2447" s="167"/>
      <c r="AR2447" s="167"/>
      <c r="AS2447" s="167"/>
      <c r="AT2447" s="167"/>
      <c r="AU2447" s="167"/>
      <c r="AV2447" s="167"/>
      <c r="AW2447" s="167"/>
      <c r="AX2447" s="167"/>
      <c r="AY2447" s="167"/>
      <c r="AZ2447" s="167"/>
      <c r="BA2447" s="167"/>
      <c r="BB2447" s="167"/>
      <c r="BC2447" s="167"/>
      <c r="BD2447" s="167"/>
      <c r="BE2447" s="167"/>
      <c r="BF2447" s="167"/>
      <c r="BG2447" s="167"/>
      <c r="BH2447" s="167"/>
      <c r="BI2447" s="167"/>
      <c r="BJ2447" s="167"/>
      <c r="BK2447" s="167"/>
      <c r="BL2447" s="166"/>
      <c r="BM2447" s="166"/>
      <c r="BN2447" s="166"/>
      <c r="BO2447" s="166"/>
      <c r="BP2447" s="166"/>
      <c r="BQ2447" s="166"/>
      <c r="BR2447" s="166"/>
      <c r="BS2447" s="166"/>
      <c r="BT2447" s="166"/>
      <c r="BU2447" s="166"/>
      <c r="BV2447" s="166"/>
      <c r="BW2447" s="166"/>
      <c r="BX2447" s="166"/>
      <c r="BY2447" s="166"/>
      <c r="BZ2447" s="166"/>
      <c r="CA2447" s="166"/>
      <c r="CB2447" s="166"/>
      <c r="CC2447" s="166"/>
      <c r="CD2447" s="166"/>
      <c r="CE2447" s="166"/>
      <c r="CF2447" s="166"/>
      <c r="CG2447" s="166"/>
      <c r="CH2447" s="166"/>
      <c r="CI2447" s="166"/>
      <c r="CJ2447" s="166"/>
      <c r="CK2447" s="166"/>
      <c r="CL2447" s="166"/>
      <c r="CM2447" s="166"/>
      <c r="CN2447" s="166"/>
      <c r="CO2447" s="166"/>
      <c r="CP2447" s="166"/>
      <c r="CQ2447" s="166"/>
      <c r="CR2447" s="166"/>
      <c r="CS2447" s="166"/>
      <c r="CT2447" s="166"/>
      <c r="CU2447" s="166"/>
      <c r="CV2447" s="166"/>
      <c r="CW2447" s="166"/>
      <c r="CX2447" s="166"/>
      <c r="CY2447" s="166"/>
      <c r="CZ2447" s="166"/>
      <c r="DA2447" s="166"/>
      <c r="DB2447" s="166"/>
      <c r="DC2447" s="166"/>
      <c r="DD2447" s="166"/>
      <c r="DE2447" s="166"/>
      <c r="DF2447" s="166"/>
      <c r="DG2447" s="166"/>
      <c r="DH2447" s="166"/>
      <c r="DI2447" s="166"/>
      <c r="DJ2447" s="166"/>
      <c r="DK2447" s="166"/>
      <c r="DL2447" s="166"/>
      <c r="DM2447" s="166"/>
      <c r="DN2447" s="166"/>
      <c r="DO2447" s="166"/>
      <c r="DP2447" s="166"/>
      <c r="DQ2447" s="166"/>
      <c r="DR2447" s="166"/>
      <c r="DS2447" s="166"/>
      <c r="DT2447" s="166"/>
      <c r="DU2447" s="166"/>
      <c r="DV2447" s="166"/>
      <c r="DW2447" s="166"/>
      <c r="DX2447" s="166"/>
      <c r="DY2447" s="166"/>
      <c r="DZ2447" s="166"/>
      <c r="EA2447" s="166"/>
      <c r="EB2447" s="166"/>
      <c r="EC2447" s="166"/>
      <c r="ED2447" s="166"/>
      <c r="EE2447" s="166"/>
      <c r="EF2447" s="166"/>
      <c r="EG2447" s="166"/>
      <c r="EH2447" s="166"/>
      <c r="EI2447" s="166"/>
      <c r="EJ2447" s="166"/>
      <c r="EK2447" s="166"/>
      <c r="EL2447" s="166"/>
      <c r="EM2447" s="166"/>
      <c r="EN2447" s="166"/>
      <c r="EO2447" s="166"/>
      <c r="EP2447" s="166"/>
      <c r="EQ2447" s="166"/>
      <c r="ER2447" s="166"/>
      <c r="ES2447" s="166"/>
      <c r="ET2447" s="166"/>
      <c r="EU2447" s="166"/>
      <c r="EV2447" s="166"/>
      <c r="EW2447" s="166"/>
      <c r="EX2447" s="166"/>
      <c r="EY2447" s="166"/>
      <c r="EZ2447" s="166"/>
      <c r="FA2447" s="166"/>
      <c r="FB2447" s="166"/>
      <c r="FC2447" s="166"/>
      <c r="FD2447" s="166"/>
      <c r="FE2447" s="166"/>
      <c r="FF2447" s="166"/>
      <c r="FG2447" s="166"/>
      <c r="FH2447" s="166"/>
      <c r="FI2447" s="166"/>
      <c r="FJ2447" s="166"/>
    </row>
    <row r="2448" spans="13:166" s="19" customFormat="1">
      <c r="M2448" s="166"/>
      <c r="N2448" s="166"/>
      <c r="O2448" s="166"/>
      <c r="P2448" s="166"/>
      <c r="Q2448" s="166"/>
      <c r="R2448" s="166"/>
      <c r="S2448" s="166"/>
      <c r="T2448" s="166"/>
      <c r="U2448" s="166"/>
      <c r="V2448" s="166"/>
      <c r="W2448" s="166"/>
      <c r="X2448" s="166"/>
      <c r="Y2448" s="166"/>
      <c r="Z2448" s="166"/>
      <c r="AA2448" s="166"/>
      <c r="AB2448" s="166"/>
      <c r="AC2448" s="166"/>
      <c r="AD2448" s="166"/>
      <c r="AE2448" s="166"/>
      <c r="AF2448" s="166"/>
      <c r="AG2448" s="166"/>
      <c r="AH2448" s="167"/>
      <c r="AI2448" s="167"/>
      <c r="AJ2448" s="167"/>
      <c r="AK2448" s="167"/>
      <c r="AL2448" s="167"/>
      <c r="AM2448" s="167"/>
      <c r="AN2448" s="167"/>
      <c r="AO2448" s="167"/>
      <c r="AP2448" s="167"/>
      <c r="AQ2448" s="167"/>
      <c r="AR2448" s="167"/>
      <c r="AS2448" s="167"/>
      <c r="AT2448" s="167"/>
      <c r="AU2448" s="167"/>
      <c r="AV2448" s="167"/>
      <c r="AW2448" s="167"/>
      <c r="AX2448" s="167"/>
      <c r="AY2448" s="167"/>
      <c r="AZ2448" s="167"/>
      <c r="BA2448" s="167"/>
      <c r="BB2448" s="167"/>
      <c r="BC2448" s="167"/>
      <c r="BD2448" s="167"/>
      <c r="BE2448" s="167"/>
      <c r="BF2448" s="167"/>
      <c r="BG2448" s="167"/>
      <c r="BH2448" s="167"/>
      <c r="BI2448" s="167"/>
      <c r="BJ2448" s="167"/>
      <c r="BK2448" s="167"/>
      <c r="BL2448" s="166"/>
      <c r="BM2448" s="166"/>
      <c r="BN2448" s="166"/>
      <c r="BO2448" s="166"/>
      <c r="BP2448" s="166"/>
      <c r="BQ2448" s="166"/>
      <c r="BR2448" s="166"/>
      <c r="BS2448" s="166"/>
      <c r="BT2448" s="166"/>
      <c r="BU2448" s="166"/>
      <c r="BV2448" s="166"/>
      <c r="BW2448" s="166"/>
      <c r="BX2448" s="166"/>
      <c r="BY2448" s="166"/>
      <c r="BZ2448" s="166"/>
      <c r="CA2448" s="166"/>
      <c r="CB2448" s="166"/>
      <c r="CC2448" s="166"/>
      <c r="CD2448" s="166"/>
      <c r="CE2448" s="166"/>
      <c r="CF2448" s="166"/>
      <c r="CG2448" s="166"/>
      <c r="CH2448" s="166"/>
      <c r="CI2448" s="166"/>
      <c r="CJ2448" s="166"/>
      <c r="CK2448" s="166"/>
      <c r="CL2448" s="166"/>
      <c r="CM2448" s="166"/>
      <c r="CN2448" s="166"/>
      <c r="CO2448" s="166"/>
      <c r="CP2448" s="166"/>
      <c r="CQ2448" s="166"/>
      <c r="CR2448" s="166"/>
      <c r="CS2448" s="166"/>
      <c r="CT2448" s="166"/>
      <c r="CU2448" s="166"/>
      <c r="CV2448" s="166"/>
      <c r="CW2448" s="166"/>
      <c r="CX2448" s="166"/>
      <c r="CY2448" s="166"/>
      <c r="CZ2448" s="166"/>
      <c r="DA2448" s="166"/>
      <c r="DB2448" s="166"/>
      <c r="DC2448" s="166"/>
      <c r="DD2448" s="166"/>
      <c r="DE2448" s="166"/>
      <c r="DF2448" s="166"/>
      <c r="DG2448" s="166"/>
      <c r="DH2448" s="166"/>
      <c r="DI2448" s="166"/>
      <c r="DJ2448" s="166"/>
      <c r="DK2448" s="166"/>
      <c r="DL2448" s="166"/>
      <c r="DM2448" s="166"/>
      <c r="DN2448" s="166"/>
      <c r="DO2448" s="166"/>
      <c r="DP2448" s="166"/>
      <c r="DQ2448" s="166"/>
      <c r="DR2448" s="166"/>
      <c r="DS2448" s="166"/>
      <c r="DT2448" s="166"/>
      <c r="DU2448" s="166"/>
      <c r="DV2448" s="166"/>
      <c r="DW2448" s="166"/>
      <c r="DX2448" s="166"/>
      <c r="DY2448" s="166"/>
      <c r="DZ2448" s="166"/>
      <c r="EA2448" s="166"/>
      <c r="EB2448" s="166"/>
      <c r="EC2448" s="166"/>
      <c r="ED2448" s="166"/>
      <c r="EE2448" s="166"/>
      <c r="EF2448" s="166"/>
      <c r="EG2448" s="166"/>
      <c r="EH2448" s="166"/>
      <c r="EI2448" s="166"/>
      <c r="EJ2448" s="166"/>
      <c r="EK2448" s="166"/>
      <c r="EL2448" s="166"/>
      <c r="EM2448" s="166"/>
      <c r="EN2448" s="166"/>
      <c r="EO2448" s="166"/>
      <c r="EP2448" s="166"/>
      <c r="EQ2448" s="166"/>
      <c r="ER2448" s="166"/>
      <c r="ES2448" s="166"/>
      <c r="ET2448" s="166"/>
      <c r="EU2448" s="166"/>
      <c r="EV2448" s="166"/>
      <c r="EW2448" s="166"/>
      <c r="EX2448" s="166"/>
      <c r="EY2448" s="166"/>
      <c r="EZ2448" s="166"/>
      <c r="FA2448" s="166"/>
      <c r="FB2448" s="166"/>
      <c r="FC2448" s="166"/>
      <c r="FD2448" s="166"/>
      <c r="FE2448" s="166"/>
      <c r="FF2448" s="166"/>
      <c r="FG2448" s="166"/>
      <c r="FH2448" s="166"/>
      <c r="FI2448" s="166"/>
      <c r="FJ2448" s="166"/>
    </row>
    <row r="2449" spans="13:166" s="19" customFormat="1">
      <c r="M2449" s="166"/>
      <c r="N2449" s="166"/>
      <c r="O2449" s="166"/>
      <c r="P2449" s="166"/>
      <c r="Q2449" s="166"/>
      <c r="R2449" s="166"/>
      <c r="S2449" s="166"/>
      <c r="T2449" s="166"/>
      <c r="U2449" s="166"/>
      <c r="V2449" s="166"/>
      <c r="W2449" s="166"/>
      <c r="X2449" s="166"/>
      <c r="Y2449" s="166"/>
      <c r="Z2449" s="166"/>
      <c r="AA2449" s="166"/>
      <c r="AB2449" s="166"/>
      <c r="AC2449" s="166"/>
      <c r="AD2449" s="166"/>
      <c r="AE2449" s="166"/>
      <c r="AF2449" s="166"/>
      <c r="AG2449" s="166"/>
      <c r="AH2449" s="167"/>
      <c r="AI2449" s="167"/>
      <c r="AJ2449" s="167"/>
      <c r="AK2449" s="167"/>
      <c r="AL2449" s="167"/>
      <c r="AM2449" s="167"/>
      <c r="AN2449" s="167"/>
      <c r="AO2449" s="167"/>
      <c r="AP2449" s="167"/>
      <c r="AQ2449" s="167"/>
      <c r="AR2449" s="167"/>
      <c r="AS2449" s="167"/>
      <c r="AT2449" s="167"/>
      <c r="AU2449" s="167"/>
      <c r="AV2449" s="167"/>
      <c r="AW2449" s="167"/>
      <c r="AX2449" s="167"/>
      <c r="AY2449" s="167"/>
      <c r="AZ2449" s="167"/>
      <c r="BA2449" s="167"/>
      <c r="BB2449" s="167"/>
      <c r="BC2449" s="167"/>
      <c r="BD2449" s="167"/>
      <c r="BE2449" s="167"/>
      <c r="BF2449" s="167"/>
      <c r="BG2449" s="167"/>
      <c r="BH2449" s="167"/>
      <c r="BI2449" s="167"/>
      <c r="BJ2449" s="167"/>
      <c r="BK2449" s="167"/>
      <c r="BL2449" s="166"/>
      <c r="BM2449" s="166"/>
      <c r="BN2449" s="166"/>
      <c r="BO2449" s="166"/>
      <c r="BP2449" s="166"/>
      <c r="BQ2449" s="166"/>
      <c r="BR2449" s="166"/>
      <c r="BS2449" s="166"/>
      <c r="BT2449" s="166"/>
      <c r="BU2449" s="166"/>
      <c r="BV2449" s="166"/>
      <c r="BW2449" s="166"/>
      <c r="BX2449" s="166"/>
      <c r="BY2449" s="166"/>
      <c r="BZ2449" s="166"/>
      <c r="CA2449" s="166"/>
      <c r="CB2449" s="166"/>
      <c r="CC2449" s="166"/>
      <c r="CD2449" s="166"/>
      <c r="CE2449" s="166"/>
      <c r="CF2449" s="166"/>
      <c r="CG2449" s="166"/>
      <c r="CH2449" s="166"/>
      <c r="CI2449" s="166"/>
      <c r="CJ2449" s="166"/>
      <c r="CK2449" s="166"/>
      <c r="CL2449" s="166"/>
      <c r="CM2449" s="166"/>
      <c r="CN2449" s="166"/>
      <c r="CO2449" s="166"/>
      <c r="CP2449" s="166"/>
      <c r="CQ2449" s="166"/>
      <c r="CR2449" s="166"/>
      <c r="CS2449" s="166"/>
      <c r="CT2449" s="166"/>
      <c r="CU2449" s="166"/>
      <c r="CV2449" s="166"/>
      <c r="CW2449" s="166"/>
      <c r="CX2449" s="166"/>
      <c r="CY2449" s="166"/>
      <c r="CZ2449" s="166"/>
      <c r="DA2449" s="166"/>
      <c r="DB2449" s="166"/>
      <c r="DC2449" s="166"/>
      <c r="DD2449" s="166"/>
      <c r="DE2449" s="166"/>
      <c r="DF2449" s="166"/>
      <c r="DG2449" s="166"/>
      <c r="DH2449" s="166"/>
      <c r="DI2449" s="166"/>
      <c r="DJ2449" s="166"/>
      <c r="DK2449" s="166"/>
      <c r="DL2449" s="166"/>
      <c r="DM2449" s="166"/>
      <c r="DN2449" s="166"/>
      <c r="DO2449" s="166"/>
      <c r="DP2449" s="166"/>
      <c r="DQ2449" s="166"/>
      <c r="DR2449" s="166"/>
      <c r="DS2449" s="166"/>
      <c r="DT2449" s="166"/>
      <c r="DU2449" s="166"/>
      <c r="DV2449" s="166"/>
      <c r="DW2449" s="166"/>
      <c r="DX2449" s="166"/>
      <c r="DY2449" s="166"/>
      <c r="DZ2449" s="166"/>
      <c r="EA2449" s="166"/>
      <c r="EB2449" s="166"/>
      <c r="EC2449" s="166"/>
      <c r="ED2449" s="166"/>
      <c r="EE2449" s="166"/>
      <c r="EF2449" s="166"/>
      <c r="EG2449" s="166"/>
      <c r="EH2449" s="166"/>
      <c r="EI2449" s="166"/>
      <c r="EJ2449" s="166"/>
      <c r="EK2449" s="166"/>
      <c r="EL2449" s="166"/>
      <c r="EM2449" s="166"/>
      <c r="EN2449" s="166"/>
      <c r="EO2449" s="166"/>
      <c r="EP2449" s="166"/>
      <c r="EQ2449" s="166"/>
      <c r="ER2449" s="166"/>
      <c r="ES2449" s="166"/>
      <c r="ET2449" s="166"/>
      <c r="EU2449" s="166"/>
      <c r="EV2449" s="166"/>
      <c r="EW2449" s="166"/>
      <c r="EX2449" s="166"/>
      <c r="EY2449" s="166"/>
      <c r="EZ2449" s="166"/>
      <c r="FA2449" s="166"/>
      <c r="FB2449" s="166"/>
      <c r="FC2449" s="166"/>
      <c r="FD2449" s="166"/>
      <c r="FE2449" s="166"/>
      <c r="FF2449" s="166"/>
      <c r="FG2449" s="166"/>
      <c r="FH2449" s="166"/>
      <c r="FI2449" s="166"/>
      <c r="FJ2449" s="166"/>
    </row>
    <row r="2450" spans="13:166" s="19" customFormat="1">
      <c r="M2450" s="166"/>
      <c r="N2450" s="166"/>
      <c r="O2450" s="166"/>
      <c r="P2450" s="166"/>
      <c r="Q2450" s="166"/>
      <c r="R2450" s="166"/>
      <c r="S2450" s="166"/>
      <c r="T2450" s="166"/>
      <c r="U2450" s="166"/>
      <c r="V2450" s="166"/>
      <c r="W2450" s="166"/>
      <c r="X2450" s="166"/>
      <c r="Y2450" s="166"/>
      <c r="Z2450" s="166"/>
      <c r="AA2450" s="166"/>
      <c r="AB2450" s="166"/>
      <c r="AC2450" s="166"/>
      <c r="AD2450" s="166"/>
      <c r="AE2450" s="166"/>
      <c r="AF2450" s="166"/>
      <c r="AG2450" s="166"/>
      <c r="AH2450" s="167"/>
      <c r="AI2450" s="167"/>
      <c r="AJ2450" s="167"/>
      <c r="AK2450" s="167"/>
      <c r="AL2450" s="167"/>
      <c r="AM2450" s="167"/>
      <c r="AN2450" s="167"/>
      <c r="AO2450" s="167"/>
      <c r="AP2450" s="167"/>
      <c r="AQ2450" s="167"/>
      <c r="AR2450" s="167"/>
      <c r="AS2450" s="167"/>
      <c r="AT2450" s="167"/>
      <c r="AU2450" s="167"/>
      <c r="AV2450" s="167"/>
      <c r="AW2450" s="167"/>
      <c r="AX2450" s="167"/>
      <c r="AY2450" s="167"/>
      <c r="AZ2450" s="167"/>
      <c r="BA2450" s="167"/>
      <c r="BB2450" s="167"/>
      <c r="BC2450" s="167"/>
      <c r="BD2450" s="167"/>
      <c r="BE2450" s="167"/>
      <c r="BF2450" s="167"/>
      <c r="BG2450" s="167"/>
      <c r="BH2450" s="167"/>
      <c r="BI2450" s="167"/>
      <c r="BJ2450" s="167"/>
      <c r="BK2450" s="167"/>
      <c r="BL2450" s="166"/>
      <c r="BM2450" s="166"/>
      <c r="BN2450" s="166"/>
      <c r="BO2450" s="166"/>
      <c r="BP2450" s="166"/>
      <c r="BQ2450" s="166"/>
      <c r="BR2450" s="166"/>
      <c r="BS2450" s="166"/>
      <c r="BT2450" s="166"/>
      <c r="BU2450" s="166"/>
      <c r="BV2450" s="166"/>
      <c r="BW2450" s="166"/>
      <c r="BX2450" s="166"/>
      <c r="BY2450" s="166"/>
      <c r="BZ2450" s="166"/>
      <c r="CA2450" s="166"/>
      <c r="CB2450" s="166"/>
      <c r="CC2450" s="166"/>
      <c r="CD2450" s="166"/>
      <c r="CE2450" s="166"/>
      <c r="CF2450" s="166"/>
      <c r="CG2450" s="166"/>
      <c r="CH2450" s="166"/>
      <c r="CI2450" s="166"/>
      <c r="CJ2450" s="166"/>
      <c r="CK2450" s="166"/>
      <c r="CL2450" s="166"/>
      <c r="CM2450" s="166"/>
      <c r="CN2450" s="166"/>
      <c r="CO2450" s="166"/>
      <c r="CP2450" s="166"/>
      <c r="CQ2450" s="166"/>
      <c r="CR2450" s="166"/>
      <c r="CS2450" s="166"/>
      <c r="CT2450" s="166"/>
      <c r="CU2450" s="166"/>
      <c r="CV2450" s="166"/>
      <c r="CW2450" s="166"/>
      <c r="CX2450" s="166"/>
      <c r="CY2450" s="166"/>
      <c r="CZ2450" s="166"/>
      <c r="DA2450" s="166"/>
      <c r="DB2450" s="166"/>
      <c r="DC2450" s="166"/>
      <c r="DD2450" s="166"/>
      <c r="DE2450" s="166"/>
      <c r="DF2450" s="166"/>
      <c r="DG2450" s="166"/>
      <c r="DH2450" s="166"/>
      <c r="DI2450" s="166"/>
      <c r="DJ2450" s="166"/>
      <c r="DK2450" s="166"/>
      <c r="DL2450" s="166"/>
      <c r="DM2450" s="166"/>
      <c r="DN2450" s="166"/>
      <c r="DO2450" s="166"/>
      <c r="DP2450" s="166"/>
      <c r="DQ2450" s="166"/>
      <c r="DR2450" s="166"/>
      <c r="DS2450" s="166"/>
      <c r="DT2450" s="166"/>
      <c r="DU2450" s="166"/>
      <c r="DV2450" s="166"/>
      <c r="DW2450" s="166"/>
      <c r="DX2450" s="166"/>
      <c r="DY2450" s="166"/>
      <c r="DZ2450" s="166"/>
      <c r="EA2450" s="166"/>
      <c r="EB2450" s="166"/>
      <c r="EC2450" s="166"/>
      <c r="ED2450" s="166"/>
      <c r="EE2450" s="166"/>
      <c r="EF2450" s="166"/>
      <c r="EG2450" s="166"/>
      <c r="EH2450" s="166"/>
      <c r="EI2450" s="166"/>
      <c r="EJ2450" s="166"/>
      <c r="EK2450" s="166"/>
      <c r="EL2450" s="166"/>
      <c r="EM2450" s="166"/>
      <c r="EN2450" s="166"/>
      <c r="EO2450" s="166"/>
      <c r="EP2450" s="166"/>
      <c r="EQ2450" s="166"/>
      <c r="ER2450" s="166"/>
      <c r="ES2450" s="166"/>
      <c r="ET2450" s="166"/>
      <c r="EU2450" s="166"/>
      <c r="EV2450" s="166"/>
      <c r="EW2450" s="166"/>
      <c r="EX2450" s="166"/>
      <c r="EY2450" s="166"/>
      <c r="EZ2450" s="166"/>
      <c r="FA2450" s="166"/>
      <c r="FB2450" s="166"/>
      <c r="FC2450" s="166"/>
      <c r="FD2450" s="166"/>
      <c r="FE2450" s="166"/>
      <c r="FF2450" s="166"/>
      <c r="FG2450" s="166"/>
      <c r="FH2450" s="166"/>
      <c r="FI2450" s="166"/>
      <c r="FJ2450" s="166"/>
    </row>
    <row r="2451" spans="13:166" s="19" customFormat="1">
      <c r="M2451" s="166"/>
      <c r="N2451" s="166"/>
      <c r="O2451" s="166"/>
      <c r="P2451" s="166"/>
      <c r="Q2451" s="166"/>
      <c r="R2451" s="166"/>
      <c r="S2451" s="166"/>
      <c r="T2451" s="166"/>
      <c r="U2451" s="166"/>
      <c r="V2451" s="166"/>
      <c r="W2451" s="166"/>
      <c r="X2451" s="166"/>
      <c r="Y2451" s="166"/>
      <c r="Z2451" s="166"/>
      <c r="AA2451" s="166"/>
      <c r="AB2451" s="166"/>
      <c r="AC2451" s="166"/>
      <c r="AD2451" s="166"/>
      <c r="AE2451" s="166"/>
      <c r="AF2451" s="166"/>
      <c r="AG2451" s="166"/>
      <c r="AH2451" s="167"/>
      <c r="AI2451" s="167"/>
      <c r="AJ2451" s="167"/>
      <c r="AK2451" s="167"/>
      <c r="AL2451" s="167"/>
      <c r="AM2451" s="167"/>
      <c r="AN2451" s="167"/>
      <c r="AO2451" s="167"/>
      <c r="AP2451" s="167"/>
      <c r="AQ2451" s="167"/>
      <c r="AR2451" s="167"/>
      <c r="AS2451" s="167"/>
      <c r="AT2451" s="167"/>
      <c r="AU2451" s="167"/>
      <c r="AV2451" s="167"/>
      <c r="AW2451" s="167"/>
      <c r="AX2451" s="167"/>
      <c r="AY2451" s="167"/>
      <c r="AZ2451" s="167"/>
      <c r="BA2451" s="167"/>
      <c r="BB2451" s="167"/>
      <c r="BC2451" s="167"/>
      <c r="BD2451" s="167"/>
      <c r="BE2451" s="167"/>
      <c r="BF2451" s="167"/>
      <c r="BG2451" s="167"/>
      <c r="BH2451" s="167"/>
      <c r="BI2451" s="167"/>
      <c r="BJ2451" s="167"/>
      <c r="BK2451" s="167"/>
      <c r="BL2451" s="166"/>
      <c r="BM2451" s="166"/>
      <c r="BN2451" s="166"/>
      <c r="BO2451" s="166"/>
      <c r="BP2451" s="166"/>
      <c r="BQ2451" s="166"/>
      <c r="BR2451" s="166"/>
      <c r="BS2451" s="166"/>
      <c r="BT2451" s="166"/>
      <c r="BU2451" s="166"/>
      <c r="BV2451" s="166"/>
      <c r="BW2451" s="166"/>
      <c r="BX2451" s="166"/>
      <c r="BY2451" s="166"/>
      <c r="BZ2451" s="166"/>
      <c r="CA2451" s="166"/>
      <c r="CB2451" s="166"/>
      <c r="CC2451" s="166"/>
      <c r="CD2451" s="166"/>
      <c r="CE2451" s="166"/>
      <c r="CF2451" s="166"/>
      <c r="CG2451" s="166"/>
      <c r="CH2451" s="166"/>
      <c r="CI2451" s="166"/>
      <c r="CJ2451" s="166"/>
      <c r="CK2451" s="166"/>
      <c r="CL2451" s="166"/>
      <c r="CM2451" s="166"/>
      <c r="CN2451" s="166"/>
      <c r="CO2451" s="166"/>
      <c r="CP2451" s="166"/>
      <c r="CQ2451" s="166"/>
      <c r="CR2451" s="166"/>
      <c r="CS2451" s="166"/>
      <c r="CT2451" s="166"/>
      <c r="CU2451" s="166"/>
      <c r="CV2451" s="166"/>
      <c r="CW2451" s="166"/>
      <c r="CX2451" s="166"/>
      <c r="CY2451" s="166"/>
      <c r="CZ2451" s="166"/>
      <c r="DA2451" s="166"/>
      <c r="DB2451" s="166"/>
      <c r="DC2451" s="166"/>
      <c r="DD2451" s="166"/>
      <c r="DE2451" s="166"/>
      <c r="DF2451" s="166"/>
      <c r="DG2451" s="166"/>
      <c r="DH2451" s="166"/>
      <c r="DI2451" s="166"/>
      <c r="DJ2451" s="166"/>
      <c r="DK2451" s="166"/>
      <c r="DL2451" s="166"/>
      <c r="DM2451" s="166"/>
      <c r="DN2451" s="166"/>
      <c r="DO2451" s="166"/>
      <c r="DP2451" s="166"/>
      <c r="DQ2451" s="166"/>
      <c r="DR2451" s="166"/>
      <c r="DS2451" s="166"/>
      <c r="DT2451" s="166"/>
      <c r="DU2451" s="166"/>
      <c r="DV2451" s="166"/>
      <c r="DW2451" s="166"/>
      <c r="DX2451" s="166"/>
      <c r="DY2451" s="166"/>
      <c r="DZ2451" s="166"/>
      <c r="EA2451" s="166"/>
      <c r="EB2451" s="166"/>
      <c r="EC2451" s="166"/>
      <c r="ED2451" s="166"/>
      <c r="EE2451" s="166"/>
      <c r="EF2451" s="166"/>
      <c r="EG2451" s="166"/>
      <c r="EH2451" s="166"/>
      <c r="EI2451" s="166"/>
      <c r="EJ2451" s="166"/>
      <c r="EK2451" s="166"/>
      <c r="EL2451" s="166"/>
      <c r="EM2451" s="166"/>
      <c r="EN2451" s="166"/>
      <c r="EO2451" s="166"/>
      <c r="EP2451" s="166"/>
      <c r="EQ2451" s="166"/>
      <c r="ER2451" s="166"/>
      <c r="ES2451" s="166"/>
      <c r="ET2451" s="166"/>
      <c r="EU2451" s="166"/>
      <c r="EV2451" s="166"/>
      <c r="EW2451" s="166"/>
      <c r="EX2451" s="166"/>
      <c r="EY2451" s="166"/>
      <c r="EZ2451" s="166"/>
      <c r="FA2451" s="166"/>
      <c r="FB2451" s="166"/>
      <c r="FC2451" s="166"/>
      <c r="FD2451" s="166"/>
      <c r="FE2451" s="166"/>
      <c r="FF2451" s="166"/>
      <c r="FG2451" s="166"/>
      <c r="FH2451" s="166"/>
      <c r="FI2451" s="166"/>
      <c r="FJ2451" s="166"/>
    </row>
    <row r="2452" spans="13:166" s="19" customFormat="1">
      <c r="M2452" s="166"/>
      <c r="N2452" s="166"/>
      <c r="O2452" s="166"/>
      <c r="P2452" s="166"/>
      <c r="Q2452" s="166"/>
      <c r="R2452" s="166"/>
      <c r="S2452" s="166"/>
      <c r="T2452" s="166"/>
      <c r="U2452" s="166"/>
      <c r="V2452" s="166"/>
      <c r="W2452" s="166"/>
      <c r="X2452" s="166"/>
      <c r="Y2452" s="166"/>
      <c r="Z2452" s="166"/>
      <c r="AA2452" s="166"/>
      <c r="AB2452" s="166"/>
      <c r="AC2452" s="166"/>
      <c r="AD2452" s="166"/>
      <c r="AE2452" s="166"/>
      <c r="AF2452" s="166"/>
      <c r="AG2452" s="166"/>
      <c r="AH2452" s="167"/>
      <c r="AI2452" s="167"/>
      <c r="AJ2452" s="167"/>
      <c r="AK2452" s="167"/>
      <c r="AL2452" s="167"/>
      <c r="AM2452" s="167"/>
      <c r="AN2452" s="167"/>
      <c r="AO2452" s="167"/>
      <c r="AP2452" s="167"/>
      <c r="AQ2452" s="167"/>
      <c r="AR2452" s="167"/>
      <c r="AS2452" s="167"/>
      <c r="AT2452" s="167"/>
      <c r="AU2452" s="167"/>
      <c r="AV2452" s="167"/>
      <c r="AW2452" s="167"/>
      <c r="AX2452" s="167"/>
      <c r="AY2452" s="167"/>
      <c r="AZ2452" s="167"/>
      <c r="BA2452" s="167"/>
      <c r="BB2452" s="167"/>
      <c r="BC2452" s="167"/>
      <c r="BD2452" s="167"/>
      <c r="BE2452" s="167"/>
      <c r="BF2452" s="167"/>
      <c r="BG2452" s="167"/>
      <c r="BH2452" s="167"/>
      <c r="BI2452" s="167"/>
      <c r="BJ2452" s="167"/>
      <c r="BK2452" s="167"/>
      <c r="BL2452" s="166"/>
      <c r="BM2452" s="166"/>
      <c r="BN2452" s="166"/>
      <c r="BO2452" s="166"/>
      <c r="BP2452" s="166"/>
      <c r="BQ2452" s="166"/>
      <c r="BR2452" s="166"/>
      <c r="BS2452" s="166"/>
      <c r="BT2452" s="166"/>
      <c r="BU2452" s="166"/>
      <c r="BV2452" s="166"/>
      <c r="BW2452" s="166"/>
      <c r="BX2452" s="166"/>
      <c r="BY2452" s="166"/>
      <c r="BZ2452" s="166"/>
      <c r="CA2452" s="166"/>
      <c r="CB2452" s="166"/>
      <c r="CC2452" s="166"/>
      <c r="CD2452" s="166"/>
      <c r="CE2452" s="166"/>
      <c r="CF2452" s="166"/>
      <c r="CG2452" s="166"/>
      <c r="CH2452" s="166"/>
      <c r="CI2452" s="166"/>
      <c r="CJ2452" s="166"/>
      <c r="CK2452" s="166"/>
      <c r="CL2452" s="166"/>
      <c r="CM2452" s="166"/>
      <c r="CN2452" s="166"/>
      <c r="CO2452" s="166"/>
      <c r="CP2452" s="166"/>
      <c r="CQ2452" s="166"/>
      <c r="CR2452" s="166"/>
      <c r="CS2452" s="166"/>
      <c r="CT2452" s="166"/>
      <c r="CU2452" s="166"/>
      <c r="CV2452" s="166"/>
      <c r="CW2452" s="166"/>
      <c r="CX2452" s="166"/>
      <c r="CY2452" s="166"/>
      <c r="CZ2452" s="166"/>
      <c r="DA2452" s="166"/>
      <c r="DB2452" s="166"/>
      <c r="DC2452" s="166"/>
      <c r="DD2452" s="166"/>
      <c r="DE2452" s="166"/>
      <c r="DF2452" s="166"/>
      <c r="DG2452" s="166"/>
      <c r="DH2452" s="166"/>
      <c r="DI2452" s="166"/>
      <c r="DJ2452" s="166"/>
      <c r="DK2452" s="166"/>
      <c r="DL2452" s="166"/>
      <c r="DM2452" s="166"/>
      <c r="DN2452" s="166"/>
      <c r="DO2452" s="166"/>
      <c r="DP2452" s="166"/>
      <c r="DQ2452" s="166"/>
      <c r="DR2452" s="166"/>
      <c r="DS2452" s="166"/>
      <c r="DT2452" s="166"/>
      <c r="DU2452" s="166"/>
      <c r="DV2452" s="166"/>
      <c r="DW2452" s="166"/>
      <c r="DX2452" s="166"/>
      <c r="DY2452" s="166"/>
      <c r="DZ2452" s="166"/>
      <c r="EA2452" s="166"/>
      <c r="EB2452" s="166"/>
      <c r="EC2452" s="166"/>
      <c r="ED2452" s="166"/>
      <c r="EE2452" s="166"/>
      <c r="EF2452" s="166"/>
      <c r="EG2452" s="166"/>
      <c r="EH2452" s="166"/>
      <c r="EI2452" s="166"/>
      <c r="EJ2452" s="166"/>
      <c r="EK2452" s="166"/>
      <c r="EL2452" s="166"/>
      <c r="EM2452" s="166"/>
      <c r="EN2452" s="166"/>
      <c r="EO2452" s="166"/>
      <c r="EP2452" s="166"/>
      <c r="EQ2452" s="166"/>
      <c r="ER2452" s="166"/>
      <c r="ES2452" s="166"/>
      <c r="ET2452" s="166"/>
      <c r="EU2452" s="166"/>
      <c r="EV2452" s="166"/>
      <c r="EW2452" s="166"/>
      <c r="EX2452" s="166"/>
      <c r="EY2452" s="166"/>
      <c r="EZ2452" s="166"/>
      <c r="FA2452" s="166"/>
      <c r="FB2452" s="166"/>
      <c r="FC2452" s="166"/>
      <c r="FD2452" s="166"/>
      <c r="FE2452" s="166"/>
      <c r="FF2452" s="166"/>
      <c r="FG2452" s="166"/>
      <c r="FH2452" s="166"/>
      <c r="FI2452" s="166"/>
      <c r="FJ2452" s="166"/>
    </row>
    <row r="2453" spans="13:166" s="19" customFormat="1">
      <c r="M2453" s="166"/>
      <c r="N2453" s="166"/>
      <c r="O2453" s="166"/>
      <c r="P2453" s="166"/>
      <c r="Q2453" s="166"/>
      <c r="R2453" s="166"/>
      <c r="S2453" s="166"/>
      <c r="T2453" s="166"/>
      <c r="U2453" s="166"/>
      <c r="V2453" s="166"/>
      <c r="W2453" s="166"/>
      <c r="X2453" s="166"/>
      <c r="Y2453" s="166"/>
      <c r="Z2453" s="166"/>
      <c r="AA2453" s="166"/>
      <c r="AB2453" s="166"/>
      <c r="AC2453" s="166"/>
      <c r="AD2453" s="166"/>
      <c r="AE2453" s="166"/>
      <c r="AF2453" s="166"/>
      <c r="AG2453" s="166"/>
      <c r="AH2453" s="167"/>
      <c r="AI2453" s="167"/>
      <c r="AJ2453" s="167"/>
      <c r="AK2453" s="167"/>
      <c r="AL2453" s="167"/>
      <c r="AM2453" s="167"/>
      <c r="AN2453" s="167"/>
      <c r="AO2453" s="167"/>
      <c r="AP2453" s="167"/>
      <c r="AQ2453" s="167"/>
      <c r="AR2453" s="167"/>
      <c r="AS2453" s="167"/>
      <c r="AT2453" s="167"/>
      <c r="AU2453" s="167"/>
      <c r="AV2453" s="167"/>
      <c r="AW2453" s="167"/>
      <c r="AX2453" s="167"/>
      <c r="AY2453" s="167"/>
      <c r="AZ2453" s="167"/>
      <c r="BA2453" s="167"/>
      <c r="BB2453" s="167"/>
      <c r="BC2453" s="167"/>
      <c r="BD2453" s="167"/>
      <c r="BE2453" s="167"/>
      <c r="BF2453" s="167"/>
      <c r="BG2453" s="167"/>
      <c r="BH2453" s="167"/>
      <c r="BI2453" s="167"/>
      <c r="BJ2453" s="167"/>
      <c r="BK2453" s="167"/>
      <c r="BL2453" s="166"/>
      <c r="BM2453" s="166"/>
      <c r="BN2453" s="166"/>
      <c r="BO2453" s="166"/>
      <c r="BP2453" s="166"/>
      <c r="BQ2453" s="166"/>
      <c r="BR2453" s="166"/>
      <c r="BS2453" s="166"/>
      <c r="BT2453" s="166"/>
      <c r="BU2453" s="166"/>
      <c r="BV2453" s="166"/>
      <c r="BW2453" s="166"/>
      <c r="BX2453" s="166"/>
      <c r="BY2453" s="166"/>
      <c r="BZ2453" s="166"/>
      <c r="CA2453" s="166"/>
      <c r="CB2453" s="166"/>
      <c r="CC2453" s="166"/>
      <c r="CD2453" s="166"/>
      <c r="CE2453" s="166"/>
      <c r="CF2453" s="166"/>
      <c r="CG2453" s="166"/>
      <c r="CH2453" s="166"/>
      <c r="CI2453" s="166"/>
      <c r="CJ2453" s="166"/>
      <c r="CK2453" s="166"/>
      <c r="CL2453" s="166"/>
      <c r="CM2453" s="166"/>
      <c r="CN2453" s="166"/>
      <c r="CO2453" s="166"/>
      <c r="CP2453" s="166"/>
      <c r="CQ2453" s="166"/>
      <c r="CR2453" s="166"/>
      <c r="CS2453" s="166"/>
      <c r="CT2453" s="166"/>
      <c r="CU2453" s="166"/>
      <c r="CV2453" s="166"/>
      <c r="CW2453" s="166"/>
      <c r="CX2453" s="166"/>
      <c r="CY2453" s="166"/>
      <c r="CZ2453" s="166"/>
      <c r="DA2453" s="166"/>
      <c r="DB2453" s="166"/>
      <c r="DC2453" s="166"/>
      <c r="DD2453" s="166"/>
      <c r="DE2453" s="166"/>
      <c r="DF2453" s="166"/>
      <c r="DG2453" s="166"/>
      <c r="DH2453" s="166"/>
      <c r="DI2453" s="166"/>
      <c r="DJ2453" s="166"/>
      <c r="DK2453" s="166"/>
      <c r="DL2453" s="166"/>
      <c r="DM2453" s="166"/>
      <c r="DN2453" s="166"/>
      <c r="DO2453" s="166"/>
      <c r="DP2453" s="166"/>
      <c r="DQ2453" s="166"/>
      <c r="DR2453" s="166"/>
      <c r="DS2453" s="166"/>
      <c r="DT2453" s="166"/>
      <c r="DU2453" s="166"/>
      <c r="DV2453" s="166"/>
      <c r="DW2453" s="166"/>
      <c r="DX2453" s="166"/>
      <c r="DY2453" s="166"/>
      <c r="DZ2453" s="166"/>
      <c r="EA2453" s="166"/>
      <c r="EB2453" s="166"/>
      <c r="EC2453" s="166"/>
      <c r="ED2453" s="166"/>
      <c r="EE2453" s="166"/>
      <c r="EF2453" s="166"/>
      <c r="EG2453" s="166"/>
      <c r="EH2453" s="166"/>
      <c r="EI2453" s="166"/>
      <c r="EJ2453" s="166"/>
      <c r="EK2453" s="166"/>
      <c r="EL2453" s="166"/>
      <c r="EM2453" s="166"/>
      <c r="EN2453" s="166"/>
      <c r="EO2453" s="166"/>
      <c r="EP2453" s="166"/>
      <c r="EQ2453" s="166"/>
      <c r="ER2453" s="166"/>
      <c r="ES2453" s="166"/>
      <c r="ET2453" s="166"/>
      <c r="EU2453" s="166"/>
      <c r="EV2453" s="166"/>
      <c r="EW2453" s="166"/>
      <c r="EX2453" s="166"/>
      <c r="EY2453" s="166"/>
      <c r="EZ2453" s="166"/>
      <c r="FA2453" s="166"/>
      <c r="FB2453" s="166"/>
      <c r="FC2453" s="166"/>
      <c r="FD2453" s="166"/>
      <c r="FE2453" s="166"/>
      <c r="FF2453" s="166"/>
      <c r="FG2453" s="166"/>
      <c r="FH2453" s="166"/>
      <c r="FI2453" s="166"/>
      <c r="FJ2453" s="166"/>
    </row>
    <row r="2454" spans="13:166" s="19" customFormat="1">
      <c r="M2454" s="166"/>
      <c r="N2454" s="166"/>
      <c r="O2454" s="166"/>
      <c r="P2454" s="166"/>
      <c r="Q2454" s="166"/>
      <c r="R2454" s="166"/>
      <c r="S2454" s="166"/>
      <c r="T2454" s="166"/>
      <c r="U2454" s="166"/>
      <c r="V2454" s="166"/>
      <c r="W2454" s="166"/>
      <c r="X2454" s="166"/>
      <c r="Y2454" s="166"/>
      <c r="Z2454" s="166"/>
      <c r="AA2454" s="166"/>
      <c r="AB2454" s="166"/>
      <c r="AC2454" s="166"/>
      <c r="AD2454" s="166"/>
      <c r="AE2454" s="166"/>
      <c r="AF2454" s="166"/>
      <c r="AG2454" s="166"/>
      <c r="AH2454" s="167"/>
      <c r="AI2454" s="167"/>
      <c r="AJ2454" s="167"/>
      <c r="AK2454" s="167"/>
      <c r="AL2454" s="167"/>
      <c r="AM2454" s="167"/>
      <c r="AN2454" s="167"/>
      <c r="AO2454" s="167"/>
      <c r="AP2454" s="167"/>
      <c r="AQ2454" s="167"/>
      <c r="AR2454" s="167"/>
      <c r="AS2454" s="167"/>
      <c r="AT2454" s="167"/>
      <c r="AU2454" s="167"/>
      <c r="AV2454" s="167"/>
      <c r="AW2454" s="167"/>
      <c r="AX2454" s="167"/>
      <c r="AY2454" s="167"/>
      <c r="AZ2454" s="167"/>
      <c r="BA2454" s="167"/>
      <c r="BB2454" s="167"/>
      <c r="BC2454" s="167"/>
      <c r="BD2454" s="167"/>
      <c r="BE2454" s="167"/>
      <c r="BF2454" s="167"/>
      <c r="BG2454" s="167"/>
      <c r="BH2454" s="167"/>
      <c r="BI2454" s="167"/>
      <c r="BJ2454" s="167"/>
      <c r="BK2454" s="167"/>
      <c r="BL2454" s="166"/>
      <c r="BM2454" s="166"/>
      <c r="BN2454" s="166"/>
      <c r="BO2454" s="166"/>
      <c r="BP2454" s="166"/>
      <c r="BQ2454" s="166"/>
      <c r="BR2454" s="166"/>
      <c r="BS2454" s="166"/>
      <c r="BT2454" s="166"/>
      <c r="BU2454" s="166"/>
      <c r="BV2454" s="166"/>
      <c r="BW2454" s="166"/>
      <c r="BX2454" s="166"/>
      <c r="BY2454" s="166"/>
      <c r="BZ2454" s="166"/>
      <c r="CA2454" s="166"/>
      <c r="CB2454" s="166"/>
      <c r="CC2454" s="166"/>
      <c r="CD2454" s="166"/>
      <c r="CE2454" s="166"/>
      <c r="CF2454" s="166"/>
      <c r="CG2454" s="166"/>
      <c r="CH2454" s="166"/>
      <c r="CI2454" s="166"/>
      <c r="CJ2454" s="166"/>
      <c r="CK2454" s="166"/>
      <c r="CL2454" s="166"/>
      <c r="CM2454" s="166"/>
      <c r="CN2454" s="166"/>
      <c r="CO2454" s="166"/>
      <c r="CP2454" s="166"/>
      <c r="CQ2454" s="166"/>
      <c r="CR2454" s="166"/>
      <c r="CS2454" s="166"/>
      <c r="CT2454" s="166"/>
      <c r="CU2454" s="166"/>
      <c r="CV2454" s="166"/>
      <c r="CW2454" s="166"/>
      <c r="CX2454" s="166"/>
      <c r="CY2454" s="166"/>
      <c r="CZ2454" s="166"/>
      <c r="DA2454" s="166"/>
      <c r="DB2454" s="166"/>
      <c r="DC2454" s="166"/>
      <c r="DD2454" s="166"/>
      <c r="DE2454" s="166"/>
      <c r="DF2454" s="166"/>
      <c r="DG2454" s="166"/>
      <c r="DH2454" s="166"/>
      <c r="DI2454" s="166"/>
      <c r="DJ2454" s="166"/>
      <c r="DK2454" s="166"/>
      <c r="DL2454" s="166"/>
      <c r="DM2454" s="166"/>
      <c r="DN2454" s="166"/>
      <c r="DO2454" s="166"/>
      <c r="DP2454" s="166"/>
      <c r="DQ2454" s="166"/>
      <c r="DR2454" s="166"/>
      <c r="DS2454" s="166"/>
      <c r="DT2454" s="166"/>
      <c r="DU2454" s="166"/>
      <c r="DV2454" s="166"/>
      <c r="DW2454" s="166"/>
      <c r="DX2454" s="166"/>
      <c r="DY2454" s="166"/>
      <c r="DZ2454" s="166"/>
      <c r="EA2454" s="166"/>
      <c r="EB2454" s="166"/>
      <c r="EC2454" s="166"/>
      <c r="ED2454" s="166"/>
      <c r="EE2454" s="166"/>
      <c r="EF2454" s="166"/>
      <c r="EG2454" s="166"/>
      <c r="EH2454" s="166"/>
      <c r="EI2454" s="166"/>
      <c r="EJ2454" s="166"/>
      <c r="EK2454" s="166"/>
      <c r="EL2454" s="166"/>
      <c r="EM2454" s="166"/>
      <c r="EN2454" s="166"/>
      <c r="EO2454" s="166"/>
      <c r="EP2454" s="166"/>
      <c r="EQ2454" s="166"/>
      <c r="ER2454" s="166"/>
      <c r="ES2454" s="166"/>
      <c r="ET2454" s="166"/>
      <c r="EU2454" s="166"/>
      <c r="EV2454" s="166"/>
      <c r="EW2454" s="166"/>
      <c r="EX2454" s="166"/>
      <c r="EY2454" s="166"/>
      <c r="EZ2454" s="166"/>
      <c r="FA2454" s="166"/>
      <c r="FB2454" s="166"/>
      <c r="FC2454" s="166"/>
      <c r="FD2454" s="166"/>
      <c r="FE2454" s="166"/>
      <c r="FF2454" s="166"/>
      <c r="FG2454" s="166"/>
      <c r="FH2454" s="166"/>
      <c r="FI2454" s="166"/>
      <c r="FJ2454" s="166"/>
    </row>
    <row r="2455" spans="13:166" s="19" customFormat="1">
      <c r="M2455" s="166"/>
      <c r="N2455" s="166"/>
      <c r="O2455" s="166"/>
      <c r="P2455" s="166"/>
      <c r="Q2455" s="166"/>
      <c r="R2455" s="166"/>
      <c r="S2455" s="166"/>
      <c r="T2455" s="166"/>
      <c r="U2455" s="166"/>
      <c r="V2455" s="166"/>
      <c r="W2455" s="166"/>
      <c r="X2455" s="166"/>
      <c r="Y2455" s="166"/>
      <c r="Z2455" s="166"/>
      <c r="AA2455" s="166"/>
      <c r="AB2455" s="166"/>
      <c r="AC2455" s="166"/>
      <c r="AD2455" s="166"/>
      <c r="AE2455" s="166"/>
      <c r="AF2455" s="166"/>
      <c r="AG2455" s="166"/>
      <c r="AH2455" s="167"/>
      <c r="AI2455" s="167"/>
      <c r="AJ2455" s="167"/>
      <c r="AK2455" s="167"/>
      <c r="AL2455" s="167"/>
      <c r="AM2455" s="167"/>
      <c r="AN2455" s="167"/>
      <c r="AO2455" s="167"/>
      <c r="AP2455" s="167"/>
      <c r="AQ2455" s="167"/>
      <c r="AR2455" s="167"/>
      <c r="AS2455" s="167"/>
      <c r="AT2455" s="167"/>
      <c r="AU2455" s="167"/>
      <c r="AV2455" s="167"/>
      <c r="AW2455" s="167"/>
      <c r="AX2455" s="167"/>
      <c r="AY2455" s="167"/>
      <c r="AZ2455" s="167"/>
      <c r="BA2455" s="167"/>
      <c r="BB2455" s="167"/>
      <c r="BC2455" s="167"/>
      <c r="BD2455" s="167"/>
      <c r="BE2455" s="167"/>
      <c r="BF2455" s="167"/>
      <c r="BG2455" s="167"/>
      <c r="BH2455" s="167"/>
      <c r="BI2455" s="167"/>
      <c r="BJ2455" s="167"/>
      <c r="BK2455" s="167"/>
      <c r="BL2455" s="166"/>
      <c r="BM2455" s="166"/>
      <c r="BN2455" s="166"/>
      <c r="BO2455" s="166"/>
      <c r="BP2455" s="166"/>
      <c r="BQ2455" s="166"/>
      <c r="BR2455" s="166"/>
      <c r="BS2455" s="166"/>
      <c r="BT2455" s="166"/>
      <c r="BU2455" s="166"/>
      <c r="BV2455" s="166"/>
      <c r="BW2455" s="166"/>
      <c r="BX2455" s="166"/>
      <c r="BY2455" s="166"/>
      <c r="BZ2455" s="166"/>
      <c r="CA2455" s="166"/>
      <c r="CB2455" s="166"/>
      <c r="CC2455" s="166"/>
      <c r="CD2455" s="166"/>
      <c r="CE2455" s="166"/>
      <c r="CF2455" s="166"/>
      <c r="CG2455" s="166"/>
      <c r="CH2455" s="166"/>
      <c r="CI2455" s="166"/>
      <c r="CJ2455" s="166"/>
      <c r="CK2455" s="166"/>
      <c r="CL2455" s="166"/>
      <c r="CM2455" s="166"/>
      <c r="CN2455" s="166"/>
      <c r="CO2455" s="166"/>
      <c r="CP2455" s="166"/>
      <c r="CQ2455" s="166"/>
      <c r="CR2455" s="166"/>
      <c r="CS2455" s="166"/>
      <c r="CT2455" s="166"/>
      <c r="CU2455" s="166"/>
      <c r="CV2455" s="166"/>
      <c r="CW2455" s="166"/>
      <c r="CX2455" s="166"/>
      <c r="CY2455" s="166"/>
      <c r="CZ2455" s="166"/>
      <c r="DA2455" s="166"/>
      <c r="DB2455" s="166"/>
      <c r="DC2455" s="166"/>
      <c r="DD2455" s="166"/>
      <c r="DE2455" s="166"/>
      <c r="DF2455" s="166"/>
      <c r="DG2455" s="166"/>
      <c r="DH2455" s="166"/>
      <c r="DI2455" s="166"/>
      <c r="DJ2455" s="166"/>
      <c r="DK2455" s="166"/>
      <c r="DL2455" s="166"/>
      <c r="DM2455" s="166"/>
      <c r="DN2455" s="166"/>
      <c r="DO2455" s="166"/>
      <c r="DP2455" s="166"/>
      <c r="DQ2455" s="166"/>
      <c r="DR2455" s="166"/>
      <c r="DS2455" s="166"/>
      <c r="DT2455" s="166"/>
      <c r="DU2455" s="166"/>
      <c r="DV2455" s="166"/>
      <c r="DW2455" s="166"/>
      <c r="DX2455" s="166"/>
      <c r="DY2455" s="166"/>
      <c r="DZ2455" s="166"/>
      <c r="EA2455" s="166"/>
      <c r="EB2455" s="166"/>
      <c r="EC2455" s="166"/>
      <c r="ED2455" s="166"/>
      <c r="EE2455" s="166"/>
      <c r="EF2455" s="166"/>
      <c r="EG2455" s="166"/>
      <c r="EH2455" s="166"/>
      <c r="EI2455" s="166"/>
      <c r="EJ2455" s="166"/>
      <c r="EK2455" s="166"/>
      <c r="EL2455" s="166"/>
      <c r="EM2455" s="166"/>
      <c r="EN2455" s="166"/>
      <c r="EO2455" s="166"/>
      <c r="EP2455" s="166"/>
      <c r="EQ2455" s="166"/>
      <c r="ER2455" s="166"/>
      <c r="ES2455" s="166"/>
      <c r="ET2455" s="166"/>
      <c r="EU2455" s="166"/>
      <c r="EV2455" s="166"/>
      <c r="EW2455" s="166"/>
      <c r="EX2455" s="166"/>
      <c r="EY2455" s="166"/>
      <c r="EZ2455" s="166"/>
      <c r="FA2455" s="166"/>
      <c r="FB2455" s="166"/>
      <c r="FC2455" s="166"/>
      <c r="FD2455" s="166"/>
      <c r="FE2455" s="166"/>
      <c r="FF2455" s="166"/>
      <c r="FG2455" s="166"/>
      <c r="FH2455" s="166"/>
      <c r="FI2455" s="166"/>
      <c r="FJ2455" s="166"/>
    </row>
    <row r="2456" spans="13:166" s="19" customFormat="1">
      <c r="M2456" s="166"/>
      <c r="N2456" s="166"/>
      <c r="O2456" s="166"/>
      <c r="P2456" s="166"/>
      <c r="Q2456" s="166"/>
      <c r="R2456" s="166"/>
      <c r="S2456" s="166"/>
      <c r="T2456" s="166"/>
      <c r="U2456" s="166"/>
      <c r="V2456" s="166"/>
      <c r="W2456" s="166"/>
      <c r="X2456" s="166"/>
      <c r="Y2456" s="166"/>
      <c r="Z2456" s="166"/>
      <c r="AA2456" s="166"/>
      <c r="AB2456" s="166"/>
      <c r="AC2456" s="166"/>
      <c r="AD2456" s="166"/>
      <c r="AE2456" s="166"/>
      <c r="AF2456" s="166"/>
      <c r="AG2456" s="166"/>
      <c r="AH2456" s="167"/>
      <c r="AI2456" s="167"/>
      <c r="AJ2456" s="167"/>
      <c r="AK2456" s="167"/>
      <c r="AL2456" s="167"/>
      <c r="AM2456" s="167"/>
      <c r="AN2456" s="167"/>
      <c r="AO2456" s="167"/>
      <c r="AP2456" s="167"/>
      <c r="AQ2456" s="167"/>
      <c r="AR2456" s="167"/>
      <c r="AS2456" s="167"/>
      <c r="AT2456" s="167"/>
      <c r="AU2456" s="167"/>
      <c r="AV2456" s="167"/>
      <c r="AW2456" s="167"/>
      <c r="AX2456" s="167"/>
      <c r="AY2456" s="167"/>
      <c r="AZ2456" s="167"/>
      <c r="BA2456" s="167"/>
      <c r="BB2456" s="167"/>
      <c r="BC2456" s="167"/>
      <c r="BD2456" s="167"/>
      <c r="BE2456" s="167"/>
      <c r="BF2456" s="167"/>
      <c r="BG2456" s="167"/>
      <c r="BH2456" s="167"/>
      <c r="BI2456" s="167"/>
      <c r="BJ2456" s="167"/>
      <c r="BK2456" s="167"/>
      <c r="BL2456" s="166"/>
      <c r="BM2456" s="166"/>
      <c r="BN2456" s="166"/>
      <c r="BO2456" s="166"/>
      <c r="BP2456" s="166"/>
      <c r="BQ2456" s="166"/>
      <c r="BR2456" s="166"/>
      <c r="BS2456" s="166"/>
      <c r="BT2456" s="166"/>
      <c r="BU2456" s="166"/>
      <c r="BV2456" s="166"/>
      <c r="BW2456" s="166"/>
      <c r="BX2456" s="166"/>
      <c r="BY2456" s="166"/>
      <c r="BZ2456" s="166"/>
      <c r="CA2456" s="166"/>
      <c r="CB2456" s="166"/>
      <c r="CC2456" s="166"/>
      <c r="CD2456" s="166"/>
      <c r="CE2456" s="166"/>
      <c r="CF2456" s="166"/>
      <c r="CG2456" s="166"/>
      <c r="CH2456" s="166"/>
      <c r="CI2456" s="166"/>
      <c r="CJ2456" s="166"/>
      <c r="CK2456" s="166"/>
      <c r="CL2456" s="166"/>
      <c r="CM2456" s="166"/>
      <c r="CN2456" s="166"/>
      <c r="CO2456" s="166"/>
      <c r="CP2456" s="166"/>
      <c r="CQ2456" s="166"/>
      <c r="CR2456" s="166"/>
      <c r="CS2456" s="166"/>
      <c r="CT2456" s="166"/>
      <c r="CU2456" s="166"/>
      <c r="CV2456" s="166"/>
      <c r="CW2456" s="166"/>
      <c r="CX2456" s="166"/>
      <c r="CY2456" s="166"/>
      <c r="CZ2456" s="166"/>
      <c r="DA2456" s="166"/>
      <c r="DB2456" s="166"/>
      <c r="DC2456" s="166"/>
      <c r="DD2456" s="166"/>
      <c r="DE2456" s="166"/>
      <c r="DF2456" s="166"/>
      <c r="DG2456" s="166"/>
      <c r="DH2456" s="166"/>
      <c r="DI2456" s="166"/>
      <c r="DJ2456" s="166"/>
      <c r="DK2456" s="166"/>
      <c r="DL2456" s="166"/>
      <c r="DM2456" s="166"/>
      <c r="DN2456" s="166"/>
      <c r="DO2456" s="166"/>
      <c r="DP2456" s="166"/>
      <c r="DQ2456" s="166"/>
      <c r="DR2456" s="166"/>
      <c r="DS2456" s="166"/>
      <c r="DT2456" s="166"/>
      <c r="DU2456" s="166"/>
      <c r="DV2456" s="166"/>
      <c r="DW2456" s="166"/>
      <c r="DX2456" s="166"/>
      <c r="DY2456" s="166"/>
      <c r="DZ2456" s="166"/>
      <c r="EA2456" s="166"/>
      <c r="EB2456" s="166"/>
      <c r="EC2456" s="166"/>
      <c r="ED2456" s="166"/>
      <c r="EE2456" s="166"/>
      <c r="EF2456" s="166"/>
      <c r="EG2456" s="166"/>
      <c r="EH2456" s="166"/>
      <c r="EI2456" s="166"/>
      <c r="EJ2456" s="166"/>
      <c r="EK2456" s="166"/>
      <c r="EL2456" s="166"/>
      <c r="EM2456" s="166"/>
      <c r="EN2456" s="166"/>
      <c r="EO2456" s="166"/>
      <c r="EP2456" s="166"/>
      <c r="EQ2456" s="166"/>
      <c r="ER2456" s="166"/>
      <c r="ES2456" s="166"/>
      <c r="ET2456" s="166"/>
      <c r="EU2456" s="166"/>
      <c r="EV2456" s="166"/>
      <c r="EW2456" s="166"/>
      <c r="EX2456" s="166"/>
      <c r="EY2456" s="166"/>
      <c r="EZ2456" s="166"/>
      <c r="FA2456" s="166"/>
      <c r="FB2456" s="166"/>
      <c r="FC2456" s="166"/>
      <c r="FD2456" s="166"/>
      <c r="FE2456" s="166"/>
      <c r="FF2456" s="166"/>
      <c r="FG2456" s="166"/>
      <c r="FH2456" s="166"/>
      <c r="FI2456" s="166"/>
      <c r="FJ2456" s="166"/>
    </row>
    <row r="2457" spans="13:166" s="19" customFormat="1">
      <c r="M2457" s="166"/>
      <c r="N2457" s="166"/>
      <c r="O2457" s="166"/>
      <c r="P2457" s="166"/>
      <c r="Q2457" s="166"/>
      <c r="R2457" s="166"/>
      <c r="S2457" s="166"/>
      <c r="T2457" s="166"/>
      <c r="U2457" s="166"/>
      <c r="V2457" s="166"/>
      <c r="W2457" s="166"/>
      <c r="X2457" s="166"/>
      <c r="Y2457" s="166"/>
      <c r="Z2457" s="166"/>
      <c r="AA2457" s="166"/>
      <c r="AB2457" s="166"/>
      <c r="AC2457" s="166"/>
      <c r="AD2457" s="166"/>
      <c r="AE2457" s="166"/>
      <c r="AF2457" s="166"/>
      <c r="AG2457" s="166"/>
      <c r="AH2457" s="167"/>
      <c r="AI2457" s="167"/>
      <c r="AJ2457" s="167"/>
      <c r="AK2457" s="167"/>
      <c r="AL2457" s="167"/>
      <c r="AM2457" s="167"/>
      <c r="AN2457" s="167"/>
      <c r="AO2457" s="167"/>
      <c r="AP2457" s="167"/>
      <c r="AQ2457" s="167"/>
      <c r="AR2457" s="167"/>
      <c r="AS2457" s="167"/>
      <c r="AT2457" s="167"/>
      <c r="AU2457" s="167"/>
      <c r="AV2457" s="167"/>
      <c r="AW2457" s="167"/>
      <c r="AX2457" s="167"/>
      <c r="AY2457" s="167"/>
      <c r="AZ2457" s="167"/>
      <c r="BA2457" s="167"/>
      <c r="BB2457" s="167"/>
      <c r="BC2457" s="167"/>
      <c r="BD2457" s="167"/>
      <c r="BE2457" s="167"/>
      <c r="BF2457" s="167"/>
      <c r="BG2457" s="167"/>
      <c r="BH2457" s="167"/>
      <c r="BI2457" s="167"/>
      <c r="BJ2457" s="167"/>
      <c r="BK2457" s="167"/>
      <c r="BL2457" s="166"/>
      <c r="BM2457" s="166"/>
      <c r="BN2457" s="166"/>
      <c r="BO2457" s="166"/>
      <c r="BP2457" s="166"/>
      <c r="BQ2457" s="166"/>
      <c r="BR2457" s="166"/>
      <c r="BS2457" s="166"/>
      <c r="BT2457" s="166"/>
      <c r="BU2457" s="166"/>
      <c r="BV2457" s="166"/>
      <c r="BW2457" s="166"/>
      <c r="BX2457" s="166"/>
      <c r="BY2457" s="166"/>
      <c r="BZ2457" s="166"/>
      <c r="CA2457" s="166"/>
      <c r="CB2457" s="166"/>
      <c r="CC2457" s="166"/>
      <c r="CD2457" s="166"/>
      <c r="CE2457" s="166"/>
      <c r="CF2457" s="166"/>
      <c r="CG2457" s="166"/>
      <c r="CH2457" s="166"/>
      <c r="CI2457" s="166"/>
      <c r="CJ2457" s="166"/>
      <c r="CK2457" s="166"/>
      <c r="CL2457" s="166"/>
      <c r="CM2457" s="166"/>
      <c r="CN2457" s="166"/>
      <c r="CO2457" s="166"/>
      <c r="CP2457" s="166"/>
      <c r="CQ2457" s="166"/>
      <c r="CR2457" s="166"/>
      <c r="CS2457" s="166"/>
      <c r="CT2457" s="166"/>
      <c r="CU2457" s="166"/>
      <c r="CV2457" s="166"/>
      <c r="CW2457" s="166"/>
      <c r="CX2457" s="166"/>
      <c r="CY2457" s="166"/>
      <c r="CZ2457" s="166"/>
      <c r="DA2457" s="166"/>
      <c r="DB2457" s="166"/>
      <c r="DC2457" s="166"/>
      <c r="DD2457" s="166"/>
      <c r="DE2457" s="166"/>
      <c r="DF2457" s="166"/>
      <c r="DG2457" s="166"/>
      <c r="DH2457" s="166"/>
      <c r="DI2457" s="166"/>
      <c r="DJ2457" s="166"/>
      <c r="DK2457" s="166"/>
      <c r="DL2457" s="166"/>
      <c r="DM2457" s="166"/>
      <c r="DN2457" s="166"/>
      <c r="DO2457" s="166"/>
      <c r="DP2457" s="166"/>
      <c r="DQ2457" s="166"/>
      <c r="DR2457" s="166"/>
      <c r="DS2457" s="166"/>
      <c r="DT2457" s="166"/>
      <c r="DU2457" s="166"/>
      <c r="DV2457" s="166"/>
      <c r="DW2457" s="166"/>
      <c r="DX2457" s="166"/>
      <c r="DY2457" s="166"/>
      <c r="DZ2457" s="166"/>
      <c r="EA2457" s="166"/>
      <c r="EB2457" s="166"/>
      <c r="EC2457" s="166"/>
      <c r="ED2457" s="166"/>
      <c r="EE2457" s="166"/>
      <c r="EF2457" s="166"/>
      <c r="EG2457" s="166"/>
      <c r="EH2457" s="166"/>
      <c r="EI2457" s="166"/>
      <c r="EJ2457" s="166"/>
      <c r="EK2457" s="166"/>
      <c r="EL2457" s="166"/>
      <c r="EM2457" s="166"/>
      <c r="EN2457" s="166"/>
      <c r="EO2457" s="166"/>
      <c r="EP2457" s="166"/>
      <c r="EQ2457" s="166"/>
      <c r="ER2457" s="166"/>
      <c r="ES2457" s="166"/>
      <c r="ET2457" s="166"/>
      <c r="EU2457" s="166"/>
      <c r="EV2457" s="166"/>
      <c r="EW2457" s="166"/>
      <c r="EX2457" s="166"/>
      <c r="EY2457" s="166"/>
      <c r="EZ2457" s="166"/>
      <c r="FA2457" s="166"/>
      <c r="FB2457" s="166"/>
      <c r="FC2457" s="166"/>
      <c r="FD2457" s="166"/>
      <c r="FE2457" s="166"/>
      <c r="FF2457" s="166"/>
      <c r="FG2457" s="166"/>
      <c r="FH2457" s="166"/>
      <c r="FI2457" s="166"/>
      <c r="FJ2457" s="166"/>
    </row>
    <row r="2458" spans="13:166" s="19" customFormat="1">
      <c r="M2458" s="166"/>
      <c r="N2458" s="166"/>
      <c r="O2458" s="166"/>
      <c r="P2458" s="166"/>
      <c r="Q2458" s="166"/>
      <c r="R2458" s="166"/>
      <c r="S2458" s="166"/>
      <c r="T2458" s="166"/>
      <c r="U2458" s="166"/>
      <c r="V2458" s="166"/>
      <c r="W2458" s="166"/>
      <c r="X2458" s="166"/>
      <c r="Y2458" s="166"/>
      <c r="Z2458" s="166"/>
      <c r="AA2458" s="166"/>
      <c r="AB2458" s="166"/>
      <c r="AC2458" s="166"/>
      <c r="AD2458" s="166"/>
      <c r="AE2458" s="166"/>
      <c r="AF2458" s="166"/>
      <c r="AG2458" s="166"/>
      <c r="AH2458" s="167"/>
      <c r="AI2458" s="167"/>
      <c r="AJ2458" s="167"/>
      <c r="AK2458" s="167"/>
      <c r="AL2458" s="167"/>
      <c r="AM2458" s="167"/>
      <c r="AN2458" s="167"/>
      <c r="AO2458" s="167"/>
      <c r="AP2458" s="167"/>
      <c r="AQ2458" s="167"/>
      <c r="AR2458" s="167"/>
      <c r="AS2458" s="167"/>
      <c r="AT2458" s="167"/>
      <c r="AU2458" s="167"/>
      <c r="AV2458" s="167"/>
      <c r="AW2458" s="167"/>
      <c r="AX2458" s="167"/>
      <c r="AY2458" s="167"/>
      <c r="AZ2458" s="167"/>
      <c r="BA2458" s="167"/>
      <c r="BB2458" s="167"/>
      <c r="BC2458" s="167"/>
      <c r="BD2458" s="167"/>
      <c r="BE2458" s="167"/>
      <c r="BF2458" s="167"/>
      <c r="BG2458" s="167"/>
      <c r="BH2458" s="167"/>
      <c r="BI2458" s="167"/>
      <c r="BJ2458" s="167"/>
      <c r="BK2458" s="167"/>
      <c r="BL2458" s="166"/>
      <c r="BM2458" s="166"/>
      <c r="BN2458" s="166"/>
      <c r="BO2458" s="166"/>
      <c r="BP2458" s="166"/>
      <c r="BQ2458" s="166"/>
      <c r="BR2458" s="166"/>
      <c r="BS2458" s="166"/>
      <c r="BT2458" s="166"/>
      <c r="BU2458" s="166"/>
      <c r="BV2458" s="166"/>
      <c r="BW2458" s="166"/>
      <c r="BX2458" s="166"/>
      <c r="BY2458" s="166"/>
      <c r="BZ2458" s="166"/>
      <c r="CA2458" s="166"/>
      <c r="CB2458" s="166"/>
      <c r="CC2458" s="166"/>
      <c r="CD2458" s="166"/>
      <c r="CE2458" s="166"/>
      <c r="CF2458" s="166"/>
      <c r="CG2458" s="166"/>
      <c r="CH2458" s="166"/>
      <c r="CI2458" s="166"/>
      <c r="CJ2458" s="166"/>
      <c r="CK2458" s="166"/>
      <c r="CL2458" s="166"/>
      <c r="CM2458" s="166"/>
      <c r="CN2458" s="166"/>
      <c r="CO2458" s="166"/>
      <c r="CP2458" s="166"/>
      <c r="CQ2458" s="166"/>
      <c r="CR2458" s="166"/>
      <c r="CS2458" s="166"/>
      <c r="CT2458" s="166"/>
      <c r="CU2458" s="166"/>
      <c r="CV2458" s="166"/>
      <c r="CW2458" s="166"/>
      <c r="CX2458" s="166"/>
      <c r="CY2458" s="166"/>
      <c r="CZ2458" s="166"/>
      <c r="DA2458" s="166"/>
      <c r="DB2458" s="166"/>
      <c r="DC2458" s="166"/>
      <c r="DD2458" s="166"/>
      <c r="DE2458" s="166"/>
      <c r="DF2458" s="166"/>
      <c r="DG2458" s="166"/>
      <c r="DH2458" s="166"/>
      <c r="DI2458" s="166"/>
      <c r="DJ2458" s="166"/>
      <c r="DK2458" s="166"/>
      <c r="DL2458" s="166"/>
      <c r="DM2458" s="166"/>
      <c r="DN2458" s="166"/>
      <c r="DO2458" s="166"/>
      <c r="DP2458" s="166"/>
      <c r="DQ2458" s="166"/>
      <c r="DR2458" s="166"/>
      <c r="DS2458" s="166"/>
      <c r="DT2458" s="166"/>
      <c r="DU2458" s="166"/>
      <c r="DV2458" s="166"/>
      <c r="DW2458" s="166"/>
      <c r="DX2458" s="166"/>
      <c r="DY2458" s="166"/>
      <c r="DZ2458" s="166"/>
      <c r="EA2458" s="166"/>
      <c r="EB2458" s="166"/>
      <c r="EC2458" s="166"/>
      <c r="ED2458" s="166"/>
      <c r="EE2458" s="166"/>
      <c r="EF2458" s="166"/>
      <c r="EG2458" s="166"/>
      <c r="EH2458" s="166"/>
      <c r="EI2458" s="166"/>
      <c r="EJ2458" s="166"/>
      <c r="EK2458" s="166"/>
      <c r="EL2458" s="166"/>
      <c r="EM2458" s="166"/>
      <c r="EN2458" s="166"/>
      <c r="EO2458" s="166"/>
      <c r="EP2458" s="166"/>
      <c r="EQ2458" s="166"/>
      <c r="ER2458" s="166"/>
      <c r="ES2458" s="166"/>
      <c r="ET2458" s="166"/>
      <c r="EU2458" s="166"/>
      <c r="EV2458" s="166"/>
      <c r="EW2458" s="166"/>
      <c r="EX2458" s="166"/>
      <c r="EY2458" s="166"/>
      <c r="EZ2458" s="166"/>
      <c r="FA2458" s="166"/>
      <c r="FB2458" s="166"/>
      <c r="FC2458" s="166"/>
      <c r="FD2458" s="166"/>
      <c r="FE2458" s="166"/>
      <c r="FF2458" s="166"/>
      <c r="FG2458" s="166"/>
      <c r="FH2458" s="166"/>
      <c r="FI2458" s="166"/>
      <c r="FJ2458" s="166"/>
    </row>
    <row r="2459" spans="13:166" s="19" customFormat="1">
      <c r="M2459" s="166"/>
      <c r="N2459" s="166"/>
      <c r="O2459" s="166"/>
      <c r="P2459" s="166"/>
      <c r="Q2459" s="166"/>
      <c r="R2459" s="166"/>
      <c r="S2459" s="166"/>
      <c r="T2459" s="166"/>
      <c r="U2459" s="166"/>
      <c r="V2459" s="166"/>
      <c r="W2459" s="166"/>
      <c r="X2459" s="166"/>
      <c r="Y2459" s="166"/>
      <c r="Z2459" s="166"/>
      <c r="AA2459" s="166"/>
      <c r="AB2459" s="166"/>
      <c r="AC2459" s="166"/>
      <c r="AD2459" s="166"/>
      <c r="AE2459" s="166"/>
      <c r="AF2459" s="166"/>
      <c r="AG2459" s="166"/>
      <c r="AH2459" s="167"/>
      <c r="AI2459" s="167"/>
      <c r="AJ2459" s="167"/>
      <c r="AK2459" s="167"/>
      <c r="AL2459" s="167"/>
      <c r="AM2459" s="167"/>
      <c r="AN2459" s="167"/>
      <c r="AO2459" s="167"/>
      <c r="AP2459" s="167"/>
      <c r="AQ2459" s="167"/>
      <c r="AR2459" s="167"/>
      <c r="AS2459" s="167"/>
      <c r="AT2459" s="167"/>
      <c r="AU2459" s="167"/>
      <c r="AV2459" s="167"/>
      <c r="AW2459" s="167"/>
      <c r="AX2459" s="167"/>
      <c r="AY2459" s="167"/>
      <c r="AZ2459" s="167"/>
      <c r="BA2459" s="167"/>
      <c r="BB2459" s="167"/>
      <c r="BC2459" s="167"/>
      <c r="BD2459" s="167"/>
      <c r="BE2459" s="167"/>
      <c r="BF2459" s="167"/>
      <c r="BG2459" s="167"/>
      <c r="BH2459" s="167"/>
      <c r="BI2459" s="167"/>
      <c r="BJ2459" s="167"/>
      <c r="BK2459" s="167"/>
      <c r="BL2459" s="166"/>
      <c r="BM2459" s="166"/>
      <c r="BN2459" s="166"/>
      <c r="BO2459" s="166"/>
      <c r="BP2459" s="166"/>
      <c r="BQ2459" s="166"/>
      <c r="BR2459" s="166"/>
      <c r="BS2459" s="166"/>
      <c r="BT2459" s="166"/>
      <c r="BU2459" s="166"/>
      <c r="BV2459" s="166"/>
      <c r="BW2459" s="166"/>
      <c r="BX2459" s="166"/>
      <c r="BY2459" s="166"/>
      <c r="BZ2459" s="166"/>
      <c r="CA2459" s="166"/>
      <c r="CB2459" s="166"/>
      <c r="CC2459" s="166"/>
      <c r="CD2459" s="166"/>
      <c r="CE2459" s="166"/>
      <c r="CF2459" s="166"/>
      <c r="CG2459" s="166"/>
      <c r="CH2459" s="166"/>
      <c r="CI2459" s="166"/>
      <c r="CJ2459" s="166"/>
      <c r="CK2459" s="166"/>
      <c r="CL2459" s="166"/>
      <c r="CM2459" s="166"/>
      <c r="CN2459" s="166"/>
      <c r="CO2459" s="166"/>
      <c r="CP2459" s="166"/>
      <c r="CQ2459" s="166"/>
      <c r="CR2459" s="166"/>
      <c r="CS2459" s="166"/>
      <c r="CT2459" s="166"/>
      <c r="CU2459" s="166"/>
      <c r="CV2459" s="166"/>
      <c r="CW2459" s="166"/>
      <c r="CX2459" s="166"/>
      <c r="CY2459" s="166"/>
      <c r="CZ2459" s="166"/>
      <c r="DA2459" s="166"/>
      <c r="DB2459" s="166"/>
      <c r="DC2459" s="166"/>
      <c r="DD2459" s="166"/>
      <c r="DE2459" s="166"/>
      <c r="DF2459" s="166"/>
      <c r="DG2459" s="166"/>
      <c r="DH2459" s="166"/>
      <c r="DI2459" s="166"/>
      <c r="DJ2459" s="166"/>
      <c r="DK2459" s="166"/>
      <c r="DL2459" s="166"/>
      <c r="DM2459" s="166"/>
      <c r="DN2459" s="166"/>
      <c r="DO2459" s="166"/>
      <c r="DP2459" s="166"/>
      <c r="DQ2459" s="166"/>
      <c r="DR2459" s="166"/>
      <c r="DS2459" s="166"/>
      <c r="DT2459" s="166"/>
      <c r="DU2459" s="166"/>
      <c r="DV2459" s="166"/>
      <c r="DW2459" s="166"/>
      <c r="DX2459" s="166"/>
      <c r="DY2459" s="166"/>
      <c r="DZ2459" s="166"/>
      <c r="EA2459" s="166"/>
      <c r="EB2459" s="166"/>
      <c r="EC2459" s="166"/>
      <c r="ED2459" s="166"/>
      <c r="EE2459" s="166"/>
      <c r="EF2459" s="166"/>
      <c r="EG2459" s="166"/>
      <c r="EH2459" s="166"/>
      <c r="EI2459" s="166"/>
      <c r="EJ2459" s="166"/>
      <c r="EK2459" s="166"/>
      <c r="EL2459" s="166"/>
      <c r="EM2459" s="166"/>
      <c r="EN2459" s="166"/>
      <c r="EO2459" s="166"/>
      <c r="EP2459" s="166"/>
      <c r="EQ2459" s="166"/>
      <c r="ER2459" s="166"/>
      <c r="ES2459" s="166"/>
      <c r="ET2459" s="166"/>
      <c r="EU2459" s="166"/>
      <c r="EV2459" s="166"/>
      <c r="EW2459" s="166"/>
      <c r="EX2459" s="166"/>
      <c r="EY2459" s="166"/>
      <c r="EZ2459" s="166"/>
      <c r="FA2459" s="166"/>
      <c r="FB2459" s="166"/>
      <c r="FC2459" s="166"/>
      <c r="FD2459" s="166"/>
      <c r="FE2459" s="166"/>
      <c r="FF2459" s="166"/>
      <c r="FG2459" s="166"/>
      <c r="FH2459" s="166"/>
      <c r="FI2459" s="166"/>
      <c r="FJ2459" s="166"/>
    </row>
    <row r="2460" spans="13:166" s="19" customFormat="1">
      <c r="M2460" s="166"/>
      <c r="N2460" s="166"/>
      <c r="O2460" s="166"/>
      <c r="P2460" s="166"/>
      <c r="Q2460" s="166"/>
      <c r="R2460" s="166"/>
      <c r="S2460" s="166"/>
      <c r="T2460" s="166"/>
      <c r="U2460" s="166"/>
      <c r="V2460" s="166"/>
      <c r="W2460" s="166"/>
      <c r="X2460" s="166"/>
      <c r="Y2460" s="166"/>
      <c r="Z2460" s="166"/>
      <c r="AA2460" s="166"/>
      <c r="AB2460" s="166"/>
      <c r="AC2460" s="166"/>
      <c r="AD2460" s="166"/>
      <c r="AE2460" s="166"/>
      <c r="AF2460" s="166"/>
      <c r="AG2460" s="166"/>
      <c r="AH2460" s="167"/>
      <c r="AI2460" s="167"/>
      <c r="AJ2460" s="167"/>
      <c r="AK2460" s="167"/>
      <c r="AL2460" s="167"/>
      <c r="AM2460" s="167"/>
      <c r="AN2460" s="167"/>
      <c r="AO2460" s="167"/>
      <c r="AP2460" s="167"/>
      <c r="AQ2460" s="167"/>
      <c r="AR2460" s="167"/>
      <c r="AS2460" s="167"/>
      <c r="AT2460" s="167"/>
      <c r="AU2460" s="167"/>
      <c r="AV2460" s="167"/>
      <c r="AW2460" s="167"/>
      <c r="AX2460" s="167"/>
      <c r="AY2460" s="167"/>
      <c r="AZ2460" s="167"/>
      <c r="BA2460" s="167"/>
      <c r="BB2460" s="167"/>
      <c r="BC2460" s="167"/>
      <c r="BD2460" s="167"/>
      <c r="BE2460" s="167"/>
      <c r="BF2460" s="167"/>
      <c r="BG2460" s="167"/>
      <c r="BH2460" s="167"/>
      <c r="BI2460" s="167"/>
      <c r="BJ2460" s="167"/>
      <c r="BK2460" s="167"/>
      <c r="BL2460" s="166"/>
      <c r="BM2460" s="166"/>
      <c r="BN2460" s="166"/>
      <c r="BO2460" s="166"/>
      <c r="BP2460" s="166"/>
      <c r="BQ2460" s="166"/>
      <c r="BR2460" s="166"/>
      <c r="BS2460" s="166"/>
      <c r="BT2460" s="166"/>
      <c r="BU2460" s="166"/>
      <c r="BV2460" s="166"/>
      <c r="BW2460" s="166"/>
      <c r="BX2460" s="166"/>
      <c r="BY2460" s="166"/>
      <c r="BZ2460" s="166"/>
      <c r="CA2460" s="166"/>
      <c r="CB2460" s="166"/>
      <c r="CC2460" s="166"/>
      <c r="CD2460" s="166"/>
      <c r="CE2460" s="166"/>
      <c r="CF2460" s="166"/>
      <c r="CG2460" s="166"/>
      <c r="CH2460" s="166"/>
      <c r="CI2460" s="166"/>
      <c r="CJ2460" s="166"/>
      <c r="CK2460" s="166"/>
      <c r="CL2460" s="166"/>
      <c r="CM2460" s="166"/>
      <c r="CN2460" s="166"/>
      <c r="CO2460" s="166"/>
      <c r="CP2460" s="166"/>
      <c r="CQ2460" s="166"/>
      <c r="CR2460" s="166"/>
      <c r="CS2460" s="166"/>
      <c r="CT2460" s="166"/>
      <c r="CU2460" s="166"/>
      <c r="CV2460" s="166"/>
      <c r="CW2460" s="166"/>
      <c r="CX2460" s="166"/>
      <c r="CY2460" s="166"/>
      <c r="CZ2460" s="166"/>
      <c r="DA2460" s="166"/>
      <c r="DB2460" s="166"/>
      <c r="DC2460" s="166"/>
      <c r="DD2460" s="166"/>
      <c r="DE2460" s="166"/>
      <c r="DF2460" s="166"/>
      <c r="DG2460" s="166"/>
      <c r="DH2460" s="166"/>
      <c r="DI2460" s="166"/>
      <c r="DJ2460" s="166"/>
      <c r="DK2460" s="166"/>
      <c r="DL2460" s="166"/>
      <c r="DM2460" s="166"/>
      <c r="DN2460" s="166"/>
      <c r="DO2460" s="166"/>
      <c r="DP2460" s="166"/>
      <c r="DQ2460" s="166"/>
      <c r="DR2460" s="166"/>
      <c r="DS2460" s="166"/>
      <c r="DT2460" s="166"/>
      <c r="DU2460" s="166"/>
      <c r="DV2460" s="166"/>
      <c r="DW2460" s="166"/>
      <c r="DX2460" s="166"/>
      <c r="DY2460" s="166"/>
      <c r="DZ2460" s="166"/>
      <c r="EA2460" s="166"/>
      <c r="EB2460" s="166"/>
      <c r="EC2460" s="166"/>
      <c r="ED2460" s="166"/>
      <c r="EE2460" s="166"/>
      <c r="EF2460" s="166"/>
      <c r="EG2460" s="166"/>
      <c r="EH2460" s="166"/>
      <c r="EI2460" s="166"/>
      <c r="EJ2460" s="166"/>
      <c r="EK2460" s="166"/>
      <c r="EL2460" s="166"/>
      <c r="EM2460" s="166"/>
      <c r="EN2460" s="166"/>
      <c r="EO2460" s="166"/>
      <c r="EP2460" s="166"/>
      <c r="EQ2460" s="166"/>
      <c r="ER2460" s="166"/>
      <c r="ES2460" s="166"/>
      <c r="ET2460" s="166"/>
      <c r="EU2460" s="166"/>
      <c r="EV2460" s="166"/>
      <c r="EW2460" s="166"/>
      <c r="EX2460" s="166"/>
      <c r="EY2460" s="166"/>
      <c r="EZ2460" s="166"/>
      <c r="FA2460" s="166"/>
      <c r="FB2460" s="166"/>
      <c r="FC2460" s="166"/>
      <c r="FD2460" s="166"/>
      <c r="FE2460" s="166"/>
      <c r="FF2460" s="166"/>
      <c r="FG2460" s="166"/>
      <c r="FH2460" s="166"/>
      <c r="FI2460" s="166"/>
      <c r="FJ2460" s="166"/>
    </row>
    <row r="2461" spans="13:166" s="19" customFormat="1">
      <c r="M2461" s="166"/>
      <c r="N2461" s="166"/>
      <c r="O2461" s="166"/>
      <c r="P2461" s="166"/>
      <c r="Q2461" s="166"/>
      <c r="R2461" s="166"/>
      <c r="S2461" s="166"/>
      <c r="T2461" s="166"/>
      <c r="U2461" s="166"/>
      <c r="V2461" s="166"/>
      <c r="W2461" s="166"/>
      <c r="X2461" s="166"/>
      <c r="Y2461" s="166"/>
      <c r="Z2461" s="166"/>
      <c r="AA2461" s="166"/>
      <c r="AB2461" s="166"/>
      <c r="AC2461" s="166"/>
      <c r="AD2461" s="166"/>
      <c r="AE2461" s="166"/>
      <c r="AF2461" s="166"/>
      <c r="AG2461" s="166"/>
      <c r="AH2461" s="167"/>
      <c r="AI2461" s="167"/>
      <c r="AJ2461" s="167"/>
      <c r="AK2461" s="167"/>
      <c r="AL2461" s="167"/>
      <c r="AM2461" s="167"/>
      <c r="AN2461" s="167"/>
      <c r="AO2461" s="167"/>
      <c r="AP2461" s="167"/>
      <c r="AQ2461" s="167"/>
      <c r="AR2461" s="167"/>
      <c r="AS2461" s="167"/>
      <c r="AT2461" s="167"/>
      <c r="AU2461" s="167"/>
      <c r="AV2461" s="167"/>
      <c r="AW2461" s="167"/>
      <c r="AX2461" s="167"/>
      <c r="AY2461" s="167"/>
      <c r="AZ2461" s="167"/>
      <c r="BA2461" s="167"/>
      <c r="BB2461" s="167"/>
      <c r="BC2461" s="167"/>
      <c r="BD2461" s="167"/>
      <c r="BE2461" s="167"/>
      <c r="BF2461" s="167"/>
      <c r="BG2461" s="167"/>
      <c r="BH2461" s="167"/>
      <c r="BI2461" s="167"/>
      <c r="BJ2461" s="167"/>
      <c r="BK2461" s="167"/>
      <c r="BL2461" s="166"/>
      <c r="BM2461" s="166"/>
      <c r="BN2461" s="166"/>
      <c r="BO2461" s="166"/>
      <c r="BP2461" s="166"/>
      <c r="BQ2461" s="166"/>
      <c r="BR2461" s="166"/>
      <c r="BS2461" s="166"/>
      <c r="BT2461" s="166"/>
      <c r="BU2461" s="166"/>
      <c r="BV2461" s="166"/>
      <c r="BW2461" s="166"/>
      <c r="BX2461" s="166"/>
      <c r="BY2461" s="166"/>
      <c r="BZ2461" s="166"/>
      <c r="CA2461" s="166"/>
      <c r="CB2461" s="166"/>
      <c r="CC2461" s="166"/>
      <c r="CD2461" s="166"/>
      <c r="CE2461" s="166"/>
      <c r="CF2461" s="166"/>
      <c r="CG2461" s="166"/>
      <c r="CH2461" s="166"/>
      <c r="CI2461" s="166"/>
      <c r="CJ2461" s="166"/>
      <c r="CK2461" s="166"/>
      <c r="CL2461" s="166"/>
      <c r="CM2461" s="166"/>
      <c r="CN2461" s="166"/>
      <c r="CO2461" s="166"/>
      <c r="CP2461" s="166"/>
      <c r="CQ2461" s="166"/>
      <c r="CR2461" s="166"/>
      <c r="CS2461" s="166"/>
      <c r="CT2461" s="166"/>
      <c r="CU2461" s="166"/>
      <c r="CV2461" s="166"/>
      <c r="CW2461" s="166"/>
      <c r="CX2461" s="166"/>
      <c r="CY2461" s="166"/>
      <c r="CZ2461" s="166"/>
      <c r="DA2461" s="166"/>
      <c r="DB2461" s="166"/>
      <c r="DC2461" s="166"/>
      <c r="DD2461" s="166"/>
      <c r="DE2461" s="166"/>
      <c r="DF2461" s="166"/>
      <c r="DG2461" s="166"/>
      <c r="DH2461" s="166"/>
      <c r="DI2461" s="166"/>
      <c r="DJ2461" s="166"/>
      <c r="DK2461" s="166"/>
      <c r="DL2461" s="166"/>
      <c r="DM2461" s="166"/>
      <c r="DN2461" s="166"/>
      <c r="DO2461" s="166"/>
      <c r="DP2461" s="166"/>
      <c r="DQ2461" s="166"/>
      <c r="DR2461" s="166"/>
      <c r="DS2461" s="166"/>
      <c r="DT2461" s="166"/>
      <c r="DU2461" s="166"/>
      <c r="DV2461" s="166"/>
      <c r="DW2461" s="166"/>
      <c r="DX2461" s="166"/>
      <c r="DY2461" s="166"/>
      <c r="DZ2461" s="166"/>
      <c r="EA2461" s="166"/>
      <c r="EB2461" s="166"/>
      <c r="EC2461" s="166"/>
      <c r="ED2461" s="166"/>
      <c r="EE2461" s="166"/>
      <c r="EF2461" s="166"/>
      <c r="EG2461" s="166"/>
      <c r="EH2461" s="166"/>
      <c r="EI2461" s="166"/>
      <c r="EJ2461" s="166"/>
      <c r="EK2461" s="166"/>
      <c r="EL2461" s="166"/>
      <c r="EM2461" s="166"/>
      <c r="EN2461" s="166"/>
      <c r="EO2461" s="166"/>
      <c r="EP2461" s="166"/>
      <c r="EQ2461" s="166"/>
      <c r="ER2461" s="166"/>
      <c r="ES2461" s="166"/>
      <c r="ET2461" s="166"/>
      <c r="EU2461" s="166"/>
      <c r="EV2461" s="166"/>
      <c r="EW2461" s="166"/>
      <c r="EX2461" s="166"/>
      <c r="EY2461" s="166"/>
      <c r="EZ2461" s="166"/>
      <c r="FA2461" s="166"/>
      <c r="FB2461" s="166"/>
      <c r="FC2461" s="166"/>
      <c r="FD2461" s="166"/>
      <c r="FE2461" s="166"/>
      <c r="FF2461" s="166"/>
      <c r="FG2461" s="166"/>
      <c r="FH2461" s="166"/>
      <c r="FI2461" s="166"/>
      <c r="FJ2461" s="166"/>
    </row>
    <row r="2462" spans="13:166" s="19" customFormat="1">
      <c r="M2462" s="166"/>
      <c r="N2462" s="166"/>
      <c r="O2462" s="166"/>
      <c r="P2462" s="166"/>
      <c r="Q2462" s="166"/>
      <c r="R2462" s="166"/>
      <c r="S2462" s="166"/>
      <c r="T2462" s="166"/>
      <c r="U2462" s="166"/>
      <c r="V2462" s="166"/>
      <c r="W2462" s="166"/>
      <c r="X2462" s="166"/>
      <c r="Y2462" s="166"/>
      <c r="Z2462" s="166"/>
      <c r="AA2462" s="166"/>
      <c r="AB2462" s="166"/>
      <c r="AC2462" s="166"/>
      <c r="AD2462" s="166"/>
      <c r="AE2462" s="166"/>
      <c r="AF2462" s="166"/>
      <c r="AG2462" s="166"/>
      <c r="AH2462" s="167"/>
      <c r="AI2462" s="167"/>
      <c r="AJ2462" s="167"/>
      <c r="AK2462" s="167"/>
      <c r="AL2462" s="167"/>
      <c r="AM2462" s="167"/>
      <c r="AN2462" s="167"/>
      <c r="AO2462" s="167"/>
      <c r="AP2462" s="167"/>
      <c r="AQ2462" s="167"/>
      <c r="AR2462" s="167"/>
      <c r="AS2462" s="167"/>
      <c r="AT2462" s="167"/>
      <c r="AU2462" s="167"/>
      <c r="AV2462" s="167"/>
      <c r="AW2462" s="167"/>
      <c r="AX2462" s="167"/>
      <c r="AY2462" s="167"/>
      <c r="AZ2462" s="167"/>
      <c r="BA2462" s="167"/>
      <c r="BB2462" s="167"/>
      <c r="BC2462" s="167"/>
      <c r="BD2462" s="167"/>
      <c r="BE2462" s="167"/>
      <c r="BF2462" s="167"/>
      <c r="BG2462" s="167"/>
      <c r="BH2462" s="167"/>
      <c r="BI2462" s="167"/>
      <c r="BJ2462" s="167"/>
      <c r="BK2462" s="167"/>
      <c r="BL2462" s="166"/>
      <c r="BM2462" s="166"/>
      <c r="BN2462" s="166"/>
      <c r="BO2462" s="166"/>
      <c r="BP2462" s="166"/>
      <c r="BQ2462" s="166"/>
      <c r="BR2462" s="166"/>
      <c r="BS2462" s="166"/>
      <c r="BT2462" s="166"/>
      <c r="BU2462" s="166"/>
      <c r="BV2462" s="166"/>
      <c r="BW2462" s="166"/>
      <c r="BX2462" s="166"/>
      <c r="BY2462" s="166"/>
      <c r="BZ2462" s="166"/>
      <c r="CA2462" s="166"/>
      <c r="CB2462" s="166"/>
      <c r="CC2462" s="166"/>
      <c r="CD2462" s="166"/>
      <c r="CE2462" s="166"/>
      <c r="CF2462" s="166"/>
      <c r="CG2462" s="166"/>
      <c r="CH2462" s="166"/>
      <c r="CI2462" s="166"/>
      <c r="CJ2462" s="166"/>
      <c r="CK2462" s="166"/>
      <c r="CL2462" s="166"/>
      <c r="CM2462" s="166"/>
      <c r="CN2462" s="166"/>
      <c r="CO2462" s="166"/>
      <c r="CP2462" s="166"/>
      <c r="CQ2462" s="166"/>
      <c r="CR2462" s="166"/>
      <c r="CS2462" s="166"/>
      <c r="CT2462" s="166"/>
      <c r="CU2462" s="166"/>
      <c r="CV2462" s="166"/>
      <c r="CW2462" s="166"/>
      <c r="CX2462" s="166"/>
      <c r="CY2462" s="166"/>
      <c r="CZ2462" s="166"/>
      <c r="DA2462" s="166"/>
      <c r="DB2462" s="166"/>
      <c r="DC2462" s="166"/>
      <c r="DD2462" s="166"/>
      <c r="DE2462" s="166"/>
      <c r="DF2462" s="166"/>
      <c r="DG2462" s="166"/>
      <c r="DH2462" s="166"/>
      <c r="DI2462" s="166"/>
      <c r="DJ2462" s="166"/>
      <c r="DK2462" s="166"/>
      <c r="DL2462" s="166"/>
      <c r="DM2462" s="166"/>
      <c r="DN2462" s="166"/>
      <c r="DO2462" s="166"/>
      <c r="DP2462" s="166"/>
      <c r="DQ2462" s="166"/>
      <c r="DR2462" s="166"/>
      <c r="DS2462" s="166"/>
      <c r="DT2462" s="166"/>
      <c r="DU2462" s="166"/>
      <c r="DV2462" s="166"/>
      <c r="DW2462" s="166"/>
      <c r="DX2462" s="166"/>
      <c r="DY2462" s="166"/>
      <c r="DZ2462" s="166"/>
      <c r="EA2462" s="166"/>
      <c r="EB2462" s="166"/>
      <c r="EC2462" s="166"/>
      <c r="ED2462" s="166"/>
      <c r="EE2462" s="166"/>
      <c r="EF2462" s="166"/>
      <c r="EG2462" s="166"/>
      <c r="EH2462" s="166"/>
      <c r="EI2462" s="166"/>
      <c r="EJ2462" s="166"/>
      <c r="EK2462" s="166"/>
      <c r="EL2462" s="166"/>
      <c r="EM2462" s="166"/>
      <c r="EN2462" s="166"/>
      <c r="EO2462" s="166"/>
      <c r="EP2462" s="166"/>
      <c r="EQ2462" s="166"/>
      <c r="ER2462" s="166"/>
      <c r="ES2462" s="166"/>
      <c r="ET2462" s="166"/>
      <c r="EU2462" s="166"/>
      <c r="EV2462" s="166"/>
      <c r="EW2462" s="166"/>
      <c r="EX2462" s="166"/>
      <c r="EY2462" s="166"/>
      <c r="EZ2462" s="166"/>
      <c r="FA2462" s="166"/>
      <c r="FB2462" s="166"/>
      <c r="FC2462" s="166"/>
      <c r="FD2462" s="166"/>
      <c r="FE2462" s="166"/>
      <c r="FF2462" s="166"/>
      <c r="FG2462" s="166"/>
      <c r="FH2462" s="166"/>
      <c r="FI2462" s="166"/>
      <c r="FJ2462" s="166"/>
    </row>
    <row r="2463" spans="13:166" s="19" customFormat="1">
      <c r="M2463" s="166"/>
      <c r="N2463" s="166"/>
      <c r="O2463" s="166"/>
      <c r="P2463" s="166"/>
      <c r="Q2463" s="166"/>
      <c r="R2463" s="166"/>
      <c r="S2463" s="166"/>
      <c r="T2463" s="166"/>
      <c r="U2463" s="166"/>
      <c r="V2463" s="166"/>
      <c r="W2463" s="166"/>
      <c r="X2463" s="166"/>
      <c r="Y2463" s="166"/>
      <c r="Z2463" s="166"/>
      <c r="AA2463" s="166"/>
      <c r="AB2463" s="166"/>
      <c r="AC2463" s="166"/>
      <c r="AD2463" s="166"/>
      <c r="AE2463" s="166"/>
      <c r="AF2463" s="166"/>
      <c r="AG2463" s="166"/>
      <c r="AH2463" s="167"/>
      <c r="AI2463" s="167"/>
      <c r="AJ2463" s="167"/>
      <c r="AK2463" s="167"/>
      <c r="AL2463" s="167"/>
      <c r="AM2463" s="167"/>
      <c r="AN2463" s="167"/>
      <c r="AO2463" s="167"/>
      <c r="AP2463" s="167"/>
      <c r="AQ2463" s="167"/>
      <c r="AR2463" s="167"/>
      <c r="AS2463" s="167"/>
      <c r="AT2463" s="167"/>
      <c r="AU2463" s="167"/>
      <c r="AV2463" s="167"/>
      <c r="AW2463" s="167"/>
      <c r="AX2463" s="167"/>
      <c r="AY2463" s="167"/>
      <c r="AZ2463" s="167"/>
      <c r="BA2463" s="167"/>
      <c r="BB2463" s="167"/>
      <c r="BC2463" s="167"/>
      <c r="BD2463" s="167"/>
      <c r="BE2463" s="167"/>
      <c r="BF2463" s="167"/>
      <c r="BG2463" s="167"/>
      <c r="BH2463" s="167"/>
      <c r="BI2463" s="167"/>
      <c r="BJ2463" s="167"/>
      <c r="BK2463" s="167"/>
      <c r="BL2463" s="166"/>
      <c r="BM2463" s="166"/>
      <c r="BN2463" s="166"/>
      <c r="BO2463" s="166"/>
      <c r="BP2463" s="166"/>
      <c r="BQ2463" s="166"/>
      <c r="BR2463" s="166"/>
      <c r="BS2463" s="166"/>
      <c r="BT2463" s="166"/>
      <c r="BU2463" s="166"/>
      <c r="BV2463" s="166"/>
      <c r="BW2463" s="166"/>
      <c r="BX2463" s="166"/>
      <c r="BY2463" s="166"/>
      <c r="BZ2463" s="166"/>
      <c r="CA2463" s="166"/>
      <c r="CB2463" s="166"/>
      <c r="CC2463" s="166"/>
      <c r="CD2463" s="166"/>
      <c r="CE2463" s="166"/>
      <c r="CF2463" s="166"/>
      <c r="CG2463" s="166"/>
      <c r="CH2463" s="166"/>
      <c r="CI2463" s="166"/>
      <c r="CJ2463" s="166"/>
      <c r="CK2463" s="166"/>
      <c r="CL2463" s="166"/>
      <c r="CM2463" s="166"/>
      <c r="CN2463" s="166"/>
      <c r="CO2463" s="166"/>
      <c r="CP2463" s="166"/>
      <c r="CQ2463" s="166"/>
      <c r="CR2463" s="166"/>
      <c r="CS2463" s="166"/>
      <c r="CT2463" s="166"/>
      <c r="CU2463" s="166"/>
      <c r="CV2463" s="166"/>
      <c r="CW2463" s="166"/>
      <c r="CX2463" s="166"/>
      <c r="CY2463" s="166"/>
      <c r="CZ2463" s="166"/>
      <c r="DA2463" s="166"/>
      <c r="DB2463" s="166"/>
      <c r="DC2463" s="166"/>
      <c r="DD2463" s="166"/>
      <c r="DE2463" s="166"/>
      <c r="DF2463" s="166"/>
      <c r="DG2463" s="166"/>
      <c r="DH2463" s="166"/>
      <c r="DI2463" s="166"/>
      <c r="DJ2463" s="166"/>
      <c r="DK2463" s="166"/>
      <c r="DL2463" s="166"/>
      <c r="DM2463" s="166"/>
      <c r="DN2463" s="166"/>
      <c r="DO2463" s="166"/>
      <c r="DP2463" s="166"/>
      <c r="DQ2463" s="166"/>
      <c r="DR2463" s="166"/>
      <c r="DS2463" s="166"/>
      <c r="DT2463" s="166"/>
      <c r="DU2463" s="166"/>
      <c r="DV2463" s="166"/>
      <c r="DW2463" s="166"/>
      <c r="DX2463" s="166"/>
      <c r="DY2463" s="166"/>
      <c r="DZ2463" s="166"/>
      <c r="EA2463" s="166"/>
      <c r="EB2463" s="166"/>
      <c r="EC2463" s="166"/>
      <c r="ED2463" s="166"/>
      <c r="EE2463" s="166"/>
      <c r="EF2463" s="166"/>
      <c r="EG2463" s="166"/>
      <c r="EH2463" s="166"/>
      <c r="EI2463" s="166"/>
      <c r="EJ2463" s="166"/>
      <c r="EK2463" s="166"/>
      <c r="EL2463" s="166"/>
      <c r="EM2463" s="166"/>
      <c r="EN2463" s="166"/>
      <c r="EO2463" s="166"/>
      <c r="EP2463" s="166"/>
      <c r="EQ2463" s="166"/>
      <c r="ER2463" s="166"/>
      <c r="ES2463" s="166"/>
      <c r="ET2463" s="166"/>
      <c r="EU2463" s="166"/>
      <c r="EV2463" s="166"/>
      <c r="EW2463" s="166"/>
      <c r="EX2463" s="166"/>
      <c r="EY2463" s="166"/>
      <c r="EZ2463" s="166"/>
      <c r="FA2463" s="166"/>
      <c r="FB2463" s="166"/>
      <c r="FC2463" s="166"/>
      <c r="FD2463" s="166"/>
      <c r="FE2463" s="166"/>
      <c r="FF2463" s="166"/>
      <c r="FG2463" s="166"/>
      <c r="FH2463" s="166"/>
      <c r="FI2463" s="166"/>
      <c r="FJ2463" s="166"/>
    </row>
    <row r="2464" spans="13:166" s="19" customFormat="1">
      <c r="M2464" s="166"/>
      <c r="N2464" s="166"/>
      <c r="O2464" s="166"/>
      <c r="P2464" s="166"/>
      <c r="Q2464" s="166"/>
      <c r="R2464" s="166"/>
      <c r="S2464" s="166"/>
      <c r="T2464" s="166"/>
      <c r="U2464" s="166"/>
      <c r="V2464" s="166"/>
      <c r="W2464" s="166"/>
      <c r="X2464" s="166"/>
      <c r="Y2464" s="166"/>
      <c r="Z2464" s="166"/>
      <c r="AA2464" s="166"/>
      <c r="AB2464" s="166"/>
      <c r="AC2464" s="166"/>
      <c r="AD2464" s="166"/>
      <c r="AE2464" s="166"/>
      <c r="AF2464" s="166"/>
      <c r="AG2464" s="166"/>
      <c r="AH2464" s="167"/>
      <c r="AI2464" s="167"/>
      <c r="AJ2464" s="167"/>
      <c r="AK2464" s="167"/>
      <c r="AL2464" s="167"/>
      <c r="AM2464" s="167"/>
      <c r="AN2464" s="167"/>
      <c r="AO2464" s="167"/>
      <c r="AP2464" s="167"/>
      <c r="AQ2464" s="167"/>
      <c r="AR2464" s="167"/>
      <c r="AS2464" s="167"/>
      <c r="AT2464" s="167"/>
      <c r="AU2464" s="167"/>
      <c r="AV2464" s="167"/>
      <c r="AW2464" s="167"/>
      <c r="AX2464" s="167"/>
      <c r="AY2464" s="167"/>
      <c r="AZ2464" s="167"/>
      <c r="BA2464" s="167"/>
      <c r="BB2464" s="167"/>
      <c r="BC2464" s="167"/>
      <c r="BD2464" s="167"/>
      <c r="BE2464" s="167"/>
      <c r="BF2464" s="167"/>
      <c r="BG2464" s="167"/>
      <c r="BH2464" s="167"/>
      <c r="BI2464" s="167"/>
      <c r="BJ2464" s="167"/>
      <c r="BK2464" s="167"/>
      <c r="BL2464" s="166"/>
      <c r="BM2464" s="166"/>
      <c r="BN2464" s="166"/>
      <c r="BO2464" s="166"/>
      <c r="BP2464" s="166"/>
      <c r="BQ2464" s="166"/>
      <c r="BR2464" s="166"/>
      <c r="BS2464" s="166"/>
      <c r="BT2464" s="166"/>
      <c r="BU2464" s="166"/>
      <c r="BV2464" s="166"/>
      <c r="BW2464" s="166"/>
      <c r="BX2464" s="166"/>
      <c r="BY2464" s="166"/>
      <c r="BZ2464" s="166"/>
      <c r="CA2464" s="166"/>
      <c r="CB2464" s="166"/>
      <c r="CC2464" s="166"/>
      <c r="CD2464" s="166"/>
      <c r="CE2464" s="166"/>
      <c r="CF2464" s="166"/>
      <c r="CG2464" s="166"/>
      <c r="CH2464" s="166"/>
      <c r="CI2464" s="166"/>
      <c r="CJ2464" s="166"/>
      <c r="CK2464" s="166"/>
      <c r="CL2464" s="166"/>
      <c r="CM2464" s="166"/>
      <c r="CN2464" s="166"/>
      <c r="CO2464" s="166"/>
      <c r="CP2464" s="166"/>
      <c r="CQ2464" s="166"/>
      <c r="CR2464" s="166"/>
      <c r="CS2464" s="166"/>
      <c r="CT2464" s="166"/>
      <c r="CU2464" s="166"/>
      <c r="CV2464" s="166"/>
      <c r="CW2464" s="166"/>
      <c r="CX2464" s="166"/>
      <c r="CY2464" s="166"/>
      <c r="CZ2464" s="166"/>
      <c r="DA2464" s="166"/>
      <c r="DB2464" s="166"/>
      <c r="DC2464" s="166"/>
      <c r="DD2464" s="166"/>
      <c r="DE2464" s="166"/>
      <c r="DF2464" s="166"/>
      <c r="DG2464" s="166"/>
      <c r="DH2464" s="166"/>
      <c r="DI2464" s="166"/>
      <c r="DJ2464" s="166"/>
      <c r="DK2464" s="166"/>
      <c r="DL2464" s="166"/>
      <c r="DM2464" s="166"/>
      <c r="DN2464" s="166"/>
      <c r="DO2464" s="166"/>
      <c r="DP2464" s="166"/>
      <c r="DQ2464" s="166"/>
      <c r="DR2464" s="166"/>
      <c r="DS2464" s="166"/>
      <c r="DT2464" s="166"/>
      <c r="DU2464" s="166"/>
      <c r="DV2464" s="166"/>
      <c r="DW2464" s="166"/>
      <c r="DX2464" s="166"/>
      <c r="DY2464" s="166"/>
      <c r="DZ2464" s="166"/>
      <c r="EA2464" s="166"/>
      <c r="EB2464" s="166"/>
      <c r="EC2464" s="166"/>
      <c r="ED2464" s="166"/>
      <c r="EE2464" s="166"/>
      <c r="EF2464" s="166"/>
      <c r="EG2464" s="166"/>
      <c r="EH2464" s="166"/>
      <c r="EI2464" s="166"/>
      <c r="EJ2464" s="166"/>
      <c r="EK2464" s="166"/>
      <c r="EL2464" s="166"/>
      <c r="EM2464" s="166"/>
      <c r="EN2464" s="166"/>
      <c r="EO2464" s="166"/>
      <c r="EP2464" s="166"/>
      <c r="EQ2464" s="166"/>
      <c r="ER2464" s="166"/>
      <c r="ES2464" s="166"/>
      <c r="ET2464" s="166"/>
      <c r="EU2464" s="166"/>
      <c r="EV2464" s="166"/>
      <c r="EW2464" s="166"/>
      <c r="EX2464" s="166"/>
      <c r="EY2464" s="166"/>
      <c r="EZ2464" s="166"/>
      <c r="FA2464" s="166"/>
      <c r="FB2464" s="166"/>
      <c r="FC2464" s="166"/>
      <c r="FD2464" s="166"/>
      <c r="FE2464" s="166"/>
      <c r="FF2464" s="166"/>
      <c r="FG2464" s="166"/>
      <c r="FH2464" s="166"/>
      <c r="FI2464" s="166"/>
      <c r="FJ2464" s="166"/>
    </row>
    <row r="2465" spans="13:166" s="19" customFormat="1">
      <c r="M2465" s="166"/>
      <c r="N2465" s="166"/>
      <c r="O2465" s="166"/>
      <c r="P2465" s="166"/>
      <c r="Q2465" s="166"/>
      <c r="R2465" s="166"/>
      <c r="S2465" s="166"/>
      <c r="T2465" s="166"/>
      <c r="U2465" s="166"/>
      <c r="V2465" s="166"/>
      <c r="W2465" s="166"/>
      <c r="X2465" s="166"/>
      <c r="Y2465" s="166"/>
      <c r="Z2465" s="166"/>
      <c r="AA2465" s="166"/>
      <c r="AB2465" s="166"/>
      <c r="AC2465" s="166"/>
      <c r="AD2465" s="166"/>
      <c r="AE2465" s="166"/>
      <c r="AF2465" s="166"/>
      <c r="AG2465" s="166"/>
      <c r="AH2465" s="167"/>
      <c r="AI2465" s="167"/>
      <c r="AJ2465" s="167"/>
      <c r="AK2465" s="167"/>
      <c r="AL2465" s="167"/>
      <c r="AM2465" s="167"/>
      <c r="AN2465" s="167"/>
      <c r="AO2465" s="167"/>
      <c r="AP2465" s="167"/>
      <c r="AQ2465" s="167"/>
      <c r="AR2465" s="167"/>
      <c r="AS2465" s="167"/>
      <c r="AT2465" s="167"/>
      <c r="AU2465" s="167"/>
      <c r="AV2465" s="167"/>
      <c r="AW2465" s="167"/>
      <c r="AX2465" s="167"/>
      <c r="AY2465" s="167"/>
      <c r="AZ2465" s="167"/>
      <c r="BA2465" s="167"/>
      <c r="BB2465" s="167"/>
      <c r="BC2465" s="167"/>
      <c r="BD2465" s="167"/>
      <c r="BE2465" s="167"/>
      <c r="BF2465" s="167"/>
      <c r="BG2465" s="167"/>
      <c r="BH2465" s="167"/>
      <c r="BI2465" s="167"/>
      <c r="BJ2465" s="167"/>
      <c r="BK2465" s="167"/>
      <c r="BL2465" s="166"/>
      <c r="BM2465" s="166"/>
      <c r="BN2465" s="166"/>
      <c r="BO2465" s="166"/>
      <c r="BP2465" s="166"/>
      <c r="BQ2465" s="166"/>
      <c r="BR2465" s="166"/>
      <c r="BS2465" s="166"/>
      <c r="BT2465" s="166"/>
      <c r="BU2465" s="166"/>
      <c r="BV2465" s="166"/>
      <c r="BW2465" s="166"/>
      <c r="BX2465" s="166"/>
      <c r="BY2465" s="166"/>
      <c r="BZ2465" s="166"/>
      <c r="CA2465" s="166"/>
      <c r="CB2465" s="166"/>
      <c r="CC2465" s="166"/>
      <c r="CD2465" s="166"/>
      <c r="CE2465" s="166"/>
      <c r="CF2465" s="166"/>
      <c r="CG2465" s="166"/>
      <c r="CH2465" s="166"/>
      <c r="CI2465" s="166"/>
      <c r="CJ2465" s="166"/>
      <c r="CK2465" s="166"/>
      <c r="CL2465" s="166"/>
      <c r="CM2465" s="166"/>
      <c r="CN2465" s="166"/>
      <c r="CO2465" s="166"/>
      <c r="CP2465" s="166"/>
      <c r="CQ2465" s="166"/>
      <c r="CR2465" s="166"/>
      <c r="CS2465" s="166"/>
      <c r="CT2465" s="166"/>
      <c r="CU2465" s="166"/>
      <c r="CV2465" s="166"/>
      <c r="CW2465" s="166"/>
      <c r="CX2465" s="166"/>
      <c r="CY2465" s="166"/>
      <c r="CZ2465" s="166"/>
      <c r="DA2465" s="166"/>
      <c r="DB2465" s="166"/>
      <c r="DC2465" s="166"/>
      <c r="DD2465" s="166"/>
      <c r="DE2465" s="166"/>
      <c r="DF2465" s="166"/>
      <c r="DG2465" s="166"/>
      <c r="DH2465" s="166"/>
      <c r="DI2465" s="166"/>
      <c r="DJ2465" s="166"/>
      <c r="DK2465" s="166"/>
      <c r="DL2465" s="166"/>
      <c r="DM2465" s="166"/>
      <c r="DN2465" s="166"/>
      <c r="DO2465" s="166"/>
      <c r="DP2465" s="166"/>
      <c r="DQ2465" s="166"/>
      <c r="DR2465" s="166"/>
      <c r="DS2465" s="166"/>
      <c r="DT2465" s="166"/>
      <c r="DU2465" s="166"/>
      <c r="DV2465" s="166"/>
      <c r="DW2465" s="166"/>
      <c r="DX2465" s="166"/>
      <c r="DY2465" s="166"/>
      <c r="DZ2465" s="166"/>
      <c r="EA2465" s="166"/>
      <c r="EB2465" s="166"/>
      <c r="EC2465" s="166"/>
      <c r="ED2465" s="166"/>
      <c r="EE2465" s="166"/>
      <c r="EF2465" s="166"/>
      <c r="EG2465" s="166"/>
      <c r="EH2465" s="166"/>
      <c r="EI2465" s="166"/>
      <c r="EJ2465" s="166"/>
      <c r="EK2465" s="166"/>
      <c r="EL2465" s="166"/>
      <c r="EM2465" s="166"/>
      <c r="EN2465" s="166"/>
      <c r="EO2465" s="166"/>
      <c r="EP2465" s="166"/>
      <c r="EQ2465" s="166"/>
      <c r="ER2465" s="166"/>
      <c r="ES2465" s="166"/>
      <c r="ET2465" s="166"/>
      <c r="EU2465" s="166"/>
      <c r="EV2465" s="166"/>
      <c r="EW2465" s="166"/>
      <c r="EX2465" s="166"/>
      <c r="EY2465" s="166"/>
      <c r="EZ2465" s="166"/>
      <c r="FA2465" s="166"/>
      <c r="FB2465" s="166"/>
      <c r="FC2465" s="166"/>
      <c r="FD2465" s="166"/>
      <c r="FE2465" s="166"/>
      <c r="FF2465" s="166"/>
      <c r="FG2465" s="166"/>
      <c r="FH2465" s="166"/>
      <c r="FI2465" s="166"/>
      <c r="FJ2465" s="166"/>
    </row>
    <row r="2466" spans="13:166" s="19" customFormat="1">
      <c r="M2466" s="166"/>
      <c r="N2466" s="166"/>
      <c r="O2466" s="166"/>
      <c r="P2466" s="166"/>
      <c r="Q2466" s="166"/>
      <c r="R2466" s="166"/>
      <c r="S2466" s="166"/>
      <c r="T2466" s="166"/>
      <c r="U2466" s="166"/>
      <c r="V2466" s="166"/>
      <c r="W2466" s="166"/>
      <c r="X2466" s="166"/>
      <c r="Y2466" s="166"/>
      <c r="Z2466" s="166"/>
      <c r="AA2466" s="166"/>
      <c r="AB2466" s="166"/>
      <c r="AC2466" s="166"/>
      <c r="AD2466" s="166"/>
      <c r="AE2466" s="166"/>
      <c r="AF2466" s="166"/>
      <c r="AG2466" s="166"/>
      <c r="AH2466" s="167"/>
      <c r="AI2466" s="167"/>
      <c r="AJ2466" s="167"/>
      <c r="AK2466" s="167"/>
      <c r="AL2466" s="167"/>
      <c r="AM2466" s="167"/>
      <c r="AN2466" s="167"/>
      <c r="AO2466" s="167"/>
      <c r="AP2466" s="167"/>
      <c r="AQ2466" s="167"/>
      <c r="AR2466" s="167"/>
      <c r="AS2466" s="167"/>
      <c r="AT2466" s="167"/>
      <c r="AU2466" s="167"/>
      <c r="AV2466" s="167"/>
      <c r="AW2466" s="167"/>
      <c r="AX2466" s="167"/>
      <c r="AY2466" s="167"/>
      <c r="AZ2466" s="167"/>
      <c r="BA2466" s="167"/>
      <c r="BB2466" s="167"/>
      <c r="BC2466" s="167"/>
      <c r="BD2466" s="167"/>
      <c r="BE2466" s="167"/>
      <c r="BF2466" s="167"/>
      <c r="BG2466" s="167"/>
      <c r="BH2466" s="167"/>
      <c r="BI2466" s="167"/>
      <c r="BJ2466" s="167"/>
      <c r="BK2466" s="167"/>
      <c r="BL2466" s="166"/>
      <c r="BM2466" s="166"/>
      <c r="BN2466" s="166"/>
      <c r="BO2466" s="166"/>
      <c r="BP2466" s="166"/>
      <c r="BQ2466" s="166"/>
      <c r="BR2466" s="166"/>
      <c r="BS2466" s="166"/>
      <c r="BT2466" s="166"/>
      <c r="BU2466" s="166"/>
      <c r="BV2466" s="166"/>
      <c r="BW2466" s="166"/>
      <c r="BX2466" s="166"/>
      <c r="BY2466" s="166"/>
      <c r="BZ2466" s="166"/>
      <c r="CA2466" s="166"/>
      <c r="CB2466" s="166"/>
      <c r="CC2466" s="166"/>
      <c r="CD2466" s="166"/>
      <c r="CE2466" s="166"/>
      <c r="CF2466" s="166"/>
      <c r="CG2466" s="166"/>
      <c r="CH2466" s="166"/>
      <c r="CI2466" s="166"/>
      <c r="CJ2466" s="166"/>
      <c r="CK2466" s="166"/>
      <c r="CL2466" s="166"/>
      <c r="CM2466" s="166"/>
      <c r="CN2466" s="166"/>
      <c r="CO2466" s="166"/>
      <c r="CP2466" s="166"/>
      <c r="CQ2466" s="166"/>
      <c r="CR2466" s="166"/>
      <c r="CS2466" s="166"/>
      <c r="CT2466" s="166"/>
      <c r="CU2466" s="166"/>
      <c r="CV2466" s="166"/>
      <c r="CW2466" s="166"/>
      <c r="CX2466" s="166"/>
      <c r="CY2466" s="166"/>
      <c r="CZ2466" s="166"/>
      <c r="DA2466" s="166"/>
      <c r="DB2466" s="166"/>
      <c r="DC2466" s="166"/>
      <c r="DD2466" s="166"/>
      <c r="DE2466" s="166"/>
      <c r="DF2466" s="166"/>
      <c r="DG2466" s="166"/>
      <c r="DH2466" s="166"/>
      <c r="DI2466" s="166"/>
      <c r="DJ2466" s="166"/>
      <c r="DK2466" s="166"/>
      <c r="DL2466" s="166"/>
      <c r="DM2466" s="166"/>
      <c r="DN2466" s="166"/>
      <c r="DO2466" s="166"/>
      <c r="DP2466" s="166"/>
      <c r="DQ2466" s="166"/>
      <c r="DR2466" s="166"/>
      <c r="DS2466" s="166"/>
      <c r="DT2466" s="166"/>
      <c r="DU2466" s="166"/>
      <c r="DV2466" s="166"/>
      <c r="DW2466" s="166"/>
      <c r="DX2466" s="166"/>
      <c r="DY2466" s="166"/>
      <c r="DZ2466" s="166"/>
      <c r="EA2466" s="166"/>
      <c r="EB2466" s="166"/>
      <c r="EC2466" s="166"/>
      <c r="ED2466" s="166"/>
      <c r="EE2466" s="166"/>
      <c r="EF2466" s="166"/>
      <c r="EG2466" s="166"/>
      <c r="EH2466" s="166"/>
      <c r="EI2466" s="166"/>
      <c r="EJ2466" s="166"/>
      <c r="EK2466" s="166"/>
      <c r="EL2466" s="166"/>
      <c r="EM2466" s="166"/>
      <c r="EN2466" s="166"/>
      <c r="EO2466" s="166"/>
      <c r="EP2466" s="166"/>
      <c r="EQ2466" s="166"/>
      <c r="ER2466" s="166"/>
      <c r="ES2466" s="166"/>
      <c r="ET2466" s="166"/>
      <c r="EU2466" s="166"/>
      <c r="EV2466" s="166"/>
      <c r="EW2466" s="166"/>
      <c r="EX2466" s="166"/>
      <c r="EY2466" s="166"/>
      <c r="EZ2466" s="166"/>
      <c r="FA2466" s="166"/>
      <c r="FB2466" s="166"/>
      <c r="FC2466" s="166"/>
      <c r="FD2466" s="166"/>
      <c r="FE2466" s="166"/>
      <c r="FF2466" s="166"/>
      <c r="FG2466" s="166"/>
      <c r="FH2466" s="166"/>
      <c r="FI2466" s="166"/>
      <c r="FJ2466" s="166"/>
    </row>
    <row r="2467" spans="13:166" s="19" customFormat="1">
      <c r="M2467" s="166"/>
      <c r="N2467" s="166"/>
      <c r="O2467" s="166"/>
      <c r="P2467" s="166"/>
      <c r="Q2467" s="166"/>
      <c r="R2467" s="166"/>
      <c r="S2467" s="166"/>
      <c r="T2467" s="166"/>
      <c r="U2467" s="166"/>
      <c r="V2467" s="166"/>
      <c r="W2467" s="166"/>
      <c r="X2467" s="166"/>
      <c r="Y2467" s="166"/>
      <c r="Z2467" s="166"/>
      <c r="AA2467" s="166"/>
      <c r="AB2467" s="166"/>
      <c r="AC2467" s="166"/>
      <c r="AD2467" s="166"/>
      <c r="AE2467" s="166"/>
      <c r="AF2467" s="166"/>
      <c r="AG2467" s="166"/>
      <c r="AH2467" s="167"/>
      <c r="AI2467" s="167"/>
      <c r="AJ2467" s="167"/>
      <c r="AK2467" s="167"/>
      <c r="AL2467" s="167"/>
      <c r="AM2467" s="167"/>
      <c r="AN2467" s="167"/>
      <c r="AO2467" s="167"/>
      <c r="AP2467" s="167"/>
      <c r="AQ2467" s="167"/>
      <c r="AR2467" s="167"/>
      <c r="AS2467" s="167"/>
      <c r="AT2467" s="167"/>
      <c r="AU2467" s="167"/>
      <c r="AV2467" s="167"/>
      <c r="AW2467" s="167"/>
      <c r="AX2467" s="167"/>
      <c r="AY2467" s="167"/>
      <c r="AZ2467" s="167"/>
      <c r="BA2467" s="167"/>
      <c r="BB2467" s="167"/>
      <c r="BC2467" s="167"/>
      <c r="BD2467" s="167"/>
      <c r="BE2467" s="167"/>
      <c r="BF2467" s="167"/>
      <c r="BG2467" s="167"/>
      <c r="BH2467" s="167"/>
      <c r="BI2467" s="167"/>
      <c r="BJ2467" s="167"/>
      <c r="BK2467" s="167"/>
      <c r="BL2467" s="166"/>
      <c r="BM2467" s="166"/>
      <c r="BN2467" s="166"/>
      <c r="BO2467" s="166"/>
      <c r="BP2467" s="166"/>
      <c r="BQ2467" s="166"/>
      <c r="BR2467" s="166"/>
      <c r="BS2467" s="166"/>
      <c r="BT2467" s="166"/>
      <c r="BU2467" s="166"/>
      <c r="BV2467" s="166"/>
      <c r="BW2467" s="166"/>
      <c r="BX2467" s="166"/>
      <c r="BY2467" s="166"/>
      <c r="BZ2467" s="166"/>
      <c r="CA2467" s="166"/>
      <c r="CB2467" s="166"/>
      <c r="CC2467" s="166"/>
      <c r="CD2467" s="166"/>
      <c r="CE2467" s="166"/>
      <c r="CF2467" s="166"/>
      <c r="CG2467" s="166"/>
      <c r="CH2467" s="166"/>
      <c r="CI2467" s="166"/>
      <c r="CJ2467" s="166"/>
      <c r="CK2467" s="166"/>
      <c r="CL2467" s="166"/>
      <c r="CM2467" s="166"/>
      <c r="CN2467" s="166"/>
      <c r="CO2467" s="166"/>
      <c r="CP2467" s="166"/>
      <c r="CQ2467" s="166"/>
      <c r="CR2467" s="166"/>
      <c r="CS2467" s="166"/>
      <c r="CT2467" s="166"/>
      <c r="CU2467" s="166"/>
      <c r="CV2467" s="166"/>
      <c r="CW2467" s="166"/>
      <c r="CX2467" s="166"/>
      <c r="CY2467" s="166"/>
      <c r="CZ2467" s="166"/>
      <c r="DA2467" s="166"/>
      <c r="DB2467" s="166"/>
      <c r="DC2467" s="166"/>
      <c r="DD2467" s="166"/>
      <c r="DE2467" s="166"/>
      <c r="DF2467" s="166"/>
      <c r="DG2467" s="166"/>
      <c r="DH2467" s="166"/>
      <c r="DI2467" s="166"/>
      <c r="DJ2467" s="166"/>
      <c r="DK2467" s="166"/>
      <c r="DL2467" s="166"/>
      <c r="DM2467" s="166"/>
      <c r="DN2467" s="166"/>
      <c r="DO2467" s="166"/>
      <c r="DP2467" s="166"/>
      <c r="DQ2467" s="166"/>
      <c r="DR2467" s="166"/>
      <c r="DS2467" s="166"/>
      <c r="DT2467" s="166"/>
      <c r="DU2467" s="166"/>
      <c r="DV2467" s="166"/>
      <c r="DW2467" s="166"/>
      <c r="DX2467" s="166"/>
      <c r="DY2467" s="166"/>
      <c r="DZ2467" s="166"/>
      <c r="EA2467" s="166"/>
      <c r="EB2467" s="166"/>
      <c r="EC2467" s="166"/>
      <c r="ED2467" s="166"/>
      <c r="EE2467" s="166"/>
      <c r="EF2467" s="166"/>
      <c r="EG2467" s="166"/>
      <c r="EH2467" s="166"/>
      <c r="EI2467" s="166"/>
      <c r="EJ2467" s="166"/>
      <c r="EK2467" s="166"/>
      <c r="EL2467" s="166"/>
      <c r="EM2467" s="166"/>
      <c r="EN2467" s="166"/>
      <c r="EO2467" s="166"/>
      <c r="EP2467" s="166"/>
      <c r="EQ2467" s="166"/>
      <c r="ER2467" s="166"/>
      <c r="ES2467" s="166"/>
      <c r="ET2467" s="166"/>
      <c r="EU2467" s="166"/>
      <c r="EV2467" s="166"/>
      <c r="EW2467" s="166"/>
      <c r="EX2467" s="166"/>
      <c r="EY2467" s="166"/>
      <c r="EZ2467" s="166"/>
      <c r="FA2467" s="166"/>
      <c r="FB2467" s="166"/>
      <c r="FC2467" s="166"/>
      <c r="FD2467" s="166"/>
      <c r="FE2467" s="166"/>
      <c r="FF2467" s="166"/>
      <c r="FG2467" s="166"/>
      <c r="FH2467" s="166"/>
      <c r="FI2467" s="166"/>
      <c r="FJ2467" s="166"/>
    </row>
    <row r="2468" spans="13:166" s="19" customFormat="1">
      <c r="M2468" s="166"/>
      <c r="N2468" s="166"/>
      <c r="O2468" s="166"/>
      <c r="P2468" s="166"/>
      <c r="Q2468" s="166"/>
      <c r="R2468" s="166"/>
      <c r="S2468" s="166"/>
      <c r="T2468" s="166"/>
      <c r="U2468" s="166"/>
      <c r="V2468" s="166"/>
      <c r="W2468" s="166"/>
      <c r="X2468" s="166"/>
      <c r="Y2468" s="166"/>
      <c r="Z2468" s="166"/>
      <c r="AA2468" s="166"/>
      <c r="AB2468" s="166"/>
      <c r="AC2468" s="166"/>
      <c r="AD2468" s="166"/>
      <c r="AE2468" s="166"/>
      <c r="AF2468" s="166"/>
      <c r="AG2468" s="166"/>
      <c r="AH2468" s="167"/>
      <c r="AI2468" s="167"/>
      <c r="AJ2468" s="167"/>
      <c r="AK2468" s="167"/>
      <c r="AL2468" s="167"/>
      <c r="AM2468" s="167"/>
      <c r="AN2468" s="167"/>
      <c r="AO2468" s="167"/>
      <c r="AP2468" s="167"/>
      <c r="AQ2468" s="167"/>
      <c r="AR2468" s="167"/>
      <c r="AS2468" s="167"/>
      <c r="AT2468" s="167"/>
      <c r="AU2468" s="167"/>
      <c r="AV2468" s="167"/>
      <c r="AW2468" s="167"/>
      <c r="AX2468" s="167"/>
      <c r="AY2468" s="167"/>
      <c r="AZ2468" s="167"/>
      <c r="BA2468" s="167"/>
      <c r="BB2468" s="167"/>
      <c r="BC2468" s="167"/>
      <c r="BD2468" s="167"/>
      <c r="BE2468" s="167"/>
      <c r="BF2468" s="167"/>
      <c r="BG2468" s="167"/>
      <c r="BH2468" s="167"/>
      <c r="BI2468" s="167"/>
      <c r="BJ2468" s="167"/>
      <c r="BK2468" s="167"/>
      <c r="BL2468" s="166"/>
      <c r="BM2468" s="166"/>
      <c r="BN2468" s="166"/>
      <c r="BO2468" s="166"/>
      <c r="BP2468" s="166"/>
      <c r="BQ2468" s="166"/>
      <c r="BR2468" s="166"/>
      <c r="BS2468" s="166"/>
      <c r="BT2468" s="166"/>
      <c r="BU2468" s="166"/>
      <c r="BV2468" s="166"/>
      <c r="BW2468" s="166"/>
      <c r="BX2468" s="166"/>
      <c r="BY2468" s="166"/>
      <c r="BZ2468" s="166"/>
      <c r="CA2468" s="166"/>
      <c r="CB2468" s="166"/>
      <c r="CC2468" s="166"/>
      <c r="CD2468" s="166"/>
      <c r="CE2468" s="166"/>
      <c r="CF2468" s="166"/>
      <c r="CG2468" s="166"/>
      <c r="CH2468" s="166"/>
      <c r="CI2468" s="166"/>
      <c r="CJ2468" s="166"/>
      <c r="CK2468" s="166"/>
      <c r="CL2468" s="166"/>
      <c r="CM2468" s="166"/>
      <c r="CN2468" s="166"/>
      <c r="CO2468" s="166"/>
      <c r="CP2468" s="166"/>
      <c r="CQ2468" s="166"/>
      <c r="CR2468" s="166"/>
      <c r="CS2468" s="166"/>
      <c r="CT2468" s="166"/>
      <c r="CU2468" s="166"/>
      <c r="CV2468" s="166"/>
      <c r="CW2468" s="166"/>
      <c r="CX2468" s="166"/>
      <c r="CY2468" s="166"/>
      <c r="CZ2468" s="166"/>
      <c r="DA2468" s="166"/>
      <c r="DB2468" s="166"/>
      <c r="DC2468" s="166"/>
      <c r="DD2468" s="166"/>
      <c r="DE2468" s="166"/>
      <c r="DF2468" s="166"/>
      <c r="DG2468" s="166"/>
      <c r="DH2468" s="166"/>
      <c r="DI2468" s="166"/>
      <c r="DJ2468" s="166"/>
      <c r="DK2468" s="166"/>
      <c r="DL2468" s="166"/>
      <c r="DM2468" s="166"/>
      <c r="DN2468" s="166"/>
      <c r="DO2468" s="166"/>
      <c r="DP2468" s="166"/>
      <c r="DQ2468" s="166"/>
      <c r="DR2468" s="166"/>
      <c r="DS2468" s="166"/>
      <c r="DT2468" s="166"/>
      <c r="DU2468" s="166"/>
      <c r="DV2468" s="166"/>
      <c r="DW2468" s="166"/>
      <c r="DX2468" s="166"/>
      <c r="DY2468" s="166"/>
      <c r="DZ2468" s="166"/>
      <c r="EA2468" s="166"/>
      <c r="EB2468" s="166"/>
      <c r="EC2468" s="166"/>
      <c r="ED2468" s="166"/>
      <c r="EE2468" s="166"/>
      <c r="EF2468" s="166"/>
      <c r="EG2468" s="166"/>
      <c r="EH2468" s="166"/>
      <c r="EI2468" s="166"/>
      <c r="EJ2468" s="166"/>
      <c r="EK2468" s="166"/>
      <c r="EL2468" s="166"/>
      <c r="EM2468" s="166"/>
      <c r="EN2468" s="166"/>
      <c r="EO2468" s="166"/>
      <c r="EP2468" s="166"/>
      <c r="EQ2468" s="166"/>
      <c r="ER2468" s="166"/>
      <c r="ES2468" s="166"/>
      <c r="ET2468" s="166"/>
      <c r="EU2468" s="166"/>
      <c r="EV2468" s="166"/>
      <c r="EW2468" s="166"/>
      <c r="EX2468" s="166"/>
      <c r="EY2468" s="166"/>
      <c r="EZ2468" s="166"/>
      <c r="FA2468" s="166"/>
      <c r="FB2468" s="166"/>
      <c r="FC2468" s="166"/>
      <c r="FD2468" s="166"/>
      <c r="FE2468" s="166"/>
      <c r="FF2468" s="166"/>
      <c r="FG2468" s="166"/>
      <c r="FH2468" s="166"/>
      <c r="FI2468" s="166"/>
      <c r="FJ2468" s="166"/>
    </row>
    <row r="2469" spans="13:166" s="19" customFormat="1">
      <c r="M2469" s="166"/>
      <c r="N2469" s="166"/>
      <c r="O2469" s="166"/>
      <c r="P2469" s="166"/>
      <c r="Q2469" s="166"/>
      <c r="R2469" s="166"/>
      <c r="S2469" s="166"/>
      <c r="T2469" s="166"/>
      <c r="U2469" s="166"/>
      <c r="V2469" s="166"/>
      <c r="W2469" s="166"/>
      <c r="X2469" s="166"/>
      <c r="Y2469" s="166"/>
      <c r="Z2469" s="166"/>
      <c r="AA2469" s="166"/>
      <c r="AB2469" s="166"/>
      <c r="AC2469" s="166"/>
      <c r="AD2469" s="166"/>
      <c r="AE2469" s="166"/>
      <c r="AF2469" s="166"/>
      <c r="AG2469" s="166"/>
      <c r="AH2469" s="167"/>
      <c r="AI2469" s="167"/>
      <c r="AJ2469" s="167"/>
      <c r="AK2469" s="167"/>
      <c r="AL2469" s="167"/>
      <c r="AM2469" s="167"/>
      <c r="AN2469" s="167"/>
      <c r="AO2469" s="167"/>
      <c r="AP2469" s="167"/>
      <c r="AQ2469" s="167"/>
      <c r="AR2469" s="167"/>
      <c r="AS2469" s="167"/>
      <c r="AT2469" s="167"/>
      <c r="AU2469" s="167"/>
      <c r="AV2469" s="167"/>
      <c r="AW2469" s="167"/>
      <c r="AX2469" s="167"/>
      <c r="AY2469" s="167"/>
      <c r="AZ2469" s="167"/>
      <c r="BA2469" s="167"/>
      <c r="BB2469" s="167"/>
      <c r="BC2469" s="167"/>
      <c r="BD2469" s="167"/>
      <c r="BE2469" s="167"/>
      <c r="BF2469" s="167"/>
      <c r="BG2469" s="167"/>
      <c r="BH2469" s="167"/>
      <c r="BI2469" s="167"/>
      <c r="BJ2469" s="167"/>
      <c r="BK2469" s="167"/>
      <c r="BL2469" s="166"/>
      <c r="BM2469" s="166"/>
      <c r="BN2469" s="166"/>
      <c r="BO2469" s="166"/>
      <c r="BP2469" s="166"/>
      <c r="BQ2469" s="166"/>
      <c r="BR2469" s="166"/>
      <c r="BS2469" s="166"/>
      <c r="BT2469" s="166"/>
      <c r="BU2469" s="166"/>
      <c r="BV2469" s="166"/>
      <c r="BW2469" s="166"/>
      <c r="BX2469" s="166"/>
      <c r="BY2469" s="166"/>
      <c r="BZ2469" s="166"/>
      <c r="CA2469" s="166"/>
      <c r="CB2469" s="166"/>
      <c r="CC2469" s="166"/>
      <c r="CD2469" s="166"/>
      <c r="CE2469" s="166"/>
      <c r="CF2469" s="166"/>
      <c r="CG2469" s="166"/>
      <c r="CH2469" s="166"/>
      <c r="CI2469" s="166"/>
      <c r="CJ2469" s="166"/>
      <c r="CK2469" s="166"/>
      <c r="CL2469" s="166"/>
      <c r="CM2469" s="166"/>
      <c r="CN2469" s="166"/>
      <c r="CO2469" s="166"/>
      <c r="CP2469" s="166"/>
      <c r="CQ2469" s="166"/>
      <c r="CR2469" s="166"/>
      <c r="CS2469" s="166"/>
      <c r="CT2469" s="166"/>
      <c r="CU2469" s="166"/>
      <c r="CV2469" s="166"/>
      <c r="CW2469" s="166"/>
      <c r="CX2469" s="166"/>
      <c r="CY2469" s="166"/>
      <c r="CZ2469" s="166"/>
      <c r="DA2469" s="166"/>
      <c r="DB2469" s="166"/>
      <c r="DC2469" s="166"/>
      <c r="DD2469" s="166"/>
      <c r="DE2469" s="166"/>
      <c r="DF2469" s="166"/>
      <c r="DG2469" s="166"/>
      <c r="DH2469" s="166"/>
      <c r="DI2469" s="166"/>
      <c r="DJ2469" s="166"/>
      <c r="DK2469" s="166"/>
      <c r="DL2469" s="166"/>
      <c r="DM2469" s="166"/>
      <c r="DN2469" s="166"/>
      <c r="DO2469" s="166"/>
      <c r="DP2469" s="166"/>
      <c r="DQ2469" s="166"/>
      <c r="DR2469" s="166"/>
      <c r="DS2469" s="166"/>
      <c r="DT2469" s="166"/>
      <c r="DU2469" s="166"/>
      <c r="DV2469" s="166"/>
      <c r="DW2469" s="166"/>
      <c r="DX2469" s="166"/>
      <c r="DY2469" s="166"/>
      <c r="DZ2469" s="166"/>
      <c r="EA2469" s="166"/>
      <c r="EB2469" s="166"/>
      <c r="EC2469" s="166"/>
      <c r="ED2469" s="166"/>
      <c r="EE2469" s="166"/>
      <c r="EF2469" s="166"/>
      <c r="EG2469" s="166"/>
      <c r="EH2469" s="166"/>
      <c r="EI2469" s="166"/>
      <c r="EJ2469" s="166"/>
      <c r="EK2469" s="166"/>
      <c r="EL2469" s="166"/>
      <c r="EM2469" s="166"/>
      <c r="EN2469" s="166"/>
      <c r="EO2469" s="166"/>
      <c r="EP2469" s="166"/>
      <c r="EQ2469" s="166"/>
      <c r="ER2469" s="166"/>
      <c r="ES2469" s="166"/>
      <c r="ET2469" s="166"/>
      <c r="EU2469" s="166"/>
      <c r="EV2469" s="166"/>
      <c r="EW2469" s="166"/>
      <c r="EX2469" s="166"/>
      <c r="EY2469" s="166"/>
      <c r="EZ2469" s="166"/>
      <c r="FA2469" s="166"/>
      <c r="FB2469" s="166"/>
      <c r="FC2469" s="166"/>
      <c r="FD2469" s="166"/>
      <c r="FE2469" s="166"/>
      <c r="FF2469" s="166"/>
      <c r="FG2469" s="166"/>
      <c r="FH2469" s="166"/>
      <c r="FI2469" s="166"/>
      <c r="FJ2469" s="166"/>
    </row>
    <row r="2470" spans="13:166" s="19" customFormat="1">
      <c r="M2470" s="166"/>
      <c r="N2470" s="166"/>
      <c r="O2470" s="166"/>
      <c r="P2470" s="166"/>
      <c r="Q2470" s="166"/>
      <c r="R2470" s="166"/>
      <c r="S2470" s="166"/>
      <c r="T2470" s="166"/>
      <c r="U2470" s="166"/>
      <c r="V2470" s="166"/>
      <c r="W2470" s="166"/>
      <c r="X2470" s="166"/>
      <c r="Y2470" s="166"/>
      <c r="Z2470" s="166"/>
      <c r="AA2470" s="166"/>
      <c r="AB2470" s="166"/>
      <c r="AC2470" s="166"/>
      <c r="AD2470" s="166"/>
      <c r="AE2470" s="166"/>
      <c r="AF2470" s="166"/>
      <c r="AG2470" s="166"/>
      <c r="AH2470" s="167"/>
      <c r="AI2470" s="167"/>
      <c r="AJ2470" s="167"/>
      <c r="AK2470" s="167"/>
      <c r="AL2470" s="167"/>
      <c r="AM2470" s="167"/>
      <c r="AN2470" s="167"/>
      <c r="AO2470" s="167"/>
      <c r="AP2470" s="167"/>
      <c r="AQ2470" s="167"/>
      <c r="AR2470" s="167"/>
      <c r="AS2470" s="167"/>
      <c r="AT2470" s="167"/>
      <c r="AU2470" s="167"/>
      <c r="AV2470" s="167"/>
      <c r="AW2470" s="167"/>
      <c r="AX2470" s="167"/>
      <c r="AY2470" s="167"/>
      <c r="AZ2470" s="167"/>
      <c r="BA2470" s="167"/>
      <c r="BB2470" s="167"/>
      <c r="BC2470" s="167"/>
      <c r="BD2470" s="167"/>
      <c r="BE2470" s="167"/>
      <c r="BF2470" s="167"/>
      <c r="BG2470" s="167"/>
      <c r="BH2470" s="167"/>
      <c r="BI2470" s="167"/>
      <c r="BJ2470" s="167"/>
      <c r="BK2470" s="167"/>
      <c r="BL2470" s="166"/>
      <c r="BM2470" s="166"/>
      <c r="BN2470" s="166"/>
      <c r="BO2470" s="166"/>
      <c r="BP2470" s="166"/>
      <c r="BQ2470" s="166"/>
      <c r="BR2470" s="166"/>
      <c r="BS2470" s="166"/>
      <c r="BT2470" s="166"/>
      <c r="BU2470" s="166"/>
      <c r="BV2470" s="166"/>
      <c r="BW2470" s="166"/>
      <c r="BX2470" s="166"/>
      <c r="BY2470" s="166"/>
      <c r="BZ2470" s="166"/>
      <c r="CA2470" s="166"/>
      <c r="CB2470" s="166"/>
      <c r="CC2470" s="166"/>
      <c r="CD2470" s="166"/>
      <c r="CE2470" s="166"/>
      <c r="CF2470" s="166"/>
      <c r="CG2470" s="166"/>
      <c r="CH2470" s="166"/>
      <c r="CI2470" s="166"/>
      <c r="CJ2470" s="166"/>
      <c r="CK2470" s="166"/>
      <c r="CL2470" s="166"/>
      <c r="CM2470" s="166"/>
      <c r="CN2470" s="166"/>
      <c r="CO2470" s="166"/>
      <c r="CP2470" s="166"/>
      <c r="CQ2470" s="166"/>
      <c r="CR2470" s="166"/>
      <c r="CS2470" s="166"/>
      <c r="CT2470" s="166"/>
      <c r="CU2470" s="166"/>
      <c r="CV2470" s="166"/>
      <c r="CW2470" s="166"/>
      <c r="CX2470" s="166"/>
      <c r="CY2470" s="166"/>
      <c r="CZ2470" s="166"/>
      <c r="DA2470" s="166"/>
      <c r="DB2470" s="166"/>
      <c r="DC2470" s="166"/>
      <c r="DD2470" s="166"/>
      <c r="DE2470" s="166"/>
      <c r="DF2470" s="166"/>
      <c r="DG2470" s="166"/>
      <c r="DH2470" s="166"/>
      <c r="DI2470" s="166"/>
      <c r="DJ2470" s="166"/>
      <c r="DK2470" s="166"/>
      <c r="DL2470" s="166"/>
      <c r="DM2470" s="166"/>
      <c r="DN2470" s="166"/>
      <c r="DO2470" s="166"/>
      <c r="DP2470" s="166"/>
      <c r="DQ2470" s="166"/>
      <c r="DR2470" s="166"/>
      <c r="DS2470" s="166"/>
      <c r="DT2470" s="166"/>
      <c r="DU2470" s="166"/>
      <c r="DV2470" s="166"/>
      <c r="DW2470" s="166"/>
      <c r="DX2470" s="166"/>
      <c r="DY2470" s="166"/>
      <c r="DZ2470" s="166"/>
      <c r="EA2470" s="166"/>
      <c r="EB2470" s="166"/>
      <c r="EC2470" s="166"/>
      <c r="ED2470" s="166"/>
      <c r="EE2470" s="166"/>
      <c r="EF2470" s="166"/>
      <c r="EG2470" s="166"/>
      <c r="EH2470" s="166"/>
      <c r="EI2470" s="166"/>
      <c r="EJ2470" s="166"/>
      <c r="EK2470" s="166"/>
      <c r="EL2470" s="166"/>
      <c r="EM2470" s="166"/>
      <c r="EN2470" s="166"/>
      <c r="EO2470" s="166"/>
      <c r="EP2470" s="166"/>
      <c r="EQ2470" s="166"/>
      <c r="ER2470" s="166"/>
      <c r="ES2470" s="166"/>
      <c r="ET2470" s="166"/>
      <c r="EU2470" s="166"/>
      <c r="EV2470" s="166"/>
      <c r="EW2470" s="166"/>
      <c r="EX2470" s="166"/>
      <c r="EY2470" s="166"/>
      <c r="EZ2470" s="166"/>
      <c r="FA2470" s="166"/>
      <c r="FB2470" s="166"/>
      <c r="FC2470" s="166"/>
      <c r="FD2470" s="166"/>
      <c r="FE2470" s="166"/>
      <c r="FF2470" s="166"/>
      <c r="FG2470" s="166"/>
      <c r="FH2470" s="166"/>
      <c r="FI2470" s="166"/>
      <c r="FJ2470" s="166"/>
    </row>
    <row r="2471" spans="13:166" s="19" customFormat="1">
      <c r="M2471" s="166"/>
      <c r="N2471" s="166"/>
      <c r="O2471" s="166"/>
      <c r="P2471" s="166"/>
      <c r="Q2471" s="166"/>
      <c r="R2471" s="166"/>
      <c r="S2471" s="166"/>
      <c r="T2471" s="166"/>
      <c r="U2471" s="166"/>
      <c r="V2471" s="166"/>
      <c r="W2471" s="166"/>
      <c r="X2471" s="166"/>
      <c r="Y2471" s="166"/>
      <c r="Z2471" s="166"/>
      <c r="AA2471" s="166"/>
      <c r="AB2471" s="166"/>
      <c r="AC2471" s="166"/>
      <c r="AD2471" s="166"/>
      <c r="AE2471" s="166"/>
      <c r="AF2471" s="166"/>
      <c r="AG2471" s="166"/>
      <c r="AH2471" s="167"/>
      <c r="AI2471" s="167"/>
      <c r="AJ2471" s="167"/>
      <c r="AK2471" s="167"/>
      <c r="AL2471" s="167"/>
      <c r="AM2471" s="167"/>
      <c r="AN2471" s="167"/>
      <c r="AO2471" s="167"/>
      <c r="AP2471" s="167"/>
      <c r="AQ2471" s="167"/>
      <c r="AR2471" s="167"/>
      <c r="AS2471" s="167"/>
      <c r="AT2471" s="167"/>
      <c r="AU2471" s="167"/>
      <c r="AV2471" s="167"/>
      <c r="AW2471" s="167"/>
      <c r="AX2471" s="167"/>
      <c r="AY2471" s="167"/>
      <c r="AZ2471" s="167"/>
      <c r="BA2471" s="167"/>
      <c r="BB2471" s="167"/>
      <c r="BC2471" s="167"/>
      <c r="BD2471" s="167"/>
      <c r="BE2471" s="167"/>
      <c r="BF2471" s="167"/>
      <c r="BG2471" s="167"/>
      <c r="BH2471" s="167"/>
      <c r="BI2471" s="167"/>
      <c r="BJ2471" s="167"/>
      <c r="BK2471" s="167"/>
      <c r="BL2471" s="166"/>
      <c r="BM2471" s="166"/>
      <c r="BN2471" s="166"/>
      <c r="BO2471" s="166"/>
      <c r="BP2471" s="166"/>
      <c r="BQ2471" s="166"/>
      <c r="BR2471" s="166"/>
      <c r="BS2471" s="166"/>
      <c r="BT2471" s="166"/>
      <c r="BU2471" s="166"/>
      <c r="BV2471" s="166"/>
      <c r="BW2471" s="166"/>
      <c r="BX2471" s="166"/>
      <c r="BY2471" s="166"/>
      <c r="BZ2471" s="166"/>
      <c r="CA2471" s="166"/>
      <c r="CB2471" s="166"/>
      <c r="CC2471" s="166"/>
      <c r="CD2471" s="166"/>
      <c r="CE2471" s="166"/>
      <c r="CF2471" s="166"/>
      <c r="CG2471" s="166"/>
      <c r="CH2471" s="166"/>
      <c r="CI2471" s="166"/>
      <c r="CJ2471" s="166"/>
      <c r="CK2471" s="166"/>
      <c r="CL2471" s="166"/>
      <c r="CM2471" s="166"/>
      <c r="CN2471" s="166"/>
      <c r="CO2471" s="166"/>
      <c r="CP2471" s="166"/>
      <c r="CQ2471" s="166"/>
      <c r="CR2471" s="166"/>
      <c r="CS2471" s="166"/>
      <c r="CT2471" s="166"/>
      <c r="CU2471" s="166"/>
      <c r="CV2471" s="166"/>
      <c r="CW2471" s="166"/>
      <c r="CX2471" s="166"/>
      <c r="CY2471" s="166"/>
      <c r="CZ2471" s="166"/>
      <c r="DA2471" s="166"/>
      <c r="DB2471" s="166"/>
      <c r="DC2471" s="166"/>
      <c r="DD2471" s="166"/>
      <c r="DE2471" s="166"/>
      <c r="DF2471" s="166"/>
      <c r="DG2471" s="166"/>
      <c r="DH2471" s="166"/>
      <c r="DI2471" s="166"/>
      <c r="DJ2471" s="166"/>
      <c r="DK2471" s="166"/>
      <c r="DL2471" s="166"/>
      <c r="DM2471" s="166"/>
      <c r="DN2471" s="166"/>
      <c r="DO2471" s="166"/>
      <c r="DP2471" s="166"/>
      <c r="DQ2471" s="166"/>
      <c r="DR2471" s="166"/>
      <c r="DS2471" s="166"/>
      <c r="DT2471" s="166"/>
      <c r="DU2471" s="166"/>
      <c r="DV2471" s="166"/>
      <c r="DW2471" s="166"/>
      <c r="DX2471" s="166"/>
      <c r="DY2471" s="166"/>
      <c r="DZ2471" s="166"/>
      <c r="EA2471" s="166"/>
      <c r="EB2471" s="166"/>
      <c r="EC2471" s="166"/>
      <c r="ED2471" s="166"/>
      <c r="EE2471" s="166"/>
      <c r="EF2471" s="166"/>
      <c r="EG2471" s="166"/>
      <c r="EH2471" s="166"/>
      <c r="EI2471" s="166"/>
      <c r="EJ2471" s="166"/>
      <c r="EK2471" s="166"/>
      <c r="EL2471" s="166"/>
      <c r="EM2471" s="166"/>
      <c r="EN2471" s="166"/>
      <c r="EO2471" s="166"/>
      <c r="EP2471" s="166"/>
      <c r="EQ2471" s="166"/>
      <c r="ER2471" s="166"/>
      <c r="ES2471" s="166"/>
      <c r="ET2471" s="166"/>
      <c r="EU2471" s="166"/>
      <c r="EV2471" s="166"/>
      <c r="EW2471" s="166"/>
      <c r="EX2471" s="166"/>
      <c r="EY2471" s="166"/>
      <c r="EZ2471" s="166"/>
      <c r="FA2471" s="166"/>
      <c r="FB2471" s="166"/>
      <c r="FC2471" s="166"/>
      <c r="FD2471" s="166"/>
      <c r="FE2471" s="166"/>
      <c r="FF2471" s="166"/>
      <c r="FG2471" s="166"/>
      <c r="FH2471" s="166"/>
      <c r="FI2471" s="166"/>
      <c r="FJ2471" s="166"/>
    </row>
    <row r="2472" spans="13:166" s="19" customFormat="1">
      <c r="M2472" s="166"/>
      <c r="N2472" s="166"/>
      <c r="O2472" s="166"/>
      <c r="P2472" s="166"/>
      <c r="Q2472" s="166"/>
      <c r="R2472" s="166"/>
      <c r="S2472" s="166"/>
      <c r="T2472" s="166"/>
      <c r="U2472" s="166"/>
      <c r="V2472" s="166"/>
      <c r="W2472" s="166"/>
      <c r="X2472" s="166"/>
      <c r="Y2472" s="166"/>
      <c r="Z2472" s="166"/>
      <c r="AA2472" s="166"/>
      <c r="AB2472" s="166"/>
      <c r="AC2472" s="166"/>
      <c r="AD2472" s="166"/>
      <c r="AE2472" s="166"/>
      <c r="AF2472" s="166"/>
      <c r="AG2472" s="166"/>
      <c r="AH2472" s="167"/>
      <c r="AI2472" s="167"/>
      <c r="AJ2472" s="167"/>
      <c r="AK2472" s="167"/>
      <c r="AL2472" s="167"/>
      <c r="AM2472" s="167"/>
      <c r="AN2472" s="167"/>
      <c r="AO2472" s="167"/>
      <c r="AP2472" s="167"/>
      <c r="AQ2472" s="167"/>
      <c r="AR2472" s="167"/>
      <c r="AS2472" s="167"/>
      <c r="AT2472" s="167"/>
      <c r="AU2472" s="167"/>
      <c r="AV2472" s="167"/>
      <c r="AW2472" s="167"/>
      <c r="AX2472" s="167"/>
      <c r="AY2472" s="167"/>
      <c r="AZ2472" s="167"/>
      <c r="BA2472" s="167"/>
      <c r="BB2472" s="167"/>
      <c r="BC2472" s="167"/>
      <c r="BD2472" s="167"/>
      <c r="BE2472" s="167"/>
      <c r="BF2472" s="167"/>
      <c r="BG2472" s="167"/>
      <c r="BH2472" s="167"/>
      <c r="BI2472" s="167"/>
      <c r="BJ2472" s="167"/>
      <c r="BK2472" s="167"/>
      <c r="BL2472" s="166"/>
      <c r="BM2472" s="166"/>
      <c r="BN2472" s="166"/>
      <c r="BO2472" s="166"/>
      <c r="BP2472" s="166"/>
      <c r="BQ2472" s="166"/>
      <c r="BR2472" s="166"/>
      <c r="BS2472" s="166"/>
      <c r="BT2472" s="166"/>
      <c r="BU2472" s="166"/>
      <c r="BV2472" s="166"/>
      <c r="BW2472" s="166"/>
      <c r="BX2472" s="166"/>
      <c r="BY2472" s="166"/>
      <c r="BZ2472" s="166"/>
      <c r="CA2472" s="166"/>
      <c r="CB2472" s="166"/>
      <c r="CC2472" s="166"/>
      <c r="CD2472" s="166"/>
      <c r="CE2472" s="166"/>
      <c r="CF2472" s="166"/>
      <c r="CG2472" s="166"/>
      <c r="CH2472" s="166"/>
      <c r="CI2472" s="166"/>
      <c r="CJ2472" s="166"/>
      <c r="CK2472" s="166"/>
      <c r="CL2472" s="166"/>
      <c r="CM2472" s="166"/>
      <c r="CN2472" s="166"/>
      <c r="CO2472" s="166"/>
      <c r="CP2472" s="166"/>
      <c r="CQ2472" s="166"/>
      <c r="CR2472" s="166"/>
      <c r="CS2472" s="166"/>
      <c r="CT2472" s="166"/>
      <c r="CU2472" s="166"/>
      <c r="CV2472" s="166"/>
      <c r="CW2472" s="166"/>
      <c r="CX2472" s="166"/>
      <c r="CY2472" s="166"/>
      <c r="CZ2472" s="166"/>
      <c r="DA2472" s="166"/>
      <c r="DB2472" s="166"/>
      <c r="DC2472" s="166"/>
      <c r="DD2472" s="166"/>
      <c r="DE2472" s="166"/>
      <c r="DF2472" s="166"/>
      <c r="DG2472" s="166"/>
      <c r="DH2472" s="166"/>
      <c r="DI2472" s="166"/>
      <c r="DJ2472" s="166"/>
      <c r="DK2472" s="166"/>
      <c r="DL2472" s="166"/>
      <c r="DM2472" s="166"/>
      <c r="DN2472" s="166"/>
      <c r="DO2472" s="166"/>
      <c r="DP2472" s="166"/>
      <c r="DQ2472" s="166"/>
      <c r="DR2472" s="166"/>
      <c r="DS2472" s="166"/>
      <c r="DT2472" s="166"/>
      <c r="DU2472" s="166"/>
      <c r="DV2472" s="166"/>
      <c r="DW2472" s="166"/>
      <c r="DX2472" s="166"/>
      <c r="DY2472" s="166"/>
      <c r="DZ2472" s="166"/>
      <c r="EA2472" s="166"/>
      <c r="EB2472" s="166"/>
      <c r="EC2472" s="166"/>
      <c r="ED2472" s="166"/>
      <c r="EE2472" s="166"/>
      <c r="EF2472" s="166"/>
      <c r="EG2472" s="166"/>
      <c r="EH2472" s="166"/>
      <c r="EI2472" s="166"/>
      <c r="EJ2472" s="166"/>
      <c r="EK2472" s="166"/>
      <c r="EL2472" s="166"/>
      <c r="EM2472" s="166"/>
      <c r="EN2472" s="166"/>
      <c r="EO2472" s="166"/>
      <c r="EP2472" s="166"/>
      <c r="EQ2472" s="166"/>
      <c r="ER2472" s="166"/>
      <c r="ES2472" s="166"/>
      <c r="ET2472" s="166"/>
      <c r="EU2472" s="166"/>
      <c r="EV2472" s="166"/>
      <c r="EW2472" s="166"/>
      <c r="EX2472" s="166"/>
      <c r="EY2472" s="166"/>
      <c r="EZ2472" s="166"/>
      <c r="FA2472" s="166"/>
      <c r="FB2472" s="166"/>
      <c r="FC2472" s="166"/>
      <c r="FD2472" s="166"/>
      <c r="FE2472" s="166"/>
      <c r="FF2472" s="166"/>
      <c r="FG2472" s="166"/>
      <c r="FH2472" s="166"/>
      <c r="FI2472" s="166"/>
      <c r="FJ2472" s="166"/>
    </row>
    <row r="2473" spans="13:166" s="19" customFormat="1">
      <c r="M2473" s="166"/>
      <c r="N2473" s="166"/>
      <c r="O2473" s="166"/>
      <c r="P2473" s="166"/>
      <c r="Q2473" s="166"/>
      <c r="R2473" s="166"/>
      <c r="S2473" s="166"/>
      <c r="T2473" s="166"/>
      <c r="U2473" s="166"/>
      <c r="V2473" s="166"/>
      <c r="W2473" s="166"/>
      <c r="X2473" s="166"/>
      <c r="Y2473" s="166"/>
      <c r="Z2473" s="166"/>
      <c r="AA2473" s="166"/>
      <c r="AB2473" s="166"/>
      <c r="AC2473" s="166"/>
      <c r="AD2473" s="166"/>
      <c r="AE2473" s="166"/>
      <c r="AF2473" s="166"/>
      <c r="AG2473" s="166"/>
      <c r="AH2473" s="167"/>
      <c r="AI2473" s="167"/>
      <c r="AJ2473" s="167"/>
      <c r="AK2473" s="167"/>
      <c r="AL2473" s="167"/>
      <c r="AM2473" s="167"/>
      <c r="AN2473" s="167"/>
      <c r="AO2473" s="167"/>
      <c r="AP2473" s="167"/>
      <c r="AQ2473" s="167"/>
      <c r="AR2473" s="167"/>
      <c r="AS2473" s="167"/>
      <c r="AT2473" s="167"/>
      <c r="AU2473" s="167"/>
      <c r="AV2473" s="167"/>
      <c r="AW2473" s="167"/>
      <c r="AX2473" s="167"/>
      <c r="AY2473" s="167"/>
      <c r="AZ2473" s="167"/>
      <c r="BA2473" s="167"/>
      <c r="BB2473" s="167"/>
      <c r="BC2473" s="167"/>
      <c r="BD2473" s="167"/>
      <c r="BE2473" s="167"/>
      <c r="BF2473" s="167"/>
      <c r="BG2473" s="167"/>
      <c r="BH2473" s="167"/>
      <c r="BI2473" s="167"/>
      <c r="BJ2473" s="167"/>
      <c r="BK2473" s="167"/>
      <c r="BL2473" s="166"/>
      <c r="BM2473" s="166"/>
      <c r="BN2473" s="166"/>
      <c r="BO2473" s="166"/>
      <c r="BP2473" s="166"/>
      <c r="BQ2473" s="166"/>
      <c r="BR2473" s="166"/>
      <c r="BS2473" s="166"/>
      <c r="BT2473" s="166"/>
      <c r="BU2473" s="166"/>
      <c r="BV2473" s="166"/>
      <c r="BW2473" s="166"/>
      <c r="BX2473" s="166"/>
      <c r="BY2473" s="166"/>
      <c r="BZ2473" s="166"/>
      <c r="CA2473" s="166"/>
      <c r="CB2473" s="166"/>
      <c r="CC2473" s="166"/>
      <c r="CD2473" s="166"/>
      <c r="CE2473" s="166"/>
      <c r="CF2473" s="166"/>
      <c r="CG2473" s="166"/>
      <c r="CH2473" s="166"/>
      <c r="CI2473" s="166"/>
      <c r="CJ2473" s="166"/>
      <c r="CK2473" s="166"/>
      <c r="CL2473" s="166"/>
      <c r="CM2473" s="166"/>
      <c r="CN2473" s="166"/>
      <c r="CO2473" s="166"/>
      <c r="CP2473" s="166"/>
      <c r="CQ2473" s="166"/>
      <c r="CR2473" s="166"/>
      <c r="CS2473" s="166"/>
      <c r="CT2473" s="166"/>
      <c r="CU2473" s="166"/>
      <c r="CV2473" s="166"/>
      <c r="CW2473" s="166"/>
      <c r="CX2473" s="166"/>
      <c r="CY2473" s="166"/>
      <c r="CZ2473" s="166"/>
      <c r="DA2473" s="166"/>
      <c r="DB2473" s="166"/>
      <c r="DC2473" s="166"/>
      <c r="DD2473" s="166"/>
      <c r="DE2473" s="166"/>
      <c r="DF2473" s="166"/>
      <c r="DG2473" s="166"/>
      <c r="DH2473" s="166"/>
      <c r="DI2473" s="166"/>
      <c r="DJ2473" s="166"/>
      <c r="DK2473" s="166"/>
      <c r="DL2473" s="166"/>
      <c r="DM2473" s="166"/>
      <c r="DN2473" s="166"/>
      <c r="DO2473" s="166"/>
      <c r="DP2473" s="166"/>
      <c r="DQ2473" s="166"/>
      <c r="DR2473" s="166"/>
      <c r="DS2473" s="166"/>
      <c r="DT2473" s="166"/>
      <c r="DU2473" s="166"/>
      <c r="DV2473" s="166"/>
      <c r="DW2473" s="166"/>
      <c r="DX2473" s="166"/>
      <c r="DY2473" s="166"/>
      <c r="DZ2473" s="166"/>
      <c r="EA2473" s="166"/>
      <c r="EB2473" s="166"/>
      <c r="EC2473" s="166"/>
      <c r="ED2473" s="166"/>
      <c r="EE2473" s="166"/>
      <c r="EF2473" s="166"/>
      <c r="EG2473" s="166"/>
      <c r="EH2473" s="166"/>
      <c r="EI2473" s="166"/>
      <c r="EJ2473" s="166"/>
      <c r="EK2473" s="166"/>
      <c r="EL2473" s="166"/>
      <c r="EM2473" s="166"/>
      <c r="EN2473" s="166"/>
      <c r="EO2473" s="166"/>
      <c r="EP2473" s="166"/>
      <c r="EQ2473" s="166"/>
      <c r="ER2473" s="166"/>
      <c r="ES2473" s="166"/>
      <c r="ET2473" s="166"/>
      <c r="EU2473" s="166"/>
      <c r="EV2473" s="166"/>
      <c r="EW2473" s="166"/>
      <c r="EX2473" s="166"/>
      <c r="EY2473" s="166"/>
      <c r="EZ2473" s="166"/>
      <c r="FA2473" s="166"/>
      <c r="FB2473" s="166"/>
      <c r="FC2473" s="166"/>
      <c r="FD2473" s="166"/>
      <c r="FE2473" s="166"/>
      <c r="FF2473" s="166"/>
      <c r="FG2473" s="166"/>
      <c r="FH2473" s="166"/>
      <c r="FI2473" s="166"/>
      <c r="FJ2473" s="166"/>
    </row>
    <row r="2474" spans="13:166" s="19" customFormat="1">
      <c r="M2474" s="166"/>
      <c r="N2474" s="166"/>
      <c r="O2474" s="166"/>
      <c r="P2474" s="166"/>
      <c r="Q2474" s="166"/>
      <c r="R2474" s="166"/>
      <c r="S2474" s="166"/>
      <c r="T2474" s="166"/>
      <c r="U2474" s="166"/>
      <c r="V2474" s="166"/>
      <c r="W2474" s="166"/>
      <c r="X2474" s="166"/>
      <c r="Y2474" s="166"/>
      <c r="Z2474" s="166"/>
      <c r="AA2474" s="166"/>
      <c r="AB2474" s="166"/>
      <c r="AC2474" s="166"/>
      <c r="AD2474" s="166"/>
      <c r="AE2474" s="166"/>
      <c r="AF2474" s="166"/>
      <c r="AG2474" s="166"/>
      <c r="AH2474" s="167"/>
      <c r="AI2474" s="167"/>
      <c r="AJ2474" s="167"/>
      <c r="AK2474" s="167"/>
      <c r="AL2474" s="167"/>
      <c r="AM2474" s="167"/>
      <c r="AN2474" s="167"/>
      <c r="AO2474" s="167"/>
      <c r="AP2474" s="167"/>
      <c r="AQ2474" s="167"/>
      <c r="AR2474" s="167"/>
      <c r="AS2474" s="167"/>
      <c r="AT2474" s="167"/>
      <c r="AU2474" s="167"/>
      <c r="AV2474" s="167"/>
      <c r="AW2474" s="167"/>
      <c r="AX2474" s="167"/>
      <c r="AY2474" s="167"/>
      <c r="AZ2474" s="167"/>
      <c r="BA2474" s="167"/>
      <c r="BB2474" s="167"/>
      <c r="BC2474" s="167"/>
      <c r="BD2474" s="167"/>
      <c r="BE2474" s="167"/>
      <c r="BF2474" s="167"/>
      <c r="BG2474" s="167"/>
      <c r="BH2474" s="167"/>
      <c r="BI2474" s="167"/>
      <c r="BJ2474" s="167"/>
      <c r="BK2474" s="167"/>
      <c r="BL2474" s="166"/>
      <c r="BM2474" s="166"/>
      <c r="BN2474" s="166"/>
      <c r="BO2474" s="166"/>
      <c r="BP2474" s="166"/>
      <c r="BQ2474" s="166"/>
      <c r="BR2474" s="166"/>
      <c r="BS2474" s="166"/>
      <c r="BT2474" s="166"/>
      <c r="BU2474" s="166"/>
      <c r="BV2474" s="166"/>
      <c r="BW2474" s="166"/>
      <c r="BX2474" s="166"/>
      <c r="BY2474" s="166"/>
      <c r="BZ2474" s="166"/>
      <c r="CA2474" s="166"/>
      <c r="CB2474" s="166"/>
      <c r="CC2474" s="166"/>
      <c r="CD2474" s="166"/>
      <c r="CE2474" s="166"/>
      <c r="CF2474" s="166"/>
      <c r="CG2474" s="166"/>
      <c r="CH2474" s="166"/>
      <c r="CI2474" s="166"/>
      <c r="CJ2474" s="166"/>
      <c r="CK2474" s="166"/>
      <c r="CL2474" s="166"/>
      <c r="CM2474" s="166"/>
      <c r="CN2474" s="166"/>
      <c r="CO2474" s="166"/>
      <c r="CP2474" s="166"/>
      <c r="CQ2474" s="166"/>
      <c r="CR2474" s="166"/>
      <c r="CS2474" s="166"/>
      <c r="CT2474" s="166"/>
      <c r="CU2474" s="166"/>
      <c r="CV2474" s="166"/>
      <c r="CW2474" s="166"/>
      <c r="CX2474" s="166"/>
      <c r="CY2474" s="166"/>
      <c r="CZ2474" s="166"/>
      <c r="DA2474" s="166"/>
      <c r="DB2474" s="166"/>
      <c r="DC2474" s="166"/>
      <c r="DD2474" s="166"/>
      <c r="DE2474" s="166"/>
      <c r="DF2474" s="166"/>
      <c r="DG2474" s="166"/>
      <c r="DH2474" s="166"/>
      <c r="DI2474" s="166"/>
      <c r="DJ2474" s="166"/>
      <c r="DK2474" s="166"/>
      <c r="DL2474" s="166"/>
      <c r="DM2474" s="166"/>
      <c r="DN2474" s="166"/>
      <c r="DO2474" s="166"/>
      <c r="DP2474" s="166"/>
      <c r="DQ2474" s="166"/>
      <c r="DR2474" s="166"/>
      <c r="DS2474" s="166"/>
      <c r="DT2474" s="166"/>
      <c r="DU2474" s="166"/>
      <c r="DV2474" s="166"/>
      <c r="DW2474" s="166"/>
      <c r="DX2474" s="166"/>
      <c r="DY2474" s="166"/>
      <c r="DZ2474" s="166"/>
      <c r="EA2474" s="166"/>
      <c r="EB2474" s="166"/>
      <c r="EC2474" s="166"/>
      <c r="ED2474" s="166"/>
      <c r="EE2474" s="166"/>
      <c r="EF2474" s="166"/>
      <c r="EG2474" s="166"/>
      <c r="EH2474" s="166"/>
      <c r="EI2474" s="166"/>
      <c r="EJ2474" s="166"/>
      <c r="EK2474" s="166"/>
      <c r="EL2474" s="166"/>
      <c r="EM2474" s="166"/>
      <c r="EN2474" s="166"/>
      <c r="EO2474" s="166"/>
      <c r="EP2474" s="166"/>
      <c r="EQ2474" s="166"/>
      <c r="ER2474" s="166"/>
      <c r="ES2474" s="166"/>
      <c r="ET2474" s="166"/>
      <c r="EU2474" s="166"/>
      <c r="EV2474" s="166"/>
      <c r="EW2474" s="166"/>
      <c r="EX2474" s="166"/>
      <c r="EY2474" s="166"/>
      <c r="EZ2474" s="166"/>
      <c r="FA2474" s="166"/>
      <c r="FB2474" s="166"/>
      <c r="FC2474" s="166"/>
      <c r="FD2474" s="166"/>
      <c r="FE2474" s="166"/>
      <c r="FF2474" s="166"/>
      <c r="FG2474" s="166"/>
      <c r="FH2474" s="166"/>
      <c r="FI2474" s="166"/>
      <c r="FJ2474" s="166"/>
    </row>
    <row r="2475" spans="13:166" s="19" customFormat="1">
      <c r="M2475" s="166"/>
      <c r="N2475" s="166"/>
      <c r="O2475" s="166"/>
      <c r="P2475" s="166"/>
      <c r="Q2475" s="166"/>
      <c r="R2475" s="166"/>
      <c r="S2475" s="166"/>
      <c r="T2475" s="166"/>
      <c r="U2475" s="166"/>
      <c r="V2475" s="166"/>
      <c r="W2475" s="166"/>
      <c r="X2475" s="166"/>
      <c r="Y2475" s="166"/>
      <c r="Z2475" s="166"/>
      <c r="AA2475" s="166"/>
      <c r="AB2475" s="166"/>
      <c r="AC2475" s="166"/>
      <c r="AD2475" s="166"/>
      <c r="AE2475" s="166"/>
      <c r="AF2475" s="166"/>
      <c r="AG2475" s="166"/>
      <c r="AH2475" s="167"/>
      <c r="AI2475" s="167"/>
      <c r="AJ2475" s="167"/>
      <c r="AK2475" s="167"/>
      <c r="AL2475" s="167"/>
      <c r="AM2475" s="167"/>
      <c r="AN2475" s="167"/>
      <c r="AO2475" s="167"/>
      <c r="AP2475" s="167"/>
      <c r="AQ2475" s="167"/>
      <c r="AR2475" s="167"/>
      <c r="AS2475" s="167"/>
      <c r="AT2475" s="167"/>
      <c r="AU2475" s="167"/>
      <c r="AV2475" s="167"/>
      <c r="AW2475" s="167"/>
      <c r="AX2475" s="167"/>
      <c r="AY2475" s="167"/>
      <c r="AZ2475" s="167"/>
      <c r="BA2475" s="167"/>
      <c r="BB2475" s="167"/>
      <c r="BC2475" s="167"/>
      <c r="BD2475" s="167"/>
      <c r="BE2475" s="167"/>
      <c r="BF2475" s="167"/>
      <c r="BG2475" s="167"/>
      <c r="BH2475" s="167"/>
      <c r="BI2475" s="167"/>
      <c r="BJ2475" s="167"/>
      <c r="BK2475" s="167"/>
      <c r="BL2475" s="166"/>
      <c r="BM2475" s="166"/>
      <c r="BN2475" s="166"/>
      <c r="BO2475" s="166"/>
      <c r="BP2475" s="166"/>
      <c r="BQ2475" s="166"/>
      <c r="BR2475" s="166"/>
      <c r="BS2475" s="166"/>
      <c r="BT2475" s="166"/>
      <c r="BU2475" s="166"/>
      <c r="BV2475" s="166"/>
      <c r="BW2475" s="166"/>
      <c r="BX2475" s="166"/>
      <c r="BY2475" s="166"/>
      <c r="BZ2475" s="166"/>
      <c r="CA2475" s="166"/>
      <c r="CB2475" s="166"/>
      <c r="CC2475" s="166"/>
      <c r="CD2475" s="166"/>
      <c r="CE2475" s="166"/>
      <c r="CF2475" s="166"/>
      <c r="CG2475" s="166"/>
      <c r="CH2475" s="166"/>
      <c r="CI2475" s="166"/>
      <c r="CJ2475" s="166"/>
      <c r="CK2475" s="166"/>
      <c r="CL2475" s="166"/>
      <c r="CM2475" s="166"/>
      <c r="CN2475" s="166"/>
      <c r="CO2475" s="166"/>
      <c r="CP2475" s="166"/>
      <c r="CQ2475" s="166"/>
      <c r="CR2475" s="166"/>
      <c r="CS2475" s="166"/>
      <c r="CT2475" s="166"/>
      <c r="CU2475" s="166"/>
      <c r="CV2475" s="166"/>
      <c r="CW2475" s="166"/>
      <c r="CX2475" s="166"/>
      <c r="CY2475" s="166"/>
      <c r="CZ2475" s="166"/>
      <c r="DA2475" s="166"/>
      <c r="DB2475" s="166"/>
      <c r="DC2475" s="166"/>
      <c r="DD2475" s="166"/>
      <c r="DE2475" s="166"/>
      <c r="DF2475" s="166"/>
      <c r="DG2475" s="166"/>
      <c r="DH2475" s="166"/>
      <c r="DI2475" s="166"/>
      <c r="DJ2475" s="166"/>
      <c r="DK2475" s="166"/>
      <c r="DL2475" s="166"/>
      <c r="DM2475" s="166"/>
      <c r="DN2475" s="166"/>
      <c r="DO2475" s="166"/>
      <c r="DP2475" s="166"/>
      <c r="DQ2475" s="166"/>
      <c r="DR2475" s="166"/>
      <c r="DS2475" s="166"/>
      <c r="DT2475" s="166"/>
      <c r="DU2475" s="166"/>
      <c r="DV2475" s="166"/>
      <c r="DW2475" s="166"/>
      <c r="DX2475" s="166"/>
      <c r="DY2475" s="166"/>
      <c r="DZ2475" s="166"/>
      <c r="EA2475" s="166"/>
      <c r="EB2475" s="166"/>
      <c r="EC2475" s="166"/>
      <c r="ED2475" s="166"/>
      <c r="EE2475" s="166"/>
      <c r="EF2475" s="166"/>
      <c r="EG2475" s="166"/>
      <c r="EH2475" s="166"/>
      <c r="EI2475" s="166"/>
      <c r="EJ2475" s="166"/>
      <c r="EK2475" s="166"/>
      <c r="EL2475" s="166"/>
      <c r="EM2475" s="166"/>
      <c r="EN2475" s="166"/>
      <c r="EO2475" s="166"/>
      <c r="EP2475" s="166"/>
      <c r="EQ2475" s="166"/>
      <c r="ER2475" s="166"/>
      <c r="ES2475" s="166"/>
      <c r="ET2475" s="166"/>
      <c r="EU2475" s="166"/>
      <c r="EV2475" s="166"/>
      <c r="EW2475" s="166"/>
      <c r="EX2475" s="166"/>
      <c r="EY2475" s="166"/>
      <c r="EZ2475" s="166"/>
      <c r="FA2475" s="166"/>
      <c r="FB2475" s="166"/>
      <c r="FC2475" s="166"/>
      <c r="FD2475" s="166"/>
      <c r="FE2475" s="166"/>
      <c r="FF2475" s="166"/>
      <c r="FG2475" s="166"/>
      <c r="FH2475" s="166"/>
      <c r="FI2475" s="166"/>
      <c r="FJ2475" s="166"/>
    </row>
    <row r="2476" spans="13:166" s="19" customFormat="1">
      <c r="M2476" s="166"/>
      <c r="N2476" s="166"/>
      <c r="O2476" s="166"/>
      <c r="P2476" s="166"/>
      <c r="Q2476" s="166"/>
      <c r="R2476" s="166"/>
      <c r="S2476" s="166"/>
      <c r="T2476" s="166"/>
      <c r="U2476" s="166"/>
      <c r="V2476" s="166"/>
      <c r="W2476" s="166"/>
      <c r="X2476" s="166"/>
      <c r="Y2476" s="166"/>
      <c r="Z2476" s="166"/>
      <c r="AA2476" s="166"/>
      <c r="AB2476" s="166"/>
      <c r="AC2476" s="166"/>
      <c r="AD2476" s="166"/>
      <c r="AE2476" s="166"/>
      <c r="AF2476" s="166"/>
      <c r="AG2476" s="166"/>
      <c r="AH2476" s="167"/>
      <c r="AI2476" s="167"/>
      <c r="AJ2476" s="167"/>
      <c r="AK2476" s="167"/>
      <c r="AL2476" s="167"/>
      <c r="AM2476" s="167"/>
      <c r="AN2476" s="167"/>
      <c r="AO2476" s="167"/>
      <c r="AP2476" s="167"/>
      <c r="AQ2476" s="167"/>
      <c r="AR2476" s="167"/>
      <c r="AS2476" s="167"/>
      <c r="AT2476" s="167"/>
      <c r="AU2476" s="167"/>
      <c r="AV2476" s="167"/>
      <c r="AW2476" s="167"/>
      <c r="AX2476" s="167"/>
      <c r="AY2476" s="167"/>
      <c r="AZ2476" s="167"/>
      <c r="BA2476" s="167"/>
      <c r="BB2476" s="167"/>
      <c r="BC2476" s="167"/>
      <c r="BD2476" s="167"/>
      <c r="BE2476" s="167"/>
      <c r="BF2476" s="167"/>
      <c r="BG2476" s="167"/>
      <c r="BH2476" s="167"/>
      <c r="BI2476" s="167"/>
      <c r="BJ2476" s="167"/>
      <c r="BK2476" s="167"/>
      <c r="BL2476" s="166"/>
      <c r="BM2476" s="166"/>
      <c r="BN2476" s="166"/>
      <c r="BO2476" s="166"/>
      <c r="BP2476" s="166"/>
      <c r="BQ2476" s="166"/>
      <c r="BR2476" s="166"/>
      <c r="BS2476" s="166"/>
      <c r="BT2476" s="166"/>
      <c r="BU2476" s="166"/>
      <c r="BV2476" s="166"/>
      <c r="BW2476" s="166"/>
      <c r="BX2476" s="166"/>
      <c r="BY2476" s="166"/>
      <c r="BZ2476" s="166"/>
      <c r="CA2476" s="166"/>
      <c r="CB2476" s="166"/>
      <c r="CC2476" s="166"/>
      <c r="CD2476" s="166"/>
      <c r="CE2476" s="166"/>
      <c r="CF2476" s="166"/>
      <c r="CG2476" s="166"/>
      <c r="CH2476" s="166"/>
      <c r="CI2476" s="166"/>
      <c r="CJ2476" s="166"/>
      <c r="CK2476" s="166"/>
      <c r="CL2476" s="166"/>
      <c r="CM2476" s="166"/>
      <c r="CN2476" s="166"/>
      <c r="CO2476" s="166"/>
      <c r="CP2476" s="166"/>
      <c r="CQ2476" s="166"/>
      <c r="CR2476" s="166"/>
      <c r="CS2476" s="166"/>
      <c r="CT2476" s="166"/>
      <c r="CU2476" s="166"/>
      <c r="CV2476" s="166"/>
      <c r="CW2476" s="166"/>
      <c r="CX2476" s="166"/>
      <c r="CY2476" s="166"/>
      <c r="CZ2476" s="166"/>
      <c r="DA2476" s="166"/>
      <c r="DB2476" s="166"/>
      <c r="DC2476" s="166"/>
      <c r="DD2476" s="166"/>
      <c r="DE2476" s="166"/>
      <c r="DF2476" s="166"/>
      <c r="DG2476" s="166"/>
      <c r="DH2476" s="166"/>
      <c r="DI2476" s="166"/>
      <c r="DJ2476" s="166"/>
      <c r="DK2476" s="166"/>
      <c r="DL2476" s="166"/>
      <c r="DM2476" s="166"/>
      <c r="DN2476" s="166"/>
      <c r="DO2476" s="166"/>
      <c r="DP2476" s="166"/>
      <c r="DQ2476" s="166"/>
      <c r="DR2476" s="166"/>
      <c r="DS2476" s="166"/>
      <c r="DT2476" s="166"/>
      <c r="DU2476" s="166"/>
      <c r="DV2476" s="166"/>
      <c r="DW2476" s="166"/>
      <c r="DX2476" s="166"/>
      <c r="DY2476" s="166"/>
      <c r="DZ2476" s="166"/>
      <c r="EA2476" s="166"/>
      <c r="EB2476" s="166"/>
      <c r="EC2476" s="166"/>
      <c r="ED2476" s="166"/>
      <c r="EE2476" s="166"/>
      <c r="EF2476" s="166"/>
      <c r="EG2476" s="166"/>
      <c r="EH2476" s="166"/>
      <c r="EI2476" s="166"/>
      <c r="EJ2476" s="166"/>
      <c r="EK2476" s="166"/>
      <c r="EL2476" s="166"/>
      <c r="EM2476" s="166"/>
      <c r="EN2476" s="166"/>
      <c r="EO2476" s="166"/>
      <c r="EP2476" s="166"/>
      <c r="EQ2476" s="166"/>
      <c r="ER2476" s="166"/>
      <c r="ES2476" s="166"/>
      <c r="ET2476" s="166"/>
      <c r="EU2476" s="166"/>
      <c r="EV2476" s="166"/>
      <c r="EW2476" s="166"/>
      <c r="EX2476" s="166"/>
      <c r="EY2476" s="166"/>
      <c r="EZ2476" s="166"/>
      <c r="FA2476" s="166"/>
      <c r="FB2476" s="166"/>
      <c r="FC2476" s="166"/>
      <c r="FD2476" s="166"/>
      <c r="FE2476" s="166"/>
      <c r="FF2476" s="166"/>
      <c r="FG2476" s="166"/>
      <c r="FH2476" s="166"/>
      <c r="FI2476" s="166"/>
      <c r="FJ2476" s="166"/>
    </row>
    <row r="2477" spans="13:166" s="19" customFormat="1">
      <c r="M2477" s="166"/>
      <c r="N2477" s="166"/>
      <c r="O2477" s="166"/>
      <c r="P2477" s="166"/>
      <c r="Q2477" s="166"/>
      <c r="R2477" s="166"/>
      <c r="S2477" s="166"/>
      <c r="T2477" s="166"/>
      <c r="U2477" s="166"/>
      <c r="V2477" s="166"/>
      <c r="W2477" s="166"/>
      <c r="X2477" s="166"/>
      <c r="Y2477" s="166"/>
      <c r="Z2477" s="166"/>
      <c r="AA2477" s="166"/>
      <c r="AB2477" s="166"/>
      <c r="AC2477" s="166"/>
      <c r="AD2477" s="166"/>
      <c r="AE2477" s="166"/>
      <c r="AF2477" s="166"/>
      <c r="AG2477" s="166"/>
      <c r="AH2477" s="167"/>
      <c r="AI2477" s="167"/>
      <c r="AJ2477" s="167"/>
      <c r="AK2477" s="167"/>
      <c r="AL2477" s="167"/>
      <c r="AM2477" s="167"/>
      <c r="AN2477" s="167"/>
      <c r="AO2477" s="167"/>
      <c r="AP2477" s="167"/>
      <c r="AQ2477" s="167"/>
      <c r="AR2477" s="167"/>
      <c r="AS2477" s="167"/>
      <c r="AT2477" s="167"/>
      <c r="AU2477" s="167"/>
      <c r="AV2477" s="167"/>
      <c r="AW2477" s="167"/>
      <c r="AX2477" s="167"/>
      <c r="AY2477" s="167"/>
      <c r="AZ2477" s="167"/>
      <c r="BA2477" s="167"/>
      <c r="BB2477" s="167"/>
      <c r="BC2477" s="167"/>
      <c r="BD2477" s="167"/>
      <c r="BE2477" s="167"/>
      <c r="BF2477" s="167"/>
      <c r="BG2477" s="167"/>
      <c r="BH2477" s="167"/>
      <c r="BI2477" s="167"/>
      <c r="BJ2477" s="167"/>
      <c r="BK2477" s="167"/>
      <c r="BL2477" s="166"/>
      <c r="BM2477" s="166"/>
      <c r="BN2477" s="166"/>
      <c r="BO2477" s="166"/>
      <c r="BP2477" s="166"/>
      <c r="BQ2477" s="166"/>
      <c r="BR2477" s="166"/>
      <c r="BS2477" s="166"/>
      <c r="BT2477" s="166"/>
      <c r="BU2477" s="166"/>
      <c r="BV2477" s="166"/>
      <c r="BW2477" s="166"/>
      <c r="BX2477" s="166"/>
      <c r="BY2477" s="166"/>
      <c r="BZ2477" s="166"/>
      <c r="CA2477" s="166"/>
      <c r="CB2477" s="166"/>
      <c r="CC2477" s="166"/>
      <c r="CD2477" s="166"/>
      <c r="CE2477" s="166"/>
      <c r="CF2477" s="166"/>
      <c r="CG2477" s="166"/>
      <c r="CH2477" s="166"/>
      <c r="CI2477" s="166"/>
      <c r="CJ2477" s="166"/>
      <c r="CK2477" s="166"/>
      <c r="CL2477" s="166"/>
      <c r="CM2477" s="166"/>
      <c r="CN2477" s="166"/>
      <c r="CO2477" s="166"/>
      <c r="CP2477" s="166"/>
      <c r="CQ2477" s="166"/>
      <c r="CR2477" s="166"/>
      <c r="CS2477" s="166"/>
      <c r="CT2477" s="166"/>
      <c r="CU2477" s="166"/>
      <c r="CV2477" s="166"/>
      <c r="CW2477" s="166"/>
      <c r="CX2477" s="166"/>
      <c r="CY2477" s="166"/>
      <c r="CZ2477" s="166"/>
      <c r="DA2477" s="166"/>
      <c r="DB2477" s="166"/>
      <c r="DC2477" s="166"/>
      <c r="DD2477" s="166"/>
      <c r="DE2477" s="166"/>
      <c r="DF2477" s="166"/>
      <c r="DG2477" s="166"/>
      <c r="DH2477" s="166"/>
      <c r="DI2477" s="166"/>
      <c r="DJ2477" s="166"/>
      <c r="DK2477" s="166"/>
      <c r="DL2477" s="166"/>
      <c r="DM2477" s="166"/>
      <c r="DN2477" s="166"/>
      <c r="DO2477" s="166"/>
      <c r="DP2477" s="166"/>
      <c r="DQ2477" s="166"/>
      <c r="DR2477" s="166"/>
      <c r="DS2477" s="166"/>
      <c r="DT2477" s="166"/>
      <c r="DU2477" s="166"/>
      <c r="DV2477" s="166"/>
      <c r="DW2477" s="166"/>
      <c r="DX2477" s="166"/>
      <c r="DY2477" s="166"/>
      <c r="DZ2477" s="166"/>
      <c r="EA2477" s="166"/>
      <c r="EB2477" s="166"/>
      <c r="EC2477" s="166"/>
      <c r="ED2477" s="166"/>
      <c r="EE2477" s="166"/>
      <c r="EF2477" s="166"/>
      <c r="EG2477" s="166"/>
      <c r="EH2477" s="166"/>
      <c r="EI2477" s="166"/>
      <c r="EJ2477" s="166"/>
      <c r="EK2477" s="166"/>
      <c r="EL2477" s="166"/>
      <c r="EM2477" s="166"/>
      <c r="EN2477" s="166"/>
      <c r="EO2477" s="166"/>
      <c r="EP2477" s="166"/>
      <c r="EQ2477" s="166"/>
      <c r="ER2477" s="166"/>
      <c r="ES2477" s="166"/>
      <c r="ET2477" s="166"/>
      <c r="EU2477" s="166"/>
      <c r="EV2477" s="166"/>
      <c r="EW2477" s="166"/>
      <c r="EX2477" s="166"/>
      <c r="EY2477" s="166"/>
      <c r="EZ2477" s="166"/>
      <c r="FA2477" s="166"/>
      <c r="FB2477" s="166"/>
      <c r="FC2477" s="166"/>
      <c r="FD2477" s="166"/>
      <c r="FE2477" s="166"/>
      <c r="FF2477" s="166"/>
      <c r="FG2477" s="166"/>
      <c r="FH2477" s="166"/>
      <c r="FI2477" s="166"/>
      <c r="FJ2477" s="166"/>
    </row>
    <row r="2478" spans="13:166" s="19" customFormat="1">
      <c r="M2478" s="166"/>
      <c r="N2478" s="166"/>
      <c r="O2478" s="166"/>
      <c r="P2478" s="166"/>
      <c r="Q2478" s="166"/>
      <c r="R2478" s="166"/>
      <c r="S2478" s="166"/>
      <c r="T2478" s="166"/>
      <c r="U2478" s="166"/>
      <c r="V2478" s="166"/>
      <c r="W2478" s="166"/>
      <c r="X2478" s="166"/>
      <c r="Y2478" s="166"/>
      <c r="Z2478" s="166"/>
      <c r="AA2478" s="166"/>
      <c r="AB2478" s="166"/>
      <c r="AC2478" s="166"/>
      <c r="AD2478" s="166"/>
      <c r="AE2478" s="166"/>
      <c r="AF2478" s="166"/>
      <c r="AG2478" s="166"/>
      <c r="AH2478" s="167"/>
      <c r="AI2478" s="167"/>
      <c r="AJ2478" s="167"/>
      <c r="AK2478" s="167"/>
      <c r="AL2478" s="167"/>
      <c r="AM2478" s="167"/>
      <c r="AN2478" s="167"/>
      <c r="AO2478" s="167"/>
      <c r="AP2478" s="167"/>
      <c r="AQ2478" s="167"/>
      <c r="AR2478" s="167"/>
      <c r="AS2478" s="167"/>
      <c r="AT2478" s="167"/>
      <c r="AU2478" s="167"/>
      <c r="AV2478" s="167"/>
      <c r="AW2478" s="167"/>
      <c r="AX2478" s="167"/>
      <c r="AY2478" s="167"/>
      <c r="AZ2478" s="167"/>
      <c r="BA2478" s="167"/>
      <c r="BB2478" s="167"/>
      <c r="BC2478" s="167"/>
      <c r="BD2478" s="167"/>
      <c r="BE2478" s="167"/>
      <c r="BF2478" s="167"/>
      <c r="BG2478" s="167"/>
      <c r="BH2478" s="167"/>
      <c r="BI2478" s="167"/>
      <c r="BJ2478" s="167"/>
      <c r="BK2478" s="167"/>
      <c r="BL2478" s="166"/>
      <c r="BM2478" s="166"/>
      <c r="BN2478" s="166"/>
      <c r="BO2478" s="166"/>
      <c r="BP2478" s="166"/>
      <c r="BQ2478" s="166"/>
      <c r="BR2478" s="166"/>
      <c r="BS2478" s="166"/>
      <c r="BT2478" s="166"/>
      <c r="BU2478" s="166"/>
      <c r="BV2478" s="166"/>
      <c r="BW2478" s="166"/>
      <c r="BX2478" s="166"/>
      <c r="BY2478" s="166"/>
      <c r="BZ2478" s="166"/>
      <c r="CA2478" s="166"/>
      <c r="CB2478" s="166"/>
      <c r="CC2478" s="166"/>
      <c r="CD2478" s="166"/>
      <c r="CE2478" s="166"/>
      <c r="CF2478" s="166"/>
      <c r="CG2478" s="166"/>
      <c r="CH2478" s="166"/>
      <c r="CI2478" s="166"/>
      <c r="CJ2478" s="166"/>
      <c r="CK2478" s="166"/>
      <c r="CL2478" s="166"/>
      <c r="CM2478" s="166"/>
      <c r="CN2478" s="166"/>
      <c r="CO2478" s="166"/>
      <c r="CP2478" s="166"/>
      <c r="CQ2478" s="166"/>
      <c r="CR2478" s="166"/>
      <c r="CS2478" s="166"/>
      <c r="CT2478" s="166"/>
      <c r="CU2478" s="166"/>
      <c r="CV2478" s="166"/>
      <c r="CW2478" s="166"/>
      <c r="CX2478" s="166"/>
      <c r="CY2478" s="166"/>
      <c r="CZ2478" s="166"/>
      <c r="DA2478" s="166"/>
      <c r="DB2478" s="166"/>
      <c r="DC2478" s="166"/>
      <c r="DD2478" s="166"/>
      <c r="DE2478" s="166"/>
      <c r="DF2478" s="166"/>
      <c r="DG2478" s="166"/>
      <c r="DH2478" s="166"/>
      <c r="DI2478" s="166"/>
      <c r="DJ2478" s="166"/>
      <c r="DK2478" s="166"/>
      <c r="DL2478" s="166"/>
      <c r="DM2478" s="166"/>
      <c r="DN2478" s="166"/>
      <c r="DO2478" s="166"/>
      <c r="DP2478" s="166"/>
      <c r="DQ2478" s="166"/>
      <c r="DR2478" s="166"/>
      <c r="DS2478" s="166"/>
      <c r="DT2478" s="166"/>
      <c r="DU2478" s="166"/>
      <c r="DV2478" s="166"/>
      <c r="DW2478" s="166"/>
      <c r="DX2478" s="166"/>
      <c r="DY2478" s="166"/>
      <c r="DZ2478" s="166"/>
      <c r="EA2478" s="166"/>
      <c r="EB2478" s="166"/>
      <c r="EC2478" s="166"/>
      <c r="ED2478" s="166"/>
      <c r="EE2478" s="166"/>
      <c r="EF2478" s="166"/>
      <c r="EG2478" s="166"/>
      <c r="EH2478" s="166"/>
      <c r="EI2478" s="166"/>
      <c r="EJ2478" s="166"/>
      <c r="EK2478" s="166"/>
      <c r="EL2478" s="166"/>
      <c r="EM2478" s="166"/>
      <c r="EN2478" s="166"/>
      <c r="EO2478" s="166"/>
      <c r="EP2478" s="166"/>
      <c r="EQ2478" s="166"/>
      <c r="ER2478" s="166"/>
      <c r="ES2478" s="166"/>
      <c r="ET2478" s="166"/>
      <c r="EU2478" s="166"/>
      <c r="EV2478" s="166"/>
      <c r="EW2478" s="166"/>
      <c r="EX2478" s="166"/>
      <c r="EY2478" s="166"/>
      <c r="EZ2478" s="166"/>
      <c r="FA2478" s="166"/>
      <c r="FB2478" s="166"/>
      <c r="FC2478" s="166"/>
      <c r="FD2478" s="166"/>
      <c r="FE2478" s="166"/>
      <c r="FF2478" s="166"/>
      <c r="FG2478" s="166"/>
      <c r="FH2478" s="166"/>
      <c r="FI2478" s="166"/>
      <c r="FJ2478" s="166"/>
    </row>
    <row r="2479" spans="13:166" s="19" customFormat="1">
      <c r="M2479" s="166"/>
      <c r="N2479" s="166"/>
      <c r="O2479" s="166"/>
      <c r="P2479" s="166"/>
      <c r="Q2479" s="166"/>
      <c r="R2479" s="166"/>
      <c r="S2479" s="166"/>
      <c r="T2479" s="166"/>
      <c r="U2479" s="166"/>
      <c r="V2479" s="166"/>
      <c r="W2479" s="166"/>
      <c r="X2479" s="166"/>
      <c r="Y2479" s="166"/>
      <c r="Z2479" s="166"/>
      <c r="AA2479" s="166"/>
      <c r="AB2479" s="166"/>
      <c r="AC2479" s="166"/>
      <c r="AD2479" s="166"/>
      <c r="AE2479" s="166"/>
      <c r="AF2479" s="166"/>
      <c r="AG2479" s="166"/>
      <c r="AH2479" s="167"/>
      <c r="AI2479" s="167"/>
      <c r="AJ2479" s="167"/>
      <c r="AK2479" s="167"/>
      <c r="AL2479" s="167"/>
      <c r="AM2479" s="167"/>
      <c r="AN2479" s="167"/>
      <c r="AO2479" s="167"/>
      <c r="AP2479" s="167"/>
      <c r="AQ2479" s="167"/>
      <c r="AR2479" s="167"/>
      <c r="AS2479" s="167"/>
      <c r="AT2479" s="167"/>
      <c r="AU2479" s="167"/>
      <c r="AV2479" s="167"/>
      <c r="AW2479" s="167"/>
      <c r="AX2479" s="167"/>
      <c r="AY2479" s="167"/>
      <c r="AZ2479" s="167"/>
      <c r="BA2479" s="167"/>
      <c r="BB2479" s="167"/>
      <c r="BC2479" s="167"/>
      <c r="BD2479" s="167"/>
      <c r="BE2479" s="167"/>
      <c r="BF2479" s="167"/>
      <c r="BG2479" s="167"/>
      <c r="BH2479" s="167"/>
      <c r="BI2479" s="167"/>
      <c r="BJ2479" s="167"/>
      <c r="BK2479" s="167"/>
      <c r="BL2479" s="166"/>
      <c r="BM2479" s="166"/>
      <c r="BN2479" s="166"/>
      <c r="BO2479" s="166"/>
      <c r="BP2479" s="166"/>
      <c r="BQ2479" s="166"/>
      <c r="BR2479" s="166"/>
      <c r="BS2479" s="166"/>
      <c r="BT2479" s="166"/>
      <c r="BU2479" s="166"/>
      <c r="BV2479" s="166"/>
      <c r="BW2479" s="166"/>
      <c r="BX2479" s="166"/>
      <c r="BY2479" s="166"/>
      <c r="BZ2479" s="166"/>
      <c r="CA2479" s="166"/>
      <c r="CB2479" s="166"/>
      <c r="CC2479" s="166"/>
      <c r="CD2479" s="166"/>
      <c r="CE2479" s="166"/>
      <c r="CF2479" s="166"/>
      <c r="CG2479" s="166"/>
      <c r="CH2479" s="166"/>
      <c r="CI2479" s="166"/>
      <c r="CJ2479" s="166"/>
      <c r="CK2479" s="166"/>
      <c r="CL2479" s="166"/>
      <c r="CM2479" s="166"/>
      <c r="CN2479" s="166"/>
      <c r="CO2479" s="166"/>
      <c r="CP2479" s="166"/>
      <c r="CQ2479" s="166"/>
      <c r="CR2479" s="166"/>
      <c r="CS2479" s="166"/>
      <c r="CT2479" s="166"/>
      <c r="CU2479" s="166"/>
      <c r="CV2479" s="166"/>
      <c r="CW2479" s="166"/>
      <c r="CX2479" s="166"/>
      <c r="CY2479" s="166"/>
      <c r="CZ2479" s="166"/>
      <c r="DA2479" s="166"/>
      <c r="DB2479" s="166"/>
      <c r="DC2479" s="166"/>
      <c r="DD2479" s="166"/>
      <c r="DE2479" s="166"/>
      <c r="DF2479" s="166"/>
      <c r="DG2479" s="166"/>
      <c r="DH2479" s="166"/>
      <c r="DI2479" s="166"/>
      <c r="DJ2479" s="166"/>
      <c r="DK2479" s="166"/>
      <c r="DL2479" s="166"/>
      <c r="DM2479" s="166"/>
      <c r="DN2479" s="166"/>
      <c r="DO2479" s="166"/>
      <c r="DP2479" s="166"/>
      <c r="DQ2479" s="166"/>
      <c r="DR2479" s="166"/>
      <c r="DS2479" s="166"/>
      <c r="DT2479" s="166"/>
      <c r="DU2479" s="166"/>
      <c r="DV2479" s="166"/>
      <c r="DW2479" s="166"/>
      <c r="DX2479" s="166"/>
      <c r="DY2479" s="166"/>
      <c r="DZ2479" s="166"/>
      <c r="EA2479" s="166"/>
      <c r="EB2479" s="166"/>
      <c r="EC2479" s="166"/>
      <c r="ED2479" s="166"/>
      <c r="EE2479" s="166"/>
      <c r="EF2479" s="166"/>
      <c r="EG2479" s="166"/>
      <c r="EH2479" s="166"/>
      <c r="EI2479" s="166"/>
      <c r="EJ2479" s="166"/>
      <c r="EK2479" s="166"/>
      <c r="EL2479" s="166"/>
      <c r="EM2479" s="166"/>
      <c r="EN2479" s="166"/>
      <c r="EO2479" s="166"/>
      <c r="EP2479" s="166"/>
      <c r="EQ2479" s="166"/>
      <c r="ER2479" s="166"/>
      <c r="ES2479" s="166"/>
      <c r="ET2479" s="166"/>
      <c r="EU2479" s="166"/>
      <c r="EV2479" s="166"/>
      <c r="EW2479" s="166"/>
      <c r="EX2479" s="166"/>
      <c r="EY2479" s="166"/>
      <c r="EZ2479" s="166"/>
      <c r="FA2479" s="166"/>
      <c r="FB2479" s="166"/>
      <c r="FC2479" s="166"/>
      <c r="FD2479" s="166"/>
      <c r="FE2479" s="166"/>
      <c r="FF2479" s="166"/>
      <c r="FG2479" s="166"/>
      <c r="FH2479" s="166"/>
      <c r="FI2479" s="166"/>
      <c r="FJ2479" s="166"/>
    </row>
    <row r="2480" spans="13:166" s="19" customFormat="1">
      <c r="M2480" s="166"/>
      <c r="N2480" s="166"/>
      <c r="O2480" s="166"/>
      <c r="P2480" s="166"/>
      <c r="Q2480" s="166"/>
      <c r="R2480" s="166"/>
      <c r="S2480" s="166"/>
      <c r="T2480" s="166"/>
      <c r="U2480" s="166"/>
      <c r="V2480" s="166"/>
      <c r="W2480" s="166"/>
      <c r="X2480" s="166"/>
      <c r="Y2480" s="166"/>
      <c r="Z2480" s="166"/>
      <c r="AA2480" s="166"/>
      <c r="AB2480" s="166"/>
      <c r="AC2480" s="166"/>
      <c r="AD2480" s="166"/>
      <c r="AE2480" s="166"/>
      <c r="AF2480" s="166"/>
      <c r="AG2480" s="166"/>
      <c r="AH2480" s="167"/>
      <c r="AI2480" s="167"/>
      <c r="AJ2480" s="167"/>
      <c r="AK2480" s="167"/>
      <c r="AL2480" s="167"/>
      <c r="AM2480" s="167"/>
      <c r="AN2480" s="167"/>
      <c r="AO2480" s="167"/>
      <c r="AP2480" s="167"/>
      <c r="AQ2480" s="167"/>
      <c r="AR2480" s="167"/>
      <c r="AS2480" s="167"/>
      <c r="AT2480" s="167"/>
      <c r="AU2480" s="167"/>
      <c r="AV2480" s="167"/>
      <c r="AW2480" s="167"/>
      <c r="AX2480" s="167"/>
      <c r="AY2480" s="167"/>
      <c r="AZ2480" s="167"/>
      <c r="BA2480" s="167"/>
      <c r="BB2480" s="167"/>
      <c r="BC2480" s="167"/>
      <c r="BD2480" s="167"/>
      <c r="BE2480" s="167"/>
      <c r="BF2480" s="167"/>
      <c r="BG2480" s="167"/>
      <c r="BH2480" s="167"/>
      <c r="BI2480" s="167"/>
      <c r="BJ2480" s="167"/>
      <c r="BK2480" s="167"/>
      <c r="BL2480" s="166"/>
      <c r="BM2480" s="166"/>
      <c r="BN2480" s="166"/>
      <c r="BO2480" s="166"/>
      <c r="BP2480" s="166"/>
      <c r="BQ2480" s="166"/>
      <c r="BR2480" s="166"/>
      <c r="BS2480" s="166"/>
      <c r="BT2480" s="166"/>
      <c r="BU2480" s="166"/>
      <c r="BV2480" s="166"/>
      <c r="BW2480" s="166"/>
      <c r="BX2480" s="166"/>
      <c r="BY2480" s="166"/>
      <c r="BZ2480" s="166"/>
      <c r="CA2480" s="166"/>
      <c r="CB2480" s="166"/>
      <c r="CC2480" s="166"/>
      <c r="CD2480" s="166"/>
      <c r="CE2480" s="166"/>
      <c r="CF2480" s="166"/>
      <c r="CG2480" s="166"/>
      <c r="CH2480" s="166"/>
      <c r="CI2480" s="166"/>
      <c r="CJ2480" s="166"/>
      <c r="CK2480" s="166"/>
      <c r="CL2480" s="166"/>
      <c r="CM2480" s="166"/>
      <c r="CN2480" s="166"/>
      <c r="CO2480" s="166"/>
      <c r="CP2480" s="166"/>
      <c r="CQ2480" s="166"/>
      <c r="CR2480" s="166"/>
      <c r="CS2480" s="166"/>
      <c r="CT2480" s="166"/>
      <c r="CU2480" s="166"/>
      <c r="CV2480" s="166"/>
      <c r="CW2480" s="166"/>
      <c r="CX2480" s="166"/>
      <c r="CY2480" s="166"/>
      <c r="CZ2480" s="166"/>
      <c r="DA2480" s="166"/>
      <c r="DB2480" s="166"/>
      <c r="DC2480" s="166"/>
      <c r="DD2480" s="166"/>
      <c r="DE2480" s="166"/>
      <c r="DF2480" s="166"/>
      <c r="DG2480" s="166"/>
      <c r="DH2480" s="166"/>
      <c r="DI2480" s="166"/>
      <c r="DJ2480" s="166"/>
      <c r="DK2480" s="166"/>
      <c r="DL2480" s="166"/>
      <c r="DM2480" s="166"/>
      <c r="DN2480" s="166"/>
      <c r="DO2480" s="166"/>
      <c r="DP2480" s="166"/>
      <c r="DQ2480" s="166"/>
      <c r="DR2480" s="166"/>
      <c r="DS2480" s="166"/>
      <c r="DT2480" s="166"/>
      <c r="DU2480" s="166"/>
      <c r="DV2480" s="166"/>
      <c r="DW2480" s="166"/>
      <c r="DX2480" s="166"/>
      <c r="DY2480" s="166"/>
      <c r="DZ2480" s="166"/>
      <c r="EA2480" s="166"/>
      <c r="EB2480" s="166"/>
      <c r="EC2480" s="166"/>
      <c r="ED2480" s="166"/>
      <c r="EE2480" s="166"/>
      <c r="EF2480" s="166"/>
      <c r="EG2480" s="166"/>
      <c r="EH2480" s="166"/>
      <c r="EI2480" s="166"/>
      <c r="EJ2480" s="166"/>
      <c r="EK2480" s="166"/>
      <c r="EL2480" s="166"/>
      <c r="EM2480" s="166"/>
      <c r="EN2480" s="166"/>
      <c r="EO2480" s="166"/>
      <c r="EP2480" s="166"/>
      <c r="EQ2480" s="166"/>
      <c r="ER2480" s="166"/>
      <c r="ES2480" s="166"/>
      <c r="ET2480" s="166"/>
      <c r="EU2480" s="166"/>
      <c r="EV2480" s="166"/>
      <c r="EW2480" s="166"/>
      <c r="EX2480" s="166"/>
      <c r="EY2480" s="166"/>
      <c r="EZ2480" s="166"/>
      <c r="FA2480" s="166"/>
      <c r="FB2480" s="166"/>
      <c r="FC2480" s="166"/>
      <c r="FD2480" s="166"/>
      <c r="FE2480" s="166"/>
      <c r="FF2480" s="166"/>
      <c r="FG2480" s="166"/>
      <c r="FH2480" s="166"/>
      <c r="FI2480" s="166"/>
      <c r="FJ2480" s="166"/>
    </row>
    <row r="2481" spans="13:166" s="19" customFormat="1">
      <c r="M2481" s="166"/>
      <c r="N2481" s="166"/>
      <c r="O2481" s="166"/>
      <c r="P2481" s="166"/>
      <c r="Q2481" s="166"/>
      <c r="R2481" s="166"/>
      <c r="S2481" s="166"/>
      <c r="T2481" s="166"/>
      <c r="U2481" s="166"/>
      <c r="V2481" s="166"/>
      <c r="W2481" s="166"/>
      <c r="X2481" s="166"/>
      <c r="Y2481" s="166"/>
      <c r="Z2481" s="166"/>
      <c r="AA2481" s="166"/>
      <c r="AB2481" s="166"/>
      <c r="AC2481" s="166"/>
      <c r="AD2481" s="166"/>
      <c r="AE2481" s="166"/>
      <c r="AF2481" s="166"/>
      <c r="AG2481" s="166"/>
      <c r="AH2481" s="167"/>
      <c r="AI2481" s="167"/>
      <c r="AJ2481" s="167"/>
      <c r="AK2481" s="167"/>
      <c r="AL2481" s="167"/>
      <c r="AM2481" s="167"/>
      <c r="AN2481" s="167"/>
      <c r="AO2481" s="167"/>
      <c r="AP2481" s="167"/>
      <c r="AQ2481" s="167"/>
      <c r="AR2481" s="167"/>
      <c r="AS2481" s="167"/>
      <c r="AT2481" s="167"/>
      <c r="AU2481" s="167"/>
      <c r="AV2481" s="167"/>
      <c r="AW2481" s="167"/>
      <c r="AX2481" s="167"/>
      <c r="AY2481" s="167"/>
      <c r="AZ2481" s="167"/>
      <c r="BA2481" s="167"/>
      <c r="BB2481" s="167"/>
      <c r="BC2481" s="167"/>
      <c r="BD2481" s="167"/>
      <c r="BE2481" s="167"/>
      <c r="BF2481" s="167"/>
      <c r="BG2481" s="167"/>
      <c r="BH2481" s="167"/>
      <c r="BI2481" s="167"/>
      <c r="BJ2481" s="167"/>
      <c r="BK2481" s="167"/>
      <c r="BL2481" s="166"/>
      <c r="BM2481" s="166"/>
      <c r="BN2481" s="166"/>
      <c r="BO2481" s="166"/>
      <c r="BP2481" s="166"/>
      <c r="BQ2481" s="166"/>
      <c r="BR2481" s="166"/>
      <c r="BS2481" s="166"/>
      <c r="BT2481" s="166"/>
      <c r="BU2481" s="166"/>
      <c r="BV2481" s="166"/>
      <c r="BW2481" s="166"/>
      <c r="BX2481" s="166"/>
      <c r="BY2481" s="166"/>
      <c r="BZ2481" s="166"/>
      <c r="CA2481" s="166"/>
      <c r="CB2481" s="166"/>
      <c r="CC2481" s="166"/>
      <c r="CD2481" s="166"/>
      <c r="CE2481" s="166"/>
      <c r="CF2481" s="166"/>
      <c r="CG2481" s="166"/>
      <c r="CH2481" s="166"/>
      <c r="CI2481" s="166"/>
      <c r="CJ2481" s="166"/>
      <c r="CK2481" s="166"/>
      <c r="CL2481" s="166"/>
      <c r="CM2481" s="166"/>
      <c r="CN2481" s="166"/>
      <c r="CO2481" s="166"/>
      <c r="CP2481" s="166"/>
      <c r="CQ2481" s="166"/>
      <c r="CR2481" s="166"/>
      <c r="CS2481" s="166"/>
      <c r="CT2481" s="166"/>
      <c r="CU2481" s="166"/>
      <c r="CV2481" s="166"/>
      <c r="CW2481" s="166"/>
      <c r="CX2481" s="166"/>
      <c r="CY2481" s="166"/>
      <c r="CZ2481" s="166"/>
      <c r="DA2481" s="166"/>
      <c r="DB2481" s="166"/>
      <c r="DC2481" s="166"/>
      <c r="DD2481" s="166"/>
      <c r="DE2481" s="166"/>
      <c r="DF2481" s="166"/>
      <c r="DG2481" s="166"/>
      <c r="DH2481" s="166"/>
      <c r="DI2481" s="166"/>
      <c r="DJ2481" s="166"/>
      <c r="DK2481" s="166"/>
      <c r="DL2481" s="166"/>
      <c r="DM2481" s="166"/>
      <c r="DN2481" s="166"/>
      <c r="DO2481" s="166"/>
      <c r="DP2481" s="166"/>
      <c r="DQ2481" s="166"/>
      <c r="DR2481" s="166"/>
      <c r="DS2481" s="166"/>
      <c r="DT2481" s="166"/>
      <c r="DU2481" s="166"/>
      <c r="DV2481" s="166"/>
      <c r="DW2481" s="166"/>
      <c r="DX2481" s="166"/>
      <c r="DY2481" s="166"/>
      <c r="DZ2481" s="166"/>
      <c r="EA2481" s="166"/>
      <c r="EB2481" s="166"/>
      <c r="EC2481" s="166"/>
      <c r="ED2481" s="166"/>
      <c r="EE2481" s="166"/>
      <c r="EF2481" s="166"/>
      <c r="EG2481" s="166"/>
      <c r="EH2481" s="166"/>
      <c r="EI2481" s="166"/>
      <c r="EJ2481" s="166"/>
      <c r="EK2481" s="166"/>
      <c r="EL2481" s="166"/>
      <c r="EM2481" s="166"/>
      <c r="EN2481" s="166"/>
      <c r="EO2481" s="166"/>
      <c r="EP2481" s="166"/>
      <c r="EQ2481" s="166"/>
      <c r="ER2481" s="166"/>
      <c r="ES2481" s="166"/>
      <c r="ET2481" s="166"/>
      <c r="EU2481" s="166"/>
      <c r="EV2481" s="166"/>
      <c r="EW2481" s="166"/>
      <c r="EX2481" s="166"/>
      <c r="EY2481" s="166"/>
      <c r="EZ2481" s="166"/>
      <c r="FA2481" s="166"/>
      <c r="FB2481" s="166"/>
      <c r="FC2481" s="166"/>
      <c r="FD2481" s="166"/>
      <c r="FE2481" s="166"/>
      <c r="FF2481" s="166"/>
      <c r="FG2481" s="166"/>
      <c r="FH2481" s="166"/>
      <c r="FI2481" s="166"/>
      <c r="FJ2481" s="166"/>
    </row>
    <row r="2482" spans="13:166" s="19" customFormat="1">
      <c r="M2482" s="166"/>
      <c r="N2482" s="166"/>
      <c r="O2482" s="166"/>
      <c r="P2482" s="166"/>
      <c r="Q2482" s="166"/>
      <c r="R2482" s="166"/>
      <c r="S2482" s="166"/>
      <c r="T2482" s="166"/>
      <c r="U2482" s="166"/>
      <c r="V2482" s="166"/>
      <c r="W2482" s="166"/>
      <c r="X2482" s="166"/>
      <c r="Y2482" s="166"/>
      <c r="Z2482" s="166"/>
      <c r="AA2482" s="166"/>
      <c r="AB2482" s="166"/>
      <c r="AC2482" s="166"/>
      <c r="AD2482" s="166"/>
      <c r="AE2482" s="166"/>
      <c r="AF2482" s="166"/>
      <c r="AG2482" s="166"/>
      <c r="AH2482" s="167"/>
      <c r="AI2482" s="167"/>
      <c r="AJ2482" s="167"/>
      <c r="AK2482" s="167"/>
      <c r="AL2482" s="167"/>
      <c r="AM2482" s="167"/>
      <c r="AN2482" s="167"/>
      <c r="AO2482" s="167"/>
      <c r="AP2482" s="167"/>
      <c r="AQ2482" s="167"/>
      <c r="AR2482" s="167"/>
      <c r="AS2482" s="167"/>
      <c r="AT2482" s="167"/>
      <c r="AU2482" s="167"/>
      <c r="AV2482" s="167"/>
      <c r="AW2482" s="167"/>
      <c r="AX2482" s="167"/>
      <c r="AY2482" s="167"/>
      <c r="AZ2482" s="167"/>
      <c r="BA2482" s="167"/>
      <c r="BB2482" s="167"/>
      <c r="BC2482" s="167"/>
      <c r="BD2482" s="167"/>
      <c r="BE2482" s="167"/>
      <c r="BF2482" s="167"/>
      <c r="BG2482" s="167"/>
      <c r="BH2482" s="167"/>
      <c r="BI2482" s="167"/>
      <c r="BJ2482" s="167"/>
      <c r="BK2482" s="167"/>
      <c r="BL2482" s="166"/>
      <c r="BM2482" s="166"/>
      <c r="BN2482" s="166"/>
      <c r="BO2482" s="166"/>
      <c r="BP2482" s="166"/>
      <c r="BQ2482" s="166"/>
      <c r="BR2482" s="166"/>
      <c r="BS2482" s="166"/>
      <c r="BT2482" s="166"/>
      <c r="BU2482" s="166"/>
      <c r="BV2482" s="166"/>
      <c r="BW2482" s="166"/>
      <c r="BX2482" s="166"/>
      <c r="BY2482" s="166"/>
      <c r="BZ2482" s="166"/>
      <c r="CA2482" s="166"/>
      <c r="CB2482" s="166"/>
      <c r="CC2482" s="166"/>
      <c r="CD2482" s="166"/>
      <c r="CE2482" s="166"/>
      <c r="CF2482" s="166"/>
      <c r="CG2482" s="166"/>
      <c r="CH2482" s="166"/>
      <c r="CI2482" s="166"/>
      <c r="CJ2482" s="166"/>
      <c r="CK2482" s="166"/>
      <c r="CL2482" s="166"/>
      <c r="CM2482" s="166"/>
      <c r="CN2482" s="166"/>
      <c r="CO2482" s="166"/>
      <c r="CP2482" s="166"/>
      <c r="CQ2482" s="166"/>
      <c r="CR2482" s="166"/>
      <c r="CS2482" s="166"/>
      <c r="CT2482" s="166"/>
      <c r="CU2482" s="166"/>
      <c r="CV2482" s="166"/>
      <c r="CW2482" s="166"/>
      <c r="CX2482" s="166"/>
      <c r="CY2482" s="166"/>
      <c r="CZ2482" s="166"/>
      <c r="DA2482" s="166"/>
      <c r="DB2482" s="166"/>
      <c r="DC2482" s="166"/>
      <c r="DD2482" s="166"/>
      <c r="DE2482" s="166"/>
      <c r="DF2482" s="166"/>
      <c r="DG2482" s="166"/>
      <c r="DH2482" s="166"/>
      <c r="DI2482" s="166"/>
      <c r="DJ2482" s="166"/>
      <c r="DK2482" s="166"/>
      <c r="DL2482" s="166"/>
      <c r="DM2482" s="166"/>
      <c r="DN2482" s="166"/>
      <c r="DO2482" s="166"/>
      <c r="DP2482" s="166"/>
      <c r="DQ2482" s="166"/>
      <c r="DR2482" s="166"/>
      <c r="DS2482" s="166"/>
      <c r="DT2482" s="166"/>
      <c r="DU2482" s="166"/>
      <c r="DV2482" s="166"/>
      <c r="DW2482" s="166"/>
      <c r="DX2482" s="166"/>
      <c r="DY2482" s="166"/>
      <c r="DZ2482" s="166"/>
      <c r="EA2482" s="166"/>
      <c r="EB2482" s="166"/>
      <c r="EC2482" s="166"/>
      <c r="ED2482" s="166"/>
      <c r="EE2482" s="166"/>
      <c r="EF2482" s="166"/>
      <c r="EG2482" s="166"/>
      <c r="EH2482" s="166"/>
      <c r="EI2482" s="166"/>
      <c r="EJ2482" s="166"/>
      <c r="EK2482" s="166"/>
      <c r="EL2482" s="166"/>
      <c r="EM2482" s="166"/>
      <c r="EN2482" s="166"/>
      <c r="EO2482" s="166"/>
      <c r="EP2482" s="166"/>
      <c r="EQ2482" s="166"/>
      <c r="ER2482" s="166"/>
      <c r="ES2482" s="166"/>
      <c r="ET2482" s="166"/>
      <c r="EU2482" s="166"/>
      <c r="EV2482" s="166"/>
      <c r="EW2482" s="166"/>
      <c r="EX2482" s="166"/>
      <c r="EY2482" s="166"/>
      <c r="EZ2482" s="166"/>
      <c r="FA2482" s="166"/>
      <c r="FB2482" s="166"/>
      <c r="FC2482" s="166"/>
      <c r="FD2482" s="166"/>
      <c r="FE2482" s="166"/>
      <c r="FF2482" s="166"/>
      <c r="FG2482" s="166"/>
      <c r="FH2482" s="166"/>
      <c r="FI2482" s="166"/>
      <c r="FJ2482" s="166"/>
    </row>
    <row r="2483" spans="13:166" s="19" customFormat="1">
      <c r="M2483" s="166"/>
      <c r="N2483" s="166"/>
      <c r="O2483" s="166"/>
      <c r="P2483" s="166"/>
      <c r="Q2483" s="166"/>
      <c r="R2483" s="166"/>
      <c r="S2483" s="166"/>
      <c r="T2483" s="166"/>
      <c r="U2483" s="166"/>
      <c r="V2483" s="166"/>
      <c r="W2483" s="166"/>
      <c r="X2483" s="166"/>
      <c r="Y2483" s="166"/>
      <c r="Z2483" s="166"/>
      <c r="AA2483" s="166"/>
      <c r="AB2483" s="166"/>
      <c r="AC2483" s="166"/>
      <c r="AD2483" s="166"/>
      <c r="AE2483" s="166"/>
      <c r="AF2483" s="166"/>
      <c r="AG2483" s="166"/>
      <c r="AH2483" s="167"/>
      <c r="AI2483" s="167"/>
      <c r="AJ2483" s="167"/>
      <c r="AK2483" s="167"/>
      <c r="AL2483" s="167"/>
      <c r="AM2483" s="167"/>
      <c r="AN2483" s="167"/>
      <c r="AO2483" s="167"/>
      <c r="AP2483" s="167"/>
      <c r="AQ2483" s="167"/>
      <c r="AR2483" s="167"/>
      <c r="AS2483" s="167"/>
      <c r="AT2483" s="167"/>
      <c r="AU2483" s="167"/>
      <c r="AV2483" s="167"/>
      <c r="AW2483" s="167"/>
      <c r="AX2483" s="167"/>
      <c r="AY2483" s="167"/>
      <c r="AZ2483" s="167"/>
      <c r="BA2483" s="167"/>
      <c r="BB2483" s="167"/>
      <c r="BC2483" s="167"/>
      <c r="BD2483" s="167"/>
      <c r="BE2483" s="167"/>
      <c r="BF2483" s="167"/>
      <c r="BG2483" s="167"/>
      <c r="BH2483" s="167"/>
      <c r="BI2483" s="167"/>
      <c r="BJ2483" s="167"/>
      <c r="BK2483" s="167"/>
      <c r="BL2483" s="166"/>
      <c r="BM2483" s="166"/>
      <c r="BN2483" s="166"/>
      <c r="BO2483" s="166"/>
      <c r="BP2483" s="166"/>
      <c r="BQ2483" s="166"/>
      <c r="BR2483" s="166"/>
      <c r="BS2483" s="166"/>
      <c r="BT2483" s="166"/>
      <c r="BU2483" s="166"/>
      <c r="BV2483" s="166"/>
      <c r="BW2483" s="166"/>
      <c r="BX2483" s="166"/>
      <c r="BY2483" s="166"/>
      <c r="BZ2483" s="166"/>
      <c r="CA2483" s="166"/>
      <c r="CB2483" s="166"/>
      <c r="CC2483" s="166"/>
      <c r="CD2483" s="166"/>
      <c r="CE2483" s="166"/>
      <c r="CF2483" s="166"/>
      <c r="CG2483" s="166"/>
      <c r="CH2483" s="166"/>
      <c r="CI2483" s="166"/>
      <c r="CJ2483" s="166"/>
      <c r="CK2483" s="166"/>
      <c r="CL2483" s="166"/>
      <c r="CM2483" s="166"/>
      <c r="CN2483" s="166"/>
      <c r="CO2483" s="166"/>
      <c r="CP2483" s="166"/>
      <c r="CQ2483" s="166"/>
      <c r="CR2483" s="166"/>
      <c r="CS2483" s="166"/>
      <c r="CT2483" s="166"/>
      <c r="CU2483" s="166"/>
      <c r="CV2483" s="166"/>
      <c r="CW2483" s="166"/>
      <c r="CX2483" s="166"/>
      <c r="CY2483" s="166"/>
      <c r="CZ2483" s="166"/>
      <c r="DA2483" s="166"/>
      <c r="DB2483" s="166"/>
      <c r="DC2483" s="166"/>
      <c r="DD2483" s="166"/>
      <c r="DE2483" s="166"/>
      <c r="DF2483" s="166"/>
      <c r="DG2483" s="166"/>
      <c r="DH2483" s="166"/>
      <c r="DI2483" s="166"/>
      <c r="DJ2483" s="166"/>
      <c r="DK2483" s="166"/>
      <c r="DL2483" s="166"/>
      <c r="DM2483" s="166"/>
      <c r="DN2483" s="166"/>
      <c r="DO2483" s="166"/>
      <c r="DP2483" s="166"/>
      <c r="DQ2483" s="166"/>
      <c r="DR2483" s="166"/>
      <c r="DS2483" s="166"/>
      <c r="DT2483" s="166"/>
      <c r="DU2483" s="166"/>
      <c r="DV2483" s="166"/>
      <c r="DW2483" s="166"/>
      <c r="DX2483" s="166"/>
      <c r="DY2483" s="166"/>
      <c r="DZ2483" s="166"/>
      <c r="EA2483" s="166"/>
      <c r="EB2483" s="166"/>
      <c r="EC2483" s="166"/>
      <c r="ED2483" s="166"/>
      <c r="EE2483" s="166"/>
      <c r="EF2483" s="166"/>
      <c r="EG2483" s="166"/>
      <c r="EH2483" s="166"/>
      <c r="EI2483" s="166"/>
      <c r="EJ2483" s="166"/>
      <c r="EK2483" s="166"/>
      <c r="EL2483" s="166"/>
      <c r="EM2483" s="166"/>
      <c r="EN2483" s="166"/>
      <c r="EO2483" s="166"/>
      <c r="EP2483" s="166"/>
      <c r="EQ2483" s="166"/>
      <c r="ER2483" s="166"/>
      <c r="ES2483" s="166"/>
      <c r="ET2483" s="166"/>
      <c r="EU2483" s="166"/>
      <c r="EV2483" s="166"/>
      <c r="EW2483" s="166"/>
      <c r="EX2483" s="166"/>
      <c r="EY2483" s="166"/>
      <c r="EZ2483" s="166"/>
      <c r="FA2483" s="166"/>
      <c r="FB2483" s="166"/>
      <c r="FC2483" s="166"/>
      <c r="FD2483" s="166"/>
      <c r="FE2483" s="166"/>
      <c r="FF2483" s="166"/>
      <c r="FG2483" s="166"/>
      <c r="FH2483" s="166"/>
      <c r="FI2483" s="166"/>
      <c r="FJ2483" s="166"/>
    </row>
    <row r="2484" spans="13:166" s="19" customFormat="1">
      <c r="M2484" s="166"/>
      <c r="N2484" s="166"/>
      <c r="O2484" s="166"/>
      <c r="P2484" s="166"/>
      <c r="Q2484" s="166"/>
      <c r="R2484" s="166"/>
      <c r="S2484" s="166"/>
      <c r="T2484" s="166"/>
      <c r="U2484" s="166"/>
      <c r="V2484" s="166"/>
      <c r="W2484" s="166"/>
      <c r="X2484" s="166"/>
      <c r="Y2484" s="166"/>
      <c r="Z2484" s="166"/>
      <c r="AA2484" s="166"/>
      <c r="AB2484" s="166"/>
      <c r="AC2484" s="166"/>
      <c r="AD2484" s="166"/>
      <c r="AE2484" s="166"/>
      <c r="AF2484" s="166"/>
      <c r="AG2484" s="166"/>
      <c r="AH2484" s="167"/>
      <c r="AI2484" s="167"/>
      <c r="AJ2484" s="167"/>
      <c r="AK2484" s="167"/>
      <c r="AL2484" s="167"/>
      <c r="AM2484" s="167"/>
      <c r="AN2484" s="167"/>
      <c r="AO2484" s="167"/>
      <c r="AP2484" s="167"/>
      <c r="AQ2484" s="167"/>
      <c r="AR2484" s="167"/>
      <c r="AS2484" s="167"/>
      <c r="AT2484" s="167"/>
      <c r="AU2484" s="167"/>
      <c r="AV2484" s="167"/>
      <c r="AW2484" s="167"/>
      <c r="AX2484" s="167"/>
      <c r="AY2484" s="167"/>
      <c r="AZ2484" s="167"/>
      <c r="BA2484" s="167"/>
      <c r="BB2484" s="167"/>
      <c r="BC2484" s="167"/>
      <c r="BD2484" s="167"/>
      <c r="BE2484" s="167"/>
      <c r="BF2484" s="167"/>
      <c r="BG2484" s="167"/>
      <c r="BH2484" s="167"/>
      <c r="BI2484" s="167"/>
      <c r="BJ2484" s="167"/>
      <c r="BK2484" s="167"/>
      <c r="BL2484" s="166"/>
      <c r="BM2484" s="166"/>
      <c r="BN2484" s="166"/>
      <c r="BO2484" s="166"/>
      <c r="BP2484" s="166"/>
      <c r="BQ2484" s="166"/>
      <c r="BR2484" s="166"/>
      <c r="BS2484" s="166"/>
      <c r="BT2484" s="166"/>
      <c r="BU2484" s="166"/>
      <c r="BV2484" s="166"/>
      <c r="BW2484" s="166"/>
      <c r="BX2484" s="166"/>
      <c r="BY2484" s="166"/>
      <c r="BZ2484" s="166"/>
      <c r="CA2484" s="166"/>
      <c r="CB2484" s="166"/>
      <c r="CC2484" s="166"/>
      <c r="CD2484" s="166"/>
      <c r="CE2484" s="166"/>
      <c r="CF2484" s="166"/>
      <c r="CG2484" s="166"/>
      <c r="CH2484" s="166"/>
      <c r="CI2484" s="166"/>
      <c r="CJ2484" s="166"/>
      <c r="CK2484" s="166"/>
      <c r="CL2484" s="166"/>
      <c r="CM2484" s="166"/>
      <c r="CN2484" s="166"/>
      <c r="CO2484" s="166"/>
      <c r="CP2484" s="166"/>
      <c r="CQ2484" s="166"/>
      <c r="CR2484" s="166"/>
      <c r="CS2484" s="166"/>
      <c r="CT2484" s="166"/>
      <c r="CU2484" s="166"/>
      <c r="CV2484" s="166"/>
      <c r="CW2484" s="166"/>
      <c r="CX2484" s="166"/>
      <c r="CY2484" s="166"/>
      <c r="CZ2484" s="166"/>
      <c r="DA2484" s="166"/>
      <c r="DB2484" s="166"/>
      <c r="DC2484" s="166"/>
      <c r="DD2484" s="166"/>
      <c r="DE2484" s="166"/>
      <c r="DF2484" s="166"/>
      <c r="DG2484" s="166"/>
      <c r="DH2484" s="166"/>
      <c r="DI2484" s="166"/>
      <c r="DJ2484" s="166"/>
      <c r="DK2484" s="166"/>
      <c r="DL2484" s="166"/>
      <c r="DM2484" s="166"/>
      <c r="DN2484" s="166"/>
      <c r="DO2484" s="166"/>
      <c r="DP2484" s="166"/>
      <c r="DQ2484" s="166"/>
      <c r="DR2484" s="166"/>
      <c r="DS2484" s="166"/>
      <c r="DT2484" s="166"/>
      <c r="DU2484" s="166"/>
      <c r="DV2484" s="166"/>
      <c r="DW2484" s="166"/>
      <c r="DX2484" s="166"/>
      <c r="DY2484" s="166"/>
      <c r="DZ2484" s="166"/>
      <c r="EA2484" s="166"/>
      <c r="EB2484" s="166"/>
      <c r="EC2484" s="166"/>
      <c r="ED2484" s="166"/>
      <c r="EE2484" s="166"/>
      <c r="EF2484" s="166"/>
      <c r="EG2484" s="166"/>
      <c r="EH2484" s="166"/>
      <c r="EI2484" s="166"/>
      <c r="EJ2484" s="166"/>
      <c r="EK2484" s="166"/>
      <c r="EL2484" s="166"/>
      <c r="EM2484" s="166"/>
      <c r="EN2484" s="166"/>
      <c r="EO2484" s="166"/>
      <c r="EP2484" s="166"/>
      <c r="EQ2484" s="166"/>
      <c r="ER2484" s="166"/>
      <c r="ES2484" s="166"/>
      <c r="ET2484" s="166"/>
      <c r="EU2484" s="166"/>
      <c r="EV2484" s="166"/>
      <c r="EW2484" s="166"/>
      <c r="EX2484" s="166"/>
      <c r="EY2484" s="166"/>
      <c r="EZ2484" s="166"/>
      <c r="FA2484" s="166"/>
      <c r="FB2484" s="166"/>
      <c r="FC2484" s="166"/>
      <c r="FD2484" s="166"/>
      <c r="FE2484" s="166"/>
      <c r="FF2484" s="166"/>
      <c r="FG2484" s="166"/>
      <c r="FH2484" s="166"/>
      <c r="FI2484" s="166"/>
      <c r="FJ2484" s="166"/>
    </row>
    <row r="2485" spans="13:166" s="19" customFormat="1">
      <c r="M2485" s="166"/>
      <c r="N2485" s="166"/>
      <c r="O2485" s="166"/>
      <c r="P2485" s="166"/>
      <c r="Q2485" s="166"/>
      <c r="R2485" s="166"/>
      <c r="S2485" s="166"/>
      <c r="T2485" s="166"/>
      <c r="U2485" s="166"/>
      <c r="V2485" s="166"/>
      <c r="W2485" s="166"/>
      <c r="X2485" s="166"/>
      <c r="Y2485" s="166"/>
      <c r="Z2485" s="166"/>
      <c r="AA2485" s="166"/>
      <c r="AB2485" s="166"/>
      <c r="AC2485" s="166"/>
      <c r="AD2485" s="166"/>
      <c r="AE2485" s="166"/>
      <c r="AF2485" s="166"/>
      <c r="AG2485" s="166"/>
      <c r="AH2485" s="167"/>
      <c r="AI2485" s="167"/>
      <c r="AJ2485" s="167"/>
      <c r="AK2485" s="167"/>
      <c r="AL2485" s="167"/>
      <c r="AM2485" s="167"/>
      <c r="AN2485" s="167"/>
      <c r="AO2485" s="167"/>
      <c r="AP2485" s="167"/>
      <c r="AQ2485" s="167"/>
      <c r="AR2485" s="167"/>
      <c r="AS2485" s="167"/>
      <c r="AT2485" s="167"/>
      <c r="AU2485" s="167"/>
      <c r="AV2485" s="167"/>
      <c r="AW2485" s="167"/>
      <c r="AX2485" s="167"/>
      <c r="AY2485" s="167"/>
      <c r="AZ2485" s="167"/>
      <c r="BA2485" s="167"/>
      <c r="BB2485" s="167"/>
      <c r="BC2485" s="167"/>
      <c r="BD2485" s="167"/>
      <c r="BE2485" s="167"/>
      <c r="BF2485" s="167"/>
      <c r="BG2485" s="167"/>
      <c r="BH2485" s="167"/>
      <c r="BI2485" s="167"/>
      <c r="BJ2485" s="167"/>
      <c r="BK2485" s="167"/>
      <c r="BL2485" s="166"/>
      <c r="BM2485" s="166"/>
      <c r="BN2485" s="166"/>
      <c r="BO2485" s="166"/>
      <c r="BP2485" s="166"/>
      <c r="BQ2485" s="166"/>
      <c r="BR2485" s="166"/>
      <c r="BS2485" s="166"/>
      <c r="BT2485" s="166"/>
      <c r="BU2485" s="166"/>
      <c r="BV2485" s="166"/>
      <c r="BW2485" s="166"/>
      <c r="BX2485" s="166"/>
      <c r="BY2485" s="166"/>
      <c r="BZ2485" s="166"/>
      <c r="CA2485" s="166"/>
      <c r="CB2485" s="166"/>
      <c r="CC2485" s="166"/>
      <c r="CD2485" s="166"/>
      <c r="CE2485" s="166"/>
      <c r="CF2485" s="166"/>
      <c r="CG2485" s="166"/>
      <c r="CH2485" s="166"/>
      <c r="CI2485" s="166"/>
      <c r="CJ2485" s="166"/>
      <c r="CK2485" s="166"/>
      <c r="CL2485" s="166"/>
      <c r="CM2485" s="166"/>
      <c r="CN2485" s="166"/>
      <c r="CO2485" s="166"/>
      <c r="CP2485" s="166"/>
      <c r="CQ2485" s="166"/>
      <c r="CR2485" s="166"/>
      <c r="CS2485" s="166"/>
      <c r="CT2485" s="166"/>
      <c r="CU2485" s="166"/>
      <c r="CV2485" s="166"/>
      <c r="CW2485" s="166"/>
      <c r="CX2485" s="166"/>
      <c r="CY2485" s="166"/>
      <c r="CZ2485" s="166"/>
      <c r="DA2485" s="166"/>
      <c r="DB2485" s="166"/>
      <c r="DC2485" s="166"/>
      <c r="DD2485" s="166"/>
      <c r="DE2485" s="166"/>
      <c r="DF2485" s="166"/>
      <c r="DG2485" s="166"/>
      <c r="DH2485" s="166"/>
      <c r="DI2485" s="166"/>
      <c r="DJ2485" s="166"/>
      <c r="DK2485" s="166"/>
      <c r="DL2485" s="166"/>
      <c r="DM2485" s="166"/>
      <c r="DN2485" s="166"/>
      <c r="DO2485" s="166"/>
      <c r="DP2485" s="166"/>
      <c r="DQ2485" s="166"/>
      <c r="DR2485" s="166"/>
      <c r="DS2485" s="166"/>
      <c r="DT2485" s="166"/>
      <c r="DU2485" s="166"/>
      <c r="DV2485" s="166"/>
      <c r="DW2485" s="166"/>
      <c r="DX2485" s="166"/>
      <c r="DY2485" s="166"/>
      <c r="DZ2485" s="166"/>
      <c r="EA2485" s="166"/>
      <c r="EB2485" s="166"/>
      <c r="EC2485" s="166"/>
      <c r="ED2485" s="166"/>
      <c r="EE2485" s="166"/>
      <c r="EF2485" s="166"/>
      <c r="EG2485" s="166"/>
      <c r="EH2485" s="166"/>
      <c r="EI2485" s="166"/>
      <c r="EJ2485" s="166"/>
      <c r="EK2485" s="166"/>
      <c r="EL2485" s="166"/>
      <c r="EM2485" s="166"/>
      <c r="EN2485" s="166"/>
      <c r="EO2485" s="166"/>
      <c r="EP2485" s="166"/>
      <c r="EQ2485" s="166"/>
      <c r="ER2485" s="166"/>
      <c r="ES2485" s="166"/>
      <c r="ET2485" s="166"/>
      <c r="EU2485" s="166"/>
      <c r="EV2485" s="166"/>
      <c r="EW2485" s="166"/>
      <c r="EX2485" s="166"/>
      <c r="EY2485" s="166"/>
      <c r="EZ2485" s="166"/>
      <c r="FA2485" s="166"/>
      <c r="FB2485" s="166"/>
      <c r="FC2485" s="166"/>
      <c r="FD2485" s="166"/>
      <c r="FE2485" s="166"/>
      <c r="FF2485" s="166"/>
      <c r="FG2485" s="166"/>
      <c r="FH2485" s="166"/>
      <c r="FI2485" s="166"/>
      <c r="FJ2485" s="166"/>
    </row>
    <row r="2486" spans="13:166" s="19" customFormat="1">
      <c r="M2486" s="166"/>
      <c r="N2486" s="166"/>
      <c r="O2486" s="166"/>
      <c r="P2486" s="166"/>
      <c r="Q2486" s="166"/>
      <c r="R2486" s="166"/>
      <c r="S2486" s="166"/>
      <c r="T2486" s="166"/>
      <c r="U2486" s="166"/>
      <c r="V2486" s="166"/>
      <c r="W2486" s="166"/>
      <c r="X2486" s="166"/>
      <c r="Y2486" s="166"/>
      <c r="Z2486" s="166"/>
      <c r="AA2486" s="166"/>
      <c r="AB2486" s="166"/>
      <c r="AC2486" s="166"/>
      <c r="AD2486" s="166"/>
      <c r="AE2486" s="166"/>
      <c r="AF2486" s="166"/>
      <c r="AG2486" s="166"/>
      <c r="AH2486" s="167"/>
      <c r="AI2486" s="167"/>
      <c r="AJ2486" s="167"/>
      <c r="AK2486" s="167"/>
      <c r="AL2486" s="167"/>
      <c r="AM2486" s="167"/>
      <c r="AN2486" s="167"/>
      <c r="AO2486" s="167"/>
      <c r="AP2486" s="167"/>
      <c r="AQ2486" s="167"/>
      <c r="AR2486" s="167"/>
      <c r="AS2486" s="167"/>
      <c r="AT2486" s="167"/>
      <c r="AU2486" s="167"/>
      <c r="AV2486" s="167"/>
      <c r="AW2486" s="167"/>
      <c r="AX2486" s="167"/>
      <c r="AY2486" s="167"/>
      <c r="AZ2486" s="167"/>
      <c r="BA2486" s="167"/>
      <c r="BB2486" s="167"/>
      <c r="BC2486" s="167"/>
      <c r="BD2486" s="167"/>
      <c r="BE2486" s="167"/>
      <c r="BF2486" s="167"/>
      <c r="BG2486" s="167"/>
      <c r="BH2486" s="167"/>
      <c r="BI2486" s="167"/>
      <c r="BJ2486" s="167"/>
      <c r="BK2486" s="167"/>
      <c r="BL2486" s="166"/>
      <c r="BM2486" s="166"/>
      <c r="BN2486" s="166"/>
      <c r="BO2486" s="166"/>
      <c r="BP2486" s="166"/>
      <c r="BQ2486" s="166"/>
      <c r="BR2486" s="166"/>
      <c r="BS2486" s="166"/>
      <c r="BT2486" s="166"/>
      <c r="BU2486" s="166"/>
      <c r="BV2486" s="166"/>
      <c r="BW2486" s="166"/>
      <c r="BX2486" s="166"/>
      <c r="BY2486" s="166"/>
      <c r="BZ2486" s="166"/>
      <c r="CA2486" s="166"/>
      <c r="CB2486" s="166"/>
      <c r="CC2486" s="166"/>
      <c r="CD2486" s="166"/>
      <c r="CE2486" s="166"/>
      <c r="CF2486" s="166"/>
      <c r="CG2486" s="166"/>
      <c r="CH2486" s="166"/>
      <c r="CI2486" s="166"/>
      <c r="CJ2486" s="166"/>
      <c r="CK2486" s="166"/>
      <c r="CL2486" s="166"/>
      <c r="CM2486" s="166"/>
      <c r="CN2486" s="166"/>
      <c r="CO2486" s="166"/>
      <c r="CP2486" s="166"/>
      <c r="CQ2486" s="166"/>
      <c r="CR2486" s="166"/>
      <c r="CS2486" s="166"/>
      <c r="CT2486" s="166"/>
      <c r="CU2486" s="166"/>
      <c r="CV2486" s="166"/>
      <c r="CW2486" s="166"/>
      <c r="CX2486" s="166"/>
      <c r="CY2486" s="166"/>
      <c r="CZ2486" s="166"/>
      <c r="DA2486" s="166"/>
      <c r="DB2486" s="166"/>
      <c r="DC2486" s="166"/>
      <c r="DD2486" s="166"/>
      <c r="DE2486" s="166"/>
      <c r="DF2486" s="166"/>
      <c r="DG2486" s="166"/>
      <c r="DH2486" s="166"/>
      <c r="DI2486" s="166"/>
      <c r="DJ2486" s="166"/>
      <c r="DK2486" s="166"/>
      <c r="DL2486" s="166"/>
      <c r="DM2486" s="166"/>
      <c r="DN2486" s="166"/>
      <c r="DO2486" s="166"/>
      <c r="DP2486" s="166"/>
      <c r="DQ2486" s="166"/>
      <c r="DR2486" s="166"/>
      <c r="DS2486" s="166"/>
      <c r="DT2486" s="166"/>
      <c r="DU2486" s="166"/>
      <c r="DV2486" s="166"/>
      <c r="DW2486" s="166"/>
      <c r="DX2486" s="166"/>
      <c r="DY2486" s="166"/>
      <c r="DZ2486" s="166"/>
      <c r="EA2486" s="166"/>
      <c r="EB2486" s="166"/>
      <c r="EC2486" s="166"/>
      <c r="ED2486" s="166"/>
      <c r="EE2486" s="166"/>
      <c r="EF2486" s="166"/>
      <c r="EG2486" s="166"/>
      <c r="EH2486" s="166"/>
      <c r="EI2486" s="166"/>
      <c r="EJ2486" s="166"/>
      <c r="EK2486" s="166"/>
      <c r="EL2486" s="166"/>
      <c r="EM2486" s="166"/>
      <c r="EN2486" s="166"/>
      <c r="EO2486" s="166"/>
      <c r="EP2486" s="166"/>
      <c r="EQ2486" s="166"/>
      <c r="ER2486" s="166"/>
      <c r="ES2486" s="166"/>
      <c r="ET2486" s="166"/>
      <c r="EU2486" s="166"/>
      <c r="EV2486" s="166"/>
      <c r="EW2486" s="166"/>
      <c r="EX2486" s="166"/>
      <c r="EY2486" s="166"/>
      <c r="EZ2486" s="166"/>
      <c r="FA2486" s="166"/>
      <c r="FB2486" s="166"/>
      <c r="FC2486" s="166"/>
      <c r="FD2486" s="166"/>
      <c r="FE2486" s="166"/>
      <c r="FF2486" s="166"/>
      <c r="FG2486" s="166"/>
      <c r="FH2486" s="166"/>
      <c r="FI2486" s="166"/>
      <c r="FJ2486" s="166"/>
    </row>
    <row r="2487" spans="13:166" s="19" customFormat="1">
      <c r="M2487" s="166"/>
      <c r="N2487" s="166"/>
      <c r="O2487" s="166"/>
      <c r="P2487" s="166"/>
      <c r="Q2487" s="166"/>
      <c r="R2487" s="166"/>
      <c r="S2487" s="166"/>
      <c r="T2487" s="166"/>
      <c r="U2487" s="166"/>
      <c r="V2487" s="166"/>
      <c r="W2487" s="166"/>
      <c r="X2487" s="166"/>
      <c r="Y2487" s="166"/>
      <c r="Z2487" s="166"/>
      <c r="AA2487" s="166"/>
      <c r="AB2487" s="166"/>
      <c r="AC2487" s="166"/>
      <c r="AD2487" s="166"/>
      <c r="AE2487" s="166"/>
      <c r="AF2487" s="166"/>
      <c r="AG2487" s="166"/>
      <c r="AH2487" s="167"/>
      <c r="AI2487" s="167"/>
      <c r="AJ2487" s="167"/>
      <c r="AK2487" s="167"/>
      <c r="AL2487" s="167"/>
      <c r="AM2487" s="167"/>
      <c r="AN2487" s="167"/>
      <c r="AO2487" s="167"/>
      <c r="AP2487" s="167"/>
      <c r="AQ2487" s="167"/>
      <c r="AR2487" s="167"/>
      <c r="AS2487" s="167"/>
      <c r="AT2487" s="167"/>
      <c r="AU2487" s="167"/>
      <c r="AV2487" s="167"/>
      <c r="AW2487" s="167"/>
      <c r="AX2487" s="167"/>
      <c r="AY2487" s="167"/>
      <c r="AZ2487" s="167"/>
      <c r="BA2487" s="167"/>
      <c r="BB2487" s="167"/>
      <c r="BC2487" s="167"/>
      <c r="BD2487" s="167"/>
      <c r="BE2487" s="167"/>
      <c r="BF2487" s="167"/>
      <c r="BG2487" s="167"/>
      <c r="BH2487" s="167"/>
      <c r="BI2487" s="167"/>
      <c r="BJ2487" s="167"/>
      <c r="BK2487" s="167"/>
      <c r="BL2487" s="166"/>
      <c r="BM2487" s="166"/>
      <c r="BN2487" s="166"/>
      <c r="BO2487" s="166"/>
      <c r="BP2487" s="166"/>
      <c r="BQ2487" s="166"/>
      <c r="BR2487" s="166"/>
      <c r="BS2487" s="166"/>
      <c r="BT2487" s="166"/>
      <c r="BU2487" s="166"/>
      <c r="BV2487" s="166"/>
      <c r="BW2487" s="166"/>
      <c r="BX2487" s="166"/>
      <c r="BY2487" s="166"/>
      <c r="BZ2487" s="166"/>
      <c r="CA2487" s="166"/>
      <c r="CB2487" s="166"/>
      <c r="CC2487" s="166"/>
      <c r="CD2487" s="166"/>
      <c r="CE2487" s="166"/>
      <c r="CF2487" s="166"/>
      <c r="CG2487" s="166"/>
      <c r="CH2487" s="166"/>
      <c r="CI2487" s="166"/>
      <c r="CJ2487" s="166"/>
      <c r="CK2487" s="166"/>
      <c r="CL2487" s="166"/>
      <c r="CM2487" s="166"/>
      <c r="CN2487" s="166"/>
      <c r="CO2487" s="166"/>
      <c r="CP2487" s="166"/>
      <c r="CQ2487" s="166"/>
      <c r="CR2487" s="166"/>
      <c r="CS2487" s="166"/>
      <c r="CT2487" s="166"/>
      <c r="CU2487" s="166"/>
      <c r="CV2487" s="166"/>
      <c r="CW2487" s="166"/>
      <c r="CX2487" s="166"/>
      <c r="CY2487" s="166"/>
      <c r="CZ2487" s="166"/>
      <c r="DA2487" s="166"/>
      <c r="DB2487" s="166"/>
      <c r="DC2487" s="166"/>
      <c r="DD2487" s="166"/>
      <c r="DE2487" s="166"/>
      <c r="DF2487" s="166"/>
      <c r="DG2487" s="166"/>
      <c r="DH2487" s="166"/>
      <c r="DI2487" s="166"/>
      <c r="DJ2487" s="166"/>
      <c r="DK2487" s="166"/>
      <c r="DL2487" s="166"/>
      <c r="DM2487" s="166"/>
      <c r="DN2487" s="166"/>
      <c r="DO2487" s="166"/>
      <c r="DP2487" s="166"/>
      <c r="DQ2487" s="166"/>
      <c r="DR2487" s="166"/>
      <c r="DS2487" s="166"/>
      <c r="DT2487" s="166"/>
      <c r="DU2487" s="166"/>
      <c r="DV2487" s="166"/>
      <c r="DW2487" s="166"/>
      <c r="DX2487" s="166"/>
      <c r="DY2487" s="166"/>
      <c r="DZ2487" s="166"/>
      <c r="EA2487" s="166"/>
      <c r="EB2487" s="166"/>
      <c r="EC2487" s="166"/>
      <c r="ED2487" s="166"/>
      <c r="EE2487" s="166"/>
      <c r="EF2487" s="166"/>
      <c r="EG2487" s="166"/>
      <c r="EH2487" s="166"/>
      <c r="EI2487" s="166"/>
      <c r="EJ2487" s="166"/>
      <c r="EK2487" s="166"/>
      <c r="EL2487" s="166"/>
      <c r="EM2487" s="166"/>
      <c r="EN2487" s="166"/>
      <c r="EO2487" s="166"/>
      <c r="EP2487" s="166"/>
      <c r="EQ2487" s="166"/>
      <c r="ER2487" s="166"/>
      <c r="ES2487" s="166"/>
      <c r="ET2487" s="166"/>
      <c r="EU2487" s="166"/>
      <c r="EV2487" s="166"/>
      <c r="EW2487" s="166"/>
      <c r="EX2487" s="166"/>
      <c r="EY2487" s="166"/>
      <c r="EZ2487" s="166"/>
      <c r="FA2487" s="166"/>
      <c r="FB2487" s="166"/>
      <c r="FC2487" s="166"/>
      <c r="FD2487" s="166"/>
      <c r="FE2487" s="166"/>
      <c r="FF2487" s="166"/>
      <c r="FG2487" s="166"/>
      <c r="FH2487" s="166"/>
      <c r="FI2487" s="166"/>
      <c r="FJ2487" s="166"/>
    </row>
    <row r="2488" spans="13:166" s="19" customFormat="1">
      <c r="M2488" s="166"/>
      <c r="N2488" s="166"/>
      <c r="O2488" s="166"/>
      <c r="P2488" s="166"/>
      <c r="Q2488" s="166"/>
      <c r="R2488" s="166"/>
      <c r="S2488" s="166"/>
      <c r="T2488" s="166"/>
      <c r="U2488" s="166"/>
      <c r="V2488" s="166"/>
      <c r="W2488" s="166"/>
      <c r="X2488" s="166"/>
      <c r="Y2488" s="166"/>
      <c r="Z2488" s="166"/>
      <c r="AA2488" s="166"/>
      <c r="AB2488" s="166"/>
      <c r="AC2488" s="166"/>
      <c r="AD2488" s="166"/>
      <c r="AE2488" s="166"/>
      <c r="AF2488" s="166"/>
      <c r="AG2488" s="166"/>
      <c r="AH2488" s="167"/>
      <c r="AI2488" s="167"/>
      <c r="AJ2488" s="167"/>
      <c r="AK2488" s="167"/>
      <c r="AL2488" s="167"/>
      <c r="AM2488" s="167"/>
      <c r="AN2488" s="167"/>
      <c r="AO2488" s="167"/>
      <c r="AP2488" s="167"/>
      <c r="AQ2488" s="167"/>
      <c r="AR2488" s="167"/>
      <c r="AS2488" s="167"/>
      <c r="AT2488" s="167"/>
      <c r="AU2488" s="167"/>
      <c r="AV2488" s="167"/>
      <c r="AW2488" s="167"/>
      <c r="AX2488" s="167"/>
      <c r="AY2488" s="167"/>
      <c r="AZ2488" s="167"/>
      <c r="BA2488" s="167"/>
      <c r="BB2488" s="167"/>
      <c r="BC2488" s="167"/>
      <c r="BD2488" s="167"/>
      <c r="BE2488" s="167"/>
      <c r="BF2488" s="167"/>
      <c r="BG2488" s="167"/>
      <c r="BH2488" s="167"/>
      <c r="BI2488" s="167"/>
      <c r="BJ2488" s="167"/>
      <c r="BK2488" s="167"/>
      <c r="BL2488" s="166"/>
      <c r="BM2488" s="166"/>
      <c r="BN2488" s="166"/>
      <c r="BO2488" s="166"/>
      <c r="BP2488" s="166"/>
      <c r="BQ2488" s="166"/>
      <c r="BR2488" s="166"/>
      <c r="BS2488" s="166"/>
      <c r="BT2488" s="166"/>
      <c r="BU2488" s="166"/>
      <c r="BV2488" s="166"/>
      <c r="BW2488" s="166"/>
      <c r="BX2488" s="166"/>
      <c r="BY2488" s="166"/>
      <c r="BZ2488" s="166"/>
      <c r="CA2488" s="166"/>
      <c r="CB2488" s="166"/>
      <c r="CC2488" s="166"/>
      <c r="CD2488" s="166"/>
      <c r="CE2488" s="166"/>
      <c r="CF2488" s="166"/>
      <c r="CG2488" s="166"/>
      <c r="CH2488" s="166"/>
      <c r="CI2488" s="166"/>
      <c r="CJ2488" s="166"/>
      <c r="CK2488" s="166"/>
      <c r="CL2488" s="166"/>
      <c r="CM2488" s="166"/>
      <c r="CN2488" s="166"/>
      <c r="CO2488" s="166"/>
      <c r="CP2488" s="166"/>
      <c r="CQ2488" s="166"/>
      <c r="CR2488" s="166"/>
      <c r="CS2488" s="166"/>
      <c r="CT2488" s="166"/>
      <c r="CU2488" s="166"/>
      <c r="CV2488" s="166"/>
      <c r="CW2488" s="166"/>
      <c r="CX2488" s="166"/>
      <c r="CY2488" s="166"/>
      <c r="CZ2488" s="166"/>
      <c r="DA2488" s="166"/>
      <c r="DB2488" s="166"/>
      <c r="DC2488" s="166"/>
      <c r="DD2488" s="166"/>
      <c r="DE2488" s="166"/>
      <c r="DF2488" s="166"/>
      <c r="DG2488" s="166"/>
      <c r="DH2488" s="166"/>
      <c r="DI2488" s="166"/>
      <c r="DJ2488" s="166"/>
      <c r="DK2488" s="166"/>
      <c r="DL2488" s="166"/>
      <c r="DM2488" s="166"/>
      <c r="DN2488" s="166"/>
      <c r="DO2488" s="166"/>
      <c r="DP2488" s="166"/>
      <c r="DQ2488" s="166"/>
      <c r="DR2488" s="166"/>
      <c r="DS2488" s="166"/>
      <c r="DT2488" s="166"/>
      <c r="DU2488" s="166"/>
      <c r="DV2488" s="166"/>
      <c r="DW2488" s="166"/>
      <c r="DX2488" s="166"/>
      <c r="DY2488" s="166"/>
      <c r="DZ2488" s="166"/>
      <c r="EA2488" s="166"/>
      <c r="EB2488" s="166"/>
      <c r="EC2488" s="166"/>
      <c r="ED2488" s="166"/>
      <c r="EE2488" s="166"/>
      <c r="EF2488" s="166"/>
      <c r="EG2488" s="166"/>
      <c r="EH2488" s="166"/>
      <c r="EI2488" s="166"/>
      <c r="EJ2488" s="166"/>
      <c r="EK2488" s="166"/>
      <c r="EL2488" s="166"/>
      <c r="EM2488" s="166"/>
      <c r="EN2488" s="166"/>
      <c r="EO2488" s="166"/>
      <c r="EP2488" s="166"/>
      <c r="EQ2488" s="166"/>
      <c r="ER2488" s="166"/>
      <c r="ES2488" s="166"/>
      <c r="ET2488" s="166"/>
      <c r="EU2488" s="166"/>
      <c r="EV2488" s="166"/>
      <c r="EW2488" s="166"/>
      <c r="EX2488" s="166"/>
      <c r="EY2488" s="166"/>
      <c r="EZ2488" s="166"/>
      <c r="FA2488" s="166"/>
      <c r="FB2488" s="166"/>
      <c r="FC2488" s="166"/>
      <c r="FD2488" s="166"/>
      <c r="FE2488" s="166"/>
      <c r="FF2488" s="166"/>
      <c r="FG2488" s="166"/>
      <c r="FH2488" s="166"/>
      <c r="FI2488" s="166"/>
      <c r="FJ2488" s="166"/>
    </row>
    <row r="2489" spans="13:166" s="19" customFormat="1">
      <c r="M2489" s="166"/>
      <c r="N2489" s="166"/>
      <c r="O2489" s="166"/>
      <c r="P2489" s="166"/>
      <c r="Q2489" s="166"/>
      <c r="R2489" s="166"/>
      <c r="S2489" s="166"/>
      <c r="T2489" s="166"/>
      <c r="U2489" s="166"/>
      <c r="V2489" s="166"/>
      <c r="W2489" s="166"/>
      <c r="X2489" s="166"/>
      <c r="Y2489" s="166"/>
      <c r="Z2489" s="166"/>
      <c r="AA2489" s="166"/>
      <c r="AB2489" s="166"/>
      <c r="AC2489" s="166"/>
      <c r="AD2489" s="166"/>
      <c r="AE2489" s="166"/>
      <c r="AF2489" s="166"/>
      <c r="AG2489" s="166"/>
      <c r="AH2489" s="167"/>
      <c r="AI2489" s="167"/>
      <c r="AJ2489" s="167"/>
      <c r="AK2489" s="167"/>
      <c r="AL2489" s="167"/>
      <c r="AM2489" s="167"/>
      <c r="AN2489" s="167"/>
      <c r="AO2489" s="167"/>
      <c r="AP2489" s="167"/>
      <c r="AQ2489" s="167"/>
      <c r="AR2489" s="167"/>
      <c r="AS2489" s="167"/>
      <c r="AT2489" s="167"/>
      <c r="AU2489" s="167"/>
      <c r="AV2489" s="167"/>
      <c r="AW2489" s="167"/>
      <c r="AX2489" s="167"/>
      <c r="AY2489" s="167"/>
      <c r="AZ2489" s="167"/>
      <c r="BA2489" s="167"/>
      <c r="BB2489" s="167"/>
      <c r="BC2489" s="167"/>
      <c r="BD2489" s="167"/>
      <c r="BE2489" s="167"/>
      <c r="BF2489" s="167"/>
      <c r="BG2489" s="167"/>
      <c r="BH2489" s="167"/>
      <c r="BI2489" s="167"/>
      <c r="BJ2489" s="167"/>
      <c r="BK2489" s="167"/>
      <c r="BL2489" s="166"/>
      <c r="BM2489" s="166"/>
      <c r="BN2489" s="166"/>
      <c r="BO2489" s="166"/>
      <c r="BP2489" s="166"/>
      <c r="BQ2489" s="166"/>
      <c r="BR2489" s="166"/>
      <c r="BS2489" s="166"/>
      <c r="BT2489" s="166"/>
      <c r="BU2489" s="166"/>
      <c r="BV2489" s="166"/>
      <c r="BW2489" s="166"/>
      <c r="BX2489" s="166"/>
      <c r="BY2489" s="166"/>
      <c r="BZ2489" s="166"/>
      <c r="CA2489" s="166"/>
      <c r="CB2489" s="166"/>
      <c r="CC2489" s="166"/>
      <c r="CD2489" s="166"/>
      <c r="CE2489" s="166"/>
      <c r="CF2489" s="166"/>
      <c r="CG2489" s="166"/>
      <c r="CH2489" s="166"/>
      <c r="CI2489" s="166"/>
      <c r="CJ2489" s="166"/>
      <c r="CK2489" s="166"/>
      <c r="CL2489" s="166"/>
      <c r="CM2489" s="166"/>
      <c r="CN2489" s="166"/>
      <c r="CO2489" s="166"/>
      <c r="CP2489" s="166"/>
      <c r="CQ2489" s="166"/>
      <c r="CR2489" s="166"/>
      <c r="CS2489" s="166"/>
      <c r="CT2489" s="166"/>
      <c r="CU2489" s="166"/>
      <c r="CV2489" s="166"/>
      <c r="CW2489" s="166"/>
      <c r="CX2489" s="166"/>
      <c r="CY2489" s="166"/>
      <c r="CZ2489" s="166"/>
      <c r="DA2489" s="166"/>
      <c r="DB2489" s="166"/>
      <c r="DC2489" s="166"/>
      <c r="DD2489" s="166"/>
      <c r="DE2489" s="166"/>
      <c r="DF2489" s="166"/>
      <c r="DG2489" s="166"/>
      <c r="DH2489" s="166"/>
      <c r="DI2489" s="166"/>
      <c r="DJ2489" s="166"/>
      <c r="DK2489" s="166"/>
      <c r="DL2489" s="166"/>
      <c r="DM2489" s="166"/>
      <c r="DN2489" s="166"/>
      <c r="DO2489" s="166"/>
      <c r="DP2489" s="166"/>
      <c r="DQ2489" s="166"/>
      <c r="DR2489" s="166"/>
      <c r="DS2489" s="166"/>
      <c r="DT2489" s="166"/>
      <c r="DU2489" s="166"/>
      <c r="DV2489" s="166"/>
      <c r="DW2489" s="166"/>
      <c r="DX2489" s="166"/>
      <c r="DY2489" s="166"/>
      <c r="DZ2489" s="166"/>
      <c r="EA2489" s="166"/>
      <c r="EB2489" s="166"/>
      <c r="EC2489" s="166"/>
      <c r="ED2489" s="166"/>
      <c r="EE2489" s="166"/>
      <c r="EF2489" s="166"/>
      <c r="EG2489" s="166"/>
      <c r="EH2489" s="166"/>
      <c r="EI2489" s="166"/>
      <c r="EJ2489" s="166"/>
      <c r="EK2489" s="166"/>
      <c r="EL2489" s="166"/>
      <c r="EM2489" s="166"/>
      <c r="EN2489" s="166"/>
      <c r="EO2489" s="166"/>
      <c r="EP2489" s="166"/>
      <c r="EQ2489" s="166"/>
      <c r="ER2489" s="166"/>
      <c r="ES2489" s="166"/>
      <c r="ET2489" s="166"/>
      <c r="EU2489" s="166"/>
      <c r="EV2489" s="166"/>
      <c r="EW2489" s="166"/>
      <c r="EX2489" s="166"/>
      <c r="EY2489" s="166"/>
      <c r="EZ2489" s="166"/>
      <c r="FA2489" s="166"/>
      <c r="FB2489" s="166"/>
      <c r="FC2489" s="166"/>
      <c r="FD2489" s="166"/>
      <c r="FE2489" s="166"/>
      <c r="FF2489" s="166"/>
      <c r="FG2489" s="166"/>
      <c r="FH2489" s="166"/>
      <c r="FI2489" s="166"/>
      <c r="FJ2489" s="166"/>
    </row>
    <row r="2490" spans="13:166" s="19" customFormat="1">
      <c r="M2490" s="166"/>
      <c r="N2490" s="166"/>
      <c r="O2490" s="166"/>
      <c r="P2490" s="166"/>
      <c r="Q2490" s="166"/>
      <c r="R2490" s="166"/>
      <c r="S2490" s="166"/>
      <c r="T2490" s="166"/>
      <c r="U2490" s="166"/>
      <c r="V2490" s="166"/>
      <c r="W2490" s="166"/>
      <c r="X2490" s="166"/>
      <c r="Y2490" s="166"/>
      <c r="Z2490" s="166"/>
      <c r="AA2490" s="166"/>
      <c r="AB2490" s="166"/>
      <c r="AC2490" s="166"/>
      <c r="AD2490" s="166"/>
      <c r="AE2490" s="166"/>
      <c r="AF2490" s="166"/>
      <c r="AG2490" s="166"/>
      <c r="AH2490" s="167"/>
      <c r="AI2490" s="167"/>
      <c r="AJ2490" s="167"/>
      <c r="AK2490" s="167"/>
      <c r="AL2490" s="167"/>
      <c r="AM2490" s="167"/>
      <c r="AN2490" s="167"/>
      <c r="AO2490" s="167"/>
      <c r="AP2490" s="167"/>
      <c r="AQ2490" s="167"/>
      <c r="AR2490" s="167"/>
      <c r="AS2490" s="167"/>
      <c r="AT2490" s="167"/>
      <c r="AU2490" s="167"/>
      <c r="AV2490" s="167"/>
      <c r="AW2490" s="167"/>
      <c r="AX2490" s="167"/>
      <c r="AY2490" s="167"/>
      <c r="AZ2490" s="167"/>
      <c r="BA2490" s="167"/>
      <c r="BB2490" s="167"/>
      <c r="BC2490" s="167"/>
      <c r="BD2490" s="167"/>
      <c r="BE2490" s="167"/>
      <c r="BF2490" s="167"/>
      <c r="BG2490" s="167"/>
      <c r="BH2490" s="167"/>
      <c r="BI2490" s="167"/>
      <c r="BJ2490" s="167"/>
      <c r="BK2490" s="167"/>
      <c r="BL2490" s="166"/>
      <c r="BM2490" s="166"/>
      <c r="BN2490" s="166"/>
      <c r="BO2490" s="166"/>
      <c r="BP2490" s="166"/>
      <c r="BQ2490" s="166"/>
      <c r="BR2490" s="166"/>
      <c r="BS2490" s="166"/>
      <c r="BT2490" s="166"/>
      <c r="BU2490" s="166"/>
      <c r="BV2490" s="166"/>
      <c r="BW2490" s="166"/>
      <c r="BX2490" s="166"/>
      <c r="BY2490" s="166"/>
      <c r="BZ2490" s="166"/>
      <c r="CA2490" s="166"/>
      <c r="CB2490" s="166"/>
      <c r="CC2490" s="166"/>
      <c r="CD2490" s="166"/>
      <c r="CE2490" s="166"/>
      <c r="CF2490" s="166"/>
      <c r="CG2490" s="166"/>
      <c r="CH2490" s="166"/>
      <c r="CI2490" s="166"/>
      <c r="CJ2490" s="166"/>
      <c r="CK2490" s="166"/>
      <c r="CL2490" s="166"/>
      <c r="CM2490" s="166"/>
      <c r="CN2490" s="166"/>
      <c r="CO2490" s="166"/>
      <c r="CP2490" s="166"/>
      <c r="CQ2490" s="166"/>
      <c r="CR2490" s="166"/>
      <c r="CS2490" s="166"/>
      <c r="CT2490" s="166"/>
      <c r="CU2490" s="166"/>
      <c r="CV2490" s="166"/>
      <c r="CW2490" s="166"/>
      <c r="CX2490" s="166"/>
      <c r="CY2490" s="166"/>
      <c r="CZ2490" s="166"/>
      <c r="DA2490" s="166"/>
      <c r="DB2490" s="166"/>
      <c r="DC2490" s="166"/>
      <c r="DD2490" s="166"/>
      <c r="DE2490" s="166"/>
      <c r="DF2490" s="166"/>
      <c r="DG2490" s="166"/>
      <c r="DH2490" s="166"/>
      <c r="DI2490" s="166"/>
      <c r="DJ2490" s="166"/>
      <c r="DK2490" s="166"/>
      <c r="DL2490" s="166"/>
      <c r="DM2490" s="166"/>
      <c r="DN2490" s="166"/>
      <c r="DO2490" s="166"/>
      <c r="DP2490" s="166"/>
      <c r="DQ2490" s="166"/>
      <c r="DR2490" s="166"/>
      <c r="DS2490" s="166"/>
      <c r="DT2490" s="166"/>
      <c r="DU2490" s="166"/>
      <c r="DV2490" s="166"/>
      <c r="DW2490" s="166"/>
      <c r="DX2490" s="166"/>
      <c r="DY2490" s="166"/>
      <c r="DZ2490" s="166"/>
      <c r="EA2490" s="166"/>
      <c r="EB2490" s="166"/>
      <c r="EC2490" s="166"/>
      <c r="ED2490" s="166"/>
      <c r="EE2490" s="166"/>
      <c r="EF2490" s="166"/>
      <c r="EG2490" s="166"/>
      <c r="EH2490" s="166"/>
      <c r="EI2490" s="166"/>
      <c r="EJ2490" s="166"/>
      <c r="EK2490" s="166"/>
      <c r="EL2490" s="166"/>
      <c r="EM2490" s="166"/>
      <c r="EN2490" s="166"/>
      <c r="EO2490" s="166"/>
      <c r="EP2490" s="166"/>
      <c r="EQ2490" s="166"/>
      <c r="ER2490" s="166"/>
      <c r="ES2490" s="166"/>
      <c r="ET2490" s="166"/>
      <c r="EU2490" s="166"/>
      <c r="EV2490" s="166"/>
      <c r="EW2490" s="166"/>
      <c r="EX2490" s="166"/>
      <c r="EY2490" s="166"/>
      <c r="EZ2490" s="166"/>
      <c r="FA2490" s="166"/>
      <c r="FB2490" s="166"/>
      <c r="FC2490" s="166"/>
      <c r="FD2490" s="166"/>
      <c r="FE2490" s="166"/>
      <c r="FF2490" s="166"/>
      <c r="FG2490" s="166"/>
      <c r="FH2490" s="166"/>
      <c r="FI2490" s="166"/>
      <c r="FJ2490" s="166"/>
    </row>
    <row r="2491" spans="13:166" s="19" customFormat="1">
      <c r="M2491" s="166"/>
      <c r="N2491" s="166"/>
      <c r="O2491" s="166"/>
      <c r="P2491" s="166"/>
      <c r="Q2491" s="166"/>
      <c r="R2491" s="166"/>
      <c r="S2491" s="166"/>
      <c r="T2491" s="166"/>
      <c r="U2491" s="166"/>
      <c r="V2491" s="166"/>
      <c r="W2491" s="166"/>
      <c r="X2491" s="166"/>
      <c r="Y2491" s="166"/>
      <c r="Z2491" s="166"/>
      <c r="AA2491" s="166"/>
      <c r="AB2491" s="166"/>
      <c r="AC2491" s="166"/>
      <c r="AD2491" s="166"/>
      <c r="AE2491" s="166"/>
      <c r="AF2491" s="166"/>
      <c r="AG2491" s="166"/>
      <c r="AH2491" s="167"/>
      <c r="AI2491" s="167"/>
      <c r="AJ2491" s="167"/>
      <c r="AK2491" s="167"/>
      <c r="AL2491" s="167"/>
      <c r="AM2491" s="167"/>
      <c r="AN2491" s="167"/>
      <c r="AO2491" s="167"/>
      <c r="AP2491" s="167"/>
      <c r="AQ2491" s="167"/>
      <c r="AR2491" s="167"/>
      <c r="AS2491" s="167"/>
      <c r="AT2491" s="167"/>
      <c r="AU2491" s="167"/>
      <c r="AV2491" s="167"/>
      <c r="AW2491" s="167"/>
      <c r="AX2491" s="167"/>
      <c r="AY2491" s="167"/>
      <c r="AZ2491" s="167"/>
      <c r="BA2491" s="167"/>
      <c r="BB2491" s="167"/>
      <c r="BC2491" s="167"/>
      <c r="BD2491" s="167"/>
      <c r="BE2491" s="167"/>
      <c r="BF2491" s="167"/>
      <c r="BG2491" s="167"/>
      <c r="BH2491" s="167"/>
      <c r="BI2491" s="167"/>
      <c r="BJ2491" s="167"/>
      <c r="BK2491" s="167"/>
      <c r="BL2491" s="166"/>
      <c r="BM2491" s="166"/>
      <c r="BN2491" s="166"/>
      <c r="BO2491" s="166"/>
      <c r="BP2491" s="166"/>
      <c r="BQ2491" s="166"/>
      <c r="BR2491" s="166"/>
      <c r="BS2491" s="166"/>
      <c r="BT2491" s="166"/>
      <c r="BU2491" s="166"/>
      <c r="BV2491" s="166"/>
      <c r="BW2491" s="166"/>
      <c r="BX2491" s="166"/>
      <c r="BY2491" s="166"/>
      <c r="BZ2491" s="166"/>
      <c r="CA2491" s="166"/>
      <c r="CB2491" s="166"/>
      <c r="CC2491" s="166"/>
      <c r="CD2491" s="166"/>
      <c r="CE2491" s="166"/>
      <c r="CF2491" s="166"/>
      <c r="CG2491" s="166"/>
      <c r="CH2491" s="166"/>
      <c r="CI2491" s="166"/>
      <c r="CJ2491" s="166"/>
      <c r="CK2491" s="166"/>
      <c r="CL2491" s="166"/>
      <c r="CM2491" s="166"/>
      <c r="CN2491" s="166"/>
      <c r="CO2491" s="166"/>
      <c r="CP2491" s="166"/>
      <c r="CQ2491" s="166"/>
      <c r="CR2491" s="166"/>
      <c r="CS2491" s="166"/>
      <c r="CT2491" s="166"/>
      <c r="CU2491" s="166"/>
      <c r="CV2491" s="166"/>
      <c r="CW2491" s="166"/>
      <c r="CX2491" s="166"/>
      <c r="CY2491" s="166"/>
      <c r="CZ2491" s="166"/>
      <c r="DA2491" s="166"/>
      <c r="DB2491" s="166"/>
      <c r="DC2491" s="166"/>
      <c r="DD2491" s="166"/>
      <c r="DE2491" s="166"/>
      <c r="DF2491" s="166"/>
      <c r="DG2491" s="166"/>
      <c r="DH2491" s="166"/>
      <c r="DI2491" s="166"/>
      <c r="DJ2491" s="166"/>
      <c r="DK2491" s="166"/>
      <c r="DL2491" s="166"/>
      <c r="DM2491" s="166"/>
      <c r="DN2491" s="166"/>
      <c r="DO2491" s="166"/>
      <c r="DP2491" s="166"/>
      <c r="DQ2491" s="166"/>
      <c r="DR2491" s="166"/>
      <c r="DS2491" s="166"/>
      <c r="DT2491" s="166"/>
      <c r="DU2491" s="166"/>
      <c r="DV2491" s="166"/>
      <c r="DW2491" s="166"/>
      <c r="DX2491" s="166"/>
      <c r="DY2491" s="166"/>
      <c r="DZ2491" s="166"/>
      <c r="EA2491" s="166"/>
      <c r="EB2491" s="166"/>
      <c r="EC2491" s="166"/>
      <c r="ED2491" s="166"/>
      <c r="EE2491" s="166"/>
      <c r="EF2491" s="166"/>
      <c r="EG2491" s="166"/>
      <c r="EH2491" s="166"/>
      <c r="EI2491" s="166"/>
      <c r="EJ2491" s="166"/>
      <c r="EK2491" s="166"/>
      <c r="EL2491" s="166"/>
      <c r="EM2491" s="166"/>
      <c r="EN2491" s="166"/>
      <c r="EO2491" s="166"/>
      <c r="EP2491" s="166"/>
      <c r="EQ2491" s="166"/>
      <c r="ER2491" s="166"/>
      <c r="ES2491" s="166"/>
      <c r="ET2491" s="166"/>
      <c r="EU2491" s="166"/>
      <c r="EV2491" s="166"/>
      <c r="EW2491" s="166"/>
      <c r="EX2491" s="166"/>
      <c r="EY2491" s="166"/>
      <c r="EZ2491" s="166"/>
      <c r="FA2491" s="166"/>
      <c r="FB2491" s="166"/>
      <c r="FC2491" s="166"/>
      <c r="FD2491" s="166"/>
      <c r="FE2491" s="166"/>
      <c r="FF2491" s="166"/>
      <c r="FG2491" s="166"/>
      <c r="FH2491" s="166"/>
      <c r="FI2491" s="166"/>
      <c r="FJ2491" s="166"/>
    </row>
    <row r="2492" spans="13:166" s="19" customFormat="1">
      <c r="M2492" s="166"/>
      <c r="N2492" s="166"/>
      <c r="O2492" s="166"/>
      <c r="P2492" s="166"/>
      <c r="Q2492" s="166"/>
      <c r="R2492" s="166"/>
      <c r="S2492" s="166"/>
      <c r="T2492" s="166"/>
      <c r="U2492" s="166"/>
      <c r="V2492" s="166"/>
      <c r="W2492" s="166"/>
      <c r="X2492" s="166"/>
      <c r="Y2492" s="166"/>
      <c r="Z2492" s="166"/>
      <c r="AA2492" s="166"/>
      <c r="AB2492" s="166"/>
      <c r="AC2492" s="166"/>
      <c r="AD2492" s="166"/>
      <c r="AE2492" s="166"/>
      <c r="AF2492" s="166"/>
      <c r="AG2492" s="166"/>
      <c r="AH2492" s="167"/>
      <c r="AI2492" s="167"/>
      <c r="AJ2492" s="167"/>
      <c r="AK2492" s="167"/>
      <c r="AL2492" s="167"/>
      <c r="AM2492" s="167"/>
      <c r="AN2492" s="167"/>
      <c r="AO2492" s="167"/>
      <c r="AP2492" s="167"/>
      <c r="AQ2492" s="167"/>
      <c r="AR2492" s="167"/>
      <c r="AS2492" s="167"/>
      <c r="AT2492" s="167"/>
      <c r="AU2492" s="167"/>
      <c r="AV2492" s="167"/>
      <c r="AW2492" s="167"/>
      <c r="AX2492" s="167"/>
      <c r="AY2492" s="167"/>
      <c r="AZ2492" s="167"/>
      <c r="BA2492" s="167"/>
      <c r="BB2492" s="167"/>
      <c r="BC2492" s="167"/>
      <c r="BD2492" s="167"/>
      <c r="BE2492" s="167"/>
      <c r="BF2492" s="167"/>
      <c r="BG2492" s="167"/>
      <c r="BH2492" s="167"/>
      <c r="BI2492" s="167"/>
      <c r="BJ2492" s="167"/>
      <c r="BK2492" s="167"/>
      <c r="BL2492" s="166"/>
      <c r="BM2492" s="166"/>
      <c r="BN2492" s="166"/>
      <c r="BO2492" s="166"/>
      <c r="BP2492" s="166"/>
      <c r="BQ2492" s="166"/>
      <c r="BR2492" s="166"/>
      <c r="BS2492" s="166"/>
      <c r="BT2492" s="166"/>
      <c r="BU2492" s="166"/>
      <c r="BV2492" s="166"/>
      <c r="BW2492" s="166"/>
      <c r="BX2492" s="166"/>
      <c r="BY2492" s="166"/>
      <c r="BZ2492" s="166"/>
      <c r="CA2492" s="166"/>
      <c r="CB2492" s="166"/>
      <c r="CC2492" s="166"/>
      <c r="CD2492" s="166"/>
      <c r="CE2492" s="166"/>
      <c r="CF2492" s="166"/>
      <c r="CG2492" s="166"/>
      <c r="CH2492" s="166"/>
      <c r="CI2492" s="166"/>
      <c r="CJ2492" s="166"/>
      <c r="CK2492" s="166"/>
      <c r="CL2492" s="166"/>
      <c r="CM2492" s="166"/>
      <c r="CN2492" s="166"/>
      <c r="CO2492" s="166"/>
      <c r="CP2492" s="166"/>
      <c r="CQ2492" s="166"/>
      <c r="CR2492" s="166"/>
      <c r="CS2492" s="166"/>
      <c r="CT2492" s="166"/>
      <c r="CU2492" s="166"/>
      <c r="CV2492" s="166"/>
      <c r="CW2492" s="166"/>
      <c r="CX2492" s="166"/>
      <c r="CY2492" s="166"/>
      <c r="CZ2492" s="166"/>
      <c r="DA2492" s="166"/>
      <c r="DB2492" s="166"/>
      <c r="DC2492" s="166"/>
      <c r="DD2492" s="166"/>
      <c r="DE2492" s="166"/>
      <c r="DF2492" s="166"/>
      <c r="DG2492" s="166"/>
      <c r="DH2492" s="166"/>
      <c r="DI2492" s="166"/>
      <c r="DJ2492" s="166"/>
      <c r="DK2492" s="166"/>
      <c r="DL2492" s="166"/>
      <c r="DM2492" s="166"/>
      <c r="DN2492" s="166"/>
      <c r="DO2492" s="166"/>
      <c r="DP2492" s="166"/>
      <c r="DQ2492" s="166"/>
      <c r="DR2492" s="166"/>
      <c r="DS2492" s="166"/>
      <c r="DT2492" s="166"/>
      <c r="DU2492" s="166"/>
      <c r="DV2492" s="166"/>
      <c r="DW2492" s="166"/>
      <c r="DX2492" s="166"/>
      <c r="DY2492" s="166"/>
      <c r="DZ2492" s="166"/>
      <c r="EA2492" s="166"/>
      <c r="EB2492" s="166"/>
      <c r="EC2492" s="166"/>
      <c r="ED2492" s="166"/>
      <c r="EE2492" s="166"/>
      <c r="EF2492" s="166"/>
      <c r="EG2492" s="166"/>
      <c r="EH2492" s="166"/>
      <c r="EI2492" s="166"/>
      <c r="EJ2492" s="166"/>
      <c r="EK2492" s="166"/>
      <c r="EL2492" s="166"/>
      <c r="EM2492" s="166"/>
      <c r="EN2492" s="166"/>
      <c r="EO2492" s="166"/>
      <c r="EP2492" s="166"/>
      <c r="EQ2492" s="166"/>
      <c r="ER2492" s="166"/>
      <c r="ES2492" s="166"/>
      <c r="ET2492" s="166"/>
      <c r="EU2492" s="166"/>
      <c r="EV2492" s="166"/>
      <c r="EW2492" s="166"/>
      <c r="EX2492" s="166"/>
      <c r="EY2492" s="166"/>
      <c r="EZ2492" s="166"/>
      <c r="FA2492" s="166"/>
      <c r="FB2492" s="166"/>
      <c r="FC2492" s="166"/>
      <c r="FD2492" s="166"/>
      <c r="FE2492" s="166"/>
      <c r="FF2492" s="166"/>
      <c r="FG2492" s="166"/>
      <c r="FH2492" s="166"/>
      <c r="FI2492" s="166"/>
      <c r="FJ2492" s="166"/>
    </row>
    <row r="2493" spans="13:166" s="19" customFormat="1">
      <c r="M2493" s="166"/>
      <c r="N2493" s="166"/>
      <c r="O2493" s="166"/>
      <c r="P2493" s="166"/>
      <c r="Q2493" s="166"/>
      <c r="R2493" s="166"/>
      <c r="S2493" s="166"/>
      <c r="T2493" s="166"/>
      <c r="U2493" s="166"/>
      <c r="V2493" s="166"/>
      <c r="W2493" s="166"/>
      <c r="X2493" s="166"/>
      <c r="Y2493" s="166"/>
      <c r="Z2493" s="166"/>
      <c r="AA2493" s="166"/>
      <c r="AB2493" s="166"/>
      <c r="AC2493" s="166"/>
      <c r="AD2493" s="166"/>
      <c r="AE2493" s="166"/>
      <c r="AF2493" s="166"/>
      <c r="AG2493" s="166"/>
      <c r="AH2493" s="167"/>
      <c r="AI2493" s="167"/>
      <c r="AJ2493" s="167"/>
      <c r="AK2493" s="167"/>
      <c r="AL2493" s="167"/>
      <c r="AM2493" s="167"/>
      <c r="AN2493" s="167"/>
      <c r="AO2493" s="167"/>
      <c r="AP2493" s="167"/>
      <c r="AQ2493" s="167"/>
      <c r="AR2493" s="167"/>
      <c r="AS2493" s="167"/>
      <c r="AT2493" s="167"/>
      <c r="AU2493" s="167"/>
      <c r="AV2493" s="167"/>
      <c r="AW2493" s="167"/>
      <c r="AX2493" s="167"/>
      <c r="AY2493" s="167"/>
      <c r="AZ2493" s="167"/>
      <c r="BA2493" s="167"/>
      <c r="BB2493" s="167"/>
      <c r="BC2493" s="167"/>
      <c r="BD2493" s="167"/>
      <c r="BE2493" s="167"/>
      <c r="BF2493" s="167"/>
      <c r="BG2493" s="167"/>
      <c r="BH2493" s="167"/>
      <c r="BI2493" s="167"/>
      <c r="BJ2493" s="167"/>
      <c r="BK2493" s="167"/>
      <c r="BL2493" s="166"/>
      <c r="BM2493" s="166"/>
      <c r="BN2493" s="166"/>
      <c r="BO2493" s="166"/>
      <c r="BP2493" s="166"/>
      <c r="BQ2493" s="166"/>
      <c r="BR2493" s="166"/>
      <c r="BS2493" s="166"/>
      <c r="BT2493" s="166"/>
      <c r="BU2493" s="166"/>
      <c r="BV2493" s="166"/>
      <c r="BW2493" s="166"/>
      <c r="BX2493" s="166"/>
      <c r="BY2493" s="166"/>
      <c r="BZ2493" s="166"/>
      <c r="CA2493" s="166"/>
      <c r="CB2493" s="166"/>
      <c r="CC2493" s="166"/>
      <c r="CD2493" s="166"/>
      <c r="CE2493" s="166"/>
      <c r="CF2493" s="166"/>
      <c r="CG2493" s="166"/>
      <c r="CH2493" s="166"/>
      <c r="CI2493" s="166"/>
      <c r="CJ2493" s="166"/>
      <c r="CK2493" s="166"/>
      <c r="CL2493" s="166"/>
      <c r="CM2493" s="166"/>
      <c r="CN2493" s="166"/>
      <c r="CO2493" s="166"/>
      <c r="CP2493" s="166"/>
      <c r="CQ2493" s="166"/>
      <c r="CR2493" s="166"/>
      <c r="CS2493" s="166"/>
      <c r="CT2493" s="166"/>
      <c r="CU2493" s="166"/>
      <c r="CV2493" s="166"/>
      <c r="CW2493" s="166"/>
      <c r="CX2493" s="166"/>
      <c r="CY2493" s="166"/>
      <c r="CZ2493" s="166"/>
      <c r="DA2493" s="166"/>
      <c r="DB2493" s="166"/>
      <c r="DC2493" s="166"/>
      <c r="DD2493" s="166"/>
      <c r="DE2493" s="166"/>
      <c r="DF2493" s="166"/>
      <c r="DG2493" s="166"/>
      <c r="DH2493" s="166"/>
      <c r="DI2493" s="166"/>
      <c r="DJ2493" s="166"/>
      <c r="DK2493" s="166"/>
      <c r="DL2493" s="166"/>
      <c r="DM2493" s="166"/>
      <c r="DN2493" s="166"/>
      <c r="DO2493" s="166"/>
      <c r="DP2493" s="166"/>
      <c r="DQ2493" s="166"/>
      <c r="DR2493" s="166"/>
      <c r="DS2493" s="166"/>
      <c r="DT2493" s="166"/>
      <c r="DU2493" s="166"/>
      <c r="DV2493" s="166"/>
      <c r="DW2493" s="166"/>
      <c r="DX2493" s="166"/>
      <c r="DY2493" s="166"/>
      <c r="DZ2493" s="166"/>
      <c r="EA2493" s="166"/>
      <c r="EB2493" s="166"/>
      <c r="EC2493" s="166"/>
      <c r="ED2493" s="166"/>
      <c r="EE2493" s="166"/>
      <c r="EF2493" s="166"/>
      <c r="EG2493" s="166"/>
      <c r="EH2493" s="166"/>
      <c r="EI2493" s="166"/>
      <c r="EJ2493" s="166"/>
      <c r="EK2493" s="166"/>
      <c r="EL2493" s="166"/>
      <c r="EM2493" s="166"/>
      <c r="EN2493" s="166"/>
      <c r="EO2493" s="166"/>
      <c r="EP2493" s="166"/>
      <c r="EQ2493" s="166"/>
      <c r="ER2493" s="166"/>
      <c r="ES2493" s="166"/>
      <c r="ET2493" s="166"/>
      <c r="EU2493" s="166"/>
      <c r="EV2493" s="166"/>
      <c r="EW2493" s="166"/>
      <c r="EX2493" s="166"/>
      <c r="EY2493" s="166"/>
      <c r="EZ2493" s="166"/>
      <c r="FA2493" s="166"/>
      <c r="FB2493" s="166"/>
      <c r="FC2493" s="166"/>
      <c r="FD2493" s="166"/>
      <c r="FE2493" s="166"/>
      <c r="FF2493" s="166"/>
      <c r="FG2493" s="166"/>
      <c r="FH2493" s="166"/>
      <c r="FI2493" s="166"/>
      <c r="FJ2493" s="166"/>
    </row>
    <row r="2494" spans="13:166" s="19" customFormat="1">
      <c r="M2494" s="166"/>
      <c r="N2494" s="166"/>
      <c r="O2494" s="166"/>
      <c r="P2494" s="166"/>
      <c r="Q2494" s="166"/>
      <c r="R2494" s="166"/>
      <c r="S2494" s="166"/>
      <c r="T2494" s="166"/>
      <c r="U2494" s="166"/>
      <c r="V2494" s="166"/>
      <c r="W2494" s="166"/>
      <c r="X2494" s="166"/>
      <c r="Y2494" s="166"/>
      <c r="Z2494" s="166"/>
      <c r="AA2494" s="166"/>
      <c r="AB2494" s="166"/>
      <c r="AC2494" s="166"/>
      <c r="AD2494" s="166"/>
      <c r="AE2494" s="166"/>
      <c r="AF2494" s="166"/>
      <c r="AG2494" s="166"/>
      <c r="AH2494" s="167"/>
      <c r="AI2494" s="167"/>
      <c r="AJ2494" s="167"/>
      <c r="AK2494" s="167"/>
      <c r="AL2494" s="167"/>
      <c r="AM2494" s="167"/>
      <c r="AN2494" s="167"/>
      <c r="AO2494" s="167"/>
      <c r="AP2494" s="167"/>
      <c r="AQ2494" s="167"/>
      <c r="AR2494" s="167"/>
      <c r="AS2494" s="167"/>
      <c r="AT2494" s="167"/>
      <c r="AU2494" s="167"/>
      <c r="AV2494" s="167"/>
      <c r="AW2494" s="167"/>
      <c r="AX2494" s="167"/>
      <c r="AY2494" s="167"/>
      <c r="AZ2494" s="167"/>
      <c r="BA2494" s="167"/>
      <c r="BB2494" s="167"/>
      <c r="BC2494" s="167"/>
      <c r="BD2494" s="167"/>
      <c r="BE2494" s="167"/>
      <c r="BF2494" s="167"/>
      <c r="BG2494" s="167"/>
      <c r="BH2494" s="167"/>
      <c r="BI2494" s="167"/>
      <c r="BJ2494" s="167"/>
      <c r="BK2494" s="167"/>
      <c r="BL2494" s="166"/>
      <c r="BM2494" s="166"/>
      <c r="BN2494" s="166"/>
      <c r="BO2494" s="166"/>
      <c r="BP2494" s="166"/>
      <c r="BQ2494" s="166"/>
      <c r="BR2494" s="166"/>
      <c r="BS2494" s="166"/>
      <c r="BT2494" s="166"/>
      <c r="BU2494" s="166"/>
      <c r="BV2494" s="166"/>
      <c r="BW2494" s="166"/>
      <c r="BX2494" s="166"/>
      <c r="BY2494" s="166"/>
      <c r="BZ2494" s="166"/>
      <c r="CA2494" s="166"/>
      <c r="CB2494" s="166"/>
      <c r="CC2494" s="166"/>
      <c r="CD2494" s="166"/>
      <c r="CE2494" s="166"/>
      <c r="CF2494" s="166"/>
      <c r="CG2494" s="166"/>
      <c r="CH2494" s="166"/>
      <c r="CI2494" s="166"/>
      <c r="CJ2494" s="166"/>
      <c r="CK2494" s="166"/>
      <c r="CL2494" s="166"/>
      <c r="CM2494" s="166"/>
      <c r="CN2494" s="166"/>
      <c r="CO2494" s="166"/>
      <c r="CP2494" s="166"/>
      <c r="CQ2494" s="166"/>
      <c r="CR2494" s="166"/>
      <c r="CS2494" s="166"/>
      <c r="CT2494" s="166"/>
      <c r="CU2494" s="166"/>
      <c r="CV2494" s="166"/>
      <c r="CW2494" s="166"/>
      <c r="CX2494" s="166"/>
      <c r="CY2494" s="166"/>
      <c r="CZ2494" s="166"/>
      <c r="DA2494" s="166"/>
      <c r="DB2494" s="166"/>
      <c r="DC2494" s="166"/>
      <c r="DD2494" s="166"/>
      <c r="DE2494" s="166"/>
      <c r="DF2494" s="166"/>
      <c r="DG2494" s="166"/>
      <c r="DH2494" s="166"/>
      <c r="DI2494" s="166"/>
      <c r="DJ2494" s="166"/>
      <c r="DK2494" s="166"/>
      <c r="DL2494" s="166"/>
      <c r="DM2494" s="166"/>
      <c r="DN2494" s="166"/>
      <c r="DO2494" s="166"/>
      <c r="DP2494" s="166"/>
      <c r="DQ2494" s="166"/>
      <c r="DR2494" s="166"/>
      <c r="DS2494" s="166"/>
      <c r="DT2494" s="166"/>
      <c r="DU2494" s="166"/>
      <c r="DV2494" s="166"/>
      <c r="DW2494" s="166"/>
      <c r="DX2494" s="166"/>
      <c r="DY2494" s="166"/>
      <c r="DZ2494" s="166"/>
      <c r="EA2494" s="166"/>
      <c r="EB2494" s="166"/>
      <c r="EC2494" s="166"/>
      <c r="ED2494" s="166"/>
      <c r="EE2494" s="166"/>
      <c r="EF2494" s="166"/>
      <c r="EG2494" s="166"/>
      <c r="EH2494" s="166"/>
      <c r="EI2494" s="166"/>
      <c r="EJ2494" s="166"/>
      <c r="EK2494" s="166"/>
      <c r="EL2494" s="166"/>
      <c r="EM2494" s="166"/>
      <c r="EN2494" s="166"/>
      <c r="EO2494" s="166"/>
      <c r="EP2494" s="166"/>
      <c r="EQ2494" s="166"/>
      <c r="ER2494" s="166"/>
      <c r="ES2494" s="166"/>
      <c r="ET2494" s="166"/>
      <c r="EU2494" s="166"/>
      <c r="EV2494" s="166"/>
      <c r="EW2494" s="166"/>
      <c r="EX2494" s="166"/>
      <c r="EY2494" s="166"/>
      <c r="EZ2494" s="166"/>
      <c r="FA2494" s="166"/>
      <c r="FB2494" s="166"/>
      <c r="FC2494" s="166"/>
      <c r="FD2494" s="166"/>
      <c r="FE2494" s="166"/>
      <c r="FF2494" s="166"/>
      <c r="FG2494" s="166"/>
      <c r="FH2494" s="166"/>
      <c r="FI2494" s="166"/>
      <c r="FJ2494" s="166"/>
    </row>
    <row r="2495" spans="13:166" s="19" customFormat="1">
      <c r="M2495" s="166"/>
      <c r="N2495" s="166"/>
      <c r="O2495" s="166"/>
      <c r="P2495" s="166"/>
      <c r="Q2495" s="166"/>
      <c r="R2495" s="166"/>
      <c r="S2495" s="166"/>
      <c r="T2495" s="166"/>
      <c r="U2495" s="166"/>
      <c r="V2495" s="166"/>
      <c r="W2495" s="166"/>
      <c r="X2495" s="166"/>
      <c r="Y2495" s="166"/>
      <c r="Z2495" s="166"/>
      <c r="AA2495" s="166"/>
      <c r="AB2495" s="166"/>
      <c r="AC2495" s="166"/>
      <c r="AD2495" s="166"/>
      <c r="AE2495" s="166"/>
      <c r="AF2495" s="166"/>
      <c r="AG2495" s="166"/>
      <c r="AH2495" s="167"/>
      <c r="AI2495" s="167"/>
      <c r="AJ2495" s="167"/>
      <c r="AK2495" s="167"/>
      <c r="AL2495" s="167"/>
      <c r="AM2495" s="167"/>
      <c r="AN2495" s="167"/>
      <c r="AO2495" s="167"/>
      <c r="AP2495" s="167"/>
      <c r="AQ2495" s="167"/>
      <c r="AR2495" s="167"/>
      <c r="AS2495" s="167"/>
      <c r="AT2495" s="167"/>
      <c r="AU2495" s="167"/>
      <c r="AV2495" s="167"/>
      <c r="AW2495" s="167"/>
      <c r="AX2495" s="167"/>
      <c r="AY2495" s="167"/>
      <c r="AZ2495" s="167"/>
      <c r="BA2495" s="167"/>
      <c r="BB2495" s="167"/>
      <c r="BC2495" s="167"/>
      <c r="BD2495" s="167"/>
      <c r="BE2495" s="167"/>
      <c r="BF2495" s="167"/>
      <c r="BG2495" s="167"/>
      <c r="BH2495" s="167"/>
      <c r="BI2495" s="167"/>
      <c r="BJ2495" s="167"/>
      <c r="BK2495" s="167"/>
      <c r="BL2495" s="166"/>
      <c r="BM2495" s="166"/>
      <c r="BN2495" s="166"/>
      <c r="BO2495" s="166"/>
      <c r="BP2495" s="166"/>
      <c r="BQ2495" s="166"/>
      <c r="BR2495" s="166"/>
      <c r="BS2495" s="166"/>
      <c r="BT2495" s="166"/>
      <c r="BU2495" s="166"/>
      <c r="BV2495" s="166"/>
      <c r="BW2495" s="166"/>
      <c r="BX2495" s="166"/>
      <c r="BY2495" s="166"/>
      <c r="BZ2495" s="166"/>
      <c r="CA2495" s="166"/>
      <c r="CB2495" s="166"/>
      <c r="CC2495" s="166"/>
      <c r="CD2495" s="166"/>
      <c r="CE2495" s="166"/>
      <c r="CF2495" s="166"/>
      <c r="CG2495" s="166"/>
      <c r="CH2495" s="166"/>
      <c r="CI2495" s="166"/>
      <c r="CJ2495" s="166"/>
      <c r="CK2495" s="166"/>
      <c r="CL2495" s="166"/>
      <c r="CM2495" s="166"/>
      <c r="CN2495" s="166"/>
      <c r="CO2495" s="166"/>
      <c r="CP2495" s="166"/>
      <c r="CQ2495" s="166"/>
      <c r="CR2495" s="166"/>
      <c r="CS2495" s="166"/>
      <c r="CT2495" s="166"/>
      <c r="CU2495" s="166"/>
      <c r="CV2495" s="166"/>
      <c r="CW2495" s="166"/>
      <c r="CX2495" s="166"/>
      <c r="CY2495" s="166"/>
      <c r="CZ2495" s="166"/>
      <c r="DA2495" s="166"/>
      <c r="DB2495" s="166"/>
      <c r="DC2495" s="166"/>
      <c r="DD2495" s="166"/>
      <c r="DE2495" s="166"/>
      <c r="DF2495" s="166"/>
      <c r="DG2495" s="166"/>
      <c r="DH2495" s="166"/>
      <c r="DI2495" s="166"/>
      <c r="DJ2495" s="166"/>
      <c r="DK2495" s="166"/>
      <c r="DL2495" s="166"/>
      <c r="DM2495" s="166"/>
      <c r="DN2495" s="166"/>
      <c r="DO2495" s="166"/>
      <c r="DP2495" s="166"/>
      <c r="DQ2495" s="166"/>
      <c r="DR2495" s="166"/>
      <c r="DS2495" s="166"/>
      <c r="DT2495" s="166"/>
      <c r="DU2495" s="166"/>
      <c r="DV2495" s="166"/>
      <c r="DW2495" s="166"/>
      <c r="DX2495" s="166"/>
      <c r="DY2495" s="166"/>
      <c r="DZ2495" s="166"/>
      <c r="EA2495" s="166"/>
      <c r="EB2495" s="166"/>
      <c r="EC2495" s="166"/>
      <c r="ED2495" s="166"/>
      <c r="EE2495" s="166"/>
      <c r="EF2495" s="166"/>
      <c r="EG2495" s="166"/>
      <c r="EH2495" s="166"/>
      <c r="EI2495" s="166"/>
      <c r="EJ2495" s="166"/>
      <c r="EK2495" s="166"/>
      <c r="EL2495" s="166"/>
      <c r="EM2495" s="166"/>
      <c r="EN2495" s="166"/>
      <c r="EO2495" s="166"/>
      <c r="EP2495" s="166"/>
      <c r="EQ2495" s="166"/>
      <c r="ER2495" s="166"/>
      <c r="ES2495" s="166"/>
      <c r="ET2495" s="166"/>
      <c r="EU2495" s="166"/>
      <c r="EV2495" s="166"/>
      <c r="EW2495" s="166"/>
      <c r="EX2495" s="166"/>
      <c r="EY2495" s="166"/>
      <c r="EZ2495" s="166"/>
      <c r="FA2495" s="166"/>
      <c r="FB2495" s="166"/>
      <c r="FC2495" s="166"/>
      <c r="FD2495" s="166"/>
      <c r="FE2495" s="166"/>
      <c r="FF2495" s="166"/>
      <c r="FG2495" s="166"/>
      <c r="FH2495" s="166"/>
      <c r="FI2495" s="166"/>
      <c r="FJ2495" s="166"/>
    </row>
    <row r="2496" spans="13:166" s="19" customFormat="1">
      <c r="M2496" s="166"/>
      <c r="N2496" s="166"/>
      <c r="O2496" s="166"/>
      <c r="P2496" s="166"/>
      <c r="Q2496" s="166"/>
      <c r="R2496" s="166"/>
      <c r="S2496" s="166"/>
      <c r="T2496" s="166"/>
      <c r="U2496" s="166"/>
      <c r="V2496" s="166"/>
      <c r="W2496" s="166"/>
      <c r="X2496" s="166"/>
      <c r="Y2496" s="166"/>
      <c r="Z2496" s="166"/>
      <c r="AA2496" s="166"/>
      <c r="AB2496" s="166"/>
      <c r="AC2496" s="166"/>
      <c r="AD2496" s="166"/>
      <c r="AE2496" s="166"/>
      <c r="AF2496" s="166"/>
      <c r="AG2496" s="166"/>
      <c r="AH2496" s="167"/>
      <c r="AI2496" s="167"/>
      <c r="AJ2496" s="167"/>
      <c r="AK2496" s="167"/>
      <c r="AL2496" s="167"/>
      <c r="AM2496" s="167"/>
      <c r="AN2496" s="167"/>
      <c r="AO2496" s="167"/>
      <c r="AP2496" s="167"/>
      <c r="AQ2496" s="167"/>
      <c r="AR2496" s="167"/>
      <c r="AS2496" s="167"/>
      <c r="AT2496" s="167"/>
      <c r="AU2496" s="167"/>
      <c r="AV2496" s="167"/>
      <c r="AW2496" s="167"/>
      <c r="AX2496" s="167"/>
      <c r="AY2496" s="167"/>
      <c r="AZ2496" s="167"/>
      <c r="BA2496" s="167"/>
      <c r="BB2496" s="167"/>
      <c r="BC2496" s="167"/>
      <c r="BD2496" s="167"/>
      <c r="BE2496" s="167"/>
      <c r="BF2496" s="167"/>
      <c r="BG2496" s="167"/>
      <c r="BH2496" s="167"/>
      <c r="BI2496" s="167"/>
      <c r="BJ2496" s="167"/>
      <c r="BK2496" s="167"/>
      <c r="BL2496" s="166"/>
      <c r="BM2496" s="166"/>
      <c r="BN2496" s="166"/>
      <c r="BO2496" s="166"/>
      <c r="BP2496" s="166"/>
      <c r="BQ2496" s="166"/>
      <c r="BR2496" s="166"/>
      <c r="BS2496" s="166"/>
      <c r="BT2496" s="166"/>
      <c r="BU2496" s="166"/>
      <c r="BV2496" s="166"/>
      <c r="BW2496" s="166"/>
      <c r="BX2496" s="166"/>
      <c r="BY2496" s="166"/>
      <c r="BZ2496" s="166"/>
      <c r="CA2496" s="166"/>
      <c r="CB2496" s="166"/>
      <c r="CC2496" s="166"/>
      <c r="CD2496" s="166"/>
      <c r="CE2496" s="166"/>
      <c r="CF2496" s="166"/>
      <c r="CG2496" s="166"/>
      <c r="CH2496" s="166"/>
      <c r="CI2496" s="166"/>
      <c r="CJ2496" s="166"/>
      <c r="CK2496" s="166"/>
      <c r="CL2496" s="166"/>
      <c r="CM2496" s="166"/>
      <c r="CN2496" s="166"/>
      <c r="CO2496" s="166"/>
      <c r="CP2496" s="166"/>
      <c r="CQ2496" s="166"/>
      <c r="CR2496" s="166"/>
      <c r="CS2496" s="166"/>
      <c r="CT2496" s="166"/>
      <c r="CU2496" s="166"/>
      <c r="CV2496" s="166"/>
      <c r="CW2496" s="166"/>
      <c r="CX2496" s="166"/>
      <c r="CY2496" s="166"/>
      <c r="CZ2496" s="166"/>
      <c r="DA2496" s="166"/>
      <c r="DB2496" s="166"/>
      <c r="DC2496" s="166"/>
      <c r="DD2496" s="166"/>
      <c r="DE2496" s="166"/>
      <c r="DF2496" s="166"/>
      <c r="DG2496" s="166"/>
      <c r="DH2496" s="166"/>
      <c r="DI2496" s="166"/>
      <c r="DJ2496" s="166"/>
      <c r="DK2496" s="166"/>
      <c r="DL2496" s="166"/>
      <c r="DM2496" s="166"/>
      <c r="DN2496" s="166"/>
      <c r="DO2496" s="166"/>
      <c r="DP2496" s="166"/>
      <c r="DQ2496" s="166"/>
      <c r="DR2496" s="166"/>
      <c r="DS2496" s="166"/>
      <c r="DT2496" s="166"/>
      <c r="DU2496" s="166"/>
      <c r="DV2496" s="166"/>
      <c r="DW2496" s="166"/>
      <c r="DX2496" s="166"/>
      <c r="DY2496" s="166"/>
      <c r="DZ2496" s="166"/>
      <c r="EA2496" s="166"/>
      <c r="EB2496" s="166"/>
      <c r="EC2496" s="166"/>
      <c r="ED2496" s="166"/>
      <c r="EE2496" s="166"/>
      <c r="EF2496" s="166"/>
      <c r="EG2496" s="166"/>
      <c r="EH2496" s="166"/>
      <c r="EI2496" s="166"/>
      <c r="EJ2496" s="166"/>
      <c r="EK2496" s="166"/>
      <c r="EL2496" s="166"/>
      <c r="EM2496" s="166"/>
      <c r="EN2496" s="166"/>
      <c r="EO2496" s="166"/>
      <c r="EP2496" s="166"/>
      <c r="EQ2496" s="166"/>
      <c r="ER2496" s="166"/>
      <c r="ES2496" s="166"/>
      <c r="ET2496" s="166"/>
      <c r="EU2496" s="166"/>
      <c r="EV2496" s="166"/>
      <c r="EW2496" s="166"/>
      <c r="EX2496" s="166"/>
      <c r="EY2496" s="166"/>
      <c r="EZ2496" s="166"/>
      <c r="FA2496" s="166"/>
      <c r="FB2496" s="166"/>
      <c r="FC2496" s="166"/>
      <c r="FD2496" s="166"/>
      <c r="FE2496" s="166"/>
      <c r="FF2496" s="166"/>
      <c r="FG2496" s="166"/>
      <c r="FH2496" s="166"/>
      <c r="FI2496" s="166"/>
      <c r="FJ2496" s="166"/>
    </row>
    <row r="2497" spans="13:166" s="19" customFormat="1">
      <c r="M2497" s="166"/>
      <c r="N2497" s="166"/>
      <c r="O2497" s="166"/>
      <c r="P2497" s="166"/>
      <c r="Q2497" s="166"/>
      <c r="R2497" s="166"/>
      <c r="S2497" s="166"/>
      <c r="T2497" s="166"/>
      <c r="U2497" s="166"/>
      <c r="V2497" s="166"/>
      <c r="W2497" s="166"/>
      <c r="X2497" s="166"/>
      <c r="Y2497" s="166"/>
      <c r="Z2497" s="166"/>
      <c r="AA2497" s="166"/>
      <c r="AB2497" s="166"/>
      <c r="AC2497" s="166"/>
      <c r="AD2497" s="166"/>
      <c r="AE2497" s="166"/>
      <c r="AF2497" s="166"/>
      <c r="AG2497" s="166"/>
      <c r="AH2497" s="167"/>
      <c r="AI2497" s="167"/>
      <c r="AJ2497" s="167"/>
      <c r="AK2497" s="167"/>
      <c r="AL2497" s="167"/>
      <c r="AM2497" s="167"/>
      <c r="AN2497" s="167"/>
      <c r="AO2497" s="167"/>
      <c r="AP2497" s="167"/>
      <c r="AQ2497" s="167"/>
      <c r="AR2497" s="167"/>
      <c r="AS2497" s="167"/>
      <c r="AT2497" s="167"/>
      <c r="AU2497" s="167"/>
      <c r="AV2497" s="167"/>
      <c r="AW2497" s="167"/>
      <c r="AX2497" s="167"/>
      <c r="AY2497" s="167"/>
      <c r="AZ2497" s="167"/>
      <c r="BA2497" s="167"/>
      <c r="BB2497" s="167"/>
      <c r="BC2497" s="167"/>
      <c r="BD2497" s="167"/>
      <c r="BE2497" s="167"/>
      <c r="BF2497" s="167"/>
      <c r="BG2497" s="167"/>
      <c r="BH2497" s="167"/>
      <c r="BI2497" s="167"/>
      <c r="BJ2497" s="167"/>
      <c r="BK2497" s="167"/>
      <c r="BL2497" s="166"/>
      <c r="BM2497" s="166"/>
      <c r="BN2497" s="166"/>
      <c r="BO2497" s="166"/>
      <c r="BP2497" s="166"/>
      <c r="BQ2497" s="166"/>
      <c r="BR2497" s="166"/>
      <c r="BS2497" s="166"/>
      <c r="BT2497" s="166"/>
      <c r="BU2497" s="166"/>
      <c r="BV2497" s="166"/>
      <c r="BW2497" s="166"/>
      <c r="BX2497" s="166"/>
      <c r="BY2497" s="166"/>
      <c r="BZ2497" s="166"/>
      <c r="CA2497" s="166"/>
      <c r="CB2497" s="166"/>
      <c r="CC2497" s="166"/>
      <c r="CD2497" s="166"/>
      <c r="CE2497" s="166"/>
      <c r="CF2497" s="166"/>
      <c r="CG2497" s="166"/>
      <c r="CH2497" s="166"/>
      <c r="CI2497" s="166"/>
      <c r="CJ2497" s="166"/>
      <c r="CK2497" s="166"/>
      <c r="CL2497" s="166"/>
      <c r="CM2497" s="166"/>
      <c r="CN2497" s="166"/>
      <c r="CO2497" s="166"/>
      <c r="CP2497" s="166"/>
      <c r="CQ2497" s="166"/>
      <c r="CR2497" s="166"/>
      <c r="CS2497" s="166"/>
      <c r="CT2497" s="166"/>
      <c r="CU2497" s="166"/>
      <c r="CV2497" s="166"/>
      <c r="CW2497" s="166"/>
      <c r="CX2497" s="166"/>
      <c r="CY2497" s="166"/>
      <c r="CZ2497" s="166"/>
      <c r="DA2497" s="166"/>
      <c r="DB2497" s="166"/>
      <c r="DC2497" s="166"/>
      <c r="DD2497" s="166"/>
      <c r="DE2497" s="166"/>
      <c r="DF2497" s="166"/>
      <c r="DG2497" s="166"/>
      <c r="DH2497" s="166"/>
      <c r="DI2497" s="166"/>
      <c r="DJ2497" s="166"/>
      <c r="DK2497" s="166"/>
      <c r="DL2497" s="166"/>
      <c r="DM2497" s="166"/>
      <c r="DN2497" s="166"/>
      <c r="DO2497" s="166"/>
      <c r="DP2497" s="166"/>
      <c r="DQ2497" s="166"/>
      <c r="DR2497" s="166"/>
      <c r="DS2497" s="166"/>
      <c r="DT2497" s="166"/>
      <c r="DU2497" s="166"/>
      <c r="DV2497" s="166"/>
      <c r="DW2497" s="166"/>
      <c r="DX2497" s="166"/>
      <c r="DY2497" s="166"/>
      <c r="DZ2497" s="166"/>
      <c r="EA2497" s="166"/>
      <c r="EB2497" s="166"/>
      <c r="EC2497" s="166"/>
      <c r="ED2497" s="166"/>
      <c r="EE2497" s="166"/>
      <c r="EF2497" s="166"/>
      <c r="EG2497" s="166"/>
      <c r="EH2497" s="166"/>
      <c r="EI2497" s="166"/>
      <c r="EJ2497" s="166"/>
      <c r="EK2497" s="166"/>
      <c r="EL2497" s="166"/>
      <c r="EM2497" s="166"/>
      <c r="EN2497" s="166"/>
      <c r="EO2497" s="166"/>
      <c r="EP2497" s="166"/>
      <c r="EQ2497" s="166"/>
      <c r="ER2497" s="166"/>
      <c r="ES2497" s="166"/>
      <c r="ET2497" s="166"/>
      <c r="EU2497" s="166"/>
      <c r="EV2497" s="166"/>
      <c r="EW2497" s="166"/>
      <c r="EX2497" s="166"/>
      <c r="EY2497" s="166"/>
      <c r="EZ2497" s="166"/>
      <c r="FA2497" s="166"/>
      <c r="FB2497" s="166"/>
      <c r="FC2497" s="166"/>
      <c r="FD2497" s="166"/>
      <c r="FE2497" s="166"/>
      <c r="FF2497" s="166"/>
      <c r="FG2497" s="166"/>
      <c r="FH2497" s="166"/>
      <c r="FI2497" s="166"/>
      <c r="FJ2497" s="166"/>
    </row>
    <row r="2498" spans="13:166" s="19" customFormat="1">
      <c r="M2498" s="166"/>
      <c r="N2498" s="166"/>
      <c r="O2498" s="166"/>
      <c r="P2498" s="166"/>
      <c r="Q2498" s="166"/>
      <c r="R2498" s="166"/>
      <c r="S2498" s="166"/>
      <c r="T2498" s="166"/>
      <c r="U2498" s="166"/>
      <c r="V2498" s="166"/>
      <c r="W2498" s="166"/>
      <c r="X2498" s="166"/>
      <c r="Y2498" s="166"/>
      <c r="Z2498" s="166"/>
      <c r="AA2498" s="166"/>
      <c r="AB2498" s="166"/>
      <c r="AC2498" s="166"/>
      <c r="AD2498" s="166"/>
      <c r="AE2498" s="166"/>
      <c r="AF2498" s="166"/>
      <c r="AG2498" s="166"/>
      <c r="AH2498" s="167"/>
      <c r="AI2498" s="167"/>
      <c r="AJ2498" s="167"/>
      <c r="AK2498" s="167"/>
      <c r="AL2498" s="167"/>
      <c r="AM2498" s="167"/>
      <c r="AN2498" s="167"/>
      <c r="AO2498" s="167"/>
      <c r="AP2498" s="167"/>
      <c r="AQ2498" s="167"/>
      <c r="AR2498" s="167"/>
      <c r="AS2498" s="167"/>
      <c r="AT2498" s="167"/>
      <c r="AU2498" s="167"/>
      <c r="AV2498" s="167"/>
      <c r="AW2498" s="167"/>
      <c r="AX2498" s="167"/>
      <c r="AY2498" s="167"/>
      <c r="AZ2498" s="167"/>
      <c r="BA2498" s="167"/>
      <c r="BB2498" s="167"/>
      <c r="BC2498" s="167"/>
      <c r="BD2498" s="167"/>
      <c r="BE2498" s="167"/>
      <c r="BF2498" s="167"/>
      <c r="BG2498" s="167"/>
      <c r="BH2498" s="167"/>
      <c r="BI2498" s="167"/>
      <c r="BJ2498" s="167"/>
      <c r="BK2498" s="167"/>
      <c r="BL2498" s="166"/>
      <c r="BM2498" s="166"/>
      <c r="BN2498" s="166"/>
      <c r="BO2498" s="166"/>
      <c r="BP2498" s="166"/>
      <c r="BQ2498" s="166"/>
      <c r="BR2498" s="166"/>
      <c r="BS2498" s="166"/>
      <c r="BT2498" s="166"/>
      <c r="BU2498" s="166"/>
      <c r="BV2498" s="166"/>
      <c r="BW2498" s="166"/>
      <c r="BX2498" s="166"/>
      <c r="BY2498" s="166"/>
      <c r="BZ2498" s="166"/>
      <c r="CA2498" s="166"/>
      <c r="CB2498" s="166"/>
      <c r="CC2498" s="166"/>
      <c r="CD2498" s="166"/>
      <c r="CE2498" s="166"/>
      <c r="CF2498" s="166"/>
      <c r="CG2498" s="166"/>
      <c r="CH2498" s="166"/>
      <c r="CI2498" s="166"/>
      <c r="CJ2498" s="166"/>
      <c r="CK2498" s="166"/>
      <c r="CL2498" s="166"/>
      <c r="CM2498" s="166"/>
      <c r="CN2498" s="166"/>
      <c r="CO2498" s="166"/>
      <c r="CP2498" s="166"/>
      <c r="CQ2498" s="166"/>
      <c r="CR2498" s="166"/>
      <c r="CS2498" s="166"/>
      <c r="CT2498" s="166"/>
      <c r="CU2498" s="166"/>
      <c r="CV2498" s="166"/>
      <c r="CW2498" s="166"/>
      <c r="CX2498" s="166"/>
      <c r="CY2498" s="166"/>
      <c r="CZ2498" s="166"/>
      <c r="DA2498" s="166"/>
      <c r="DB2498" s="166"/>
      <c r="DC2498" s="166"/>
      <c r="DD2498" s="166"/>
      <c r="DE2498" s="166"/>
      <c r="DF2498" s="166"/>
      <c r="DG2498" s="166"/>
      <c r="DH2498" s="166"/>
      <c r="DI2498" s="166"/>
      <c r="DJ2498" s="166"/>
      <c r="DK2498" s="166"/>
      <c r="DL2498" s="166"/>
      <c r="DM2498" s="166"/>
      <c r="DN2498" s="166"/>
      <c r="DO2498" s="166"/>
      <c r="DP2498" s="166"/>
      <c r="DQ2498" s="166"/>
      <c r="DR2498" s="166"/>
      <c r="DS2498" s="166"/>
      <c r="DT2498" s="166"/>
      <c r="DU2498" s="166"/>
      <c r="DV2498" s="166"/>
      <c r="DW2498" s="166"/>
      <c r="DX2498" s="166"/>
      <c r="DY2498" s="166"/>
      <c r="DZ2498" s="166"/>
      <c r="EA2498" s="166"/>
      <c r="EB2498" s="166"/>
      <c r="EC2498" s="166"/>
      <c r="ED2498" s="166"/>
      <c r="EE2498" s="166"/>
      <c r="EF2498" s="166"/>
      <c r="EG2498" s="166"/>
      <c r="EH2498" s="166"/>
      <c r="EI2498" s="166"/>
      <c r="EJ2498" s="166"/>
      <c r="EK2498" s="166"/>
      <c r="EL2498" s="166"/>
      <c r="EM2498" s="166"/>
      <c r="EN2498" s="166"/>
      <c r="EO2498" s="166"/>
      <c r="EP2498" s="166"/>
      <c r="EQ2498" s="166"/>
      <c r="ER2498" s="166"/>
      <c r="ES2498" s="166"/>
      <c r="ET2498" s="166"/>
      <c r="EU2498" s="166"/>
      <c r="EV2498" s="166"/>
      <c r="EW2498" s="166"/>
      <c r="EX2498" s="166"/>
      <c r="EY2498" s="166"/>
      <c r="EZ2498" s="166"/>
      <c r="FA2498" s="166"/>
      <c r="FB2498" s="166"/>
      <c r="FC2498" s="166"/>
      <c r="FD2498" s="166"/>
      <c r="FE2498" s="166"/>
      <c r="FF2498" s="166"/>
      <c r="FG2498" s="166"/>
      <c r="FH2498" s="166"/>
      <c r="FI2498" s="166"/>
      <c r="FJ2498" s="166"/>
    </row>
    <row r="2499" spans="13:166" s="19" customFormat="1">
      <c r="M2499" s="166"/>
      <c r="N2499" s="166"/>
      <c r="O2499" s="166"/>
      <c r="P2499" s="166"/>
      <c r="Q2499" s="166"/>
      <c r="R2499" s="166"/>
      <c r="S2499" s="166"/>
      <c r="T2499" s="166"/>
      <c r="U2499" s="166"/>
      <c r="V2499" s="166"/>
      <c r="W2499" s="166"/>
      <c r="X2499" s="166"/>
      <c r="Y2499" s="166"/>
      <c r="Z2499" s="166"/>
      <c r="AA2499" s="166"/>
      <c r="AB2499" s="166"/>
      <c r="AC2499" s="166"/>
      <c r="AD2499" s="166"/>
      <c r="AE2499" s="166"/>
      <c r="AF2499" s="166"/>
      <c r="AG2499" s="166"/>
      <c r="AH2499" s="167"/>
      <c r="AI2499" s="167"/>
      <c r="AJ2499" s="167"/>
      <c r="AK2499" s="167"/>
      <c r="AL2499" s="167"/>
      <c r="AM2499" s="167"/>
      <c r="AN2499" s="167"/>
      <c r="AO2499" s="167"/>
      <c r="AP2499" s="167"/>
      <c r="AQ2499" s="167"/>
      <c r="AR2499" s="167"/>
      <c r="AS2499" s="167"/>
      <c r="AT2499" s="167"/>
      <c r="AU2499" s="167"/>
      <c r="AV2499" s="167"/>
      <c r="AW2499" s="167"/>
      <c r="AX2499" s="167"/>
      <c r="AY2499" s="167"/>
      <c r="AZ2499" s="167"/>
      <c r="BA2499" s="167"/>
      <c r="BB2499" s="167"/>
      <c r="BC2499" s="167"/>
      <c r="BD2499" s="167"/>
      <c r="BE2499" s="167"/>
      <c r="BF2499" s="167"/>
      <c r="BG2499" s="167"/>
      <c r="BH2499" s="167"/>
      <c r="BI2499" s="167"/>
      <c r="BJ2499" s="167"/>
      <c r="BK2499" s="167"/>
      <c r="BL2499" s="166"/>
      <c r="BM2499" s="166"/>
      <c r="BN2499" s="166"/>
      <c r="BO2499" s="166"/>
      <c r="BP2499" s="166"/>
      <c r="BQ2499" s="166"/>
      <c r="BR2499" s="166"/>
      <c r="BS2499" s="166"/>
      <c r="BT2499" s="166"/>
      <c r="BU2499" s="166"/>
      <c r="BV2499" s="166"/>
      <c r="BW2499" s="166"/>
      <c r="BX2499" s="166"/>
      <c r="BY2499" s="166"/>
      <c r="BZ2499" s="166"/>
      <c r="CA2499" s="166"/>
      <c r="CB2499" s="166"/>
      <c r="CC2499" s="166"/>
      <c r="CD2499" s="166"/>
      <c r="CE2499" s="166"/>
      <c r="CF2499" s="166"/>
      <c r="CG2499" s="166"/>
      <c r="CH2499" s="166"/>
      <c r="CI2499" s="166"/>
      <c r="CJ2499" s="166"/>
      <c r="CK2499" s="166"/>
      <c r="CL2499" s="166"/>
      <c r="CM2499" s="166"/>
      <c r="CN2499" s="166"/>
      <c r="CO2499" s="166"/>
      <c r="CP2499" s="166"/>
      <c r="CQ2499" s="166"/>
      <c r="CR2499" s="166"/>
      <c r="CS2499" s="166"/>
      <c r="CT2499" s="166"/>
      <c r="CU2499" s="166"/>
      <c r="CV2499" s="166"/>
      <c r="CW2499" s="166"/>
      <c r="CX2499" s="166"/>
      <c r="CY2499" s="166"/>
      <c r="CZ2499" s="166"/>
      <c r="DA2499" s="166"/>
      <c r="DB2499" s="166"/>
      <c r="DC2499" s="166"/>
      <c r="DD2499" s="166"/>
      <c r="DE2499" s="166"/>
      <c r="DF2499" s="166"/>
      <c r="DG2499" s="166"/>
      <c r="DH2499" s="166"/>
      <c r="DI2499" s="166"/>
      <c r="DJ2499" s="166"/>
      <c r="DK2499" s="166"/>
      <c r="DL2499" s="166"/>
      <c r="DM2499" s="166"/>
      <c r="DN2499" s="166"/>
      <c r="DO2499" s="166"/>
      <c r="DP2499" s="166"/>
      <c r="DQ2499" s="166"/>
      <c r="DR2499" s="166"/>
      <c r="DS2499" s="166"/>
      <c r="DT2499" s="166"/>
      <c r="DU2499" s="166"/>
      <c r="DV2499" s="166"/>
      <c r="DW2499" s="166"/>
      <c r="DX2499" s="166"/>
      <c r="DY2499" s="166"/>
      <c r="DZ2499" s="166"/>
      <c r="EA2499" s="166"/>
      <c r="EB2499" s="166"/>
      <c r="EC2499" s="166"/>
      <c r="ED2499" s="166"/>
      <c r="EE2499" s="166"/>
      <c r="EF2499" s="166"/>
      <c r="EG2499" s="166"/>
      <c r="EH2499" s="166"/>
      <c r="EI2499" s="166"/>
      <c r="EJ2499" s="166"/>
      <c r="EK2499" s="166"/>
      <c r="EL2499" s="166"/>
      <c r="EM2499" s="166"/>
      <c r="EN2499" s="166"/>
      <c r="EO2499" s="166"/>
      <c r="EP2499" s="166"/>
      <c r="EQ2499" s="166"/>
      <c r="ER2499" s="166"/>
      <c r="ES2499" s="166"/>
      <c r="ET2499" s="166"/>
      <c r="EU2499" s="166"/>
      <c r="EV2499" s="166"/>
      <c r="EW2499" s="166"/>
      <c r="EX2499" s="166"/>
      <c r="EY2499" s="166"/>
      <c r="EZ2499" s="166"/>
      <c r="FA2499" s="166"/>
      <c r="FB2499" s="166"/>
      <c r="FC2499" s="166"/>
      <c r="FD2499" s="166"/>
      <c r="FE2499" s="166"/>
      <c r="FF2499" s="166"/>
      <c r="FG2499" s="166"/>
      <c r="FH2499" s="166"/>
      <c r="FI2499" s="166"/>
      <c r="FJ2499" s="166"/>
    </row>
    <row r="2500" spans="13:166" s="19" customFormat="1">
      <c r="M2500" s="166"/>
      <c r="N2500" s="166"/>
      <c r="O2500" s="166"/>
      <c r="P2500" s="166"/>
      <c r="Q2500" s="166"/>
      <c r="R2500" s="166"/>
      <c r="S2500" s="166"/>
      <c r="T2500" s="166"/>
      <c r="U2500" s="166"/>
      <c r="V2500" s="166"/>
      <c r="W2500" s="166"/>
      <c r="X2500" s="166"/>
      <c r="Y2500" s="166"/>
      <c r="Z2500" s="166"/>
      <c r="AA2500" s="166"/>
      <c r="AB2500" s="166"/>
      <c r="AC2500" s="166"/>
      <c r="AD2500" s="166"/>
      <c r="AE2500" s="166"/>
      <c r="AF2500" s="166"/>
      <c r="AG2500" s="166"/>
      <c r="AH2500" s="167"/>
      <c r="AI2500" s="167"/>
      <c r="AJ2500" s="167"/>
      <c r="AK2500" s="167"/>
      <c r="AL2500" s="167"/>
      <c r="AM2500" s="167"/>
      <c r="AN2500" s="167"/>
      <c r="AO2500" s="167"/>
      <c r="AP2500" s="167"/>
      <c r="AQ2500" s="167"/>
      <c r="AR2500" s="167"/>
      <c r="AS2500" s="167"/>
      <c r="AT2500" s="167"/>
      <c r="AU2500" s="167"/>
      <c r="AV2500" s="167"/>
      <c r="AW2500" s="167"/>
      <c r="AX2500" s="167"/>
      <c r="AY2500" s="167"/>
      <c r="AZ2500" s="167"/>
      <c r="BA2500" s="167"/>
      <c r="BB2500" s="167"/>
      <c r="BC2500" s="167"/>
      <c r="BD2500" s="167"/>
      <c r="BE2500" s="167"/>
      <c r="BF2500" s="167"/>
      <c r="BG2500" s="167"/>
      <c r="BH2500" s="167"/>
      <c r="BI2500" s="167"/>
      <c r="BJ2500" s="167"/>
      <c r="BK2500" s="167"/>
      <c r="BL2500" s="166"/>
      <c r="BM2500" s="166"/>
      <c r="BN2500" s="166"/>
      <c r="BO2500" s="166"/>
      <c r="BP2500" s="166"/>
      <c r="BQ2500" s="166"/>
      <c r="BR2500" s="166"/>
      <c r="BS2500" s="166"/>
      <c r="BT2500" s="166"/>
      <c r="BU2500" s="166"/>
      <c r="BV2500" s="166"/>
      <c r="BW2500" s="166"/>
      <c r="BX2500" s="166"/>
      <c r="BY2500" s="166"/>
      <c r="BZ2500" s="166"/>
      <c r="CA2500" s="166"/>
      <c r="CB2500" s="166"/>
      <c r="CC2500" s="166"/>
      <c r="CD2500" s="166"/>
      <c r="CE2500" s="166"/>
      <c r="CF2500" s="166"/>
      <c r="CG2500" s="166"/>
      <c r="CH2500" s="166"/>
      <c r="CI2500" s="166"/>
      <c r="CJ2500" s="166"/>
      <c r="CK2500" s="166"/>
      <c r="CL2500" s="166"/>
      <c r="CM2500" s="166"/>
      <c r="CN2500" s="166"/>
      <c r="CO2500" s="166"/>
      <c r="CP2500" s="166"/>
      <c r="CQ2500" s="166"/>
      <c r="CR2500" s="166"/>
      <c r="CS2500" s="166"/>
      <c r="CT2500" s="166"/>
      <c r="CU2500" s="166"/>
      <c r="CV2500" s="166"/>
      <c r="CW2500" s="166"/>
      <c r="CX2500" s="166"/>
      <c r="CY2500" s="166"/>
      <c r="CZ2500" s="166"/>
      <c r="DA2500" s="166"/>
      <c r="DB2500" s="166"/>
      <c r="DC2500" s="166"/>
      <c r="DD2500" s="166"/>
      <c r="DE2500" s="166"/>
      <c r="DF2500" s="166"/>
      <c r="DG2500" s="166"/>
      <c r="DH2500" s="166"/>
      <c r="DI2500" s="166"/>
      <c r="DJ2500" s="166"/>
      <c r="DK2500" s="166"/>
      <c r="DL2500" s="166"/>
      <c r="DM2500" s="166"/>
      <c r="DN2500" s="166"/>
      <c r="DO2500" s="166"/>
      <c r="DP2500" s="166"/>
      <c r="DQ2500" s="166"/>
      <c r="DR2500" s="166"/>
      <c r="DS2500" s="166"/>
      <c r="DT2500" s="166"/>
      <c r="DU2500" s="166"/>
      <c r="DV2500" s="166"/>
      <c r="DW2500" s="166"/>
      <c r="DX2500" s="166"/>
      <c r="DY2500" s="166"/>
      <c r="DZ2500" s="166"/>
      <c r="EA2500" s="166"/>
      <c r="EB2500" s="166"/>
      <c r="EC2500" s="166"/>
      <c r="ED2500" s="166"/>
      <c r="EE2500" s="166"/>
      <c r="EF2500" s="166"/>
      <c r="EG2500" s="166"/>
      <c r="EH2500" s="166"/>
      <c r="EI2500" s="166"/>
      <c r="EJ2500" s="166"/>
      <c r="EK2500" s="166"/>
      <c r="EL2500" s="166"/>
      <c r="EM2500" s="166"/>
      <c r="EN2500" s="166"/>
      <c r="EO2500" s="166"/>
      <c r="EP2500" s="166"/>
      <c r="EQ2500" s="166"/>
      <c r="ER2500" s="166"/>
      <c r="ES2500" s="166"/>
      <c r="ET2500" s="166"/>
      <c r="EU2500" s="166"/>
      <c r="EV2500" s="166"/>
      <c r="EW2500" s="166"/>
      <c r="EX2500" s="166"/>
      <c r="EY2500" s="166"/>
      <c r="EZ2500" s="166"/>
      <c r="FA2500" s="166"/>
      <c r="FB2500" s="166"/>
      <c r="FC2500" s="166"/>
      <c r="FD2500" s="166"/>
      <c r="FE2500" s="166"/>
      <c r="FF2500" s="166"/>
      <c r="FG2500" s="166"/>
      <c r="FH2500" s="166"/>
      <c r="FI2500" s="166"/>
      <c r="FJ2500" s="166"/>
    </row>
    <row r="2501" spans="13:166" s="19" customFormat="1">
      <c r="M2501" s="166"/>
      <c r="N2501" s="166"/>
      <c r="O2501" s="166"/>
      <c r="P2501" s="166"/>
      <c r="Q2501" s="166"/>
      <c r="R2501" s="166"/>
      <c r="S2501" s="166"/>
      <c r="T2501" s="166"/>
      <c r="U2501" s="166"/>
      <c r="V2501" s="166"/>
      <c r="W2501" s="166"/>
      <c r="X2501" s="166"/>
      <c r="Y2501" s="166"/>
      <c r="Z2501" s="166"/>
      <c r="AA2501" s="166"/>
      <c r="AB2501" s="166"/>
      <c r="AC2501" s="166"/>
      <c r="AD2501" s="166"/>
      <c r="AE2501" s="166"/>
      <c r="AF2501" s="166"/>
      <c r="AG2501" s="166"/>
      <c r="AH2501" s="167"/>
      <c r="AI2501" s="167"/>
      <c r="AJ2501" s="167"/>
      <c r="AK2501" s="167"/>
      <c r="AL2501" s="167"/>
      <c r="AM2501" s="167"/>
      <c r="AN2501" s="167"/>
      <c r="AO2501" s="167"/>
      <c r="AP2501" s="167"/>
      <c r="AQ2501" s="167"/>
      <c r="AR2501" s="167"/>
      <c r="AS2501" s="167"/>
      <c r="AT2501" s="167"/>
      <c r="AU2501" s="167"/>
      <c r="AV2501" s="167"/>
      <c r="AW2501" s="167"/>
      <c r="AX2501" s="167"/>
      <c r="AY2501" s="167"/>
      <c r="AZ2501" s="167"/>
      <c r="BA2501" s="167"/>
      <c r="BB2501" s="167"/>
      <c r="BC2501" s="167"/>
      <c r="BD2501" s="167"/>
      <c r="BE2501" s="167"/>
      <c r="BF2501" s="167"/>
      <c r="BG2501" s="167"/>
      <c r="BH2501" s="167"/>
      <c r="BI2501" s="167"/>
      <c r="BJ2501" s="167"/>
      <c r="BK2501" s="167"/>
      <c r="BL2501" s="166"/>
      <c r="BM2501" s="166"/>
      <c r="BN2501" s="166"/>
      <c r="BO2501" s="166"/>
      <c r="BP2501" s="166"/>
      <c r="BQ2501" s="166"/>
      <c r="BR2501" s="166"/>
      <c r="BS2501" s="166"/>
      <c r="BT2501" s="166"/>
      <c r="BU2501" s="166"/>
      <c r="BV2501" s="166"/>
      <c r="BW2501" s="166"/>
      <c r="BX2501" s="166"/>
      <c r="BY2501" s="166"/>
      <c r="BZ2501" s="166"/>
      <c r="CA2501" s="166"/>
      <c r="CB2501" s="166"/>
      <c r="CC2501" s="166"/>
      <c r="CD2501" s="166"/>
      <c r="CE2501" s="166"/>
      <c r="CF2501" s="166"/>
      <c r="CG2501" s="166"/>
      <c r="CH2501" s="166"/>
      <c r="CI2501" s="166"/>
      <c r="CJ2501" s="166"/>
      <c r="CK2501" s="166"/>
      <c r="CL2501" s="166"/>
      <c r="CM2501" s="166"/>
      <c r="CN2501" s="166"/>
      <c r="CO2501" s="166"/>
      <c r="CP2501" s="166"/>
      <c r="CQ2501" s="166"/>
      <c r="CR2501" s="166"/>
      <c r="CS2501" s="166"/>
      <c r="CT2501" s="166"/>
      <c r="CU2501" s="166"/>
      <c r="CV2501" s="166"/>
      <c r="CW2501" s="166"/>
      <c r="CX2501" s="166"/>
      <c r="CY2501" s="166"/>
      <c r="CZ2501" s="166"/>
      <c r="DA2501" s="166"/>
      <c r="DB2501" s="166"/>
      <c r="DC2501" s="166"/>
      <c r="DD2501" s="166"/>
      <c r="DE2501" s="166"/>
      <c r="DF2501" s="166"/>
      <c r="DG2501" s="166"/>
      <c r="DH2501" s="166"/>
      <c r="DI2501" s="166"/>
      <c r="DJ2501" s="166"/>
      <c r="DK2501" s="166"/>
      <c r="DL2501" s="166"/>
      <c r="DM2501" s="166"/>
      <c r="DN2501" s="166"/>
      <c r="DO2501" s="166"/>
      <c r="DP2501" s="166"/>
      <c r="DQ2501" s="166"/>
      <c r="DR2501" s="166"/>
      <c r="DS2501" s="166"/>
      <c r="DT2501" s="166"/>
      <c r="DU2501" s="166"/>
      <c r="DV2501" s="166"/>
      <c r="DW2501" s="166"/>
      <c r="DX2501" s="166"/>
      <c r="DY2501" s="166"/>
      <c r="DZ2501" s="166"/>
      <c r="EA2501" s="166"/>
      <c r="EB2501" s="166"/>
      <c r="EC2501" s="166"/>
      <c r="ED2501" s="166"/>
      <c r="EE2501" s="166"/>
      <c r="EF2501" s="166"/>
      <c r="EG2501" s="166"/>
      <c r="EH2501" s="166"/>
      <c r="EI2501" s="166"/>
      <c r="EJ2501" s="166"/>
      <c r="EK2501" s="166"/>
      <c r="EL2501" s="166"/>
      <c r="EM2501" s="166"/>
      <c r="EN2501" s="166"/>
      <c r="EO2501" s="166"/>
      <c r="EP2501" s="166"/>
      <c r="EQ2501" s="166"/>
      <c r="ER2501" s="166"/>
      <c r="ES2501" s="166"/>
      <c r="ET2501" s="166"/>
      <c r="EU2501" s="166"/>
      <c r="EV2501" s="166"/>
      <c r="EW2501" s="166"/>
      <c r="EX2501" s="166"/>
      <c r="EY2501" s="166"/>
      <c r="EZ2501" s="166"/>
      <c r="FA2501" s="166"/>
      <c r="FB2501" s="166"/>
      <c r="FC2501" s="166"/>
      <c r="FD2501" s="166"/>
      <c r="FE2501" s="166"/>
      <c r="FF2501" s="166"/>
      <c r="FG2501" s="166"/>
      <c r="FH2501" s="166"/>
      <c r="FI2501" s="166"/>
      <c r="FJ2501" s="166"/>
    </row>
    <row r="2502" spans="13:166" s="19" customFormat="1">
      <c r="M2502" s="166"/>
      <c r="N2502" s="166"/>
      <c r="O2502" s="166"/>
      <c r="P2502" s="166"/>
      <c r="Q2502" s="166"/>
      <c r="R2502" s="166"/>
      <c r="S2502" s="166"/>
      <c r="T2502" s="166"/>
      <c r="U2502" s="166"/>
      <c r="V2502" s="166"/>
      <c r="W2502" s="166"/>
      <c r="X2502" s="166"/>
      <c r="Y2502" s="166"/>
      <c r="Z2502" s="166"/>
      <c r="AA2502" s="166"/>
      <c r="AB2502" s="166"/>
      <c r="AC2502" s="166"/>
      <c r="AD2502" s="166"/>
      <c r="AE2502" s="166"/>
      <c r="AF2502" s="166"/>
      <c r="AG2502" s="166"/>
      <c r="AH2502" s="167"/>
      <c r="AI2502" s="167"/>
      <c r="AJ2502" s="167"/>
      <c r="AK2502" s="167"/>
      <c r="AL2502" s="167"/>
      <c r="AM2502" s="167"/>
      <c r="AN2502" s="167"/>
      <c r="AO2502" s="167"/>
      <c r="AP2502" s="167"/>
      <c r="AQ2502" s="167"/>
      <c r="AR2502" s="167"/>
      <c r="AS2502" s="167"/>
      <c r="AT2502" s="167"/>
      <c r="AU2502" s="167"/>
      <c r="AV2502" s="167"/>
      <c r="AW2502" s="167"/>
      <c r="AX2502" s="167"/>
      <c r="AY2502" s="167"/>
      <c r="AZ2502" s="167"/>
      <c r="BA2502" s="167"/>
      <c r="BB2502" s="167"/>
      <c r="BC2502" s="167"/>
      <c r="BD2502" s="167"/>
      <c r="BE2502" s="167"/>
      <c r="BF2502" s="167"/>
      <c r="BG2502" s="167"/>
      <c r="BH2502" s="167"/>
      <c r="BI2502" s="167"/>
      <c r="BJ2502" s="167"/>
      <c r="BK2502" s="167"/>
      <c r="BL2502" s="166"/>
      <c r="BM2502" s="166"/>
      <c r="BN2502" s="166"/>
      <c r="BO2502" s="166"/>
      <c r="BP2502" s="166"/>
      <c r="BQ2502" s="166"/>
      <c r="BR2502" s="166"/>
      <c r="BS2502" s="166"/>
      <c r="BT2502" s="166"/>
      <c r="BU2502" s="166"/>
      <c r="BV2502" s="166"/>
      <c r="BW2502" s="166"/>
      <c r="BX2502" s="166"/>
      <c r="BY2502" s="166"/>
      <c r="BZ2502" s="166"/>
      <c r="CA2502" s="166"/>
      <c r="CB2502" s="166"/>
      <c r="CC2502" s="166"/>
      <c r="CD2502" s="166"/>
      <c r="CE2502" s="166"/>
      <c r="CF2502" s="166"/>
      <c r="CG2502" s="166"/>
      <c r="CH2502" s="166"/>
      <c r="CI2502" s="166"/>
      <c r="CJ2502" s="166"/>
      <c r="CK2502" s="166"/>
      <c r="CL2502" s="166"/>
      <c r="CM2502" s="166"/>
      <c r="CN2502" s="166"/>
      <c r="CO2502" s="166"/>
      <c r="CP2502" s="166"/>
      <c r="CQ2502" s="166"/>
      <c r="CR2502" s="166"/>
      <c r="CS2502" s="166"/>
      <c r="CT2502" s="166"/>
      <c r="CU2502" s="166"/>
      <c r="CV2502" s="166"/>
      <c r="CW2502" s="166"/>
      <c r="CX2502" s="166"/>
      <c r="CY2502" s="166"/>
      <c r="CZ2502" s="166"/>
      <c r="DA2502" s="166"/>
      <c r="DB2502" s="166"/>
      <c r="DC2502" s="166"/>
      <c r="DD2502" s="166"/>
      <c r="DE2502" s="166"/>
      <c r="DF2502" s="166"/>
      <c r="DG2502" s="166"/>
      <c r="DH2502" s="166"/>
      <c r="DI2502" s="166"/>
      <c r="DJ2502" s="166"/>
      <c r="DK2502" s="166"/>
      <c r="DL2502" s="166"/>
      <c r="DM2502" s="166"/>
      <c r="DN2502" s="166"/>
      <c r="DO2502" s="166"/>
      <c r="DP2502" s="166"/>
      <c r="DQ2502" s="166"/>
      <c r="DR2502" s="166"/>
      <c r="DS2502" s="166"/>
      <c r="DT2502" s="166"/>
      <c r="DU2502" s="166"/>
      <c r="DV2502" s="166"/>
      <c r="DW2502" s="166"/>
      <c r="DX2502" s="166"/>
      <c r="DY2502" s="166"/>
      <c r="DZ2502" s="166"/>
      <c r="EA2502" s="166"/>
      <c r="EB2502" s="166"/>
      <c r="EC2502" s="166"/>
      <c r="ED2502" s="166"/>
      <c r="EE2502" s="166"/>
      <c r="EF2502" s="166"/>
      <c r="EG2502" s="166"/>
      <c r="EH2502" s="166"/>
      <c r="EI2502" s="166"/>
      <c r="EJ2502" s="166"/>
      <c r="EK2502" s="166"/>
      <c r="EL2502" s="166"/>
      <c r="EM2502" s="166"/>
      <c r="EN2502" s="166"/>
      <c r="EO2502" s="166"/>
      <c r="EP2502" s="166"/>
      <c r="EQ2502" s="166"/>
      <c r="ER2502" s="166"/>
      <c r="ES2502" s="166"/>
      <c r="ET2502" s="166"/>
      <c r="EU2502" s="166"/>
      <c r="EV2502" s="166"/>
      <c r="EW2502" s="166"/>
      <c r="EX2502" s="166"/>
      <c r="EY2502" s="166"/>
      <c r="EZ2502" s="166"/>
      <c r="FA2502" s="166"/>
      <c r="FB2502" s="166"/>
      <c r="FC2502" s="166"/>
      <c r="FD2502" s="166"/>
      <c r="FE2502" s="166"/>
      <c r="FF2502" s="166"/>
      <c r="FG2502" s="166"/>
      <c r="FH2502" s="166"/>
      <c r="FI2502" s="166"/>
      <c r="FJ2502" s="166"/>
    </row>
    <row r="2503" spans="13:166" s="19" customFormat="1">
      <c r="M2503" s="166"/>
      <c r="N2503" s="166"/>
      <c r="O2503" s="166"/>
      <c r="P2503" s="166"/>
      <c r="Q2503" s="166"/>
      <c r="R2503" s="166"/>
      <c r="S2503" s="166"/>
      <c r="T2503" s="166"/>
      <c r="U2503" s="166"/>
      <c r="V2503" s="166"/>
      <c r="W2503" s="166"/>
      <c r="X2503" s="166"/>
      <c r="Y2503" s="166"/>
      <c r="Z2503" s="166"/>
      <c r="AA2503" s="166"/>
      <c r="AB2503" s="166"/>
      <c r="AC2503" s="166"/>
      <c r="AD2503" s="166"/>
      <c r="AE2503" s="166"/>
      <c r="AF2503" s="166"/>
      <c r="AG2503" s="166"/>
      <c r="AH2503" s="167"/>
      <c r="AI2503" s="167"/>
      <c r="AJ2503" s="167"/>
      <c r="AK2503" s="167"/>
      <c r="AL2503" s="167"/>
      <c r="AM2503" s="167"/>
      <c r="AN2503" s="167"/>
      <c r="AO2503" s="167"/>
      <c r="AP2503" s="167"/>
      <c r="AQ2503" s="167"/>
      <c r="AR2503" s="167"/>
      <c r="AS2503" s="167"/>
      <c r="AT2503" s="167"/>
      <c r="AU2503" s="167"/>
      <c r="AV2503" s="167"/>
      <c r="AW2503" s="167"/>
      <c r="AX2503" s="167"/>
      <c r="AY2503" s="167"/>
      <c r="AZ2503" s="167"/>
      <c r="BA2503" s="167"/>
      <c r="BB2503" s="167"/>
      <c r="BC2503" s="167"/>
      <c r="BD2503" s="167"/>
      <c r="BE2503" s="167"/>
      <c r="BF2503" s="167"/>
      <c r="BG2503" s="167"/>
      <c r="BH2503" s="167"/>
      <c r="BI2503" s="167"/>
      <c r="BJ2503" s="167"/>
      <c r="BK2503" s="167"/>
      <c r="BL2503" s="166"/>
      <c r="BM2503" s="166"/>
      <c r="BN2503" s="166"/>
      <c r="BO2503" s="166"/>
      <c r="BP2503" s="166"/>
      <c r="BQ2503" s="166"/>
      <c r="BR2503" s="166"/>
      <c r="BS2503" s="166"/>
      <c r="BT2503" s="166"/>
      <c r="BU2503" s="166"/>
      <c r="BV2503" s="166"/>
      <c r="BW2503" s="166"/>
      <c r="BX2503" s="166"/>
      <c r="BY2503" s="166"/>
      <c r="BZ2503" s="166"/>
      <c r="CA2503" s="166"/>
      <c r="CB2503" s="166"/>
      <c r="CC2503" s="166"/>
      <c r="CD2503" s="166"/>
      <c r="CE2503" s="166"/>
      <c r="CF2503" s="166"/>
      <c r="CG2503" s="166"/>
      <c r="CH2503" s="166"/>
      <c r="CI2503" s="166"/>
      <c r="CJ2503" s="166"/>
      <c r="CK2503" s="166"/>
      <c r="CL2503" s="166"/>
      <c r="CM2503" s="166"/>
      <c r="CN2503" s="166"/>
      <c r="CO2503" s="166"/>
      <c r="CP2503" s="166"/>
      <c r="CQ2503" s="166"/>
      <c r="CR2503" s="166"/>
      <c r="CS2503" s="166"/>
      <c r="CT2503" s="166"/>
      <c r="CU2503" s="166"/>
      <c r="CV2503" s="166"/>
      <c r="CW2503" s="166"/>
      <c r="CX2503" s="166"/>
      <c r="CY2503" s="166"/>
      <c r="CZ2503" s="166"/>
      <c r="DA2503" s="166"/>
      <c r="DB2503" s="166"/>
      <c r="DC2503" s="166"/>
      <c r="DD2503" s="166"/>
      <c r="DE2503" s="166"/>
      <c r="DF2503" s="166"/>
      <c r="DG2503" s="166"/>
      <c r="DH2503" s="166"/>
      <c r="DI2503" s="166"/>
      <c r="DJ2503" s="166"/>
      <c r="DK2503" s="166"/>
      <c r="DL2503" s="166"/>
      <c r="DM2503" s="166"/>
      <c r="DN2503" s="166"/>
      <c r="DO2503" s="166"/>
      <c r="DP2503" s="166"/>
      <c r="DQ2503" s="166"/>
      <c r="DR2503" s="166"/>
      <c r="DS2503" s="166"/>
      <c r="DT2503" s="166"/>
      <c r="DU2503" s="166"/>
      <c r="DV2503" s="166"/>
      <c r="DW2503" s="166"/>
      <c r="DX2503" s="166"/>
      <c r="DY2503" s="166"/>
      <c r="DZ2503" s="166"/>
      <c r="EA2503" s="166"/>
      <c r="EB2503" s="166"/>
      <c r="EC2503" s="166"/>
      <c r="ED2503" s="166"/>
      <c r="EE2503" s="166"/>
      <c r="EF2503" s="166"/>
      <c r="EG2503" s="166"/>
      <c r="EH2503" s="166"/>
      <c r="EI2503" s="166"/>
      <c r="EJ2503" s="166"/>
      <c r="EK2503" s="166"/>
      <c r="EL2503" s="166"/>
      <c r="EM2503" s="166"/>
      <c r="EN2503" s="166"/>
      <c r="EO2503" s="166"/>
      <c r="EP2503" s="166"/>
      <c r="EQ2503" s="166"/>
      <c r="ER2503" s="166"/>
      <c r="ES2503" s="166"/>
      <c r="ET2503" s="166"/>
      <c r="EU2503" s="166"/>
      <c r="EV2503" s="166"/>
      <c r="EW2503" s="166"/>
      <c r="EX2503" s="166"/>
      <c r="EY2503" s="166"/>
      <c r="EZ2503" s="166"/>
      <c r="FA2503" s="166"/>
      <c r="FB2503" s="166"/>
      <c r="FC2503" s="166"/>
      <c r="FD2503" s="166"/>
      <c r="FE2503" s="166"/>
      <c r="FF2503" s="166"/>
      <c r="FG2503" s="166"/>
      <c r="FH2503" s="166"/>
      <c r="FI2503" s="166"/>
      <c r="FJ2503" s="166"/>
    </row>
    <row r="2504" spans="13:166" s="19" customFormat="1">
      <c r="M2504" s="166"/>
      <c r="N2504" s="166"/>
      <c r="O2504" s="166"/>
      <c r="P2504" s="166"/>
      <c r="Q2504" s="166"/>
      <c r="R2504" s="166"/>
      <c r="S2504" s="166"/>
      <c r="T2504" s="166"/>
      <c r="U2504" s="166"/>
      <c r="V2504" s="166"/>
      <c r="W2504" s="166"/>
      <c r="X2504" s="166"/>
      <c r="Y2504" s="166"/>
      <c r="Z2504" s="166"/>
      <c r="AA2504" s="166"/>
      <c r="AB2504" s="166"/>
      <c r="AC2504" s="166"/>
      <c r="AD2504" s="166"/>
      <c r="AE2504" s="166"/>
      <c r="AF2504" s="166"/>
      <c r="AG2504" s="166"/>
      <c r="AH2504" s="167"/>
      <c r="AI2504" s="167"/>
      <c r="AJ2504" s="167"/>
      <c r="AK2504" s="167"/>
      <c r="AL2504" s="167"/>
      <c r="AM2504" s="167"/>
      <c r="AN2504" s="167"/>
      <c r="AO2504" s="167"/>
      <c r="AP2504" s="167"/>
      <c r="AQ2504" s="167"/>
      <c r="AR2504" s="167"/>
      <c r="AS2504" s="167"/>
      <c r="AT2504" s="167"/>
      <c r="AU2504" s="167"/>
      <c r="AV2504" s="167"/>
      <c r="AW2504" s="167"/>
      <c r="AX2504" s="167"/>
      <c r="AY2504" s="167"/>
      <c r="AZ2504" s="167"/>
      <c r="BA2504" s="167"/>
      <c r="BB2504" s="167"/>
      <c r="BC2504" s="167"/>
      <c r="BD2504" s="167"/>
      <c r="BE2504" s="167"/>
      <c r="BF2504" s="167"/>
      <c r="BG2504" s="167"/>
      <c r="BH2504" s="167"/>
      <c r="BI2504" s="167"/>
      <c r="BJ2504" s="167"/>
      <c r="BK2504" s="167"/>
      <c r="BL2504" s="166"/>
      <c r="BM2504" s="166"/>
      <c r="BN2504" s="166"/>
      <c r="BO2504" s="166"/>
      <c r="BP2504" s="166"/>
      <c r="BQ2504" s="166"/>
      <c r="BR2504" s="166"/>
      <c r="BS2504" s="166"/>
      <c r="BT2504" s="166"/>
      <c r="BU2504" s="166"/>
      <c r="BV2504" s="166"/>
      <c r="BW2504" s="166"/>
      <c r="BX2504" s="166"/>
      <c r="BY2504" s="166"/>
      <c r="BZ2504" s="166"/>
      <c r="CA2504" s="166"/>
      <c r="CB2504" s="166"/>
      <c r="CC2504" s="166"/>
      <c r="CD2504" s="166"/>
      <c r="CE2504" s="166"/>
      <c r="CF2504" s="166"/>
      <c r="CG2504" s="166"/>
      <c r="CH2504" s="166"/>
      <c r="CI2504" s="166"/>
      <c r="CJ2504" s="166"/>
      <c r="CK2504" s="166"/>
      <c r="CL2504" s="166"/>
      <c r="CM2504" s="166"/>
      <c r="CN2504" s="166"/>
      <c r="CO2504" s="166"/>
      <c r="CP2504" s="166"/>
      <c r="CQ2504" s="166"/>
      <c r="CR2504" s="166"/>
      <c r="CS2504" s="166"/>
      <c r="CT2504" s="166"/>
      <c r="CU2504" s="166"/>
      <c r="CV2504" s="166"/>
      <c r="CW2504" s="166"/>
      <c r="CX2504" s="166"/>
      <c r="CY2504" s="166"/>
      <c r="CZ2504" s="166"/>
      <c r="DA2504" s="166"/>
      <c r="DB2504" s="166"/>
      <c r="DC2504" s="166"/>
      <c r="DD2504" s="166"/>
      <c r="DE2504" s="166"/>
      <c r="DF2504" s="166"/>
      <c r="DG2504" s="166"/>
      <c r="DH2504" s="166"/>
      <c r="DI2504" s="166"/>
      <c r="DJ2504" s="166"/>
      <c r="DK2504" s="166"/>
      <c r="DL2504" s="166"/>
      <c r="DM2504" s="166"/>
      <c r="DN2504" s="166"/>
      <c r="DO2504" s="166"/>
      <c r="DP2504" s="166"/>
      <c r="DQ2504" s="166"/>
      <c r="DR2504" s="166"/>
      <c r="DS2504" s="166"/>
      <c r="DT2504" s="166"/>
      <c r="DU2504" s="166"/>
      <c r="DV2504" s="166"/>
      <c r="DW2504" s="166"/>
      <c r="DX2504" s="166"/>
      <c r="DY2504" s="166"/>
      <c r="DZ2504" s="166"/>
      <c r="EA2504" s="166"/>
      <c r="EB2504" s="166"/>
      <c r="EC2504" s="166"/>
      <c r="ED2504" s="166"/>
      <c r="EE2504" s="166"/>
      <c r="EF2504" s="166"/>
      <c r="EG2504" s="166"/>
      <c r="EH2504" s="166"/>
      <c r="EI2504" s="166"/>
      <c r="EJ2504" s="166"/>
      <c r="EK2504" s="166"/>
      <c r="EL2504" s="166"/>
      <c r="EM2504" s="166"/>
      <c r="EN2504" s="166"/>
      <c r="EO2504" s="166"/>
      <c r="EP2504" s="166"/>
      <c r="EQ2504" s="166"/>
      <c r="ER2504" s="166"/>
      <c r="ES2504" s="166"/>
      <c r="ET2504" s="166"/>
      <c r="EU2504" s="166"/>
      <c r="EV2504" s="166"/>
      <c r="EW2504" s="166"/>
      <c r="EX2504" s="166"/>
      <c r="EY2504" s="166"/>
      <c r="EZ2504" s="166"/>
      <c r="FA2504" s="166"/>
      <c r="FB2504" s="166"/>
      <c r="FC2504" s="166"/>
      <c r="FD2504" s="166"/>
      <c r="FE2504" s="166"/>
      <c r="FF2504" s="166"/>
      <c r="FG2504" s="166"/>
      <c r="FH2504" s="166"/>
      <c r="FI2504" s="166"/>
      <c r="FJ2504" s="166"/>
    </row>
    <row r="2505" spans="13:166" s="19" customFormat="1">
      <c r="M2505" s="166"/>
      <c r="N2505" s="166"/>
      <c r="O2505" s="166"/>
      <c r="P2505" s="166"/>
      <c r="Q2505" s="166"/>
      <c r="R2505" s="166"/>
      <c r="S2505" s="166"/>
      <c r="T2505" s="166"/>
      <c r="U2505" s="166"/>
      <c r="V2505" s="166"/>
      <c r="W2505" s="166"/>
      <c r="X2505" s="166"/>
      <c r="Y2505" s="166"/>
      <c r="Z2505" s="166"/>
      <c r="AA2505" s="166"/>
      <c r="AB2505" s="166"/>
      <c r="AC2505" s="166"/>
      <c r="AD2505" s="166"/>
      <c r="AE2505" s="166"/>
      <c r="AF2505" s="166"/>
      <c r="AG2505" s="166"/>
      <c r="AH2505" s="167"/>
      <c r="AI2505" s="167"/>
      <c r="AJ2505" s="167"/>
      <c r="AK2505" s="167"/>
      <c r="AL2505" s="167"/>
      <c r="AM2505" s="167"/>
      <c r="AN2505" s="167"/>
      <c r="AO2505" s="167"/>
      <c r="AP2505" s="167"/>
      <c r="AQ2505" s="167"/>
      <c r="AR2505" s="167"/>
      <c r="AS2505" s="167"/>
      <c r="AT2505" s="167"/>
      <c r="AU2505" s="167"/>
      <c r="AV2505" s="167"/>
      <c r="AW2505" s="167"/>
      <c r="AX2505" s="167"/>
      <c r="AY2505" s="167"/>
      <c r="AZ2505" s="167"/>
      <c r="BA2505" s="167"/>
      <c r="BB2505" s="167"/>
      <c r="BC2505" s="167"/>
      <c r="BD2505" s="167"/>
      <c r="BE2505" s="167"/>
      <c r="BF2505" s="167"/>
      <c r="BG2505" s="167"/>
      <c r="BH2505" s="167"/>
      <c r="BI2505" s="167"/>
      <c r="BJ2505" s="167"/>
      <c r="BK2505" s="167"/>
      <c r="BL2505" s="166"/>
      <c r="BM2505" s="166"/>
      <c r="BN2505" s="166"/>
      <c r="BO2505" s="166"/>
      <c r="BP2505" s="166"/>
      <c r="BQ2505" s="166"/>
      <c r="BR2505" s="166"/>
      <c r="BS2505" s="166"/>
      <c r="BT2505" s="166"/>
      <c r="BU2505" s="166"/>
      <c r="BV2505" s="166"/>
      <c r="BW2505" s="166"/>
      <c r="BX2505" s="166"/>
      <c r="BY2505" s="166"/>
      <c r="BZ2505" s="166"/>
      <c r="CA2505" s="166"/>
      <c r="CB2505" s="166"/>
      <c r="CC2505" s="166"/>
      <c r="CD2505" s="166"/>
      <c r="CE2505" s="166"/>
      <c r="CF2505" s="166"/>
      <c r="CG2505" s="166"/>
      <c r="CH2505" s="166"/>
      <c r="CI2505" s="166"/>
      <c r="CJ2505" s="166"/>
      <c r="CK2505" s="166"/>
      <c r="CL2505" s="166"/>
      <c r="CM2505" s="166"/>
      <c r="CN2505" s="166"/>
      <c r="CO2505" s="166"/>
      <c r="CP2505" s="166"/>
      <c r="CQ2505" s="166"/>
      <c r="CR2505" s="166"/>
      <c r="CS2505" s="166"/>
      <c r="CT2505" s="166"/>
      <c r="CU2505" s="166"/>
      <c r="CV2505" s="166"/>
      <c r="CW2505" s="166"/>
      <c r="CX2505" s="166"/>
      <c r="CY2505" s="166"/>
      <c r="CZ2505" s="166"/>
      <c r="DA2505" s="166"/>
      <c r="DB2505" s="166"/>
      <c r="DC2505" s="166"/>
      <c r="DD2505" s="166"/>
      <c r="DE2505" s="166"/>
      <c r="DF2505" s="166"/>
      <c r="DG2505" s="166"/>
      <c r="DH2505" s="166"/>
      <c r="DI2505" s="166"/>
      <c r="DJ2505" s="166"/>
      <c r="DK2505" s="166"/>
      <c r="DL2505" s="166"/>
      <c r="DM2505" s="166"/>
      <c r="DN2505" s="166"/>
      <c r="DO2505" s="166"/>
      <c r="DP2505" s="166"/>
      <c r="DQ2505" s="166"/>
      <c r="DR2505" s="166"/>
      <c r="DS2505" s="166"/>
      <c r="DT2505" s="166"/>
      <c r="DU2505" s="166"/>
      <c r="DV2505" s="166"/>
      <c r="DW2505" s="166"/>
      <c r="DX2505" s="166"/>
      <c r="DY2505" s="166"/>
      <c r="DZ2505" s="166"/>
      <c r="EA2505" s="166"/>
      <c r="EB2505" s="166"/>
      <c r="EC2505" s="166"/>
      <c r="ED2505" s="166"/>
      <c r="EE2505" s="166"/>
      <c r="EF2505" s="166"/>
      <c r="EG2505" s="166"/>
      <c r="EH2505" s="166"/>
      <c r="EI2505" s="166"/>
      <c r="EJ2505" s="166"/>
      <c r="EK2505" s="166"/>
      <c r="EL2505" s="166"/>
      <c r="EM2505" s="166"/>
      <c r="EN2505" s="166"/>
      <c r="EO2505" s="166"/>
      <c r="EP2505" s="166"/>
      <c r="EQ2505" s="166"/>
      <c r="ER2505" s="166"/>
      <c r="ES2505" s="166"/>
      <c r="ET2505" s="166"/>
      <c r="EU2505" s="166"/>
      <c r="EV2505" s="166"/>
      <c r="EW2505" s="166"/>
      <c r="EX2505" s="166"/>
      <c r="EY2505" s="166"/>
      <c r="EZ2505" s="166"/>
      <c r="FA2505" s="166"/>
      <c r="FB2505" s="166"/>
      <c r="FC2505" s="166"/>
      <c r="FD2505" s="166"/>
      <c r="FE2505" s="166"/>
      <c r="FF2505" s="166"/>
      <c r="FG2505" s="166"/>
      <c r="FH2505" s="166"/>
      <c r="FI2505" s="166"/>
      <c r="FJ2505" s="166"/>
    </row>
    <row r="2506" spans="13:166" s="19" customFormat="1">
      <c r="M2506" s="166"/>
      <c r="N2506" s="166"/>
      <c r="O2506" s="166"/>
      <c r="P2506" s="166"/>
      <c r="Q2506" s="166"/>
      <c r="R2506" s="166"/>
      <c r="S2506" s="166"/>
      <c r="T2506" s="166"/>
      <c r="U2506" s="166"/>
      <c r="V2506" s="166"/>
      <c r="W2506" s="166"/>
      <c r="X2506" s="166"/>
      <c r="Y2506" s="166"/>
      <c r="Z2506" s="166"/>
      <c r="AA2506" s="166"/>
      <c r="AB2506" s="166"/>
      <c r="AC2506" s="166"/>
      <c r="AD2506" s="166"/>
      <c r="AE2506" s="166"/>
      <c r="AF2506" s="166"/>
      <c r="AG2506" s="166"/>
      <c r="AH2506" s="167"/>
      <c r="AI2506" s="167"/>
      <c r="AJ2506" s="167"/>
      <c r="AK2506" s="167"/>
      <c r="AL2506" s="167"/>
      <c r="AM2506" s="167"/>
      <c r="AN2506" s="167"/>
      <c r="AO2506" s="167"/>
      <c r="AP2506" s="167"/>
      <c r="AQ2506" s="167"/>
      <c r="AR2506" s="167"/>
      <c r="AS2506" s="167"/>
      <c r="AT2506" s="167"/>
      <c r="AU2506" s="167"/>
      <c r="AV2506" s="167"/>
      <c r="AW2506" s="167"/>
      <c r="AX2506" s="167"/>
      <c r="AY2506" s="167"/>
      <c r="AZ2506" s="167"/>
      <c r="BA2506" s="167"/>
      <c r="BB2506" s="167"/>
      <c r="BC2506" s="167"/>
      <c r="BD2506" s="167"/>
      <c r="BE2506" s="167"/>
      <c r="BF2506" s="167"/>
      <c r="BG2506" s="167"/>
      <c r="BH2506" s="167"/>
      <c r="BI2506" s="167"/>
      <c r="BJ2506" s="167"/>
      <c r="BK2506" s="167"/>
      <c r="BL2506" s="166"/>
      <c r="BM2506" s="166"/>
      <c r="BN2506" s="166"/>
      <c r="BO2506" s="166"/>
      <c r="BP2506" s="166"/>
      <c r="BQ2506" s="166"/>
      <c r="BR2506" s="166"/>
      <c r="BS2506" s="166"/>
      <c r="BT2506" s="166"/>
      <c r="BU2506" s="166"/>
      <c r="BV2506" s="166"/>
      <c r="BW2506" s="166"/>
      <c r="BX2506" s="166"/>
      <c r="BY2506" s="166"/>
      <c r="BZ2506" s="166"/>
      <c r="CA2506" s="166"/>
      <c r="CB2506" s="166"/>
      <c r="CC2506" s="166"/>
      <c r="CD2506" s="166"/>
      <c r="CE2506" s="166"/>
      <c r="CF2506" s="166"/>
      <c r="CG2506" s="166"/>
      <c r="CH2506" s="166"/>
      <c r="CI2506" s="166"/>
      <c r="CJ2506" s="166"/>
      <c r="CK2506" s="166"/>
      <c r="CL2506" s="166"/>
      <c r="CM2506" s="166"/>
      <c r="CN2506" s="166"/>
      <c r="CO2506" s="166"/>
      <c r="CP2506" s="166"/>
      <c r="CQ2506" s="166"/>
      <c r="CR2506" s="166"/>
      <c r="CS2506" s="166"/>
      <c r="CT2506" s="166"/>
      <c r="CU2506" s="166"/>
      <c r="CV2506" s="166"/>
      <c r="CW2506" s="166"/>
      <c r="CX2506" s="166"/>
      <c r="CY2506" s="166"/>
      <c r="CZ2506" s="166"/>
      <c r="DA2506" s="166"/>
      <c r="DB2506" s="166"/>
      <c r="DC2506" s="166"/>
      <c r="DD2506" s="166"/>
      <c r="DE2506" s="166"/>
      <c r="DF2506" s="166"/>
      <c r="DG2506" s="166"/>
      <c r="DH2506" s="166"/>
      <c r="DI2506" s="166"/>
      <c r="DJ2506" s="166"/>
      <c r="DK2506" s="166"/>
      <c r="DL2506" s="166"/>
      <c r="DM2506" s="166"/>
      <c r="DN2506" s="166"/>
      <c r="DO2506" s="166"/>
      <c r="DP2506" s="166"/>
      <c r="DQ2506" s="166"/>
      <c r="DR2506" s="166"/>
      <c r="DS2506" s="166"/>
      <c r="DT2506" s="166"/>
      <c r="DU2506" s="166"/>
      <c r="DV2506" s="166"/>
      <c r="DW2506" s="166"/>
      <c r="DX2506" s="166"/>
      <c r="DY2506" s="166"/>
      <c r="DZ2506" s="166"/>
      <c r="EA2506" s="166"/>
      <c r="EB2506" s="166"/>
      <c r="EC2506" s="166"/>
      <c r="ED2506" s="166"/>
      <c r="EE2506" s="166"/>
      <c r="EF2506" s="166"/>
      <c r="EG2506" s="166"/>
      <c r="EH2506" s="166"/>
      <c r="EI2506" s="166"/>
      <c r="EJ2506" s="166"/>
      <c r="EK2506" s="166"/>
      <c r="EL2506" s="166"/>
      <c r="EM2506" s="166"/>
      <c r="EN2506" s="166"/>
      <c r="EO2506" s="166"/>
      <c r="EP2506" s="166"/>
      <c r="EQ2506" s="166"/>
      <c r="ER2506" s="166"/>
      <c r="ES2506" s="166"/>
      <c r="ET2506" s="166"/>
      <c r="EU2506" s="166"/>
      <c r="EV2506" s="166"/>
      <c r="EW2506" s="166"/>
      <c r="EX2506" s="166"/>
      <c r="EY2506" s="166"/>
      <c r="EZ2506" s="166"/>
      <c r="FA2506" s="166"/>
      <c r="FB2506" s="166"/>
      <c r="FC2506" s="166"/>
      <c r="FD2506" s="166"/>
      <c r="FE2506" s="166"/>
      <c r="FF2506" s="166"/>
      <c r="FG2506" s="166"/>
      <c r="FH2506" s="166"/>
      <c r="FI2506" s="166"/>
      <c r="FJ2506" s="166"/>
    </row>
    <row r="2507" spans="13:166" s="19" customFormat="1">
      <c r="M2507" s="166"/>
      <c r="N2507" s="166"/>
      <c r="O2507" s="166"/>
      <c r="P2507" s="166"/>
      <c r="Q2507" s="166"/>
      <c r="R2507" s="166"/>
      <c r="S2507" s="166"/>
      <c r="T2507" s="166"/>
      <c r="U2507" s="166"/>
      <c r="V2507" s="166"/>
      <c r="W2507" s="166"/>
      <c r="X2507" s="166"/>
      <c r="Y2507" s="166"/>
      <c r="Z2507" s="166"/>
      <c r="AA2507" s="166"/>
      <c r="AB2507" s="166"/>
      <c r="AC2507" s="166"/>
      <c r="AD2507" s="166"/>
      <c r="AE2507" s="166"/>
      <c r="AF2507" s="166"/>
      <c r="AG2507" s="166"/>
      <c r="AH2507" s="167"/>
      <c r="AI2507" s="167"/>
      <c r="AJ2507" s="167"/>
      <c r="AK2507" s="167"/>
      <c r="AL2507" s="167"/>
      <c r="AM2507" s="167"/>
      <c r="AN2507" s="167"/>
      <c r="AO2507" s="167"/>
      <c r="AP2507" s="167"/>
      <c r="AQ2507" s="167"/>
      <c r="AR2507" s="167"/>
      <c r="AS2507" s="167"/>
      <c r="AT2507" s="167"/>
      <c r="AU2507" s="167"/>
      <c r="AV2507" s="167"/>
      <c r="AW2507" s="167"/>
      <c r="AX2507" s="167"/>
      <c r="AY2507" s="167"/>
      <c r="AZ2507" s="167"/>
      <c r="BA2507" s="167"/>
      <c r="BB2507" s="167"/>
      <c r="BC2507" s="167"/>
      <c r="BD2507" s="167"/>
      <c r="BE2507" s="167"/>
      <c r="BF2507" s="167"/>
      <c r="BG2507" s="167"/>
      <c r="BH2507" s="167"/>
      <c r="BI2507" s="167"/>
      <c r="BJ2507" s="167"/>
      <c r="BK2507" s="167"/>
      <c r="BL2507" s="166"/>
      <c r="BM2507" s="166"/>
      <c r="BN2507" s="166"/>
      <c r="BO2507" s="166"/>
      <c r="BP2507" s="166"/>
      <c r="BQ2507" s="166"/>
      <c r="BR2507" s="166"/>
      <c r="BS2507" s="166"/>
      <c r="BT2507" s="166"/>
      <c r="BU2507" s="166"/>
      <c r="BV2507" s="166"/>
      <c r="BW2507" s="166"/>
      <c r="BX2507" s="166"/>
      <c r="BY2507" s="166"/>
      <c r="BZ2507" s="166"/>
      <c r="CA2507" s="166"/>
      <c r="CB2507" s="166"/>
      <c r="CC2507" s="166"/>
      <c r="CD2507" s="166"/>
      <c r="CE2507" s="166"/>
      <c r="CF2507" s="166"/>
      <c r="CG2507" s="166"/>
      <c r="CH2507" s="166"/>
      <c r="CI2507" s="166"/>
      <c r="CJ2507" s="166"/>
      <c r="CK2507" s="166"/>
      <c r="CL2507" s="166"/>
      <c r="CM2507" s="166"/>
      <c r="CN2507" s="166"/>
      <c r="CO2507" s="166"/>
      <c r="CP2507" s="166"/>
      <c r="CQ2507" s="166"/>
      <c r="CR2507" s="166"/>
      <c r="CS2507" s="166"/>
      <c r="CT2507" s="166"/>
      <c r="CU2507" s="166"/>
      <c r="CV2507" s="166"/>
      <c r="CW2507" s="166"/>
      <c r="CX2507" s="166"/>
      <c r="CY2507" s="166"/>
      <c r="CZ2507" s="166"/>
      <c r="DA2507" s="166"/>
      <c r="DB2507" s="166"/>
      <c r="DC2507" s="166"/>
      <c r="DD2507" s="166"/>
      <c r="DE2507" s="166"/>
      <c r="DF2507" s="166"/>
      <c r="DG2507" s="166"/>
      <c r="DH2507" s="166"/>
      <c r="DI2507" s="166"/>
      <c r="DJ2507" s="166"/>
      <c r="DK2507" s="166"/>
      <c r="DL2507" s="166"/>
      <c r="DM2507" s="166"/>
      <c r="DN2507" s="166"/>
      <c r="DO2507" s="166"/>
      <c r="DP2507" s="166"/>
      <c r="DQ2507" s="166"/>
      <c r="DR2507" s="166"/>
      <c r="DS2507" s="166"/>
      <c r="DT2507" s="166"/>
      <c r="DU2507" s="166"/>
      <c r="DV2507" s="166"/>
      <c r="DW2507" s="166"/>
      <c r="DX2507" s="166"/>
      <c r="DY2507" s="166"/>
      <c r="DZ2507" s="166"/>
      <c r="EA2507" s="166"/>
      <c r="EB2507" s="166"/>
      <c r="EC2507" s="166"/>
      <c r="ED2507" s="166"/>
      <c r="EE2507" s="166"/>
      <c r="EF2507" s="166"/>
      <c r="EG2507" s="166"/>
      <c r="EH2507" s="166"/>
      <c r="EI2507" s="166"/>
      <c r="EJ2507" s="166"/>
      <c r="EK2507" s="166"/>
      <c r="EL2507" s="166"/>
      <c r="EM2507" s="166"/>
      <c r="EN2507" s="166"/>
      <c r="EO2507" s="166"/>
      <c r="EP2507" s="166"/>
      <c r="EQ2507" s="166"/>
      <c r="ER2507" s="166"/>
      <c r="ES2507" s="166"/>
      <c r="ET2507" s="166"/>
      <c r="EU2507" s="166"/>
      <c r="EV2507" s="166"/>
      <c r="EW2507" s="166"/>
      <c r="EX2507" s="166"/>
      <c r="EY2507" s="166"/>
      <c r="EZ2507" s="166"/>
      <c r="FA2507" s="166"/>
      <c r="FB2507" s="166"/>
      <c r="FC2507" s="166"/>
      <c r="FD2507" s="166"/>
      <c r="FE2507" s="166"/>
      <c r="FF2507" s="166"/>
      <c r="FG2507" s="166"/>
      <c r="FH2507" s="166"/>
      <c r="FI2507" s="166"/>
      <c r="FJ2507" s="166"/>
    </row>
    <row r="2508" spans="13:166" s="19" customFormat="1">
      <c r="M2508" s="166"/>
      <c r="N2508" s="166"/>
      <c r="O2508" s="166"/>
      <c r="P2508" s="166"/>
      <c r="Q2508" s="166"/>
      <c r="R2508" s="166"/>
      <c r="S2508" s="166"/>
      <c r="T2508" s="166"/>
      <c r="U2508" s="166"/>
      <c r="V2508" s="166"/>
      <c r="W2508" s="166"/>
      <c r="X2508" s="166"/>
      <c r="Y2508" s="166"/>
      <c r="Z2508" s="166"/>
      <c r="AA2508" s="166"/>
      <c r="AB2508" s="166"/>
      <c r="AC2508" s="166"/>
      <c r="AD2508" s="166"/>
      <c r="AE2508" s="166"/>
      <c r="AF2508" s="166"/>
      <c r="AG2508" s="166"/>
      <c r="AH2508" s="167"/>
      <c r="AI2508" s="167"/>
      <c r="AJ2508" s="167"/>
      <c r="AK2508" s="167"/>
      <c r="AL2508" s="167"/>
      <c r="AM2508" s="167"/>
      <c r="AN2508" s="167"/>
      <c r="AO2508" s="167"/>
      <c r="AP2508" s="167"/>
      <c r="AQ2508" s="167"/>
      <c r="AR2508" s="167"/>
      <c r="AS2508" s="167"/>
      <c r="AT2508" s="167"/>
      <c r="AU2508" s="167"/>
      <c r="AV2508" s="167"/>
      <c r="AW2508" s="167"/>
      <c r="AX2508" s="167"/>
      <c r="AY2508" s="167"/>
      <c r="AZ2508" s="167"/>
      <c r="BA2508" s="167"/>
      <c r="BB2508" s="167"/>
      <c r="BC2508" s="167"/>
      <c r="BD2508" s="167"/>
      <c r="BE2508" s="167"/>
      <c r="BF2508" s="167"/>
      <c r="BG2508" s="167"/>
      <c r="BH2508" s="167"/>
      <c r="BI2508" s="167"/>
      <c r="BJ2508" s="167"/>
      <c r="BK2508" s="167"/>
      <c r="BL2508" s="166"/>
      <c r="BM2508" s="166"/>
      <c r="BN2508" s="166"/>
      <c r="BO2508" s="166"/>
      <c r="BP2508" s="166"/>
      <c r="BQ2508" s="166"/>
      <c r="BR2508" s="166"/>
      <c r="BS2508" s="166"/>
      <c r="BT2508" s="166"/>
      <c r="BU2508" s="166"/>
      <c r="BV2508" s="166"/>
      <c r="BW2508" s="166"/>
      <c r="BX2508" s="166"/>
      <c r="BY2508" s="166"/>
      <c r="BZ2508" s="166"/>
      <c r="CA2508" s="166"/>
      <c r="CB2508" s="166"/>
      <c r="CC2508" s="166"/>
      <c r="CD2508" s="166"/>
      <c r="CE2508" s="166"/>
      <c r="CF2508" s="166"/>
      <c r="CG2508" s="166"/>
      <c r="CH2508" s="166"/>
      <c r="CI2508" s="166"/>
      <c r="CJ2508" s="166"/>
      <c r="CK2508" s="166"/>
      <c r="CL2508" s="166"/>
      <c r="CM2508" s="166"/>
      <c r="CN2508" s="166"/>
      <c r="CO2508" s="166"/>
      <c r="CP2508" s="166"/>
      <c r="CQ2508" s="166"/>
      <c r="CR2508" s="166"/>
      <c r="CS2508" s="166"/>
      <c r="CT2508" s="166"/>
      <c r="CU2508" s="166"/>
      <c r="CV2508" s="166"/>
      <c r="CW2508" s="166"/>
      <c r="CX2508" s="166"/>
      <c r="CY2508" s="166"/>
      <c r="CZ2508" s="166"/>
      <c r="DA2508" s="166"/>
      <c r="DB2508" s="166"/>
      <c r="DC2508" s="166"/>
      <c r="DD2508" s="166"/>
      <c r="DE2508" s="166"/>
      <c r="DF2508" s="166"/>
      <c r="DG2508" s="166"/>
      <c r="DH2508" s="166"/>
      <c r="DI2508" s="166"/>
      <c r="DJ2508" s="166"/>
      <c r="DK2508" s="166"/>
      <c r="DL2508" s="166"/>
      <c r="DM2508" s="166"/>
      <c r="DN2508" s="166"/>
      <c r="DO2508" s="166"/>
      <c r="DP2508" s="166"/>
      <c r="DQ2508" s="166"/>
      <c r="DR2508" s="166"/>
      <c r="DS2508" s="166"/>
      <c r="DT2508" s="166"/>
      <c r="DU2508" s="166"/>
      <c r="DV2508" s="166"/>
      <c r="DW2508" s="166"/>
      <c r="DX2508" s="166"/>
      <c r="DY2508" s="166"/>
      <c r="DZ2508" s="166"/>
      <c r="EA2508" s="166"/>
      <c r="EB2508" s="166"/>
      <c r="EC2508" s="166"/>
      <c r="ED2508" s="166"/>
      <c r="EE2508" s="166"/>
      <c r="EF2508" s="166"/>
      <c r="EG2508" s="166"/>
      <c r="EH2508" s="166"/>
      <c r="EI2508" s="166"/>
      <c r="EJ2508" s="166"/>
      <c r="EK2508" s="166"/>
      <c r="EL2508" s="166"/>
      <c r="EM2508" s="166"/>
      <c r="EN2508" s="166"/>
      <c r="EO2508" s="166"/>
      <c r="EP2508" s="166"/>
      <c r="EQ2508" s="166"/>
      <c r="ER2508" s="166"/>
      <c r="ES2508" s="166"/>
      <c r="ET2508" s="166"/>
      <c r="EU2508" s="166"/>
      <c r="EV2508" s="166"/>
      <c r="EW2508" s="166"/>
      <c r="EX2508" s="166"/>
      <c r="EY2508" s="166"/>
      <c r="EZ2508" s="166"/>
      <c r="FA2508" s="166"/>
      <c r="FB2508" s="166"/>
      <c r="FC2508" s="166"/>
      <c r="FD2508" s="166"/>
      <c r="FE2508" s="166"/>
      <c r="FF2508" s="166"/>
      <c r="FG2508" s="166"/>
      <c r="FH2508" s="166"/>
      <c r="FI2508" s="166"/>
      <c r="FJ2508" s="166"/>
    </row>
    <row r="2509" spans="13:166" s="19" customFormat="1">
      <c r="M2509" s="166"/>
      <c r="N2509" s="166"/>
      <c r="O2509" s="166"/>
      <c r="P2509" s="166"/>
      <c r="Q2509" s="166"/>
      <c r="R2509" s="166"/>
      <c r="S2509" s="166"/>
      <c r="T2509" s="166"/>
      <c r="U2509" s="166"/>
      <c r="V2509" s="166"/>
      <c r="W2509" s="166"/>
      <c r="X2509" s="166"/>
      <c r="Y2509" s="166"/>
      <c r="Z2509" s="166"/>
      <c r="AA2509" s="166"/>
      <c r="AB2509" s="166"/>
      <c r="AC2509" s="166"/>
      <c r="AD2509" s="166"/>
      <c r="AE2509" s="166"/>
      <c r="AF2509" s="166"/>
      <c r="AG2509" s="166"/>
      <c r="AH2509" s="167"/>
      <c r="AI2509" s="167"/>
      <c r="AJ2509" s="167"/>
      <c r="AK2509" s="167"/>
      <c r="AL2509" s="167"/>
      <c r="AM2509" s="167"/>
      <c r="AN2509" s="167"/>
      <c r="AO2509" s="167"/>
      <c r="AP2509" s="167"/>
      <c r="AQ2509" s="167"/>
      <c r="AR2509" s="167"/>
      <c r="AS2509" s="167"/>
      <c r="AT2509" s="167"/>
      <c r="AU2509" s="167"/>
      <c r="AV2509" s="167"/>
      <c r="AW2509" s="167"/>
      <c r="AX2509" s="167"/>
      <c r="AY2509" s="167"/>
      <c r="AZ2509" s="167"/>
      <c r="BA2509" s="167"/>
      <c r="BB2509" s="167"/>
      <c r="BC2509" s="167"/>
      <c r="BD2509" s="167"/>
      <c r="BE2509" s="167"/>
      <c r="BF2509" s="167"/>
      <c r="BG2509" s="167"/>
      <c r="BH2509" s="167"/>
      <c r="BI2509" s="167"/>
      <c r="BJ2509" s="167"/>
      <c r="BK2509" s="167"/>
      <c r="BL2509" s="166"/>
      <c r="BM2509" s="166"/>
      <c r="BN2509" s="166"/>
      <c r="BO2509" s="166"/>
      <c r="BP2509" s="166"/>
      <c r="BQ2509" s="166"/>
      <c r="BR2509" s="166"/>
      <c r="BS2509" s="166"/>
      <c r="BT2509" s="166"/>
      <c r="BU2509" s="166"/>
      <c r="BV2509" s="166"/>
      <c r="BW2509" s="166"/>
      <c r="BX2509" s="166"/>
      <c r="BY2509" s="166"/>
      <c r="BZ2509" s="166"/>
      <c r="CA2509" s="166"/>
      <c r="CB2509" s="166"/>
      <c r="CC2509" s="166"/>
      <c r="CD2509" s="166"/>
      <c r="CE2509" s="166"/>
      <c r="CF2509" s="166"/>
      <c r="CG2509" s="166"/>
      <c r="CH2509" s="166"/>
      <c r="CI2509" s="166"/>
      <c r="CJ2509" s="166"/>
      <c r="CK2509" s="166"/>
      <c r="CL2509" s="166"/>
      <c r="CM2509" s="166"/>
      <c r="CN2509" s="166"/>
      <c r="CO2509" s="166"/>
      <c r="CP2509" s="166"/>
      <c r="CQ2509" s="166"/>
      <c r="CR2509" s="166"/>
      <c r="CS2509" s="166"/>
      <c r="CT2509" s="166"/>
      <c r="CU2509" s="166"/>
      <c r="CV2509" s="166"/>
      <c r="CW2509" s="166"/>
      <c r="CX2509" s="166"/>
      <c r="CY2509" s="166"/>
      <c r="CZ2509" s="166"/>
      <c r="DA2509" s="166"/>
      <c r="DB2509" s="166"/>
      <c r="DC2509" s="166"/>
      <c r="DD2509" s="166"/>
      <c r="DE2509" s="166"/>
      <c r="DF2509" s="166"/>
      <c r="DG2509" s="166"/>
      <c r="DH2509" s="166"/>
      <c r="DI2509" s="166"/>
      <c r="DJ2509" s="166"/>
      <c r="DK2509" s="166"/>
      <c r="DL2509" s="166"/>
      <c r="DM2509" s="166"/>
      <c r="DN2509" s="166"/>
      <c r="DO2509" s="166"/>
      <c r="DP2509" s="166"/>
      <c r="DQ2509" s="166"/>
      <c r="DR2509" s="166"/>
      <c r="DS2509" s="166"/>
      <c r="DT2509" s="166"/>
      <c r="DU2509" s="166"/>
      <c r="DV2509" s="166"/>
      <c r="DW2509" s="166"/>
      <c r="DX2509" s="166"/>
      <c r="DY2509" s="166"/>
      <c r="DZ2509" s="166"/>
      <c r="EA2509" s="166"/>
      <c r="EB2509" s="166"/>
      <c r="EC2509" s="166"/>
      <c r="ED2509" s="166"/>
      <c r="EE2509" s="166"/>
      <c r="EF2509" s="166"/>
      <c r="EG2509" s="166"/>
      <c r="EH2509" s="166"/>
      <c r="EI2509" s="166"/>
      <c r="EJ2509" s="166"/>
      <c r="EK2509" s="166"/>
      <c r="EL2509" s="166"/>
      <c r="EM2509" s="166"/>
      <c r="EN2509" s="166"/>
      <c r="EO2509" s="166"/>
      <c r="EP2509" s="166"/>
      <c r="EQ2509" s="166"/>
      <c r="ER2509" s="166"/>
      <c r="ES2509" s="166"/>
      <c r="ET2509" s="166"/>
      <c r="EU2509" s="166"/>
      <c r="EV2509" s="166"/>
      <c r="EW2509" s="166"/>
      <c r="EX2509" s="166"/>
      <c r="EY2509" s="166"/>
      <c r="EZ2509" s="166"/>
      <c r="FA2509" s="166"/>
      <c r="FB2509" s="166"/>
      <c r="FC2509" s="166"/>
      <c r="FD2509" s="166"/>
      <c r="FE2509" s="166"/>
      <c r="FF2509" s="166"/>
      <c r="FG2509" s="166"/>
      <c r="FH2509" s="166"/>
      <c r="FI2509" s="166"/>
      <c r="FJ2509" s="166"/>
    </row>
    <row r="2510" spans="13:166" s="19" customFormat="1">
      <c r="M2510" s="166"/>
      <c r="N2510" s="166"/>
      <c r="O2510" s="166"/>
      <c r="P2510" s="166"/>
      <c r="Q2510" s="166"/>
      <c r="R2510" s="166"/>
      <c r="S2510" s="166"/>
      <c r="T2510" s="166"/>
      <c r="U2510" s="166"/>
      <c r="V2510" s="166"/>
      <c r="W2510" s="166"/>
      <c r="X2510" s="166"/>
      <c r="Y2510" s="166"/>
      <c r="Z2510" s="166"/>
      <c r="AA2510" s="166"/>
      <c r="AB2510" s="166"/>
      <c r="AC2510" s="166"/>
      <c r="AD2510" s="166"/>
      <c r="AE2510" s="166"/>
      <c r="AF2510" s="166"/>
      <c r="AG2510" s="166"/>
      <c r="AH2510" s="167"/>
      <c r="AI2510" s="167"/>
      <c r="AJ2510" s="167"/>
      <c r="AK2510" s="167"/>
      <c r="AL2510" s="167"/>
      <c r="AM2510" s="167"/>
      <c r="AN2510" s="167"/>
      <c r="AO2510" s="167"/>
      <c r="AP2510" s="167"/>
      <c r="AQ2510" s="167"/>
      <c r="AR2510" s="167"/>
      <c r="AS2510" s="167"/>
      <c r="AT2510" s="167"/>
      <c r="AU2510" s="167"/>
      <c r="AV2510" s="167"/>
      <c r="AW2510" s="167"/>
      <c r="AX2510" s="167"/>
      <c r="AY2510" s="167"/>
      <c r="AZ2510" s="167"/>
      <c r="BA2510" s="167"/>
      <c r="BB2510" s="167"/>
      <c r="BC2510" s="167"/>
      <c r="BD2510" s="167"/>
      <c r="BE2510" s="167"/>
      <c r="BF2510" s="167"/>
      <c r="BG2510" s="167"/>
      <c r="BH2510" s="167"/>
      <c r="BI2510" s="167"/>
      <c r="BJ2510" s="167"/>
      <c r="BK2510" s="167"/>
      <c r="BL2510" s="166"/>
      <c r="BM2510" s="166"/>
      <c r="BN2510" s="166"/>
      <c r="BO2510" s="166"/>
      <c r="BP2510" s="166"/>
      <c r="BQ2510" s="166"/>
      <c r="BR2510" s="166"/>
      <c r="BS2510" s="166"/>
      <c r="BT2510" s="166"/>
      <c r="BU2510" s="166"/>
      <c r="BV2510" s="166"/>
      <c r="BW2510" s="166"/>
      <c r="BX2510" s="166"/>
      <c r="BY2510" s="166"/>
      <c r="BZ2510" s="166"/>
      <c r="CA2510" s="166"/>
      <c r="CB2510" s="166"/>
      <c r="CC2510" s="166"/>
      <c r="CD2510" s="166"/>
      <c r="CE2510" s="166"/>
      <c r="CF2510" s="166"/>
      <c r="CG2510" s="166"/>
      <c r="CH2510" s="166"/>
      <c r="CI2510" s="166"/>
      <c r="CJ2510" s="166"/>
      <c r="CK2510" s="166"/>
      <c r="CL2510" s="166"/>
      <c r="CM2510" s="166"/>
      <c r="CN2510" s="166"/>
      <c r="CO2510" s="166"/>
      <c r="CP2510" s="166"/>
      <c r="CQ2510" s="166"/>
      <c r="CR2510" s="166"/>
      <c r="CS2510" s="166"/>
      <c r="CT2510" s="166"/>
      <c r="CU2510" s="166"/>
      <c r="CV2510" s="166"/>
      <c r="CW2510" s="166"/>
      <c r="CX2510" s="166"/>
      <c r="CY2510" s="166"/>
      <c r="CZ2510" s="166"/>
      <c r="DA2510" s="166"/>
      <c r="DB2510" s="166"/>
      <c r="DC2510" s="166"/>
      <c r="DD2510" s="166"/>
      <c r="DE2510" s="166"/>
      <c r="DF2510" s="166"/>
      <c r="DG2510" s="166"/>
      <c r="DH2510" s="166"/>
      <c r="DI2510" s="166"/>
      <c r="DJ2510" s="166"/>
      <c r="DK2510" s="166"/>
      <c r="DL2510" s="166"/>
      <c r="DM2510" s="166"/>
      <c r="DN2510" s="166"/>
      <c r="DO2510" s="166"/>
      <c r="DP2510" s="166"/>
      <c r="DQ2510" s="166"/>
      <c r="DR2510" s="166"/>
      <c r="DS2510" s="166"/>
      <c r="DT2510" s="166"/>
      <c r="DU2510" s="166"/>
      <c r="DV2510" s="166"/>
      <c r="DW2510" s="166"/>
      <c r="DX2510" s="166"/>
      <c r="DY2510" s="166"/>
      <c r="DZ2510" s="166"/>
      <c r="EA2510" s="166"/>
      <c r="EB2510" s="166"/>
      <c r="EC2510" s="166"/>
      <c r="ED2510" s="166"/>
      <c r="EE2510" s="166"/>
      <c r="EF2510" s="166"/>
      <c r="EG2510" s="166"/>
      <c r="EH2510" s="166"/>
      <c r="EI2510" s="166"/>
      <c r="EJ2510" s="166"/>
      <c r="EK2510" s="166"/>
      <c r="EL2510" s="166"/>
      <c r="EM2510" s="166"/>
      <c r="EN2510" s="166"/>
      <c r="EO2510" s="166"/>
      <c r="EP2510" s="166"/>
      <c r="EQ2510" s="166"/>
      <c r="ER2510" s="166"/>
      <c r="ES2510" s="166"/>
      <c r="ET2510" s="166"/>
      <c r="EU2510" s="166"/>
      <c r="EV2510" s="166"/>
      <c r="EW2510" s="166"/>
      <c r="EX2510" s="166"/>
      <c r="EY2510" s="166"/>
      <c r="EZ2510" s="166"/>
      <c r="FA2510" s="166"/>
      <c r="FB2510" s="166"/>
      <c r="FC2510" s="166"/>
      <c r="FD2510" s="166"/>
      <c r="FE2510" s="166"/>
      <c r="FF2510" s="166"/>
      <c r="FG2510" s="166"/>
      <c r="FH2510" s="166"/>
      <c r="FI2510" s="166"/>
      <c r="FJ2510" s="166"/>
    </row>
    <row r="2511" spans="13:166" s="19" customFormat="1">
      <c r="M2511" s="166"/>
      <c r="N2511" s="166"/>
      <c r="O2511" s="166"/>
      <c r="P2511" s="166"/>
      <c r="Q2511" s="166"/>
      <c r="R2511" s="166"/>
      <c r="S2511" s="166"/>
      <c r="T2511" s="166"/>
      <c r="U2511" s="166"/>
      <c r="V2511" s="166"/>
      <c r="W2511" s="166"/>
      <c r="X2511" s="166"/>
      <c r="Y2511" s="166"/>
      <c r="Z2511" s="166"/>
      <c r="AA2511" s="166"/>
      <c r="AB2511" s="166"/>
      <c r="AC2511" s="166"/>
      <c r="AD2511" s="166"/>
      <c r="AE2511" s="166"/>
      <c r="AF2511" s="166"/>
      <c r="AG2511" s="166"/>
      <c r="AH2511" s="167"/>
      <c r="AI2511" s="167"/>
      <c r="AJ2511" s="167"/>
      <c r="AK2511" s="167"/>
      <c r="AL2511" s="167"/>
      <c r="AM2511" s="167"/>
      <c r="AN2511" s="167"/>
      <c r="AO2511" s="167"/>
      <c r="AP2511" s="167"/>
      <c r="AQ2511" s="167"/>
      <c r="AR2511" s="167"/>
      <c r="AS2511" s="167"/>
      <c r="AT2511" s="167"/>
      <c r="AU2511" s="167"/>
      <c r="AV2511" s="167"/>
      <c r="AW2511" s="167"/>
      <c r="AX2511" s="167"/>
      <c r="AY2511" s="167"/>
      <c r="AZ2511" s="167"/>
      <c r="BA2511" s="167"/>
      <c r="BB2511" s="167"/>
      <c r="BC2511" s="167"/>
      <c r="BD2511" s="167"/>
      <c r="BE2511" s="167"/>
      <c r="BF2511" s="167"/>
      <c r="BG2511" s="167"/>
      <c r="BH2511" s="167"/>
      <c r="BI2511" s="167"/>
      <c r="BJ2511" s="167"/>
      <c r="BK2511" s="167"/>
      <c r="BL2511" s="166"/>
      <c r="BM2511" s="166"/>
      <c r="BN2511" s="166"/>
      <c r="BO2511" s="166"/>
      <c r="BP2511" s="166"/>
      <c r="BQ2511" s="166"/>
      <c r="BR2511" s="166"/>
      <c r="BS2511" s="166"/>
      <c r="BT2511" s="166"/>
      <c r="BU2511" s="166"/>
      <c r="BV2511" s="166"/>
      <c r="BW2511" s="166"/>
      <c r="BX2511" s="166"/>
      <c r="BY2511" s="166"/>
      <c r="BZ2511" s="166"/>
      <c r="CA2511" s="166"/>
      <c r="CB2511" s="166"/>
      <c r="CC2511" s="166"/>
      <c r="CD2511" s="166"/>
      <c r="CE2511" s="166"/>
      <c r="CF2511" s="166"/>
      <c r="CG2511" s="166"/>
      <c r="CH2511" s="166"/>
      <c r="CI2511" s="166"/>
      <c r="CJ2511" s="166"/>
      <c r="CK2511" s="166"/>
      <c r="CL2511" s="166"/>
      <c r="CM2511" s="166"/>
      <c r="CN2511" s="166"/>
      <c r="CO2511" s="166"/>
      <c r="CP2511" s="166"/>
      <c r="CQ2511" s="166"/>
      <c r="CR2511" s="166"/>
      <c r="CS2511" s="166"/>
      <c r="CT2511" s="166"/>
      <c r="CU2511" s="166"/>
      <c r="CV2511" s="166"/>
      <c r="CW2511" s="166"/>
      <c r="CX2511" s="166"/>
      <c r="CY2511" s="166"/>
      <c r="CZ2511" s="166"/>
      <c r="DA2511" s="166"/>
      <c r="DB2511" s="166"/>
      <c r="DC2511" s="166"/>
      <c r="DD2511" s="166"/>
      <c r="DE2511" s="166"/>
      <c r="DF2511" s="166"/>
      <c r="DG2511" s="166"/>
      <c r="DH2511" s="166"/>
      <c r="DI2511" s="166"/>
      <c r="DJ2511" s="166"/>
      <c r="DK2511" s="166"/>
      <c r="DL2511" s="166"/>
      <c r="DM2511" s="166"/>
      <c r="DN2511" s="166"/>
      <c r="DO2511" s="166"/>
      <c r="DP2511" s="166"/>
      <c r="DQ2511" s="166"/>
      <c r="DR2511" s="166"/>
      <c r="DS2511" s="166"/>
      <c r="DT2511" s="166"/>
      <c r="DU2511" s="166"/>
      <c r="DV2511" s="166"/>
      <c r="DW2511" s="166"/>
      <c r="DX2511" s="166"/>
      <c r="DY2511" s="166"/>
      <c r="DZ2511" s="166"/>
      <c r="EA2511" s="166"/>
      <c r="EB2511" s="166"/>
      <c r="EC2511" s="166"/>
      <c r="ED2511" s="166"/>
      <c r="EE2511" s="166"/>
      <c r="EF2511" s="166"/>
      <c r="EG2511" s="166"/>
      <c r="EH2511" s="166"/>
      <c r="EI2511" s="166"/>
      <c r="EJ2511" s="166"/>
      <c r="EK2511" s="166"/>
      <c r="EL2511" s="166"/>
      <c r="EM2511" s="166"/>
      <c r="EN2511" s="166"/>
      <c r="EO2511" s="166"/>
      <c r="EP2511" s="166"/>
      <c r="EQ2511" s="166"/>
      <c r="ER2511" s="166"/>
      <c r="ES2511" s="166"/>
      <c r="ET2511" s="166"/>
      <c r="EU2511" s="166"/>
      <c r="EV2511" s="166"/>
      <c r="EW2511" s="166"/>
      <c r="EX2511" s="166"/>
      <c r="EY2511" s="166"/>
      <c r="EZ2511" s="166"/>
      <c r="FA2511" s="166"/>
      <c r="FB2511" s="166"/>
      <c r="FC2511" s="166"/>
      <c r="FD2511" s="166"/>
      <c r="FE2511" s="166"/>
      <c r="FF2511" s="166"/>
      <c r="FG2511" s="166"/>
      <c r="FH2511" s="166"/>
      <c r="FI2511" s="166"/>
      <c r="FJ2511" s="166"/>
    </row>
    <row r="2512" spans="13:166" s="19" customFormat="1">
      <c r="M2512" s="166"/>
      <c r="N2512" s="166"/>
      <c r="O2512" s="166"/>
      <c r="P2512" s="166"/>
      <c r="Q2512" s="166"/>
      <c r="R2512" s="166"/>
      <c r="S2512" s="166"/>
      <c r="T2512" s="166"/>
      <c r="U2512" s="166"/>
      <c r="V2512" s="166"/>
      <c r="W2512" s="166"/>
      <c r="X2512" s="166"/>
      <c r="Y2512" s="166"/>
      <c r="Z2512" s="166"/>
      <c r="AA2512" s="166"/>
      <c r="AB2512" s="166"/>
      <c r="AC2512" s="166"/>
      <c r="AD2512" s="166"/>
      <c r="AE2512" s="166"/>
      <c r="AF2512" s="166"/>
      <c r="AG2512" s="166"/>
      <c r="AH2512" s="167"/>
      <c r="AI2512" s="167"/>
      <c r="AJ2512" s="167"/>
      <c r="AK2512" s="167"/>
      <c r="AL2512" s="167"/>
      <c r="AM2512" s="167"/>
      <c r="AN2512" s="167"/>
      <c r="AO2512" s="167"/>
      <c r="AP2512" s="167"/>
      <c r="AQ2512" s="167"/>
      <c r="AR2512" s="167"/>
      <c r="AS2512" s="167"/>
      <c r="AT2512" s="167"/>
      <c r="AU2512" s="167"/>
      <c r="AV2512" s="167"/>
      <c r="AW2512" s="167"/>
      <c r="AX2512" s="167"/>
      <c r="AY2512" s="167"/>
      <c r="AZ2512" s="167"/>
      <c r="BA2512" s="167"/>
      <c r="BB2512" s="167"/>
      <c r="BC2512" s="167"/>
      <c r="BD2512" s="167"/>
      <c r="BE2512" s="167"/>
      <c r="BF2512" s="167"/>
      <c r="BG2512" s="167"/>
      <c r="BH2512" s="167"/>
      <c r="BI2512" s="167"/>
      <c r="BJ2512" s="167"/>
      <c r="BK2512" s="167"/>
      <c r="BL2512" s="166"/>
      <c r="BM2512" s="166"/>
      <c r="BN2512" s="166"/>
      <c r="BO2512" s="166"/>
      <c r="BP2512" s="166"/>
      <c r="BQ2512" s="166"/>
      <c r="BR2512" s="166"/>
      <c r="BS2512" s="166"/>
      <c r="BT2512" s="166"/>
      <c r="BU2512" s="166"/>
      <c r="BV2512" s="166"/>
      <c r="BW2512" s="166"/>
      <c r="BX2512" s="166"/>
      <c r="BY2512" s="166"/>
      <c r="BZ2512" s="166"/>
      <c r="CA2512" s="166"/>
      <c r="CB2512" s="166"/>
      <c r="CC2512" s="166"/>
      <c r="CD2512" s="166"/>
      <c r="CE2512" s="166"/>
      <c r="CF2512" s="166"/>
      <c r="CG2512" s="166"/>
      <c r="CH2512" s="166"/>
      <c r="CI2512" s="166"/>
      <c r="CJ2512" s="166"/>
      <c r="CK2512" s="166"/>
      <c r="CL2512" s="166"/>
      <c r="CM2512" s="166"/>
      <c r="CN2512" s="166"/>
      <c r="CO2512" s="166"/>
      <c r="CP2512" s="166"/>
      <c r="CQ2512" s="166"/>
      <c r="CR2512" s="166"/>
      <c r="CS2512" s="166"/>
      <c r="CT2512" s="166"/>
      <c r="CU2512" s="166"/>
      <c r="CV2512" s="166"/>
      <c r="CW2512" s="166"/>
      <c r="CX2512" s="166"/>
      <c r="CY2512" s="166"/>
      <c r="CZ2512" s="166"/>
      <c r="DA2512" s="166"/>
      <c r="DB2512" s="166"/>
      <c r="DC2512" s="166"/>
      <c r="DD2512" s="166"/>
      <c r="DE2512" s="166"/>
      <c r="DF2512" s="166"/>
      <c r="DG2512" s="166"/>
      <c r="DH2512" s="166"/>
      <c r="DI2512" s="166"/>
      <c r="DJ2512" s="166"/>
      <c r="DK2512" s="166"/>
      <c r="DL2512" s="166"/>
      <c r="DM2512" s="166"/>
      <c r="DN2512" s="166"/>
      <c r="DO2512" s="166"/>
      <c r="DP2512" s="166"/>
      <c r="DQ2512" s="166"/>
      <c r="DR2512" s="166"/>
      <c r="DS2512" s="166"/>
      <c r="DT2512" s="166"/>
      <c r="DU2512" s="166"/>
      <c r="DV2512" s="166"/>
      <c r="DW2512" s="166"/>
      <c r="DX2512" s="166"/>
      <c r="DY2512" s="166"/>
      <c r="DZ2512" s="166"/>
      <c r="EA2512" s="166"/>
      <c r="EB2512" s="166"/>
      <c r="EC2512" s="166"/>
      <c r="ED2512" s="166"/>
      <c r="EE2512" s="166"/>
      <c r="EF2512" s="166"/>
      <c r="EG2512" s="166"/>
      <c r="EH2512" s="166"/>
      <c r="EI2512" s="166"/>
      <c r="EJ2512" s="166"/>
      <c r="EK2512" s="166"/>
      <c r="EL2512" s="166"/>
      <c r="EM2512" s="166"/>
      <c r="EN2512" s="166"/>
      <c r="EO2512" s="166"/>
      <c r="EP2512" s="166"/>
      <c r="EQ2512" s="166"/>
      <c r="ER2512" s="166"/>
      <c r="ES2512" s="166"/>
      <c r="ET2512" s="166"/>
      <c r="EU2512" s="166"/>
      <c r="EV2512" s="166"/>
      <c r="EW2512" s="166"/>
      <c r="EX2512" s="166"/>
      <c r="EY2512" s="166"/>
      <c r="EZ2512" s="166"/>
      <c r="FA2512" s="166"/>
      <c r="FB2512" s="166"/>
      <c r="FC2512" s="166"/>
      <c r="FD2512" s="166"/>
      <c r="FE2512" s="166"/>
      <c r="FF2512" s="166"/>
      <c r="FG2512" s="166"/>
      <c r="FH2512" s="166"/>
      <c r="FI2512" s="166"/>
      <c r="FJ2512" s="166"/>
    </row>
    <row r="2513" spans="13:166" s="19" customFormat="1">
      <c r="M2513" s="166"/>
      <c r="N2513" s="166"/>
      <c r="O2513" s="166"/>
      <c r="P2513" s="166"/>
      <c r="Q2513" s="166"/>
      <c r="R2513" s="166"/>
      <c r="S2513" s="166"/>
      <c r="T2513" s="166"/>
      <c r="U2513" s="166"/>
      <c r="V2513" s="166"/>
      <c r="W2513" s="166"/>
      <c r="X2513" s="166"/>
      <c r="Y2513" s="166"/>
      <c r="Z2513" s="166"/>
      <c r="AA2513" s="166"/>
      <c r="AB2513" s="166"/>
      <c r="AC2513" s="166"/>
      <c r="AD2513" s="166"/>
      <c r="AE2513" s="166"/>
      <c r="AF2513" s="166"/>
      <c r="AG2513" s="166"/>
      <c r="AH2513" s="167"/>
      <c r="AI2513" s="167"/>
      <c r="AJ2513" s="167"/>
      <c r="AK2513" s="167"/>
      <c r="AL2513" s="167"/>
      <c r="AM2513" s="167"/>
      <c r="AN2513" s="167"/>
      <c r="AO2513" s="167"/>
      <c r="AP2513" s="167"/>
      <c r="AQ2513" s="167"/>
      <c r="AR2513" s="167"/>
      <c r="AS2513" s="167"/>
      <c r="AT2513" s="167"/>
      <c r="AU2513" s="167"/>
      <c r="AV2513" s="167"/>
      <c r="AW2513" s="167"/>
      <c r="AX2513" s="167"/>
      <c r="AY2513" s="167"/>
      <c r="AZ2513" s="167"/>
      <c r="BA2513" s="167"/>
      <c r="BB2513" s="167"/>
      <c r="BC2513" s="167"/>
      <c r="BD2513" s="167"/>
      <c r="BE2513" s="167"/>
      <c r="BF2513" s="167"/>
      <c r="BG2513" s="167"/>
      <c r="BH2513" s="167"/>
      <c r="BI2513" s="167"/>
      <c r="BJ2513" s="167"/>
      <c r="BK2513" s="167"/>
      <c r="BL2513" s="166"/>
      <c r="BM2513" s="166"/>
      <c r="BN2513" s="166"/>
      <c r="BO2513" s="166"/>
      <c r="BP2513" s="166"/>
      <c r="BQ2513" s="166"/>
      <c r="BR2513" s="166"/>
      <c r="BS2513" s="166"/>
      <c r="BT2513" s="166"/>
      <c r="BU2513" s="166"/>
      <c r="BV2513" s="166"/>
      <c r="BW2513" s="166"/>
      <c r="BX2513" s="166"/>
      <c r="BY2513" s="166"/>
      <c r="BZ2513" s="166"/>
      <c r="CA2513" s="166"/>
      <c r="CB2513" s="166"/>
      <c r="CC2513" s="166"/>
      <c r="CD2513" s="166"/>
      <c r="CE2513" s="166"/>
      <c r="CF2513" s="166"/>
      <c r="CG2513" s="166"/>
      <c r="CH2513" s="166"/>
      <c r="CI2513" s="166"/>
      <c r="CJ2513" s="166"/>
      <c r="CK2513" s="166"/>
      <c r="CL2513" s="166"/>
      <c r="CM2513" s="166"/>
      <c r="CN2513" s="166"/>
      <c r="CO2513" s="166"/>
      <c r="CP2513" s="166"/>
      <c r="CQ2513" s="166"/>
      <c r="CR2513" s="166"/>
      <c r="CS2513" s="166"/>
      <c r="CT2513" s="166"/>
      <c r="CU2513" s="166"/>
      <c r="CV2513" s="166"/>
      <c r="CW2513" s="166"/>
      <c r="CX2513" s="166"/>
      <c r="CY2513" s="166"/>
      <c r="CZ2513" s="166"/>
      <c r="DA2513" s="166"/>
      <c r="DB2513" s="166"/>
      <c r="DC2513" s="166"/>
      <c r="DD2513" s="166"/>
      <c r="DE2513" s="166"/>
      <c r="DF2513" s="166"/>
      <c r="DG2513" s="166"/>
      <c r="DH2513" s="166"/>
      <c r="DI2513" s="166"/>
      <c r="DJ2513" s="166"/>
      <c r="DK2513" s="166"/>
      <c r="DL2513" s="166"/>
      <c r="DM2513" s="166"/>
      <c r="DN2513" s="166"/>
      <c r="DO2513" s="166"/>
      <c r="DP2513" s="166"/>
      <c r="DQ2513" s="166"/>
      <c r="DR2513" s="166"/>
      <c r="DS2513" s="166"/>
      <c r="DT2513" s="166"/>
      <c r="DU2513" s="166"/>
      <c r="DV2513" s="166"/>
      <c r="DW2513" s="166"/>
      <c r="DX2513" s="166"/>
      <c r="DY2513" s="166"/>
      <c r="DZ2513" s="166"/>
      <c r="EA2513" s="166"/>
      <c r="EB2513" s="166"/>
      <c r="EC2513" s="166"/>
      <c r="ED2513" s="166"/>
      <c r="EE2513" s="166"/>
      <c r="EF2513" s="166"/>
      <c r="EG2513" s="166"/>
      <c r="EH2513" s="166"/>
      <c r="EI2513" s="166"/>
      <c r="EJ2513" s="166"/>
      <c r="EK2513" s="166"/>
      <c r="EL2513" s="166"/>
      <c r="EM2513" s="166"/>
      <c r="EN2513" s="166"/>
      <c r="EO2513" s="166"/>
      <c r="EP2513" s="166"/>
      <c r="EQ2513" s="166"/>
      <c r="ER2513" s="166"/>
      <c r="ES2513" s="166"/>
      <c r="ET2513" s="166"/>
      <c r="EU2513" s="166"/>
      <c r="EV2513" s="166"/>
      <c r="EW2513" s="166"/>
      <c r="EX2513" s="166"/>
      <c r="EY2513" s="166"/>
      <c r="EZ2513" s="166"/>
      <c r="FA2513" s="166"/>
      <c r="FB2513" s="166"/>
      <c r="FC2513" s="166"/>
      <c r="FD2513" s="166"/>
      <c r="FE2513" s="166"/>
      <c r="FF2513" s="166"/>
      <c r="FG2513" s="166"/>
      <c r="FH2513" s="166"/>
      <c r="FI2513" s="166"/>
      <c r="FJ2513" s="166"/>
    </row>
    <row r="2514" spans="13:166" s="19" customFormat="1">
      <c r="M2514" s="166"/>
      <c r="N2514" s="166"/>
      <c r="O2514" s="166"/>
      <c r="P2514" s="166"/>
      <c r="Q2514" s="166"/>
      <c r="R2514" s="166"/>
      <c r="S2514" s="166"/>
      <c r="T2514" s="166"/>
      <c r="U2514" s="166"/>
      <c r="V2514" s="166"/>
      <c r="W2514" s="166"/>
      <c r="X2514" s="166"/>
      <c r="Y2514" s="166"/>
      <c r="Z2514" s="166"/>
      <c r="AA2514" s="166"/>
      <c r="AB2514" s="166"/>
      <c r="AC2514" s="166"/>
      <c r="AD2514" s="166"/>
      <c r="AE2514" s="166"/>
      <c r="AF2514" s="166"/>
      <c r="AG2514" s="166"/>
      <c r="AH2514" s="167"/>
      <c r="AI2514" s="167"/>
      <c r="AJ2514" s="167"/>
      <c r="AK2514" s="167"/>
      <c r="AL2514" s="167"/>
      <c r="AM2514" s="167"/>
      <c r="AN2514" s="167"/>
      <c r="AO2514" s="167"/>
      <c r="AP2514" s="167"/>
      <c r="AQ2514" s="167"/>
      <c r="AR2514" s="167"/>
      <c r="AS2514" s="167"/>
      <c r="AT2514" s="167"/>
      <c r="AU2514" s="167"/>
      <c r="AV2514" s="167"/>
      <c r="AW2514" s="167"/>
      <c r="AX2514" s="167"/>
      <c r="AY2514" s="167"/>
      <c r="AZ2514" s="167"/>
      <c r="BA2514" s="167"/>
      <c r="BB2514" s="167"/>
      <c r="BC2514" s="167"/>
      <c r="BD2514" s="167"/>
      <c r="BE2514" s="167"/>
      <c r="BF2514" s="167"/>
      <c r="BG2514" s="167"/>
      <c r="BH2514" s="167"/>
      <c r="BI2514" s="167"/>
      <c r="BJ2514" s="167"/>
      <c r="BK2514" s="167"/>
      <c r="BL2514" s="166"/>
      <c r="BM2514" s="166"/>
      <c r="BN2514" s="166"/>
      <c r="BO2514" s="166"/>
      <c r="BP2514" s="166"/>
      <c r="BQ2514" s="166"/>
      <c r="BR2514" s="166"/>
      <c r="BS2514" s="166"/>
      <c r="BT2514" s="166"/>
      <c r="BU2514" s="166"/>
      <c r="BV2514" s="166"/>
      <c r="BW2514" s="166"/>
      <c r="BX2514" s="166"/>
      <c r="BY2514" s="166"/>
      <c r="BZ2514" s="166"/>
      <c r="CA2514" s="166"/>
      <c r="CB2514" s="166"/>
      <c r="CC2514" s="166"/>
      <c r="CD2514" s="166"/>
      <c r="CE2514" s="166"/>
      <c r="CF2514" s="166"/>
      <c r="CG2514" s="166"/>
      <c r="CH2514" s="166"/>
      <c r="CI2514" s="166"/>
      <c r="CJ2514" s="166"/>
      <c r="CK2514" s="166"/>
      <c r="CL2514" s="166"/>
      <c r="CM2514" s="166"/>
      <c r="CN2514" s="166"/>
      <c r="CO2514" s="166"/>
      <c r="CP2514" s="166"/>
      <c r="CQ2514" s="166"/>
      <c r="CR2514" s="166"/>
      <c r="CS2514" s="166"/>
      <c r="CT2514" s="166"/>
      <c r="CU2514" s="166"/>
      <c r="CV2514" s="166"/>
      <c r="CW2514" s="166"/>
      <c r="CX2514" s="166"/>
      <c r="CY2514" s="166"/>
      <c r="CZ2514" s="166"/>
      <c r="DA2514" s="166"/>
      <c r="DB2514" s="166"/>
      <c r="DC2514" s="166"/>
      <c r="DD2514" s="166"/>
      <c r="DE2514" s="166"/>
      <c r="DF2514" s="166"/>
      <c r="DG2514" s="166"/>
      <c r="DH2514" s="166"/>
      <c r="DI2514" s="166"/>
      <c r="DJ2514" s="166"/>
      <c r="DK2514" s="166"/>
      <c r="DL2514" s="166"/>
      <c r="DM2514" s="166"/>
      <c r="DN2514" s="166"/>
      <c r="DO2514" s="166"/>
      <c r="DP2514" s="166"/>
      <c r="DQ2514" s="166"/>
      <c r="DR2514" s="166"/>
      <c r="DS2514" s="166"/>
      <c r="DT2514" s="166"/>
      <c r="DU2514" s="166"/>
      <c r="DV2514" s="166"/>
      <c r="DW2514" s="166"/>
      <c r="DX2514" s="166"/>
      <c r="DY2514" s="166"/>
      <c r="DZ2514" s="166"/>
      <c r="EA2514" s="166"/>
      <c r="EB2514" s="166"/>
      <c r="EC2514" s="166"/>
      <c r="ED2514" s="166"/>
      <c r="EE2514" s="166"/>
      <c r="EF2514" s="166"/>
      <c r="EG2514" s="166"/>
      <c r="EH2514" s="166"/>
      <c r="EI2514" s="166"/>
      <c r="EJ2514" s="166"/>
      <c r="EK2514" s="166"/>
      <c r="EL2514" s="166"/>
      <c r="EM2514" s="166"/>
      <c r="EN2514" s="166"/>
      <c r="EO2514" s="166"/>
      <c r="EP2514" s="166"/>
      <c r="EQ2514" s="166"/>
      <c r="ER2514" s="166"/>
      <c r="ES2514" s="166"/>
      <c r="ET2514" s="166"/>
      <c r="EU2514" s="166"/>
      <c r="EV2514" s="166"/>
      <c r="EW2514" s="166"/>
      <c r="EX2514" s="166"/>
      <c r="EY2514" s="166"/>
      <c r="EZ2514" s="166"/>
      <c r="FA2514" s="166"/>
      <c r="FB2514" s="166"/>
      <c r="FC2514" s="166"/>
      <c r="FD2514" s="166"/>
      <c r="FE2514" s="166"/>
      <c r="FF2514" s="166"/>
      <c r="FG2514" s="166"/>
      <c r="FH2514" s="166"/>
      <c r="FI2514" s="166"/>
      <c r="FJ2514" s="166"/>
    </row>
    <row r="2515" spans="13:166" s="19" customFormat="1">
      <c r="M2515" s="166"/>
      <c r="N2515" s="166"/>
      <c r="O2515" s="166"/>
      <c r="P2515" s="166"/>
      <c r="Q2515" s="166"/>
      <c r="R2515" s="166"/>
      <c r="S2515" s="166"/>
      <c r="T2515" s="166"/>
      <c r="U2515" s="166"/>
      <c r="V2515" s="166"/>
      <c r="W2515" s="166"/>
      <c r="X2515" s="166"/>
      <c r="Y2515" s="166"/>
      <c r="Z2515" s="166"/>
      <c r="AA2515" s="166"/>
      <c r="AB2515" s="166"/>
      <c r="AC2515" s="166"/>
      <c r="AD2515" s="166"/>
      <c r="AE2515" s="166"/>
      <c r="AF2515" s="166"/>
      <c r="AG2515" s="166"/>
      <c r="AH2515" s="167"/>
      <c r="AI2515" s="167"/>
      <c r="AJ2515" s="167"/>
      <c r="AK2515" s="167"/>
      <c r="AL2515" s="167"/>
      <c r="AM2515" s="167"/>
      <c r="AN2515" s="167"/>
      <c r="AO2515" s="167"/>
      <c r="AP2515" s="167"/>
      <c r="AQ2515" s="167"/>
      <c r="AR2515" s="167"/>
      <c r="AS2515" s="167"/>
      <c r="AT2515" s="167"/>
      <c r="AU2515" s="167"/>
      <c r="AV2515" s="167"/>
      <c r="AW2515" s="167"/>
      <c r="AX2515" s="167"/>
      <c r="AY2515" s="167"/>
      <c r="AZ2515" s="167"/>
      <c r="BA2515" s="167"/>
      <c r="BB2515" s="167"/>
      <c r="BC2515" s="167"/>
      <c r="BD2515" s="167"/>
      <c r="BE2515" s="167"/>
      <c r="BF2515" s="167"/>
      <c r="BG2515" s="167"/>
      <c r="BH2515" s="167"/>
      <c r="BI2515" s="167"/>
      <c r="BJ2515" s="167"/>
      <c r="BK2515" s="167"/>
      <c r="BL2515" s="166"/>
      <c r="BM2515" s="166"/>
      <c r="BN2515" s="166"/>
      <c r="BO2515" s="166"/>
      <c r="BP2515" s="166"/>
      <c r="BQ2515" s="166"/>
      <c r="BR2515" s="166"/>
      <c r="BS2515" s="166"/>
      <c r="BT2515" s="166"/>
      <c r="BU2515" s="166"/>
      <c r="BV2515" s="166"/>
      <c r="BW2515" s="166"/>
      <c r="BX2515" s="166"/>
      <c r="BY2515" s="166"/>
      <c r="BZ2515" s="166"/>
      <c r="CA2515" s="166"/>
      <c r="CB2515" s="166"/>
      <c r="CC2515" s="166"/>
      <c r="CD2515" s="166"/>
      <c r="CE2515" s="166"/>
      <c r="CF2515" s="166"/>
      <c r="CG2515" s="166"/>
      <c r="CH2515" s="166"/>
      <c r="CI2515" s="166"/>
      <c r="CJ2515" s="166"/>
      <c r="CK2515" s="166"/>
      <c r="CL2515" s="166"/>
      <c r="CM2515" s="166"/>
      <c r="CN2515" s="166"/>
      <c r="CO2515" s="166"/>
      <c r="CP2515" s="166"/>
      <c r="CQ2515" s="166"/>
      <c r="CR2515" s="166"/>
      <c r="CS2515" s="166"/>
      <c r="CT2515" s="166"/>
      <c r="CU2515" s="166"/>
      <c r="CV2515" s="166"/>
      <c r="CW2515" s="166"/>
      <c r="CX2515" s="166"/>
      <c r="CY2515" s="166"/>
      <c r="CZ2515" s="166"/>
      <c r="DA2515" s="166"/>
      <c r="DB2515" s="166"/>
      <c r="DC2515" s="166"/>
      <c r="DD2515" s="166"/>
      <c r="DE2515" s="166"/>
      <c r="DF2515" s="166"/>
      <c r="DG2515" s="166"/>
      <c r="DH2515" s="166"/>
      <c r="DI2515" s="166"/>
      <c r="DJ2515" s="166"/>
      <c r="DK2515" s="166"/>
      <c r="DL2515" s="166"/>
      <c r="DM2515" s="166"/>
      <c r="DN2515" s="166"/>
      <c r="DO2515" s="166"/>
      <c r="DP2515" s="166"/>
      <c r="DQ2515" s="166"/>
      <c r="DR2515" s="166"/>
      <c r="DS2515" s="166"/>
      <c r="DT2515" s="166"/>
      <c r="DU2515" s="166"/>
      <c r="DV2515" s="166"/>
      <c r="DW2515" s="166"/>
      <c r="DX2515" s="166"/>
      <c r="DY2515" s="166"/>
      <c r="DZ2515" s="166"/>
      <c r="EA2515" s="166"/>
      <c r="EB2515" s="166"/>
      <c r="EC2515" s="166"/>
      <c r="ED2515" s="166"/>
      <c r="EE2515" s="166"/>
      <c r="EF2515" s="166"/>
      <c r="EG2515" s="166"/>
      <c r="EH2515" s="166"/>
      <c r="EI2515" s="166"/>
      <c r="EJ2515" s="166"/>
      <c r="EK2515" s="166"/>
      <c r="EL2515" s="166"/>
      <c r="EM2515" s="166"/>
      <c r="EN2515" s="166"/>
      <c r="EO2515" s="166"/>
      <c r="EP2515" s="166"/>
      <c r="EQ2515" s="166"/>
      <c r="ER2515" s="166"/>
      <c r="ES2515" s="166"/>
      <c r="ET2515" s="166"/>
      <c r="EU2515" s="166"/>
      <c r="EV2515" s="166"/>
      <c r="EW2515" s="166"/>
      <c r="EX2515" s="166"/>
      <c r="EY2515" s="166"/>
      <c r="EZ2515" s="166"/>
      <c r="FA2515" s="166"/>
      <c r="FB2515" s="166"/>
      <c r="FC2515" s="166"/>
      <c r="FD2515" s="166"/>
      <c r="FE2515" s="166"/>
      <c r="FF2515" s="166"/>
      <c r="FG2515" s="166"/>
      <c r="FH2515" s="166"/>
      <c r="FI2515" s="166"/>
      <c r="FJ2515" s="166"/>
    </row>
    <row r="2516" spans="13:166" s="19" customFormat="1">
      <c r="M2516" s="166"/>
      <c r="N2516" s="166"/>
      <c r="O2516" s="166"/>
      <c r="P2516" s="166"/>
      <c r="Q2516" s="166"/>
      <c r="R2516" s="166"/>
      <c r="S2516" s="166"/>
      <c r="T2516" s="166"/>
      <c r="U2516" s="166"/>
      <c r="V2516" s="166"/>
      <c r="W2516" s="166"/>
      <c r="X2516" s="166"/>
      <c r="Y2516" s="166"/>
      <c r="Z2516" s="166"/>
      <c r="AA2516" s="166"/>
      <c r="AB2516" s="166"/>
      <c r="AC2516" s="166"/>
      <c r="AD2516" s="166"/>
      <c r="AE2516" s="166"/>
      <c r="AF2516" s="166"/>
      <c r="AG2516" s="166"/>
      <c r="AH2516" s="167"/>
      <c r="AI2516" s="167"/>
      <c r="AJ2516" s="167"/>
      <c r="AK2516" s="167"/>
      <c r="AL2516" s="167"/>
      <c r="AM2516" s="167"/>
      <c r="AN2516" s="167"/>
      <c r="AO2516" s="167"/>
      <c r="AP2516" s="167"/>
      <c r="AQ2516" s="167"/>
      <c r="AR2516" s="167"/>
      <c r="AS2516" s="167"/>
      <c r="AT2516" s="167"/>
      <c r="AU2516" s="167"/>
      <c r="AV2516" s="167"/>
      <c r="AW2516" s="167"/>
      <c r="AX2516" s="167"/>
      <c r="AY2516" s="167"/>
      <c r="AZ2516" s="167"/>
      <c r="BA2516" s="167"/>
      <c r="BB2516" s="167"/>
      <c r="BC2516" s="167"/>
      <c r="BD2516" s="167"/>
      <c r="BE2516" s="167"/>
      <c r="BF2516" s="167"/>
      <c r="BG2516" s="167"/>
      <c r="BH2516" s="167"/>
      <c r="BI2516" s="167"/>
      <c r="BJ2516" s="167"/>
      <c r="BK2516" s="167"/>
      <c r="BL2516" s="166"/>
      <c r="BM2516" s="166"/>
      <c r="BN2516" s="166"/>
      <c r="BO2516" s="166"/>
      <c r="BP2516" s="166"/>
      <c r="BQ2516" s="166"/>
      <c r="BR2516" s="166"/>
      <c r="BS2516" s="166"/>
      <c r="BT2516" s="166"/>
      <c r="BU2516" s="166"/>
      <c r="BV2516" s="166"/>
      <c r="BW2516" s="166"/>
      <c r="BX2516" s="166"/>
      <c r="BY2516" s="166"/>
      <c r="BZ2516" s="166"/>
      <c r="CA2516" s="166"/>
      <c r="CB2516" s="166"/>
      <c r="CC2516" s="166"/>
      <c r="CD2516" s="166"/>
      <c r="CE2516" s="166"/>
      <c r="CF2516" s="166"/>
      <c r="CG2516" s="166"/>
      <c r="CH2516" s="166"/>
      <c r="CI2516" s="166"/>
      <c r="CJ2516" s="166"/>
      <c r="CK2516" s="166"/>
      <c r="CL2516" s="166"/>
      <c r="CM2516" s="166"/>
      <c r="CN2516" s="166"/>
      <c r="CO2516" s="166"/>
      <c r="CP2516" s="166"/>
      <c r="CQ2516" s="166"/>
      <c r="CR2516" s="166"/>
      <c r="CS2516" s="166"/>
      <c r="CT2516" s="166"/>
      <c r="CU2516" s="166"/>
      <c r="CV2516" s="166"/>
      <c r="CW2516" s="166"/>
      <c r="CX2516" s="166"/>
      <c r="CY2516" s="166"/>
      <c r="CZ2516" s="166"/>
      <c r="DA2516" s="166"/>
      <c r="DB2516" s="166"/>
      <c r="DC2516" s="166"/>
      <c r="DD2516" s="166"/>
      <c r="DE2516" s="166"/>
      <c r="DF2516" s="166"/>
      <c r="DG2516" s="166"/>
      <c r="DH2516" s="166"/>
      <c r="DI2516" s="166"/>
      <c r="DJ2516" s="166"/>
      <c r="DK2516" s="166"/>
      <c r="DL2516" s="166"/>
      <c r="DM2516" s="166"/>
      <c r="DN2516" s="166"/>
      <c r="DO2516" s="166"/>
      <c r="DP2516" s="166"/>
      <c r="DQ2516" s="166"/>
      <c r="DR2516" s="166"/>
      <c r="DS2516" s="166"/>
      <c r="DT2516" s="166"/>
      <c r="DU2516" s="166"/>
      <c r="DV2516" s="166"/>
      <c r="DW2516" s="166"/>
      <c r="DX2516" s="166"/>
      <c r="DY2516" s="166"/>
      <c r="DZ2516" s="166"/>
      <c r="EA2516" s="166"/>
      <c r="EB2516" s="166"/>
      <c r="EC2516" s="166"/>
      <c r="ED2516" s="166"/>
      <c r="EE2516" s="166"/>
      <c r="EF2516" s="166"/>
      <c r="EG2516" s="166"/>
      <c r="EH2516" s="166"/>
      <c r="EI2516" s="166"/>
      <c r="EJ2516" s="166"/>
      <c r="EK2516" s="166"/>
      <c r="EL2516" s="166"/>
      <c r="EM2516" s="166"/>
      <c r="EN2516" s="166"/>
      <c r="EO2516" s="166"/>
      <c r="EP2516" s="166"/>
      <c r="EQ2516" s="166"/>
      <c r="ER2516" s="166"/>
      <c r="ES2516" s="166"/>
      <c r="ET2516" s="166"/>
      <c r="EU2516" s="166"/>
      <c r="EV2516" s="166"/>
      <c r="EW2516" s="166"/>
      <c r="EX2516" s="166"/>
      <c r="EY2516" s="166"/>
      <c r="EZ2516" s="166"/>
      <c r="FA2516" s="166"/>
      <c r="FB2516" s="166"/>
      <c r="FC2516" s="166"/>
      <c r="FD2516" s="166"/>
      <c r="FE2516" s="166"/>
      <c r="FF2516" s="166"/>
      <c r="FG2516" s="166"/>
      <c r="FH2516" s="166"/>
      <c r="FI2516" s="166"/>
      <c r="FJ2516" s="166"/>
    </row>
    <row r="2517" spans="13:166" s="19" customFormat="1">
      <c r="M2517" s="166"/>
      <c r="N2517" s="166"/>
      <c r="O2517" s="166"/>
      <c r="P2517" s="166"/>
      <c r="Q2517" s="166"/>
      <c r="R2517" s="166"/>
      <c r="S2517" s="166"/>
      <c r="T2517" s="166"/>
      <c r="U2517" s="166"/>
      <c r="V2517" s="166"/>
      <c r="W2517" s="166"/>
      <c r="X2517" s="166"/>
      <c r="Y2517" s="166"/>
      <c r="Z2517" s="166"/>
      <c r="AA2517" s="166"/>
      <c r="AB2517" s="166"/>
      <c r="AC2517" s="166"/>
      <c r="AD2517" s="166"/>
      <c r="AE2517" s="166"/>
      <c r="AF2517" s="166"/>
      <c r="AG2517" s="166"/>
      <c r="AH2517" s="167"/>
      <c r="AI2517" s="167"/>
      <c r="AJ2517" s="167"/>
      <c r="AK2517" s="167"/>
      <c r="AL2517" s="167"/>
      <c r="AM2517" s="167"/>
      <c r="AN2517" s="167"/>
      <c r="AO2517" s="167"/>
      <c r="AP2517" s="167"/>
      <c r="AQ2517" s="167"/>
      <c r="AR2517" s="167"/>
      <c r="AS2517" s="167"/>
      <c r="AT2517" s="167"/>
      <c r="AU2517" s="167"/>
      <c r="AV2517" s="167"/>
      <c r="AW2517" s="167"/>
      <c r="AX2517" s="167"/>
      <c r="AY2517" s="167"/>
      <c r="AZ2517" s="167"/>
      <c r="BA2517" s="167"/>
      <c r="BB2517" s="167"/>
      <c r="BC2517" s="167"/>
      <c r="BD2517" s="167"/>
      <c r="BE2517" s="167"/>
      <c r="BF2517" s="167"/>
      <c r="BG2517" s="167"/>
      <c r="BH2517" s="167"/>
      <c r="BI2517" s="167"/>
      <c r="BJ2517" s="167"/>
      <c r="BK2517" s="167"/>
      <c r="BL2517" s="166"/>
      <c r="BM2517" s="166"/>
      <c r="BN2517" s="166"/>
      <c r="BO2517" s="166"/>
      <c r="BP2517" s="166"/>
      <c r="BQ2517" s="166"/>
      <c r="BR2517" s="166"/>
      <c r="BS2517" s="166"/>
      <c r="BT2517" s="166"/>
      <c r="BU2517" s="166"/>
      <c r="BV2517" s="166"/>
      <c r="BW2517" s="166"/>
      <c r="BX2517" s="166"/>
      <c r="BY2517" s="166"/>
      <c r="BZ2517" s="166"/>
      <c r="CA2517" s="166"/>
      <c r="CB2517" s="166"/>
      <c r="CC2517" s="166"/>
      <c r="CD2517" s="166"/>
      <c r="CE2517" s="166"/>
      <c r="CF2517" s="166"/>
      <c r="CG2517" s="166"/>
      <c r="CH2517" s="166"/>
      <c r="CI2517" s="166"/>
      <c r="CJ2517" s="166"/>
      <c r="CK2517" s="166"/>
      <c r="CL2517" s="166"/>
      <c r="CM2517" s="166"/>
      <c r="CN2517" s="166"/>
      <c r="CO2517" s="166"/>
      <c r="CP2517" s="166"/>
      <c r="CQ2517" s="166"/>
      <c r="CR2517" s="166"/>
      <c r="CS2517" s="166"/>
      <c r="CT2517" s="166"/>
      <c r="CU2517" s="166"/>
      <c r="CV2517" s="166"/>
      <c r="CW2517" s="166"/>
      <c r="CX2517" s="166"/>
      <c r="CY2517" s="166"/>
      <c r="CZ2517" s="166"/>
      <c r="DA2517" s="166"/>
      <c r="DB2517" s="166"/>
      <c r="DC2517" s="166"/>
      <c r="DD2517" s="166"/>
      <c r="DE2517" s="166"/>
      <c r="DF2517" s="166"/>
      <c r="DG2517" s="166"/>
      <c r="DH2517" s="166"/>
      <c r="DI2517" s="166"/>
      <c r="DJ2517" s="166"/>
      <c r="DK2517" s="166"/>
      <c r="DL2517" s="166"/>
      <c r="DM2517" s="166"/>
      <c r="DN2517" s="166"/>
      <c r="DO2517" s="166"/>
      <c r="DP2517" s="166"/>
      <c r="DQ2517" s="166"/>
      <c r="DR2517" s="166"/>
      <c r="DS2517" s="166"/>
      <c r="DT2517" s="166"/>
      <c r="DU2517" s="166"/>
      <c r="DV2517" s="166"/>
      <c r="DW2517" s="166"/>
      <c r="DX2517" s="166"/>
      <c r="DY2517" s="166"/>
      <c r="DZ2517" s="166"/>
      <c r="EA2517" s="166"/>
      <c r="EB2517" s="166"/>
      <c r="EC2517" s="166"/>
      <c r="ED2517" s="166"/>
      <c r="EE2517" s="166"/>
      <c r="EF2517" s="166"/>
      <c r="EG2517" s="166"/>
      <c r="EH2517" s="166"/>
      <c r="EI2517" s="166"/>
      <c r="EJ2517" s="166"/>
      <c r="EK2517" s="166"/>
      <c r="EL2517" s="166"/>
      <c r="EM2517" s="166"/>
      <c r="EN2517" s="166"/>
      <c r="EO2517" s="166"/>
      <c r="EP2517" s="166"/>
      <c r="EQ2517" s="166"/>
      <c r="ER2517" s="166"/>
      <c r="ES2517" s="166"/>
      <c r="ET2517" s="166"/>
      <c r="EU2517" s="166"/>
      <c r="EV2517" s="166"/>
      <c r="EW2517" s="166"/>
      <c r="EX2517" s="166"/>
      <c r="EY2517" s="166"/>
      <c r="EZ2517" s="166"/>
      <c r="FA2517" s="166"/>
      <c r="FB2517" s="166"/>
      <c r="FC2517" s="166"/>
      <c r="FD2517" s="166"/>
      <c r="FE2517" s="166"/>
      <c r="FF2517" s="166"/>
      <c r="FG2517" s="166"/>
      <c r="FH2517" s="166"/>
      <c r="FI2517" s="166"/>
      <c r="FJ2517" s="166"/>
    </row>
    <row r="2518" spans="13:166" s="19" customFormat="1">
      <c r="M2518" s="166"/>
      <c r="N2518" s="166"/>
      <c r="O2518" s="166"/>
      <c r="P2518" s="166"/>
      <c r="Q2518" s="166"/>
      <c r="R2518" s="166"/>
      <c r="S2518" s="166"/>
      <c r="T2518" s="166"/>
      <c r="U2518" s="166"/>
      <c r="V2518" s="166"/>
      <c r="W2518" s="166"/>
      <c r="X2518" s="166"/>
      <c r="Y2518" s="166"/>
      <c r="Z2518" s="166"/>
      <c r="AA2518" s="166"/>
      <c r="AB2518" s="166"/>
      <c r="AC2518" s="166"/>
      <c r="AD2518" s="166"/>
      <c r="AE2518" s="166"/>
      <c r="AF2518" s="166"/>
      <c r="AG2518" s="166"/>
      <c r="AH2518" s="167"/>
      <c r="AI2518" s="167"/>
      <c r="AJ2518" s="167"/>
      <c r="AK2518" s="167"/>
      <c r="AL2518" s="167"/>
      <c r="AM2518" s="167"/>
      <c r="AN2518" s="167"/>
      <c r="AO2518" s="167"/>
      <c r="AP2518" s="167"/>
      <c r="AQ2518" s="167"/>
      <c r="AR2518" s="167"/>
      <c r="AS2518" s="167"/>
      <c r="AT2518" s="167"/>
      <c r="AU2518" s="167"/>
      <c r="AV2518" s="167"/>
      <c r="AW2518" s="167"/>
      <c r="AX2518" s="167"/>
      <c r="AY2518" s="167"/>
      <c r="AZ2518" s="167"/>
      <c r="BA2518" s="167"/>
      <c r="BB2518" s="167"/>
      <c r="BC2518" s="167"/>
      <c r="BD2518" s="167"/>
      <c r="BE2518" s="167"/>
      <c r="BF2518" s="167"/>
      <c r="BG2518" s="167"/>
      <c r="BH2518" s="167"/>
      <c r="BI2518" s="167"/>
      <c r="BJ2518" s="167"/>
      <c r="BK2518" s="167"/>
      <c r="BL2518" s="166"/>
      <c r="BM2518" s="166"/>
      <c r="BN2518" s="166"/>
      <c r="BO2518" s="166"/>
      <c r="BP2518" s="166"/>
      <c r="BQ2518" s="166"/>
      <c r="BR2518" s="166"/>
      <c r="BS2518" s="166"/>
      <c r="BT2518" s="166"/>
      <c r="BU2518" s="166"/>
      <c r="BV2518" s="166"/>
      <c r="BW2518" s="166"/>
      <c r="BX2518" s="166"/>
      <c r="BY2518" s="166"/>
      <c r="BZ2518" s="166"/>
      <c r="CA2518" s="166"/>
      <c r="CB2518" s="166"/>
      <c r="CC2518" s="166"/>
      <c r="CD2518" s="166"/>
      <c r="CE2518" s="166"/>
      <c r="CF2518" s="166"/>
      <c r="CG2518" s="166"/>
      <c r="CH2518" s="166"/>
      <c r="CI2518" s="166"/>
      <c r="CJ2518" s="166"/>
      <c r="CK2518" s="166"/>
      <c r="CL2518" s="166"/>
      <c r="CM2518" s="166"/>
      <c r="CN2518" s="166"/>
      <c r="CO2518" s="166"/>
      <c r="CP2518" s="166"/>
      <c r="CQ2518" s="166"/>
      <c r="CR2518" s="166"/>
      <c r="CS2518" s="166"/>
      <c r="CT2518" s="166"/>
      <c r="CU2518" s="166"/>
      <c r="CV2518" s="166"/>
      <c r="CW2518" s="166"/>
      <c r="CX2518" s="166"/>
      <c r="CY2518" s="166"/>
      <c r="CZ2518" s="166"/>
      <c r="DA2518" s="166"/>
      <c r="DB2518" s="166"/>
      <c r="DC2518" s="166"/>
      <c r="DD2518" s="166"/>
      <c r="DE2518" s="166"/>
      <c r="DF2518" s="166"/>
      <c r="DG2518" s="166"/>
      <c r="DH2518" s="166"/>
      <c r="DI2518" s="166"/>
      <c r="DJ2518" s="166"/>
      <c r="DK2518" s="166"/>
      <c r="DL2518" s="166"/>
      <c r="DM2518" s="166"/>
      <c r="DN2518" s="166"/>
      <c r="DO2518" s="166"/>
      <c r="DP2518" s="166"/>
      <c r="DQ2518" s="166"/>
      <c r="DR2518" s="166"/>
      <c r="DS2518" s="166"/>
      <c r="DT2518" s="166"/>
      <c r="DU2518" s="166"/>
      <c r="DV2518" s="166"/>
      <c r="DW2518" s="166"/>
      <c r="DX2518" s="166"/>
      <c r="DY2518" s="166"/>
      <c r="DZ2518" s="166"/>
      <c r="EA2518" s="166"/>
      <c r="EB2518" s="166"/>
      <c r="EC2518" s="166"/>
      <c r="ED2518" s="166"/>
      <c r="EE2518" s="166"/>
      <c r="EF2518" s="166"/>
      <c r="EG2518" s="166"/>
      <c r="EH2518" s="166"/>
      <c r="EI2518" s="166"/>
      <c r="EJ2518" s="166"/>
      <c r="EK2518" s="166"/>
      <c r="EL2518" s="166"/>
      <c r="EM2518" s="166"/>
      <c r="EN2518" s="166"/>
      <c r="EO2518" s="166"/>
      <c r="EP2518" s="166"/>
      <c r="EQ2518" s="166"/>
      <c r="ER2518" s="166"/>
      <c r="ES2518" s="166"/>
      <c r="ET2518" s="166"/>
      <c r="EU2518" s="166"/>
      <c r="EV2518" s="166"/>
      <c r="EW2518" s="166"/>
      <c r="EX2518" s="166"/>
      <c r="EY2518" s="166"/>
      <c r="EZ2518" s="166"/>
      <c r="FA2518" s="166"/>
      <c r="FB2518" s="166"/>
      <c r="FC2518" s="166"/>
      <c r="FD2518" s="166"/>
      <c r="FE2518" s="166"/>
      <c r="FF2518" s="166"/>
      <c r="FG2518" s="166"/>
      <c r="FH2518" s="166"/>
      <c r="FI2518" s="166"/>
      <c r="FJ2518" s="166"/>
    </row>
    <row r="2519" spans="13:166" s="19" customFormat="1">
      <c r="M2519" s="166"/>
      <c r="N2519" s="166"/>
      <c r="O2519" s="166"/>
      <c r="P2519" s="166"/>
      <c r="Q2519" s="166"/>
      <c r="R2519" s="166"/>
      <c r="S2519" s="166"/>
      <c r="T2519" s="166"/>
      <c r="U2519" s="166"/>
      <c r="V2519" s="166"/>
      <c r="W2519" s="166"/>
      <c r="X2519" s="166"/>
      <c r="Y2519" s="166"/>
      <c r="Z2519" s="166"/>
      <c r="AA2519" s="166"/>
      <c r="AB2519" s="166"/>
      <c r="AC2519" s="166"/>
      <c r="AD2519" s="166"/>
      <c r="AE2519" s="166"/>
      <c r="AF2519" s="166"/>
      <c r="AG2519" s="166"/>
      <c r="AH2519" s="167"/>
      <c r="AI2519" s="167"/>
      <c r="AJ2519" s="167"/>
      <c r="AK2519" s="167"/>
      <c r="AL2519" s="167"/>
      <c r="AM2519" s="167"/>
      <c r="AN2519" s="167"/>
      <c r="AO2519" s="167"/>
      <c r="AP2519" s="167"/>
      <c r="AQ2519" s="167"/>
      <c r="AR2519" s="167"/>
      <c r="AS2519" s="167"/>
      <c r="AT2519" s="167"/>
      <c r="AU2519" s="167"/>
      <c r="AV2519" s="167"/>
      <c r="AW2519" s="167"/>
      <c r="AX2519" s="167"/>
      <c r="AY2519" s="167"/>
      <c r="AZ2519" s="167"/>
      <c r="BA2519" s="167"/>
      <c r="BB2519" s="167"/>
      <c r="BC2519" s="167"/>
      <c r="BD2519" s="167"/>
      <c r="BE2519" s="167"/>
      <c r="BF2519" s="167"/>
      <c r="BG2519" s="167"/>
      <c r="BH2519" s="167"/>
      <c r="BI2519" s="167"/>
      <c r="BJ2519" s="167"/>
      <c r="BK2519" s="167"/>
      <c r="BL2519" s="166"/>
      <c r="BM2519" s="166"/>
      <c r="BN2519" s="166"/>
      <c r="BO2519" s="166"/>
      <c r="BP2519" s="166"/>
      <c r="BQ2519" s="166"/>
      <c r="BR2519" s="166"/>
      <c r="BS2519" s="166"/>
      <c r="BT2519" s="166"/>
      <c r="BU2519" s="166"/>
      <c r="BV2519" s="166"/>
      <c r="BW2519" s="166"/>
      <c r="BX2519" s="166"/>
      <c r="BY2519" s="166"/>
      <c r="BZ2519" s="166"/>
      <c r="CA2519" s="166"/>
      <c r="CB2519" s="166"/>
      <c r="CC2519" s="166"/>
      <c r="CD2519" s="166"/>
      <c r="CE2519" s="166"/>
      <c r="CF2519" s="166"/>
      <c r="CG2519" s="166"/>
      <c r="CH2519" s="166"/>
      <c r="CI2519" s="166"/>
      <c r="CJ2519" s="166"/>
      <c r="CK2519" s="166"/>
      <c r="CL2519" s="166"/>
      <c r="CM2519" s="166"/>
      <c r="CN2519" s="166"/>
      <c r="CO2519" s="166"/>
      <c r="CP2519" s="166"/>
      <c r="CQ2519" s="166"/>
      <c r="CR2519" s="166"/>
      <c r="CS2519" s="166"/>
      <c r="CT2519" s="166"/>
      <c r="CU2519" s="166"/>
      <c r="CV2519" s="166"/>
      <c r="CW2519" s="166"/>
      <c r="CX2519" s="166"/>
      <c r="CY2519" s="166"/>
      <c r="CZ2519" s="166"/>
      <c r="DA2519" s="166"/>
      <c r="DB2519" s="166"/>
      <c r="DC2519" s="166"/>
      <c r="DD2519" s="166"/>
      <c r="DE2519" s="166"/>
      <c r="DF2519" s="166"/>
      <c r="DG2519" s="166"/>
      <c r="DH2519" s="166"/>
      <c r="DI2519" s="166"/>
      <c r="DJ2519" s="166"/>
      <c r="DK2519" s="166"/>
      <c r="DL2519" s="166"/>
      <c r="DM2519" s="166"/>
      <c r="DN2519" s="166"/>
      <c r="DO2519" s="166"/>
      <c r="DP2519" s="166"/>
      <c r="DQ2519" s="166"/>
      <c r="DR2519" s="166"/>
      <c r="DS2519" s="166"/>
      <c r="DT2519" s="166"/>
      <c r="DU2519" s="166"/>
      <c r="DV2519" s="166"/>
      <c r="DW2519" s="166"/>
      <c r="DX2519" s="166"/>
      <c r="DY2519" s="166"/>
      <c r="DZ2519" s="166"/>
      <c r="EA2519" s="166"/>
      <c r="EB2519" s="166"/>
      <c r="EC2519" s="166"/>
      <c r="ED2519" s="166"/>
      <c r="EE2519" s="166"/>
      <c r="EF2519" s="166"/>
      <c r="EG2519" s="166"/>
      <c r="EH2519" s="166"/>
      <c r="EI2519" s="166"/>
      <c r="EJ2519" s="166"/>
      <c r="EK2519" s="166"/>
      <c r="EL2519" s="166"/>
      <c r="EM2519" s="166"/>
      <c r="EN2519" s="166"/>
      <c r="EO2519" s="166"/>
      <c r="EP2519" s="166"/>
      <c r="EQ2519" s="166"/>
      <c r="ER2519" s="166"/>
      <c r="ES2519" s="166"/>
      <c r="ET2519" s="166"/>
      <c r="EU2519" s="166"/>
      <c r="EV2519" s="166"/>
      <c r="EW2519" s="166"/>
      <c r="EX2519" s="166"/>
      <c r="EY2519" s="166"/>
      <c r="EZ2519" s="166"/>
      <c r="FA2519" s="166"/>
      <c r="FB2519" s="166"/>
      <c r="FC2519" s="166"/>
      <c r="FD2519" s="166"/>
      <c r="FE2519" s="166"/>
      <c r="FF2519" s="166"/>
      <c r="FG2519" s="166"/>
      <c r="FH2519" s="166"/>
      <c r="FI2519" s="166"/>
      <c r="FJ2519" s="166"/>
    </row>
    <row r="2520" spans="13:166" s="19" customFormat="1">
      <c r="M2520" s="166"/>
      <c r="N2520" s="166"/>
      <c r="O2520" s="166"/>
      <c r="P2520" s="166"/>
      <c r="Q2520" s="166"/>
      <c r="R2520" s="166"/>
      <c r="S2520" s="166"/>
      <c r="T2520" s="166"/>
      <c r="U2520" s="166"/>
      <c r="V2520" s="166"/>
      <c r="W2520" s="166"/>
      <c r="X2520" s="166"/>
      <c r="Y2520" s="166"/>
      <c r="Z2520" s="166"/>
      <c r="AA2520" s="166"/>
      <c r="AB2520" s="166"/>
      <c r="AC2520" s="166"/>
      <c r="AD2520" s="166"/>
      <c r="AE2520" s="166"/>
      <c r="AF2520" s="166"/>
      <c r="AG2520" s="166"/>
      <c r="AH2520" s="167"/>
      <c r="AI2520" s="167"/>
      <c r="AJ2520" s="167"/>
      <c r="AK2520" s="167"/>
      <c r="AL2520" s="167"/>
      <c r="AM2520" s="167"/>
      <c r="AN2520" s="167"/>
      <c r="AO2520" s="167"/>
      <c r="AP2520" s="167"/>
      <c r="AQ2520" s="167"/>
      <c r="AR2520" s="167"/>
      <c r="AS2520" s="167"/>
      <c r="AT2520" s="167"/>
      <c r="AU2520" s="167"/>
      <c r="AV2520" s="167"/>
      <c r="AW2520" s="167"/>
      <c r="AX2520" s="167"/>
      <c r="AY2520" s="167"/>
      <c r="AZ2520" s="167"/>
      <c r="BA2520" s="167"/>
      <c r="BB2520" s="167"/>
      <c r="BC2520" s="167"/>
      <c r="BD2520" s="167"/>
      <c r="BE2520" s="167"/>
      <c r="BF2520" s="167"/>
      <c r="BG2520" s="167"/>
      <c r="BH2520" s="167"/>
      <c r="BI2520" s="167"/>
      <c r="BJ2520" s="167"/>
      <c r="BK2520" s="167"/>
      <c r="BL2520" s="166"/>
      <c r="BM2520" s="166"/>
      <c r="BN2520" s="166"/>
      <c r="BO2520" s="166"/>
      <c r="BP2520" s="166"/>
      <c r="BQ2520" s="166"/>
      <c r="BR2520" s="166"/>
      <c r="BS2520" s="166"/>
      <c r="BT2520" s="166"/>
      <c r="BU2520" s="166"/>
      <c r="BV2520" s="166"/>
      <c r="BW2520" s="166"/>
      <c r="BX2520" s="166"/>
      <c r="BY2520" s="166"/>
      <c r="BZ2520" s="166"/>
      <c r="CA2520" s="166"/>
      <c r="CB2520" s="166"/>
      <c r="CC2520" s="166"/>
      <c r="CD2520" s="166"/>
      <c r="CE2520" s="166"/>
      <c r="CF2520" s="166"/>
      <c r="CG2520" s="166"/>
      <c r="CH2520" s="166"/>
      <c r="CI2520" s="166"/>
      <c r="CJ2520" s="166"/>
      <c r="CK2520" s="166"/>
      <c r="CL2520" s="166"/>
      <c r="CM2520" s="166"/>
      <c r="CN2520" s="166"/>
      <c r="CO2520" s="166"/>
      <c r="CP2520" s="166"/>
      <c r="CQ2520" s="166"/>
      <c r="CR2520" s="166"/>
      <c r="CS2520" s="166"/>
      <c r="CT2520" s="166"/>
      <c r="CU2520" s="166"/>
      <c r="CV2520" s="166"/>
      <c r="CW2520" s="166"/>
      <c r="CX2520" s="166"/>
      <c r="CY2520" s="166"/>
      <c r="CZ2520" s="166"/>
      <c r="DA2520" s="166"/>
      <c r="DB2520" s="166"/>
      <c r="DC2520" s="166"/>
      <c r="DD2520" s="166"/>
      <c r="DE2520" s="166"/>
      <c r="DF2520" s="166"/>
      <c r="DG2520" s="166"/>
      <c r="DH2520" s="166"/>
      <c r="DI2520" s="166"/>
      <c r="DJ2520" s="166"/>
      <c r="DK2520" s="166"/>
      <c r="DL2520" s="166"/>
      <c r="DM2520" s="166"/>
      <c r="DN2520" s="166"/>
      <c r="DO2520" s="166"/>
      <c r="DP2520" s="166"/>
      <c r="DQ2520" s="166"/>
      <c r="DR2520" s="166"/>
      <c r="DS2520" s="166"/>
      <c r="DT2520" s="166"/>
      <c r="DU2520" s="166"/>
      <c r="DV2520" s="166"/>
      <c r="DW2520" s="166"/>
      <c r="DX2520" s="166"/>
      <c r="DY2520" s="166"/>
      <c r="DZ2520" s="166"/>
      <c r="EA2520" s="166"/>
      <c r="EB2520" s="166"/>
      <c r="EC2520" s="166"/>
      <c r="ED2520" s="166"/>
      <c r="EE2520" s="166"/>
      <c r="EF2520" s="166"/>
      <c r="EG2520" s="166"/>
      <c r="EH2520" s="166"/>
      <c r="EI2520" s="166"/>
      <c r="EJ2520" s="166"/>
      <c r="EK2520" s="166"/>
      <c r="EL2520" s="166"/>
      <c r="EM2520" s="166"/>
      <c r="EN2520" s="166"/>
      <c r="EO2520" s="166"/>
      <c r="EP2520" s="166"/>
      <c r="EQ2520" s="166"/>
      <c r="ER2520" s="166"/>
      <c r="ES2520" s="166"/>
      <c r="ET2520" s="166"/>
      <c r="EU2520" s="166"/>
      <c r="EV2520" s="166"/>
      <c r="EW2520" s="166"/>
      <c r="EX2520" s="166"/>
      <c r="EY2520" s="166"/>
      <c r="EZ2520" s="166"/>
      <c r="FA2520" s="166"/>
      <c r="FB2520" s="166"/>
      <c r="FC2520" s="166"/>
      <c r="FD2520" s="166"/>
      <c r="FE2520" s="166"/>
      <c r="FF2520" s="166"/>
      <c r="FG2520" s="166"/>
      <c r="FH2520" s="166"/>
      <c r="FI2520" s="166"/>
      <c r="FJ2520" s="166"/>
    </row>
    <row r="2521" spans="13:166" s="19" customFormat="1">
      <c r="M2521" s="166"/>
      <c r="N2521" s="166"/>
      <c r="O2521" s="166"/>
      <c r="P2521" s="166"/>
      <c r="Q2521" s="166"/>
      <c r="R2521" s="166"/>
      <c r="S2521" s="166"/>
      <c r="T2521" s="166"/>
      <c r="U2521" s="166"/>
      <c r="V2521" s="166"/>
      <c r="W2521" s="166"/>
      <c r="X2521" s="166"/>
      <c r="Y2521" s="166"/>
      <c r="Z2521" s="166"/>
      <c r="AA2521" s="166"/>
      <c r="AB2521" s="166"/>
      <c r="AC2521" s="166"/>
      <c r="AD2521" s="166"/>
      <c r="AE2521" s="166"/>
      <c r="AF2521" s="166"/>
      <c r="AG2521" s="166"/>
      <c r="AH2521" s="167"/>
      <c r="AI2521" s="167"/>
      <c r="AJ2521" s="167"/>
      <c r="AK2521" s="167"/>
      <c r="AL2521" s="167"/>
      <c r="AM2521" s="167"/>
      <c r="AN2521" s="167"/>
      <c r="AO2521" s="167"/>
      <c r="AP2521" s="167"/>
      <c r="AQ2521" s="167"/>
      <c r="AR2521" s="167"/>
      <c r="AS2521" s="167"/>
      <c r="AT2521" s="167"/>
      <c r="AU2521" s="167"/>
      <c r="AV2521" s="167"/>
      <c r="AW2521" s="167"/>
      <c r="AX2521" s="167"/>
      <c r="AY2521" s="167"/>
      <c r="AZ2521" s="167"/>
      <c r="BA2521" s="167"/>
      <c r="BB2521" s="167"/>
      <c r="BC2521" s="167"/>
      <c r="BD2521" s="167"/>
      <c r="BE2521" s="167"/>
      <c r="BF2521" s="167"/>
      <c r="BG2521" s="167"/>
      <c r="BH2521" s="167"/>
      <c r="BI2521" s="167"/>
      <c r="BJ2521" s="167"/>
      <c r="BK2521" s="167"/>
      <c r="BL2521" s="166"/>
      <c r="BM2521" s="166"/>
      <c r="BN2521" s="166"/>
      <c r="BO2521" s="166"/>
      <c r="BP2521" s="166"/>
      <c r="BQ2521" s="166"/>
      <c r="BR2521" s="166"/>
      <c r="BS2521" s="166"/>
      <c r="BT2521" s="166"/>
      <c r="BU2521" s="166"/>
      <c r="BV2521" s="166"/>
      <c r="BW2521" s="166"/>
      <c r="BX2521" s="166"/>
      <c r="BY2521" s="166"/>
      <c r="BZ2521" s="166"/>
      <c r="CA2521" s="166"/>
      <c r="CB2521" s="166"/>
      <c r="CC2521" s="166"/>
      <c r="CD2521" s="166"/>
      <c r="CE2521" s="166"/>
      <c r="CF2521" s="166"/>
      <c r="CG2521" s="166"/>
      <c r="CH2521" s="166"/>
      <c r="CI2521" s="166"/>
      <c r="CJ2521" s="166"/>
      <c r="CK2521" s="166"/>
      <c r="CL2521" s="166"/>
      <c r="CM2521" s="166"/>
      <c r="CN2521" s="166"/>
      <c r="CO2521" s="166"/>
      <c r="CP2521" s="166"/>
      <c r="CQ2521" s="166"/>
      <c r="CR2521" s="166"/>
      <c r="CS2521" s="166"/>
      <c r="CT2521" s="166"/>
      <c r="CU2521" s="166"/>
      <c r="CV2521" s="166"/>
      <c r="CW2521" s="166"/>
      <c r="CX2521" s="166"/>
      <c r="CY2521" s="166"/>
      <c r="CZ2521" s="166"/>
      <c r="DA2521" s="166"/>
      <c r="DB2521" s="166"/>
      <c r="DC2521" s="166"/>
      <c r="DD2521" s="166"/>
      <c r="DE2521" s="166"/>
      <c r="DF2521" s="166"/>
      <c r="DG2521" s="166"/>
      <c r="DH2521" s="166"/>
      <c r="DI2521" s="166"/>
      <c r="DJ2521" s="166"/>
      <c r="DK2521" s="166"/>
      <c r="DL2521" s="166"/>
      <c r="DM2521" s="166"/>
      <c r="DN2521" s="166"/>
      <c r="DO2521" s="166"/>
      <c r="DP2521" s="166"/>
      <c r="DQ2521" s="166"/>
      <c r="DR2521" s="166"/>
      <c r="DS2521" s="166"/>
      <c r="DT2521" s="166"/>
      <c r="DU2521" s="166"/>
      <c r="DV2521" s="166"/>
      <c r="DW2521" s="166"/>
      <c r="DX2521" s="166"/>
      <c r="DY2521" s="166"/>
      <c r="DZ2521" s="166"/>
      <c r="EA2521" s="166"/>
      <c r="EB2521" s="166"/>
      <c r="EC2521" s="166"/>
      <c r="ED2521" s="166"/>
      <c r="EE2521" s="166"/>
      <c r="EF2521" s="166"/>
      <c r="EG2521" s="166"/>
      <c r="EH2521" s="166"/>
      <c r="EI2521" s="166"/>
      <c r="EJ2521" s="166"/>
      <c r="EK2521" s="166"/>
      <c r="EL2521" s="166"/>
      <c r="EM2521" s="166"/>
      <c r="EN2521" s="166"/>
      <c r="EO2521" s="166"/>
      <c r="EP2521" s="166"/>
      <c r="EQ2521" s="166"/>
      <c r="ER2521" s="166"/>
      <c r="ES2521" s="166"/>
      <c r="ET2521" s="166"/>
      <c r="EU2521" s="166"/>
      <c r="EV2521" s="166"/>
      <c r="EW2521" s="166"/>
      <c r="EX2521" s="166"/>
      <c r="EY2521" s="166"/>
      <c r="EZ2521" s="166"/>
      <c r="FA2521" s="166"/>
      <c r="FB2521" s="166"/>
      <c r="FC2521" s="166"/>
      <c r="FD2521" s="166"/>
      <c r="FE2521" s="166"/>
      <c r="FF2521" s="166"/>
      <c r="FG2521" s="166"/>
      <c r="FH2521" s="166"/>
      <c r="FI2521" s="166"/>
      <c r="FJ2521" s="166"/>
    </row>
    <row r="2522" spans="13:166" s="19" customFormat="1">
      <c r="M2522" s="166"/>
      <c r="N2522" s="166"/>
      <c r="O2522" s="166"/>
      <c r="P2522" s="166"/>
      <c r="Q2522" s="166"/>
      <c r="R2522" s="166"/>
      <c r="S2522" s="166"/>
      <c r="T2522" s="166"/>
      <c r="U2522" s="166"/>
      <c r="V2522" s="166"/>
      <c r="W2522" s="166"/>
      <c r="X2522" s="166"/>
      <c r="Y2522" s="166"/>
      <c r="Z2522" s="166"/>
      <c r="AA2522" s="166"/>
      <c r="AB2522" s="166"/>
      <c r="AC2522" s="166"/>
      <c r="AD2522" s="166"/>
      <c r="AE2522" s="166"/>
      <c r="AF2522" s="166"/>
      <c r="AG2522" s="166"/>
      <c r="AH2522" s="167"/>
      <c r="AI2522" s="167"/>
      <c r="AJ2522" s="167"/>
      <c r="AK2522" s="167"/>
      <c r="AL2522" s="167"/>
      <c r="AM2522" s="167"/>
      <c r="AN2522" s="167"/>
      <c r="AO2522" s="167"/>
      <c r="AP2522" s="167"/>
      <c r="AQ2522" s="167"/>
      <c r="AR2522" s="167"/>
      <c r="AS2522" s="167"/>
      <c r="AT2522" s="167"/>
      <c r="AU2522" s="167"/>
      <c r="AV2522" s="167"/>
      <c r="AW2522" s="167"/>
      <c r="AX2522" s="167"/>
      <c r="AY2522" s="167"/>
      <c r="AZ2522" s="167"/>
      <c r="BA2522" s="167"/>
      <c r="BB2522" s="167"/>
      <c r="BC2522" s="167"/>
      <c r="BD2522" s="167"/>
      <c r="BE2522" s="167"/>
      <c r="BF2522" s="167"/>
      <c r="BG2522" s="167"/>
      <c r="BH2522" s="167"/>
      <c r="BI2522" s="167"/>
      <c r="BJ2522" s="167"/>
      <c r="BK2522" s="167"/>
      <c r="BL2522" s="166"/>
      <c r="BM2522" s="166"/>
      <c r="BN2522" s="166"/>
      <c r="BO2522" s="166"/>
      <c r="BP2522" s="166"/>
      <c r="BQ2522" s="166"/>
      <c r="BR2522" s="166"/>
      <c r="BS2522" s="166"/>
      <c r="BT2522" s="166"/>
      <c r="BU2522" s="166"/>
      <c r="BV2522" s="166"/>
      <c r="BW2522" s="166"/>
      <c r="BX2522" s="166"/>
      <c r="BY2522" s="166"/>
      <c r="BZ2522" s="166"/>
      <c r="CA2522" s="166"/>
      <c r="CB2522" s="166"/>
      <c r="CC2522" s="166"/>
      <c r="CD2522" s="166"/>
      <c r="CE2522" s="166"/>
      <c r="CF2522" s="166"/>
      <c r="CG2522" s="166"/>
      <c r="CH2522" s="166"/>
      <c r="CI2522" s="166"/>
      <c r="CJ2522" s="166"/>
      <c r="CK2522" s="166"/>
      <c r="CL2522" s="166"/>
      <c r="CM2522" s="166"/>
      <c r="CN2522" s="166"/>
      <c r="CO2522" s="166"/>
      <c r="CP2522" s="166"/>
      <c r="CQ2522" s="166"/>
      <c r="CR2522" s="166"/>
      <c r="CS2522" s="166"/>
      <c r="CT2522" s="166"/>
      <c r="CU2522" s="166"/>
      <c r="CV2522" s="166"/>
      <c r="CW2522" s="166"/>
      <c r="CX2522" s="166"/>
      <c r="CY2522" s="166"/>
      <c r="CZ2522" s="166"/>
      <c r="DA2522" s="166"/>
      <c r="DB2522" s="166"/>
      <c r="DC2522" s="166"/>
      <c r="DD2522" s="166"/>
      <c r="DE2522" s="166"/>
      <c r="DF2522" s="166"/>
      <c r="DG2522" s="166"/>
      <c r="DH2522" s="166"/>
      <c r="DI2522" s="166"/>
      <c r="DJ2522" s="166"/>
      <c r="DK2522" s="166"/>
      <c r="DL2522" s="166"/>
      <c r="DM2522" s="166"/>
      <c r="DN2522" s="166"/>
      <c r="DO2522" s="166"/>
      <c r="DP2522" s="166"/>
      <c r="DQ2522" s="166"/>
      <c r="DR2522" s="166"/>
      <c r="DS2522" s="166"/>
      <c r="DT2522" s="166"/>
      <c r="DU2522" s="166"/>
      <c r="DV2522" s="166"/>
      <c r="DW2522" s="166"/>
      <c r="DX2522" s="166"/>
      <c r="DY2522" s="166"/>
      <c r="DZ2522" s="166"/>
      <c r="EA2522" s="166"/>
      <c r="EB2522" s="166"/>
      <c r="EC2522" s="166"/>
      <c r="ED2522" s="166"/>
      <c r="EE2522" s="166"/>
      <c r="EF2522" s="166"/>
      <c r="EG2522" s="166"/>
      <c r="EH2522" s="166"/>
      <c r="EI2522" s="166"/>
      <c r="EJ2522" s="166"/>
      <c r="EK2522" s="166"/>
      <c r="EL2522" s="166"/>
      <c r="EM2522" s="166"/>
      <c r="EN2522" s="166"/>
      <c r="EO2522" s="166"/>
      <c r="EP2522" s="166"/>
      <c r="EQ2522" s="166"/>
      <c r="ER2522" s="166"/>
      <c r="ES2522" s="166"/>
      <c r="ET2522" s="166"/>
      <c r="EU2522" s="166"/>
      <c r="EV2522" s="166"/>
      <c r="EW2522" s="166"/>
      <c r="EX2522" s="166"/>
      <c r="EY2522" s="166"/>
      <c r="EZ2522" s="166"/>
      <c r="FA2522" s="166"/>
      <c r="FB2522" s="166"/>
      <c r="FC2522" s="166"/>
      <c r="FD2522" s="166"/>
      <c r="FE2522" s="166"/>
      <c r="FF2522" s="166"/>
      <c r="FG2522" s="166"/>
      <c r="FH2522" s="166"/>
      <c r="FI2522" s="166"/>
      <c r="FJ2522" s="166"/>
    </row>
    <row r="2523" spans="13:166" s="19" customFormat="1">
      <c r="M2523" s="166"/>
      <c r="N2523" s="166"/>
      <c r="O2523" s="166"/>
      <c r="P2523" s="166"/>
      <c r="Q2523" s="166"/>
      <c r="R2523" s="166"/>
      <c r="S2523" s="166"/>
      <c r="T2523" s="166"/>
      <c r="U2523" s="166"/>
      <c r="V2523" s="166"/>
      <c r="W2523" s="166"/>
      <c r="X2523" s="166"/>
      <c r="Y2523" s="166"/>
      <c r="Z2523" s="166"/>
      <c r="AA2523" s="166"/>
      <c r="AB2523" s="166"/>
      <c r="AC2523" s="166"/>
      <c r="AD2523" s="166"/>
      <c r="AE2523" s="166"/>
      <c r="AF2523" s="166"/>
      <c r="AG2523" s="166"/>
      <c r="AH2523" s="167"/>
      <c r="AI2523" s="167"/>
      <c r="AJ2523" s="167"/>
      <c r="AK2523" s="167"/>
      <c r="AL2523" s="167"/>
      <c r="AM2523" s="167"/>
      <c r="AN2523" s="167"/>
      <c r="AO2523" s="167"/>
      <c r="AP2523" s="167"/>
      <c r="AQ2523" s="167"/>
      <c r="AR2523" s="167"/>
      <c r="AS2523" s="167"/>
      <c r="AT2523" s="167"/>
      <c r="AU2523" s="167"/>
      <c r="AV2523" s="167"/>
      <c r="AW2523" s="167"/>
      <c r="AX2523" s="167"/>
      <c r="AY2523" s="167"/>
      <c r="AZ2523" s="167"/>
      <c r="BA2523" s="167"/>
      <c r="BB2523" s="167"/>
      <c r="BC2523" s="167"/>
      <c r="BD2523" s="167"/>
      <c r="BE2523" s="167"/>
      <c r="BF2523" s="167"/>
      <c r="BG2523" s="167"/>
      <c r="BH2523" s="167"/>
      <c r="BI2523" s="167"/>
      <c r="BJ2523" s="167"/>
      <c r="BK2523" s="167"/>
      <c r="BL2523" s="166"/>
      <c r="BM2523" s="166"/>
      <c r="BN2523" s="166"/>
      <c r="BO2523" s="166"/>
      <c r="BP2523" s="166"/>
      <c r="BQ2523" s="166"/>
      <c r="BR2523" s="166"/>
      <c r="BS2523" s="166"/>
      <c r="BT2523" s="166"/>
      <c r="BU2523" s="166"/>
      <c r="BV2523" s="166"/>
      <c r="BW2523" s="166"/>
      <c r="BX2523" s="166"/>
      <c r="BY2523" s="166"/>
      <c r="BZ2523" s="166"/>
      <c r="CA2523" s="166"/>
      <c r="CB2523" s="166"/>
      <c r="CC2523" s="166"/>
      <c r="CD2523" s="166"/>
      <c r="CE2523" s="166"/>
      <c r="CF2523" s="166"/>
      <c r="CG2523" s="166"/>
      <c r="CH2523" s="166"/>
      <c r="CI2523" s="166"/>
      <c r="CJ2523" s="166"/>
      <c r="CK2523" s="166"/>
      <c r="CL2523" s="166"/>
      <c r="CM2523" s="166"/>
      <c r="CN2523" s="166"/>
      <c r="CO2523" s="166"/>
      <c r="CP2523" s="166"/>
      <c r="CQ2523" s="166"/>
      <c r="CR2523" s="166"/>
      <c r="CS2523" s="166"/>
      <c r="CT2523" s="166"/>
      <c r="CU2523" s="166"/>
      <c r="CV2523" s="166"/>
      <c r="CW2523" s="166"/>
      <c r="CX2523" s="166"/>
      <c r="CY2523" s="166"/>
      <c r="CZ2523" s="166"/>
      <c r="DA2523" s="166"/>
      <c r="DB2523" s="166"/>
      <c r="DC2523" s="166"/>
      <c r="DD2523" s="166"/>
      <c r="DE2523" s="166"/>
      <c r="DF2523" s="166"/>
      <c r="DG2523" s="166"/>
      <c r="DH2523" s="166"/>
      <c r="DI2523" s="166"/>
      <c r="DJ2523" s="166"/>
      <c r="DK2523" s="166"/>
      <c r="DL2523" s="166"/>
      <c r="DM2523" s="166"/>
      <c r="DN2523" s="166"/>
      <c r="DO2523" s="166"/>
      <c r="DP2523" s="166"/>
      <c r="DQ2523" s="166"/>
      <c r="DR2523" s="166"/>
      <c r="DS2523" s="166"/>
      <c r="DT2523" s="166"/>
      <c r="DU2523" s="166"/>
      <c r="DV2523" s="166"/>
      <c r="DW2523" s="166"/>
      <c r="DX2523" s="166"/>
      <c r="DY2523" s="166"/>
      <c r="DZ2523" s="166"/>
      <c r="EA2523" s="166"/>
      <c r="EB2523" s="166"/>
      <c r="EC2523" s="166"/>
      <c r="ED2523" s="166"/>
      <c r="EE2523" s="166"/>
      <c r="EF2523" s="166"/>
      <c r="EG2523" s="166"/>
      <c r="EH2523" s="166"/>
      <c r="EI2523" s="166"/>
      <c r="EJ2523" s="166"/>
      <c r="EK2523" s="166"/>
      <c r="EL2523" s="166"/>
      <c r="EM2523" s="166"/>
      <c r="EN2523" s="166"/>
      <c r="EO2523" s="166"/>
      <c r="EP2523" s="166"/>
      <c r="EQ2523" s="166"/>
      <c r="ER2523" s="166"/>
      <c r="ES2523" s="166"/>
      <c r="ET2523" s="166"/>
      <c r="EU2523" s="166"/>
      <c r="EV2523" s="166"/>
      <c r="EW2523" s="166"/>
      <c r="EX2523" s="166"/>
      <c r="EY2523" s="166"/>
      <c r="EZ2523" s="166"/>
      <c r="FA2523" s="166"/>
      <c r="FB2523" s="166"/>
      <c r="FC2523" s="166"/>
      <c r="FD2523" s="166"/>
      <c r="FE2523" s="166"/>
      <c r="FF2523" s="166"/>
      <c r="FG2523" s="166"/>
      <c r="FH2523" s="166"/>
      <c r="FI2523" s="166"/>
      <c r="FJ2523" s="166"/>
    </row>
    <row r="2524" spans="13:166" s="19" customFormat="1">
      <c r="M2524" s="166"/>
      <c r="N2524" s="166"/>
      <c r="O2524" s="166"/>
      <c r="P2524" s="166"/>
      <c r="Q2524" s="166"/>
      <c r="R2524" s="166"/>
      <c r="S2524" s="166"/>
      <c r="T2524" s="166"/>
      <c r="U2524" s="166"/>
      <c r="V2524" s="166"/>
      <c r="W2524" s="166"/>
      <c r="X2524" s="166"/>
      <c r="Y2524" s="166"/>
      <c r="Z2524" s="166"/>
      <c r="AA2524" s="166"/>
      <c r="AB2524" s="166"/>
      <c r="AC2524" s="166"/>
      <c r="AD2524" s="166"/>
      <c r="AE2524" s="166"/>
      <c r="AF2524" s="166"/>
      <c r="AG2524" s="166"/>
      <c r="AH2524" s="167"/>
      <c r="AI2524" s="167"/>
      <c r="AJ2524" s="167"/>
      <c r="AK2524" s="167"/>
      <c r="AL2524" s="167"/>
      <c r="AM2524" s="167"/>
      <c r="AN2524" s="167"/>
      <c r="AO2524" s="167"/>
      <c r="AP2524" s="167"/>
      <c r="AQ2524" s="167"/>
      <c r="AR2524" s="167"/>
      <c r="AS2524" s="167"/>
      <c r="AT2524" s="167"/>
      <c r="AU2524" s="167"/>
      <c r="AV2524" s="167"/>
      <c r="AW2524" s="167"/>
      <c r="AX2524" s="167"/>
      <c r="AY2524" s="167"/>
      <c r="AZ2524" s="167"/>
      <c r="BA2524" s="167"/>
      <c r="BB2524" s="167"/>
      <c r="BC2524" s="167"/>
      <c r="BD2524" s="167"/>
      <c r="BE2524" s="167"/>
      <c r="BF2524" s="167"/>
      <c r="BG2524" s="167"/>
      <c r="BH2524" s="167"/>
      <c r="BI2524" s="167"/>
      <c r="BJ2524" s="167"/>
      <c r="BK2524" s="167"/>
      <c r="BL2524" s="166"/>
      <c r="BM2524" s="166"/>
      <c r="BN2524" s="166"/>
      <c r="BO2524" s="166"/>
      <c r="BP2524" s="166"/>
      <c r="BQ2524" s="166"/>
      <c r="BR2524" s="166"/>
      <c r="BS2524" s="166"/>
      <c r="BT2524" s="166"/>
      <c r="BU2524" s="166"/>
      <c r="BV2524" s="166"/>
      <c r="BW2524" s="166"/>
      <c r="BX2524" s="166"/>
      <c r="BY2524" s="166"/>
      <c r="BZ2524" s="166"/>
      <c r="CA2524" s="166"/>
      <c r="CB2524" s="166"/>
      <c r="CC2524" s="166"/>
      <c r="CD2524" s="166"/>
      <c r="CE2524" s="166"/>
      <c r="CF2524" s="166"/>
      <c r="CG2524" s="166"/>
      <c r="CH2524" s="166"/>
      <c r="CI2524" s="166"/>
      <c r="CJ2524" s="166"/>
      <c r="CK2524" s="166"/>
      <c r="CL2524" s="166"/>
      <c r="CM2524" s="166"/>
      <c r="CN2524" s="166"/>
      <c r="CO2524" s="166"/>
      <c r="CP2524" s="166"/>
      <c r="CQ2524" s="166"/>
      <c r="CR2524" s="166"/>
      <c r="CS2524" s="166"/>
      <c r="CT2524" s="166"/>
      <c r="CU2524" s="166"/>
      <c r="CV2524" s="166"/>
      <c r="CW2524" s="166"/>
      <c r="CX2524" s="166"/>
      <c r="CY2524" s="166"/>
      <c r="CZ2524" s="166"/>
      <c r="DA2524" s="166"/>
      <c r="DB2524" s="166"/>
      <c r="DC2524" s="166"/>
      <c r="DD2524" s="166"/>
      <c r="DE2524" s="166"/>
      <c r="DF2524" s="166"/>
      <c r="DG2524" s="166"/>
      <c r="DH2524" s="166"/>
      <c r="DI2524" s="166"/>
      <c r="DJ2524" s="166"/>
      <c r="DK2524" s="166"/>
      <c r="DL2524" s="166"/>
      <c r="DM2524" s="166"/>
      <c r="DN2524" s="166"/>
      <c r="DO2524" s="166"/>
      <c r="DP2524" s="166"/>
      <c r="DQ2524" s="166"/>
      <c r="DR2524" s="166"/>
      <c r="DS2524" s="166"/>
      <c r="DT2524" s="166"/>
      <c r="DU2524" s="166"/>
      <c r="DV2524" s="166"/>
      <c r="DW2524" s="166"/>
      <c r="DX2524" s="166"/>
      <c r="DY2524" s="166"/>
      <c r="DZ2524" s="166"/>
      <c r="EA2524" s="166"/>
      <c r="EB2524" s="166"/>
      <c r="EC2524" s="166"/>
      <c r="ED2524" s="166"/>
      <c r="EE2524" s="166"/>
      <c r="EF2524" s="166"/>
      <c r="EG2524" s="166"/>
      <c r="EH2524" s="166"/>
      <c r="EI2524" s="166"/>
      <c r="EJ2524" s="166"/>
      <c r="EK2524" s="166"/>
      <c r="EL2524" s="166"/>
      <c r="EM2524" s="166"/>
      <c r="EN2524" s="166"/>
      <c r="EO2524" s="166"/>
      <c r="EP2524" s="166"/>
      <c r="EQ2524" s="166"/>
      <c r="ER2524" s="166"/>
      <c r="ES2524" s="166"/>
      <c r="ET2524" s="166"/>
      <c r="EU2524" s="166"/>
      <c r="EV2524" s="166"/>
      <c r="EW2524" s="166"/>
      <c r="EX2524" s="166"/>
      <c r="EY2524" s="166"/>
      <c r="EZ2524" s="166"/>
      <c r="FA2524" s="166"/>
      <c r="FB2524" s="166"/>
      <c r="FC2524" s="166"/>
      <c r="FD2524" s="166"/>
      <c r="FE2524" s="166"/>
      <c r="FF2524" s="166"/>
      <c r="FG2524" s="166"/>
      <c r="FH2524" s="166"/>
      <c r="FI2524" s="166"/>
      <c r="FJ2524" s="166"/>
    </row>
    <row r="2525" spans="13:166" s="19" customFormat="1">
      <c r="M2525" s="166"/>
      <c r="N2525" s="166"/>
      <c r="O2525" s="166"/>
      <c r="P2525" s="166"/>
      <c r="Q2525" s="166"/>
      <c r="R2525" s="166"/>
      <c r="S2525" s="166"/>
      <c r="T2525" s="166"/>
      <c r="U2525" s="166"/>
      <c r="V2525" s="166"/>
      <c r="W2525" s="166"/>
      <c r="X2525" s="166"/>
      <c r="Y2525" s="166"/>
      <c r="Z2525" s="166"/>
      <c r="AA2525" s="166"/>
      <c r="AB2525" s="166"/>
      <c r="AC2525" s="166"/>
      <c r="AD2525" s="166"/>
      <c r="AE2525" s="166"/>
      <c r="AF2525" s="166"/>
      <c r="AG2525" s="166"/>
      <c r="AH2525" s="167"/>
      <c r="AI2525" s="167"/>
      <c r="AJ2525" s="167"/>
      <c r="AK2525" s="167"/>
      <c r="AL2525" s="167"/>
      <c r="AM2525" s="167"/>
      <c r="AN2525" s="167"/>
      <c r="AO2525" s="167"/>
      <c r="AP2525" s="167"/>
      <c r="AQ2525" s="167"/>
      <c r="AR2525" s="167"/>
      <c r="AS2525" s="167"/>
      <c r="AT2525" s="167"/>
      <c r="AU2525" s="167"/>
      <c r="AV2525" s="167"/>
      <c r="AW2525" s="167"/>
      <c r="AX2525" s="167"/>
      <c r="AY2525" s="167"/>
      <c r="AZ2525" s="167"/>
      <c r="BA2525" s="167"/>
      <c r="BB2525" s="167"/>
      <c r="BC2525" s="167"/>
      <c r="BD2525" s="167"/>
      <c r="BE2525" s="167"/>
      <c r="BF2525" s="167"/>
      <c r="BG2525" s="167"/>
      <c r="BH2525" s="167"/>
      <c r="BI2525" s="167"/>
      <c r="BJ2525" s="167"/>
      <c r="BK2525" s="167"/>
      <c r="BL2525" s="166"/>
      <c r="BM2525" s="166"/>
      <c r="BN2525" s="166"/>
      <c r="BO2525" s="166"/>
      <c r="BP2525" s="166"/>
      <c r="BQ2525" s="166"/>
      <c r="BR2525" s="166"/>
      <c r="BS2525" s="166"/>
      <c r="BT2525" s="166"/>
      <c r="BU2525" s="166"/>
      <c r="BV2525" s="166"/>
      <c r="BW2525" s="166"/>
      <c r="BX2525" s="166"/>
      <c r="BY2525" s="166"/>
      <c r="BZ2525" s="166"/>
      <c r="CA2525" s="166"/>
      <c r="CB2525" s="166"/>
      <c r="CC2525" s="166"/>
      <c r="CD2525" s="166"/>
      <c r="CE2525" s="166"/>
      <c r="CF2525" s="166"/>
      <c r="CG2525" s="166"/>
      <c r="CH2525" s="166"/>
      <c r="CI2525" s="166"/>
      <c r="CJ2525" s="166"/>
      <c r="CK2525" s="166"/>
      <c r="CL2525" s="166"/>
      <c r="CM2525" s="166"/>
      <c r="CN2525" s="166"/>
      <c r="CO2525" s="166"/>
      <c r="CP2525" s="166"/>
      <c r="CQ2525" s="166"/>
      <c r="CR2525" s="166"/>
      <c r="CS2525" s="166"/>
      <c r="CT2525" s="166"/>
      <c r="CU2525" s="166"/>
      <c r="CV2525" s="166"/>
      <c r="CW2525" s="166"/>
      <c r="CX2525" s="166"/>
      <c r="CY2525" s="166"/>
      <c r="CZ2525" s="166"/>
      <c r="DA2525" s="166"/>
      <c r="DB2525" s="166"/>
      <c r="DC2525" s="166"/>
      <c r="DD2525" s="166"/>
      <c r="DE2525" s="166"/>
      <c r="DF2525" s="166"/>
      <c r="DG2525" s="166"/>
      <c r="DH2525" s="166"/>
      <c r="DI2525" s="166"/>
      <c r="DJ2525" s="166"/>
      <c r="DK2525" s="166"/>
      <c r="DL2525" s="166"/>
      <c r="DM2525" s="166"/>
      <c r="DN2525" s="166"/>
      <c r="DO2525" s="166"/>
      <c r="DP2525" s="166"/>
      <c r="DQ2525" s="166"/>
      <c r="DR2525" s="166"/>
      <c r="DS2525" s="166"/>
      <c r="DT2525" s="166"/>
      <c r="DU2525" s="166"/>
      <c r="DV2525" s="166"/>
      <c r="DW2525" s="166"/>
      <c r="DX2525" s="166"/>
      <c r="DY2525" s="166"/>
      <c r="DZ2525" s="166"/>
      <c r="EA2525" s="166"/>
      <c r="EB2525" s="166"/>
      <c r="EC2525" s="166"/>
      <c r="ED2525" s="166"/>
      <c r="EE2525" s="166"/>
      <c r="EF2525" s="166"/>
      <c r="EG2525" s="166"/>
      <c r="EH2525" s="166"/>
      <c r="EI2525" s="166"/>
      <c r="EJ2525" s="166"/>
      <c r="EK2525" s="166"/>
      <c r="EL2525" s="166"/>
      <c r="EM2525" s="166"/>
      <c r="EN2525" s="166"/>
      <c r="EO2525" s="166"/>
      <c r="EP2525" s="166"/>
      <c r="EQ2525" s="166"/>
      <c r="ER2525" s="166"/>
      <c r="ES2525" s="166"/>
      <c r="ET2525" s="166"/>
      <c r="EU2525" s="166"/>
      <c r="EV2525" s="166"/>
      <c r="EW2525" s="166"/>
      <c r="EX2525" s="166"/>
      <c r="EY2525" s="166"/>
      <c r="EZ2525" s="166"/>
      <c r="FA2525" s="166"/>
      <c r="FB2525" s="166"/>
      <c r="FC2525" s="166"/>
      <c r="FD2525" s="166"/>
      <c r="FE2525" s="166"/>
      <c r="FF2525" s="166"/>
      <c r="FG2525" s="166"/>
      <c r="FH2525" s="166"/>
      <c r="FI2525" s="166"/>
      <c r="FJ2525" s="166"/>
    </row>
    <row r="2526" spans="13:166" s="19" customFormat="1">
      <c r="M2526" s="166"/>
      <c r="N2526" s="166"/>
      <c r="O2526" s="166"/>
      <c r="P2526" s="166"/>
      <c r="Q2526" s="166"/>
      <c r="R2526" s="166"/>
      <c r="S2526" s="166"/>
      <c r="T2526" s="166"/>
      <c r="U2526" s="166"/>
      <c r="V2526" s="166"/>
      <c r="W2526" s="166"/>
      <c r="X2526" s="166"/>
      <c r="Y2526" s="166"/>
      <c r="Z2526" s="166"/>
      <c r="AA2526" s="166"/>
      <c r="AB2526" s="166"/>
      <c r="AC2526" s="166"/>
      <c r="AD2526" s="166"/>
      <c r="AE2526" s="166"/>
      <c r="AF2526" s="166"/>
      <c r="AG2526" s="166"/>
      <c r="AH2526" s="167"/>
      <c r="AI2526" s="167"/>
      <c r="AJ2526" s="167"/>
      <c r="AK2526" s="167"/>
      <c r="AL2526" s="167"/>
      <c r="AM2526" s="167"/>
      <c r="AN2526" s="167"/>
      <c r="AO2526" s="167"/>
      <c r="AP2526" s="167"/>
      <c r="AQ2526" s="167"/>
      <c r="AR2526" s="167"/>
      <c r="AS2526" s="167"/>
      <c r="AT2526" s="167"/>
      <c r="AU2526" s="167"/>
      <c r="AV2526" s="167"/>
      <c r="AW2526" s="167"/>
      <c r="AX2526" s="167"/>
      <c r="AY2526" s="167"/>
      <c r="AZ2526" s="167"/>
      <c r="BA2526" s="167"/>
      <c r="BB2526" s="167"/>
      <c r="BC2526" s="167"/>
      <c r="BD2526" s="167"/>
      <c r="BE2526" s="167"/>
      <c r="BF2526" s="167"/>
      <c r="BG2526" s="167"/>
      <c r="BH2526" s="167"/>
      <c r="BI2526" s="167"/>
      <c r="BJ2526" s="167"/>
      <c r="BK2526" s="167"/>
      <c r="BL2526" s="166"/>
      <c r="BM2526" s="166"/>
      <c r="BN2526" s="166"/>
      <c r="BO2526" s="166"/>
      <c r="BP2526" s="166"/>
      <c r="BQ2526" s="166"/>
      <c r="BR2526" s="166"/>
      <c r="BS2526" s="166"/>
      <c r="BT2526" s="166"/>
      <c r="BU2526" s="166"/>
      <c r="BV2526" s="166"/>
      <c r="BW2526" s="166"/>
      <c r="BX2526" s="166"/>
      <c r="BY2526" s="166"/>
      <c r="BZ2526" s="166"/>
      <c r="CA2526" s="166"/>
      <c r="CB2526" s="166"/>
      <c r="CC2526" s="166"/>
      <c r="CD2526" s="166"/>
      <c r="CE2526" s="166"/>
      <c r="CF2526" s="166"/>
      <c r="CG2526" s="166"/>
      <c r="CH2526" s="166"/>
      <c r="CI2526" s="166"/>
      <c r="CJ2526" s="166"/>
      <c r="CK2526" s="166"/>
      <c r="CL2526" s="166"/>
      <c r="CM2526" s="166"/>
      <c r="CN2526" s="166"/>
      <c r="CO2526" s="166"/>
      <c r="CP2526" s="166"/>
      <c r="CQ2526" s="166"/>
      <c r="CR2526" s="166"/>
      <c r="CS2526" s="166"/>
      <c r="CT2526" s="166"/>
      <c r="CU2526" s="166"/>
      <c r="CV2526" s="166"/>
      <c r="CW2526" s="166"/>
      <c r="CX2526" s="166"/>
      <c r="CY2526" s="166"/>
      <c r="CZ2526" s="166"/>
      <c r="DA2526" s="166"/>
      <c r="DB2526" s="166"/>
      <c r="DC2526" s="166"/>
      <c r="DD2526" s="166"/>
      <c r="DE2526" s="166"/>
      <c r="DF2526" s="166"/>
      <c r="DG2526" s="166"/>
      <c r="DH2526" s="166"/>
      <c r="DI2526" s="166"/>
      <c r="DJ2526" s="166"/>
      <c r="DK2526" s="166"/>
      <c r="DL2526" s="166"/>
      <c r="DM2526" s="166"/>
      <c r="DN2526" s="166"/>
      <c r="DO2526" s="166"/>
      <c r="DP2526" s="166"/>
      <c r="DQ2526" s="166"/>
      <c r="DR2526" s="166"/>
      <c r="DS2526" s="166"/>
      <c r="DT2526" s="166"/>
      <c r="DU2526" s="166"/>
      <c r="DV2526" s="166"/>
      <c r="DW2526" s="166"/>
      <c r="DX2526" s="166"/>
      <c r="DY2526" s="166"/>
      <c r="DZ2526" s="166"/>
      <c r="EA2526" s="166"/>
      <c r="EB2526" s="166"/>
      <c r="EC2526" s="166"/>
      <c r="ED2526" s="166"/>
      <c r="EE2526" s="166"/>
      <c r="EF2526" s="166"/>
      <c r="EG2526" s="166"/>
      <c r="EH2526" s="166"/>
      <c r="EI2526" s="166"/>
      <c r="EJ2526" s="166"/>
      <c r="EK2526" s="166"/>
      <c r="EL2526" s="166"/>
      <c r="EM2526" s="166"/>
      <c r="EN2526" s="166"/>
      <c r="EO2526" s="166"/>
      <c r="EP2526" s="166"/>
      <c r="EQ2526" s="166"/>
      <c r="ER2526" s="166"/>
      <c r="ES2526" s="166"/>
      <c r="ET2526" s="166"/>
      <c r="EU2526" s="166"/>
      <c r="EV2526" s="166"/>
      <c r="EW2526" s="166"/>
      <c r="EX2526" s="166"/>
      <c r="EY2526" s="166"/>
      <c r="EZ2526" s="166"/>
      <c r="FA2526" s="166"/>
      <c r="FB2526" s="166"/>
      <c r="FC2526" s="166"/>
      <c r="FD2526" s="166"/>
      <c r="FE2526" s="166"/>
      <c r="FF2526" s="166"/>
      <c r="FG2526" s="166"/>
      <c r="FH2526" s="166"/>
      <c r="FI2526" s="166"/>
      <c r="FJ2526" s="166"/>
    </row>
    <row r="2527" spans="13:166" s="19" customFormat="1">
      <c r="M2527" s="166"/>
      <c r="N2527" s="166"/>
      <c r="O2527" s="166"/>
      <c r="P2527" s="166"/>
      <c r="Q2527" s="166"/>
      <c r="R2527" s="166"/>
      <c r="S2527" s="166"/>
      <c r="T2527" s="166"/>
      <c r="U2527" s="166"/>
      <c r="V2527" s="166"/>
      <c r="W2527" s="166"/>
      <c r="X2527" s="166"/>
      <c r="Y2527" s="166"/>
      <c r="Z2527" s="166"/>
      <c r="AA2527" s="166"/>
      <c r="AB2527" s="166"/>
      <c r="AC2527" s="166"/>
      <c r="AD2527" s="166"/>
      <c r="AE2527" s="166"/>
      <c r="AF2527" s="166"/>
      <c r="AG2527" s="166"/>
      <c r="AH2527" s="167"/>
      <c r="AI2527" s="167"/>
      <c r="AJ2527" s="167"/>
      <c r="AK2527" s="167"/>
      <c r="AL2527" s="167"/>
      <c r="AM2527" s="167"/>
      <c r="AN2527" s="167"/>
      <c r="AO2527" s="167"/>
      <c r="AP2527" s="167"/>
      <c r="AQ2527" s="167"/>
      <c r="AR2527" s="167"/>
      <c r="AS2527" s="167"/>
      <c r="AT2527" s="167"/>
      <c r="AU2527" s="167"/>
      <c r="AV2527" s="167"/>
      <c r="AW2527" s="167"/>
      <c r="AX2527" s="167"/>
      <c r="AY2527" s="167"/>
      <c r="AZ2527" s="167"/>
      <c r="BA2527" s="167"/>
      <c r="BB2527" s="167"/>
      <c r="BC2527" s="167"/>
      <c r="BD2527" s="167"/>
      <c r="BE2527" s="167"/>
      <c r="BF2527" s="167"/>
      <c r="BG2527" s="167"/>
      <c r="BH2527" s="167"/>
      <c r="BI2527" s="167"/>
      <c r="BJ2527" s="167"/>
      <c r="BK2527" s="167"/>
      <c r="BL2527" s="166"/>
      <c r="BM2527" s="166"/>
      <c r="BN2527" s="166"/>
      <c r="BO2527" s="166"/>
      <c r="BP2527" s="166"/>
      <c r="BQ2527" s="166"/>
      <c r="BR2527" s="166"/>
      <c r="BS2527" s="166"/>
      <c r="BT2527" s="166"/>
      <c r="BU2527" s="166"/>
      <c r="BV2527" s="166"/>
      <c r="BW2527" s="166"/>
      <c r="BX2527" s="166"/>
      <c r="BY2527" s="166"/>
      <c r="BZ2527" s="166"/>
      <c r="CA2527" s="166"/>
      <c r="CB2527" s="166"/>
      <c r="CC2527" s="166"/>
      <c r="CD2527" s="166"/>
      <c r="CE2527" s="166"/>
      <c r="CF2527" s="166"/>
      <c r="CG2527" s="166"/>
      <c r="CH2527" s="166"/>
      <c r="CI2527" s="166"/>
      <c r="CJ2527" s="166"/>
      <c r="CK2527" s="166"/>
      <c r="CL2527" s="166"/>
      <c r="CM2527" s="166"/>
      <c r="CN2527" s="166"/>
      <c r="CO2527" s="166"/>
      <c r="CP2527" s="166"/>
      <c r="CQ2527" s="166"/>
      <c r="CR2527" s="166"/>
      <c r="CS2527" s="166"/>
      <c r="CT2527" s="166"/>
      <c r="CU2527" s="166"/>
      <c r="CV2527" s="166"/>
      <c r="CW2527" s="166"/>
      <c r="CX2527" s="166"/>
      <c r="CY2527" s="166"/>
      <c r="CZ2527" s="166"/>
      <c r="DA2527" s="166"/>
      <c r="DB2527" s="166"/>
      <c r="DC2527" s="166"/>
      <c r="DD2527" s="166"/>
      <c r="DE2527" s="166"/>
      <c r="DF2527" s="166"/>
      <c r="DG2527" s="166"/>
      <c r="DH2527" s="166"/>
      <c r="DI2527" s="166"/>
      <c r="DJ2527" s="166"/>
      <c r="DK2527" s="166"/>
      <c r="DL2527" s="166"/>
      <c r="DM2527" s="166"/>
      <c r="DN2527" s="166"/>
      <c r="DO2527" s="166"/>
      <c r="DP2527" s="166"/>
      <c r="DQ2527" s="166"/>
      <c r="DR2527" s="166"/>
      <c r="DS2527" s="166"/>
      <c r="DT2527" s="166"/>
      <c r="DU2527" s="166"/>
      <c r="DV2527" s="166"/>
      <c r="DW2527" s="166"/>
      <c r="DX2527" s="166"/>
      <c r="DY2527" s="166"/>
      <c r="DZ2527" s="166"/>
      <c r="EA2527" s="166"/>
      <c r="EB2527" s="166"/>
      <c r="EC2527" s="166"/>
      <c r="ED2527" s="166"/>
      <c r="EE2527" s="166"/>
      <c r="EF2527" s="166"/>
      <c r="EG2527" s="166"/>
      <c r="EH2527" s="166"/>
      <c r="EI2527" s="166"/>
      <c r="EJ2527" s="166"/>
      <c r="EK2527" s="166"/>
      <c r="EL2527" s="166"/>
      <c r="EM2527" s="166"/>
      <c r="EN2527" s="166"/>
      <c r="EO2527" s="166"/>
      <c r="EP2527" s="166"/>
      <c r="EQ2527" s="166"/>
      <c r="ER2527" s="166"/>
      <c r="ES2527" s="166"/>
      <c r="ET2527" s="166"/>
      <c r="EU2527" s="166"/>
      <c r="EV2527" s="166"/>
      <c r="EW2527" s="166"/>
      <c r="EX2527" s="166"/>
      <c r="EY2527" s="166"/>
      <c r="EZ2527" s="166"/>
      <c r="FA2527" s="166"/>
      <c r="FB2527" s="166"/>
      <c r="FC2527" s="166"/>
      <c r="FD2527" s="166"/>
      <c r="FE2527" s="166"/>
      <c r="FF2527" s="166"/>
      <c r="FG2527" s="166"/>
      <c r="FH2527" s="166"/>
      <c r="FI2527" s="166"/>
      <c r="FJ2527" s="166"/>
    </row>
    <row r="2528" spans="13:166" s="19" customFormat="1">
      <c r="M2528" s="166"/>
      <c r="N2528" s="166"/>
      <c r="O2528" s="166"/>
      <c r="P2528" s="166"/>
      <c r="Q2528" s="166"/>
      <c r="R2528" s="166"/>
      <c r="S2528" s="166"/>
      <c r="T2528" s="166"/>
      <c r="U2528" s="166"/>
      <c r="V2528" s="166"/>
      <c r="W2528" s="166"/>
      <c r="X2528" s="166"/>
      <c r="Y2528" s="166"/>
      <c r="Z2528" s="166"/>
      <c r="AA2528" s="166"/>
      <c r="AB2528" s="166"/>
      <c r="AC2528" s="166"/>
      <c r="AD2528" s="166"/>
      <c r="AE2528" s="166"/>
      <c r="AF2528" s="166"/>
      <c r="AG2528" s="166"/>
      <c r="AH2528" s="167"/>
      <c r="AI2528" s="167"/>
      <c r="AJ2528" s="167"/>
      <c r="AK2528" s="167"/>
      <c r="AL2528" s="167"/>
      <c r="AM2528" s="167"/>
      <c r="AN2528" s="167"/>
      <c r="AO2528" s="167"/>
      <c r="AP2528" s="167"/>
      <c r="AQ2528" s="167"/>
      <c r="AR2528" s="167"/>
      <c r="AS2528" s="167"/>
      <c r="AT2528" s="167"/>
      <c r="AU2528" s="167"/>
      <c r="AV2528" s="167"/>
      <c r="AW2528" s="167"/>
      <c r="AX2528" s="167"/>
      <c r="AY2528" s="167"/>
      <c r="AZ2528" s="167"/>
      <c r="BA2528" s="167"/>
      <c r="BB2528" s="167"/>
      <c r="BC2528" s="167"/>
      <c r="BD2528" s="167"/>
      <c r="BE2528" s="167"/>
      <c r="BF2528" s="167"/>
      <c r="BG2528" s="167"/>
      <c r="BH2528" s="167"/>
      <c r="BI2528" s="167"/>
      <c r="BJ2528" s="167"/>
      <c r="BK2528" s="167"/>
      <c r="BL2528" s="166"/>
      <c r="BM2528" s="166"/>
      <c r="BN2528" s="166"/>
      <c r="BO2528" s="166"/>
      <c r="BP2528" s="166"/>
      <c r="BQ2528" s="166"/>
      <c r="BR2528" s="166"/>
      <c r="BS2528" s="166"/>
      <c r="BT2528" s="166"/>
      <c r="BU2528" s="166"/>
      <c r="BV2528" s="166"/>
      <c r="BW2528" s="166"/>
      <c r="BX2528" s="166"/>
      <c r="BY2528" s="166"/>
      <c r="BZ2528" s="166"/>
      <c r="CA2528" s="166"/>
      <c r="CB2528" s="166"/>
      <c r="CC2528" s="166"/>
      <c r="CD2528" s="166"/>
      <c r="CE2528" s="166"/>
      <c r="CF2528" s="166"/>
      <c r="CG2528" s="166"/>
      <c r="CH2528" s="166"/>
      <c r="CI2528" s="166"/>
      <c r="CJ2528" s="166"/>
      <c r="CK2528" s="166"/>
      <c r="CL2528" s="166"/>
      <c r="CM2528" s="166"/>
      <c r="CN2528" s="166"/>
      <c r="CO2528" s="166"/>
      <c r="CP2528" s="166"/>
      <c r="CQ2528" s="166"/>
      <c r="CR2528" s="166"/>
      <c r="CS2528" s="166"/>
      <c r="CT2528" s="166"/>
      <c r="CU2528" s="166"/>
      <c r="CV2528" s="166"/>
      <c r="CW2528" s="166"/>
      <c r="CX2528" s="166"/>
      <c r="CY2528" s="166"/>
      <c r="CZ2528" s="166"/>
      <c r="DA2528" s="166"/>
      <c r="DB2528" s="166"/>
      <c r="DC2528" s="166"/>
      <c r="DD2528" s="166"/>
      <c r="DE2528" s="166"/>
      <c r="DF2528" s="166"/>
      <c r="DG2528" s="166"/>
      <c r="DH2528" s="166"/>
      <c r="DI2528" s="166"/>
      <c r="DJ2528" s="166"/>
      <c r="DK2528" s="166"/>
      <c r="DL2528" s="166"/>
      <c r="DM2528" s="166"/>
      <c r="DN2528" s="166"/>
      <c r="DO2528" s="166"/>
      <c r="DP2528" s="166"/>
      <c r="DQ2528" s="166"/>
      <c r="DR2528" s="166"/>
      <c r="DS2528" s="166"/>
      <c r="DT2528" s="166"/>
      <c r="DU2528" s="166"/>
      <c r="DV2528" s="166"/>
      <c r="DW2528" s="166"/>
      <c r="DX2528" s="166"/>
      <c r="DY2528" s="166"/>
      <c r="DZ2528" s="166"/>
      <c r="EA2528" s="166"/>
      <c r="EB2528" s="166"/>
      <c r="EC2528" s="166"/>
      <c r="ED2528" s="166"/>
      <c r="EE2528" s="166"/>
      <c r="EF2528" s="166"/>
      <c r="EG2528" s="166"/>
      <c r="EH2528" s="166"/>
      <c r="EI2528" s="166"/>
      <c r="EJ2528" s="166"/>
      <c r="EK2528" s="166"/>
      <c r="EL2528" s="166"/>
      <c r="EM2528" s="166"/>
      <c r="EN2528" s="166"/>
      <c r="EO2528" s="166"/>
      <c r="EP2528" s="166"/>
      <c r="EQ2528" s="166"/>
      <c r="ER2528" s="166"/>
      <c r="ES2528" s="166"/>
      <c r="ET2528" s="166"/>
      <c r="EU2528" s="166"/>
      <c r="EV2528" s="166"/>
      <c r="EW2528" s="166"/>
      <c r="EX2528" s="166"/>
      <c r="EY2528" s="166"/>
      <c r="EZ2528" s="166"/>
      <c r="FA2528" s="166"/>
      <c r="FB2528" s="166"/>
      <c r="FC2528" s="166"/>
      <c r="FD2528" s="166"/>
      <c r="FE2528" s="166"/>
      <c r="FF2528" s="166"/>
      <c r="FG2528" s="166"/>
      <c r="FH2528" s="166"/>
      <c r="FI2528" s="166"/>
      <c r="FJ2528" s="166"/>
    </row>
    <row r="2529" spans="13:166" s="19" customFormat="1">
      <c r="M2529" s="166"/>
      <c r="N2529" s="166"/>
      <c r="O2529" s="166"/>
      <c r="P2529" s="166"/>
      <c r="Q2529" s="166"/>
      <c r="R2529" s="166"/>
      <c r="S2529" s="166"/>
      <c r="T2529" s="166"/>
      <c r="U2529" s="166"/>
      <c r="V2529" s="166"/>
      <c r="W2529" s="166"/>
      <c r="X2529" s="166"/>
      <c r="Y2529" s="166"/>
      <c r="Z2529" s="166"/>
      <c r="AA2529" s="166"/>
      <c r="AB2529" s="166"/>
      <c r="AC2529" s="166"/>
      <c r="AD2529" s="166"/>
      <c r="AE2529" s="166"/>
      <c r="AF2529" s="166"/>
      <c r="AG2529" s="166"/>
      <c r="AH2529" s="167"/>
      <c r="AI2529" s="167"/>
      <c r="AJ2529" s="167"/>
      <c r="AK2529" s="167"/>
      <c r="AL2529" s="167"/>
      <c r="AM2529" s="167"/>
      <c r="AN2529" s="167"/>
      <c r="AO2529" s="167"/>
      <c r="AP2529" s="167"/>
      <c r="AQ2529" s="167"/>
      <c r="AR2529" s="167"/>
      <c r="AS2529" s="167"/>
      <c r="AT2529" s="167"/>
      <c r="AU2529" s="167"/>
      <c r="AV2529" s="167"/>
      <c r="AW2529" s="167"/>
      <c r="AX2529" s="167"/>
      <c r="AY2529" s="167"/>
      <c r="AZ2529" s="167"/>
      <c r="BA2529" s="167"/>
      <c r="BB2529" s="167"/>
      <c r="BC2529" s="167"/>
      <c r="BD2529" s="167"/>
      <c r="BE2529" s="167"/>
      <c r="BF2529" s="167"/>
      <c r="BG2529" s="167"/>
      <c r="BH2529" s="167"/>
      <c r="BI2529" s="167"/>
      <c r="BJ2529" s="167"/>
      <c r="BK2529" s="167"/>
      <c r="BL2529" s="166"/>
      <c r="BM2529" s="166"/>
      <c r="BN2529" s="166"/>
      <c r="BO2529" s="166"/>
      <c r="BP2529" s="166"/>
      <c r="BQ2529" s="166"/>
      <c r="BR2529" s="166"/>
      <c r="BS2529" s="166"/>
      <c r="BT2529" s="166"/>
      <c r="BU2529" s="166"/>
      <c r="BV2529" s="166"/>
      <c r="BW2529" s="166"/>
      <c r="BX2529" s="166"/>
      <c r="BY2529" s="166"/>
      <c r="BZ2529" s="166"/>
      <c r="CA2529" s="166"/>
      <c r="CB2529" s="166"/>
      <c r="CC2529" s="166"/>
      <c r="CD2529" s="166"/>
      <c r="CE2529" s="166"/>
      <c r="CF2529" s="166"/>
      <c r="CG2529" s="166"/>
      <c r="CH2529" s="166"/>
      <c r="CI2529" s="166"/>
      <c r="CJ2529" s="166"/>
      <c r="CK2529" s="166"/>
      <c r="CL2529" s="166"/>
      <c r="CM2529" s="166"/>
      <c r="CN2529" s="166"/>
      <c r="CO2529" s="166"/>
      <c r="CP2529" s="166"/>
      <c r="CQ2529" s="166"/>
      <c r="CR2529" s="166"/>
      <c r="CS2529" s="166"/>
      <c r="CT2529" s="166"/>
      <c r="CU2529" s="166"/>
      <c r="CV2529" s="166"/>
      <c r="CW2529" s="166"/>
      <c r="CX2529" s="166"/>
      <c r="CY2529" s="166"/>
      <c r="CZ2529" s="166"/>
      <c r="DA2529" s="166"/>
      <c r="DB2529" s="166"/>
      <c r="DC2529" s="166"/>
      <c r="DD2529" s="166"/>
      <c r="DE2529" s="166"/>
      <c r="DF2529" s="166"/>
      <c r="DG2529" s="166"/>
      <c r="DH2529" s="166"/>
      <c r="DI2529" s="166"/>
      <c r="DJ2529" s="166"/>
      <c r="DK2529" s="166"/>
      <c r="DL2529" s="166"/>
      <c r="DM2529" s="166"/>
      <c r="DN2529" s="166"/>
      <c r="DO2529" s="166"/>
      <c r="DP2529" s="166"/>
      <c r="DQ2529" s="166"/>
      <c r="DR2529" s="166"/>
      <c r="DS2529" s="166"/>
      <c r="DT2529" s="166"/>
      <c r="DU2529" s="166"/>
      <c r="DV2529" s="166"/>
      <c r="DW2529" s="166"/>
      <c r="DX2529" s="166"/>
      <c r="DY2529" s="166"/>
      <c r="DZ2529" s="166"/>
      <c r="EA2529" s="166"/>
      <c r="EB2529" s="166"/>
      <c r="EC2529" s="166"/>
      <c r="ED2529" s="166"/>
      <c r="EE2529" s="166"/>
      <c r="EF2529" s="166"/>
      <c r="EG2529" s="166"/>
      <c r="EH2529" s="166"/>
      <c r="EI2529" s="166"/>
      <c r="EJ2529" s="166"/>
      <c r="EK2529" s="166"/>
      <c r="EL2529" s="166"/>
      <c r="EM2529" s="166"/>
      <c r="EN2529" s="166"/>
      <c r="EO2529" s="166"/>
      <c r="EP2529" s="166"/>
      <c r="EQ2529" s="166"/>
      <c r="ER2529" s="166"/>
      <c r="ES2529" s="166"/>
      <c r="ET2529" s="166"/>
      <c r="EU2529" s="166"/>
      <c r="EV2529" s="166"/>
      <c r="EW2529" s="166"/>
      <c r="EX2529" s="166"/>
      <c r="EY2529" s="166"/>
      <c r="EZ2529" s="166"/>
      <c r="FA2529" s="166"/>
      <c r="FB2529" s="166"/>
      <c r="FC2529" s="166"/>
      <c r="FD2529" s="166"/>
      <c r="FE2529" s="166"/>
      <c r="FF2529" s="166"/>
      <c r="FG2529" s="166"/>
      <c r="FH2529" s="166"/>
      <c r="FI2529" s="166"/>
      <c r="FJ2529" s="166"/>
    </row>
    <row r="2530" spans="13:166" s="19" customFormat="1">
      <c r="M2530" s="166"/>
      <c r="N2530" s="166"/>
      <c r="O2530" s="166"/>
      <c r="P2530" s="166"/>
      <c r="Q2530" s="166"/>
      <c r="R2530" s="166"/>
      <c r="S2530" s="166"/>
      <c r="T2530" s="166"/>
      <c r="U2530" s="166"/>
      <c r="V2530" s="166"/>
      <c r="W2530" s="166"/>
      <c r="X2530" s="166"/>
      <c r="Y2530" s="166"/>
      <c r="Z2530" s="166"/>
      <c r="AA2530" s="166"/>
      <c r="AB2530" s="166"/>
      <c r="AC2530" s="166"/>
      <c r="AD2530" s="166"/>
      <c r="AE2530" s="166"/>
      <c r="AF2530" s="166"/>
      <c r="AG2530" s="166"/>
      <c r="AH2530" s="167"/>
      <c r="AI2530" s="167"/>
      <c r="AJ2530" s="167"/>
      <c r="AK2530" s="167"/>
      <c r="AL2530" s="167"/>
      <c r="AM2530" s="167"/>
      <c r="AN2530" s="167"/>
      <c r="AO2530" s="167"/>
      <c r="AP2530" s="167"/>
      <c r="AQ2530" s="167"/>
      <c r="AR2530" s="167"/>
      <c r="AS2530" s="167"/>
      <c r="AT2530" s="167"/>
      <c r="AU2530" s="167"/>
      <c r="AV2530" s="167"/>
      <c r="AW2530" s="167"/>
      <c r="AX2530" s="167"/>
      <c r="AY2530" s="167"/>
      <c r="AZ2530" s="167"/>
      <c r="BA2530" s="167"/>
      <c r="BB2530" s="167"/>
      <c r="BC2530" s="167"/>
      <c r="BD2530" s="167"/>
      <c r="BE2530" s="167"/>
      <c r="BF2530" s="167"/>
      <c r="BG2530" s="167"/>
      <c r="BH2530" s="167"/>
      <c r="BI2530" s="167"/>
      <c r="BJ2530" s="167"/>
      <c r="BK2530" s="167"/>
      <c r="BL2530" s="166"/>
      <c r="BM2530" s="166"/>
      <c r="BN2530" s="166"/>
      <c r="BO2530" s="166"/>
      <c r="BP2530" s="166"/>
      <c r="BQ2530" s="166"/>
      <c r="BR2530" s="166"/>
      <c r="BS2530" s="166"/>
      <c r="BT2530" s="166"/>
      <c r="BU2530" s="166"/>
      <c r="BV2530" s="166"/>
      <c r="BW2530" s="166"/>
      <c r="BX2530" s="166"/>
      <c r="BY2530" s="166"/>
      <c r="BZ2530" s="166"/>
      <c r="CA2530" s="166"/>
      <c r="CB2530" s="166"/>
      <c r="CC2530" s="166"/>
      <c r="CD2530" s="166"/>
      <c r="CE2530" s="166"/>
      <c r="CF2530" s="166"/>
      <c r="CG2530" s="166"/>
      <c r="CH2530" s="166"/>
      <c r="CI2530" s="166"/>
      <c r="CJ2530" s="166"/>
      <c r="CK2530" s="166"/>
      <c r="CL2530" s="166"/>
      <c r="CM2530" s="166"/>
      <c r="CN2530" s="166"/>
      <c r="CO2530" s="166"/>
      <c r="CP2530" s="166"/>
      <c r="CQ2530" s="166"/>
      <c r="CR2530" s="166"/>
      <c r="CS2530" s="166"/>
      <c r="CT2530" s="166"/>
      <c r="CU2530" s="166"/>
      <c r="CV2530" s="166"/>
      <c r="CW2530" s="166"/>
      <c r="CX2530" s="166"/>
      <c r="CY2530" s="166"/>
      <c r="CZ2530" s="166"/>
      <c r="DA2530" s="166"/>
      <c r="DB2530" s="166"/>
      <c r="DC2530" s="166"/>
      <c r="DD2530" s="166"/>
      <c r="DE2530" s="166"/>
      <c r="DF2530" s="166"/>
      <c r="DG2530" s="166"/>
      <c r="DH2530" s="166"/>
      <c r="DI2530" s="166"/>
      <c r="DJ2530" s="166"/>
      <c r="DK2530" s="166"/>
      <c r="DL2530" s="166"/>
      <c r="DM2530" s="166"/>
      <c r="DN2530" s="166"/>
      <c r="DO2530" s="166"/>
      <c r="DP2530" s="166"/>
      <c r="DQ2530" s="166"/>
      <c r="DR2530" s="166"/>
      <c r="DS2530" s="166"/>
      <c r="DT2530" s="166"/>
      <c r="DU2530" s="166"/>
      <c r="DV2530" s="166"/>
      <c r="DW2530" s="166"/>
      <c r="DX2530" s="166"/>
      <c r="DY2530" s="166"/>
      <c r="DZ2530" s="166"/>
      <c r="EA2530" s="166"/>
      <c r="EB2530" s="166"/>
      <c r="EC2530" s="166"/>
      <c r="ED2530" s="166"/>
      <c r="EE2530" s="166"/>
      <c r="EF2530" s="166"/>
      <c r="EG2530" s="166"/>
      <c r="EH2530" s="166"/>
      <c r="EI2530" s="166"/>
      <c r="EJ2530" s="166"/>
      <c r="EK2530" s="166"/>
      <c r="EL2530" s="166"/>
      <c r="EM2530" s="166"/>
      <c r="EN2530" s="166"/>
      <c r="EO2530" s="166"/>
      <c r="EP2530" s="166"/>
      <c r="EQ2530" s="166"/>
      <c r="ER2530" s="166"/>
      <c r="ES2530" s="166"/>
      <c r="ET2530" s="166"/>
      <c r="EU2530" s="166"/>
      <c r="EV2530" s="166"/>
      <c r="EW2530" s="166"/>
      <c r="EX2530" s="166"/>
      <c r="EY2530" s="166"/>
      <c r="EZ2530" s="166"/>
      <c r="FA2530" s="166"/>
      <c r="FB2530" s="166"/>
      <c r="FC2530" s="166"/>
      <c r="FD2530" s="166"/>
      <c r="FE2530" s="166"/>
      <c r="FF2530" s="166"/>
      <c r="FG2530" s="166"/>
      <c r="FH2530" s="166"/>
      <c r="FI2530" s="166"/>
      <c r="FJ2530" s="166"/>
    </row>
    <row r="2531" spans="13:166" s="19" customFormat="1">
      <c r="M2531" s="166"/>
      <c r="N2531" s="166"/>
      <c r="O2531" s="166"/>
      <c r="P2531" s="166"/>
      <c r="Q2531" s="166"/>
      <c r="R2531" s="166"/>
      <c r="S2531" s="166"/>
      <c r="T2531" s="166"/>
      <c r="U2531" s="166"/>
      <c r="V2531" s="166"/>
      <c r="W2531" s="166"/>
      <c r="X2531" s="166"/>
      <c r="Y2531" s="166"/>
      <c r="Z2531" s="166"/>
      <c r="AA2531" s="166"/>
      <c r="AB2531" s="166"/>
      <c r="AC2531" s="166"/>
      <c r="AD2531" s="166"/>
      <c r="AE2531" s="166"/>
      <c r="AF2531" s="166"/>
      <c r="AG2531" s="166"/>
      <c r="AH2531" s="167"/>
      <c r="AI2531" s="167"/>
      <c r="AJ2531" s="167"/>
      <c r="AK2531" s="167"/>
      <c r="AL2531" s="167"/>
      <c r="AM2531" s="167"/>
      <c r="AN2531" s="167"/>
      <c r="AO2531" s="167"/>
      <c r="AP2531" s="167"/>
      <c r="AQ2531" s="167"/>
      <c r="AR2531" s="167"/>
      <c r="AS2531" s="167"/>
      <c r="AT2531" s="167"/>
      <c r="AU2531" s="167"/>
      <c r="AV2531" s="167"/>
      <c r="AW2531" s="167"/>
      <c r="AX2531" s="167"/>
      <c r="AY2531" s="167"/>
      <c r="AZ2531" s="167"/>
      <c r="BA2531" s="167"/>
      <c r="BB2531" s="167"/>
      <c r="BC2531" s="167"/>
      <c r="BD2531" s="167"/>
      <c r="BE2531" s="167"/>
      <c r="BF2531" s="167"/>
      <c r="BG2531" s="167"/>
      <c r="BH2531" s="167"/>
      <c r="BI2531" s="167"/>
      <c r="BJ2531" s="167"/>
      <c r="BK2531" s="167"/>
      <c r="BL2531" s="166"/>
      <c r="BM2531" s="166"/>
      <c r="BN2531" s="166"/>
      <c r="BO2531" s="166"/>
      <c r="BP2531" s="166"/>
      <c r="BQ2531" s="166"/>
      <c r="BR2531" s="166"/>
      <c r="BS2531" s="166"/>
      <c r="BT2531" s="166"/>
      <c r="BU2531" s="166"/>
      <c r="BV2531" s="166"/>
      <c r="BW2531" s="166"/>
      <c r="BX2531" s="166"/>
      <c r="BY2531" s="166"/>
      <c r="BZ2531" s="166"/>
      <c r="CA2531" s="166"/>
      <c r="CB2531" s="166"/>
      <c r="CC2531" s="166"/>
      <c r="CD2531" s="166"/>
      <c r="CE2531" s="166"/>
      <c r="CF2531" s="166"/>
      <c r="CG2531" s="166"/>
      <c r="CH2531" s="166"/>
      <c r="CI2531" s="166"/>
      <c r="CJ2531" s="166"/>
      <c r="CK2531" s="166"/>
      <c r="CL2531" s="166"/>
      <c r="CM2531" s="166"/>
      <c r="CN2531" s="166"/>
      <c r="CO2531" s="166"/>
      <c r="CP2531" s="166"/>
      <c r="CQ2531" s="166"/>
      <c r="CR2531" s="166"/>
      <c r="CS2531" s="166"/>
      <c r="CT2531" s="166"/>
      <c r="CU2531" s="166"/>
      <c r="CV2531" s="166"/>
      <c r="CW2531" s="166"/>
      <c r="CX2531" s="166"/>
      <c r="CY2531" s="166"/>
      <c r="CZ2531" s="166"/>
      <c r="DA2531" s="166"/>
      <c r="DB2531" s="166"/>
      <c r="DC2531" s="166"/>
      <c r="DD2531" s="166"/>
      <c r="DE2531" s="166"/>
      <c r="DF2531" s="166"/>
      <c r="DG2531" s="166"/>
      <c r="DH2531" s="166"/>
      <c r="DI2531" s="166"/>
      <c r="DJ2531" s="166"/>
      <c r="DK2531" s="166"/>
      <c r="DL2531" s="166"/>
      <c r="DM2531" s="166"/>
      <c r="DN2531" s="166"/>
      <c r="DO2531" s="166"/>
      <c r="DP2531" s="166"/>
      <c r="DQ2531" s="166"/>
      <c r="DR2531" s="166"/>
      <c r="DS2531" s="166"/>
      <c r="DT2531" s="166"/>
      <c r="DU2531" s="166"/>
      <c r="DV2531" s="166"/>
      <c r="DW2531" s="166"/>
      <c r="DX2531" s="166"/>
      <c r="DY2531" s="166"/>
      <c r="DZ2531" s="166"/>
      <c r="EA2531" s="166"/>
      <c r="EB2531" s="166"/>
      <c r="EC2531" s="166"/>
      <c r="ED2531" s="166"/>
      <c r="EE2531" s="166"/>
      <c r="EF2531" s="166"/>
      <c r="EG2531" s="166"/>
      <c r="EH2531" s="166"/>
      <c r="EI2531" s="166"/>
      <c r="EJ2531" s="166"/>
      <c r="EK2531" s="166"/>
      <c r="EL2531" s="166"/>
      <c r="EM2531" s="166"/>
      <c r="EN2531" s="166"/>
      <c r="EO2531" s="166"/>
      <c r="EP2531" s="166"/>
      <c r="EQ2531" s="166"/>
      <c r="ER2531" s="166"/>
      <c r="ES2531" s="166"/>
      <c r="ET2531" s="166"/>
      <c r="EU2531" s="166"/>
      <c r="EV2531" s="166"/>
      <c r="EW2531" s="166"/>
      <c r="EX2531" s="166"/>
      <c r="EY2531" s="166"/>
      <c r="EZ2531" s="166"/>
      <c r="FA2531" s="166"/>
      <c r="FB2531" s="166"/>
      <c r="FC2531" s="166"/>
      <c r="FD2531" s="166"/>
      <c r="FE2531" s="166"/>
      <c r="FF2531" s="166"/>
      <c r="FG2531" s="166"/>
      <c r="FH2531" s="166"/>
      <c r="FI2531" s="166"/>
      <c r="FJ2531" s="166"/>
    </row>
    <row r="2532" spans="13:166" s="19" customFormat="1">
      <c r="M2532" s="166"/>
      <c r="N2532" s="166"/>
      <c r="O2532" s="166"/>
      <c r="P2532" s="166"/>
      <c r="Q2532" s="166"/>
      <c r="R2532" s="166"/>
      <c r="S2532" s="166"/>
      <c r="T2532" s="166"/>
      <c r="U2532" s="166"/>
      <c r="V2532" s="166"/>
      <c r="W2532" s="166"/>
      <c r="X2532" s="166"/>
      <c r="Y2532" s="166"/>
      <c r="Z2532" s="166"/>
      <c r="AA2532" s="166"/>
      <c r="AB2532" s="166"/>
      <c r="AC2532" s="166"/>
      <c r="AD2532" s="166"/>
      <c r="AE2532" s="166"/>
      <c r="AF2532" s="166"/>
      <c r="AG2532" s="166"/>
      <c r="AH2532" s="167"/>
      <c r="AI2532" s="167"/>
      <c r="AJ2532" s="167"/>
      <c r="AK2532" s="167"/>
      <c r="AL2532" s="167"/>
      <c r="AM2532" s="167"/>
      <c r="AN2532" s="167"/>
      <c r="AO2532" s="167"/>
      <c r="AP2532" s="167"/>
      <c r="AQ2532" s="167"/>
      <c r="AR2532" s="167"/>
      <c r="AS2532" s="167"/>
      <c r="AT2532" s="167"/>
      <c r="AU2532" s="167"/>
      <c r="AV2532" s="167"/>
      <c r="AW2532" s="167"/>
      <c r="AX2532" s="167"/>
      <c r="AY2532" s="167"/>
      <c r="AZ2532" s="167"/>
      <c r="BA2532" s="167"/>
      <c r="BB2532" s="167"/>
      <c r="BC2532" s="167"/>
      <c r="BD2532" s="167"/>
      <c r="BE2532" s="167"/>
      <c r="BF2532" s="167"/>
      <c r="BG2532" s="167"/>
      <c r="BH2532" s="167"/>
      <c r="BI2532" s="167"/>
      <c r="BJ2532" s="167"/>
      <c r="BK2532" s="167"/>
      <c r="BL2532" s="166"/>
      <c r="BM2532" s="166"/>
      <c r="BN2532" s="166"/>
      <c r="BO2532" s="166"/>
      <c r="BP2532" s="166"/>
      <c r="BQ2532" s="166"/>
      <c r="BR2532" s="166"/>
      <c r="BS2532" s="166"/>
      <c r="BT2532" s="166"/>
      <c r="BU2532" s="166"/>
      <c r="BV2532" s="166"/>
      <c r="BW2532" s="166"/>
      <c r="BX2532" s="166"/>
      <c r="BY2532" s="166"/>
      <c r="BZ2532" s="166"/>
      <c r="CA2532" s="166"/>
      <c r="CB2532" s="166"/>
      <c r="CC2532" s="166"/>
      <c r="CD2532" s="166"/>
      <c r="CE2532" s="166"/>
      <c r="CF2532" s="166"/>
      <c r="CG2532" s="166"/>
      <c r="CH2532" s="166"/>
      <c r="CI2532" s="166"/>
      <c r="CJ2532" s="166"/>
      <c r="CK2532" s="166"/>
      <c r="CL2532" s="166"/>
      <c r="CM2532" s="166"/>
      <c r="CN2532" s="166"/>
      <c r="CO2532" s="166"/>
      <c r="CP2532" s="166"/>
      <c r="CQ2532" s="166"/>
      <c r="CR2532" s="166"/>
      <c r="CS2532" s="166"/>
      <c r="CT2532" s="166"/>
      <c r="CU2532" s="166"/>
      <c r="CV2532" s="166"/>
      <c r="CW2532" s="166"/>
      <c r="CX2532" s="166"/>
      <c r="CY2532" s="166"/>
      <c r="CZ2532" s="166"/>
      <c r="DA2532" s="166"/>
      <c r="DB2532" s="166"/>
      <c r="DC2532" s="166"/>
      <c r="DD2532" s="166"/>
      <c r="DE2532" s="166"/>
      <c r="DF2532" s="166"/>
      <c r="DG2532" s="166"/>
      <c r="DH2532" s="166"/>
      <c r="DI2532" s="166"/>
      <c r="DJ2532" s="166"/>
      <c r="DK2532" s="166"/>
      <c r="DL2532" s="166"/>
      <c r="DM2532" s="166"/>
      <c r="DN2532" s="166"/>
      <c r="DO2532" s="166"/>
      <c r="DP2532" s="166"/>
      <c r="DQ2532" s="166"/>
      <c r="DR2532" s="166"/>
      <c r="DS2532" s="166"/>
      <c r="DT2532" s="166"/>
      <c r="DU2532" s="166"/>
      <c r="DV2532" s="166"/>
      <c r="DW2532" s="166"/>
      <c r="DX2532" s="166"/>
      <c r="DY2532" s="166"/>
      <c r="DZ2532" s="166"/>
      <c r="EA2532" s="166"/>
      <c r="EB2532" s="166"/>
      <c r="EC2532" s="166"/>
      <c r="ED2532" s="166"/>
      <c r="EE2532" s="166"/>
      <c r="EF2532" s="166"/>
      <c r="EG2532" s="166"/>
      <c r="EH2532" s="166"/>
      <c r="EI2532" s="166"/>
      <c r="EJ2532" s="166"/>
      <c r="EK2532" s="166"/>
      <c r="EL2532" s="166"/>
      <c r="EM2532" s="166"/>
      <c r="EN2532" s="166"/>
      <c r="EO2532" s="166"/>
      <c r="EP2532" s="166"/>
      <c r="EQ2532" s="166"/>
      <c r="ER2532" s="166"/>
      <c r="ES2532" s="166"/>
      <c r="ET2532" s="166"/>
      <c r="EU2532" s="166"/>
      <c r="EV2532" s="166"/>
      <c r="EW2532" s="166"/>
      <c r="EX2532" s="166"/>
      <c r="EY2532" s="166"/>
      <c r="EZ2532" s="166"/>
      <c r="FA2532" s="166"/>
      <c r="FB2532" s="166"/>
      <c r="FC2532" s="166"/>
      <c r="FD2532" s="166"/>
      <c r="FE2532" s="166"/>
      <c r="FF2532" s="166"/>
      <c r="FG2532" s="166"/>
      <c r="FH2532" s="166"/>
      <c r="FI2532" s="166"/>
      <c r="FJ2532" s="166"/>
    </row>
    <row r="2533" spans="13:166" s="19" customFormat="1">
      <c r="M2533" s="166"/>
      <c r="N2533" s="166"/>
      <c r="O2533" s="166"/>
      <c r="P2533" s="166"/>
      <c r="Q2533" s="166"/>
      <c r="R2533" s="166"/>
      <c r="S2533" s="166"/>
      <c r="T2533" s="166"/>
      <c r="U2533" s="166"/>
      <c r="V2533" s="166"/>
      <c r="W2533" s="166"/>
      <c r="X2533" s="166"/>
      <c r="Y2533" s="166"/>
      <c r="Z2533" s="166"/>
      <c r="AA2533" s="166"/>
      <c r="AB2533" s="166"/>
      <c r="AC2533" s="166"/>
      <c r="AD2533" s="166"/>
      <c r="AE2533" s="166"/>
      <c r="AF2533" s="166"/>
      <c r="AG2533" s="166"/>
      <c r="AH2533" s="167"/>
      <c r="AI2533" s="167"/>
      <c r="AJ2533" s="167"/>
      <c r="AK2533" s="167"/>
      <c r="AL2533" s="167"/>
      <c r="AM2533" s="167"/>
      <c r="AN2533" s="167"/>
      <c r="AO2533" s="167"/>
      <c r="AP2533" s="167"/>
      <c r="AQ2533" s="167"/>
      <c r="AR2533" s="167"/>
      <c r="AS2533" s="167"/>
      <c r="AT2533" s="167"/>
      <c r="AU2533" s="167"/>
      <c r="AV2533" s="167"/>
      <c r="AW2533" s="167"/>
      <c r="AX2533" s="167"/>
      <c r="AY2533" s="167"/>
      <c r="AZ2533" s="167"/>
      <c r="BA2533" s="167"/>
      <c r="BB2533" s="167"/>
      <c r="BC2533" s="167"/>
      <c r="BD2533" s="167"/>
      <c r="BE2533" s="167"/>
      <c r="BF2533" s="167"/>
      <c r="BG2533" s="167"/>
      <c r="BH2533" s="167"/>
      <c r="BI2533" s="167"/>
      <c r="BJ2533" s="167"/>
      <c r="BK2533" s="167"/>
      <c r="BL2533" s="166"/>
      <c r="BM2533" s="166"/>
      <c r="BN2533" s="166"/>
      <c r="BO2533" s="166"/>
      <c r="BP2533" s="166"/>
      <c r="BQ2533" s="166"/>
      <c r="BR2533" s="166"/>
      <c r="BS2533" s="166"/>
      <c r="BT2533" s="166"/>
      <c r="BU2533" s="166"/>
      <c r="BV2533" s="166"/>
      <c r="BW2533" s="166"/>
      <c r="BX2533" s="166"/>
      <c r="BY2533" s="166"/>
      <c r="BZ2533" s="166"/>
      <c r="CA2533" s="166"/>
      <c r="CB2533" s="166"/>
      <c r="CC2533" s="166"/>
      <c r="CD2533" s="166"/>
      <c r="CE2533" s="166"/>
      <c r="CF2533" s="166"/>
      <c r="CG2533" s="166"/>
      <c r="CH2533" s="166"/>
      <c r="CI2533" s="166"/>
      <c r="CJ2533" s="166"/>
      <c r="CK2533" s="166"/>
      <c r="CL2533" s="166"/>
      <c r="CM2533" s="166"/>
      <c r="CN2533" s="166"/>
      <c r="CO2533" s="166"/>
      <c r="CP2533" s="166"/>
      <c r="CQ2533" s="166"/>
      <c r="CR2533" s="166"/>
      <c r="CS2533" s="166"/>
      <c r="CT2533" s="166"/>
      <c r="CU2533" s="166"/>
      <c r="CV2533" s="166"/>
      <c r="CW2533" s="166"/>
      <c r="CX2533" s="166"/>
      <c r="CY2533" s="166"/>
      <c r="CZ2533" s="166"/>
      <c r="DA2533" s="166"/>
      <c r="DB2533" s="166"/>
      <c r="DC2533" s="166"/>
      <c r="DD2533" s="166"/>
      <c r="DE2533" s="166"/>
      <c r="DF2533" s="166"/>
      <c r="DG2533" s="166"/>
      <c r="DH2533" s="166"/>
      <c r="DI2533" s="166"/>
      <c r="DJ2533" s="166"/>
      <c r="DK2533" s="166"/>
      <c r="DL2533" s="166"/>
      <c r="DM2533" s="166"/>
      <c r="DN2533" s="166"/>
      <c r="DO2533" s="166"/>
      <c r="DP2533" s="166"/>
      <c r="DQ2533" s="166"/>
      <c r="DR2533" s="166"/>
      <c r="DS2533" s="166"/>
      <c r="DT2533" s="166"/>
      <c r="DU2533" s="166"/>
      <c r="DV2533" s="166"/>
      <c r="DW2533" s="166"/>
      <c r="DX2533" s="166"/>
      <c r="DY2533" s="166"/>
      <c r="DZ2533" s="166"/>
      <c r="EA2533" s="166"/>
      <c r="EB2533" s="166"/>
      <c r="EC2533" s="166"/>
      <c r="ED2533" s="166"/>
      <c r="EE2533" s="166"/>
      <c r="EF2533" s="166"/>
      <c r="EG2533" s="166"/>
      <c r="EH2533" s="166"/>
      <c r="EI2533" s="166"/>
      <c r="EJ2533" s="166"/>
      <c r="EK2533" s="166"/>
      <c r="EL2533" s="166"/>
      <c r="EM2533" s="166"/>
      <c r="EN2533" s="166"/>
      <c r="EO2533" s="166"/>
      <c r="EP2533" s="166"/>
      <c r="EQ2533" s="166"/>
      <c r="ER2533" s="166"/>
      <c r="ES2533" s="166"/>
      <c r="ET2533" s="166"/>
      <c r="EU2533" s="166"/>
      <c r="EV2533" s="166"/>
      <c r="EW2533" s="166"/>
      <c r="EX2533" s="166"/>
      <c r="EY2533" s="166"/>
      <c r="EZ2533" s="166"/>
      <c r="FA2533" s="166"/>
      <c r="FB2533" s="166"/>
      <c r="FC2533" s="166"/>
      <c r="FD2533" s="166"/>
      <c r="FE2533" s="166"/>
      <c r="FF2533" s="166"/>
      <c r="FG2533" s="166"/>
      <c r="FH2533" s="166"/>
      <c r="FI2533" s="166"/>
      <c r="FJ2533" s="166"/>
    </row>
    <row r="2534" spans="13:166" s="19" customFormat="1">
      <c r="M2534" s="166"/>
      <c r="N2534" s="166"/>
      <c r="O2534" s="166"/>
      <c r="P2534" s="166"/>
      <c r="Q2534" s="166"/>
      <c r="R2534" s="166"/>
      <c r="S2534" s="166"/>
      <c r="T2534" s="166"/>
      <c r="U2534" s="166"/>
      <c r="V2534" s="166"/>
      <c r="W2534" s="166"/>
      <c r="X2534" s="166"/>
      <c r="Y2534" s="166"/>
      <c r="Z2534" s="166"/>
      <c r="AA2534" s="166"/>
      <c r="AB2534" s="166"/>
      <c r="AC2534" s="166"/>
      <c r="AD2534" s="166"/>
      <c r="AE2534" s="166"/>
      <c r="AF2534" s="166"/>
      <c r="AG2534" s="166"/>
      <c r="AH2534" s="167"/>
      <c r="AI2534" s="167"/>
      <c r="AJ2534" s="167"/>
      <c r="AK2534" s="167"/>
      <c r="AL2534" s="167"/>
      <c r="AM2534" s="167"/>
      <c r="AN2534" s="167"/>
      <c r="AO2534" s="167"/>
      <c r="AP2534" s="167"/>
      <c r="AQ2534" s="167"/>
      <c r="AR2534" s="167"/>
      <c r="AS2534" s="167"/>
      <c r="AT2534" s="167"/>
      <c r="AU2534" s="167"/>
      <c r="AV2534" s="167"/>
      <c r="AW2534" s="167"/>
      <c r="AX2534" s="167"/>
      <c r="AY2534" s="167"/>
      <c r="AZ2534" s="167"/>
      <c r="BA2534" s="167"/>
      <c r="BB2534" s="167"/>
      <c r="BC2534" s="167"/>
      <c r="BD2534" s="167"/>
      <c r="BE2534" s="167"/>
      <c r="BF2534" s="167"/>
      <c r="BG2534" s="167"/>
      <c r="BH2534" s="167"/>
      <c r="BI2534" s="167"/>
      <c r="BJ2534" s="167"/>
      <c r="BK2534" s="167"/>
      <c r="BL2534" s="166"/>
      <c r="BM2534" s="166"/>
      <c r="BN2534" s="166"/>
      <c r="BO2534" s="166"/>
      <c r="BP2534" s="166"/>
      <c r="BQ2534" s="166"/>
      <c r="BR2534" s="166"/>
      <c r="BS2534" s="166"/>
      <c r="BT2534" s="166"/>
      <c r="BU2534" s="166"/>
      <c r="BV2534" s="166"/>
      <c r="BW2534" s="166"/>
      <c r="BX2534" s="166"/>
      <c r="BY2534" s="166"/>
      <c r="BZ2534" s="166"/>
      <c r="CA2534" s="166"/>
      <c r="CB2534" s="166"/>
      <c r="CC2534" s="166"/>
      <c r="CD2534" s="166"/>
      <c r="CE2534" s="166"/>
      <c r="CF2534" s="166"/>
      <c r="CG2534" s="166"/>
      <c r="CH2534" s="166"/>
      <c r="CI2534" s="166"/>
      <c r="CJ2534" s="166"/>
      <c r="CK2534" s="166"/>
      <c r="CL2534" s="166"/>
      <c r="CM2534" s="166"/>
      <c r="CN2534" s="166"/>
      <c r="CO2534" s="166"/>
      <c r="CP2534" s="166"/>
      <c r="CQ2534" s="166"/>
      <c r="CR2534" s="166"/>
      <c r="CS2534" s="166"/>
      <c r="CT2534" s="166"/>
      <c r="CU2534" s="166"/>
      <c r="CV2534" s="166"/>
      <c r="CW2534" s="166"/>
      <c r="CX2534" s="166"/>
      <c r="CY2534" s="166"/>
      <c r="CZ2534" s="166"/>
      <c r="DA2534" s="166"/>
      <c r="DB2534" s="166"/>
      <c r="DC2534" s="166"/>
      <c r="DD2534" s="166"/>
      <c r="DE2534" s="166"/>
      <c r="DF2534" s="166"/>
      <c r="DG2534" s="166"/>
      <c r="DH2534" s="166"/>
      <c r="DI2534" s="166"/>
      <c r="DJ2534" s="166"/>
      <c r="DK2534" s="166"/>
      <c r="DL2534" s="166"/>
      <c r="DM2534" s="166"/>
      <c r="DN2534" s="166"/>
      <c r="DO2534" s="166"/>
      <c r="DP2534" s="166"/>
      <c r="DQ2534" s="166"/>
      <c r="DR2534" s="166"/>
      <c r="DS2534" s="166"/>
      <c r="DT2534" s="166"/>
      <c r="DU2534" s="166"/>
      <c r="DV2534" s="166"/>
      <c r="DW2534" s="166"/>
      <c r="DX2534" s="166"/>
      <c r="DY2534" s="166"/>
      <c r="DZ2534" s="166"/>
      <c r="EA2534" s="166"/>
      <c r="EB2534" s="166"/>
      <c r="EC2534" s="166"/>
      <c r="ED2534" s="166"/>
      <c r="EE2534" s="166"/>
      <c r="EF2534" s="166"/>
      <c r="EG2534" s="166"/>
      <c r="EH2534" s="166"/>
      <c r="EI2534" s="166"/>
      <c r="EJ2534" s="166"/>
      <c r="EK2534" s="166"/>
      <c r="EL2534" s="166"/>
      <c r="EM2534" s="166"/>
      <c r="EN2534" s="166"/>
      <c r="EO2534" s="166"/>
      <c r="EP2534" s="166"/>
      <c r="EQ2534" s="166"/>
      <c r="ER2534" s="166"/>
      <c r="ES2534" s="166"/>
      <c r="ET2534" s="166"/>
      <c r="EU2534" s="166"/>
      <c r="EV2534" s="166"/>
      <c r="EW2534" s="166"/>
      <c r="EX2534" s="166"/>
      <c r="EY2534" s="166"/>
      <c r="EZ2534" s="166"/>
      <c r="FA2534" s="166"/>
      <c r="FB2534" s="166"/>
      <c r="FC2534" s="166"/>
      <c r="FD2534" s="166"/>
      <c r="FE2534" s="166"/>
      <c r="FF2534" s="166"/>
      <c r="FG2534" s="166"/>
      <c r="FH2534" s="166"/>
      <c r="FI2534" s="166"/>
      <c r="FJ2534" s="166"/>
    </row>
    <row r="2535" spans="13:166" s="19" customFormat="1">
      <c r="M2535" s="166"/>
      <c r="N2535" s="166"/>
      <c r="O2535" s="166"/>
      <c r="P2535" s="166"/>
      <c r="Q2535" s="166"/>
      <c r="R2535" s="166"/>
      <c r="S2535" s="166"/>
      <c r="T2535" s="166"/>
      <c r="U2535" s="166"/>
      <c r="V2535" s="166"/>
      <c r="W2535" s="166"/>
      <c r="X2535" s="166"/>
      <c r="Y2535" s="166"/>
      <c r="Z2535" s="166"/>
      <c r="AA2535" s="166"/>
      <c r="AB2535" s="166"/>
      <c r="AC2535" s="166"/>
      <c r="AD2535" s="166"/>
      <c r="AE2535" s="166"/>
      <c r="AF2535" s="166"/>
      <c r="AG2535" s="166"/>
      <c r="AH2535" s="167"/>
      <c r="AI2535" s="167"/>
      <c r="AJ2535" s="167"/>
      <c r="AK2535" s="167"/>
      <c r="AL2535" s="167"/>
      <c r="AM2535" s="167"/>
      <c r="AN2535" s="167"/>
      <c r="AO2535" s="167"/>
      <c r="AP2535" s="167"/>
      <c r="AQ2535" s="167"/>
      <c r="AR2535" s="167"/>
      <c r="AS2535" s="167"/>
      <c r="AT2535" s="167"/>
      <c r="AU2535" s="167"/>
      <c r="AV2535" s="167"/>
      <c r="AW2535" s="167"/>
      <c r="AX2535" s="167"/>
      <c r="AY2535" s="167"/>
      <c r="AZ2535" s="167"/>
      <c r="BA2535" s="167"/>
      <c r="BB2535" s="167"/>
      <c r="BC2535" s="167"/>
      <c r="BD2535" s="167"/>
      <c r="BE2535" s="167"/>
      <c r="BF2535" s="167"/>
      <c r="BG2535" s="167"/>
      <c r="BH2535" s="167"/>
      <c r="BI2535" s="167"/>
      <c r="BJ2535" s="167"/>
      <c r="BK2535" s="167"/>
      <c r="BL2535" s="166"/>
      <c r="BM2535" s="166"/>
      <c r="BN2535" s="166"/>
      <c r="BO2535" s="166"/>
      <c r="BP2535" s="166"/>
      <c r="BQ2535" s="166"/>
      <c r="BR2535" s="166"/>
      <c r="BS2535" s="166"/>
      <c r="BT2535" s="166"/>
      <c r="BU2535" s="166"/>
      <c r="BV2535" s="166"/>
      <c r="BW2535" s="166"/>
      <c r="BX2535" s="166"/>
      <c r="BY2535" s="166"/>
      <c r="BZ2535" s="166"/>
      <c r="CA2535" s="166"/>
      <c r="CB2535" s="166"/>
      <c r="CC2535" s="166"/>
      <c r="CD2535" s="166"/>
      <c r="CE2535" s="166"/>
      <c r="CF2535" s="166"/>
      <c r="CG2535" s="166"/>
      <c r="CH2535" s="166"/>
      <c r="CI2535" s="166"/>
      <c r="CJ2535" s="166"/>
      <c r="CK2535" s="166"/>
      <c r="CL2535" s="166"/>
      <c r="CM2535" s="166"/>
      <c r="CN2535" s="166"/>
      <c r="CO2535" s="166"/>
      <c r="CP2535" s="166"/>
      <c r="CQ2535" s="166"/>
      <c r="CR2535" s="166"/>
      <c r="CS2535" s="166"/>
      <c r="CT2535" s="166"/>
      <c r="CU2535" s="166"/>
      <c r="CV2535" s="166"/>
      <c r="CW2535" s="166"/>
      <c r="CX2535" s="166"/>
      <c r="CY2535" s="166"/>
      <c r="CZ2535" s="166"/>
      <c r="DA2535" s="166"/>
      <c r="DB2535" s="166"/>
      <c r="DC2535" s="166"/>
      <c r="DD2535" s="166"/>
      <c r="DE2535" s="166"/>
      <c r="DF2535" s="166"/>
      <c r="DG2535" s="166"/>
      <c r="DH2535" s="166"/>
      <c r="DI2535" s="166"/>
      <c r="DJ2535" s="166"/>
      <c r="DK2535" s="166"/>
      <c r="DL2535" s="166"/>
      <c r="DM2535" s="166"/>
      <c r="DN2535" s="166"/>
      <c r="DO2535" s="166"/>
      <c r="DP2535" s="166"/>
      <c r="DQ2535" s="166"/>
      <c r="DR2535" s="166"/>
      <c r="DS2535" s="166"/>
      <c r="DT2535" s="166"/>
      <c r="DU2535" s="166"/>
      <c r="DV2535" s="166"/>
      <c r="DW2535" s="166"/>
      <c r="DX2535" s="166"/>
      <c r="DY2535" s="166"/>
      <c r="DZ2535" s="166"/>
      <c r="EA2535" s="166"/>
      <c r="EB2535" s="166"/>
      <c r="EC2535" s="166"/>
      <c r="ED2535" s="166"/>
      <c r="EE2535" s="166"/>
      <c r="EF2535" s="166"/>
      <c r="EG2535" s="166"/>
      <c r="EH2535" s="166"/>
      <c r="EI2535" s="166"/>
      <c r="EJ2535" s="166"/>
      <c r="EK2535" s="166"/>
      <c r="EL2535" s="166"/>
      <c r="EM2535" s="166"/>
      <c r="EN2535" s="166"/>
      <c r="EO2535" s="166"/>
      <c r="EP2535" s="166"/>
      <c r="EQ2535" s="166"/>
      <c r="ER2535" s="166"/>
      <c r="ES2535" s="166"/>
      <c r="ET2535" s="166"/>
      <c r="EU2535" s="166"/>
      <c r="EV2535" s="166"/>
      <c r="EW2535" s="166"/>
      <c r="EX2535" s="166"/>
      <c r="EY2535" s="166"/>
      <c r="EZ2535" s="166"/>
      <c r="FA2535" s="166"/>
      <c r="FB2535" s="166"/>
      <c r="FC2535" s="166"/>
      <c r="FD2535" s="166"/>
      <c r="FE2535" s="166"/>
      <c r="FF2535" s="166"/>
      <c r="FG2535" s="166"/>
      <c r="FH2535" s="166"/>
      <c r="FI2535" s="166"/>
      <c r="FJ2535" s="166"/>
    </row>
    <row r="2536" spans="13:166" s="19" customFormat="1">
      <c r="M2536" s="166"/>
      <c r="N2536" s="166"/>
      <c r="O2536" s="166"/>
      <c r="P2536" s="166"/>
      <c r="Q2536" s="166"/>
      <c r="R2536" s="166"/>
      <c r="S2536" s="166"/>
      <c r="T2536" s="166"/>
      <c r="U2536" s="166"/>
      <c r="V2536" s="166"/>
      <c r="W2536" s="166"/>
      <c r="X2536" s="166"/>
      <c r="Y2536" s="166"/>
      <c r="Z2536" s="166"/>
      <c r="AA2536" s="166"/>
      <c r="AB2536" s="166"/>
      <c r="AC2536" s="166"/>
      <c r="AD2536" s="166"/>
      <c r="AE2536" s="166"/>
      <c r="AF2536" s="166"/>
      <c r="AG2536" s="166"/>
      <c r="AH2536" s="167"/>
      <c r="AI2536" s="167"/>
      <c r="AJ2536" s="167"/>
      <c r="AK2536" s="167"/>
      <c r="AL2536" s="167"/>
      <c r="AM2536" s="167"/>
      <c r="AN2536" s="167"/>
      <c r="AO2536" s="167"/>
      <c r="AP2536" s="167"/>
      <c r="AQ2536" s="167"/>
      <c r="AR2536" s="167"/>
      <c r="AS2536" s="167"/>
      <c r="AT2536" s="167"/>
      <c r="AU2536" s="167"/>
      <c r="AV2536" s="167"/>
      <c r="AW2536" s="167"/>
      <c r="AX2536" s="167"/>
      <c r="AY2536" s="167"/>
      <c r="AZ2536" s="167"/>
      <c r="BA2536" s="167"/>
      <c r="BB2536" s="167"/>
      <c r="BC2536" s="167"/>
      <c r="BD2536" s="167"/>
      <c r="BE2536" s="167"/>
      <c r="BF2536" s="167"/>
      <c r="BG2536" s="167"/>
      <c r="BH2536" s="167"/>
      <c r="BI2536" s="167"/>
      <c r="BJ2536" s="167"/>
      <c r="BK2536" s="167"/>
      <c r="BL2536" s="166"/>
      <c r="BM2536" s="166"/>
      <c r="BN2536" s="166"/>
      <c r="BO2536" s="166"/>
      <c r="BP2536" s="166"/>
      <c r="BQ2536" s="166"/>
      <c r="BR2536" s="166"/>
      <c r="BS2536" s="166"/>
      <c r="BT2536" s="166"/>
      <c r="BU2536" s="166"/>
      <c r="BV2536" s="166"/>
      <c r="BW2536" s="166"/>
      <c r="BX2536" s="166"/>
      <c r="BY2536" s="166"/>
      <c r="BZ2536" s="166"/>
      <c r="CA2536" s="166"/>
      <c r="CB2536" s="166"/>
      <c r="CC2536" s="166"/>
      <c r="CD2536" s="166"/>
      <c r="CE2536" s="166"/>
      <c r="CF2536" s="166"/>
      <c r="CG2536" s="166"/>
      <c r="CH2536" s="166"/>
      <c r="CI2536" s="166"/>
      <c r="CJ2536" s="166"/>
      <c r="CK2536" s="166"/>
      <c r="CL2536" s="166"/>
      <c r="CM2536" s="166"/>
      <c r="CN2536" s="166"/>
      <c r="CO2536" s="166"/>
      <c r="CP2536" s="166"/>
      <c r="CQ2536" s="166"/>
      <c r="CR2536" s="166"/>
      <c r="CS2536" s="166"/>
      <c r="CT2536" s="166"/>
      <c r="CU2536" s="166"/>
      <c r="CV2536" s="166"/>
      <c r="CW2536" s="166"/>
      <c r="CX2536" s="166"/>
      <c r="CY2536" s="166"/>
      <c r="CZ2536" s="166"/>
      <c r="DA2536" s="166"/>
      <c r="DB2536" s="166"/>
      <c r="DC2536" s="166"/>
      <c r="DD2536" s="166"/>
      <c r="DE2536" s="166"/>
      <c r="DF2536" s="166"/>
      <c r="DG2536" s="166"/>
      <c r="DH2536" s="166"/>
      <c r="DI2536" s="166"/>
      <c r="DJ2536" s="166"/>
      <c r="DK2536" s="166"/>
      <c r="DL2536" s="166"/>
      <c r="DM2536" s="166"/>
      <c r="DN2536" s="166"/>
      <c r="DO2536" s="166"/>
      <c r="DP2536" s="166"/>
      <c r="DQ2536" s="166"/>
      <c r="DR2536" s="166"/>
      <c r="DS2536" s="166"/>
      <c r="DT2536" s="166"/>
      <c r="DU2536" s="166"/>
      <c r="DV2536" s="166"/>
      <c r="DW2536" s="166"/>
      <c r="DX2536" s="166"/>
      <c r="DY2536" s="166"/>
      <c r="DZ2536" s="166"/>
      <c r="EA2536" s="166"/>
      <c r="EB2536" s="166"/>
      <c r="EC2536" s="166"/>
      <c r="ED2536" s="166"/>
      <c r="EE2536" s="166"/>
      <c r="EF2536" s="166"/>
      <c r="EG2536" s="166"/>
      <c r="EH2536" s="166"/>
      <c r="EI2536" s="166"/>
      <c r="EJ2536" s="166"/>
      <c r="EK2536" s="166"/>
      <c r="EL2536" s="166"/>
      <c r="EM2536" s="166"/>
      <c r="EN2536" s="166"/>
      <c r="EO2536" s="166"/>
      <c r="EP2536" s="166"/>
      <c r="EQ2536" s="166"/>
      <c r="ER2536" s="166"/>
      <c r="ES2536" s="166"/>
      <c r="ET2536" s="166"/>
      <c r="EU2536" s="166"/>
      <c r="EV2536" s="166"/>
      <c r="EW2536" s="166"/>
      <c r="EX2536" s="166"/>
      <c r="EY2536" s="166"/>
      <c r="EZ2536" s="166"/>
      <c r="FA2536" s="166"/>
      <c r="FB2536" s="166"/>
      <c r="FC2536" s="166"/>
      <c r="FD2536" s="166"/>
      <c r="FE2536" s="166"/>
      <c r="FF2536" s="166"/>
      <c r="FG2536" s="166"/>
      <c r="FH2536" s="166"/>
      <c r="FI2536" s="166"/>
      <c r="FJ2536" s="166"/>
    </row>
    <row r="2537" spans="13:166" s="19" customFormat="1">
      <c r="M2537" s="166"/>
      <c r="N2537" s="166"/>
      <c r="O2537" s="166"/>
      <c r="P2537" s="166"/>
      <c r="Q2537" s="166"/>
      <c r="R2537" s="166"/>
      <c r="S2537" s="166"/>
      <c r="T2537" s="166"/>
      <c r="U2537" s="166"/>
      <c r="V2537" s="166"/>
      <c r="W2537" s="166"/>
      <c r="X2537" s="166"/>
      <c r="Y2537" s="166"/>
      <c r="Z2537" s="166"/>
      <c r="AA2537" s="166"/>
      <c r="AB2537" s="166"/>
      <c r="AC2537" s="166"/>
      <c r="AD2537" s="166"/>
      <c r="AE2537" s="166"/>
      <c r="AF2537" s="166"/>
      <c r="AG2537" s="166"/>
      <c r="AH2537" s="167"/>
      <c r="AI2537" s="167"/>
      <c r="AJ2537" s="167"/>
      <c r="AK2537" s="167"/>
      <c r="AL2537" s="167"/>
      <c r="AM2537" s="167"/>
      <c r="AN2537" s="167"/>
      <c r="AO2537" s="167"/>
      <c r="AP2537" s="167"/>
      <c r="AQ2537" s="167"/>
      <c r="AR2537" s="167"/>
      <c r="AS2537" s="167"/>
      <c r="AT2537" s="167"/>
      <c r="AU2537" s="167"/>
      <c r="AV2537" s="167"/>
      <c r="AW2537" s="167"/>
      <c r="AX2537" s="167"/>
      <c r="AY2537" s="167"/>
      <c r="AZ2537" s="167"/>
      <c r="BA2537" s="167"/>
      <c r="BB2537" s="167"/>
      <c r="BC2537" s="167"/>
      <c r="BD2537" s="167"/>
      <c r="BE2537" s="167"/>
      <c r="BF2537" s="167"/>
      <c r="BG2537" s="167"/>
      <c r="BH2537" s="167"/>
      <c r="BI2537" s="167"/>
      <c r="BJ2537" s="167"/>
      <c r="BK2537" s="167"/>
      <c r="BL2537" s="166"/>
      <c r="BM2537" s="166"/>
      <c r="BN2537" s="166"/>
      <c r="BO2537" s="166"/>
      <c r="BP2537" s="166"/>
      <c r="BQ2537" s="166"/>
      <c r="BR2537" s="166"/>
      <c r="BS2537" s="166"/>
      <c r="BT2537" s="166"/>
      <c r="BU2537" s="166"/>
      <c r="BV2537" s="166"/>
      <c r="BW2537" s="166"/>
      <c r="BX2537" s="166"/>
      <c r="BY2537" s="166"/>
      <c r="BZ2537" s="166"/>
      <c r="CA2537" s="166"/>
      <c r="CB2537" s="166"/>
      <c r="CC2537" s="166"/>
      <c r="CD2537" s="166"/>
      <c r="CE2537" s="166"/>
      <c r="CF2537" s="166"/>
      <c r="CG2537" s="166"/>
      <c r="CH2537" s="166"/>
      <c r="CI2537" s="166"/>
      <c r="CJ2537" s="166"/>
      <c r="CK2537" s="166"/>
      <c r="CL2537" s="166"/>
      <c r="CM2537" s="166"/>
      <c r="CN2537" s="166"/>
      <c r="CO2537" s="166"/>
      <c r="CP2537" s="166"/>
      <c r="CQ2537" s="166"/>
      <c r="CR2537" s="166"/>
      <c r="CS2537" s="166"/>
      <c r="CT2537" s="166"/>
      <c r="CU2537" s="166"/>
      <c r="CV2537" s="166"/>
      <c r="CW2537" s="166"/>
      <c r="CX2537" s="166"/>
      <c r="CY2537" s="166"/>
      <c r="CZ2537" s="166"/>
      <c r="DA2537" s="166"/>
      <c r="DB2537" s="166"/>
      <c r="DC2537" s="166"/>
      <c r="DD2537" s="166"/>
      <c r="DE2537" s="166"/>
      <c r="DF2537" s="166"/>
      <c r="DG2537" s="166"/>
      <c r="DH2537" s="166"/>
      <c r="DI2537" s="166"/>
      <c r="DJ2537" s="166"/>
      <c r="DK2537" s="166"/>
      <c r="DL2537" s="166"/>
      <c r="DM2537" s="166"/>
      <c r="DN2537" s="166"/>
      <c r="DO2537" s="166"/>
      <c r="DP2537" s="166"/>
      <c r="DQ2537" s="166"/>
      <c r="DR2537" s="166"/>
      <c r="DS2537" s="166"/>
      <c r="DT2537" s="166"/>
      <c r="DU2537" s="166"/>
      <c r="DV2537" s="166"/>
      <c r="DW2537" s="166"/>
      <c r="DX2537" s="166"/>
      <c r="DY2537" s="166"/>
      <c r="DZ2537" s="166"/>
      <c r="EA2537" s="166"/>
      <c r="EB2537" s="166"/>
      <c r="EC2537" s="166"/>
      <c r="ED2537" s="166"/>
      <c r="EE2537" s="166"/>
      <c r="EF2537" s="166"/>
      <c r="EG2537" s="166"/>
      <c r="EH2537" s="166"/>
      <c r="EI2537" s="166"/>
      <c r="EJ2537" s="166"/>
      <c r="EK2537" s="166"/>
      <c r="EL2537" s="166"/>
      <c r="EM2537" s="166"/>
      <c r="EN2537" s="166"/>
      <c r="EO2537" s="166"/>
      <c r="EP2537" s="166"/>
      <c r="EQ2537" s="166"/>
      <c r="ER2537" s="166"/>
      <c r="ES2537" s="166"/>
      <c r="ET2537" s="166"/>
      <c r="EU2537" s="166"/>
      <c r="EV2537" s="166"/>
      <c r="EW2537" s="166"/>
      <c r="EX2537" s="166"/>
      <c r="EY2537" s="166"/>
      <c r="EZ2537" s="166"/>
      <c r="FA2537" s="166"/>
      <c r="FB2537" s="166"/>
      <c r="FC2537" s="166"/>
      <c r="FD2537" s="166"/>
      <c r="FE2537" s="166"/>
      <c r="FF2537" s="166"/>
      <c r="FG2537" s="166"/>
      <c r="FH2537" s="166"/>
      <c r="FI2537" s="166"/>
      <c r="FJ2537" s="166"/>
    </row>
    <row r="2538" spans="13:166" s="19" customFormat="1">
      <c r="M2538" s="166"/>
      <c r="N2538" s="166"/>
      <c r="O2538" s="166"/>
      <c r="P2538" s="166"/>
      <c r="Q2538" s="166"/>
      <c r="R2538" s="166"/>
      <c r="S2538" s="166"/>
      <c r="T2538" s="166"/>
      <c r="U2538" s="166"/>
      <c r="V2538" s="166"/>
      <c r="W2538" s="166"/>
      <c r="X2538" s="166"/>
      <c r="Y2538" s="166"/>
      <c r="Z2538" s="166"/>
      <c r="AA2538" s="166"/>
      <c r="AB2538" s="166"/>
      <c r="AC2538" s="166"/>
      <c r="AD2538" s="166"/>
      <c r="AE2538" s="166"/>
      <c r="AF2538" s="166"/>
      <c r="AG2538" s="166"/>
      <c r="AH2538" s="167"/>
      <c r="AI2538" s="167"/>
      <c r="AJ2538" s="167"/>
      <c r="AK2538" s="167"/>
      <c r="AL2538" s="167"/>
      <c r="AM2538" s="167"/>
      <c r="AN2538" s="167"/>
      <c r="AO2538" s="167"/>
      <c r="AP2538" s="167"/>
      <c r="AQ2538" s="167"/>
      <c r="AR2538" s="167"/>
      <c r="AS2538" s="167"/>
      <c r="AT2538" s="167"/>
      <c r="AU2538" s="167"/>
      <c r="AV2538" s="167"/>
      <c r="AW2538" s="167"/>
      <c r="AX2538" s="167"/>
      <c r="AY2538" s="167"/>
      <c r="AZ2538" s="167"/>
      <c r="BA2538" s="167"/>
      <c r="BB2538" s="167"/>
      <c r="BC2538" s="167"/>
      <c r="BD2538" s="167"/>
      <c r="BE2538" s="167"/>
      <c r="BF2538" s="167"/>
      <c r="BG2538" s="167"/>
      <c r="BH2538" s="167"/>
      <c r="BI2538" s="167"/>
      <c r="BJ2538" s="167"/>
      <c r="BK2538" s="167"/>
      <c r="BL2538" s="166"/>
      <c r="BM2538" s="166"/>
      <c r="BN2538" s="166"/>
      <c r="BO2538" s="166"/>
      <c r="BP2538" s="166"/>
      <c r="BQ2538" s="166"/>
      <c r="BR2538" s="166"/>
      <c r="BS2538" s="166"/>
      <c r="BT2538" s="166"/>
      <c r="BU2538" s="166"/>
      <c r="BV2538" s="166"/>
      <c r="BW2538" s="166"/>
      <c r="BX2538" s="166"/>
      <c r="BY2538" s="166"/>
      <c r="BZ2538" s="166"/>
      <c r="CA2538" s="166"/>
      <c r="CB2538" s="166"/>
      <c r="CC2538" s="166"/>
      <c r="CD2538" s="166"/>
      <c r="CE2538" s="166"/>
      <c r="CF2538" s="166"/>
      <c r="CG2538" s="166"/>
      <c r="CH2538" s="166"/>
      <c r="CI2538" s="166"/>
      <c r="CJ2538" s="166"/>
      <c r="CK2538" s="166"/>
      <c r="CL2538" s="166"/>
      <c r="CM2538" s="166"/>
      <c r="CN2538" s="166"/>
      <c r="CO2538" s="166"/>
      <c r="CP2538" s="166"/>
      <c r="CQ2538" s="166"/>
      <c r="CR2538" s="166"/>
      <c r="CS2538" s="166"/>
      <c r="CT2538" s="166"/>
      <c r="CU2538" s="166"/>
      <c r="CV2538" s="166"/>
      <c r="CW2538" s="166"/>
      <c r="CX2538" s="166"/>
      <c r="CY2538" s="166"/>
      <c r="CZ2538" s="166"/>
      <c r="DA2538" s="166"/>
      <c r="DB2538" s="166"/>
      <c r="DC2538" s="166"/>
      <c r="DD2538" s="166"/>
      <c r="DE2538" s="166"/>
      <c r="DF2538" s="166"/>
      <c r="DG2538" s="166"/>
      <c r="DH2538" s="166"/>
      <c r="DI2538" s="166"/>
      <c r="DJ2538" s="166"/>
      <c r="DK2538" s="166"/>
      <c r="DL2538" s="166"/>
      <c r="DM2538" s="166"/>
      <c r="DN2538" s="166"/>
      <c r="DO2538" s="166"/>
      <c r="DP2538" s="166"/>
      <c r="DQ2538" s="166"/>
      <c r="DR2538" s="166"/>
      <c r="DS2538" s="166"/>
      <c r="DT2538" s="166"/>
      <c r="DU2538" s="166"/>
      <c r="DV2538" s="166"/>
      <c r="DW2538" s="166"/>
      <c r="DX2538" s="166"/>
      <c r="DY2538" s="166"/>
      <c r="DZ2538" s="166"/>
      <c r="EA2538" s="166"/>
      <c r="EB2538" s="166"/>
      <c r="EC2538" s="166"/>
      <c r="ED2538" s="166"/>
      <c r="EE2538" s="166"/>
      <c r="EF2538" s="166"/>
      <c r="EG2538" s="166"/>
      <c r="EH2538" s="166"/>
      <c r="EI2538" s="166"/>
      <c r="EJ2538" s="166"/>
      <c r="EK2538" s="166"/>
      <c r="EL2538" s="166"/>
      <c r="EM2538" s="166"/>
      <c r="EN2538" s="166"/>
      <c r="EO2538" s="166"/>
      <c r="EP2538" s="166"/>
      <c r="EQ2538" s="166"/>
      <c r="ER2538" s="166"/>
      <c r="ES2538" s="166"/>
      <c r="ET2538" s="166"/>
      <c r="EU2538" s="166"/>
      <c r="EV2538" s="166"/>
      <c r="EW2538" s="166"/>
      <c r="EX2538" s="166"/>
      <c r="EY2538" s="166"/>
      <c r="EZ2538" s="166"/>
      <c r="FA2538" s="166"/>
      <c r="FB2538" s="166"/>
      <c r="FC2538" s="166"/>
      <c r="FD2538" s="166"/>
      <c r="FE2538" s="166"/>
      <c r="FF2538" s="166"/>
      <c r="FG2538" s="166"/>
      <c r="FH2538" s="166"/>
      <c r="FI2538" s="166"/>
      <c r="FJ2538" s="166"/>
    </row>
    <row r="2539" spans="13:166" s="19" customFormat="1">
      <c r="M2539" s="166"/>
      <c r="N2539" s="166"/>
      <c r="O2539" s="166"/>
      <c r="P2539" s="166"/>
      <c r="Q2539" s="166"/>
      <c r="R2539" s="166"/>
      <c r="S2539" s="166"/>
      <c r="T2539" s="166"/>
      <c r="U2539" s="166"/>
      <c r="V2539" s="166"/>
      <c r="W2539" s="166"/>
      <c r="X2539" s="166"/>
      <c r="Y2539" s="166"/>
      <c r="Z2539" s="166"/>
      <c r="AA2539" s="166"/>
      <c r="AB2539" s="166"/>
      <c r="AC2539" s="166"/>
      <c r="AD2539" s="166"/>
      <c r="AE2539" s="166"/>
      <c r="AF2539" s="166"/>
      <c r="AG2539" s="166"/>
      <c r="AH2539" s="167"/>
      <c r="AI2539" s="167"/>
      <c r="AJ2539" s="167"/>
      <c r="AK2539" s="167"/>
      <c r="AL2539" s="167"/>
      <c r="AM2539" s="167"/>
      <c r="AN2539" s="167"/>
      <c r="AO2539" s="167"/>
      <c r="AP2539" s="167"/>
      <c r="AQ2539" s="167"/>
      <c r="AR2539" s="167"/>
      <c r="AS2539" s="167"/>
      <c r="AT2539" s="167"/>
      <c r="AU2539" s="167"/>
      <c r="AV2539" s="167"/>
      <c r="AW2539" s="167"/>
      <c r="AX2539" s="167"/>
      <c r="AY2539" s="167"/>
      <c r="AZ2539" s="167"/>
      <c r="BA2539" s="167"/>
      <c r="BB2539" s="167"/>
      <c r="BC2539" s="167"/>
      <c r="BD2539" s="167"/>
      <c r="BE2539" s="167"/>
      <c r="BF2539" s="167"/>
      <c r="BG2539" s="167"/>
      <c r="BH2539" s="167"/>
      <c r="BI2539" s="167"/>
      <c r="BJ2539" s="167"/>
      <c r="BK2539" s="167"/>
      <c r="BL2539" s="166"/>
      <c r="BM2539" s="166"/>
      <c r="BN2539" s="166"/>
      <c r="BO2539" s="166"/>
      <c r="BP2539" s="166"/>
      <c r="BQ2539" s="166"/>
      <c r="BR2539" s="166"/>
      <c r="BS2539" s="166"/>
      <c r="BT2539" s="166"/>
      <c r="BU2539" s="166"/>
      <c r="BV2539" s="166"/>
      <c r="BW2539" s="166"/>
      <c r="BX2539" s="166"/>
      <c r="BY2539" s="166"/>
      <c r="BZ2539" s="166"/>
      <c r="CA2539" s="166"/>
      <c r="CB2539" s="166"/>
      <c r="CC2539" s="166"/>
      <c r="CD2539" s="166"/>
      <c r="CE2539" s="166"/>
      <c r="CF2539" s="166"/>
      <c r="CG2539" s="166"/>
      <c r="CH2539" s="166"/>
      <c r="CI2539" s="166"/>
      <c r="CJ2539" s="166"/>
      <c r="CK2539" s="166"/>
      <c r="CL2539" s="166"/>
      <c r="CM2539" s="166"/>
      <c r="CN2539" s="166"/>
      <c r="CO2539" s="166"/>
      <c r="CP2539" s="166"/>
      <c r="CQ2539" s="166"/>
      <c r="CR2539" s="166"/>
      <c r="CS2539" s="166"/>
      <c r="CT2539" s="166"/>
      <c r="CU2539" s="166"/>
      <c r="CV2539" s="166"/>
      <c r="CW2539" s="166"/>
      <c r="CX2539" s="166"/>
      <c r="CY2539" s="166"/>
      <c r="CZ2539" s="166"/>
      <c r="DA2539" s="166"/>
      <c r="DB2539" s="166"/>
      <c r="DC2539" s="166"/>
      <c r="DD2539" s="166"/>
      <c r="DE2539" s="166"/>
      <c r="DF2539" s="166"/>
      <c r="DG2539" s="166"/>
      <c r="DH2539" s="166"/>
      <c r="DI2539" s="166"/>
      <c r="DJ2539" s="166"/>
      <c r="DK2539" s="166"/>
      <c r="DL2539" s="166"/>
      <c r="DM2539" s="166"/>
      <c r="DN2539" s="166"/>
      <c r="DO2539" s="166"/>
      <c r="DP2539" s="166"/>
      <c r="DQ2539" s="166"/>
      <c r="DR2539" s="166"/>
      <c r="DS2539" s="166"/>
      <c r="DT2539" s="166"/>
      <c r="DU2539" s="166"/>
      <c r="DV2539" s="166"/>
      <c r="DW2539" s="166"/>
      <c r="DX2539" s="166"/>
      <c r="DY2539" s="166"/>
      <c r="DZ2539" s="166"/>
      <c r="EA2539" s="166"/>
      <c r="EB2539" s="166"/>
      <c r="EC2539" s="166"/>
      <c r="ED2539" s="166"/>
      <c r="EE2539" s="166"/>
      <c r="EF2539" s="166"/>
      <c r="EG2539" s="166"/>
      <c r="EH2539" s="166"/>
      <c r="EI2539" s="166"/>
      <c r="EJ2539" s="166"/>
      <c r="EK2539" s="166"/>
      <c r="EL2539" s="166"/>
      <c r="EM2539" s="166"/>
      <c r="EN2539" s="166"/>
      <c r="EO2539" s="166"/>
      <c r="EP2539" s="166"/>
      <c r="EQ2539" s="166"/>
      <c r="ER2539" s="166"/>
      <c r="ES2539" s="166"/>
      <c r="ET2539" s="166"/>
      <c r="EU2539" s="166"/>
      <c r="EV2539" s="166"/>
      <c r="EW2539" s="166"/>
      <c r="EX2539" s="166"/>
      <c r="EY2539" s="166"/>
      <c r="EZ2539" s="166"/>
      <c r="FA2539" s="166"/>
      <c r="FB2539" s="166"/>
      <c r="FC2539" s="166"/>
      <c r="FD2539" s="166"/>
      <c r="FE2539" s="166"/>
      <c r="FF2539" s="166"/>
      <c r="FG2539" s="166"/>
      <c r="FH2539" s="166"/>
      <c r="FI2539" s="166"/>
      <c r="FJ2539" s="166"/>
    </row>
    <row r="2540" spans="13:166" s="19" customFormat="1">
      <c r="M2540" s="166"/>
      <c r="N2540" s="166"/>
      <c r="O2540" s="166"/>
      <c r="P2540" s="166"/>
      <c r="Q2540" s="166"/>
      <c r="R2540" s="166"/>
      <c r="S2540" s="166"/>
      <c r="T2540" s="166"/>
      <c r="U2540" s="166"/>
      <c r="V2540" s="166"/>
      <c r="W2540" s="166"/>
      <c r="X2540" s="166"/>
      <c r="Y2540" s="166"/>
      <c r="Z2540" s="166"/>
      <c r="AA2540" s="166"/>
      <c r="AB2540" s="166"/>
      <c r="AC2540" s="166"/>
      <c r="AD2540" s="166"/>
      <c r="AE2540" s="166"/>
      <c r="AF2540" s="166"/>
      <c r="AG2540" s="166"/>
      <c r="AH2540" s="167"/>
      <c r="AI2540" s="167"/>
      <c r="AJ2540" s="167"/>
      <c r="AK2540" s="167"/>
      <c r="AL2540" s="167"/>
      <c r="AM2540" s="167"/>
      <c r="AN2540" s="167"/>
      <c r="AO2540" s="167"/>
      <c r="AP2540" s="167"/>
      <c r="AQ2540" s="167"/>
      <c r="AR2540" s="167"/>
      <c r="AS2540" s="167"/>
      <c r="AT2540" s="167"/>
      <c r="AU2540" s="167"/>
      <c r="AV2540" s="167"/>
      <c r="AW2540" s="167"/>
      <c r="AX2540" s="167"/>
      <c r="AY2540" s="167"/>
      <c r="AZ2540" s="167"/>
      <c r="BA2540" s="167"/>
      <c r="BB2540" s="167"/>
      <c r="BC2540" s="167"/>
      <c r="BD2540" s="167"/>
      <c r="BE2540" s="167"/>
      <c r="BF2540" s="167"/>
      <c r="BG2540" s="167"/>
      <c r="BH2540" s="167"/>
      <c r="BI2540" s="167"/>
      <c r="BJ2540" s="167"/>
      <c r="BK2540" s="167"/>
      <c r="BL2540" s="166"/>
      <c r="BM2540" s="166"/>
      <c r="BN2540" s="166"/>
      <c r="BO2540" s="166"/>
      <c r="BP2540" s="166"/>
      <c r="BQ2540" s="166"/>
      <c r="BR2540" s="166"/>
      <c r="BS2540" s="166"/>
      <c r="BT2540" s="166"/>
      <c r="BU2540" s="166"/>
      <c r="BV2540" s="166"/>
      <c r="BW2540" s="166"/>
      <c r="BX2540" s="166"/>
      <c r="BY2540" s="166"/>
      <c r="BZ2540" s="166"/>
      <c r="CA2540" s="166"/>
      <c r="CB2540" s="166"/>
      <c r="CC2540" s="166"/>
      <c r="CD2540" s="166"/>
      <c r="CE2540" s="166"/>
      <c r="CF2540" s="166"/>
      <c r="CG2540" s="166"/>
      <c r="CH2540" s="166"/>
      <c r="CI2540" s="166"/>
      <c r="CJ2540" s="166"/>
      <c r="CK2540" s="166"/>
      <c r="CL2540" s="166"/>
      <c r="CM2540" s="166"/>
      <c r="CN2540" s="166"/>
      <c r="CO2540" s="166"/>
      <c r="CP2540" s="166"/>
      <c r="CQ2540" s="166"/>
      <c r="CR2540" s="166"/>
      <c r="CS2540" s="166"/>
      <c r="CT2540" s="166"/>
      <c r="CU2540" s="166"/>
      <c r="CV2540" s="166"/>
      <c r="CW2540" s="166"/>
      <c r="CX2540" s="166"/>
      <c r="CY2540" s="166"/>
      <c r="CZ2540" s="166"/>
      <c r="DA2540" s="166"/>
      <c r="DB2540" s="166"/>
      <c r="DC2540" s="166"/>
      <c r="DD2540" s="166"/>
      <c r="DE2540" s="166"/>
      <c r="DF2540" s="166"/>
      <c r="DG2540" s="166"/>
      <c r="DH2540" s="166"/>
      <c r="DI2540" s="166"/>
      <c r="DJ2540" s="166"/>
      <c r="DK2540" s="166"/>
      <c r="DL2540" s="166"/>
      <c r="DM2540" s="166"/>
      <c r="DN2540" s="166"/>
      <c r="DO2540" s="166"/>
      <c r="DP2540" s="166"/>
      <c r="DQ2540" s="166"/>
      <c r="DR2540" s="166"/>
      <c r="DS2540" s="166"/>
      <c r="DT2540" s="166"/>
      <c r="DU2540" s="166"/>
      <c r="DV2540" s="166"/>
      <c r="DW2540" s="166"/>
      <c r="DX2540" s="166"/>
      <c r="DY2540" s="166"/>
      <c r="DZ2540" s="166"/>
      <c r="EA2540" s="166"/>
      <c r="EB2540" s="166"/>
      <c r="EC2540" s="166"/>
      <c r="ED2540" s="166"/>
      <c r="EE2540" s="166"/>
      <c r="EF2540" s="166"/>
      <c r="EG2540" s="166"/>
      <c r="EH2540" s="166"/>
      <c r="EI2540" s="166"/>
      <c r="EJ2540" s="166"/>
      <c r="EK2540" s="166"/>
      <c r="EL2540" s="166"/>
      <c r="EM2540" s="166"/>
      <c r="EN2540" s="166"/>
      <c r="EO2540" s="166"/>
      <c r="EP2540" s="166"/>
      <c r="EQ2540" s="166"/>
      <c r="ER2540" s="166"/>
      <c r="ES2540" s="166"/>
      <c r="ET2540" s="166"/>
      <c r="EU2540" s="166"/>
      <c r="EV2540" s="166"/>
      <c r="EW2540" s="166"/>
      <c r="EX2540" s="166"/>
      <c r="EY2540" s="166"/>
      <c r="EZ2540" s="166"/>
      <c r="FA2540" s="166"/>
      <c r="FB2540" s="166"/>
      <c r="FC2540" s="166"/>
      <c r="FD2540" s="166"/>
      <c r="FE2540" s="166"/>
      <c r="FF2540" s="166"/>
      <c r="FG2540" s="166"/>
      <c r="FH2540" s="166"/>
      <c r="FI2540" s="166"/>
      <c r="FJ2540" s="166"/>
    </row>
    <row r="2541" spans="13:166" s="19" customFormat="1">
      <c r="M2541" s="166"/>
      <c r="N2541" s="166"/>
      <c r="O2541" s="166"/>
      <c r="P2541" s="166"/>
      <c r="Q2541" s="166"/>
      <c r="R2541" s="166"/>
      <c r="S2541" s="166"/>
      <c r="T2541" s="166"/>
      <c r="U2541" s="166"/>
      <c r="V2541" s="166"/>
      <c r="W2541" s="166"/>
      <c r="X2541" s="166"/>
      <c r="Y2541" s="166"/>
      <c r="Z2541" s="166"/>
      <c r="AA2541" s="166"/>
      <c r="AB2541" s="166"/>
      <c r="AC2541" s="166"/>
      <c r="AD2541" s="166"/>
      <c r="AE2541" s="166"/>
      <c r="AF2541" s="166"/>
      <c r="AG2541" s="166"/>
      <c r="AH2541" s="167"/>
      <c r="AI2541" s="167"/>
      <c r="AJ2541" s="167"/>
      <c r="AK2541" s="167"/>
      <c r="AL2541" s="167"/>
      <c r="AM2541" s="167"/>
      <c r="AN2541" s="167"/>
      <c r="AO2541" s="167"/>
      <c r="AP2541" s="167"/>
      <c r="AQ2541" s="167"/>
      <c r="AR2541" s="167"/>
      <c r="AS2541" s="167"/>
      <c r="AT2541" s="167"/>
      <c r="AU2541" s="167"/>
      <c r="AV2541" s="167"/>
      <c r="AW2541" s="167"/>
      <c r="AX2541" s="167"/>
      <c r="AY2541" s="167"/>
      <c r="AZ2541" s="167"/>
      <c r="BA2541" s="167"/>
      <c r="BB2541" s="167"/>
      <c r="BC2541" s="167"/>
      <c r="BD2541" s="167"/>
      <c r="BE2541" s="167"/>
      <c r="BF2541" s="167"/>
      <c r="BG2541" s="167"/>
      <c r="BH2541" s="167"/>
      <c r="BI2541" s="167"/>
      <c r="BJ2541" s="167"/>
      <c r="BK2541" s="167"/>
      <c r="BL2541" s="166"/>
      <c r="BM2541" s="166"/>
      <c r="BN2541" s="166"/>
      <c r="BO2541" s="166"/>
      <c r="BP2541" s="166"/>
      <c r="BQ2541" s="166"/>
      <c r="BR2541" s="166"/>
      <c r="BS2541" s="166"/>
      <c r="BT2541" s="166"/>
      <c r="BU2541" s="166"/>
      <c r="BV2541" s="166"/>
      <c r="BW2541" s="166"/>
      <c r="BX2541" s="166"/>
      <c r="BY2541" s="166"/>
      <c r="BZ2541" s="166"/>
      <c r="CA2541" s="166"/>
      <c r="CB2541" s="166"/>
      <c r="CC2541" s="166"/>
      <c r="CD2541" s="166"/>
      <c r="CE2541" s="166"/>
      <c r="CF2541" s="166"/>
      <c r="CG2541" s="166"/>
      <c r="CH2541" s="166"/>
      <c r="CI2541" s="166"/>
      <c r="CJ2541" s="166"/>
      <c r="CK2541" s="166"/>
      <c r="CL2541" s="166"/>
      <c r="CM2541" s="166"/>
      <c r="CN2541" s="166"/>
      <c r="CO2541" s="166"/>
      <c r="CP2541" s="166"/>
      <c r="CQ2541" s="166"/>
      <c r="CR2541" s="166"/>
      <c r="CS2541" s="166"/>
      <c r="CT2541" s="166"/>
      <c r="CU2541" s="166"/>
      <c r="CV2541" s="166"/>
      <c r="CW2541" s="166"/>
      <c r="CX2541" s="166"/>
      <c r="CY2541" s="166"/>
      <c r="CZ2541" s="166"/>
      <c r="DA2541" s="166"/>
      <c r="DB2541" s="166"/>
      <c r="DC2541" s="166"/>
      <c r="DD2541" s="166"/>
      <c r="DE2541" s="166"/>
      <c r="DF2541" s="166"/>
      <c r="DG2541" s="166"/>
      <c r="DH2541" s="166"/>
      <c r="DI2541" s="166"/>
      <c r="DJ2541" s="166"/>
      <c r="DK2541" s="166"/>
      <c r="DL2541" s="166"/>
      <c r="DM2541" s="166"/>
      <c r="DN2541" s="166"/>
      <c r="DO2541" s="166"/>
      <c r="DP2541" s="166"/>
      <c r="DQ2541" s="166"/>
      <c r="DR2541" s="166"/>
      <c r="DS2541" s="166"/>
      <c r="DT2541" s="166"/>
      <c r="DU2541" s="166"/>
      <c r="DV2541" s="166"/>
      <c r="DW2541" s="166"/>
      <c r="DX2541" s="166"/>
      <c r="DY2541" s="166"/>
      <c r="DZ2541" s="166"/>
      <c r="EA2541" s="166"/>
      <c r="EB2541" s="166"/>
      <c r="EC2541" s="166"/>
      <c r="ED2541" s="166"/>
      <c r="EE2541" s="166"/>
      <c r="EF2541" s="166"/>
      <c r="EG2541" s="166"/>
      <c r="EH2541" s="166"/>
      <c r="EI2541" s="166"/>
      <c r="EJ2541" s="166"/>
      <c r="EK2541" s="166"/>
      <c r="EL2541" s="166"/>
      <c r="EM2541" s="166"/>
      <c r="EN2541" s="166"/>
      <c r="EO2541" s="166"/>
      <c r="EP2541" s="166"/>
      <c r="EQ2541" s="166"/>
      <c r="ER2541" s="166"/>
      <c r="ES2541" s="166"/>
      <c r="ET2541" s="166"/>
      <c r="EU2541" s="166"/>
      <c r="EV2541" s="166"/>
      <c r="EW2541" s="166"/>
      <c r="EX2541" s="166"/>
      <c r="EY2541" s="166"/>
      <c r="EZ2541" s="166"/>
      <c r="FA2541" s="166"/>
      <c r="FB2541" s="166"/>
      <c r="FC2541" s="166"/>
      <c r="FD2541" s="166"/>
      <c r="FE2541" s="166"/>
      <c r="FF2541" s="166"/>
      <c r="FG2541" s="166"/>
      <c r="FH2541" s="166"/>
      <c r="FI2541" s="166"/>
      <c r="FJ2541" s="166"/>
    </row>
    <row r="2542" spans="13:166" s="19" customFormat="1">
      <c r="M2542" s="166"/>
      <c r="N2542" s="166"/>
      <c r="O2542" s="166"/>
      <c r="P2542" s="166"/>
      <c r="Q2542" s="166"/>
      <c r="R2542" s="166"/>
      <c r="S2542" s="166"/>
      <c r="T2542" s="166"/>
      <c r="U2542" s="166"/>
      <c r="V2542" s="166"/>
      <c r="W2542" s="166"/>
      <c r="X2542" s="166"/>
      <c r="Y2542" s="166"/>
      <c r="Z2542" s="166"/>
      <c r="AA2542" s="166"/>
      <c r="AB2542" s="166"/>
      <c r="AC2542" s="166"/>
      <c r="AD2542" s="166"/>
      <c r="AE2542" s="166"/>
      <c r="AF2542" s="166"/>
      <c r="AG2542" s="166"/>
      <c r="AH2542" s="167"/>
      <c r="AI2542" s="167"/>
      <c r="AJ2542" s="167"/>
      <c r="AK2542" s="167"/>
      <c r="AL2542" s="167"/>
      <c r="AM2542" s="167"/>
      <c r="AN2542" s="167"/>
      <c r="AO2542" s="167"/>
      <c r="AP2542" s="167"/>
      <c r="AQ2542" s="167"/>
      <c r="AR2542" s="167"/>
      <c r="AS2542" s="167"/>
      <c r="AT2542" s="167"/>
      <c r="AU2542" s="167"/>
      <c r="AV2542" s="167"/>
      <c r="AW2542" s="167"/>
      <c r="AX2542" s="167"/>
      <c r="AY2542" s="167"/>
      <c r="AZ2542" s="167"/>
      <c r="BA2542" s="167"/>
      <c r="BB2542" s="167"/>
      <c r="BC2542" s="167"/>
      <c r="BD2542" s="167"/>
      <c r="BE2542" s="167"/>
      <c r="BF2542" s="167"/>
      <c r="BG2542" s="167"/>
      <c r="BH2542" s="167"/>
      <c r="BI2542" s="167"/>
      <c r="BJ2542" s="167"/>
      <c r="BK2542" s="167"/>
      <c r="BL2542" s="166"/>
      <c r="BM2542" s="166"/>
      <c r="BN2542" s="166"/>
      <c r="BO2542" s="166"/>
      <c r="BP2542" s="166"/>
      <c r="BQ2542" s="166"/>
      <c r="BR2542" s="166"/>
      <c r="BS2542" s="166"/>
      <c r="BT2542" s="166"/>
      <c r="BU2542" s="166"/>
      <c r="BV2542" s="166"/>
      <c r="BW2542" s="166"/>
      <c r="BX2542" s="166"/>
      <c r="BY2542" s="166"/>
      <c r="BZ2542" s="166"/>
      <c r="CA2542" s="166"/>
      <c r="CB2542" s="166"/>
      <c r="CC2542" s="166"/>
      <c r="CD2542" s="166"/>
      <c r="CE2542" s="166"/>
      <c r="CF2542" s="166"/>
      <c r="CG2542" s="166"/>
      <c r="CH2542" s="166"/>
      <c r="CI2542" s="166"/>
      <c r="CJ2542" s="166"/>
      <c r="CK2542" s="166"/>
      <c r="CL2542" s="166"/>
      <c r="CM2542" s="166"/>
      <c r="CN2542" s="166"/>
      <c r="CO2542" s="166"/>
      <c r="CP2542" s="166"/>
      <c r="CQ2542" s="166"/>
      <c r="CR2542" s="166"/>
      <c r="CS2542" s="166"/>
      <c r="CT2542" s="166"/>
      <c r="CU2542" s="166"/>
      <c r="CV2542" s="166"/>
      <c r="CW2542" s="166"/>
      <c r="CX2542" s="166"/>
      <c r="CY2542" s="166"/>
      <c r="CZ2542" s="166"/>
      <c r="DA2542" s="166"/>
      <c r="DB2542" s="166"/>
      <c r="DC2542" s="166"/>
      <c r="DD2542" s="166"/>
      <c r="DE2542" s="166"/>
      <c r="DF2542" s="166"/>
      <c r="DG2542" s="166"/>
      <c r="DH2542" s="166"/>
      <c r="DI2542" s="166"/>
      <c r="DJ2542" s="166"/>
      <c r="DK2542" s="166"/>
      <c r="DL2542" s="166"/>
      <c r="DM2542" s="166"/>
      <c r="DN2542" s="166"/>
      <c r="DO2542" s="166"/>
      <c r="DP2542" s="166"/>
      <c r="DQ2542" s="166"/>
      <c r="DR2542" s="166"/>
      <c r="DS2542" s="166"/>
      <c r="DT2542" s="166"/>
      <c r="DU2542" s="166"/>
      <c r="DV2542" s="166"/>
      <c r="DW2542" s="166"/>
      <c r="DX2542" s="166"/>
      <c r="DY2542" s="166"/>
      <c r="DZ2542" s="166"/>
      <c r="EA2542" s="166"/>
      <c r="EB2542" s="166"/>
      <c r="EC2542" s="166"/>
      <c r="ED2542" s="166"/>
      <c r="EE2542" s="166"/>
      <c r="EF2542" s="166"/>
      <c r="EG2542" s="166"/>
      <c r="EH2542" s="166"/>
      <c r="EI2542" s="166"/>
      <c r="EJ2542" s="166"/>
      <c r="EK2542" s="166"/>
      <c r="EL2542" s="166"/>
      <c r="EM2542" s="166"/>
      <c r="EN2542" s="166"/>
      <c r="EO2542" s="166"/>
      <c r="EP2542" s="166"/>
      <c r="EQ2542" s="166"/>
      <c r="ER2542" s="166"/>
      <c r="ES2542" s="166"/>
      <c r="ET2542" s="166"/>
      <c r="EU2542" s="166"/>
      <c r="EV2542" s="166"/>
      <c r="EW2542" s="166"/>
      <c r="EX2542" s="166"/>
      <c r="EY2542" s="166"/>
      <c r="EZ2542" s="166"/>
      <c r="FA2542" s="166"/>
      <c r="FB2542" s="166"/>
      <c r="FC2542" s="166"/>
      <c r="FD2542" s="166"/>
      <c r="FE2542" s="166"/>
      <c r="FF2542" s="166"/>
      <c r="FG2542" s="166"/>
      <c r="FH2542" s="166"/>
      <c r="FI2542" s="166"/>
      <c r="FJ2542" s="166"/>
    </row>
    <row r="2543" spans="13:166" s="19" customFormat="1">
      <c r="M2543" s="166"/>
      <c r="N2543" s="166"/>
      <c r="O2543" s="166"/>
      <c r="P2543" s="166"/>
      <c r="Q2543" s="166"/>
      <c r="R2543" s="166"/>
      <c r="S2543" s="166"/>
      <c r="T2543" s="166"/>
      <c r="U2543" s="166"/>
      <c r="V2543" s="166"/>
      <c r="W2543" s="166"/>
      <c r="X2543" s="166"/>
      <c r="Y2543" s="166"/>
      <c r="Z2543" s="166"/>
      <c r="AA2543" s="166"/>
      <c r="AB2543" s="166"/>
      <c r="AC2543" s="166"/>
      <c r="AD2543" s="166"/>
      <c r="AE2543" s="166"/>
      <c r="AF2543" s="166"/>
      <c r="AG2543" s="166"/>
      <c r="AH2543" s="167"/>
      <c r="AI2543" s="167"/>
      <c r="AJ2543" s="167"/>
      <c r="AK2543" s="167"/>
      <c r="AL2543" s="167"/>
      <c r="AM2543" s="167"/>
      <c r="AN2543" s="167"/>
      <c r="AO2543" s="167"/>
      <c r="AP2543" s="167"/>
      <c r="AQ2543" s="167"/>
      <c r="AR2543" s="167"/>
      <c r="AS2543" s="167"/>
      <c r="AT2543" s="167"/>
      <c r="AU2543" s="167"/>
      <c r="AV2543" s="167"/>
      <c r="AW2543" s="167"/>
      <c r="AX2543" s="167"/>
      <c r="AY2543" s="167"/>
      <c r="AZ2543" s="167"/>
      <c r="BA2543" s="167"/>
      <c r="BB2543" s="167"/>
      <c r="BC2543" s="167"/>
      <c r="BD2543" s="167"/>
      <c r="BE2543" s="167"/>
      <c r="BF2543" s="167"/>
      <c r="BG2543" s="167"/>
      <c r="BH2543" s="167"/>
      <c r="BI2543" s="167"/>
      <c r="BJ2543" s="167"/>
      <c r="BK2543" s="167"/>
      <c r="BL2543" s="166"/>
      <c r="BM2543" s="166"/>
      <c r="BN2543" s="166"/>
      <c r="BO2543" s="166"/>
      <c r="BP2543" s="166"/>
      <c r="BQ2543" s="166"/>
      <c r="BR2543" s="166"/>
      <c r="BS2543" s="166"/>
      <c r="BT2543" s="166"/>
      <c r="BU2543" s="166"/>
      <c r="BV2543" s="166"/>
      <c r="BW2543" s="166"/>
      <c r="BX2543" s="166"/>
      <c r="BY2543" s="166"/>
      <c r="BZ2543" s="166"/>
      <c r="CA2543" s="166"/>
      <c r="CB2543" s="166"/>
      <c r="CC2543" s="166"/>
      <c r="CD2543" s="166"/>
      <c r="CE2543" s="166"/>
      <c r="CF2543" s="166"/>
      <c r="CG2543" s="166"/>
      <c r="CH2543" s="166"/>
      <c r="CI2543" s="166"/>
      <c r="CJ2543" s="166"/>
      <c r="CK2543" s="166"/>
      <c r="CL2543" s="166"/>
      <c r="CM2543" s="166"/>
      <c r="CN2543" s="166"/>
      <c r="CO2543" s="166"/>
      <c r="CP2543" s="166"/>
      <c r="CQ2543" s="166"/>
      <c r="CR2543" s="166"/>
      <c r="CS2543" s="166"/>
      <c r="CT2543" s="166"/>
      <c r="CU2543" s="166"/>
      <c r="CV2543" s="166"/>
      <c r="CW2543" s="166"/>
      <c r="CX2543" s="166"/>
      <c r="CY2543" s="166"/>
      <c r="CZ2543" s="166"/>
      <c r="DA2543" s="166"/>
      <c r="DB2543" s="166"/>
      <c r="DC2543" s="166"/>
      <c r="DD2543" s="166"/>
      <c r="DE2543" s="166"/>
      <c r="DF2543" s="166"/>
      <c r="DG2543" s="166"/>
      <c r="DH2543" s="166"/>
      <c r="DI2543" s="166"/>
      <c r="DJ2543" s="166"/>
      <c r="DK2543" s="166"/>
      <c r="DL2543" s="166"/>
      <c r="DM2543" s="166"/>
      <c r="DN2543" s="166"/>
      <c r="DO2543" s="166"/>
      <c r="DP2543" s="166"/>
      <c r="DQ2543" s="166"/>
      <c r="DR2543" s="166"/>
      <c r="DS2543" s="166"/>
      <c r="DT2543" s="166"/>
      <c r="DU2543" s="166"/>
      <c r="DV2543" s="166"/>
      <c r="DW2543" s="166"/>
      <c r="DX2543" s="166"/>
      <c r="DY2543" s="166"/>
      <c r="DZ2543" s="166"/>
      <c r="EA2543" s="166"/>
      <c r="EB2543" s="166"/>
      <c r="EC2543" s="166"/>
      <c r="ED2543" s="166"/>
      <c r="EE2543" s="166"/>
      <c r="EF2543" s="166"/>
      <c r="EG2543" s="166"/>
      <c r="EH2543" s="166"/>
      <c r="EI2543" s="166"/>
      <c r="EJ2543" s="166"/>
      <c r="EK2543" s="166"/>
      <c r="EL2543" s="166"/>
      <c r="EM2543" s="166"/>
      <c r="EN2543" s="166"/>
      <c r="EO2543" s="166"/>
      <c r="EP2543" s="166"/>
      <c r="EQ2543" s="166"/>
      <c r="ER2543" s="166"/>
      <c r="ES2543" s="166"/>
      <c r="ET2543" s="166"/>
      <c r="EU2543" s="166"/>
      <c r="EV2543" s="166"/>
      <c r="EW2543" s="166"/>
      <c r="EX2543" s="166"/>
      <c r="EY2543" s="166"/>
      <c r="EZ2543" s="166"/>
      <c r="FA2543" s="166"/>
      <c r="FB2543" s="166"/>
      <c r="FC2543" s="166"/>
      <c r="FD2543" s="166"/>
      <c r="FE2543" s="166"/>
      <c r="FF2543" s="166"/>
      <c r="FG2543" s="166"/>
      <c r="FH2543" s="166"/>
      <c r="FI2543" s="166"/>
      <c r="FJ2543" s="166"/>
    </row>
    <row r="2544" spans="13:166" s="19" customFormat="1">
      <c r="M2544" s="166"/>
      <c r="N2544" s="166"/>
      <c r="O2544" s="166"/>
      <c r="P2544" s="166"/>
      <c r="Q2544" s="166"/>
      <c r="R2544" s="166"/>
      <c r="S2544" s="166"/>
      <c r="T2544" s="166"/>
      <c r="U2544" s="166"/>
      <c r="V2544" s="166"/>
      <c r="W2544" s="166"/>
      <c r="X2544" s="166"/>
      <c r="Y2544" s="166"/>
      <c r="Z2544" s="166"/>
      <c r="AA2544" s="166"/>
      <c r="AB2544" s="166"/>
      <c r="AC2544" s="166"/>
      <c r="AD2544" s="166"/>
      <c r="AE2544" s="166"/>
      <c r="AF2544" s="166"/>
      <c r="AG2544" s="166"/>
      <c r="AH2544" s="167"/>
      <c r="AI2544" s="167"/>
      <c r="AJ2544" s="167"/>
      <c r="AK2544" s="167"/>
      <c r="AL2544" s="167"/>
      <c r="AM2544" s="167"/>
      <c r="AN2544" s="167"/>
      <c r="AO2544" s="167"/>
      <c r="AP2544" s="167"/>
      <c r="AQ2544" s="167"/>
      <c r="AR2544" s="167"/>
      <c r="AS2544" s="167"/>
      <c r="AT2544" s="167"/>
      <c r="AU2544" s="167"/>
      <c r="AV2544" s="167"/>
      <c r="AW2544" s="167"/>
      <c r="AX2544" s="167"/>
      <c r="AY2544" s="167"/>
      <c r="AZ2544" s="167"/>
      <c r="BA2544" s="167"/>
      <c r="BB2544" s="167"/>
      <c r="BC2544" s="167"/>
      <c r="BD2544" s="167"/>
      <c r="BE2544" s="167"/>
      <c r="BF2544" s="167"/>
      <c r="BG2544" s="167"/>
      <c r="BH2544" s="167"/>
      <c r="BI2544" s="167"/>
      <c r="BJ2544" s="167"/>
      <c r="BK2544" s="167"/>
      <c r="BL2544" s="166"/>
      <c r="BM2544" s="166"/>
      <c r="BN2544" s="166"/>
      <c r="BO2544" s="166"/>
      <c r="BP2544" s="166"/>
      <c r="BQ2544" s="166"/>
      <c r="BR2544" s="166"/>
      <c r="BS2544" s="166"/>
      <c r="BT2544" s="166"/>
      <c r="BU2544" s="166"/>
      <c r="BV2544" s="166"/>
      <c r="BW2544" s="166"/>
      <c r="BX2544" s="166"/>
      <c r="BY2544" s="166"/>
      <c r="BZ2544" s="166"/>
      <c r="CA2544" s="166"/>
      <c r="CB2544" s="166"/>
      <c r="CC2544" s="166"/>
      <c r="CD2544" s="166"/>
      <c r="CE2544" s="166"/>
      <c r="CF2544" s="166"/>
      <c r="CG2544" s="166"/>
      <c r="CH2544" s="166"/>
      <c r="CI2544" s="166"/>
      <c r="CJ2544" s="166"/>
      <c r="CK2544" s="166"/>
      <c r="CL2544" s="166"/>
      <c r="CM2544" s="166"/>
      <c r="CN2544" s="166"/>
      <c r="CO2544" s="166"/>
      <c r="CP2544" s="166"/>
      <c r="CQ2544" s="166"/>
      <c r="CR2544" s="166"/>
      <c r="CS2544" s="166"/>
      <c r="CT2544" s="166"/>
      <c r="CU2544" s="166"/>
      <c r="CV2544" s="166"/>
      <c r="CW2544" s="166"/>
      <c r="CX2544" s="166"/>
      <c r="CY2544" s="166"/>
      <c r="CZ2544" s="166"/>
      <c r="DA2544" s="166"/>
      <c r="DB2544" s="166"/>
      <c r="DC2544" s="166"/>
      <c r="DD2544" s="166"/>
      <c r="DE2544" s="166"/>
      <c r="DF2544" s="166"/>
      <c r="DG2544" s="166"/>
      <c r="DH2544" s="166"/>
      <c r="DI2544" s="166"/>
      <c r="DJ2544" s="166"/>
      <c r="DK2544" s="166"/>
      <c r="DL2544" s="166"/>
      <c r="DM2544" s="166"/>
      <c r="DN2544" s="166"/>
      <c r="DO2544" s="166"/>
      <c r="DP2544" s="166"/>
      <c r="DQ2544" s="166"/>
      <c r="DR2544" s="166"/>
      <c r="DS2544" s="166"/>
      <c r="DT2544" s="166"/>
      <c r="DU2544" s="166"/>
      <c r="DV2544" s="166"/>
      <c r="DW2544" s="166"/>
      <c r="DX2544" s="166"/>
      <c r="DY2544" s="166"/>
      <c r="DZ2544" s="166"/>
      <c r="EA2544" s="166"/>
      <c r="EB2544" s="166"/>
      <c r="EC2544" s="166"/>
      <c r="ED2544" s="166"/>
      <c r="EE2544" s="166"/>
      <c r="EF2544" s="166"/>
      <c r="EG2544" s="166"/>
      <c r="EH2544" s="166"/>
      <c r="EI2544" s="166"/>
      <c r="EJ2544" s="166"/>
      <c r="EK2544" s="166"/>
      <c r="EL2544" s="166"/>
      <c r="EM2544" s="166"/>
      <c r="EN2544" s="166"/>
      <c r="EO2544" s="166"/>
      <c r="EP2544" s="166"/>
      <c r="EQ2544" s="166"/>
      <c r="ER2544" s="166"/>
      <c r="ES2544" s="166"/>
      <c r="ET2544" s="166"/>
      <c r="EU2544" s="166"/>
      <c r="EV2544" s="166"/>
      <c r="EW2544" s="166"/>
      <c r="EX2544" s="166"/>
      <c r="EY2544" s="166"/>
      <c r="EZ2544" s="166"/>
      <c r="FA2544" s="166"/>
      <c r="FB2544" s="166"/>
      <c r="FC2544" s="166"/>
      <c r="FD2544" s="166"/>
      <c r="FE2544" s="166"/>
      <c r="FF2544" s="166"/>
      <c r="FG2544" s="166"/>
      <c r="FH2544" s="166"/>
      <c r="FI2544" s="166"/>
      <c r="FJ2544" s="166"/>
    </row>
    <row r="2545" spans="13:166" s="19" customFormat="1">
      <c r="M2545" s="166"/>
      <c r="N2545" s="166"/>
      <c r="O2545" s="166"/>
      <c r="P2545" s="166"/>
      <c r="Q2545" s="166"/>
      <c r="R2545" s="166"/>
      <c r="S2545" s="166"/>
      <c r="T2545" s="166"/>
      <c r="U2545" s="166"/>
      <c r="V2545" s="166"/>
      <c r="W2545" s="166"/>
      <c r="X2545" s="166"/>
      <c r="Y2545" s="166"/>
      <c r="Z2545" s="166"/>
      <c r="AA2545" s="166"/>
      <c r="AB2545" s="166"/>
      <c r="AC2545" s="166"/>
      <c r="AD2545" s="166"/>
      <c r="AE2545" s="166"/>
      <c r="AF2545" s="166"/>
      <c r="AG2545" s="166"/>
      <c r="AH2545" s="167"/>
      <c r="AI2545" s="167"/>
      <c r="AJ2545" s="167"/>
      <c r="AK2545" s="167"/>
      <c r="AL2545" s="167"/>
      <c r="AM2545" s="167"/>
      <c r="AN2545" s="167"/>
      <c r="AO2545" s="167"/>
      <c r="AP2545" s="167"/>
      <c r="AQ2545" s="167"/>
      <c r="AR2545" s="167"/>
      <c r="AS2545" s="167"/>
      <c r="AT2545" s="167"/>
      <c r="AU2545" s="167"/>
      <c r="AV2545" s="167"/>
      <c r="AW2545" s="167"/>
      <c r="AX2545" s="167"/>
      <c r="AY2545" s="167"/>
      <c r="AZ2545" s="167"/>
      <c r="BA2545" s="167"/>
      <c r="BB2545" s="167"/>
      <c r="BC2545" s="167"/>
      <c r="BD2545" s="167"/>
      <c r="BE2545" s="167"/>
      <c r="BF2545" s="167"/>
      <c r="BG2545" s="167"/>
      <c r="BH2545" s="167"/>
      <c r="BI2545" s="167"/>
      <c r="BJ2545" s="167"/>
      <c r="BK2545" s="167"/>
      <c r="BL2545" s="166"/>
      <c r="BM2545" s="166"/>
      <c r="BN2545" s="166"/>
      <c r="BO2545" s="166"/>
      <c r="BP2545" s="166"/>
      <c r="BQ2545" s="166"/>
      <c r="BR2545" s="166"/>
      <c r="BS2545" s="166"/>
      <c r="BT2545" s="166"/>
      <c r="BU2545" s="166"/>
      <c r="BV2545" s="166"/>
      <c r="BW2545" s="166"/>
      <c r="BX2545" s="166"/>
      <c r="BY2545" s="166"/>
      <c r="BZ2545" s="166"/>
      <c r="CA2545" s="166"/>
      <c r="CB2545" s="166"/>
      <c r="CC2545" s="166"/>
      <c r="CD2545" s="166"/>
      <c r="CE2545" s="166"/>
      <c r="CF2545" s="166"/>
      <c r="CG2545" s="166"/>
      <c r="CH2545" s="166"/>
      <c r="CI2545" s="166"/>
      <c r="CJ2545" s="166"/>
      <c r="CK2545" s="166"/>
      <c r="CL2545" s="166"/>
      <c r="CM2545" s="166"/>
      <c r="CN2545" s="166"/>
      <c r="CO2545" s="166"/>
      <c r="CP2545" s="166"/>
      <c r="CQ2545" s="166"/>
      <c r="CR2545" s="166"/>
      <c r="CS2545" s="166"/>
      <c r="CT2545" s="166"/>
      <c r="CU2545" s="166"/>
      <c r="CV2545" s="166"/>
      <c r="CW2545" s="166"/>
      <c r="CX2545" s="166"/>
      <c r="CY2545" s="166"/>
      <c r="CZ2545" s="166"/>
      <c r="DA2545" s="166"/>
      <c r="DB2545" s="166"/>
      <c r="DC2545" s="166"/>
      <c r="DD2545" s="166"/>
      <c r="DE2545" s="166"/>
      <c r="DF2545" s="166"/>
      <c r="DG2545" s="166"/>
      <c r="DH2545" s="166"/>
      <c r="DI2545" s="166"/>
      <c r="DJ2545" s="166"/>
      <c r="DK2545" s="166"/>
      <c r="DL2545" s="166"/>
      <c r="DM2545" s="166"/>
      <c r="DN2545" s="166"/>
      <c r="DO2545" s="166"/>
      <c r="DP2545" s="166"/>
      <c r="DQ2545" s="166"/>
      <c r="DR2545" s="166"/>
      <c r="DS2545" s="166"/>
      <c r="DT2545" s="166"/>
      <c r="DU2545" s="166"/>
      <c r="DV2545" s="166"/>
      <c r="DW2545" s="166"/>
      <c r="DX2545" s="166"/>
      <c r="DY2545" s="166"/>
      <c r="DZ2545" s="166"/>
      <c r="EA2545" s="166"/>
      <c r="EB2545" s="166"/>
      <c r="EC2545" s="166"/>
      <c r="ED2545" s="166"/>
      <c r="EE2545" s="166"/>
      <c r="EF2545" s="166"/>
      <c r="EG2545" s="166"/>
      <c r="EH2545" s="166"/>
      <c r="EI2545" s="166"/>
      <c r="EJ2545" s="166"/>
      <c r="EK2545" s="166"/>
      <c r="EL2545" s="166"/>
      <c r="EM2545" s="166"/>
      <c r="EN2545" s="166"/>
      <c r="EO2545" s="166"/>
      <c r="EP2545" s="166"/>
      <c r="EQ2545" s="166"/>
      <c r="ER2545" s="166"/>
      <c r="ES2545" s="166"/>
      <c r="ET2545" s="166"/>
      <c r="EU2545" s="166"/>
      <c r="EV2545" s="166"/>
      <c r="EW2545" s="166"/>
      <c r="EX2545" s="166"/>
      <c r="EY2545" s="166"/>
      <c r="EZ2545" s="166"/>
      <c r="FA2545" s="166"/>
      <c r="FB2545" s="166"/>
      <c r="FC2545" s="166"/>
      <c r="FD2545" s="166"/>
      <c r="FE2545" s="166"/>
      <c r="FF2545" s="166"/>
      <c r="FG2545" s="166"/>
      <c r="FH2545" s="166"/>
      <c r="FI2545" s="166"/>
      <c r="FJ2545" s="166"/>
    </row>
    <row r="2546" spans="13:166" s="19" customFormat="1">
      <c r="AH2546" s="6"/>
      <c r="AI2546" s="6"/>
      <c r="AJ2546" s="6"/>
      <c r="AK2546" s="6"/>
      <c r="AL2546" s="6"/>
      <c r="AM2546" s="6"/>
      <c r="AN2546" s="6"/>
      <c r="AO2546" s="6"/>
      <c r="AP2546" s="6"/>
      <c r="AQ2546" s="6"/>
      <c r="AR2546" s="6"/>
      <c r="AS2546" s="6"/>
      <c r="AT2546" s="6"/>
      <c r="AU2546" s="6"/>
      <c r="AV2546" s="6"/>
      <c r="AW2546" s="6"/>
      <c r="AX2546" s="6"/>
      <c r="AY2546" s="6"/>
      <c r="AZ2546" s="6"/>
      <c r="BA2546" s="6"/>
      <c r="BB2546" s="6"/>
      <c r="BC2546" s="6"/>
      <c r="BD2546" s="6"/>
      <c r="BE2546" s="6"/>
      <c r="BF2546" s="6"/>
      <c r="BG2546" s="6"/>
      <c r="BH2546" s="6"/>
      <c r="BI2546" s="6"/>
      <c r="BJ2546" s="6"/>
      <c r="BK2546" s="6"/>
    </row>
    <row r="2547" spans="13:166" s="19" customFormat="1">
      <c r="AH2547" s="6"/>
      <c r="AI2547" s="6"/>
      <c r="AJ2547" s="6"/>
      <c r="AK2547" s="6"/>
      <c r="AL2547" s="6"/>
      <c r="AM2547" s="6"/>
      <c r="AN2547" s="6"/>
      <c r="AO2547" s="6"/>
      <c r="AP2547" s="6"/>
      <c r="AQ2547" s="6"/>
      <c r="AR2547" s="6"/>
      <c r="AS2547" s="6"/>
      <c r="AT2547" s="6"/>
      <c r="AU2547" s="6"/>
      <c r="AV2547" s="6"/>
      <c r="AW2547" s="6"/>
      <c r="AX2547" s="6"/>
      <c r="AY2547" s="6"/>
      <c r="AZ2547" s="6"/>
      <c r="BA2547" s="6"/>
      <c r="BB2547" s="6"/>
      <c r="BC2547" s="6"/>
      <c r="BD2547" s="6"/>
      <c r="BE2547" s="6"/>
      <c r="BF2547" s="6"/>
      <c r="BG2547" s="6"/>
      <c r="BH2547" s="6"/>
      <c r="BI2547" s="6"/>
      <c r="BJ2547" s="6"/>
      <c r="BK2547" s="6"/>
    </row>
    <row r="2548" spans="13:166" s="19" customFormat="1">
      <c r="AH2548" s="6"/>
      <c r="AI2548" s="6"/>
      <c r="AJ2548" s="6"/>
      <c r="AK2548" s="6"/>
      <c r="AL2548" s="6"/>
      <c r="AM2548" s="6"/>
      <c r="AN2548" s="6"/>
      <c r="AO2548" s="6"/>
      <c r="AP2548" s="6"/>
      <c r="AQ2548" s="6"/>
      <c r="AR2548" s="6"/>
      <c r="AS2548" s="6"/>
      <c r="AT2548" s="6"/>
      <c r="AU2548" s="6"/>
      <c r="AV2548" s="6"/>
      <c r="AW2548" s="6"/>
      <c r="AX2548" s="6"/>
      <c r="AY2548" s="6"/>
      <c r="AZ2548" s="6"/>
      <c r="BA2548" s="6"/>
      <c r="BB2548" s="6"/>
      <c r="BC2548" s="6"/>
      <c r="BD2548" s="6"/>
      <c r="BE2548" s="6"/>
      <c r="BF2548" s="6"/>
      <c r="BG2548" s="6"/>
      <c r="BH2548" s="6"/>
      <c r="BI2548" s="6"/>
      <c r="BJ2548" s="6"/>
      <c r="BK2548" s="6"/>
    </row>
    <row r="2549" spans="13:166" s="19" customFormat="1">
      <c r="AH2549" s="6"/>
      <c r="AI2549" s="6"/>
      <c r="AJ2549" s="6"/>
      <c r="AK2549" s="6"/>
      <c r="AL2549" s="6"/>
      <c r="AM2549" s="6"/>
      <c r="AN2549" s="6"/>
      <c r="AO2549" s="6"/>
      <c r="AP2549" s="6"/>
      <c r="AQ2549" s="6"/>
      <c r="AR2549" s="6"/>
      <c r="AS2549" s="6"/>
      <c r="AT2549" s="6"/>
      <c r="AU2549" s="6"/>
      <c r="AV2549" s="6"/>
      <c r="AW2549" s="6"/>
      <c r="AX2549" s="6"/>
      <c r="AY2549" s="6"/>
      <c r="AZ2549" s="6"/>
      <c r="BA2549" s="6"/>
      <c r="BB2549" s="6"/>
      <c r="BC2549" s="6"/>
      <c r="BD2549" s="6"/>
      <c r="BE2549" s="6"/>
      <c r="BF2549" s="6"/>
      <c r="BG2549" s="6"/>
      <c r="BH2549" s="6"/>
      <c r="BI2549" s="6"/>
      <c r="BJ2549" s="6"/>
      <c r="BK2549" s="6"/>
    </row>
    <row r="2550" spans="13:166" s="19" customFormat="1">
      <c r="AH2550" s="6"/>
      <c r="AI2550" s="6"/>
      <c r="AJ2550" s="6"/>
      <c r="AK2550" s="6"/>
      <c r="AL2550" s="6"/>
      <c r="AM2550" s="6"/>
      <c r="AN2550" s="6"/>
      <c r="AO2550" s="6"/>
      <c r="AP2550" s="6"/>
      <c r="AQ2550" s="6"/>
      <c r="AR2550" s="6"/>
      <c r="AS2550" s="6"/>
      <c r="AT2550" s="6"/>
      <c r="AU2550" s="6"/>
      <c r="AV2550" s="6"/>
      <c r="AW2550" s="6"/>
      <c r="AX2550" s="6"/>
      <c r="AY2550" s="6"/>
      <c r="AZ2550" s="6"/>
      <c r="BA2550" s="6"/>
      <c r="BB2550" s="6"/>
      <c r="BC2550" s="6"/>
      <c r="BD2550" s="6"/>
      <c r="BE2550" s="6"/>
      <c r="BF2550" s="6"/>
      <c r="BG2550" s="6"/>
      <c r="BH2550" s="6"/>
      <c r="BI2550" s="6"/>
      <c r="BJ2550" s="6"/>
      <c r="BK2550" s="6"/>
    </row>
    <row r="2551" spans="13:166" s="19" customFormat="1">
      <c r="AH2551" s="6"/>
      <c r="AI2551" s="6"/>
      <c r="AJ2551" s="6"/>
      <c r="AK2551" s="6"/>
      <c r="AL2551" s="6"/>
      <c r="AM2551" s="6"/>
      <c r="AN2551" s="6"/>
      <c r="AO2551" s="6"/>
      <c r="AP2551" s="6"/>
      <c r="AQ2551" s="6"/>
      <c r="AR2551" s="6"/>
      <c r="AS2551" s="6"/>
      <c r="AT2551" s="6"/>
      <c r="AU2551" s="6"/>
      <c r="AV2551" s="6"/>
      <c r="AW2551" s="6"/>
      <c r="AX2551" s="6"/>
      <c r="AY2551" s="6"/>
      <c r="AZ2551" s="6"/>
      <c r="BA2551" s="6"/>
      <c r="BB2551" s="6"/>
      <c r="BC2551" s="6"/>
      <c r="BD2551" s="6"/>
      <c r="BE2551" s="6"/>
      <c r="BF2551" s="6"/>
      <c r="BG2551" s="6"/>
      <c r="BH2551" s="6"/>
      <c r="BI2551" s="6"/>
      <c r="BJ2551" s="6"/>
      <c r="BK2551" s="6"/>
    </row>
    <row r="2552" spans="13:166" s="19" customFormat="1">
      <c r="AH2552" s="6"/>
      <c r="AI2552" s="6"/>
      <c r="AJ2552" s="6"/>
      <c r="AK2552" s="6"/>
      <c r="AL2552" s="6"/>
      <c r="AM2552" s="6"/>
      <c r="AN2552" s="6"/>
      <c r="AO2552" s="6"/>
      <c r="AP2552" s="6"/>
      <c r="AQ2552" s="6"/>
      <c r="AR2552" s="6"/>
      <c r="AS2552" s="6"/>
      <c r="AT2552" s="6"/>
      <c r="AU2552" s="6"/>
      <c r="AV2552" s="6"/>
      <c r="AW2552" s="6"/>
      <c r="AX2552" s="6"/>
      <c r="AY2552" s="6"/>
      <c r="AZ2552" s="6"/>
      <c r="BA2552" s="6"/>
      <c r="BB2552" s="6"/>
      <c r="BC2552" s="6"/>
      <c r="BD2552" s="6"/>
      <c r="BE2552" s="6"/>
      <c r="BF2552" s="6"/>
      <c r="BG2552" s="6"/>
      <c r="BH2552" s="6"/>
      <c r="BI2552" s="6"/>
      <c r="BJ2552" s="6"/>
      <c r="BK2552" s="6"/>
    </row>
    <row r="2553" spans="13:166" s="19" customFormat="1">
      <c r="AH2553" s="6"/>
      <c r="AI2553" s="6"/>
      <c r="AJ2553" s="6"/>
      <c r="AK2553" s="6"/>
      <c r="AL2553" s="6"/>
      <c r="AM2553" s="6"/>
      <c r="AN2553" s="6"/>
      <c r="AO2553" s="6"/>
      <c r="AP2553" s="6"/>
      <c r="AQ2553" s="6"/>
      <c r="AR2553" s="6"/>
      <c r="AS2553" s="6"/>
      <c r="AT2553" s="6"/>
      <c r="AU2553" s="6"/>
      <c r="AV2553" s="6"/>
      <c r="AW2553" s="6"/>
      <c r="AX2553" s="6"/>
      <c r="AY2553" s="6"/>
      <c r="AZ2553" s="6"/>
      <c r="BA2553" s="6"/>
      <c r="BB2553" s="6"/>
      <c r="BC2553" s="6"/>
      <c r="BD2553" s="6"/>
      <c r="BE2553" s="6"/>
      <c r="BF2553" s="6"/>
      <c r="BG2553" s="6"/>
      <c r="BH2553" s="6"/>
      <c r="BI2553" s="6"/>
      <c r="BJ2553" s="6"/>
      <c r="BK2553" s="6"/>
    </row>
    <row r="2554" spans="13:166" s="19" customFormat="1">
      <c r="AH2554" s="6"/>
      <c r="AI2554" s="6"/>
      <c r="AJ2554" s="6"/>
      <c r="AK2554" s="6"/>
      <c r="AL2554" s="6"/>
      <c r="AM2554" s="6"/>
      <c r="AN2554" s="6"/>
      <c r="AO2554" s="6"/>
      <c r="AP2554" s="6"/>
      <c r="AQ2554" s="6"/>
      <c r="AR2554" s="6"/>
      <c r="AS2554" s="6"/>
      <c r="AT2554" s="6"/>
      <c r="AU2554" s="6"/>
      <c r="AV2554" s="6"/>
      <c r="AW2554" s="6"/>
      <c r="AX2554" s="6"/>
      <c r="AY2554" s="6"/>
      <c r="AZ2554" s="6"/>
      <c r="BA2554" s="6"/>
      <c r="BB2554" s="6"/>
      <c r="BC2554" s="6"/>
      <c r="BD2554" s="6"/>
      <c r="BE2554" s="6"/>
      <c r="BF2554" s="6"/>
      <c r="BG2554" s="6"/>
      <c r="BH2554" s="6"/>
      <c r="BI2554" s="6"/>
      <c r="BJ2554" s="6"/>
      <c r="BK2554" s="6"/>
    </row>
    <row r="2555" spans="13:166" s="19" customFormat="1">
      <c r="AH2555" s="6"/>
      <c r="AI2555" s="6"/>
      <c r="AJ2555" s="6"/>
      <c r="AK2555" s="6"/>
      <c r="AL2555" s="6"/>
      <c r="AM2555" s="6"/>
      <c r="AN2555" s="6"/>
      <c r="AO2555" s="6"/>
      <c r="AP2555" s="6"/>
      <c r="AQ2555" s="6"/>
      <c r="AR2555" s="6"/>
      <c r="AS2555" s="6"/>
      <c r="AT2555" s="6"/>
      <c r="AU2555" s="6"/>
      <c r="AV2555" s="6"/>
      <c r="AW2555" s="6"/>
      <c r="AX2555" s="6"/>
      <c r="AY2555" s="6"/>
      <c r="AZ2555" s="6"/>
      <c r="BA2555" s="6"/>
      <c r="BB2555" s="6"/>
      <c r="BC2555" s="6"/>
      <c r="BD2555" s="6"/>
      <c r="BE2555" s="6"/>
      <c r="BF2555" s="6"/>
      <c r="BG2555" s="6"/>
      <c r="BH2555" s="6"/>
      <c r="BI2555" s="6"/>
      <c r="BJ2555" s="6"/>
      <c r="BK2555" s="6"/>
    </row>
    <row r="2556" spans="13:166" s="19" customFormat="1">
      <c r="AH2556" s="6"/>
      <c r="AI2556" s="6"/>
      <c r="AJ2556" s="6"/>
      <c r="AK2556" s="6"/>
      <c r="AL2556" s="6"/>
      <c r="AM2556" s="6"/>
      <c r="AN2556" s="6"/>
      <c r="AO2556" s="6"/>
      <c r="AP2556" s="6"/>
      <c r="AQ2556" s="6"/>
      <c r="AR2556" s="6"/>
      <c r="AS2556" s="6"/>
      <c r="AT2556" s="6"/>
      <c r="AU2556" s="6"/>
      <c r="AV2556" s="6"/>
      <c r="AW2556" s="6"/>
      <c r="AX2556" s="6"/>
      <c r="AY2556" s="6"/>
      <c r="AZ2556" s="6"/>
      <c r="BA2556" s="6"/>
      <c r="BB2556" s="6"/>
      <c r="BC2556" s="6"/>
      <c r="BD2556" s="6"/>
      <c r="BE2556" s="6"/>
      <c r="BF2556" s="6"/>
      <c r="BG2556" s="6"/>
      <c r="BH2556" s="6"/>
      <c r="BI2556" s="6"/>
      <c r="BJ2556" s="6"/>
      <c r="BK2556" s="6"/>
    </row>
    <row r="2557" spans="13:166" s="19" customFormat="1">
      <c r="AH2557" s="6"/>
      <c r="AI2557" s="6"/>
      <c r="AJ2557" s="6"/>
      <c r="AK2557" s="6"/>
      <c r="AL2557" s="6"/>
      <c r="AM2557" s="6"/>
      <c r="AN2557" s="6"/>
      <c r="AO2557" s="6"/>
      <c r="AP2557" s="6"/>
      <c r="AQ2557" s="6"/>
      <c r="AR2557" s="6"/>
      <c r="AS2557" s="6"/>
      <c r="AT2557" s="6"/>
      <c r="AU2557" s="6"/>
      <c r="AV2557" s="6"/>
      <c r="AW2557" s="6"/>
      <c r="AX2557" s="6"/>
      <c r="AY2557" s="6"/>
      <c r="AZ2557" s="6"/>
      <c r="BA2557" s="6"/>
      <c r="BB2557" s="6"/>
      <c r="BC2557" s="6"/>
      <c r="BD2557" s="6"/>
      <c r="BE2557" s="6"/>
      <c r="BF2557" s="6"/>
      <c r="BG2557" s="6"/>
      <c r="BH2557" s="6"/>
      <c r="BI2557" s="6"/>
      <c r="BJ2557" s="6"/>
      <c r="BK2557" s="6"/>
    </row>
    <row r="2558" spans="13:166" s="19" customFormat="1">
      <c r="AH2558" s="6"/>
      <c r="AI2558" s="6"/>
      <c r="AJ2558" s="6"/>
      <c r="AK2558" s="6"/>
      <c r="AL2558" s="6"/>
      <c r="AM2558" s="6"/>
      <c r="AN2558" s="6"/>
      <c r="AO2558" s="6"/>
      <c r="AP2558" s="6"/>
      <c r="AQ2558" s="6"/>
      <c r="AR2558" s="6"/>
      <c r="AS2558" s="6"/>
      <c r="AT2558" s="6"/>
      <c r="AU2558" s="6"/>
      <c r="AV2558" s="6"/>
      <c r="AW2558" s="6"/>
      <c r="AX2558" s="6"/>
      <c r="AY2558" s="6"/>
      <c r="AZ2558" s="6"/>
      <c r="BA2558" s="6"/>
      <c r="BB2558" s="6"/>
      <c r="BC2558" s="6"/>
      <c r="BD2558" s="6"/>
      <c r="BE2558" s="6"/>
      <c r="BF2558" s="6"/>
      <c r="BG2558" s="6"/>
      <c r="BH2558" s="6"/>
      <c r="BI2558" s="6"/>
      <c r="BJ2558" s="6"/>
      <c r="BK2558" s="6"/>
    </row>
    <row r="2559" spans="13:166" s="19" customFormat="1">
      <c r="AH2559" s="6"/>
      <c r="AI2559" s="6"/>
      <c r="AJ2559" s="6"/>
      <c r="AK2559" s="6"/>
      <c r="AL2559" s="6"/>
      <c r="AM2559" s="6"/>
      <c r="AN2559" s="6"/>
      <c r="AO2559" s="6"/>
      <c r="AP2559" s="6"/>
      <c r="AQ2559" s="6"/>
      <c r="AR2559" s="6"/>
      <c r="AS2559" s="6"/>
      <c r="AT2559" s="6"/>
      <c r="AU2559" s="6"/>
      <c r="AV2559" s="6"/>
      <c r="AW2559" s="6"/>
      <c r="AX2559" s="6"/>
      <c r="AY2559" s="6"/>
      <c r="AZ2559" s="6"/>
      <c r="BA2559" s="6"/>
      <c r="BB2559" s="6"/>
      <c r="BC2559" s="6"/>
      <c r="BD2559" s="6"/>
      <c r="BE2559" s="6"/>
      <c r="BF2559" s="6"/>
      <c r="BG2559" s="6"/>
      <c r="BH2559" s="6"/>
      <c r="BI2559" s="6"/>
      <c r="BJ2559" s="6"/>
      <c r="BK2559" s="6"/>
    </row>
    <row r="2560" spans="13:166" s="19" customFormat="1">
      <c r="AH2560" s="6"/>
      <c r="AI2560" s="6"/>
      <c r="AJ2560" s="6"/>
      <c r="AK2560" s="6"/>
      <c r="AL2560" s="6"/>
      <c r="AM2560" s="6"/>
      <c r="AN2560" s="6"/>
      <c r="AO2560" s="6"/>
      <c r="AP2560" s="6"/>
      <c r="AQ2560" s="6"/>
      <c r="AR2560" s="6"/>
      <c r="AS2560" s="6"/>
      <c r="AT2560" s="6"/>
      <c r="AU2560" s="6"/>
      <c r="AV2560" s="6"/>
      <c r="AW2560" s="6"/>
      <c r="AX2560" s="6"/>
      <c r="AY2560" s="6"/>
      <c r="AZ2560" s="6"/>
      <c r="BA2560" s="6"/>
      <c r="BB2560" s="6"/>
      <c r="BC2560" s="6"/>
      <c r="BD2560" s="6"/>
      <c r="BE2560" s="6"/>
      <c r="BF2560" s="6"/>
      <c r="BG2560" s="6"/>
      <c r="BH2560" s="6"/>
      <c r="BI2560" s="6"/>
      <c r="BJ2560" s="6"/>
      <c r="BK2560" s="6"/>
    </row>
    <row r="2561" spans="34:63" s="19" customFormat="1">
      <c r="AH2561" s="6"/>
      <c r="AI2561" s="6"/>
      <c r="AJ2561" s="6"/>
      <c r="AK2561" s="6"/>
      <c r="AL2561" s="6"/>
      <c r="AM2561" s="6"/>
      <c r="AN2561" s="6"/>
      <c r="AO2561" s="6"/>
      <c r="AP2561" s="6"/>
      <c r="AQ2561" s="6"/>
      <c r="AR2561" s="6"/>
      <c r="AS2561" s="6"/>
      <c r="AT2561" s="6"/>
      <c r="AU2561" s="6"/>
      <c r="AV2561" s="6"/>
      <c r="AW2561" s="6"/>
      <c r="AX2561" s="6"/>
      <c r="AY2561" s="6"/>
      <c r="AZ2561" s="6"/>
      <c r="BA2561" s="6"/>
      <c r="BB2561" s="6"/>
      <c r="BC2561" s="6"/>
      <c r="BD2561" s="6"/>
      <c r="BE2561" s="6"/>
      <c r="BF2561" s="6"/>
      <c r="BG2561" s="6"/>
      <c r="BH2561" s="6"/>
      <c r="BI2561" s="6"/>
      <c r="BJ2561" s="6"/>
      <c r="BK2561" s="6"/>
    </row>
    <row r="2562" spans="34:63" s="19" customFormat="1">
      <c r="AH2562" s="6"/>
      <c r="AI2562" s="6"/>
      <c r="AJ2562" s="6"/>
      <c r="AK2562" s="6"/>
      <c r="AL2562" s="6"/>
      <c r="AM2562" s="6"/>
      <c r="AN2562" s="6"/>
      <c r="AO2562" s="6"/>
      <c r="AP2562" s="6"/>
      <c r="AQ2562" s="6"/>
      <c r="AR2562" s="6"/>
      <c r="AS2562" s="6"/>
      <c r="AT2562" s="6"/>
      <c r="AU2562" s="6"/>
      <c r="AV2562" s="6"/>
      <c r="AW2562" s="6"/>
      <c r="AX2562" s="6"/>
      <c r="AY2562" s="6"/>
      <c r="AZ2562" s="6"/>
      <c r="BA2562" s="6"/>
      <c r="BB2562" s="6"/>
      <c r="BC2562" s="6"/>
      <c r="BD2562" s="6"/>
      <c r="BE2562" s="6"/>
      <c r="BF2562" s="6"/>
      <c r="BG2562" s="6"/>
      <c r="BH2562" s="6"/>
      <c r="BI2562" s="6"/>
      <c r="BJ2562" s="6"/>
      <c r="BK2562" s="6"/>
    </row>
    <row r="2563" spans="34:63" s="19" customFormat="1">
      <c r="AH2563" s="6"/>
      <c r="AI2563" s="6"/>
      <c r="AJ2563" s="6"/>
      <c r="AK2563" s="6"/>
      <c r="AL2563" s="6"/>
      <c r="AM2563" s="6"/>
      <c r="AN2563" s="6"/>
      <c r="AO2563" s="6"/>
      <c r="AP2563" s="6"/>
      <c r="AQ2563" s="6"/>
      <c r="AR2563" s="6"/>
      <c r="AS2563" s="6"/>
      <c r="AT2563" s="6"/>
      <c r="AU2563" s="6"/>
      <c r="AV2563" s="6"/>
      <c r="AW2563" s="6"/>
      <c r="AX2563" s="6"/>
      <c r="AY2563" s="6"/>
      <c r="AZ2563" s="6"/>
      <c r="BA2563" s="6"/>
      <c r="BB2563" s="6"/>
      <c r="BC2563" s="6"/>
      <c r="BD2563" s="6"/>
      <c r="BE2563" s="6"/>
      <c r="BF2563" s="6"/>
      <c r="BG2563" s="6"/>
      <c r="BH2563" s="6"/>
      <c r="BI2563" s="6"/>
      <c r="BJ2563" s="6"/>
      <c r="BK2563" s="6"/>
    </row>
    <row r="2564" spans="34:63" s="19" customFormat="1">
      <c r="AH2564" s="6"/>
      <c r="AI2564" s="6"/>
      <c r="AJ2564" s="6"/>
      <c r="AK2564" s="6"/>
      <c r="AL2564" s="6"/>
      <c r="AM2564" s="6"/>
      <c r="AN2564" s="6"/>
      <c r="AO2564" s="6"/>
      <c r="AP2564" s="6"/>
      <c r="AQ2564" s="6"/>
      <c r="AR2564" s="6"/>
      <c r="AS2564" s="6"/>
      <c r="AT2564" s="6"/>
      <c r="AU2564" s="6"/>
      <c r="AV2564" s="6"/>
      <c r="AW2564" s="6"/>
      <c r="AX2564" s="6"/>
      <c r="AY2564" s="6"/>
      <c r="AZ2564" s="6"/>
      <c r="BA2564" s="6"/>
      <c r="BB2564" s="6"/>
      <c r="BC2564" s="6"/>
      <c r="BD2564" s="6"/>
      <c r="BE2564" s="6"/>
      <c r="BF2564" s="6"/>
      <c r="BG2564" s="6"/>
      <c r="BH2564" s="6"/>
      <c r="BI2564" s="6"/>
      <c r="BJ2564" s="6"/>
      <c r="BK2564" s="6"/>
    </row>
    <row r="2565" spans="34:63" s="19" customFormat="1">
      <c r="AH2565" s="6"/>
      <c r="AI2565" s="6"/>
      <c r="AJ2565" s="6"/>
      <c r="AK2565" s="6"/>
      <c r="AL2565" s="6"/>
      <c r="AM2565" s="6"/>
      <c r="AN2565" s="6"/>
      <c r="AO2565" s="6"/>
      <c r="AP2565" s="6"/>
      <c r="AQ2565" s="6"/>
      <c r="AR2565" s="6"/>
      <c r="AS2565" s="6"/>
      <c r="AT2565" s="6"/>
      <c r="AU2565" s="6"/>
      <c r="AV2565" s="6"/>
      <c r="AW2565" s="6"/>
      <c r="AX2565" s="6"/>
      <c r="AY2565" s="6"/>
      <c r="AZ2565" s="6"/>
      <c r="BA2565" s="6"/>
      <c r="BB2565" s="6"/>
      <c r="BC2565" s="6"/>
      <c r="BD2565" s="6"/>
      <c r="BE2565" s="6"/>
      <c r="BF2565" s="6"/>
      <c r="BG2565" s="6"/>
      <c r="BH2565" s="6"/>
      <c r="BI2565" s="6"/>
      <c r="BJ2565" s="6"/>
      <c r="BK2565" s="6"/>
    </row>
    <row r="2566" spans="34:63" s="19" customFormat="1">
      <c r="AH2566" s="6"/>
      <c r="AI2566" s="6"/>
      <c r="AJ2566" s="6"/>
      <c r="AK2566" s="6"/>
      <c r="AL2566" s="6"/>
      <c r="AM2566" s="6"/>
      <c r="AN2566" s="6"/>
      <c r="AO2566" s="6"/>
      <c r="AP2566" s="6"/>
      <c r="AQ2566" s="6"/>
      <c r="AR2566" s="6"/>
      <c r="AS2566" s="6"/>
      <c r="AT2566" s="6"/>
      <c r="AU2566" s="6"/>
      <c r="AV2566" s="6"/>
      <c r="AW2566" s="6"/>
      <c r="AX2566" s="6"/>
      <c r="AY2566" s="6"/>
      <c r="AZ2566" s="6"/>
      <c r="BA2566" s="6"/>
      <c r="BB2566" s="6"/>
      <c r="BC2566" s="6"/>
      <c r="BD2566" s="6"/>
      <c r="BE2566" s="6"/>
      <c r="BF2566" s="6"/>
      <c r="BG2566" s="6"/>
      <c r="BH2566" s="6"/>
      <c r="BI2566" s="6"/>
      <c r="BJ2566" s="6"/>
      <c r="BK2566" s="6"/>
    </row>
    <row r="2567" spans="34:63" s="19" customFormat="1">
      <c r="AH2567" s="6"/>
      <c r="AI2567" s="6"/>
      <c r="AJ2567" s="6"/>
      <c r="AK2567" s="6"/>
      <c r="AL2567" s="6"/>
      <c r="AM2567" s="6"/>
      <c r="AN2567" s="6"/>
      <c r="AO2567" s="6"/>
      <c r="AP2567" s="6"/>
      <c r="AQ2567" s="6"/>
      <c r="AR2567" s="6"/>
      <c r="AS2567" s="6"/>
      <c r="AT2567" s="6"/>
      <c r="AU2567" s="6"/>
      <c r="AV2567" s="6"/>
      <c r="AW2567" s="6"/>
      <c r="AX2567" s="6"/>
      <c r="AY2567" s="6"/>
      <c r="AZ2567" s="6"/>
      <c r="BA2567" s="6"/>
      <c r="BB2567" s="6"/>
      <c r="BC2567" s="6"/>
      <c r="BD2567" s="6"/>
      <c r="BE2567" s="6"/>
      <c r="BF2567" s="6"/>
      <c r="BG2567" s="6"/>
      <c r="BH2567" s="6"/>
      <c r="BI2567" s="6"/>
      <c r="BJ2567" s="6"/>
      <c r="BK2567" s="6"/>
    </row>
    <row r="2568" spans="34:63" s="19" customFormat="1">
      <c r="AH2568" s="6"/>
      <c r="AI2568" s="6"/>
      <c r="AJ2568" s="6"/>
      <c r="AK2568" s="6"/>
      <c r="AL2568" s="6"/>
      <c r="AM2568" s="6"/>
      <c r="AN2568" s="6"/>
      <c r="AO2568" s="6"/>
      <c r="AP2568" s="6"/>
      <c r="AQ2568" s="6"/>
      <c r="AR2568" s="6"/>
      <c r="AS2568" s="6"/>
      <c r="AT2568" s="6"/>
      <c r="AU2568" s="6"/>
      <c r="AV2568" s="6"/>
      <c r="AW2568" s="6"/>
      <c r="AX2568" s="6"/>
      <c r="AY2568" s="6"/>
      <c r="AZ2568" s="6"/>
      <c r="BA2568" s="6"/>
      <c r="BB2568" s="6"/>
      <c r="BC2568" s="6"/>
      <c r="BD2568" s="6"/>
      <c r="BE2568" s="6"/>
      <c r="BF2568" s="6"/>
      <c r="BG2568" s="6"/>
      <c r="BH2568" s="6"/>
      <c r="BI2568" s="6"/>
      <c r="BJ2568" s="6"/>
      <c r="BK2568" s="6"/>
    </row>
    <row r="2569" spans="34:63" s="19" customFormat="1">
      <c r="AH2569" s="6"/>
      <c r="AI2569" s="6"/>
      <c r="AJ2569" s="6"/>
      <c r="AK2569" s="6"/>
      <c r="AL2569" s="6"/>
      <c r="AM2569" s="6"/>
      <c r="AN2569" s="6"/>
      <c r="AO2569" s="6"/>
      <c r="AP2569" s="6"/>
      <c r="AQ2569" s="6"/>
      <c r="AR2569" s="6"/>
      <c r="AS2569" s="6"/>
      <c r="AT2569" s="6"/>
      <c r="AU2569" s="6"/>
      <c r="AV2569" s="6"/>
      <c r="AW2569" s="6"/>
      <c r="AX2569" s="6"/>
      <c r="AY2569" s="6"/>
      <c r="AZ2569" s="6"/>
      <c r="BA2569" s="6"/>
      <c r="BB2569" s="6"/>
      <c r="BC2569" s="6"/>
      <c r="BD2569" s="6"/>
      <c r="BE2569" s="6"/>
      <c r="BF2569" s="6"/>
      <c r="BG2569" s="6"/>
      <c r="BH2569" s="6"/>
      <c r="BI2569" s="6"/>
      <c r="BJ2569" s="6"/>
      <c r="BK2569" s="6"/>
    </row>
    <row r="2570" spans="34:63" s="19" customFormat="1">
      <c r="AH2570" s="6"/>
      <c r="AI2570" s="6"/>
      <c r="AJ2570" s="6"/>
      <c r="AK2570" s="6"/>
      <c r="AL2570" s="6"/>
      <c r="AM2570" s="6"/>
      <c r="AN2570" s="6"/>
      <c r="AO2570" s="6"/>
      <c r="AP2570" s="6"/>
      <c r="AQ2570" s="6"/>
      <c r="AR2570" s="6"/>
      <c r="AS2570" s="6"/>
      <c r="AT2570" s="6"/>
      <c r="AU2570" s="6"/>
      <c r="AV2570" s="6"/>
      <c r="AW2570" s="6"/>
      <c r="AX2570" s="6"/>
      <c r="AY2570" s="6"/>
      <c r="AZ2570" s="6"/>
      <c r="BA2570" s="6"/>
      <c r="BB2570" s="6"/>
      <c r="BC2570" s="6"/>
      <c r="BD2570" s="6"/>
      <c r="BE2570" s="6"/>
      <c r="BF2570" s="6"/>
      <c r="BG2570" s="6"/>
      <c r="BH2570" s="6"/>
      <c r="BI2570" s="6"/>
      <c r="BJ2570" s="6"/>
      <c r="BK2570" s="6"/>
    </row>
    <row r="2571" spans="34:63" s="19" customFormat="1">
      <c r="AH2571" s="6"/>
      <c r="AI2571" s="6"/>
      <c r="AJ2571" s="6"/>
      <c r="AK2571" s="6"/>
      <c r="AL2571" s="6"/>
      <c r="AM2571" s="6"/>
      <c r="AN2571" s="6"/>
      <c r="AO2571" s="6"/>
      <c r="AP2571" s="6"/>
      <c r="AQ2571" s="6"/>
      <c r="AR2571" s="6"/>
      <c r="AS2571" s="6"/>
      <c r="AT2571" s="6"/>
      <c r="AU2571" s="6"/>
      <c r="AV2571" s="6"/>
      <c r="AW2571" s="6"/>
      <c r="AX2571" s="6"/>
      <c r="AY2571" s="6"/>
      <c r="AZ2571" s="6"/>
      <c r="BA2571" s="6"/>
      <c r="BB2571" s="6"/>
      <c r="BC2571" s="6"/>
      <c r="BD2571" s="6"/>
      <c r="BE2571" s="6"/>
      <c r="BF2571" s="6"/>
      <c r="BG2571" s="6"/>
      <c r="BH2571" s="6"/>
      <c r="BI2571" s="6"/>
      <c r="BJ2571" s="6"/>
      <c r="BK2571" s="6"/>
    </row>
    <row r="2572" spans="34:63" s="19" customFormat="1">
      <c r="AH2572" s="6"/>
      <c r="AI2572" s="6"/>
      <c r="AJ2572" s="6"/>
      <c r="AK2572" s="6"/>
      <c r="AL2572" s="6"/>
      <c r="AM2572" s="6"/>
      <c r="AN2572" s="6"/>
      <c r="AO2572" s="6"/>
      <c r="AP2572" s="6"/>
      <c r="AQ2572" s="6"/>
      <c r="AR2572" s="6"/>
      <c r="AS2572" s="6"/>
      <c r="AT2572" s="6"/>
      <c r="AU2572" s="6"/>
      <c r="AV2572" s="6"/>
      <c r="AW2572" s="6"/>
      <c r="AX2572" s="6"/>
      <c r="AY2572" s="6"/>
      <c r="AZ2572" s="6"/>
      <c r="BA2572" s="6"/>
      <c r="BB2572" s="6"/>
      <c r="BC2572" s="6"/>
      <c r="BD2572" s="6"/>
      <c r="BE2572" s="6"/>
      <c r="BF2572" s="6"/>
      <c r="BG2572" s="6"/>
      <c r="BH2572" s="6"/>
      <c r="BI2572" s="6"/>
      <c r="BJ2572" s="6"/>
      <c r="BK2572" s="6"/>
    </row>
    <row r="2573" spans="34:63" s="19" customFormat="1">
      <c r="AH2573" s="6"/>
      <c r="AI2573" s="6"/>
      <c r="AJ2573" s="6"/>
      <c r="AK2573" s="6"/>
      <c r="AL2573" s="6"/>
      <c r="AM2573" s="6"/>
      <c r="AN2573" s="6"/>
      <c r="AO2573" s="6"/>
      <c r="AP2573" s="6"/>
      <c r="AQ2573" s="6"/>
      <c r="AR2573" s="6"/>
      <c r="AS2573" s="6"/>
      <c r="AT2573" s="6"/>
      <c r="AU2573" s="6"/>
      <c r="AV2573" s="6"/>
      <c r="AW2573" s="6"/>
      <c r="AX2573" s="6"/>
      <c r="AY2573" s="6"/>
      <c r="AZ2573" s="6"/>
      <c r="BA2573" s="6"/>
      <c r="BB2573" s="6"/>
      <c r="BC2573" s="6"/>
      <c r="BD2573" s="6"/>
      <c r="BE2573" s="6"/>
      <c r="BF2573" s="6"/>
      <c r="BG2573" s="6"/>
      <c r="BH2573" s="6"/>
      <c r="BI2573" s="6"/>
      <c r="BJ2573" s="6"/>
      <c r="BK2573" s="6"/>
    </row>
    <row r="2574" spans="34:63" s="19" customFormat="1">
      <c r="AH2574" s="6"/>
      <c r="AI2574" s="6"/>
      <c r="AJ2574" s="6"/>
      <c r="AK2574" s="6"/>
      <c r="AL2574" s="6"/>
      <c r="AM2574" s="6"/>
      <c r="AN2574" s="6"/>
      <c r="AO2574" s="6"/>
      <c r="AP2574" s="6"/>
      <c r="AQ2574" s="6"/>
      <c r="AR2574" s="6"/>
      <c r="AS2574" s="6"/>
      <c r="AT2574" s="6"/>
      <c r="AU2574" s="6"/>
      <c r="AV2574" s="6"/>
      <c r="AW2574" s="6"/>
      <c r="AX2574" s="6"/>
      <c r="AY2574" s="6"/>
      <c r="AZ2574" s="6"/>
      <c r="BA2574" s="6"/>
      <c r="BB2574" s="6"/>
      <c r="BC2574" s="6"/>
      <c r="BD2574" s="6"/>
      <c r="BE2574" s="6"/>
      <c r="BF2574" s="6"/>
      <c r="BG2574" s="6"/>
      <c r="BH2574" s="6"/>
      <c r="BI2574" s="6"/>
      <c r="BJ2574" s="6"/>
      <c r="BK2574" s="6"/>
    </row>
    <row r="2575" spans="34:63" s="19" customFormat="1">
      <c r="AH2575" s="6"/>
      <c r="AI2575" s="6"/>
      <c r="AJ2575" s="6"/>
      <c r="AK2575" s="6"/>
      <c r="AL2575" s="6"/>
      <c r="AM2575" s="6"/>
      <c r="AN2575" s="6"/>
      <c r="AO2575" s="6"/>
      <c r="AP2575" s="6"/>
      <c r="AQ2575" s="6"/>
      <c r="AR2575" s="6"/>
      <c r="AS2575" s="6"/>
      <c r="AT2575" s="6"/>
      <c r="AU2575" s="6"/>
      <c r="AV2575" s="6"/>
      <c r="AW2575" s="6"/>
      <c r="AX2575" s="6"/>
      <c r="AY2575" s="6"/>
      <c r="AZ2575" s="6"/>
      <c r="BA2575" s="6"/>
      <c r="BB2575" s="6"/>
      <c r="BC2575" s="6"/>
      <c r="BD2575" s="6"/>
      <c r="BE2575" s="6"/>
      <c r="BF2575" s="6"/>
      <c r="BG2575" s="6"/>
      <c r="BH2575" s="6"/>
      <c r="BI2575" s="6"/>
      <c r="BJ2575" s="6"/>
      <c r="BK2575" s="6"/>
    </row>
    <row r="2576" spans="34:63" s="19" customFormat="1">
      <c r="AH2576" s="6"/>
      <c r="AI2576" s="6"/>
      <c r="AJ2576" s="6"/>
      <c r="AK2576" s="6"/>
      <c r="AL2576" s="6"/>
      <c r="AM2576" s="6"/>
      <c r="AN2576" s="6"/>
      <c r="AO2576" s="6"/>
      <c r="AP2576" s="6"/>
      <c r="AQ2576" s="6"/>
      <c r="AR2576" s="6"/>
      <c r="AS2576" s="6"/>
      <c r="AT2576" s="6"/>
      <c r="AU2576" s="6"/>
      <c r="AV2576" s="6"/>
      <c r="AW2576" s="6"/>
      <c r="AX2576" s="6"/>
      <c r="AY2576" s="6"/>
      <c r="AZ2576" s="6"/>
      <c r="BA2576" s="6"/>
      <c r="BB2576" s="6"/>
      <c r="BC2576" s="6"/>
      <c r="BD2576" s="6"/>
      <c r="BE2576" s="6"/>
      <c r="BF2576" s="6"/>
      <c r="BG2576" s="6"/>
      <c r="BH2576" s="6"/>
      <c r="BI2576" s="6"/>
      <c r="BJ2576" s="6"/>
      <c r="BK2576" s="6"/>
    </row>
    <row r="2577" spans="34:63" s="19" customFormat="1">
      <c r="AH2577" s="6"/>
      <c r="AI2577" s="6"/>
      <c r="AJ2577" s="6"/>
      <c r="AK2577" s="6"/>
      <c r="AL2577" s="6"/>
      <c r="AM2577" s="6"/>
      <c r="AN2577" s="6"/>
      <c r="AO2577" s="6"/>
      <c r="AP2577" s="6"/>
      <c r="AQ2577" s="6"/>
      <c r="AR2577" s="6"/>
      <c r="AS2577" s="6"/>
      <c r="AT2577" s="6"/>
      <c r="AU2577" s="6"/>
      <c r="AV2577" s="6"/>
      <c r="AW2577" s="6"/>
      <c r="AX2577" s="6"/>
      <c r="AY2577" s="6"/>
      <c r="AZ2577" s="6"/>
      <c r="BA2577" s="6"/>
      <c r="BB2577" s="6"/>
      <c r="BC2577" s="6"/>
      <c r="BD2577" s="6"/>
      <c r="BE2577" s="6"/>
      <c r="BF2577" s="6"/>
      <c r="BG2577" s="6"/>
      <c r="BH2577" s="6"/>
      <c r="BI2577" s="6"/>
      <c r="BJ2577" s="6"/>
      <c r="BK2577" s="6"/>
    </row>
    <row r="2578" spans="34:63" s="19" customFormat="1">
      <c r="AH2578" s="6"/>
      <c r="AI2578" s="6"/>
      <c r="AJ2578" s="6"/>
      <c r="AK2578" s="6"/>
      <c r="AL2578" s="6"/>
      <c r="AM2578" s="6"/>
      <c r="AN2578" s="6"/>
      <c r="AO2578" s="6"/>
      <c r="AP2578" s="6"/>
      <c r="AQ2578" s="6"/>
      <c r="AR2578" s="6"/>
      <c r="AS2578" s="6"/>
      <c r="AT2578" s="6"/>
      <c r="AU2578" s="6"/>
      <c r="AV2578" s="6"/>
      <c r="AW2578" s="6"/>
      <c r="AX2578" s="6"/>
      <c r="AY2578" s="6"/>
      <c r="AZ2578" s="6"/>
      <c r="BA2578" s="6"/>
      <c r="BB2578" s="6"/>
      <c r="BC2578" s="6"/>
      <c r="BD2578" s="6"/>
      <c r="BE2578" s="6"/>
      <c r="BF2578" s="6"/>
      <c r="BG2578" s="6"/>
      <c r="BH2578" s="6"/>
      <c r="BI2578" s="6"/>
      <c r="BJ2578" s="6"/>
      <c r="BK2578" s="6"/>
    </row>
    <row r="2579" spans="34:63" s="19" customFormat="1">
      <c r="AH2579" s="6"/>
      <c r="AI2579" s="6"/>
      <c r="AJ2579" s="6"/>
      <c r="AK2579" s="6"/>
      <c r="AL2579" s="6"/>
      <c r="AM2579" s="6"/>
      <c r="AN2579" s="6"/>
      <c r="AO2579" s="6"/>
      <c r="AP2579" s="6"/>
      <c r="AQ2579" s="6"/>
      <c r="AR2579" s="6"/>
      <c r="AS2579" s="6"/>
      <c r="AT2579" s="6"/>
      <c r="AU2579" s="6"/>
      <c r="AV2579" s="6"/>
      <c r="AW2579" s="6"/>
      <c r="AX2579" s="6"/>
      <c r="AY2579" s="6"/>
      <c r="AZ2579" s="6"/>
      <c r="BA2579" s="6"/>
      <c r="BB2579" s="6"/>
      <c r="BC2579" s="6"/>
      <c r="BD2579" s="6"/>
      <c r="BE2579" s="6"/>
      <c r="BF2579" s="6"/>
      <c r="BG2579" s="6"/>
      <c r="BH2579" s="6"/>
      <c r="BI2579" s="6"/>
      <c r="BJ2579" s="6"/>
      <c r="BK2579" s="6"/>
    </row>
    <row r="2580" spans="34:63" s="19" customFormat="1">
      <c r="AH2580" s="6"/>
      <c r="AI2580" s="6"/>
      <c r="AJ2580" s="6"/>
      <c r="AK2580" s="6"/>
      <c r="AL2580" s="6"/>
      <c r="AM2580" s="6"/>
      <c r="AN2580" s="6"/>
      <c r="AO2580" s="6"/>
      <c r="AP2580" s="6"/>
      <c r="AQ2580" s="6"/>
      <c r="AR2580" s="6"/>
      <c r="AS2580" s="6"/>
      <c r="AT2580" s="6"/>
      <c r="AU2580" s="6"/>
      <c r="AV2580" s="6"/>
      <c r="AW2580" s="6"/>
      <c r="AX2580" s="6"/>
      <c r="AY2580" s="6"/>
      <c r="AZ2580" s="6"/>
      <c r="BA2580" s="6"/>
      <c r="BB2580" s="6"/>
      <c r="BC2580" s="6"/>
      <c r="BD2580" s="6"/>
      <c r="BE2580" s="6"/>
      <c r="BF2580" s="6"/>
      <c r="BG2580" s="6"/>
      <c r="BH2580" s="6"/>
      <c r="BI2580" s="6"/>
      <c r="BJ2580" s="6"/>
      <c r="BK2580" s="6"/>
    </row>
    <row r="2581" spans="34:63" s="19" customFormat="1">
      <c r="AH2581" s="6"/>
      <c r="AI2581" s="6"/>
      <c r="AJ2581" s="6"/>
      <c r="AK2581" s="6"/>
      <c r="AL2581" s="6"/>
      <c r="AM2581" s="6"/>
      <c r="AN2581" s="6"/>
      <c r="AO2581" s="6"/>
      <c r="AP2581" s="6"/>
      <c r="AQ2581" s="6"/>
      <c r="AR2581" s="6"/>
      <c r="AS2581" s="6"/>
      <c r="AT2581" s="6"/>
      <c r="AU2581" s="6"/>
      <c r="AV2581" s="6"/>
      <c r="AW2581" s="6"/>
      <c r="AX2581" s="6"/>
      <c r="AY2581" s="6"/>
      <c r="AZ2581" s="6"/>
      <c r="BA2581" s="6"/>
      <c r="BB2581" s="6"/>
      <c r="BC2581" s="6"/>
      <c r="BD2581" s="6"/>
      <c r="BE2581" s="6"/>
      <c r="BF2581" s="6"/>
      <c r="BG2581" s="6"/>
      <c r="BH2581" s="6"/>
      <c r="BI2581" s="6"/>
      <c r="BJ2581" s="6"/>
      <c r="BK2581" s="6"/>
    </row>
    <row r="2582" spans="34:63" s="19" customFormat="1">
      <c r="AH2582" s="6"/>
      <c r="AI2582" s="6"/>
      <c r="AJ2582" s="6"/>
      <c r="AK2582" s="6"/>
      <c r="AL2582" s="6"/>
      <c r="AM2582" s="6"/>
      <c r="AN2582" s="6"/>
      <c r="AO2582" s="6"/>
      <c r="AP2582" s="6"/>
      <c r="AQ2582" s="6"/>
      <c r="AR2582" s="6"/>
      <c r="AS2582" s="6"/>
      <c r="AT2582" s="6"/>
      <c r="AU2582" s="6"/>
      <c r="AV2582" s="6"/>
      <c r="AW2582" s="6"/>
      <c r="AX2582" s="6"/>
      <c r="AY2582" s="6"/>
      <c r="AZ2582" s="6"/>
      <c r="BA2582" s="6"/>
      <c r="BB2582" s="6"/>
      <c r="BC2582" s="6"/>
      <c r="BD2582" s="6"/>
      <c r="BE2582" s="6"/>
      <c r="BF2582" s="6"/>
      <c r="BG2582" s="6"/>
      <c r="BH2582" s="6"/>
      <c r="BI2582" s="6"/>
      <c r="BJ2582" s="6"/>
      <c r="BK2582" s="6"/>
    </row>
    <row r="2583" spans="34:63" s="19" customFormat="1">
      <c r="AH2583" s="6"/>
      <c r="AI2583" s="6"/>
      <c r="AJ2583" s="6"/>
      <c r="AK2583" s="6"/>
      <c r="AL2583" s="6"/>
      <c r="AM2583" s="6"/>
      <c r="AN2583" s="6"/>
      <c r="AO2583" s="6"/>
      <c r="AP2583" s="6"/>
      <c r="AQ2583" s="6"/>
      <c r="AR2583" s="6"/>
      <c r="AS2583" s="6"/>
      <c r="AT2583" s="6"/>
      <c r="AU2583" s="6"/>
      <c r="AV2583" s="6"/>
      <c r="AW2583" s="6"/>
      <c r="AX2583" s="6"/>
      <c r="AY2583" s="6"/>
      <c r="AZ2583" s="6"/>
      <c r="BA2583" s="6"/>
      <c r="BB2583" s="6"/>
      <c r="BC2583" s="6"/>
      <c r="BD2583" s="6"/>
      <c r="BE2583" s="6"/>
      <c r="BF2583" s="6"/>
      <c r="BG2583" s="6"/>
      <c r="BH2583" s="6"/>
      <c r="BI2583" s="6"/>
      <c r="BJ2583" s="6"/>
      <c r="BK2583" s="6"/>
    </row>
    <row r="2584" spans="34:63" s="19" customFormat="1">
      <c r="AH2584" s="6"/>
      <c r="AI2584" s="6"/>
      <c r="AJ2584" s="6"/>
      <c r="AK2584" s="6"/>
      <c r="AL2584" s="6"/>
      <c r="AM2584" s="6"/>
      <c r="AN2584" s="6"/>
      <c r="AO2584" s="6"/>
      <c r="AP2584" s="6"/>
      <c r="AQ2584" s="6"/>
      <c r="AR2584" s="6"/>
      <c r="AS2584" s="6"/>
      <c r="AT2584" s="6"/>
      <c r="AU2584" s="6"/>
      <c r="AV2584" s="6"/>
      <c r="AW2584" s="6"/>
      <c r="AX2584" s="6"/>
      <c r="AY2584" s="6"/>
      <c r="AZ2584" s="6"/>
      <c r="BA2584" s="6"/>
      <c r="BB2584" s="6"/>
      <c r="BC2584" s="6"/>
      <c r="BD2584" s="6"/>
      <c r="BE2584" s="6"/>
      <c r="BF2584" s="6"/>
      <c r="BG2584" s="6"/>
      <c r="BH2584" s="6"/>
      <c r="BI2584" s="6"/>
      <c r="BJ2584" s="6"/>
      <c r="BK2584" s="6"/>
    </row>
    <row r="2585" spans="34:63" s="19" customFormat="1">
      <c r="AH2585" s="6"/>
      <c r="AI2585" s="6"/>
      <c r="AJ2585" s="6"/>
      <c r="AK2585" s="6"/>
      <c r="AL2585" s="6"/>
      <c r="AM2585" s="6"/>
      <c r="AN2585" s="6"/>
      <c r="AO2585" s="6"/>
      <c r="AP2585" s="6"/>
      <c r="AQ2585" s="6"/>
      <c r="AR2585" s="6"/>
      <c r="AS2585" s="6"/>
      <c r="AT2585" s="6"/>
      <c r="AU2585" s="6"/>
      <c r="AV2585" s="6"/>
      <c r="AW2585" s="6"/>
      <c r="AX2585" s="6"/>
      <c r="AY2585" s="6"/>
      <c r="AZ2585" s="6"/>
      <c r="BA2585" s="6"/>
      <c r="BB2585" s="6"/>
      <c r="BC2585" s="6"/>
      <c r="BD2585" s="6"/>
      <c r="BE2585" s="6"/>
      <c r="BF2585" s="6"/>
      <c r="BG2585" s="6"/>
      <c r="BH2585" s="6"/>
      <c r="BI2585" s="6"/>
      <c r="BJ2585" s="6"/>
      <c r="BK2585" s="6"/>
    </row>
    <row r="2586" spans="34:63" s="19" customFormat="1">
      <c r="AH2586" s="6"/>
      <c r="AI2586" s="6"/>
      <c r="AJ2586" s="6"/>
      <c r="AK2586" s="6"/>
      <c r="AL2586" s="6"/>
      <c r="AM2586" s="6"/>
      <c r="AN2586" s="6"/>
      <c r="AO2586" s="6"/>
      <c r="AP2586" s="6"/>
      <c r="AQ2586" s="6"/>
      <c r="AR2586" s="6"/>
      <c r="AS2586" s="6"/>
      <c r="AT2586" s="6"/>
      <c r="AU2586" s="6"/>
      <c r="AV2586" s="6"/>
      <c r="AW2586" s="6"/>
      <c r="AX2586" s="6"/>
      <c r="AY2586" s="6"/>
      <c r="AZ2586" s="6"/>
      <c r="BA2586" s="6"/>
      <c r="BB2586" s="6"/>
      <c r="BC2586" s="6"/>
      <c r="BD2586" s="6"/>
      <c r="BE2586" s="6"/>
      <c r="BF2586" s="6"/>
      <c r="BG2586" s="6"/>
      <c r="BH2586" s="6"/>
      <c r="BI2586" s="6"/>
      <c r="BJ2586" s="6"/>
      <c r="BK2586" s="6"/>
    </row>
    <row r="2587" spans="34:63" s="19" customFormat="1">
      <c r="AH2587" s="6"/>
      <c r="AI2587" s="6"/>
      <c r="AJ2587" s="6"/>
      <c r="AK2587" s="6"/>
      <c r="AL2587" s="6"/>
      <c r="AM2587" s="6"/>
      <c r="AN2587" s="6"/>
      <c r="AO2587" s="6"/>
      <c r="AP2587" s="6"/>
      <c r="AQ2587" s="6"/>
      <c r="AR2587" s="6"/>
      <c r="AS2587" s="6"/>
      <c r="AT2587" s="6"/>
      <c r="AU2587" s="6"/>
      <c r="AV2587" s="6"/>
      <c r="AW2587" s="6"/>
      <c r="AX2587" s="6"/>
      <c r="AY2587" s="6"/>
      <c r="AZ2587" s="6"/>
      <c r="BA2587" s="6"/>
      <c r="BB2587" s="6"/>
      <c r="BC2587" s="6"/>
      <c r="BD2587" s="6"/>
      <c r="BE2587" s="6"/>
      <c r="BF2587" s="6"/>
      <c r="BG2587" s="6"/>
      <c r="BH2587" s="6"/>
      <c r="BI2587" s="6"/>
      <c r="BJ2587" s="6"/>
      <c r="BK2587" s="6"/>
    </row>
    <row r="2588" spans="34:63" s="19" customFormat="1">
      <c r="AH2588" s="6"/>
      <c r="AI2588" s="6"/>
      <c r="AJ2588" s="6"/>
      <c r="AK2588" s="6"/>
      <c r="AL2588" s="6"/>
      <c r="AM2588" s="6"/>
      <c r="AN2588" s="6"/>
      <c r="AO2588" s="6"/>
      <c r="AP2588" s="6"/>
      <c r="AQ2588" s="6"/>
      <c r="AR2588" s="6"/>
      <c r="AS2588" s="6"/>
      <c r="AT2588" s="6"/>
      <c r="AU2588" s="6"/>
      <c r="AV2588" s="6"/>
      <c r="AW2588" s="6"/>
      <c r="AX2588" s="6"/>
      <c r="AY2588" s="6"/>
      <c r="AZ2588" s="6"/>
      <c r="BA2588" s="6"/>
      <c r="BB2588" s="6"/>
      <c r="BC2588" s="6"/>
      <c r="BD2588" s="6"/>
      <c r="BE2588" s="6"/>
      <c r="BF2588" s="6"/>
      <c r="BG2588" s="6"/>
      <c r="BH2588" s="6"/>
      <c r="BI2588" s="6"/>
      <c r="BJ2588" s="6"/>
      <c r="BK2588" s="6"/>
    </row>
    <row r="2589" spans="34:63" s="19" customFormat="1">
      <c r="AH2589" s="6"/>
      <c r="AI2589" s="6"/>
      <c r="AJ2589" s="6"/>
      <c r="AK2589" s="6"/>
      <c r="AL2589" s="6"/>
      <c r="AM2589" s="6"/>
      <c r="AN2589" s="6"/>
      <c r="AO2589" s="6"/>
      <c r="AP2589" s="6"/>
      <c r="AQ2589" s="6"/>
      <c r="AR2589" s="6"/>
      <c r="AS2589" s="6"/>
      <c r="AT2589" s="6"/>
      <c r="AU2589" s="6"/>
      <c r="AV2589" s="6"/>
      <c r="AW2589" s="6"/>
      <c r="AX2589" s="6"/>
      <c r="AY2589" s="6"/>
      <c r="AZ2589" s="6"/>
      <c r="BA2589" s="6"/>
      <c r="BB2589" s="6"/>
      <c r="BC2589" s="6"/>
      <c r="BD2589" s="6"/>
      <c r="BE2589" s="6"/>
      <c r="BF2589" s="6"/>
      <c r="BG2589" s="6"/>
      <c r="BH2589" s="6"/>
      <c r="BI2589" s="6"/>
      <c r="BJ2589" s="6"/>
      <c r="BK2589" s="6"/>
    </row>
    <row r="2590" spans="34:63" s="19" customFormat="1">
      <c r="AH2590" s="6"/>
      <c r="AI2590" s="6"/>
      <c r="AJ2590" s="6"/>
      <c r="AK2590" s="6"/>
      <c r="AL2590" s="6"/>
      <c r="AM2590" s="6"/>
      <c r="AN2590" s="6"/>
      <c r="AO2590" s="6"/>
      <c r="AP2590" s="6"/>
      <c r="AQ2590" s="6"/>
      <c r="AR2590" s="6"/>
      <c r="AS2590" s="6"/>
      <c r="AT2590" s="6"/>
      <c r="AU2590" s="6"/>
      <c r="AV2590" s="6"/>
      <c r="AW2590" s="6"/>
      <c r="AX2590" s="6"/>
      <c r="AY2590" s="6"/>
      <c r="AZ2590" s="6"/>
      <c r="BA2590" s="6"/>
      <c r="BB2590" s="6"/>
      <c r="BC2590" s="6"/>
      <c r="BD2590" s="6"/>
      <c r="BE2590" s="6"/>
      <c r="BF2590" s="6"/>
      <c r="BG2590" s="6"/>
      <c r="BH2590" s="6"/>
      <c r="BI2590" s="6"/>
      <c r="BJ2590" s="6"/>
      <c r="BK2590" s="6"/>
    </row>
    <row r="2591" spans="34:63" s="19" customFormat="1">
      <c r="AH2591" s="6"/>
      <c r="AI2591" s="6"/>
      <c r="AJ2591" s="6"/>
      <c r="AK2591" s="6"/>
      <c r="AL2591" s="6"/>
      <c r="AM2591" s="6"/>
      <c r="AN2591" s="6"/>
      <c r="AO2591" s="6"/>
      <c r="AP2591" s="6"/>
      <c r="AQ2591" s="6"/>
      <c r="AR2591" s="6"/>
      <c r="AS2591" s="6"/>
      <c r="AT2591" s="6"/>
      <c r="AU2591" s="6"/>
      <c r="AV2591" s="6"/>
      <c r="AW2591" s="6"/>
      <c r="AX2591" s="6"/>
      <c r="AY2591" s="6"/>
      <c r="AZ2591" s="6"/>
      <c r="BA2591" s="6"/>
      <c r="BB2591" s="6"/>
      <c r="BC2591" s="6"/>
      <c r="BD2591" s="6"/>
      <c r="BE2591" s="6"/>
      <c r="BF2591" s="6"/>
      <c r="BG2591" s="6"/>
      <c r="BH2591" s="6"/>
      <c r="BI2591" s="6"/>
      <c r="BJ2591" s="6"/>
      <c r="BK2591" s="6"/>
    </row>
    <row r="2592" spans="34:63" s="19" customFormat="1">
      <c r="AH2592" s="6"/>
      <c r="AI2592" s="6"/>
      <c r="AJ2592" s="6"/>
      <c r="AK2592" s="6"/>
      <c r="AL2592" s="6"/>
      <c r="AM2592" s="6"/>
      <c r="AN2592" s="6"/>
      <c r="AO2592" s="6"/>
      <c r="AP2592" s="6"/>
      <c r="AQ2592" s="6"/>
      <c r="AR2592" s="6"/>
      <c r="AS2592" s="6"/>
      <c r="AT2592" s="6"/>
      <c r="AU2592" s="6"/>
      <c r="AV2592" s="6"/>
      <c r="AW2592" s="6"/>
      <c r="AX2592" s="6"/>
      <c r="AY2592" s="6"/>
      <c r="AZ2592" s="6"/>
      <c r="BA2592" s="6"/>
      <c r="BB2592" s="6"/>
      <c r="BC2592" s="6"/>
      <c r="BD2592" s="6"/>
      <c r="BE2592" s="6"/>
      <c r="BF2592" s="6"/>
      <c r="BG2592" s="6"/>
      <c r="BH2592" s="6"/>
      <c r="BI2592" s="6"/>
      <c r="BJ2592" s="6"/>
      <c r="BK2592" s="6"/>
    </row>
    <row r="2593" spans="34:63" s="19" customFormat="1">
      <c r="AH2593" s="6"/>
      <c r="AI2593" s="6"/>
      <c r="AJ2593" s="6"/>
      <c r="AK2593" s="6"/>
      <c r="AL2593" s="6"/>
      <c r="AM2593" s="6"/>
      <c r="AN2593" s="6"/>
      <c r="AO2593" s="6"/>
      <c r="AP2593" s="6"/>
      <c r="AQ2593" s="6"/>
      <c r="AR2593" s="6"/>
      <c r="AS2593" s="6"/>
      <c r="AT2593" s="6"/>
      <c r="AU2593" s="6"/>
      <c r="AV2593" s="6"/>
      <c r="AW2593" s="6"/>
      <c r="AX2593" s="6"/>
      <c r="AY2593" s="6"/>
      <c r="AZ2593" s="6"/>
      <c r="BA2593" s="6"/>
      <c r="BB2593" s="6"/>
      <c r="BC2593" s="6"/>
      <c r="BD2593" s="6"/>
      <c r="BE2593" s="6"/>
      <c r="BF2593" s="6"/>
      <c r="BG2593" s="6"/>
      <c r="BH2593" s="6"/>
      <c r="BI2593" s="6"/>
      <c r="BJ2593" s="6"/>
      <c r="BK2593" s="6"/>
    </row>
    <row r="2594" spans="34:63" s="19" customFormat="1">
      <c r="AH2594" s="6"/>
      <c r="AI2594" s="6"/>
      <c r="AJ2594" s="6"/>
      <c r="AK2594" s="6"/>
      <c r="AL2594" s="6"/>
      <c r="AM2594" s="6"/>
      <c r="AN2594" s="6"/>
      <c r="AO2594" s="6"/>
      <c r="AP2594" s="6"/>
      <c r="AQ2594" s="6"/>
      <c r="AR2594" s="6"/>
      <c r="AS2594" s="6"/>
      <c r="AT2594" s="6"/>
      <c r="AU2594" s="6"/>
      <c r="AV2594" s="6"/>
      <c r="AW2594" s="6"/>
      <c r="AX2594" s="6"/>
      <c r="AY2594" s="6"/>
      <c r="AZ2594" s="6"/>
      <c r="BA2594" s="6"/>
      <c r="BB2594" s="6"/>
      <c r="BC2594" s="6"/>
      <c r="BD2594" s="6"/>
      <c r="BE2594" s="6"/>
      <c r="BF2594" s="6"/>
      <c r="BG2594" s="6"/>
      <c r="BH2594" s="6"/>
      <c r="BI2594" s="6"/>
      <c r="BJ2594" s="6"/>
      <c r="BK2594" s="6"/>
    </row>
    <row r="2595" spans="34:63" s="19" customFormat="1">
      <c r="AH2595" s="6"/>
      <c r="AI2595" s="6"/>
      <c r="AJ2595" s="6"/>
      <c r="AK2595" s="6"/>
      <c r="AL2595" s="6"/>
      <c r="AM2595" s="6"/>
      <c r="AN2595" s="6"/>
      <c r="AO2595" s="6"/>
      <c r="AP2595" s="6"/>
      <c r="AQ2595" s="6"/>
      <c r="AR2595" s="6"/>
      <c r="AS2595" s="6"/>
      <c r="AT2595" s="6"/>
      <c r="AU2595" s="6"/>
      <c r="AV2595" s="6"/>
      <c r="AW2595" s="6"/>
      <c r="AX2595" s="6"/>
      <c r="AY2595" s="6"/>
      <c r="AZ2595" s="6"/>
      <c r="BA2595" s="6"/>
      <c r="BB2595" s="6"/>
      <c r="BC2595" s="6"/>
      <c r="BD2595" s="6"/>
      <c r="BE2595" s="6"/>
      <c r="BF2595" s="6"/>
      <c r="BG2595" s="6"/>
      <c r="BH2595" s="6"/>
      <c r="BI2595" s="6"/>
      <c r="BJ2595" s="6"/>
      <c r="BK2595" s="6"/>
    </row>
    <row r="2596" spans="34:63" s="19" customFormat="1">
      <c r="AH2596" s="6"/>
      <c r="AI2596" s="6"/>
      <c r="AJ2596" s="6"/>
      <c r="AK2596" s="6"/>
      <c r="AL2596" s="6"/>
      <c r="AM2596" s="6"/>
      <c r="AN2596" s="6"/>
      <c r="AO2596" s="6"/>
      <c r="AP2596" s="6"/>
      <c r="AQ2596" s="6"/>
      <c r="AR2596" s="6"/>
      <c r="AS2596" s="6"/>
      <c r="AT2596" s="6"/>
      <c r="AU2596" s="6"/>
      <c r="AV2596" s="6"/>
      <c r="AW2596" s="6"/>
      <c r="AX2596" s="6"/>
      <c r="AY2596" s="6"/>
      <c r="AZ2596" s="6"/>
      <c r="BA2596" s="6"/>
      <c r="BB2596" s="6"/>
      <c r="BC2596" s="6"/>
      <c r="BD2596" s="6"/>
      <c r="BE2596" s="6"/>
      <c r="BF2596" s="6"/>
      <c r="BG2596" s="6"/>
      <c r="BH2596" s="6"/>
      <c r="BI2596" s="6"/>
      <c r="BJ2596" s="6"/>
      <c r="BK2596" s="6"/>
    </row>
    <row r="2597" spans="34:63" s="19" customFormat="1">
      <c r="AH2597" s="6"/>
      <c r="AI2597" s="6"/>
      <c r="AJ2597" s="6"/>
      <c r="AK2597" s="6"/>
      <c r="AL2597" s="6"/>
      <c r="AM2597" s="6"/>
      <c r="AN2597" s="6"/>
      <c r="AO2597" s="6"/>
      <c r="AP2597" s="6"/>
      <c r="AQ2597" s="6"/>
      <c r="AR2597" s="6"/>
      <c r="AS2597" s="6"/>
      <c r="AT2597" s="6"/>
      <c r="AU2597" s="6"/>
      <c r="AV2597" s="6"/>
      <c r="AW2597" s="6"/>
      <c r="AX2597" s="6"/>
      <c r="AY2597" s="6"/>
      <c r="AZ2597" s="6"/>
      <c r="BA2597" s="6"/>
      <c r="BB2597" s="6"/>
      <c r="BC2597" s="6"/>
      <c r="BD2597" s="6"/>
      <c r="BE2597" s="6"/>
      <c r="BF2597" s="6"/>
      <c r="BG2597" s="6"/>
      <c r="BH2597" s="6"/>
      <c r="BI2597" s="6"/>
      <c r="BJ2597" s="6"/>
      <c r="BK2597" s="6"/>
    </row>
    <row r="2598" spans="34:63" s="19" customFormat="1">
      <c r="AH2598" s="6"/>
      <c r="AI2598" s="6"/>
      <c r="AJ2598" s="6"/>
      <c r="AK2598" s="6"/>
      <c r="AL2598" s="6"/>
      <c r="AM2598" s="6"/>
      <c r="AN2598" s="6"/>
      <c r="AO2598" s="6"/>
      <c r="AP2598" s="6"/>
      <c r="AQ2598" s="6"/>
      <c r="AR2598" s="6"/>
      <c r="AS2598" s="6"/>
      <c r="AT2598" s="6"/>
      <c r="AU2598" s="6"/>
      <c r="AV2598" s="6"/>
      <c r="AW2598" s="6"/>
      <c r="AX2598" s="6"/>
      <c r="AY2598" s="6"/>
      <c r="AZ2598" s="6"/>
      <c r="BA2598" s="6"/>
      <c r="BB2598" s="6"/>
      <c r="BC2598" s="6"/>
      <c r="BD2598" s="6"/>
      <c r="BE2598" s="6"/>
      <c r="BF2598" s="6"/>
      <c r="BG2598" s="6"/>
      <c r="BH2598" s="6"/>
      <c r="BI2598" s="6"/>
      <c r="BJ2598" s="6"/>
      <c r="BK2598" s="6"/>
    </row>
    <row r="2599" spans="34:63" s="19" customFormat="1">
      <c r="AH2599" s="6"/>
      <c r="AI2599" s="6"/>
      <c r="AJ2599" s="6"/>
      <c r="AK2599" s="6"/>
      <c r="AL2599" s="6"/>
      <c r="AM2599" s="6"/>
      <c r="AN2599" s="6"/>
      <c r="AO2599" s="6"/>
      <c r="AP2599" s="6"/>
      <c r="AQ2599" s="6"/>
      <c r="AR2599" s="6"/>
      <c r="AS2599" s="6"/>
      <c r="AT2599" s="6"/>
      <c r="AU2599" s="6"/>
      <c r="AV2599" s="6"/>
      <c r="AW2599" s="6"/>
      <c r="AX2599" s="6"/>
      <c r="AY2599" s="6"/>
      <c r="AZ2599" s="6"/>
      <c r="BA2599" s="6"/>
      <c r="BB2599" s="6"/>
      <c r="BC2599" s="6"/>
      <c r="BD2599" s="6"/>
      <c r="BE2599" s="6"/>
      <c r="BF2599" s="6"/>
      <c r="BG2599" s="6"/>
      <c r="BH2599" s="6"/>
      <c r="BI2599" s="6"/>
      <c r="BJ2599" s="6"/>
      <c r="BK2599" s="6"/>
    </row>
    <row r="2600" spans="34:63" s="19" customFormat="1">
      <c r="AH2600" s="6"/>
      <c r="AI2600" s="6"/>
      <c r="AJ2600" s="6"/>
      <c r="AK2600" s="6"/>
      <c r="AL2600" s="6"/>
      <c r="AM2600" s="6"/>
      <c r="AN2600" s="6"/>
      <c r="AO2600" s="6"/>
      <c r="AP2600" s="6"/>
      <c r="AQ2600" s="6"/>
      <c r="AR2600" s="6"/>
      <c r="AS2600" s="6"/>
      <c r="AT2600" s="6"/>
      <c r="AU2600" s="6"/>
      <c r="AV2600" s="6"/>
      <c r="AW2600" s="6"/>
      <c r="AX2600" s="6"/>
      <c r="AY2600" s="6"/>
      <c r="AZ2600" s="6"/>
      <c r="BA2600" s="6"/>
      <c r="BB2600" s="6"/>
      <c r="BC2600" s="6"/>
      <c r="BD2600" s="6"/>
      <c r="BE2600" s="6"/>
      <c r="BF2600" s="6"/>
      <c r="BG2600" s="6"/>
      <c r="BH2600" s="6"/>
      <c r="BI2600" s="6"/>
      <c r="BJ2600" s="6"/>
      <c r="BK2600" s="6"/>
    </row>
    <row r="2601" spans="34:63" s="19" customFormat="1">
      <c r="AH2601" s="6"/>
      <c r="AI2601" s="6"/>
      <c r="AJ2601" s="6"/>
      <c r="AK2601" s="6"/>
      <c r="AL2601" s="6"/>
      <c r="AM2601" s="6"/>
      <c r="AN2601" s="6"/>
      <c r="AO2601" s="6"/>
      <c r="AP2601" s="6"/>
      <c r="AQ2601" s="6"/>
      <c r="AR2601" s="6"/>
      <c r="AS2601" s="6"/>
      <c r="AT2601" s="6"/>
      <c r="AU2601" s="6"/>
      <c r="AV2601" s="6"/>
      <c r="AW2601" s="6"/>
      <c r="AX2601" s="6"/>
      <c r="AY2601" s="6"/>
      <c r="AZ2601" s="6"/>
      <c r="BA2601" s="6"/>
      <c r="BB2601" s="6"/>
      <c r="BC2601" s="6"/>
      <c r="BD2601" s="6"/>
      <c r="BE2601" s="6"/>
      <c r="BF2601" s="6"/>
      <c r="BG2601" s="6"/>
      <c r="BH2601" s="6"/>
      <c r="BI2601" s="6"/>
      <c r="BJ2601" s="6"/>
      <c r="BK2601" s="6"/>
    </row>
    <row r="2602" spans="34:63" s="19" customFormat="1">
      <c r="AH2602" s="6"/>
      <c r="AI2602" s="6"/>
      <c r="AJ2602" s="6"/>
      <c r="AK2602" s="6"/>
      <c r="AL2602" s="6"/>
      <c r="AM2602" s="6"/>
      <c r="AN2602" s="6"/>
      <c r="AO2602" s="6"/>
      <c r="AP2602" s="6"/>
      <c r="AQ2602" s="6"/>
      <c r="AR2602" s="6"/>
      <c r="AS2602" s="6"/>
      <c r="AT2602" s="6"/>
      <c r="AU2602" s="6"/>
      <c r="AV2602" s="6"/>
      <c r="AW2602" s="6"/>
      <c r="AX2602" s="6"/>
      <c r="AY2602" s="6"/>
      <c r="AZ2602" s="6"/>
      <c r="BA2602" s="6"/>
      <c r="BB2602" s="6"/>
      <c r="BC2602" s="6"/>
      <c r="BD2602" s="6"/>
      <c r="BE2602" s="6"/>
      <c r="BF2602" s="6"/>
      <c r="BG2602" s="6"/>
      <c r="BH2602" s="6"/>
      <c r="BI2602" s="6"/>
      <c r="BJ2602" s="6"/>
      <c r="BK2602" s="6"/>
    </row>
    <row r="2603" spans="34:63" s="19" customFormat="1">
      <c r="AH2603" s="6"/>
      <c r="AI2603" s="6"/>
      <c r="AJ2603" s="6"/>
      <c r="AK2603" s="6"/>
      <c r="AL2603" s="6"/>
      <c r="AM2603" s="6"/>
      <c r="AN2603" s="6"/>
      <c r="AO2603" s="6"/>
      <c r="AP2603" s="6"/>
      <c r="AQ2603" s="6"/>
      <c r="AR2603" s="6"/>
      <c r="AS2603" s="6"/>
      <c r="AT2603" s="6"/>
      <c r="AU2603" s="6"/>
      <c r="AV2603" s="6"/>
      <c r="AW2603" s="6"/>
      <c r="AX2603" s="6"/>
      <c r="AY2603" s="6"/>
      <c r="AZ2603" s="6"/>
      <c r="BA2603" s="6"/>
      <c r="BB2603" s="6"/>
      <c r="BC2603" s="6"/>
      <c r="BD2603" s="6"/>
      <c r="BE2603" s="6"/>
      <c r="BF2603" s="6"/>
      <c r="BG2603" s="6"/>
      <c r="BH2603" s="6"/>
      <c r="BI2603" s="6"/>
      <c r="BJ2603" s="6"/>
      <c r="BK2603" s="6"/>
    </row>
    <row r="2604" spans="34:63" s="19" customFormat="1">
      <c r="AH2604" s="6"/>
      <c r="AI2604" s="6"/>
      <c r="AJ2604" s="6"/>
      <c r="AK2604" s="6"/>
      <c r="AL2604" s="6"/>
      <c r="AM2604" s="6"/>
      <c r="AN2604" s="6"/>
      <c r="AO2604" s="6"/>
      <c r="AP2604" s="6"/>
      <c r="AQ2604" s="6"/>
      <c r="AR2604" s="6"/>
      <c r="AS2604" s="6"/>
      <c r="AT2604" s="6"/>
      <c r="AU2604" s="6"/>
      <c r="AV2604" s="6"/>
      <c r="AW2604" s="6"/>
      <c r="AX2604" s="6"/>
      <c r="AY2604" s="6"/>
      <c r="AZ2604" s="6"/>
      <c r="BA2604" s="6"/>
      <c r="BB2604" s="6"/>
      <c r="BC2604" s="6"/>
      <c r="BD2604" s="6"/>
      <c r="BE2604" s="6"/>
      <c r="BF2604" s="6"/>
      <c r="BG2604" s="6"/>
      <c r="BH2604" s="6"/>
      <c r="BI2604" s="6"/>
      <c r="BJ2604" s="6"/>
      <c r="BK2604" s="6"/>
    </row>
    <row r="2605" spans="34:63" s="19" customFormat="1">
      <c r="AH2605" s="6"/>
      <c r="AI2605" s="6"/>
      <c r="AJ2605" s="6"/>
      <c r="AK2605" s="6"/>
      <c r="AL2605" s="6"/>
      <c r="AM2605" s="6"/>
      <c r="AN2605" s="6"/>
      <c r="AO2605" s="6"/>
      <c r="AP2605" s="6"/>
      <c r="AQ2605" s="6"/>
      <c r="AR2605" s="6"/>
      <c r="AS2605" s="6"/>
      <c r="AT2605" s="6"/>
      <c r="AU2605" s="6"/>
      <c r="AV2605" s="6"/>
      <c r="AW2605" s="6"/>
      <c r="AX2605" s="6"/>
      <c r="AY2605" s="6"/>
      <c r="AZ2605" s="6"/>
      <c r="BA2605" s="6"/>
      <c r="BB2605" s="6"/>
      <c r="BC2605" s="6"/>
      <c r="BD2605" s="6"/>
      <c r="BE2605" s="6"/>
      <c r="BF2605" s="6"/>
      <c r="BG2605" s="6"/>
      <c r="BH2605" s="6"/>
      <c r="BI2605" s="6"/>
      <c r="BJ2605" s="6"/>
      <c r="BK2605" s="6"/>
    </row>
    <row r="2606" spans="34:63" s="19" customFormat="1">
      <c r="AH2606" s="6"/>
      <c r="AI2606" s="6"/>
      <c r="AJ2606" s="6"/>
      <c r="AK2606" s="6"/>
      <c r="AL2606" s="6"/>
      <c r="AM2606" s="6"/>
      <c r="AN2606" s="6"/>
      <c r="AO2606" s="6"/>
      <c r="AP2606" s="6"/>
      <c r="AQ2606" s="6"/>
      <c r="AR2606" s="6"/>
      <c r="AS2606" s="6"/>
      <c r="AT2606" s="6"/>
      <c r="AU2606" s="6"/>
      <c r="AV2606" s="6"/>
      <c r="AW2606" s="6"/>
      <c r="AX2606" s="6"/>
      <c r="AY2606" s="6"/>
      <c r="AZ2606" s="6"/>
      <c r="BA2606" s="6"/>
      <c r="BB2606" s="6"/>
      <c r="BC2606" s="6"/>
      <c r="BD2606" s="6"/>
      <c r="BE2606" s="6"/>
      <c r="BF2606" s="6"/>
      <c r="BG2606" s="6"/>
      <c r="BH2606" s="6"/>
      <c r="BI2606" s="6"/>
      <c r="BJ2606" s="6"/>
      <c r="BK2606" s="6"/>
    </row>
    <row r="2607" spans="34:63" s="19" customFormat="1">
      <c r="AH2607" s="6"/>
      <c r="AI2607" s="6"/>
      <c r="AJ2607" s="6"/>
      <c r="AK2607" s="6"/>
      <c r="AL2607" s="6"/>
      <c r="AM2607" s="6"/>
      <c r="AN2607" s="6"/>
      <c r="AO2607" s="6"/>
      <c r="AP2607" s="6"/>
      <c r="AQ2607" s="6"/>
      <c r="AR2607" s="6"/>
      <c r="AS2607" s="6"/>
      <c r="AT2607" s="6"/>
      <c r="AU2607" s="6"/>
      <c r="AV2607" s="6"/>
      <c r="AW2607" s="6"/>
      <c r="AX2607" s="6"/>
      <c r="AY2607" s="6"/>
      <c r="AZ2607" s="6"/>
      <c r="BA2607" s="6"/>
      <c r="BB2607" s="6"/>
      <c r="BC2607" s="6"/>
      <c r="BD2607" s="6"/>
      <c r="BE2607" s="6"/>
      <c r="BF2607" s="6"/>
      <c r="BG2607" s="6"/>
      <c r="BH2607" s="6"/>
      <c r="BI2607" s="6"/>
      <c r="BJ2607" s="6"/>
      <c r="BK2607" s="6"/>
    </row>
    <row r="2608" spans="34:63" s="19" customFormat="1">
      <c r="AH2608" s="6"/>
      <c r="AI2608" s="6"/>
      <c r="AJ2608" s="6"/>
      <c r="AK2608" s="6"/>
      <c r="AL2608" s="6"/>
      <c r="AM2608" s="6"/>
      <c r="AN2608" s="6"/>
      <c r="AO2608" s="6"/>
      <c r="AP2608" s="6"/>
      <c r="AQ2608" s="6"/>
      <c r="AR2608" s="6"/>
      <c r="AS2608" s="6"/>
      <c r="AT2608" s="6"/>
      <c r="AU2608" s="6"/>
      <c r="AV2608" s="6"/>
      <c r="AW2608" s="6"/>
      <c r="AX2608" s="6"/>
      <c r="AY2608" s="6"/>
      <c r="AZ2608" s="6"/>
      <c r="BA2608" s="6"/>
      <c r="BB2608" s="6"/>
      <c r="BC2608" s="6"/>
      <c r="BD2608" s="6"/>
      <c r="BE2608" s="6"/>
      <c r="BF2608" s="6"/>
      <c r="BG2608" s="6"/>
      <c r="BH2608" s="6"/>
      <c r="BI2608" s="6"/>
      <c r="BJ2608" s="6"/>
      <c r="BK2608" s="6"/>
    </row>
    <row r="2609" spans="34:63" s="19" customFormat="1">
      <c r="AH2609" s="6"/>
      <c r="AI2609" s="6"/>
      <c r="AJ2609" s="6"/>
      <c r="AK2609" s="6"/>
      <c r="AL2609" s="6"/>
      <c r="AM2609" s="6"/>
      <c r="AN2609" s="6"/>
      <c r="AO2609" s="6"/>
      <c r="AP2609" s="6"/>
      <c r="AQ2609" s="6"/>
      <c r="AR2609" s="6"/>
      <c r="AS2609" s="6"/>
      <c r="AT2609" s="6"/>
      <c r="AU2609" s="6"/>
      <c r="AV2609" s="6"/>
      <c r="AW2609" s="6"/>
      <c r="AX2609" s="6"/>
      <c r="AY2609" s="6"/>
      <c r="AZ2609" s="6"/>
      <c r="BA2609" s="6"/>
      <c r="BB2609" s="6"/>
      <c r="BC2609" s="6"/>
      <c r="BD2609" s="6"/>
      <c r="BE2609" s="6"/>
      <c r="BF2609" s="6"/>
      <c r="BG2609" s="6"/>
      <c r="BH2609" s="6"/>
      <c r="BI2609" s="6"/>
      <c r="BJ2609" s="6"/>
      <c r="BK2609" s="6"/>
    </row>
    <row r="2610" spans="34:63" s="19" customFormat="1">
      <c r="AH2610" s="6"/>
      <c r="AI2610" s="6"/>
      <c r="AJ2610" s="6"/>
      <c r="AK2610" s="6"/>
      <c r="AL2610" s="6"/>
      <c r="AM2610" s="6"/>
      <c r="AN2610" s="6"/>
      <c r="AO2610" s="6"/>
      <c r="AP2610" s="6"/>
      <c r="AQ2610" s="6"/>
      <c r="AR2610" s="6"/>
      <c r="AS2610" s="6"/>
      <c r="AT2610" s="6"/>
      <c r="AU2610" s="6"/>
      <c r="AV2610" s="6"/>
      <c r="AW2610" s="6"/>
      <c r="AX2610" s="6"/>
      <c r="AY2610" s="6"/>
      <c r="AZ2610" s="6"/>
      <c r="BA2610" s="6"/>
      <c r="BB2610" s="6"/>
      <c r="BC2610" s="6"/>
      <c r="BD2610" s="6"/>
      <c r="BE2610" s="6"/>
      <c r="BF2610" s="6"/>
      <c r="BG2610" s="6"/>
      <c r="BH2610" s="6"/>
      <c r="BI2610" s="6"/>
      <c r="BJ2610" s="6"/>
      <c r="BK2610" s="6"/>
    </row>
    <row r="2611" spans="34:63" s="19" customFormat="1">
      <c r="AH2611" s="6"/>
      <c r="AI2611" s="6"/>
      <c r="AJ2611" s="6"/>
      <c r="AK2611" s="6"/>
      <c r="AL2611" s="6"/>
      <c r="AM2611" s="6"/>
      <c r="AN2611" s="6"/>
      <c r="AO2611" s="6"/>
      <c r="AP2611" s="6"/>
      <c r="AQ2611" s="6"/>
      <c r="AR2611" s="6"/>
      <c r="AS2611" s="6"/>
      <c r="AT2611" s="6"/>
      <c r="AU2611" s="6"/>
      <c r="AV2611" s="6"/>
      <c r="AW2611" s="6"/>
      <c r="AX2611" s="6"/>
      <c r="AY2611" s="6"/>
      <c r="AZ2611" s="6"/>
      <c r="BA2611" s="6"/>
      <c r="BB2611" s="6"/>
      <c r="BC2611" s="6"/>
      <c r="BD2611" s="6"/>
      <c r="BE2611" s="6"/>
      <c r="BF2611" s="6"/>
      <c r="BG2611" s="6"/>
      <c r="BH2611" s="6"/>
      <c r="BI2611" s="6"/>
      <c r="BJ2611" s="6"/>
      <c r="BK2611" s="6"/>
    </row>
    <row r="2612" spans="34:63" s="19" customFormat="1">
      <c r="AH2612" s="6"/>
      <c r="AI2612" s="6"/>
      <c r="AJ2612" s="6"/>
      <c r="AK2612" s="6"/>
      <c r="AL2612" s="6"/>
      <c r="AM2612" s="6"/>
      <c r="AN2612" s="6"/>
      <c r="AO2612" s="6"/>
      <c r="AP2612" s="6"/>
      <c r="AQ2612" s="6"/>
      <c r="AR2612" s="6"/>
      <c r="AS2612" s="6"/>
      <c r="AT2612" s="6"/>
      <c r="AU2612" s="6"/>
      <c r="AV2612" s="6"/>
      <c r="AW2612" s="6"/>
      <c r="AX2612" s="6"/>
      <c r="AY2612" s="6"/>
      <c r="AZ2612" s="6"/>
      <c r="BA2612" s="6"/>
      <c r="BB2612" s="6"/>
      <c r="BC2612" s="6"/>
      <c r="BD2612" s="6"/>
      <c r="BE2612" s="6"/>
      <c r="BF2612" s="6"/>
      <c r="BG2612" s="6"/>
      <c r="BH2612" s="6"/>
      <c r="BI2612" s="6"/>
      <c r="BJ2612" s="6"/>
      <c r="BK2612" s="6"/>
    </row>
    <row r="2613" spans="34:63" s="19" customFormat="1">
      <c r="AH2613" s="6"/>
      <c r="AI2613" s="6"/>
      <c r="AJ2613" s="6"/>
      <c r="AK2613" s="6"/>
      <c r="AL2613" s="6"/>
      <c r="AM2613" s="6"/>
      <c r="AN2613" s="6"/>
      <c r="AO2613" s="6"/>
      <c r="AP2613" s="6"/>
      <c r="AQ2613" s="6"/>
      <c r="AR2613" s="6"/>
      <c r="AS2613" s="6"/>
      <c r="AT2613" s="6"/>
      <c r="AU2613" s="6"/>
      <c r="AV2613" s="6"/>
      <c r="AW2613" s="6"/>
      <c r="AX2613" s="6"/>
      <c r="AY2613" s="6"/>
      <c r="AZ2613" s="6"/>
      <c r="BA2613" s="6"/>
      <c r="BB2613" s="6"/>
      <c r="BC2613" s="6"/>
      <c r="BD2613" s="6"/>
      <c r="BE2613" s="6"/>
      <c r="BF2613" s="6"/>
      <c r="BG2613" s="6"/>
      <c r="BH2613" s="6"/>
      <c r="BI2613" s="6"/>
      <c r="BJ2613" s="6"/>
      <c r="BK2613" s="6"/>
    </row>
    <row r="2614" spans="34:63" s="19" customFormat="1">
      <c r="AH2614" s="6"/>
      <c r="AI2614" s="6"/>
      <c r="AJ2614" s="6"/>
      <c r="AK2614" s="6"/>
      <c r="AL2614" s="6"/>
      <c r="AM2614" s="6"/>
      <c r="AN2614" s="6"/>
      <c r="AO2614" s="6"/>
      <c r="AP2614" s="6"/>
      <c r="AQ2614" s="6"/>
      <c r="AR2614" s="6"/>
      <c r="AS2614" s="6"/>
      <c r="AT2614" s="6"/>
      <c r="AU2614" s="6"/>
      <c r="AV2614" s="6"/>
      <c r="AW2614" s="6"/>
      <c r="AX2614" s="6"/>
      <c r="AY2614" s="6"/>
      <c r="AZ2614" s="6"/>
      <c r="BA2614" s="6"/>
      <c r="BB2614" s="6"/>
      <c r="BC2614" s="6"/>
      <c r="BD2614" s="6"/>
      <c r="BE2614" s="6"/>
      <c r="BF2614" s="6"/>
      <c r="BG2614" s="6"/>
      <c r="BH2614" s="6"/>
      <c r="BI2614" s="6"/>
      <c r="BJ2614" s="6"/>
      <c r="BK2614" s="6"/>
    </row>
    <row r="2615" spans="34:63" s="19" customFormat="1">
      <c r="AH2615" s="6"/>
      <c r="AI2615" s="6"/>
      <c r="AJ2615" s="6"/>
      <c r="AK2615" s="6"/>
      <c r="AL2615" s="6"/>
      <c r="AM2615" s="6"/>
      <c r="AN2615" s="6"/>
      <c r="AO2615" s="6"/>
      <c r="AP2615" s="6"/>
      <c r="AQ2615" s="6"/>
      <c r="AR2615" s="6"/>
      <c r="AS2615" s="6"/>
      <c r="AT2615" s="6"/>
      <c r="AU2615" s="6"/>
      <c r="AV2615" s="6"/>
      <c r="AW2615" s="6"/>
      <c r="AX2615" s="6"/>
      <c r="AY2615" s="6"/>
      <c r="AZ2615" s="6"/>
      <c r="BA2615" s="6"/>
      <c r="BB2615" s="6"/>
      <c r="BC2615" s="6"/>
      <c r="BD2615" s="6"/>
      <c r="BE2615" s="6"/>
      <c r="BF2615" s="6"/>
      <c r="BG2615" s="6"/>
      <c r="BH2615" s="6"/>
      <c r="BI2615" s="6"/>
      <c r="BJ2615" s="6"/>
      <c r="BK2615" s="6"/>
    </row>
    <row r="2616" spans="34:63" s="19" customFormat="1">
      <c r="AH2616" s="6"/>
      <c r="AI2616" s="6"/>
      <c r="AJ2616" s="6"/>
      <c r="AK2616" s="6"/>
      <c r="AL2616" s="6"/>
      <c r="AM2616" s="6"/>
      <c r="AN2616" s="6"/>
      <c r="AO2616" s="6"/>
      <c r="AP2616" s="6"/>
      <c r="AQ2616" s="6"/>
      <c r="AR2616" s="6"/>
      <c r="AS2616" s="6"/>
      <c r="AT2616" s="6"/>
      <c r="AU2616" s="6"/>
      <c r="AV2616" s="6"/>
      <c r="AW2616" s="6"/>
      <c r="AX2616" s="6"/>
      <c r="AY2616" s="6"/>
      <c r="AZ2616" s="6"/>
      <c r="BA2616" s="6"/>
      <c r="BB2616" s="6"/>
      <c r="BC2616" s="6"/>
      <c r="BD2616" s="6"/>
      <c r="BE2616" s="6"/>
      <c r="BF2616" s="6"/>
      <c r="BG2616" s="6"/>
      <c r="BH2616" s="6"/>
      <c r="BI2616" s="6"/>
      <c r="BJ2616" s="6"/>
      <c r="BK2616" s="6"/>
    </row>
    <row r="2617" spans="34:63" s="19" customFormat="1">
      <c r="AH2617" s="6"/>
      <c r="AI2617" s="6"/>
      <c r="AJ2617" s="6"/>
      <c r="AK2617" s="6"/>
      <c r="AL2617" s="6"/>
      <c r="AM2617" s="6"/>
      <c r="AN2617" s="6"/>
      <c r="AO2617" s="6"/>
      <c r="AP2617" s="6"/>
      <c r="AQ2617" s="6"/>
      <c r="AR2617" s="6"/>
      <c r="AS2617" s="6"/>
      <c r="AT2617" s="6"/>
      <c r="AU2617" s="6"/>
      <c r="AV2617" s="6"/>
      <c r="AW2617" s="6"/>
      <c r="AX2617" s="6"/>
      <c r="AY2617" s="6"/>
      <c r="AZ2617" s="6"/>
      <c r="BA2617" s="6"/>
      <c r="BB2617" s="6"/>
      <c r="BC2617" s="6"/>
      <c r="BD2617" s="6"/>
      <c r="BE2617" s="6"/>
      <c r="BF2617" s="6"/>
      <c r="BG2617" s="6"/>
      <c r="BH2617" s="6"/>
      <c r="BI2617" s="6"/>
      <c r="BJ2617" s="6"/>
      <c r="BK2617" s="6"/>
    </row>
    <row r="2618" spans="34:63" s="19" customFormat="1">
      <c r="AH2618" s="6"/>
      <c r="AI2618" s="6"/>
      <c r="AJ2618" s="6"/>
      <c r="AK2618" s="6"/>
      <c r="AL2618" s="6"/>
      <c r="AM2618" s="6"/>
      <c r="AN2618" s="6"/>
      <c r="AO2618" s="6"/>
      <c r="AP2618" s="6"/>
      <c r="AQ2618" s="6"/>
      <c r="AR2618" s="6"/>
      <c r="AS2618" s="6"/>
      <c r="AT2618" s="6"/>
      <c r="AU2618" s="6"/>
      <c r="AV2618" s="6"/>
      <c r="AW2618" s="6"/>
      <c r="AX2618" s="6"/>
      <c r="AY2618" s="6"/>
      <c r="AZ2618" s="6"/>
      <c r="BA2618" s="6"/>
      <c r="BB2618" s="6"/>
      <c r="BC2618" s="6"/>
      <c r="BD2618" s="6"/>
      <c r="BE2618" s="6"/>
      <c r="BF2618" s="6"/>
      <c r="BG2618" s="6"/>
      <c r="BH2618" s="6"/>
      <c r="BI2618" s="6"/>
      <c r="BJ2618" s="6"/>
      <c r="BK2618" s="6"/>
    </row>
    <row r="2619" spans="34:63" s="19" customFormat="1">
      <c r="AH2619" s="6"/>
      <c r="AI2619" s="6"/>
      <c r="AJ2619" s="6"/>
      <c r="AK2619" s="6"/>
      <c r="AL2619" s="6"/>
      <c r="AM2619" s="6"/>
      <c r="AN2619" s="6"/>
      <c r="AO2619" s="6"/>
      <c r="AP2619" s="6"/>
      <c r="AQ2619" s="6"/>
      <c r="AR2619" s="6"/>
      <c r="AS2619" s="6"/>
      <c r="AT2619" s="6"/>
      <c r="AU2619" s="6"/>
      <c r="AV2619" s="6"/>
      <c r="AW2619" s="6"/>
      <c r="AX2619" s="6"/>
      <c r="AY2619" s="6"/>
      <c r="AZ2619" s="6"/>
      <c r="BA2619" s="6"/>
      <c r="BB2619" s="6"/>
      <c r="BC2619" s="6"/>
      <c r="BD2619" s="6"/>
      <c r="BE2619" s="6"/>
      <c r="BF2619" s="6"/>
      <c r="BG2619" s="6"/>
      <c r="BH2619" s="6"/>
      <c r="BI2619" s="6"/>
      <c r="BJ2619" s="6"/>
      <c r="BK2619" s="6"/>
    </row>
    <row r="2620" spans="34:63" s="19" customFormat="1">
      <c r="AH2620" s="6"/>
      <c r="AI2620" s="6"/>
      <c r="AJ2620" s="6"/>
      <c r="AK2620" s="6"/>
      <c r="AL2620" s="6"/>
      <c r="AM2620" s="6"/>
      <c r="AN2620" s="6"/>
      <c r="AO2620" s="6"/>
      <c r="AP2620" s="6"/>
      <c r="AQ2620" s="6"/>
      <c r="AR2620" s="6"/>
      <c r="AS2620" s="6"/>
      <c r="AT2620" s="6"/>
      <c r="AU2620" s="6"/>
      <c r="AV2620" s="6"/>
      <c r="AW2620" s="6"/>
      <c r="AX2620" s="6"/>
      <c r="AY2620" s="6"/>
      <c r="AZ2620" s="6"/>
      <c r="BA2620" s="6"/>
      <c r="BB2620" s="6"/>
      <c r="BC2620" s="6"/>
      <c r="BD2620" s="6"/>
      <c r="BE2620" s="6"/>
      <c r="BF2620" s="6"/>
      <c r="BG2620" s="6"/>
      <c r="BH2620" s="6"/>
      <c r="BI2620" s="6"/>
      <c r="BJ2620" s="6"/>
      <c r="BK2620" s="6"/>
    </row>
    <row r="2621" spans="34:63" s="19" customFormat="1">
      <c r="AH2621" s="6"/>
      <c r="AI2621" s="6"/>
      <c r="AJ2621" s="6"/>
      <c r="AK2621" s="6"/>
      <c r="AL2621" s="6"/>
      <c r="AM2621" s="6"/>
      <c r="AN2621" s="6"/>
      <c r="AO2621" s="6"/>
      <c r="AP2621" s="6"/>
      <c r="AQ2621" s="6"/>
      <c r="AR2621" s="6"/>
      <c r="AS2621" s="6"/>
      <c r="AT2621" s="6"/>
      <c r="AU2621" s="6"/>
      <c r="AV2621" s="6"/>
      <c r="AW2621" s="6"/>
      <c r="AX2621" s="6"/>
      <c r="AY2621" s="6"/>
      <c r="AZ2621" s="6"/>
      <c r="BA2621" s="6"/>
      <c r="BB2621" s="6"/>
      <c r="BC2621" s="6"/>
      <c r="BD2621" s="6"/>
      <c r="BE2621" s="6"/>
      <c r="BF2621" s="6"/>
      <c r="BG2621" s="6"/>
      <c r="BH2621" s="6"/>
      <c r="BI2621" s="6"/>
      <c r="BJ2621" s="6"/>
      <c r="BK2621" s="6"/>
    </row>
    <row r="2622" spans="34:63" s="19" customFormat="1">
      <c r="AH2622" s="6"/>
      <c r="AI2622" s="6"/>
      <c r="AJ2622" s="6"/>
      <c r="AK2622" s="6"/>
      <c r="AL2622" s="6"/>
      <c r="AM2622" s="6"/>
      <c r="AN2622" s="6"/>
      <c r="AO2622" s="6"/>
      <c r="AP2622" s="6"/>
      <c r="AQ2622" s="6"/>
      <c r="AR2622" s="6"/>
      <c r="AS2622" s="6"/>
      <c r="AT2622" s="6"/>
      <c r="AU2622" s="6"/>
      <c r="AV2622" s="6"/>
      <c r="AW2622" s="6"/>
      <c r="AX2622" s="6"/>
      <c r="AY2622" s="6"/>
      <c r="AZ2622" s="6"/>
      <c r="BA2622" s="6"/>
      <c r="BB2622" s="6"/>
      <c r="BC2622" s="6"/>
      <c r="BD2622" s="6"/>
      <c r="BE2622" s="6"/>
      <c r="BF2622" s="6"/>
      <c r="BG2622" s="6"/>
      <c r="BH2622" s="6"/>
      <c r="BI2622" s="6"/>
      <c r="BJ2622" s="6"/>
      <c r="BK2622" s="6"/>
    </row>
    <row r="2623" spans="34:63" s="19" customFormat="1">
      <c r="AH2623" s="6"/>
      <c r="AI2623" s="6"/>
      <c r="AJ2623" s="6"/>
      <c r="AK2623" s="6"/>
      <c r="AL2623" s="6"/>
      <c r="AM2623" s="6"/>
      <c r="AN2623" s="6"/>
      <c r="AO2623" s="6"/>
      <c r="AP2623" s="6"/>
      <c r="AQ2623" s="6"/>
      <c r="AR2623" s="6"/>
      <c r="AS2623" s="6"/>
      <c r="AT2623" s="6"/>
      <c r="AU2623" s="6"/>
      <c r="AV2623" s="6"/>
      <c r="AW2623" s="6"/>
      <c r="AX2623" s="6"/>
      <c r="AY2623" s="6"/>
      <c r="AZ2623" s="6"/>
      <c r="BA2623" s="6"/>
      <c r="BB2623" s="6"/>
      <c r="BC2623" s="6"/>
      <c r="BD2623" s="6"/>
      <c r="BE2623" s="6"/>
      <c r="BF2623" s="6"/>
      <c r="BG2623" s="6"/>
      <c r="BH2623" s="6"/>
      <c r="BI2623" s="6"/>
      <c r="BJ2623" s="6"/>
      <c r="BK2623" s="6"/>
    </row>
    <row r="2624" spans="34:63" s="19" customFormat="1">
      <c r="AH2624" s="6"/>
      <c r="AI2624" s="6"/>
      <c r="AJ2624" s="6"/>
      <c r="AK2624" s="6"/>
      <c r="AL2624" s="6"/>
      <c r="AM2624" s="6"/>
      <c r="AN2624" s="6"/>
      <c r="AO2624" s="6"/>
      <c r="AP2624" s="6"/>
      <c r="AQ2624" s="6"/>
      <c r="AR2624" s="6"/>
      <c r="AS2624" s="6"/>
      <c r="AT2624" s="6"/>
      <c r="AU2624" s="6"/>
      <c r="AV2624" s="6"/>
      <c r="AW2624" s="6"/>
      <c r="AX2624" s="6"/>
      <c r="AY2624" s="6"/>
      <c r="AZ2624" s="6"/>
      <c r="BA2624" s="6"/>
      <c r="BB2624" s="6"/>
      <c r="BC2624" s="6"/>
      <c r="BD2624" s="6"/>
      <c r="BE2624" s="6"/>
      <c r="BF2624" s="6"/>
      <c r="BG2624" s="6"/>
      <c r="BH2624" s="6"/>
      <c r="BI2624" s="6"/>
      <c r="BJ2624" s="6"/>
      <c r="BK2624" s="6"/>
    </row>
    <row r="2625" spans="34:63" s="19" customFormat="1">
      <c r="AH2625" s="6"/>
      <c r="AI2625" s="6"/>
      <c r="AJ2625" s="6"/>
      <c r="AK2625" s="6"/>
      <c r="AL2625" s="6"/>
      <c r="AM2625" s="6"/>
      <c r="AN2625" s="6"/>
      <c r="AO2625" s="6"/>
      <c r="AP2625" s="6"/>
      <c r="AQ2625" s="6"/>
      <c r="AR2625" s="6"/>
      <c r="AS2625" s="6"/>
      <c r="AT2625" s="6"/>
      <c r="AU2625" s="6"/>
      <c r="AV2625" s="6"/>
      <c r="AW2625" s="6"/>
      <c r="AX2625" s="6"/>
      <c r="AY2625" s="6"/>
      <c r="AZ2625" s="6"/>
      <c r="BA2625" s="6"/>
      <c r="BB2625" s="6"/>
      <c r="BC2625" s="6"/>
      <c r="BD2625" s="6"/>
      <c r="BE2625" s="6"/>
      <c r="BF2625" s="6"/>
      <c r="BG2625" s="6"/>
      <c r="BH2625" s="6"/>
      <c r="BI2625" s="6"/>
      <c r="BJ2625" s="6"/>
      <c r="BK2625" s="6"/>
    </row>
    <row r="2626" spans="34:63" s="19" customFormat="1">
      <c r="AH2626" s="6"/>
      <c r="AI2626" s="6"/>
      <c r="AJ2626" s="6"/>
      <c r="AK2626" s="6"/>
      <c r="AL2626" s="6"/>
      <c r="AM2626" s="6"/>
      <c r="AN2626" s="6"/>
      <c r="AO2626" s="6"/>
      <c r="AP2626" s="6"/>
      <c r="AQ2626" s="6"/>
      <c r="AR2626" s="6"/>
      <c r="AS2626" s="6"/>
      <c r="AT2626" s="6"/>
      <c r="AU2626" s="6"/>
      <c r="AV2626" s="6"/>
      <c r="AW2626" s="6"/>
      <c r="AX2626" s="6"/>
      <c r="AY2626" s="6"/>
      <c r="AZ2626" s="6"/>
      <c r="BA2626" s="6"/>
      <c r="BB2626" s="6"/>
      <c r="BC2626" s="6"/>
      <c r="BD2626" s="6"/>
      <c r="BE2626" s="6"/>
      <c r="BF2626" s="6"/>
      <c r="BG2626" s="6"/>
      <c r="BH2626" s="6"/>
      <c r="BI2626" s="6"/>
      <c r="BJ2626" s="6"/>
      <c r="BK2626" s="6"/>
    </row>
    <row r="2627" spans="34:63" s="19" customFormat="1">
      <c r="AH2627" s="6"/>
      <c r="AI2627" s="6"/>
      <c r="AJ2627" s="6"/>
      <c r="AK2627" s="6"/>
      <c r="AL2627" s="6"/>
      <c r="AM2627" s="6"/>
      <c r="AN2627" s="6"/>
      <c r="AO2627" s="6"/>
      <c r="AP2627" s="6"/>
      <c r="AQ2627" s="6"/>
      <c r="AR2627" s="6"/>
      <c r="AS2627" s="6"/>
      <c r="AT2627" s="6"/>
      <c r="AU2627" s="6"/>
      <c r="AV2627" s="6"/>
      <c r="AW2627" s="6"/>
      <c r="AX2627" s="6"/>
      <c r="AY2627" s="6"/>
      <c r="AZ2627" s="6"/>
      <c r="BA2627" s="6"/>
      <c r="BB2627" s="6"/>
      <c r="BC2627" s="6"/>
      <c r="BD2627" s="6"/>
      <c r="BE2627" s="6"/>
      <c r="BF2627" s="6"/>
      <c r="BG2627" s="6"/>
      <c r="BH2627" s="6"/>
      <c r="BI2627" s="6"/>
      <c r="BJ2627" s="6"/>
      <c r="BK2627" s="6"/>
    </row>
    <row r="2628" spans="34:63" s="19" customFormat="1">
      <c r="AH2628" s="6"/>
      <c r="AI2628" s="6"/>
      <c r="AJ2628" s="6"/>
      <c r="AK2628" s="6"/>
      <c r="AL2628" s="6"/>
      <c r="AM2628" s="6"/>
      <c r="AN2628" s="6"/>
      <c r="AO2628" s="6"/>
      <c r="AP2628" s="6"/>
      <c r="AQ2628" s="6"/>
      <c r="AR2628" s="6"/>
      <c r="AS2628" s="6"/>
      <c r="AT2628" s="6"/>
      <c r="AU2628" s="6"/>
      <c r="AV2628" s="6"/>
      <c r="AW2628" s="6"/>
      <c r="AX2628" s="6"/>
      <c r="AY2628" s="6"/>
      <c r="AZ2628" s="6"/>
      <c r="BA2628" s="6"/>
      <c r="BB2628" s="6"/>
      <c r="BC2628" s="6"/>
      <c r="BD2628" s="6"/>
      <c r="BE2628" s="6"/>
      <c r="BF2628" s="6"/>
      <c r="BG2628" s="6"/>
      <c r="BH2628" s="6"/>
      <c r="BI2628" s="6"/>
      <c r="BJ2628" s="6"/>
      <c r="BK2628" s="6"/>
    </row>
    <row r="2629" spans="34:63" s="19" customFormat="1">
      <c r="AH2629" s="6"/>
      <c r="AI2629" s="6"/>
      <c r="AJ2629" s="6"/>
      <c r="AK2629" s="6"/>
      <c r="AL2629" s="6"/>
      <c r="AM2629" s="6"/>
      <c r="AN2629" s="6"/>
      <c r="AO2629" s="6"/>
      <c r="AP2629" s="6"/>
      <c r="AQ2629" s="6"/>
      <c r="AR2629" s="6"/>
      <c r="AS2629" s="6"/>
      <c r="AT2629" s="6"/>
      <c r="AU2629" s="6"/>
      <c r="AV2629" s="6"/>
      <c r="AW2629" s="6"/>
      <c r="AX2629" s="6"/>
      <c r="AY2629" s="6"/>
      <c r="AZ2629" s="6"/>
      <c r="BA2629" s="6"/>
      <c r="BB2629" s="6"/>
      <c r="BC2629" s="6"/>
      <c r="BD2629" s="6"/>
      <c r="BE2629" s="6"/>
      <c r="BF2629" s="6"/>
      <c r="BG2629" s="6"/>
      <c r="BH2629" s="6"/>
      <c r="BI2629" s="6"/>
      <c r="BJ2629" s="6"/>
      <c r="BK2629" s="6"/>
    </row>
    <row r="2630" spans="34:63" s="19" customFormat="1">
      <c r="AH2630" s="6"/>
      <c r="AI2630" s="6"/>
      <c r="AJ2630" s="6"/>
      <c r="AK2630" s="6"/>
      <c r="AL2630" s="6"/>
      <c r="AM2630" s="6"/>
      <c r="AN2630" s="6"/>
      <c r="AO2630" s="6"/>
      <c r="AP2630" s="6"/>
      <c r="AQ2630" s="6"/>
      <c r="AR2630" s="6"/>
      <c r="AS2630" s="6"/>
      <c r="AT2630" s="6"/>
      <c r="AU2630" s="6"/>
      <c r="AV2630" s="6"/>
      <c r="AW2630" s="6"/>
      <c r="AX2630" s="6"/>
      <c r="AY2630" s="6"/>
      <c r="AZ2630" s="6"/>
      <c r="BA2630" s="6"/>
      <c r="BB2630" s="6"/>
      <c r="BC2630" s="6"/>
      <c r="BD2630" s="6"/>
      <c r="BE2630" s="6"/>
      <c r="BF2630" s="6"/>
      <c r="BG2630" s="6"/>
      <c r="BH2630" s="6"/>
      <c r="BI2630" s="6"/>
      <c r="BJ2630" s="6"/>
      <c r="BK2630" s="6"/>
    </row>
    <row r="2631" spans="34:63" s="19" customFormat="1">
      <c r="AH2631" s="6"/>
      <c r="AI2631" s="6"/>
      <c r="AJ2631" s="6"/>
      <c r="AK2631" s="6"/>
      <c r="AL2631" s="6"/>
      <c r="AM2631" s="6"/>
      <c r="AN2631" s="6"/>
      <c r="AO2631" s="6"/>
      <c r="AP2631" s="6"/>
      <c r="AQ2631" s="6"/>
      <c r="AR2631" s="6"/>
      <c r="AS2631" s="6"/>
      <c r="AT2631" s="6"/>
      <c r="AU2631" s="6"/>
      <c r="AV2631" s="6"/>
      <c r="AW2631" s="6"/>
      <c r="AX2631" s="6"/>
      <c r="AY2631" s="6"/>
      <c r="AZ2631" s="6"/>
      <c r="BA2631" s="6"/>
      <c r="BB2631" s="6"/>
      <c r="BC2631" s="6"/>
      <c r="BD2631" s="6"/>
      <c r="BE2631" s="6"/>
      <c r="BF2631" s="6"/>
      <c r="BG2631" s="6"/>
      <c r="BH2631" s="6"/>
      <c r="BI2631" s="6"/>
      <c r="BJ2631" s="6"/>
      <c r="BK2631" s="6"/>
    </row>
    <row r="2632" spans="34:63" s="19" customFormat="1">
      <c r="AH2632" s="6"/>
      <c r="AI2632" s="6"/>
      <c r="AJ2632" s="6"/>
      <c r="AK2632" s="6"/>
      <c r="AL2632" s="6"/>
      <c r="AM2632" s="6"/>
      <c r="AN2632" s="6"/>
      <c r="AO2632" s="6"/>
      <c r="AP2632" s="6"/>
      <c r="AQ2632" s="6"/>
      <c r="AR2632" s="6"/>
      <c r="AS2632" s="6"/>
      <c r="AT2632" s="6"/>
      <c r="AU2632" s="6"/>
      <c r="AV2632" s="6"/>
      <c r="AW2632" s="6"/>
      <c r="AX2632" s="6"/>
      <c r="AY2632" s="6"/>
      <c r="AZ2632" s="6"/>
      <c r="BA2632" s="6"/>
      <c r="BB2632" s="6"/>
      <c r="BC2632" s="6"/>
      <c r="BD2632" s="6"/>
      <c r="BE2632" s="6"/>
      <c r="BF2632" s="6"/>
      <c r="BG2632" s="6"/>
      <c r="BH2632" s="6"/>
      <c r="BI2632" s="6"/>
      <c r="BJ2632" s="6"/>
      <c r="BK2632" s="6"/>
    </row>
    <row r="2633" spans="34:63" s="19" customFormat="1">
      <c r="AH2633" s="6"/>
      <c r="AI2633" s="6"/>
      <c r="AJ2633" s="6"/>
      <c r="AK2633" s="6"/>
      <c r="AL2633" s="6"/>
      <c r="AM2633" s="6"/>
      <c r="AN2633" s="6"/>
      <c r="AO2633" s="6"/>
      <c r="AP2633" s="6"/>
      <c r="AQ2633" s="6"/>
      <c r="AR2633" s="6"/>
      <c r="AS2633" s="6"/>
      <c r="AT2633" s="6"/>
      <c r="AU2633" s="6"/>
      <c r="AV2633" s="6"/>
      <c r="AW2633" s="6"/>
      <c r="AX2633" s="6"/>
      <c r="AY2633" s="6"/>
      <c r="AZ2633" s="6"/>
      <c r="BA2633" s="6"/>
      <c r="BB2633" s="6"/>
      <c r="BC2633" s="6"/>
      <c r="BD2633" s="6"/>
      <c r="BE2633" s="6"/>
      <c r="BF2633" s="6"/>
      <c r="BG2633" s="6"/>
      <c r="BH2633" s="6"/>
      <c r="BI2633" s="6"/>
      <c r="BJ2633" s="6"/>
      <c r="BK2633" s="6"/>
    </row>
    <row r="2634" spans="34:63" s="19" customFormat="1">
      <c r="AH2634" s="6"/>
      <c r="AI2634" s="6"/>
      <c r="AJ2634" s="6"/>
      <c r="AK2634" s="6"/>
      <c r="AL2634" s="6"/>
      <c r="AM2634" s="6"/>
      <c r="AN2634" s="6"/>
      <c r="AO2634" s="6"/>
      <c r="AP2634" s="6"/>
      <c r="AQ2634" s="6"/>
      <c r="AR2634" s="6"/>
      <c r="AS2634" s="6"/>
      <c r="AT2634" s="6"/>
      <c r="AU2634" s="6"/>
      <c r="AV2634" s="6"/>
      <c r="AW2634" s="6"/>
      <c r="AX2634" s="6"/>
      <c r="AY2634" s="6"/>
      <c r="AZ2634" s="6"/>
      <c r="BA2634" s="6"/>
      <c r="BB2634" s="6"/>
      <c r="BC2634" s="6"/>
      <c r="BD2634" s="6"/>
      <c r="BE2634" s="6"/>
      <c r="BF2634" s="6"/>
      <c r="BG2634" s="6"/>
      <c r="BH2634" s="6"/>
      <c r="BI2634" s="6"/>
      <c r="BJ2634" s="6"/>
      <c r="BK2634" s="6"/>
    </row>
    <row r="2635" spans="34:63" s="19" customFormat="1">
      <c r="AH2635" s="6"/>
      <c r="AI2635" s="6"/>
      <c r="AJ2635" s="6"/>
      <c r="AK2635" s="6"/>
      <c r="AL2635" s="6"/>
      <c r="AM2635" s="6"/>
      <c r="AN2635" s="6"/>
      <c r="AO2635" s="6"/>
      <c r="AP2635" s="6"/>
      <c r="AQ2635" s="6"/>
      <c r="AR2635" s="6"/>
      <c r="AS2635" s="6"/>
      <c r="AT2635" s="6"/>
      <c r="AU2635" s="6"/>
      <c r="AV2635" s="6"/>
      <c r="AW2635" s="6"/>
      <c r="AX2635" s="6"/>
      <c r="AY2635" s="6"/>
      <c r="AZ2635" s="6"/>
      <c r="BA2635" s="6"/>
      <c r="BB2635" s="6"/>
      <c r="BC2635" s="6"/>
      <c r="BD2635" s="6"/>
      <c r="BE2635" s="6"/>
      <c r="BF2635" s="6"/>
      <c r="BG2635" s="6"/>
      <c r="BH2635" s="6"/>
      <c r="BI2635" s="6"/>
      <c r="BJ2635" s="6"/>
      <c r="BK2635" s="6"/>
    </row>
    <row r="2636" spans="34:63" s="19" customFormat="1">
      <c r="AH2636" s="6"/>
      <c r="AI2636" s="6"/>
      <c r="AJ2636" s="6"/>
      <c r="AK2636" s="6"/>
      <c r="AL2636" s="6"/>
      <c r="AM2636" s="6"/>
      <c r="AN2636" s="6"/>
      <c r="AO2636" s="6"/>
      <c r="AP2636" s="6"/>
      <c r="AQ2636" s="6"/>
      <c r="AR2636" s="6"/>
      <c r="AS2636" s="6"/>
      <c r="AT2636" s="6"/>
      <c r="AU2636" s="6"/>
      <c r="AV2636" s="6"/>
      <c r="AW2636" s="6"/>
      <c r="AX2636" s="6"/>
      <c r="AY2636" s="6"/>
      <c r="AZ2636" s="6"/>
      <c r="BA2636" s="6"/>
      <c r="BB2636" s="6"/>
      <c r="BC2636" s="6"/>
      <c r="BD2636" s="6"/>
      <c r="BE2636" s="6"/>
      <c r="BF2636" s="6"/>
      <c r="BG2636" s="6"/>
      <c r="BH2636" s="6"/>
      <c r="BI2636" s="6"/>
      <c r="BJ2636" s="6"/>
      <c r="BK2636" s="6"/>
    </row>
    <row r="2637" spans="34:63" s="19" customFormat="1">
      <c r="AH2637" s="6"/>
      <c r="AI2637" s="6"/>
      <c r="AJ2637" s="6"/>
      <c r="AK2637" s="6"/>
      <c r="AL2637" s="6"/>
      <c r="AM2637" s="6"/>
      <c r="AN2637" s="6"/>
      <c r="AO2637" s="6"/>
      <c r="AP2637" s="6"/>
      <c r="AQ2637" s="6"/>
      <c r="AR2637" s="6"/>
      <c r="AS2637" s="6"/>
      <c r="AT2637" s="6"/>
      <c r="AU2637" s="6"/>
      <c r="AV2637" s="6"/>
      <c r="AW2637" s="6"/>
      <c r="AX2637" s="6"/>
      <c r="AY2637" s="6"/>
      <c r="AZ2637" s="6"/>
      <c r="BA2637" s="6"/>
      <c r="BB2637" s="6"/>
      <c r="BC2637" s="6"/>
      <c r="BD2637" s="6"/>
      <c r="BE2637" s="6"/>
      <c r="BF2637" s="6"/>
      <c r="BG2637" s="6"/>
      <c r="BH2637" s="6"/>
      <c r="BI2637" s="6"/>
      <c r="BJ2637" s="6"/>
      <c r="BK2637" s="6"/>
    </row>
    <row r="2638" spans="34:63" s="19" customFormat="1">
      <c r="AH2638" s="6"/>
      <c r="AI2638" s="6"/>
      <c r="AJ2638" s="6"/>
      <c r="AK2638" s="6"/>
      <c r="AL2638" s="6"/>
      <c r="AM2638" s="6"/>
      <c r="AN2638" s="6"/>
      <c r="AO2638" s="6"/>
      <c r="AP2638" s="6"/>
      <c r="AQ2638" s="6"/>
      <c r="AR2638" s="6"/>
      <c r="AS2638" s="6"/>
      <c r="AT2638" s="6"/>
      <c r="AU2638" s="6"/>
      <c r="AV2638" s="6"/>
      <c r="AW2638" s="6"/>
      <c r="AX2638" s="6"/>
      <c r="AY2638" s="6"/>
      <c r="AZ2638" s="6"/>
      <c r="BA2638" s="6"/>
      <c r="BB2638" s="6"/>
      <c r="BC2638" s="6"/>
      <c r="BD2638" s="6"/>
      <c r="BE2638" s="6"/>
      <c r="BF2638" s="6"/>
      <c r="BG2638" s="6"/>
      <c r="BH2638" s="6"/>
      <c r="BI2638" s="6"/>
      <c r="BJ2638" s="6"/>
      <c r="BK2638" s="6"/>
    </row>
    <row r="2639" spans="34:63" s="19" customFormat="1">
      <c r="AH2639" s="6"/>
      <c r="AI2639" s="6"/>
      <c r="AJ2639" s="6"/>
      <c r="AK2639" s="6"/>
      <c r="AL2639" s="6"/>
      <c r="AM2639" s="6"/>
      <c r="AN2639" s="6"/>
      <c r="AO2639" s="6"/>
      <c r="AP2639" s="6"/>
      <c r="AQ2639" s="6"/>
      <c r="AR2639" s="6"/>
      <c r="AS2639" s="6"/>
      <c r="AT2639" s="6"/>
      <c r="AU2639" s="6"/>
      <c r="AV2639" s="6"/>
      <c r="AW2639" s="6"/>
      <c r="AX2639" s="6"/>
      <c r="AY2639" s="6"/>
      <c r="AZ2639" s="6"/>
      <c r="BA2639" s="6"/>
      <c r="BB2639" s="6"/>
      <c r="BC2639" s="6"/>
      <c r="BD2639" s="6"/>
      <c r="BE2639" s="6"/>
      <c r="BF2639" s="6"/>
      <c r="BG2639" s="6"/>
      <c r="BH2639" s="6"/>
      <c r="BI2639" s="6"/>
      <c r="BJ2639" s="6"/>
      <c r="BK2639" s="6"/>
    </row>
    <row r="2640" spans="34:63" s="19" customFormat="1">
      <c r="AH2640" s="6"/>
      <c r="AI2640" s="6"/>
      <c r="AJ2640" s="6"/>
      <c r="AK2640" s="6"/>
      <c r="AL2640" s="6"/>
      <c r="AM2640" s="6"/>
      <c r="AN2640" s="6"/>
      <c r="AO2640" s="6"/>
      <c r="AP2640" s="6"/>
      <c r="AQ2640" s="6"/>
      <c r="AR2640" s="6"/>
      <c r="AS2640" s="6"/>
      <c r="AT2640" s="6"/>
      <c r="AU2640" s="6"/>
      <c r="AV2640" s="6"/>
      <c r="AW2640" s="6"/>
      <c r="AX2640" s="6"/>
      <c r="AY2640" s="6"/>
      <c r="AZ2640" s="6"/>
      <c r="BA2640" s="6"/>
      <c r="BB2640" s="6"/>
      <c r="BC2640" s="6"/>
      <c r="BD2640" s="6"/>
      <c r="BE2640" s="6"/>
      <c r="BF2640" s="6"/>
      <c r="BG2640" s="6"/>
      <c r="BH2640" s="6"/>
      <c r="BI2640" s="6"/>
      <c r="BJ2640" s="6"/>
      <c r="BK2640" s="6"/>
    </row>
    <row r="2641" spans="34:63" s="19" customFormat="1">
      <c r="AH2641" s="6"/>
      <c r="AI2641" s="6"/>
      <c r="AJ2641" s="6"/>
      <c r="AK2641" s="6"/>
      <c r="AL2641" s="6"/>
      <c r="AM2641" s="6"/>
      <c r="AN2641" s="6"/>
      <c r="AO2641" s="6"/>
      <c r="AP2641" s="6"/>
      <c r="AQ2641" s="6"/>
      <c r="AR2641" s="6"/>
      <c r="AS2641" s="6"/>
      <c r="AT2641" s="6"/>
      <c r="AU2641" s="6"/>
      <c r="AV2641" s="6"/>
      <c r="AW2641" s="6"/>
      <c r="AX2641" s="6"/>
      <c r="AY2641" s="6"/>
      <c r="AZ2641" s="6"/>
      <c r="BA2641" s="6"/>
      <c r="BB2641" s="6"/>
      <c r="BC2641" s="6"/>
      <c r="BD2641" s="6"/>
      <c r="BE2641" s="6"/>
      <c r="BF2641" s="6"/>
      <c r="BG2641" s="6"/>
      <c r="BH2641" s="6"/>
      <c r="BI2641" s="6"/>
      <c r="BJ2641" s="6"/>
      <c r="BK2641" s="6"/>
    </row>
    <row r="2642" spans="34:63" s="19" customFormat="1">
      <c r="AH2642" s="6"/>
      <c r="AI2642" s="6"/>
      <c r="AJ2642" s="6"/>
      <c r="AK2642" s="6"/>
      <c r="AL2642" s="6"/>
      <c r="AM2642" s="6"/>
      <c r="AN2642" s="6"/>
      <c r="AO2642" s="6"/>
      <c r="AP2642" s="6"/>
      <c r="AQ2642" s="6"/>
      <c r="AR2642" s="6"/>
      <c r="AS2642" s="6"/>
      <c r="AT2642" s="6"/>
      <c r="AU2642" s="6"/>
      <c r="AV2642" s="6"/>
      <c r="AW2642" s="6"/>
      <c r="AX2642" s="6"/>
      <c r="AY2642" s="6"/>
      <c r="AZ2642" s="6"/>
      <c r="BA2642" s="6"/>
      <c r="BB2642" s="6"/>
      <c r="BC2642" s="6"/>
      <c r="BD2642" s="6"/>
      <c r="BE2642" s="6"/>
      <c r="BF2642" s="6"/>
      <c r="BG2642" s="6"/>
      <c r="BH2642" s="6"/>
      <c r="BI2642" s="6"/>
      <c r="BJ2642" s="6"/>
      <c r="BK2642" s="6"/>
    </row>
    <row r="2643" spans="34:63" s="19" customFormat="1">
      <c r="AH2643" s="6"/>
      <c r="AI2643" s="6"/>
      <c r="AJ2643" s="6"/>
      <c r="AK2643" s="6"/>
      <c r="AL2643" s="6"/>
      <c r="AM2643" s="6"/>
      <c r="AN2643" s="6"/>
      <c r="AO2643" s="6"/>
      <c r="AP2643" s="6"/>
      <c r="AQ2643" s="6"/>
      <c r="AR2643" s="6"/>
      <c r="AS2643" s="6"/>
      <c r="AT2643" s="6"/>
      <c r="AU2643" s="6"/>
      <c r="AV2643" s="6"/>
      <c r="AW2643" s="6"/>
      <c r="AX2643" s="6"/>
      <c r="AY2643" s="6"/>
      <c r="AZ2643" s="6"/>
      <c r="BA2643" s="6"/>
      <c r="BB2643" s="6"/>
      <c r="BC2643" s="6"/>
      <c r="BD2643" s="6"/>
      <c r="BE2643" s="6"/>
      <c r="BF2643" s="6"/>
      <c r="BG2643" s="6"/>
      <c r="BH2643" s="6"/>
      <c r="BI2643" s="6"/>
      <c r="BJ2643" s="6"/>
      <c r="BK2643" s="6"/>
    </row>
    <row r="2644" spans="34:63" s="19" customFormat="1">
      <c r="AH2644" s="6"/>
      <c r="AI2644" s="6"/>
      <c r="AJ2644" s="6"/>
      <c r="AK2644" s="6"/>
      <c r="AL2644" s="6"/>
      <c r="AM2644" s="6"/>
      <c r="AN2644" s="6"/>
      <c r="AO2644" s="6"/>
      <c r="AP2644" s="6"/>
      <c r="AQ2644" s="6"/>
      <c r="AR2644" s="6"/>
      <c r="AS2644" s="6"/>
      <c r="AT2644" s="6"/>
      <c r="AU2644" s="6"/>
      <c r="AV2644" s="6"/>
      <c r="AW2644" s="6"/>
      <c r="AX2644" s="6"/>
      <c r="AY2644" s="6"/>
      <c r="AZ2644" s="6"/>
      <c r="BA2644" s="6"/>
      <c r="BB2644" s="6"/>
      <c r="BC2644" s="6"/>
      <c r="BD2644" s="6"/>
      <c r="BE2644" s="6"/>
      <c r="BF2644" s="6"/>
      <c r="BG2644" s="6"/>
      <c r="BH2644" s="6"/>
      <c r="BI2644" s="6"/>
      <c r="BJ2644" s="6"/>
      <c r="BK2644" s="6"/>
    </row>
    <row r="2645" spans="34:63" s="19" customFormat="1">
      <c r="AH2645" s="6"/>
      <c r="AI2645" s="6"/>
      <c r="AJ2645" s="6"/>
      <c r="AK2645" s="6"/>
      <c r="AL2645" s="6"/>
      <c r="AM2645" s="6"/>
      <c r="AN2645" s="6"/>
      <c r="AO2645" s="6"/>
      <c r="AP2645" s="6"/>
      <c r="AQ2645" s="6"/>
      <c r="AR2645" s="6"/>
      <c r="AS2645" s="6"/>
      <c r="AT2645" s="6"/>
      <c r="AU2645" s="6"/>
      <c r="AV2645" s="6"/>
      <c r="AW2645" s="6"/>
      <c r="AX2645" s="6"/>
      <c r="AY2645" s="6"/>
      <c r="AZ2645" s="6"/>
      <c r="BA2645" s="6"/>
      <c r="BB2645" s="6"/>
      <c r="BC2645" s="6"/>
      <c r="BD2645" s="6"/>
      <c r="BE2645" s="6"/>
      <c r="BF2645" s="6"/>
      <c r="BG2645" s="6"/>
      <c r="BH2645" s="6"/>
      <c r="BI2645" s="6"/>
      <c r="BJ2645" s="6"/>
      <c r="BK2645" s="6"/>
    </row>
    <row r="2646" spans="34:63" s="19" customFormat="1">
      <c r="AH2646" s="6"/>
      <c r="AI2646" s="6"/>
      <c r="AJ2646" s="6"/>
      <c r="AK2646" s="6"/>
      <c r="AL2646" s="6"/>
      <c r="AM2646" s="6"/>
      <c r="AN2646" s="6"/>
      <c r="AO2646" s="6"/>
      <c r="AP2646" s="6"/>
      <c r="AQ2646" s="6"/>
      <c r="AR2646" s="6"/>
      <c r="AS2646" s="6"/>
      <c r="AT2646" s="6"/>
      <c r="AU2646" s="6"/>
      <c r="AV2646" s="6"/>
      <c r="AW2646" s="6"/>
      <c r="AX2646" s="6"/>
      <c r="AY2646" s="6"/>
      <c r="AZ2646" s="6"/>
      <c r="BA2646" s="6"/>
      <c r="BB2646" s="6"/>
      <c r="BC2646" s="6"/>
      <c r="BD2646" s="6"/>
      <c r="BE2646" s="6"/>
      <c r="BF2646" s="6"/>
      <c r="BG2646" s="6"/>
      <c r="BH2646" s="6"/>
      <c r="BI2646" s="6"/>
      <c r="BJ2646" s="6"/>
      <c r="BK2646" s="6"/>
    </row>
    <row r="2647" spans="34:63" s="19" customFormat="1">
      <c r="AH2647" s="6"/>
      <c r="AI2647" s="6"/>
      <c r="AJ2647" s="6"/>
      <c r="AK2647" s="6"/>
      <c r="AL2647" s="6"/>
      <c r="AM2647" s="6"/>
      <c r="AN2647" s="6"/>
      <c r="AO2647" s="6"/>
      <c r="AP2647" s="6"/>
      <c r="AQ2647" s="6"/>
      <c r="AR2647" s="6"/>
      <c r="AS2647" s="6"/>
      <c r="AT2647" s="6"/>
      <c r="AU2647" s="6"/>
      <c r="AV2647" s="6"/>
      <c r="AW2647" s="6"/>
      <c r="AX2647" s="6"/>
      <c r="AY2647" s="6"/>
      <c r="AZ2647" s="6"/>
      <c r="BA2647" s="6"/>
      <c r="BB2647" s="6"/>
      <c r="BC2647" s="6"/>
      <c r="BD2647" s="6"/>
      <c r="BE2647" s="6"/>
      <c r="BF2647" s="6"/>
      <c r="BG2647" s="6"/>
      <c r="BH2647" s="6"/>
      <c r="BI2647" s="6"/>
      <c r="BJ2647" s="6"/>
      <c r="BK2647" s="6"/>
    </row>
    <row r="2648" spans="34:63" s="19" customFormat="1">
      <c r="AH2648" s="6"/>
      <c r="AI2648" s="6"/>
      <c r="AJ2648" s="6"/>
      <c r="AK2648" s="6"/>
      <c r="AL2648" s="6"/>
      <c r="AM2648" s="6"/>
      <c r="AN2648" s="6"/>
      <c r="AO2648" s="6"/>
      <c r="AP2648" s="6"/>
      <c r="AQ2648" s="6"/>
      <c r="AR2648" s="6"/>
      <c r="AS2648" s="6"/>
      <c r="AT2648" s="6"/>
      <c r="AU2648" s="6"/>
      <c r="AV2648" s="6"/>
      <c r="AW2648" s="6"/>
      <c r="AX2648" s="6"/>
      <c r="AY2648" s="6"/>
      <c r="AZ2648" s="6"/>
      <c r="BA2648" s="6"/>
      <c r="BB2648" s="6"/>
      <c r="BC2648" s="6"/>
      <c r="BD2648" s="6"/>
      <c r="BE2648" s="6"/>
      <c r="BF2648" s="6"/>
      <c r="BG2648" s="6"/>
      <c r="BH2648" s="6"/>
      <c r="BI2648" s="6"/>
      <c r="BJ2648" s="6"/>
      <c r="BK2648" s="6"/>
    </row>
    <row r="2649" spans="34:63" s="19" customFormat="1">
      <c r="AH2649" s="6"/>
      <c r="AI2649" s="6"/>
      <c r="AJ2649" s="6"/>
      <c r="AK2649" s="6"/>
      <c r="AL2649" s="6"/>
      <c r="AM2649" s="6"/>
      <c r="AN2649" s="6"/>
      <c r="AO2649" s="6"/>
      <c r="AP2649" s="6"/>
      <c r="AQ2649" s="6"/>
      <c r="AR2649" s="6"/>
      <c r="AS2649" s="6"/>
      <c r="AT2649" s="6"/>
      <c r="AU2649" s="6"/>
      <c r="AV2649" s="6"/>
      <c r="AW2649" s="6"/>
      <c r="AX2649" s="6"/>
      <c r="AY2649" s="6"/>
      <c r="AZ2649" s="6"/>
      <c r="BA2649" s="6"/>
      <c r="BB2649" s="6"/>
      <c r="BC2649" s="6"/>
      <c r="BD2649" s="6"/>
      <c r="BE2649" s="6"/>
      <c r="BF2649" s="6"/>
      <c r="BG2649" s="6"/>
      <c r="BH2649" s="6"/>
      <c r="BI2649" s="6"/>
      <c r="BJ2649" s="6"/>
      <c r="BK2649" s="6"/>
    </row>
    <row r="2650" spans="34:63" s="19" customFormat="1">
      <c r="AH2650" s="6"/>
      <c r="AI2650" s="6"/>
      <c r="AJ2650" s="6"/>
      <c r="AK2650" s="6"/>
      <c r="AL2650" s="6"/>
      <c r="AM2650" s="6"/>
      <c r="AN2650" s="6"/>
      <c r="AO2650" s="6"/>
      <c r="AP2650" s="6"/>
      <c r="AQ2650" s="6"/>
      <c r="AR2650" s="6"/>
      <c r="AS2650" s="6"/>
      <c r="AT2650" s="6"/>
      <c r="AU2650" s="6"/>
      <c r="AV2650" s="6"/>
      <c r="AW2650" s="6"/>
      <c r="AX2650" s="6"/>
      <c r="AY2650" s="6"/>
      <c r="AZ2650" s="6"/>
      <c r="BA2650" s="6"/>
      <c r="BB2650" s="6"/>
      <c r="BC2650" s="6"/>
      <c r="BD2650" s="6"/>
      <c r="BE2650" s="6"/>
      <c r="BF2650" s="6"/>
      <c r="BG2650" s="6"/>
      <c r="BH2650" s="6"/>
      <c r="BI2650" s="6"/>
      <c r="BJ2650" s="6"/>
      <c r="BK2650" s="6"/>
    </row>
    <row r="2651" spans="34:63" s="19" customFormat="1">
      <c r="AH2651" s="6"/>
      <c r="AI2651" s="6"/>
      <c r="AJ2651" s="6"/>
      <c r="AK2651" s="6"/>
      <c r="AL2651" s="6"/>
      <c r="AM2651" s="6"/>
      <c r="AN2651" s="6"/>
      <c r="AO2651" s="6"/>
      <c r="AP2651" s="6"/>
      <c r="AQ2651" s="6"/>
      <c r="AR2651" s="6"/>
      <c r="AS2651" s="6"/>
      <c r="AT2651" s="6"/>
      <c r="AU2651" s="6"/>
      <c r="AV2651" s="6"/>
      <c r="AW2651" s="6"/>
      <c r="AX2651" s="6"/>
      <c r="AY2651" s="6"/>
      <c r="AZ2651" s="6"/>
      <c r="BA2651" s="6"/>
      <c r="BB2651" s="6"/>
      <c r="BC2651" s="6"/>
      <c r="BD2651" s="6"/>
      <c r="BE2651" s="6"/>
      <c r="BF2651" s="6"/>
      <c r="BG2651" s="6"/>
      <c r="BH2651" s="6"/>
      <c r="BI2651" s="6"/>
      <c r="BJ2651" s="6"/>
      <c r="BK2651" s="6"/>
    </row>
    <row r="2652" spans="34:63" s="19" customFormat="1">
      <c r="AH2652" s="6"/>
      <c r="AI2652" s="6"/>
      <c r="AJ2652" s="6"/>
      <c r="AK2652" s="6"/>
      <c r="AL2652" s="6"/>
      <c r="AM2652" s="6"/>
      <c r="AN2652" s="6"/>
      <c r="AO2652" s="6"/>
      <c r="AP2652" s="6"/>
      <c r="AQ2652" s="6"/>
      <c r="AR2652" s="6"/>
      <c r="AS2652" s="6"/>
      <c r="AT2652" s="6"/>
      <c r="AU2652" s="6"/>
      <c r="AV2652" s="6"/>
      <c r="AW2652" s="6"/>
      <c r="AX2652" s="6"/>
      <c r="AY2652" s="6"/>
      <c r="AZ2652" s="6"/>
      <c r="BA2652" s="6"/>
      <c r="BB2652" s="6"/>
      <c r="BC2652" s="6"/>
      <c r="BD2652" s="6"/>
      <c r="BE2652" s="6"/>
      <c r="BF2652" s="6"/>
      <c r="BG2652" s="6"/>
      <c r="BH2652" s="6"/>
      <c r="BI2652" s="6"/>
      <c r="BJ2652" s="6"/>
      <c r="BK2652" s="6"/>
    </row>
    <row r="2653" spans="34:63" s="19" customFormat="1">
      <c r="AH2653" s="6"/>
      <c r="AI2653" s="6"/>
      <c r="AJ2653" s="6"/>
      <c r="AK2653" s="6"/>
      <c r="AL2653" s="6"/>
      <c r="AM2653" s="6"/>
      <c r="AN2653" s="6"/>
      <c r="AO2653" s="6"/>
      <c r="AP2653" s="6"/>
      <c r="AQ2653" s="6"/>
      <c r="AR2653" s="6"/>
      <c r="AS2653" s="6"/>
      <c r="AT2653" s="6"/>
      <c r="AU2653" s="6"/>
      <c r="AV2653" s="6"/>
      <c r="AW2653" s="6"/>
      <c r="AX2653" s="6"/>
      <c r="AY2653" s="6"/>
      <c r="AZ2653" s="6"/>
      <c r="BA2653" s="6"/>
      <c r="BB2653" s="6"/>
      <c r="BC2653" s="6"/>
      <c r="BD2653" s="6"/>
      <c r="BE2653" s="6"/>
      <c r="BF2653" s="6"/>
      <c r="BG2653" s="6"/>
      <c r="BH2653" s="6"/>
      <c r="BI2653" s="6"/>
      <c r="BJ2653" s="6"/>
      <c r="BK2653" s="6"/>
    </row>
    <row r="2654" spans="34:63" s="19" customFormat="1">
      <c r="AH2654" s="6"/>
      <c r="AI2654" s="6"/>
      <c r="AJ2654" s="6"/>
      <c r="AK2654" s="6"/>
      <c r="AL2654" s="6"/>
      <c r="AM2654" s="6"/>
      <c r="AN2654" s="6"/>
      <c r="AO2654" s="6"/>
      <c r="AP2654" s="6"/>
      <c r="AQ2654" s="6"/>
      <c r="AR2654" s="6"/>
      <c r="AS2654" s="6"/>
      <c r="AT2654" s="6"/>
      <c r="AU2654" s="6"/>
      <c r="AV2654" s="6"/>
      <c r="AW2654" s="6"/>
      <c r="AX2654" s="6"/>
      <c r="AY2654" s="6"/>
      <c r="AZ2654" s="6"/>
      <c r="BA2654" s="6"/>
      <c r="BB2654" s="6"/>
      <c r="BC2654" s="6"/>
      <c r="BD2654" s="6"/>
      <c r="BE2654" s="6"/>
      <c r="BF2654" s="6"/>
      <c r="BG2654" s="6"/>
      <c r="BH2654" s="6"/>
      <c r="BI2654" s="6"/>
      <c r="BJ2654" s="6"/>
      <c r="BK2654" s="6"/>
    </row>
    <row r="2655" spans="34:63" s="19" customFormat="1">
      <c r="AH2655" s="6"/>
      <c r="AI2655" s="6"/>
      <c r="AJ2655" s="6"/>
      <c r="AK2655" s="6"/>
      <c r="AL2655" s="6"/>
      <c r="AM2655" s="6"/>
      <c r="AN2655" s="6"/>
      <c r="AO2655" s="6"/>
      <c r="AP2655" s="6"/>
      <c r="AQ2655" s="6"/>
      <c r="AR2655" s="6"/>
      <c r="AS2655" s="6"/>
      <c r="AT2655" s="6"/>
      <c r="AU2655" s="6"/>
      <c r="AV2655" s="6"/>
      <c r="AW2655" s="6"/>
      <c r="AX2655" s="6"/>
      <c r="AY2655" s="6"/>
      <c r="AZ2655" s="6"/>
      <c r="BA2655" s="6"/>
      <c r="BB2655" s="6"/>
      <c r="BC2655" s="6"/>
      <c r="BD2655" s="6"/>
      <c r="BE2655" s="6"/>
      <c r="BF2655" s="6"/>
      <c r="BG2655" s="6"/>
      <c r="BH2655" s="6"/>
      <c r="BI2655" s="6"/>
      <c r="BJ2655" s="6"/>
      <c r="BK2655" s="6"/>
    </row>
    <row r="2656" spans="34:63" s="19" customFormat="1">
      <c r="AH2656" s="6"/>
      <c r="AI2656" s="6"/>
      <c r="AJ2656" s="6"/>
      <c r="AK2656" s="6"/>
      <c r="AL2656" s="6"/>
      <c r="AM2656" s="6"/>
      <c r="AN2656" s="6"/>
      <c r="AO2656" s="6"/>
      <c r="AP2656" s="6"/>
      <c r="AQ2656" s="6"/>
      <c r="AR2656" s="6"/>
      <c r="AS2656" s="6"/>
      <c r="AT2656" s="6"/>
      <c r="AU2656" s="6"/>
      <c r="AV2656" s="6"/>
      <c r="AW2656" s="6"/>
      <c r="AX2656" s="6"/>
      <c r="AY2656" s="6"/>
      <c r="AZ2656" s="6"/>
      <c r="BA2656" s="6"/>
      <c r="BB2656" s="6"/>
      <c r="BC2656" s="6"/>
      <c r="BD2656" s="6"/>
      <c r="BE2656" s="6"/>
      <c r="BF2656" s="6"/>
      <c r="BG2656" s="6"/>
      <c r="BH2656" s="6"/>
      <c r="BI2656" s="6"/>
      <c r="BJ2656" s="6"/>
      <c r="BK2656" s="6"/>
    </row>
    <row r="2657" spans="34:63" s="19" customFormat="1">
      <c r="AH2657" s="6"/>
      <c r="AI2657" s="6"/>
      <c r="AJ2657" s="6"/>
      <c r="AK2657" s="6"/>
      <c r="AL2657" s="6"/>
      <c r="AM2657" s="6"/>
      <c r="AN2657" s="6"/>
      <c r="AO2657" s="6"/>
      <c r="AP2657" s="6"/>
      <c r="AQ2657" s="6"/>
      <c r="AR2657" s="6"/>
      <c r="AS2657" s="6"/>
      <c r="AT2657" s="6"/>
      <c r="AU2657" s="6"/>
      <c r="AV2657" s="6"/>
      <c r="AW2657" s="6"/>
      <c r="AX2657" s="6"/>
      <c r="AY2657" s="6"/>
      <c r="AZ2657" s="6"/>
      <c r="BA2657" s="6"/>
      <c r="BB2657" s="6"/>
      <c r="BC2657" s="6"/>
      <c r="BD2657" s="6"/>
      <c r="BE2657" s="6"/>
      <c r="BF2657" s="6"/>
      <c r="BG2657" s="6"/>
      <c r="BH2657" s="6"/>
      <c r="BI2657" s="6"/>
      <c r="BJ2657" s="6"/>
      <c r="BK2657" s="6"/>
    </row>
    <row r="2658" spans="34:63" s="19" customFormat="1">
      <c r="AH2658" s="6"/>
      <c r="AI2658" s="6"/>
      <c r="AJ2658" s="6"/>
      <c r="AK2658" s="6"/>
      <c r="AL2658" s="6"/>
      <c r="AM2658" s="6"/>
      <c r="AN2658" s="6"/>
      <c r="AO2658" s="6"/>
      <c r="AP2658" s="6"/>
      <c r="AQ2658" s="6"/>
      <c r="AR2658" s="6"/>
      <c r="AS2658" s="6"/>
      <c r="AT2658" s="6"/>
      <c r="AU2658" s="6"/>
      <c r="AV2658" s="6"/>
      <c r="AW2658" s="6"/>
      <c r="AX2658" s="6"/>
      <c r="AY2658" s="6"/>
      <c r="AZ2658" s="6"/>
      <c r="BA2658" s="6"/>
      <c r="BB2658" s="6"/>
      <c r="BC2658" s="6"/>
      <c r="BD2658" s="6"/>
      <c r="BE2658" s="6"/>
      <c r="BF2658" s="6"/>
      <c r="BG2658" s="6"/>
      <c r="BH2658" s="6"/>
      <c r="BI2658" s="6"/>
      <c r="BJ2658" s="6"/>
      <c r="BK2658" s="6"/>
    </row>
    <row r="2659" spans="34:63" s="19" customFormat="1">
      <c r="AH2659" s="6"/>
      <c r="AI2659" s="6"/>
      <c r="AJ2659" s="6"/>
      <c r="AK2659" s="6"/>
      <c r="AL2659" s="6"/>
      <c r="AM2659" s="6"/>
      <c r="AN2659" s="6"/>
      <c r="AO2659" s="6"/>
      <c r="AP2659" s="6"/>
      <c r="AQ2659" s="6"/>
      <c r="AR2659" s="6"/>
      <c r="AS2659" s="6"/>
      <c r="AT2659" s="6"/>
      <c r="AU2659" s="6"/>
      <c r="AV2659" s="6"/>
      <c r="AW2659" s="6"/>
      <c r="AX2659" s="6"/>
      <c r="AY2659" s="6"/>
      <c r="AZ2659" s="6"/>
      <c r="BA2659" s="6"/>
      <c r="BB2659" s="6"/>
      <c r="BC2659" s="6"/>
      <c r="BD2659" s="6"/>
      <c r="BE2659" s="6"/>
      <c r="BF2659" s="6"/>
      <c r="BG2659" s="6"/>
      <c r="BH2659" s="6"/>
      <c r="BI2659" s="6"/>
      <c r="BJ2659" s="6"/>
      <c r="BK2659" s="6"/>
    </row>
    <row r="2660" spans="34:63" s="19" customFormat="1">
      <c r="AH2660" s="6"/>
      <c r="AI2660" s="6"/>
      <c r="AJ2660" s="6"/>
      <c r="AK2660" s="6"/>
      <c r="AL2660" s="6"/>
      <c r="AM2660" s="6"/>
      <c r="AN2660" s="6"/>
      <c r="AO2660" s="6"/>
      <c r="AP2660" s="6"/>
      <c r="AQ2660" s="6"/>
      <c r="AR2660" s="6"/>
      <c r="AS2660" s="6"/>
      <c r="AT2660" s="6"/>
      <c r="AU2660" s="6"/>
      <c r="AV2660" s="6"/>
      <c r="AW2660" s="6"/>
      <c r="AX2660" s="6"/>
      <c r="AY2660" s="6"/>
      <c r="AZ2660" s="6"/>
      <c r="BA2660" s="6"/>
      <c r="BB2660" s="6"/>
      <c r="BC2660" s="6"/>
      <c r="BD2660" s="6"/>
      <c r="BE2660" s="6"/>
      <c r="BF2660" s="6"/>
      <c r="BG2660" s="6"/>
      <c r="BH2660" s="6"/>
      <c r="BI2660" s="6"/>
      <c r="BJ2660" s="6"/>
      <c r="BK2660" s="6"/>
    </row>
    <row r="2661" spans="34:63" s="19" customFormat="1">
      <c r="AH2661" s="6"/>
      <c r="AI2661" s="6"/>
      <c r="AJ2661" s="6"/>
      <c r="AK2661" s="6"/>
      <c r="AL2661" s="6"/>
      <c r="AM2661" s="6"/>
      <c r="AN2661" s="6"/>
      <c r="AO2661" s="6"/>
      <c r="AP2661" s="6"/>
      <c r="AQ2661" s="6"/>
      <c r="AR2661" s="6"/>
      <c r="AS2661" s="6"/>
      <c r="AT2661" s="6"/>
      <c r="AU2661" s="6"/>
      <c r="AV2661" s="6"/>
      <c r="AW2661" s="6"/>
      <c r="AX2661" s="6"/>
      <c r="AY2661" s="6"/>
      <c r="AZ2661" s="6"/>
      <c r="BA2661" s="6"/>
      <c r="BB2661" s="6"/>
      <c r="BC2661" s="6"/>
      <c r="BD2661" s="6"/>
      <c r="BE2661" s="6"/>
      <c r="BF2661" s="6"/>
      <c r="BG2661" s="6"/>
      <c r="BH2661" s="6"/>
      <c r="BI2661" s="6"/>
      <c r="BJ2661" s="6"/>
      <c r="BK2661" s="6"/>
    </row>
    <row r="2662" spans="34:63" s="19" customFormat="1">
      <c r="AH2662" s="6"/>
      <c r="AI2662" s="6"/>
      <c r="AJ2662" s="6"/>
      <c r="AK2662" s="6"/>
      <c r="AL2662" s="6"/>
      <c r="AM2662" s="6"/>
      <c r="AN2662" s="6"/>
      <c r="AO2662" s="6"/>
      <c r="AP2662" s="6"/>
      <c r="AQ2662" s="6"/>
      <c r="AR2662" s="6"/>
      <c r="AS2662" s="6"/>
      <c r="AT2662" s="6"/>
      <c r="AU2662" s="6"/>
      <c r="AV2662" s="6"/>
      <c r="AW2662" s="6"/>
      <c r="AX2662" s="6"/>
      <c r="AY2662" s="6"/>
      <c r="AZ2662" s="6"/>
      <c r="BA2662" s="6"/>
      <c r="BB2662" s="6"/>
      <c r="BC2662" s="6"/>
      <c r="BD2662" s="6"/>
      <c r="BE2662" s="6"/>
      <c r="BF2662" s="6"/>
      <c r="BG2662" s="6"/>
      <c r="BH2662" s="6"/>
      <c r="BI2662" s="6"/>
      <c r="BJ2662" s="6"/>
      <c r="BK2662" s="6"/>
    </row>
    <row r="2663" spans="34:63" s="19" customFormat="1">
      <c r="AH2663" s="6"/>
      <c r="AI2663" s="6"/>
      <c r="AJ2663" s="6"/>
      <c r="AK2663" s="6"/>
      <c r="AL2663" s="6"/>
      <c r="AM2663" s="6"/>
      <c r="AN2663" s="6"/>
      <c r="AO2663" s="6"/>
      <c r="AP2663" s="6"/>
      <c r="AQ2663" s="6"/>
      <c r="AR2663" s="6"/>
      <c r="AS2663" s="6"/>
      <c r="AT2663" s="6"/>
      <c r="AU2663" s="6"/>
      <c r="AV2663" s="6"/>
      <c r="AW2663" s="6"/>
      <c r="AX2663" s="6"/>
      <c r="AY2663" s="6"/>
      <c r="AZ2663" s="6"/>
      <c r="BA2663" s="6"/>
      <c r="BB2663" s="6"/>
      <c r="BC2663" s="6"/>
      <c r="BD2663" s="6"/>
      <c r="BE2663" s="6"/>
      <c r="BF2663" s="6"/>
      <c r="BG2663" s="6"/>
      <c r="BH2663" s="6"/>
      <c r="BI2663" s="6"/>
      <c r="BJ2663" s="6"/>
      <c r="BK2663" s="6"/>
    </row>
    <row r="2664" spans="34:63" s="19" customFormat="1">
      <c r="AH2664" s="6"/>
      <c r="AI2664" s="6"/>
      <c r="AJ2664" s="6"/>
      <c r="AK2664" s="6"/>
      <c r="AL2664" s="6"/>
      <c r="AM2664" s="6"/>
      <c r="AN2664" s="6"/>
      <c r="AO2664" s="6"/>
      <c r="AP2664" s="6"/>
      <c r="AQ2664" s="6"/>
      <c r="AR2664" s="6"/>
      <c r="AS2664" s="6"/>
      <c r="AT2664" s="6"/>
      <c r="AU2664" s="6"/>
      <c r="AV2664" s="6"/>
      <c r="AW2664" s="6"/>
      <c r="AX2664" s="6"/>
      <c r="AY2664" s="6"/>
      <c r="AZ2664" s="6"/>
      <c r="BA2664" s="6"/>
      <c r="BB2664" s="6"/>
      <c r="BC2664" s="6"/>
      <c r="BD2664" s="6"/>
      <c r="BE2664" s="6"/>
      <c r="BF2664" s="6"/>
      <c r="BG2664" s="6"/>
      <c r="BH2664" s="6"/>
      <c r="BI2664" s="6"/>
      <c r="BJ2664" s="6"/>
      <c r="BK2664" s="6"/>
    </row>
    <row r="2665" spans="34:63" s="19" customFormat="1">
      <c r="AH2665" s="6"/>
      <c r="AI2665" s="6"/>
      <c r="AJ2665" s="6"/>
      <c r="AK2665" s="6"/>
      <c r="AL2665" s="6"/>
      <c r="AM2665" s="6"/>
      <c r="AN2665" s="6"/>
      <c r="AO2665" s="6"/>
      <c r="AP2665" s="6"/>
      <c r="AQ2665" s="6"/>
      <c r="AR2665" s="6"/>
      <c r="AS2665" s="6"/>
      <c r="AT2665" s="6"/>
      <c r="AU2665" s="6"/>
      <c r="AV2665" s="6"/>
      <c r="AW2665" s="6"/>
      <c r="AX2665" s="6"/>
      <c r="AY2665" s="6"/>
      <c r="AZ2665" s="6"/>
      <c r="BA2665" s="6"/>
      <c r="BB2665" s="6"/>
      <c r="BC2665" s="6"/>
      <c r="BD2665" s="6"/>
      <c r="BE2665" s="6"/>
      <c r="BF2665" s="6"/>
      <c r="BG2665" s="6"/>
      <c r="BH2665" s="6"/>
      <c r="BI2665" s="6"/>
      <c r="BJ2665" s="6"/>
      <c r="BK2665" s="6"/>
    </row>
    <row r="2666" spans="34:63" s="19" customFormat="1">
      <c r="AH2666" s="6"/>
      <c r="AI2666" s="6"/>
      <c r="AJ2666" s="6"/>
      <c r="AK2666" s="6"/>
      <c r="AL2666" s="6"/>
      <c r="AM2666" s="6"/>
      <c r="AN2666" s="6"/>
      <c r="AO2666" s="6"/>
      <c r="AP2666" s="6"/>
      <c r="AQ2666" s="6"/>
      <c r="AR2666" s="6"/>
      <c r="AS2666" s="6"/>
      <c r="AT2666" s="6"/>
      <c r="AU2666" s="6"/>
      <c r="AV2666" s="6"/>
      <c r="AW2666" s="6"/>
      <c r="AX2666" s="6"/>
      <c r="AY2666" s="6"/>
      <c r="AZ2666" s="6"/>
      <c r="BA2666" s="6"/>
      <c r="BB2666" s="6"/>
      <c r="BC2666" s="6"/>
      <c r="BD2666" s="6"/>
      <c r="BE2666" s="6"/>
      <c r="BF2666" s="6"/>
      <c r="BG2666" s="6"/>
      <c r="BH2666" s="6"/>
      <c r="BI2666" s="6"/>
      <c r="BJ2666" s="6"/>
      <c r="BK2666" s="6"/>
    </row>
    <row r="2667" spans="34:63" s="19" customFormat="1">
      <c r="AH2667" s="6"/>
      <c r="AI2667" s="6"/>
      <c r="AJ2667" s="6"/>
      <c r="AK2667" s="6"/>
      <c r="AL2667" s="6"/>
      <c r="AM2667" s="6"/>
      <c r="AN2667" s="6"/>
      <c r="AO2667" s="6"/>
      <c r="AP2667" s="6"/>
      <c r="AQ2667" s="6"/>
      <c r="AR2667" s="6"/>
      <c r="AS2667" s="6"/>
      <c r="AT2667" s="6"/>
      <c r="AU2667" s="6"/>
      <c r="AV2667" s="6"/>
      <c r="AW2667" s="6"/>
      <c r="AX2667" s="6"/>
      <c r="AY2667" s="6"/>
      <c r="AZ2667" s="6"/>
      <c r="BA2667" s="6"/>
      <c r="BB2667" s="6"/>
      <c r="BC2667" s="6"/>
      <c r="BD2667" s="6"/>
      <c r="BE2667" s="6"/>
      <c r="BF2667" s="6"/>
      <c r="BG2667" s="6"/>
      <c r="BH2667" s="6"/>
      <c r="BI2667" s="6"/>
      <c r="BJ2667" s="6"/>
      <c r="BK2667" s="6"/>
    </row>
    <row r="2668" spans="34:63" s="19" customFormat="1">
      <c r="AH2668" s="6"/>
      <c r="AI2668" s="6"/>
      <c r="AJ2668" s="6"/>
      <c r="AK2668" s="6"/>
      <c r="AL2668" s="6"/>
      <c r="AM2668" s="6"/>
      <c r="AN2668" s="6"/>
      <c r="AO2668" s="6"/>
      <c r="AP2668" s="6"/>
      <c r="AQ2668" s="6"/>
      <c r="AR2668" s="6"/>
      <c r="AS2668" s="6"/>
      <c r="AT2668" s="6"/>
      <c r="AU2668" s="6"/>
      <c r="AV2668" s="6"/>
      <c r="AW2668" s="6"/>
      <c r="AX2668" s="6"/>
      <c r="AY2668" s="6"/>
      <c r="AZ2668" s="6"/>
      <c r="BA2668" s="6"/>
      <c r="BB2668" s="6"/>
      <c r="BC2668" s="6"/>
      <c r="BD2668" s="6"/>
      <c r="BE2668" s="6"/>
      <c r="BF2668" s="6"/>
      <c r="BG2668" s="6"/>
      <c r="BH2668" s="6"/>
      <c r="BI2668" s="6"/>
      <c r="BJ2668" s="6"/>
      <c r="BK2668" s="6"/>
    </row>
    <row r="2669" spans="34:63" s="19" customFormat="1">
      <c r="AH2669" s="6"/>
      <c r="AI2669" s="6"/>
      <c r="AJ2669" s="6"/>
      <c r="AK2669" s="6"/>
      <c r="AL2669" s="6"/>
      <c r="AM2669" s="6"/>
      <c r="AN2669" s="6"/>
      <c r="AO2669" s="6"/>
      <c r="AP2669" s="6"/>
      <c r="AQ2669" s="6"/>
      <c r="AR2669" s="6"/>
      <c r="AS2669" s="6"/>
      <c r="AT2669" s="6"/>
      <c r="AU2669" s="6"/>
      <c r="AV2669" s="6"/>
      <c r="AW2669" s="6"/>
      <c r="AX2669" s="6"/>
      <c r="AY2669" s="6"/>
      <c r="AZ2669" s="6"/>
      <c r="BA2669" s="6"/>
      <c r="BB2669" s="6"/>
      <c r="BC2669" s="6"/>
      <c r="BD2669" s="6"/>
      <c r="BE2669" s="6"/>
      <c r="BF2669" s="6"/>
      <c r="BG2669" s="6"/>
      <c r="BH2669" s="6"/>
      <c r="BI2669" s="6"/>
      <c r="BJ2669" s="6"/>
      <c r="BK2669" s="6"/>
    </row>
    <row r="2670" spans="34:63" s="19" customFormat="1">
      <c r="AH2670" s="6"/>
      <c r="AI2670" s="6"/>
      <c r="AJ2670" s="6"/>
      <c r="AK2670" s="6"/>
      <c r="AL2670" s="6"/>
      <c r="AM2670" s="6"/>
      <c r="AN2670" s="6"/>
      <c r="AO2670" s="6"/>
      <c r="AP2670" s="6"/>
      <c r="AQ2670" s="6"/>
      <c r="AR2670" s="6"/>
      <c r="AS2670" s="6"/>
      <c r="AT2670" s="6"/>
      <c r="AU2670" s="6"/>
      <c r="AV2670" s="6"/>
      <c r="AW2670" s="6"/>
      <c r="AX2670" s="6"/>
      <c r="AY2670" s="6"/>
      <c r="AZ2670" s="6"/>
      <c r="BA2670" s="6"/>
      <c r="BB2670" s="6"/>
      <c r="BC2670" s="6"/>
      <c r="BD2670" s="6"/>
      <c r="BE2670" s="6"/>
      <c r="BF2670" s="6"/>
      <c r="BG2670" s="6"/>
      <c r="BH2670" s="6"/>
      <c r="BI2670" s="6"/>
      <c r="BJ2670" s="6"/>
      <c r="BK2670" s="6"/>
    </row>
    <row r="2671" spans="34:63" s="19" customFormat="1">
      <c r="AH2671" s="6"/>
      <c r="AI2671" s="6"/>
      <c r="AJ2671" s="6"/>
      <c r="AK2671" s="6"/>
      <c r="AL2671" s="6"/>
      <c r="AM2671" s="6"/>
      <c r="AN2671" s="6"/>
      <c r="AO2671" s="6"/>
      <c r="AP2671" s="6"/>
      <c r="AQ2671" s="6"/>
      <c r="AR2671" s="6"/>
      <c r="AS2671" s="6"/>
      <c r="AT2671" s="6"/>
      <c r="AU2671" s="6"/>
      <c r="AV2671" s="6"/>
      <c r="AW2671" s="6"/>
      <c r="AX2671" s="6"/>
      <c r="AY2671" s="6"/>
      <c r="AZ2671" s="6"/>
      <c r="BA2671" s="6"/>
      <c r="BB2671" s="6"/>
      <c r="BC2671" s="6"/>
      <c r="BD2671" s="6"/>
      <c r="BE2671" s="6"/>
      <c r="BF2671" s="6"/>
      <c r="BG2671" s="6"/>
      <c r="BH2671" s="6"/>
      <c r="BI2671" s="6"/>
      <c r="BJ2671" s="6"/>
      <c r="BK2671" s="6"/>
    </row>
    <row r="2672" spans="34:63" s="19" customFormat="1">
      <c r="AH2672" s="6"/>
      <c r="AI2672" s="6"/>
      <c r="AJ2672" s="6"/>
      <c r="AK2672" s="6"/>
      <c r="AL2672" s="6"/>
      <c r="AM2672" s="6"/>
      <c r="AN2672" s="6"/>
      <c r="AO2672" s="6"/>
      <c r="AP2672" s="6"/>
      <c r="AQ2672" s="6"/>
      <c r="AR2672" s="6"/>
      <c r="AS2672" s="6"/>
      <c r="AT2672" s="6"/>
      <c r="AU2672" s="6"/>
      <c r="AV2672" s="6"/>
      <c r="AW2672" s="6"/>
      <c r="AX2672" s="6"/>
      <c r="AY2672" s="6"/>
      <c r="AZ2672" s="6"/>
      <c r="BA2672" s="6"/>
      <c r="BB2672" s="6"/>
      <c r="BC2672" s="6"/>
      <c r="BD2672" s="6"/>
      <c r="BE2672" s="6"/>
      <c r="BF2672" s="6"/>
      <c r="BG2672" s="6"/>
      <c r="BH2672" s="6"/>
      <c r="BI2672" s="6"/>
      <c r="BJ2672" s="6"/>
      <c r="BK2672" s="6"/>
    </row>
    <row r="2673" spans="34:63" s="19" customFormat="1">
      <c r="AH2673" s="6"/>
      <c r="AI2673" s="6"/>
      <c r="AJ2673" s="6"/>
      <c r="AK2673" s="6"/>
      <c r="AL2673" s="6"/>
      <c r="AM2673" s="6"/>
      <c r="AN2673" s="6"/>
      <c r="AO2673" s="6"/>
      <c r="AP2673" s="6"/>
      <c r="AQ2673" s="6"/>
      <c r="AR2673" s="6"/>
      <c r="AS2673" s="6"/>
      <c r="AT2673" s="6"/>
      <c r="AU2673" s="6"/>
      <c r="AV2673" s="6"/>
      <c r="AW2673" s="6"/>
      <c r="AX2673" s="6"/>
      <c r="AY2673" s="6"/>
      <c r="AZ2673" s="6"/>
      <c r="BA2673" s="6"/>
      <c r="BB2673" s="6"/>
      <c r="BC2673" s="6"/>
      <c r="BD2673" s="6"/>
      <c r="BE2673" s="6"/>
      <c r="BF2673" s="6"/>
      <c r="BG2673" s="6"/>
      <c r="BH2673" s="6"/>
      <c r="BI2673" s="6"/>
      <c r="BJ2673" s="6"/>
      <c r="BK2673" s="6"/>
    </row>
    <row r="2674" spans="34:63" s="19" customFormat="1">
      <c r="AH2674" s="6"/>
      <c r="AI2674" s="6"/>
      <c r="AJ2674" s="6"/>
      <c r="AK2674" s="6"/>
      <c r="AL2674" s="6"/>
      <c r="AM2674" s="6"/>
      <c r="AN2674" s="6"/>
      <c r="AO2674" s="6"/>
      <c r="AP2674" s="6"/>
      <c r="AQ2674" s="6"/>
      <c r="AR2674" s="6"/>
      <c r="AS2674" s="6"/>
      <c r="AT2674" s="6"/>
      <c r="AU2674" s="6"/>
      <c r="AV2674" s="6"/>
      <c r="AW2674" s="6"/>
      <c r="AX2674" s="6"/>
      <c r="AY2674" s="6"/>
      <c r="AZ2674" s="6"/>
      <c r="BA2674" s="6"/>
      <c r="BB2674" s="6"/>
      <c r="BC2674" s="6"/>
      <c r="BD2674" s="6"/>
      <c r="BE2674" s="6"/>
      <c r="BF2674" s="6"/>
      <c r="BG2674" s="6"/>
      <c r="BH2674" s="6"/>
      <c r="BI2674" s="6"/>
      <c r="BJ2674" s="6"/>
      <c r="BK2674" s="6"/>
    </row>
    <row r="2675" spans="34:63" s="19" customFormat="1">
      <c r="AH2675" s="6"/>
      <c r="AI2675" s="6"/>
      <c r="AJ2675" s="6"/>
      <c r="AK2675" s="6"/>
      <c r="AL2675" s="6"/>
      <c r="AM2675" s="6"/>
      <c r="AN2675" s="6"/>
      <c r="AO2675" s="6"/>
      <c r="AP2675" s="6"/>
      <c r="AQ2675" s="6"/>
      <c r="AR2675" s="6"/>
      <c r="AS2675" s="6"/>
      <c r="AT2675" s="6"/>
      <c r="AU2675" s="6"/>
      <c r="AV2675" s="6"/>
      <c r="AW2675" s="6"/>
      <c r="AX2675" s="6"/>
      <c r="AY2675" s="6"/>
      <c r="AZ2675" s="6"/>
      <c r="BA2675" s="6"/>
      <c r="BB2675" s="6"/>
      <c r="BC2675" s="6"/>
      <c r="BD2675" s="6"/>
      <c r="BE2675" s="6"/>
      <c r="BF2675" s="6"/>
      <c r="BG2675" s="6"/>
      <c r="BH2675" s="6"/>
      <c r="BI2675" s="6"/>
      <c r="BJ2675" s="6"/>
      <c r="BK2675" s="6"/>
    </row>
    <row r="2676" spans="34:63" s="19" customFormat="1">
      <c r="AH2676" s="6"/>
      <c r="AI2676" s="6"/>
      <c r="AJ2676" s="6"/>
      <c r="AK2676" s="6"/>
      <c r="AL2676" s="6"/>
      <c r="AM2676" s="6"/>
      <c r="AN2676" s="6"/>
      <c r="AO2676" s="6"/>
      <c r="AP2676" s="6"/>
      <c r="AQ2676" s="6"/>
      <c r="AR2676" s="6"/>
      <c r="AS2676" s="6"/>
      <c r="AT2676" s="6"/>
      <c r="AU2676" s="6"/>
      <c r="AV2676" s="6"/>
      <c r="AW2676" s="6"/>
      <c r="AX2676" s="6"/>
      <c r="AY2676" s="6"/>
      <c r="AZ2676" s="6"/>
      <c r="BA2676" s="6"/>
      <c r="BB2676" s="6"/>
      <c r="BC2676" s="6"/>
      <c r="BD2676" s="6"/>
      <c r="BE2676" s="6"/>
      <c r="BF2676" s="6"/>
      <c r="BG2676" s="6"/>
      <c r="BH2676" s="6"/>
      <c r="BI2676" s="6"/>
      <c r="BJ2676" s="6"/>
      <c r="BK2676" s="6"/>
    </row>
    <row r="2677" spans="34:63" s="19" customFormat="1">
      <c r="AH2677" s="6"/>
      <c r="AI2677" s="6"/>
      <c r="AJ2677" s="6"/>
      <c r="AK2677" s="6"/>
      <c r="AL2677" s="6"/>
      <c r="AM2677" s="6"/>
      <c r="AN2677" s="6"/>
      <c r="AO2677" s="6"/>
      <c r="AP2677" s="6"/>
      <c r="AQ2677" s="6"/>
      <c r="AR2677" s="6"/>
      <c r="AS2677" s="6"/>
      <c r="AT2677" s="6"/>
      <c r="AU2677" s="6"/>
      <c r="AV2677" s="6"/>
      <c r="AW2677" s="6"/>
      <c r="AX2677" s="6"/>
      <c r="AY2677" s="6"/>
      <c r="AZ2677" s="6"/>
      <c r="BA2677" s="6"/>
      <c r="BB2677" s="6"/>
      <c r="BC2677" s="6"/>
      <c r="BD2677" s="6"/>
      <c r="BE2677" s="6"/>
      <c r="BF2677" s="6"/>
      <c r="BG2677" s="6"/>
      <c r="BH2677" s="6"/>
      <c r="BI2677" s="6"/>
      <c r="BJ2677" s="6"/>
      <c r="BK2677" s="6"/>
    </row>
    <row r="2678" spans="34:63" s="19" customFormat="1">
      <c r="AH2678" s="6"/>
      <c r="AI2678" s="6"/>
      <c r="AJ2678" s="6"/>
      <c r="AK2678" s="6"/>
      <c r="AL2678" s="6"/>
      <c r="AM2678" s="6"/>
      <c r="AN2678" s="6"/>
      <c r="AO2678" s="6"/>
      <c r="AP2678" s="6"/>
      <c r="AQ2678" s="6"/>
      <c r="AR2678" s="6"/>
      <c r="AS2678" s="6"/>
      <c r="AT2678" s="6"/>
      <c r="AU2678" s="6"/>
      <c r="AV2678" s="6"/>
      <c r="AW2678" s="6"/>
      <c r="AX2678" s="6"/>
      <c r="AY2678" s="6"/>
      <c r="AZ2678" s="6"/>
      <c r="BA2678" s="6"/>
      <c r="BB2678" s="6"/>
      <c r="BC2678" s="6"/>
      <c r="BD2678" s="6"/>
      <c r="BE2678" s="6"/>
      <c r="BF2678" s="6"/>
      <c r="BG2678" s="6"/>
      <c r="BH2678" s="6"/>
      <c r="BI2678" s="6"/>
      <c r="BJ2678" s="6"/>
      <c r="BK2678" s="6"/>
    </row>
    <row r="2679" spans="34:63" s="19" customFormat="1">
      <c r="AH2679" s="6"/>
      <c r="AI2679" s="6"/>
      <c r="AJ2679" s="6"/>
      <c r="AK2679" s="6"/>
      <c r="AL2679" s="6"/>
      <c r="AM2679" s="6"/>
      <c r="AN2679" s="6"/>
      <c r="AO2679" s="6"/>
      <c r="AP2679" s="6"/>
      <c r="AQ2679" s="6"/>
      <c r="AR2679" s="6"/>
      <c r="AS2679" s="6"/>
      <c r="AT2679" s="6"/>
      <c r="AU2679" s="6"/>
      <c r="AV2679" s="6"/>
      <c r="AW2679" s="6"/>
      <c r="AX2679" s="6"/>
      <c r="AY2679" s="6"/>
      <c r="AZ2679" s="6"/>
      <c r="BA2679" s="6"/>
      <c r="BB2679" s="6"/>
      <c r="BC2679" s="6"/>
      <c r="BD2679" s="6"/>
      <c r="BE2679" s="6"/>
      <c r="BF2679" s="6"/>
      <c r="BG2679" s="6"/>
      <c r="BH2679" s="6"/>
      <c r="BI2679" s="6"/>
      <c r="BJ2679" s="6"/>
      <c r="BK2679" s="6"/>
    </row>
    <row r="2680" spans="34:63" s="19" customFormat="1">
      <c r="AH2680" s="6"/>
      <c r="AI2680" s="6"/>
      <c r="AJ2680" s="6"/>
      <c r="AK2680" s="6"/>
      <c r="AL2680" s="6"/>
      <c r="AM2680" s="6"/>
      <c r="AN2680" s="6"/>
      <c r="AO2680" s="6"/>
      <c r="AP2680" s="6"/>
      <c r="AQ2680" s="6"/>
      <c r="AR2680" s="6"/>
      <c r="AS2680" s="6"/>
      <c r="AT2680" s="6"/>
      <c r="AU2680" s="6"/>
      <c r="AV2680" s="6"/>
      <c r="AW2680" s="6"/>
      <c r="AX2680" s="6"/>
      <c r="AY2680" s="6"/>
      <c r="AZ2680" s="6"/>
      <c r="BA2680" s="6"/>
      <c r="BB2680" s="6"/>
      <c r="BC2680" s="6"/>
      <c r="BD2680" s="6"/>
      <c r="BE2680" s="6"/>
      <c r="BF2680" s="6"/>
      <c r="BG2680" s="6"/>
      <c r="BH2680" s="6"/>
      <c r="BI2680" s="6"/>
      <c r="BJ2680" s="6"/>
      <c r="BK2680" s="6"/>
    </row>
    <row r="2681" spans="34:63" s="19" customFormat="1">
      <c r="AH2681" s="6"/>
      <c r="AI2681" s="6"/>
      <c r="AJ2681" s="6"/>
      <c r="AK2681" s="6"/>
      <c r="AL2681" s="6"/>
      <c r="AM2681" s="6"/>
      <c r="AN2681" s="6"/>
      <c r="AO2681" s="6"/>
      <c r="AP2681" s="6"/>
      <c r="AQ2681" s="6"/>
      <c r="AR2681" s="6"/>
      <c r="AS2681" s="6"/>
      <c r="AT2681" s="6"/>
      <c r="AU2681" s="6"/>
      <c r="AV2681" s="6"/>
      <c r="AW2681" s="6"/>
      <c r="AX2681" s="6"/>
      <c r="AY2681" s="6"/>
      <c r="AZ2681" s="6"/>
      <c r="BA2681" s="6"/>
      <c r="BB2681" s="6"/>
      <c r="BC2681" s="6"/>
      <c r="BD2681" s="6"/>
      <c r="BE2681" s="6"/>
      <c r="BF2681" s="6"/>
      <c r="BG2681" s="6"/>
      <c r="BH2681" s="6"/>
      <c r="BI2681" s="6"/>
      <c r="BJ2681" s="6"/>
      <c r="BK2681" s="6"/>
    </row>
    <row r="2682" spans="34:63" s="19" customFormat="1">
      <c r="AH2682" s="6"/>
      <c r="AI2682" s="6"/>
      <c r="AJ2682" s="6"/>
      <c r="AK2682" s="6"/>
      <c r="AL2682" s="6"/>
      <c r="AM2682" s="6"/>
      <c r="AN2682" s="6"/>
      <c r="AO2682" s="6"/>
      <c r="AP2682" s="6"/>
      <c r="AQ2682" s="6"/>
      <c r="AR2682" s="6"/>
      <c r="AS2682" s="6"/>
      <c r="AT2682" s="6"/>
      <c r="AU2682" s="6"/>
      <c r="AV2682" s="6"/>
      <c r="AW2682" s="6"/>
      <c r="AX2682" s="6"/>
      <c r="AY2682" s="6"/>
      <c r="AZ2682" s="6"/>
      <c r="BA2682" s="6"/>
      <c r="BB2682" s="6"/>
      <c r="BC2682" s="6"/>
      <c r="BD2682" s="6"/>
      <c r="BE2682" s="6"/>
      <c r="BF2682" s="6"/>
      <c r="BG2682" s="6"/>
      <c r="BH2682" s="6"/>
      <c r="BI2682" s="6"/>
      <c r="BJ2682" s="6"/>
      <c r="BK2682" s="6"/>
    </row>
    <row r="2683" spans="34:63" s="19" customFormat="1">
      <c r="AH2683" s="6"/>
      <c r="AI2683" s="6"/>
      <c r="AJ2683" s="6"/>
      <c r="AK2683" s="6"/>
      <c r="AL2683" s="6"/>
      <c r="AM2683" s="6"/>
      <c r="AN2683" s="6"/>
      <c r="AO2683" s="6"/>
      <c r="AP2683" s="6"/>
      <c r="AQ2683" s="6"/>
      <c r="AR2683" s="6"/>
      <c r="AS2683" s="6"/>
      <c r="AT2683" s="6"/>
      <c r="AU2683" s="6"/>
      <c r="AV2683" s="6"/>
      <c r="AW2683" s="6"/>
      <c r="AX2683" s="6"/>
      <c r="AY2683" s="6"/>
      <c r="AZ2683" s="6"/>
      <c r="BA2683" s="6"/>
      <c r="BB2683" s="6"/>
      <c r="BC2683" s="6"/>
      <c r="BD2683" s="6"/>
      <c r="BE2683" s="6"/>
      <c r="BF2683" s="6"/>
      <c r="BG2683" s="6"/>
      <c r="BH2683" s="6"/>
      <c r="BI2683" s="6"/>
      <c r="BJ2683" s="6"/>
      <c r="BK2683" s="6"/>
    </row>
    <row r="2684" spans="34:63" s="19" customFormat="1">
      <c r="AH2684" s="6"/>
      <c r="AI2684" s="6"/>
      <c r="AJ2684" s="6"/>
      <c r="AK2684" s="6"/>
      <c r="AL2684" s="6"/>
      <c r="AM2684" s="6"/>
      <c r="AN2684" s="6"/>
      <c r="AO2684" s="6"/>
      <c r="AP2684" s="6"/>
      <c r="AQ2684" s="6"/>
      <c r="AR2684" s="6"/>
      <c r="AS2684" s="6"/>
      <c r="AT2684" s="6"/>
      <c r="AU2684" s="6"/>
      <c r="AV2684" s="6"/>
      <c r="AW2684" s="6"/>
      <c r="AX2684" s="6"/>
      <c r="AY2684" s="6"/>
      <c r="AZ2684" s="6"/>
      <c r="BA2684" s="6"/>
      <c r="BB2684" s="6"/>
      <c r="BC2684" s="6"/>
      <c r="BD2684" s="6"/>
      <c r="BE2684" s="6"/>
      <c r="BF2684" s="6"/>
      <c r="BG2684" s="6"/>
      <c r="BH2684" s="6"/>
      <c r="BI2684" s="6"/>
      <c r="BJ2684" s="6"/>
      <c r="BK2684" s="6"/>
    </row>
    <row r="2685" spans="34:63" s="19" customFormat="1">
      <c r="AH2685" s="6"/>
      <c r="AI2685" s="6"/>
      <c r="AJ2685" s="6"/>
      <c r="AK2685" s="6"/>
      <c r="AL2685" s="6"/>
      <c r="AM2685" s="6"/>
      <c r="AN2685" s="6"/>
      <c r="AO2685" s="6"/>
      <c r="AP2685" s="6"/>
      <c r="AQ2685" s="6"/>
      <c r="AR2685" s="6"/>
      <c r="AS2685" s="6"/>
      <c r="AT2685" s="6"/>
      <c r="AU2685" s="6"/>
      <c r="AV2685" s="6"/>
      <c r="AW2685" s="6"/>
      <c r="AX2685" s="6"/>
      <c r="AY2685" s="6"/>
      <c r="AZ2685" s="6"/>
      <c r="BA2685" s="6"/>
      <c r="BB2685" s="6"/>
      <c r="BC2685" s="6"/>
      <c r="BD2685" s="6"/>
      <c r="BE2685" s="6"/>
      <c r="BF2685" s="6"/>
      <c r="BG2685" s="6"/>
      <c r="BH2685" s="6"/>
      <c r="BI2685" s="6"/>
      <c r="BJ2685" s="6"/>
      <c r="BK2685" s="6"/>
    </row>
    <row r="2686" spans="34:63" s="19" customFormat="1">
      <c r="AH2686" s="6"/>
      <c r="AI2686" s="6"/>
      <c r="AJ2686" s="6"/>
      <c r="AK2686" s="6"/>
      <c r="AL2686" s="6"/>
      <c r="AM2686" s="6"/>
      <c r="AN2686" s="6"/>
      <c r="AO2686" s="6"/>
      <c r="AP2686" s="6"/>
      <c r="AQ2686" s="6"/>
      <c r="AR2686" s="6"/>
      <c r="AS2686" s="6"/>
      <c r="AT2686" s="6"/>
      <c r="AU2686" s="6"/>
      <c r="AV2686" s="6"/>
      <c r="AW2686" s="6"/>
      <c r="AX2686" s="6"/>
      <c r="AY2686" s="6"/>
      <c r="AZ2686" s="6"/>
      <c r="BA2686" s="6"/>
      <c r="BB2686" s="6"/>
      <c r="BC2686" s="6"/>
      <c r="BD2686" s="6"/>
      <c r="BE2686" s="6"/>
      <c r="BF2686" s="6"/>
      <c r="BG2686" s="6"/>
      <c r="BH2686" s="6"/>
      <c r="BI2686" s="6"/>
      <c r="BJ2686" s="6"/>
      <c r="BK2686" s="6"/>
    </row>
    <row r="2687" spans="34:63" s="19" customFormat="1">
      <c r="AH2687" s="6"/>
      <c r="AI2687" s="6"/>
      <c r="AJ2687" s="6"/>
      <c r="AK2687" s="6"/>
      <c r="AL2687" s="6"/>
      <c r="AM2687" s="6"/>
      <c r="AN2687" s="6"/>
      <c r="AO2687" s="6"/>
      <c r="AP2687" s="6"/>
      <c r="AQ2687" s="6"/>
      <c r="AR2687" s="6"/>
      <c r="AS2687" s="6"/>
      <c r="AT2687" s="6"/>
      <c r="AU2687" s="6"/>
      <c r="AV2687" s="6"/>
      <c r="AW2687" s="6"/>
      <c r="AX2687" s="6"/>
      <c r="AY2687" s="6"/>
      <c r="AZ2687" s="6"/>
      <c r="BA2687" s="6"/>
      <c r="BB2687" s="6"/>
      <c r="BC2687" s="6"/>
      <c r="BD2687" s="6"/>
      <c r="BE2687" s="6"/>
      <c r="BF2687" s="6"/>
      <c r="BG2687" s="6"/>
      <c r="BH2687" s="6"/>
      <c r="BI2687" s="6"/>
      <c r="BJ2687" s="6"/>
      <c r="BK2687" s="6"/>
    </row>
    <row r="2688" spans="34:63" s="19" customFormat="1">
      <c r="AH2688" s="6"/>
      <c r="AI2688" s="6"/>
      <c r="AJ2688" s="6"/>
      <c r="AK2688" s="6"/>
      <c r="AL2688" s="6"/>
      <c r="AM2688" s="6"/>
      <c r="AN2688" s="6"/>
      <c r="AO2688" s="6"/>
      <c r="AP2688" s="6"/>
      <c r="AQ2688" s="6"/>
      <c r="AR2688" s="6"/>
      <c r="AS2688" s="6"/>
      <c r="AT2688" s="6"/>
      <c r="AU2688" s="6"/>
      <c r="AV2688" s="6"/>
      <c r="AW2688" s="6"/>
      <c r="AX2688" s="6"/>
      <c r="AY2688" s="6"/>
      <c r="AZ2688" s="6"/>
      <c r="BA2688" s="6"/>
      <c r="BB2688" s="6"/>
      <c r="BC2688" s="6"/>
      <c r="BD2688" s="6"/>
      <c r="BE2688" s="6"/>
      <c r="BF2688" s="6"/>
      <c r="BG2688" s="6"/>
      <c r="BH2688" s="6"/>
      <c r="BI2688" s="6"/>
      <c r="BJ2688" s="6"/>
      <c r="BK2688" s="6"/>
    </row>
    <row r="2689" spans="34:63" s="19" customFormat="1">
      <c r="AH2689" s="6"/>
      <c r="AI2689" s="6"/>
      <c r="AJ2689" s="6"/>
      <c r="AK2689" s="6"/>
      <c r="AL2689" s="6"/>
      <c r="AM2689" s="6"/>
      <c r="AN2689" s="6"/>
      <c r="AO2689" s="6"/>
      <c r="AP2689" s="6"/>
      <c r="AQ2689" s="6"/>
      <c r="AR2689" s="6"/>
      <c r="AS2689" s="6"/>
      <c r="AT2689" s="6"/>
      <c r="AU2689" s="6"/>
      <c r="AV2689" s="6"/>
      <c r="AW2689" s="6"/>
      <c r="AX2689" s="6"/>
      <c r="AY2689" s="6"/>
      <c r="AZ2689" s="6"/>
      <c r="BA2689" s="6"/>
      <c r="BB2689" s="6"/>
      <c r="BC2689" s="6"/>
      <c r="BD2689" s="6"/>
      <c r="BE2689" s="6"/>
      <c r="BF2689" s="6"/>
      <c r="BG2689" s="6"/>
      <c r="BH2689" s="6"/>
      <c r="BI2689" s="6"/>
      <c r="BJ2689" s="6"/>
      <c r="BK2689" s="6"/>
    </row>
    <row r="2690" spans="34:63" s="19" customFormat="1">
      <c r="AH2690" s="6"/>
      <c r="AI2690" s="6"/>
      <c r="AJ2690" s="6"/>
      <c r="AK2690" s="6"/>
      <c r="AL2690" s="6"/>
      <c r="AM2690" s="6"/>
      <c r="AN2690" s="6"/>
      <c r="AO2690" s="6"/>
      <c r="AP2690" s="6"/>
      <c r="AQ2690" s="6"/>
      <c r="AR2690" s="6"/>
      <c r="AS2690" s="6"/>
      <c r="AT2690" s="6"/>
      <c r="AU2690" s="6"/>
      <c r="AV2690" s="6"/>
      <c r="AW2690" s="6"/>
      <c r="AX2690" s="6"/>
      <c r="AY2690" s="6"/>
      <c r="AZ2690" s="6"/>
      <c r="BA2690" s="6"/>
      <c r="BB2690" s="6"/>
      <c r="BC2690" s="6"/>
      <c r="BD2690" s="6"/>
      <c r="BE2690" s="6"/>
      <c r="BF2690" s="6"/>
      <c r="BG2690" s="6"/>
      <c r="BH2690" s="6"/>
      <c r="BI2690" s="6"/>
      <c r="BJ2690" s="6"/>
      <c r="BK2690" s="6"/>
    </row>
    <row r="2691" spans="34:63" s="19" customFormat="1">
      <c r="AH2691" s="6"/>
      <c r="AI2691" s="6"/>
      <c r="AJ2691" s="6"/>
      <c r="AK2691" s="6"/>
      <c r="AL2691" s="6"/>
      <c r="AM2691" s="6"/>
      <c r="AN2691" s="6"/>
      <c r="AO2691" s="6"/>
      <c r="AP2691" s="6"/>
      <c r="AQ2691" s="6"/>
      <c r="AR2691" s="6"/>
      <c r="AS2691" s="6"/>
      <c r="AT2691" s="6"/>
      <c r="AU2691" s="6"/>
      <c r="AV2691" s="6"/>
      <c r="AW2691" s="6"/>
      <c r="AX2691" s="6"/>
      <c r="AY2691" s="6"/>
      <c r="AZ2691" s="6"/>
      <c r="BA2691" s="6"/>
      <c r="BB2691" s="6"/>
      <c r="BC2691" s="6"/>
      <c r="BD2691" s="6"/>
      <c r="BE2691" s="6"/>
      <c r="BF2691" s="6"/>
      <c r="BG2691" s="6"/>
      <c r="BH2691" s="6"/>
      <c r="BI2691" s="6"/>
      <c r="BJ2691" s="6"/>
      <c r="BK2691" s="6"/>
    </row>
    <row r="2692" spans="34:63" s="19" customFormat="1">
      <c r="AH2692" s="6"/>
      <c r="AI2692" s="6"/>
      <c r="AJ2692" s="6"/>
      <c r="AK2692" s="6"/>
      <c r="AL2692" s="6"/>
      <c r="AM2692" s="6"/>
      <c r="AN2692" s="6"/>
      <c r="AO2692" s="6"/>
      <c r="AP2692" s="6"/>
      <c r="AQ2692" s="6"/>
      <c r="AR2692" s="6"/>
      <c r="AS2692" s="6"/>
      <c r="AT2692" s="6"/>
      <c r="AU2692" s="6"/>
      <c r="AV2692" s="6"/>
      <c r="AW2692" s="6"/>
      <c r="AX2692" s="6"/>
      <c r="AY2692" s="6"/>
      <c r="AZ2692" s="6"/>
      <c r="BA2692" s="6"/>
      <c r="BB2692" s="6"/>
      <c r="BC2692" s="6"/>
      <c r="BD2692" s="6"/>
      <c r="BE2692" s="6"/>
      <c r="BF2692" s="6"/>
      <c r="BG2692" s="6"/>
      <c r="BH2692" s="6"/>
      <c r="BI2692" s="6"/>
      <c r="BJ2692" s="6"/>
      <c r="BK2692" s="6"/>
    </row>
    <row r="2693" spans="34:63" s="19" customFormat="1">
      <c r="AH2693" s="6"/>
      <c r="AI2693" s="6"/>
      <c r="AJ2693" s="6"/>
      <c r="AK2693" s="6"/>
      <c r="AL2693" s="6"/>
      <c r="AM2693" s="6"/>
      <c r="AN2693" s="6"/>
      <c r="AO2693" s="6"/>
      <c r="AP2693" s="6"/>
      <c r="AQ2693" s="6"/>
      <c r="AR2693" s="6"/>
      <c r="AS2693" s="6"/>
      <c r="AT2693" s="6"/>
      <c r="AU2693" s="6"/>
      <c r="AV2693" s="6"/>
      <c r="AW2693" s="6"/>
      <c r="AX2693" s="6"/>
      <c r="AY2693" s="6"/>
      <c r="AZ2693" s="6"/>
      <c r="BA2693" s="6"/>
      <c r="BB2693" s="6"/>
      <c r="BC2693" s="6"/>
      <c r="BD2693" s="6"/>
      <c r="BE2693" s="6"/>
      <c r="BF2693" s="6"/>
      <c r="BG2693" s="6"/>
      <c r="BH2693" s="6"/>
      <c r="BI2693" s="6"/>
      <c r="BJ2693" s="6"/>
      <c r="BK2693" s="6"/>
    </row>
    <row r="2694" spans="34:63" s="19" customFormat="1">
      <c r="AH2694" s="6"/>
      <c r="AI2694" s="6"/>
      <c r="AJ2694" s="6"/>
      <c r="AK2694" s="6"/>
      <c r="AL2694" s="6"/>
      <c r="AM2694" s="6"/>
      <c r="AN2694" s="6"/>
      <c r="AO2694" s="6"/>
      <c r="AP2694" s="6"/>
      <c r="AQ2694" s="6"/>
      <c r="AR2694" s="6"/>
      <c r="AS2694" s="6"/>
      <c r="AT2694" s="6"/>
      <c r="AU2694" s="6"/>
      <c r="AV2694" s="6"/>
      <c r="AW2694" s="6"/>
      <c r="AX2694" s="6"/>
      <c r="AY2694" s="6"/>
      <c r="AZ2694" s="6"/>
      <c r="BA2694" s="6"/>
      <c r="BB2694" s="6"/>
      <c r="BC2694" s="6"/>
      <c r="BD2694" s="6"/>
      <c r="BE2694" s="6"/>
      <c r="BF2694" s="6"/>
      <c r="BG2694" s="6"/>
      <c r="BH2694" s="6"/>
      <c r="BI2694" s="6"/>
      <c r="BJ2694" s="6"/>
      <c r="BK2694" s="6"/>
    </row>
    <row r="2695" spans="34:63" s="19" customFormat="1">
      <c r="AH2695" s="6"/>
      <c r="AI2695" s="6"/>
      <c r="AJ2695" s="6"/>
      <c r="AK2695" s="6"/>
      <c r="AL2695" s="6"/>
      <c r="AM2695" s="6"/>
      <c r="AN2695" s="6"/>
      <c r="AO2695" s="6"/>
      <c r="AP2695" s="6"/>
      <c r="AQ2695" s="6"/>
      <c r="AR2695" s="6"/>
      <c r="AS2695" s="6"/>
      <c r="AT2695" s="6"/>
      <c r="AU2695" s="6"/>
      <c r="AV2695" s="6"/>
      <c r="AW2695" s="6"/>
      <c r="AX2695" s="6"/>
      <c r="AY2695" s="6"/>
      <c r="AZ2695" s="6"/>
      <c r="BA2695" s="6"/>
      <c r="BB2695" s="6"/>
      <c r="BC2695" s="6"/>
      <c r="BD2695" s="6"/>
      <c r="BE2695" s="6"/>
      <c r="BF2695" s="6"/>
      <c r="BG2695" s="6"/>
      <c r="BH2695" s="6"/>
      <c r="BI2695" s="6"/>
      <c r="BJ2695" s="6"/>
      <c r="BK2695" s="6"/>
    </row>
    <row r="2696" spans="34:63" s="19" customFormat="1">
      <c r="AH2696" s="6"/>
      <c r="AI2696" s="6"/>
      <c r="AJ2696" s="6"/>
      <c r="AK2696" s="6"/>
      <c r="AL2696" s="6"/>
      <c r="AM2696" s="6"/>
      <c r="AN2696" s="6"/>
      <c r="AO2696" s="6"/>
      <c r="AP2696" s="6"/>
      <c r="AQ2696" s="6"/>
      <c r="AR2696" s="6"/>
      <c r="AS2696" s="6"/>
      <c r="AT2696" s="6"/>
      <c r="AU2696" s="6"/>
      <c r="AV2696" s="6"/>
      <c r="AW2696" s="6"/>
      <c r="AX2696" s="6"/>
      <c r="AY2696" s="6"/>
      <c r="AZ2696" s="6"/>
      <c r="BA2696" s="6"/>
      <c r="BB2696" s="6"/>
      <c r="BC2696" s="6"/>
      <c r="BD2696" s="6"/>
      <c r="BE2696" s="6"/>
      <c r="BF2696" s="6"/>
      <c r="BG2696" s="6"/>
      <c r="BH2696" s="6"/>
      <c r="BI2696" s="6"/>
      <c r="BJ2696" s="6"/>
      <c r="BK2696" s="6"/>
    </row>
    <row r="2697" spans="34:63" s="19" customFormat="1">
      <c r="AH2697" s="6"/>
      <c r="AI2697" s="6"/>
      <c r="AJ2697" s="6"/>
      <c r="AK2697" s="6"/>
      <c r="AL2697" s="6"/>
      <c r="AM2697" s="6"/>
      <c r="AN2697" s="6"/>
      <c r="AO2697" s="6"/>
      <c r="AP2697" s="6"/>
      <c r="AQ2697" s="6"/>
      <c r="AR2697" s="6"/>
      <c r="AS2697" s="6"/>
      <c r="AT2697" s="6"/>
      <c r="AU2697" s="6"/>
      <c r="AV2697" s="6"/>
      <c r="AW2697" s="6"/>
      <c r="AX2697" s="6"/>
      <c r="AY2697" s="6"/>
      <c r="AZ2697" s="6"/>
      <c r="BA2697" s="6"/>
      <c r="BB2697" s="6"/>
      <c r="BC2697" s="6"/>
      <c r="BD2697" s="6"/>
      <c r="BE2697" s="6"/>
      <c r="BF2697" s="6"/>
      <c r="BG2697" s="6"/>
      <c r="BH2697" s="6"/>
      <c r="BI2697" s="6"/>
      <c r="BJ2697" s="6"/>
      <c r="BK2697" s="6"/>
    </row>
    <row r="2698" spans="34:63" s="19" customFormat="1">
      <c r="AH2698" s="6"/>
      <c r="AI2698" s="6"/>
      <c r="AJ2698" s="6"/>
      <c r="AK2698" s="6"/>
      <c r="AL2698" s="6"/>
      <c r="AM2698" s="6"/>
      <c r="AN2698" s="6"/>
      <c r="AO2698" s="6"/>
      <c r="AP2698" s="6"/>
      <c r="AQ2698" s="6"/>
      <c r="AR2698" s="6"/>
      <c r="AS2698" s="6"/>
      <c r="AT2698" s="6"/>
      <c r="AU2698" s="6"/>
      <c r="AV2698" s="6"/>
      <c r="AW2698" s="6"/>
      <c r="AX2698" s="6"/>
      <c r="AY2698" s="6"/>
      <c r="AZ2698" s="6"/>
      <c r="BA2698" s="6"/>
      <c r="BB2698" s="6"/>
      <c r="BC2698" s="6"/>
      <c r="BD2698" s="6"/>
      <c r="BE2698" s="6"/>
      <c r="BF2698" s="6"/>
      <c r="BG2698" s="6"/>
      <c r="BH2698" s="6"/>
      <c r="BI2698" s="6"/>
      <c r="BJ2698" s="6"/>
      <c r="BK2698" s="6"/>
    </row>
    <row r="2699" spans="34:63" s="19" customFormat="1">
      <c r="AH2699" s="6"/>
      <c r="AI2699" s="6"/>
      <c r="AJ2699" s="6"/>
      <c r="AK2699" s="6"/>
      <c r="AL2699" s="6"/>
      <c r="AM2699" s="6"/>
      <c r="AN2699" s="6"/>
      <c r="AO2699" s="6"/>
      <c r="AP2699" s="6"/>
      <c r="AQ2699" s="6"/>
      <c r="AR2699" s="6"/>
      <c r="AS2699" s="6"/>
      <c r="AT2699" s="6"/>
      <c r="AU2699" s="6"/>
      <c r="AV2699" s="6"/>
      <c r="AW2699" s="6"/>
      <c r="AX2699" s="6"/>
      <c r="AY2699" s="6"/>
      <c r="AZ2699" s="6"/>
      <c r="BA2699" s="6"/>
      <c r="BB2699" s="6"/>
      <c r="BC2699" s="6"/>
      <c r="BD2699" s="6"/>
      <c r="BE2699" s="6"/>
      <c r="BF2699" s="6"/>
      <c r="BG2699" s="6"/>
      <c r="BH2699" s="6"/>
      <c r="BI2699" s="6"/>
      <c r="BJ2699" s="6"/>
      <c r="BK2699" s="6"/>
    </row>
    <row r="2700" spans="34:63" s="19" customFormat="1">
      <c r="AH2700" s="6"/>
      <c r="AI2700" s="6"/>
      <c r="AJ2700" s="6"/>
      <c r="AK2700" s="6"/>
      <c r="AL2700" s="6"/>
      <c r="AM2700" s="6"/>
      <c r="AN2700" s="6"/>
      <c r="AO2700" s="6"/>
      <c r="AP2700" s="6"/>
      <c r="AQ2700" s="6"/>
      <c r="AR2700" s="6"/>
      <c r="AS2700" s="6"/>
      <c r="AT2700" s="6"/>
      <c r="AU2700" s="6"/>
      <c r="AV2700" s="6"/>
      <c r="AW2700" s="6"/>
      <c r="AX2700" s="6"/>
      <c r="AY2700" s="6"/>
      <c r="AZ2700" s="6"/>
      <c r="BA2700" s="6"/>
      <c r="BB2700" s="6"/>
      <c r="BC2700" s="6"/>
      <c r="BD2700" s="6"/>
      <c r="BE2700" s="6"/>
      <c r="BF2700" s="6"/>
      <c r="BG2700" s="6"/>
      <c r="BH2700" s="6"/>
      <c r="BI2700" s="6"/>
      <c r="BJ2700" s="6"/>
      <c r="BK2700" s="6"/>
    </row>
    <row r="2701" spans="34:63" s="19" customFormat="1">
      <c r="AH2701" s="6"/>
      <c r="AI2701" s="6"/>
      <c r="AJ2701" s="6"/>
      <c r="AK2701" s="6"/>
      <c r="AL2701" s="6"/>
      <c r="AM2701" s="6"/>
      <c r="AN2701" s="6"/>
      <c r="AO2701" s="6"/>
      <c r="AP2701" s="6"/>
      <c r="AQ2701" s="6"/>
      <c r="AR2701" s="6"/>
      <c r="AS2701" s="6"/>
      <c r="AT2701" s="6"/>
      <c r="AU2701" s="6"/>
      <c r="AV2701" s="6"/>
      <c r="AW2701" s="6"/>
      <c r="AX2701" s="6"/>
      <c r="AY2701" s="6"/>
      <c r="AZ2701" s="6"/>
      <c r="BA2701" s="6"/>
      <c r="BB2701" s="6"/>
      <c r="BC2701" s="6"/>
      <c r="BD2701" s="6"/>
      <c r="BE2701" s="6"/>
      <c r="BF2701" s="6"/>
      <c r="BG2701" s="6"/>
      <c r="BH2701" s="6"/>
      <c r="BI2701" s="6"/>
      <c r="BJ2701" s="6"/>
      <c r="BK2701" s="6"/>
    </row>
    <row r="2702" spans="34:63" s="19" customFormat="1">
      <c r="AH2702" s="6"/>
      <c r="AI2702" s="6"/>
      <c r="AJ2702" s="6"/>
      <c r="AK2702" s="6"/>
      <c r="AL2702" s="6"/>
      <c r="AM2702" s="6"/>
      <c r="AN2702" s="6"/>
      <c r="AO2702" s="6"/>
      <c r="AP2702" s="6"/>
      <c r="AQ2702" s="6"/>
      <c r="AR2702" s="6"/>
      <c r="AS2702" s="6"/>
      <c r="AT2702" s="6"/>
      <c r="AU2702" s="6"/>
      <c r="AV2702" s="6"/>
      <c r="AW2702" s="6"/>
      <c r="AX2702" s="6"/>
      <c r="AY2702" s="6"/>
      <c r="AZ2702" s="6"/>
      <c r="BA2702" s="6"/>
      <c r="BB2702" s="6"/>
      <c r="BC2702" s="6"/>
      <c r="BD2702" s="6"/>
      <c r="BE2702" s="6"/>
      <c r="BF2702" s="6"/>
      <c r="BG2702" s="6"/>
      <c r="BH2702" s="6"/>
      <c r="BI2702" s="6"/>
      <c r="BJ2702" s="6"/>
      <c r="BK2702" s="6"/>
    </row>
    <row r="2703" spans="34:63" s="19" customFormat="1">
      <c r="AH2703" s="6"/>
      <c r="AI2703" s="6"/>
      <c r="AJ2703" s="6"/>
      <c r="AK2703" s="6"/>
      <c r="AL2703" s="6"/>
      <c r="AM2703" s="6"/>
      <c r="AN2703" s="6"/>
      <c r="AO2703" s="6"/>
      <c r="AP2703" s="6"/>
      <c r="AQ2703" s="6"/>
      <c r="AR2703" s="6"/>
      <c r="AS2703" s="6"/>
      <c r="AT2703" s="6"/>
      <c r="AU2703" s="6"/>
      <c r="AV2703" s="6"/>
      <c r="AW2703" s="6"/>
      <c r="AX2703" s="6"/>
      <c r="AY2703" s="6"/>
      <c r="AZ2703" s="6"/>
      <c r="BA2703" s="6"/>
      <c r="BB2703" s="6"/>
      <c r="BC2703" s="6"/>
      <c r="BD2703" s="6"/>
      <c r="BE2703" s="6"/>
      <c r="BF2703" s="6"/>
      <c r="BG2703" s="6"/>
      <c r="BH2703" s="6"/>
      <c r="BI2703" s="6"/>
      <c r="BJ2703" s="6"/>
      <c r="BK2703" s="6"/>
    </row>
    <row r="2704" spans="34:63" s="19" customFormat="1">
      <c r="AH2704" s="6"/>
      <c r="AI2704" s="6"/>
      <c r="AJ2704" s="6"/>
      <c r="AK2704" s="6"/>
      <c r="AL2704" s="6"/>
      <c r="AM2704" s="6"/>
      <c r="AN2704" s="6"/>
      <c r="AO2704" s="6"/>
      <c r="AP2704" s="6"/>
      <c r="AQ2704" s="6"/>
      <c r="AR2704" s="6"/>
      <c r="AS2704" s="6"/>
      <c r="AT2704" s="6"/>
      <c r="AU2704" s="6"/>
      <c r="AV2704" s="6"/>
      <c r="AW2704" s="6"/>
      <c r="AX2704" s="6"/>
      <c r="AY2704" s="6"/>
      <c r="AZ2704" s="6"/>
      <c r="BA2704" s="6"/>
      <c r="BB2704" s="6"/>
      <c r="BC2704" s="6"/>
      <c r="BD2704" s="6"/>
      <c r="BE2704" s="6"/>
      <c r="BF2704" s="6"/>
      <c r="BG2704" s="6"/>
      <c r="BH2704" s="6"/>
      <c r="BI2704" s="6"/>
      <c r="BJ2704" s="6"/>
      <c r="BK2704" s="6"/>
    </row>
    <row r="2705" spans="34:63" s="19" customFormat="1">
      <c r="AH2705" s="6"/>
      <c r="AI2705" s="6"/>
      <c r="AJ2705" s="6"/>
      <c r="AK2705" s="6"/>
      <c r="AL2705" s="6"/>
      <c r="AM2705" s="6"/>
      <c r="AN2705" s="6"/>
      <c r="AO2705" s="6"/>
      <c r="AP2705" s="6"/>
      <c r="AQ2705" s="6"/>
      <c r="AR2705" s="6"/>
      <c r="AS2705" s="6"/>
      <c r="AT2705" s="6"/>
      <c r="AU2705" s="6"/>
      <c r="AV2705" s="6"/>
      <c r="AW2705" s="6"/>
      <c r="AX2705" s="6"/>
      <c r="AY2705" s="6"/>
      <c r="AZ2705" s="6"/>
      <c r="BA2705" s="6"/>
      <c r="BB2705" s="6"/>
      <c r="BC2705" s="6"/>
      <c r="BD2705" s="6"/>
      <c r="BE2705" s="6"/>
      <c r="BF2705" s="6"/>
      <c r="BG2705" s="6"/>
      <c r="BH2705" s="6"/>
      <c r="BI2705" s="6"/>
      <c r="BJ2705" s="6"/>
      <c r="BK2705" s="6"/>
    </row>
    <row r="2706" spans="34:63" s="19" customFormat="1">
      <c r="AH2706" s="6"/>
      <c r="AI2706" s="6"/>
      <c r="AJ2706" s="6"/>
      <c r="AK2706" s="6"/>
      <c r="AL2706" s="6"/>
      <c r="AM2706" s="6"/>
      <c r="AN2706" s="6"/>
      <c r="AO2706" s="6"/>
      <c r="AP2706" s="6"/>
      <c r="AQ2706" s="6"/>
      <c r="AR2706" s="6"/>
      <c r="AS2706" s="6"/>
      <c r="AT2706" s="6"/>
      <c r="AU2706" s="6"/>
      <c r="AV2706" s="6"/>
      <c r="AW2706" s="6"/>
      <c r="AX2706" s="6"/>
      <c r="AY2706" s="6"/>
      <c r="AZ2706" s="6"/>
      <c r="BA2706" s="6"/>
      <c r="BB2706" s="6"/>
      <c r="BC2706" s="6"/>
      <c r="BD2706" s="6"/>
      <c r="BE2706" s="6"/>
      <c r="BF2706" s="6"/>
      <c r="BG2706" s="6"/>
      <c r="BH2706" s="6"/>
      <c r="BI2706" s="6"/>
      <c r="BJ2706" s="6"/>
      <c r="BK2706" s="6"/>
    </row>
    <row r="2707" spans="34:63" s="19" customFormat="1">
      <c r="AH2707" s="6"/>
      <c r="AI2707" s="6"/>
      <c r="AJ2707" s="6"/>
      <c r="AK2707" s="6"/>
      <c r="AL2707" s="6"/>
      <c r="AM2707" s="6"/>
      <c r="AN2707" s="6"/>
      <c r="AO2707" s="6"/>
      <c r="AP2707" s="6"/>
      <c r="AQ2707" s="6"/>
      <c r="AR2707" s="6"/>
      <c r="AS2707" s="6"/>
      <c r="AT2707" s="6"/>
      <c r="AU2707" s="6"/>
      <c r="AV2707" s="6"/>
      <c r="AW2707" s="6"/>
      <c r="AX2707" s="6"/>
      <c r="AY2707" s="6"/>
      <c r="AZ2707" s="6"/>
      <c r="BA2707" s="6"/>
      <c r="BB2707" s="6"/>
      <c r="BC2707" s="6"/>
      <c r="BD2707" s="6"/>
      <c r="BE2707" s="6"/>
      <c r="BF2707" s="6"/>
      <c r="BG2707" s="6"/>
      <c r="BH2707" s="6"/>
      <c r="BI2707" s="6"/>
      <c r="BJ2707" s="6"/>
      <c r="BK2707" s="6"/>
    </row>
    <row r="2708" spans="34:63" s="19" customFormat="1">
      <c r="AH2708" s="6"/>
      <c r="AI2708" s="6"/>
      <c r="AJ2708" s="6"/>
      <c r="AK2708" s="6"/>
      <c r="AL2708" s="6"/>
      <c r="AM2708" s="6"/>
      <c r="AN2708" s="6"/>
      <c r="AO2708" s="6"/>
      <c r="AP2708" s="6"/>
      <c r="AQ2708" s="6"/>
      <c r="AR2708" s="6"/>
      <c r="AS2708" s="6"/>
      <c r="AT2708" s="6"/>
      <c r="AU2708" s="6"/>
      <c r="AV2708" s="6"/>
      <c r="AW2708" s="6"/>
      <c r="AX2708" s="6"/>
      <c r="AY2708" s="6"/>
      <c r="AZ2708" s="6"/>
      <c r="BA2708" s="6"/>
      <c r="BB2708" s="6"/>
      <c r="BC2708" s="6"/>
      <c r="BD2708" s="6"/>
      <c r="BE2708" s="6"/>
      <c r="BF2708" s="6"/>
      <c r="BG2708" s="6"/>
      <c r="BH2708" s="6"/>
      <c r="BI2708" s="6"/>
      <c r="BJ2708" s="6"/>
      <c r="BK2708" s="6"/>
    </row>
    <row r="2709" spans="34:63" s="19" customFormat="1">
      <c r="AH2709" s="6"/>
      <c r="AI2709" s="6"/>
      <c r="AJ2709" s="6"/>
      <c r="AK2709" s="6"/>
      <c r="AL2709" s="6"/>
      <c r="AM2709" s="6"/>
      <c r="AN2709" s="6"/>
      <c r="AO2709" s="6"/>
      <c r="AP2709" s="6"/>
      <c r="AQ2709" s="6"/>
      <c r="AR2709" s="6"/>
      <c r="AS2709" s="6"/>
      <c r="AT2709" s="6"/>
      <c r="AU2709" s="6"/>
      <c r="AV2709" s="6"/>
      <c r="AW2709" s="6"/>
      <c r="AX2709" s="6"/>
      <c r="AY2709" s="6"/>
      <c r="AZ2709" s="6"/>
      <c r="BA2709" s="6"/>
      <c r="BB2709" s="6"/>
      <c r="BC2709" s="6"/>
      <c r="BD2709" s="6"/>
      <c r="BE2709" s="6"/>
      <c r="BF2709" s="6"/>
      <c r="BG2709" s="6"/>
      <c r="BH2709" s="6"/>
      <c r="BI2709" s="6"/>
      <c r="BJ2709" s="6"/>
      <c r="BK2709" s="6"/>
    </row>
    <row r="2710" spans="34:63" s="19" customFormat="1">
      <c r="AH2710" s="6"/>
      <c r="AI2710" s="6"/>
      <c r="AJ2710" s="6"/>
      <c r="AK2710" s="6"/>
      <c r="AL2710" s="6"/>
      <c r="AM2710" s="6"/>
      <c r="AN2710" s="6"/>
      <c r="AO2710" s="6"/>
      <c r="AP2710" s="6"/>
      <c r="AQ2710" s="6"/>
      <c r="AR2710" s="6"/>
      <c r="AS2710" s="6"/>
      <c r="AT2710" s="6"/>
      <c r="AU2710" s="6"/>
      <c r="AV2710" s="6"/>
      <c r="AW2710" s="6"/>
      <c r="AX2710" s="6"/>
      <c r="AY2710" s="6"/>
      <c r="AZ2710" s="6"/>
      <c r="BA2710" s="6"/>
      <c r="BB2710" s="6"/>
      <c r="BC2710" s="6"/>
      <c r="BD2710" s="6"/>
      <c r="BE2710" s="6"/>
      <c r="BF2710" s="6"/>
      <c r="BG2710" s="6"/>
      <c r="BH2710" s="6"/>
      <c r="BI2710" s="6"/>
      <c r="BJ2710" s="6"/>
      <c r="BK2710" s="6"/>
    </row>
    <row r="2711" spans="34:63" s="19" customFormat="1">
      <c r="AH2711" s="6"/>
      <c r="AI2711" s="6"/>
      <c r="AJ2711" s="6"/>
      <c r="AK2711" s="6"/>
      <c r="AL2711" s="6"/>
      <c r="AM2711" s="6"/>
      <c r="AN2711" s="6"/>
      <c r="AO2711" s="6"/>
      <c r="AP2711" s="6"/>
      <c r="AQ2711" s="6"/>
      <c r="AR2711" s="6"/>
      <c r="AS2711" s="6"/>
      <c r="AT2711" s="6"/>
      <c r="AU2711" s="6"/>
      <c r="AV2711" s="6"/>
      <c r="AW2711" s="6"/>
      <c r="AX2711" s="6"/>
      <c r="AY2711" s="6"/>
      <c r="AZ2711" s="6"/>
      <c r="BA2711" s="6"/>
      <c r="BB2711" s="6"/>
      <c r="BC2711" s="6"/>
      <c r="BD2711" s="6"/>
      <c r="BE2711" s="6"/>
      <c r="BF2711" s="6"/>
      <c r="BG2711" s="6"/>
      <c r="BH2711" s="6"/>
      <c r="BI2711" s="6"/>
      <c r="BJ2711" s="6"/>
      <c r="BK2711" s="6"/>
    </row>
    <row r="2712" spans="34:63" s="19" customFormat="1">
      <c r="AH2712" s="6"/>
      <c r="AI2712" s="6"/>
      <c r="AJ2712" s="6"/>
      <c r="AK2712" s="6"/>
      <c r="AL2712" s="6"/>
      <c r="AM2712" s="6"/>
      <c r="AN2712" s="6"/>
      <c r="AO2712" s="6"/>
      <c r="AP2712" s="6"/>
      <c r="AQ2712" s="6"/>
      <c r="AR2712" s="6"/>
      <c r="AS2712" s="6"/>
      <c r="AT2712" s="6"/>
      <c r="AU2712" s="6"/>
      <c r="AV2712" s="6"/>
      <c r="AW2712" s="6"/>
      <c r="AX2712" s="6"/>
      <c r="AY2712" s="6"/>
      <c r="AZ2712" s="6"/>
      <c r="BA2712" s="6"/>
      <c r="BB2712" s="6"/>
      <c r="BC2712" s="6"/>
      <c r="BD2712" s="6"/>
      <c r="BE2712" s="6"/>
      <c r="BF2712" s="6"/>
      <c r="BG2712" s="6"/>
      <c r="BH2712" s="6"/>
      <c r="BI2712" s="6"/>
      <c r="BJ2712" s="6"/>
      <c r="BK2712" s="6"/>
    </row>
    <row r="2713" spans="34:63" s="19" customFormat="1">
      <c r="AH2713" s="6"/>
      <c r="AI2713" s="6"/>
      <c r="AJ2713" s="6"/>
      <c r="AK2713" s="6"/>
      <c r="AL2713" s="6"/>
      <c r="AM2713" s="6"/>
      <c r="AN2713" s="6"/>
      <c r="AO2713" s="6"/>
      <c r="AP2713" s="6"/>
      <c r="AQ2713" s="6"/>
      <c r="AR2713" s="6"/>
      <c r="AS2713" s="6"/>
      <c r="AT2713" s="6"/>
      <c r="AU2713" s="6"/>
      <c r="AV2713" s="6"/>
      <c r="AW2713" s="6"/>
      <c r="AX2713" s="6"/>
      <c r="AY2713" s="6"/>
      <c r="AZ2713" s="6"/>
      <c r="BA2713" s="6"/>
      <c r="BB2713" s="6"/>
      <c r="BC2713" s="6"/>
      <c r="BD2713" s="6"/>
      <c r="BE2713" s="6"/>
      <c r="BF2713" s="6"/>
      <c r="BG2713" s="6"/>
      <c r="BH2713" s="6"/>
      <c r="BI2713" s="6"/>
      <c r="BJ2713" s="6"/>
      <c r="BK2713" s="6"/>
    </row>
    <row r="2714" spans="34:63" s="19" customFormat="1">
      <c r="AH2714" s="6"/>
      <c r="AI2714" s="6"/>
      <c r="AJ2714" s="6"/>
      <c r="AK2714" s="6"/>
      <c r="AL2714" s="6"/>
      <c r="AM2714" s="6"/>
      <c r="AN2714" s="6"/>
      <c r="AO2714" s="6"/>
      <c r="AP2714" s="6"/>
      <c r="AQ2714" s="6"/>
      <c r="AR2714" s="6"/>
      <c r="AS2714" s="6"/>
      <c r="AT2714" s="6"/>
      <c r="AU2714" s="6"/>
      <c r="AV2714" s="6"/>
      <c r="AW2714" s="6"/>
      <c r="AX2714" s="6"/>
      <c r="AY2714" s="6"/>
      <c r="AZ2714" s="6"/>
      <c r="BA2714" s="6"/>
      <c r="BB2714" s="6"/>
      <c r="BC2714" s="6"/>
      <c r="BD2714" s="6"/>
      <c r="BE2714" s="6"/>
      <c r="BF2714" s="6"/>
      <c r="BG2714" s="6"/>
      <c r="BH2714" s="6"/>
      <c r="BI2714" s="6"/>
      <c r="BJ2714" s="6"/>
      <c r="BK2714" s="6"/>
    </row>
    <row r="2715" spans="34:63" s="19" customFormat="1">
      <c r="AH2715" s="6"/>
      <c r="AI2715" s="6"/>
      <c r="AJ2715" s="6"/>
      <c r="AK2715" s="6"/>
      <c r="AL2715" s="6"/>
      <c r="AM2715" s="6"/>
      <c r="AN2715" s="6"/>
      <c r="AO2715" s="6"/>
      <c r="AP2715" s="6"/>
      <c r="AQ2715" s="6"/>
      <c r="AR2715" s="6"/>
      <c r="AS2715" s="6"/>
      <c r="AT2715" s="6"/>
      <c r="AU2715" s="6"/>
      <c r="AV2715" s="6"/>
      <c r="AW2715" s="6"/>
      <c r="AX2715" s="6"/>
      <c r="AY2715" s="6"/>
      <c r="AZ2715" s="6"/>
      <c r="BA2715" s="6"/>
      <c r="BB2715" s="6"/>
      <c r="BC2715" s="6"/>
      <c r="BD2715" s="6"/>
      <c r="BE2715" s="6"/>
      <c r="BF2715" s="6"/>
      <c r="BG2715" s="6"/>
      <c r="BH2715" s="6"/>
      <c r="BI2715" s="6"/>
      <c r="BJ2715" s="6"/>
      <c r="BK2715" s="6"/>
    </row>
    <row r="2716" spans="34:63" s="19" customFormat="1">
      <c r="AH2716" s="6"/>
      <c r="AI2716" s="6"/>
      <c r="AJ2716" s="6"/>
      <c r="AK2716" s="6"/>
      <c r="AL2716" s="6"/>
      <c r="AM2716" s="6"/>
      <c r="AN2716" s="6"/>
      <c r="AO2716" s="6"/>
      <c r="AP2716" s="6"/>
      <c r="AQ2716" s="6"/>
      <c r="AR2716" s="6"/>
      <c r="AS2716" s="6"/>
      <c r="AT2716" s="6"/>
      <c r="AU2716" s="6"/>
      <c r="AV2716" s="6"/>
      <c r="AW2716" s="6"/>
      <c r="AX2716" s="6"/>
      <c r="AY2716" s="6"/>
      <c r="AZ2716" s="6"/>
      <c r="BA2716" s="6"/>
      <c r="BB2716" s="6"/>
      <c r="BC2716" s="6"/>
      <c r="BD2716" s="6"/>
      <c r="BE2716" s="6"/>
      <c r="BF2716" s="6"/>
      <c r="BG2716" s="6"/>
      <c r="BH2716" s="6"/>
      <c r="BI2716" s="6"/>
      <c r="BJ2716" s="6"/>
      <c r="BK2716" s="6"/>
    </row>
    <row r="2717" spans="34:63" s="19" customFormat="1">
      <c r="AH2717" s="6"/>
      <c r="AI2717" s="6"/>
      <c r="AJ2717" s="6"/>
      <c r="AK2717" s="6"/>
      <c r="AL2717" s="6"/>
      <c r="AM2717" s="6"/>
      <c r="AN2717" s="6"/>
      <c r="AO2717" s="6"/>
      <c r="AP2717" s="6"/>
      <c r="AQ2717" s="6"/>
      <c r="AR2717" s="6"/>
      <c r="AS2717" s="6"/>
      <c r="AT2717" s="6"/>
      <c r="AU2717" s="6"/>
      <c r="AV2717" s="6"/>
      <c r="AW2717" s="6"/>
      <c r="AX2717" s="6"/>
      <c r="AY2717" s="6"/>
      <c r="AZ2717" s="6"/>
      <c r="BA2717" s="6"/>
      <c r="BB2717" s="6"/>
      <c r="BC2717" s="6"/>
      <c r="BD2717" s="6"/>
      <c r="BE2717" s="6"/>
      <c r="BF2717" s="6"/>
      <c r="BG2717" s="6"/>
      <c r="BH2717" s="6"/>
      <c r="BI2717" s="6"/>
      <c r="BJ2717" s="6"/>
      <c r="BK2717" s="6"/>
    </row>
    <row r="2718" spans="34:63" s="19" customFormat="1">
      <c r="AH2718" s="6"/>
      <c r="AI2718" s="6"/>
      <c r="AJ2718" s="6"/>
      <c r="AK2718" s="6"/>
      <c r="AL2718" s="6"/>
      <c r="AM2718" s="6"/>
      <c r="AN2718" s="6"/>
      <c r="AO2718" s="6"/>
      <c r="AP2718" s="6"/>
      <c r="AQ2718" s="6"/>
      <c r="AR2718" s="6"/>
      <c r="AS2718" s="6"/>
      <c r="AT2718" s="6"/>
      <c r="AU2718" s="6"/>
      <c r="AV2718" s="6"/>
      <c r="AW2718" s="6"/>
      <c r="AX2718" s="6"/>
      <c r="AY2718" s="6"/>
      <c r="AZ2718" s="6"/>
      <c r="BA2718" s="6"/>
      <c r="BB2718" s="6"/>
      <c r="BC2718" s="6"/>
      <c r="BD2718" s="6"/>
      <c r="BE2718" s="6"/>
      <c r="BF2718" s="6"/>
      <c r="BG2718" s="6"/>
      <c r="BH2718" s="6"/>
      <c r="BI2718" s="6"/>
      <c r="BJ2718" s="6"/>
      <c r="BK2718" s="6"/>
    </row>
    <row r="2719" spans="34:63" s="19" customFormat="1">
      <c r="AH2719" s="6"/>
      <c r="AI2719" s="6"/>
      <c r="AJ2719" s="6"/>
      <c r="AK2719" s="6"/>
      <c r="AL2719" s="6"/>
      <c r="AM2719" s="6"/>
      <c r="AN2719" s="6"/>
      <c r="AO2719" s="6"/>
      <c r="AP2719" s="6"/>
      <c r="AQ2719" s="6"/>
      <c r="AR2719" s="6"/>
      <c r="AS2719" s="6"/>
      <c r="AT2719" s="6"/>
      <c r="AU2719" s="6"/>
      <c r="AV2719" s="6"/>
      <c r="AW2719" s="6"/>
      <c r="AX2719" s="6"/>
      <c r="AY2719" s="6"/>
      <c r="AZ2719" s="6"/>
      <c r="BA2719" s="6"/>
      <c r="BB2719" s="6"/>
      <c r="BC2719" s="6"/>
      <c r="BD2719" s="6"/>
      <c r="BE2719" s="6"/>
      <c r="BF2719" s="6"/>
      <c r="BG2719" s="6"/>
      <c r="BH2719" s="6"/>
      <c r="BI2719" s="6"/>
      <c r="BJ2719" s="6"/>
      <c r="BK2719" s="6"/>
    </row>
    <row r="2720" spans="34:63" s="19" customFormat="1">
      <c r="AH2720" s="6"/>
      <c r="AI2720" s="6"/>
      <c r="AJ2720" s="6"/>
      <c r="AK2720" s="6"/>
      <c r="AL2720" s="6"/>
      <c r="AM2720" s="6"/>
      <c r="AN2720" s="6"/>
      <c r="AO2720" s="6"/>
      <c r="AP2720" s="6"/>
      <c r="AQ2720" s="6"/>
      <c r="AR2720" s="6"/>
      <c r="AS2720" s="6"/>
      <c r="AT2720" s="6"/>
      <c r="AU2720" s="6"/>
      <c r="AV2720" s="6"/>
      <c r="AW2720" s="6"/>
      <c r="AX2720" s="6"/>
      <c r="AY2720" s="6"/>
      <c r="AZ2720" s="6"/>
      <c r="BA2720" s="6"/>
      <c r="BB2720" s="6"/>
      <c r="BC2720" s="6"/>
      <c r="BD2720" s="6"/>
      <c r="BE2720" s="6"/>
      <c r="BF2720" s="6"/>
      <c r="BG2720" s="6"/>
      <c r="BH2720" s="6"/>
      <c r="BI2720" s="6"/>
      <c r="BJ2720" s="6"/>
      <c r="BK2720" s="6"/>
    </row>
    <row r="2721" spans="34:63" s="19" customFormat="1">
      <c r="AH2721" s="6"/>
      <c r="AI2721" s="6"/>
      <c r="AJ2721" s="6"/>
      <c r="AK2721" s="6"/>
      <c r="AL2721" s="6"/>
      <c r="AM2721" s="6"/>
      <c r="AN2721" s="6"/>
      <c r="AO2721" s="6"/>
      <c r="AP2721" s="6"/>
      <c r="AQ2721" s="6"/>
      <c r="AR2721" s="6"/>
      <c r="AS2721" s="6"/>
      <c r="AT2721" s="6"/>
      <c r="AU2721" s="6"/>
      <c r="AV2721" s="6"/>
      <c r="AW2721" s="6"/>
      <c r="AX2721" s="6"/>
      <c r="AY2721" s="6"/>
      <c r="AZ2721" s="6"/>
      <c r="BA2721" s="6"/>
      <c r="BB2721" s="6"/>
      <c r="BC2721" s="6"/>
      <c r="BD2721" s="6"/>
      <c r="BE2721" s="6"/>
      <c r="BF2721" s="6"/>
      <c r="BG2721" s="6"/>
      <c r="BH2721" s="6"/>
      <c r="BI2721" s="6"/>
      <c r="BJ2721" s="6"/>
      <c r="BK2721" s="6"/>
    </row>
    <row r="2722" spans="34:63" s="19" customFormat="1">
      <c r="AH2722" s="6"/>
      <c r="AI2722" s="6"/>
      <c r="AJ2722" s="6"/>
      <c r="AK2722" s="6"/>
      <c r="AL2722" s="6"/>
      <c r="AM2722" s="6"/>
      <c r="AN2722" s="6"/>
      <c r="AO2722" s="6"/>
      <c r="AP2722" s="6"/>
      <c r="AQ2722" s="6"/>
      <c r="AR2722" s="6"/>
      <c r="AS2722" s="6"/>
      <c r="AT2722" s="6"/>
      <c r="AU2722" s="6"/>
      <c r="AV2722" s="6"/>
      <c r="AW2722" s="6"/>
      <c r="AX2722" s="6"/>
      <c r="AY2722" s="6"/>
      <c r="AZ2722" s="6"/>
      <c r="BA2722" s="6"/>
      <c r="BB2722" s="6"/>
      <c r="BC2722" s="6"/>
      <c r="BD2722" s="6"/>
      <c r="BE2722" s="6"/>
      <c r="BF2722" s="6"/>
      <c r="BG2722" s="6"/>
      <c r="BH2722" s="6"/>
      <c r="BI2722" s="6"/>
      <c r="BJ2722" s="6"/>
      <c r="BK2722" s="6"/>
    </row>
    <row r="2723" spans="34:63" s="19" customFormat="1">
      <c r="AH2723" s="6"/>
      <c r="AI2723" s="6"/>
      <c r="AJ2723" s="6"/>
      <c r="AK2723" s="6"/>
      <c r="AL2723" s="6"/>
      <c r="AM2723" s="6"/>
      <c r="AN2723" s="6"/>
      <c r="AO2723" s="6"/>
      <c r="AP2723" s="6"/>
      <c r="AQ2723" s="6"/>
      <c r="AR2723" s="6"/>
      <c r="AS2723" s="6"/>
      <c r="AT2723" s="6"/>
      <c r="AU2723" s="6"/>
      <c r="AV2723" s="6"/>
      <c r="AW2723" s="6"/>
      <c r="AX2723" s="6"/>
      <c r="AY2723" s="6"/>
      <c r="AZ2723" s="6"/>
      <c r="BA2723" s="6"/>
      <c r="BB2723" s="6"/>
      <c r="BC2723" s="6"/>
      <c r="BD2723" s="6"/>
      <c r="BE2723" s="6"/>
      <c r="BF2723" s="6"/>
      <c r="BG2723" s="6"/>
      <c r="BH2723" s="6"/>
      <c r="BI2723" s="6"/>
      <c r="BJ2723" s="6"/>
      <c r="BK2723" s="6"/>
    </row>
    <row r="2724" spans="34:63" s="19" customFormat="1">
      <c r="AH2724" s="6"/>
      <c r="AI2724" s="6"/>
      <c r="AJ2724" s="6"/>
      <c r="AK2724" s="6"/>
      <c r="AL2724" s="6"/>
      <c r="AM2724" s="6"/>
      <c r="AN2724" s="6"/>
      <c r="AO2724" s="6"/>
      <c r="AP2724" s="6"/>
      <c r="AQ2724" s="6"/>
      <c r="AR2724" s="6"/>
      <c r="AS2724" s="6"/>
      <c r="AT2724" s="6"/>
      <c r="AU2724" s="6"/>
      <c r="AV2724" s="6"/>
      <c r="AW2724" s="6"/>
      <c r="AX2724" s="6"/>
      <c r="AY2724" s="6"/>
      <c r="AZ2724" s="6"/>
      <c r="BA2724" s="6"/>
      <c r="BB2724" s="6"/>
      <c r="BC2724" s="6"/>
      <c r="BD2724" s="6"/>
      <c r="BE2724" s="6"/>
      <c r="BF2724" s="6"/>
      <c r="BG2724" s="6"/>
      <c r="BH2724" s="6"/>
      <c r="BI2724" s="6"/>
      <c r="BJ2724" s="6"/>
      <c r="BK2724" s="6"/>
    </row>
    <row r="2725" spans="34:63" s="19" customFormat="1">
      <c r="AH2725" s="6"/>
      <c r="AI2725" s="6"/>
      <c r="AJ2725" s="6"/>
      <c r="AK2725" s="6"/>
      <c r="AL2725" s="6"/>
      <c r="AM2725" s="6"/>
      <c r="AN2725" s="6"/>
      <c r="AO2725" s="6"/>
      <c r="AP2725" s="6"/>
      <c r="AQ2725" s="6"/>
      <c r="AR2725" s="6"/>
      <c r="AS2725" s="6"/>
      <c r="AT2725" s="6"/>
      <c r="AU2725" s="6"/>
      <c r="AV2725" s="6"/>
      <c r="AW2725" s="6"/>
      <c r="AX2725" s="6"/>
      <c r="AY2725" s="6"/>
      <c r="AZ2725" s="6"/>
      <c r="BA2725" s="6"/>
      <c r="BB2725" s="6"/>
      <c r="BC2725" s="6"/>
      <c r="BD2725" s="6"/>
      <c r="BE2725" s="6"/>
      <c r="BF2725" s="6"/>
      <c r="BG2725" s="6"/>
      <c r="BH2725" s="6"/>
      <c r="BI2725" s="6"/>
      <c r="BJ2725" s="6"/>
      <c r="BK2725" s="6"/>
    </row>
    <row r="2726" spans="34:63" s="19" customFormat="1">
      <c r="AH2726" s="6"/>
      <c r="AI2726" s="6"/>
      <c r="AJ2726" s="6"/>
      <c r="AK2726" s="6"/>
      <c r="AL2726" s="6"/>
      <c r="AM2726" s="6"/>
      <c r="AN2726" s="6"/>
      <c r="AO2726" s="6"/>
      <c r="AP2726" s="6"/>
      <c r="AQ2726" s="6"/>
      <c r="AR2726" s="6"/>
      <c r="AS2726" s="6"/>
      <c r="AT2726" s="6"/>
      <c r="AU2726" s="6"/>
      <c r="AV2726" s="6"/>
      <c r="AW2726" s="6"/>
      <c r="AX2726" s="6"/>
      <c r="AY2726" s="6"/>
      <c r="AZ2726" s="6"/>
      <c r="BA2726" s="6"/>
      <c r="BB2726" s="6"/>
      <c r="BC2726" s="6"/>
      <c r="BD2726" s="6"/>
      <c r="BE2726" s="6"/>
      <c r="BF2726" s="6"/>
      <c r="BG2726" s="6"/>
      <c r="BH2726" s="6"/>
      <c r="BI2726" s="6"/>
      <c r="BJ2726" s="6"/>
      <c r="BK2726" s="6"/>
    </row>
    <row r="2727" spans="34:63" s="19" customFormat="1">
      <c r="AH2727" s="6"/>
      <c r="AI2727" s="6"/>
      <c r="AJ2727" s="6"/>
      <c r="AK2727" s="6"/>
      <c r="AL2727" s="6"/>
      <c r="AM2727" s="6"/>
      <c r="AN2727" s="6"/>
      <c r="AO2727" s="6"/>
      <c r="AP2727" s="6"/>
      <c r="AQ2727" s="6"/>
      <c r="AR2727" s="6"/>
      <c r="AS2727" s="6"/>
      <c r="AT2727" s="6"/>
      <c r="AU2727" s="6"/>
      <c r="AV2727" s="6"/>
      <c r="AW2727" s="6"/>
      <c r="AX2727" s="6"/>
      <c r="AY2727" s="6"/>
      <c r="AZ2727" s="6"/>
      <c r="BA2727" s="6"/>
      <c r="BB2727" s="6"/>
      <c r="BC2727" s="6"/>
      <c r="BD2727" s="6"/>
      <c r="BE2727" s="6"/>
      <c r="BF2727" s="6"/>
      <c r="BG2727" s="6"/>
      <c r="BH2727" s="6"/>
      <c r="BI2727" s="6"/>
      <c r="BJ2727" s="6"/>
      <c r="BK2727" s="6"/>
    </row>
    <row r="2728" spans="34:63" s="19" customFormat="1">
      <c r="AH2728" s="6"/>
      <c r="AI2728" s="6"/>
      <c r="AJ2728" s="6"/>
      <c r="AK2728" s="6"/>
      <c r="AL2728" s="6"/>
      <c r="AM2728" s="6"/>
      <c r="AN2728" s="6"/>
      <c r="AO2728" s="6"/>
      <c r="AP2728" s="6"/>
      <c r="AQ2728" s="6"/>
      <c r="AR2728" s="6"/>
      <c r="AS2728" s="6"/>
      <c r="AT2728" s="6"/>
      <c r="AU2728" s="6"/>
      <c r="AV2728" s="6"/>
      <c r="AW2728" s="6"/>
      <c r="AX2728" s="6"/>
      <c r="AY2728" s="6"/>
      <c r="AZ2728" s="6"/>
      <c r="BA2728" s="6"/>
      <c r="BB2728" s="6"/>
      <c r="BC2728" s="6"/>
      <c r="BD2728" s="6"/>
      <c r="BE2728" s="6"/>
      <c r="BF2728" s="6"/>
      <c r="BG2728" s="6"/>
      <c r="BH2728" s="6"/>
      <c r="BI2728" s="6"/>
      <c r="BJ2728" s="6"/>
      <c r="BK2728" s="6"/>
    </row>
    <row r="2729" spans="34:63" s="19" customFormat="1">
      <c r="AH2729" s="6"/>
      <c r="AI2729" s="6"/>
      <c r="AJ2729" s="6"/>
      <c r="AK2729" s="6"/>
      <c r="AL2729" s="6"/>
      <c r="AM2729" s="6"/>
      <c r="AN2729" s="6"/>
      <c r="AO2729" s="6"/>
      <c r="AP2729" s="6"/>
      <c r="AQ2729" s="6"/>
      <c r="AR2729" s="6"/>
      <c r="AS2729" s="6"/>
      <c r="AT2729" s="6"/>
      <c r="AU2729" s="6"/>
      <c r="AV2729" s="6"/>
      <c r="AW2729" s="6"/>
      <c r="AX2729" s="6"/>
      <c r="AY2729" s="6"/>
      <c r="AZ2729" s="6"/>
      <c r="BA2729" s="6"/>
      <c r="BB2729" s="6"/>
      <c r="BC2729" s="6"/>
      <c r="BD2729" s="6"/>
      <c r="BE2729" s="6"/>
      <c r="BF2729" s="6"/>
      <c r="BG2729" s="6"/>
      <c r="BH2729" s="6"/>
      <c r="BI2729" s="6"/>
      <c r="BJ2729" s="6"/>
      <c r="BK2729" s="6"/>
    </row>
    <row r="2730" spans="34:63" s="19" customFormat="1">
      <c r="AH2730" s="6"/>
      <c r="AI2730" s="6"/>
      <c r="AJ2730" s="6"/>
      <c r="AK2730" s="6"/>
      <c r="AL2730" s="6"/>
      <c r="AM2730" s="6"/>
      <c r="AN2730" s="6"/>
      <c r="AO2730" s="6"/>
      <c r="AP2730" s="6"/>
      <c r="AQ2730" s="6"/>
      <c r="AR2730" s="6"/>
      <c r="AS2730" s="6"/>
      <c r="AT2730" s="6"/>
      <c r="AU2730" s="6"/>
      <c r="AV2730" s="6"/>
      <c r="AW2730" s="6"/>
      <c r="AX2730" s="6"/>
      <c r="AY2730" s="6"/>
      <c r="AZ2730" s="6"/>
      <c r="BA2730" s="6"/>
      <c r="BB2730" s="6"/>
      <c r="BC2730" s="6"/>
      <c r="BD2730" s="6"/>
      <c r="BE2730" s="6"/>
      <c r="BF2730" s="6"/>
      <c r="BG2730" s="6"/>
      <c r="BH2730" s="6"/>
      <c r="BI2730" s="6"/>
      <c r="BJ2730" s="6"/>
      <c r="BK2730" s="6"/>
    </row>
    <row r="2731" spans="34:63" s="19" customFormat="1">
      <c r="AH2731" s="6"/>
      <c r="AI2731" s="6"/>
      <c r="AJ2731" s="6"/>
      <c r="AK2731" s="6"/>
      <c r="AL2731" s="6"/>
      <c r="AM2731" s="6"/>
      <c r="AN2731" s="6"/>
      <c r="AO2731" s="6"/>
      <c r="AP2731" s="6"/>
      <c r="AQ2731" s="6"/>
      <c r="AR2731" s="6"/>
      <c r="AS2731" s="6"/>
      <c r="AT2731" s="6"/>
      <c r="AU2731" s="6"/>
      <c r="AV2731" s="6"/>
      <c r="AW2731" s="6"/>
      <c r="AX2731" s="6"/>
      <c r="AY2731" s="6"/>
      <c r="AZ2731" s="6"/>
      <c r="BA2731" s="6"/>
      <c r="BB2731" s="6"/>
      <c r="BC2731" s="6"/>
      <c r="BD2731" s="6"/>
      <c r="BE2731" s="6"/>
      <c r="BF2731" s="6"/>
      <c r="BG2731" s="6"/>
      <c r="BH2731" s="6"/>
      <c r="BI2731" s="6"/>
      <c r="BJ2731" s="6"/>
      <c r="BK2731" s="6"/>
    </row>
    <row r="2732" spans="34:63" s="19" customFormat="1">
      <c r="AH2732" s="6"/>
      <c r="AI2732" s="6"/>
      <c r="AJ2732" s="6"/>
      <c r="AK2732" s="6"/>
      <c r="AL2732" s="6"/>
      <c r="AM2732" s="6"/>
      <c r="AN2732" s="6"/>
      <c r="AO2732" s="6"/>
      <c r="AP2732" s="6"/>
      <c r="AQ2732" s="6"/>
      <c r="AR2732" s="6"/>
      <c r="AS2732" s="6"/>
      <c r="AT2732" s="6"/>
      <c r="AU2732" s="6"/>
      <c r="AV2732" s="6"/>
      <c r="AW2732" s="6"/>
      <c r="AX2732" s="6"/>
      <c r="AY2732" s="6"/>
      <c r="AZ2732" s="6"/>
      <c r="BA2732" s="6"/>
      <c r="BB2732" s="6"/>
      <c r="BC2732" s="6"/>
      <c r="BD2732" s="6"/>
      <c r="BE2732" s="6"/>
      <c r="BF2732" s="6"/>
      <c r="BG2732" s="6"/>
      <c r="BH2732" s="6"/>
      <c r="BI2732" s="6"/>
      <c r="BJ2732" s="6"/>
      <c r="BK2732" s="6"/>
    </row>
    <row r="2733" spans="34:63" s="19" customFormat="1">
      <c r="AH2733" s="6"/>
      <c r="AI2733" s="6"/>
      <c r="AJ2733" s="6"/>
      <c r="AK2733" s="6"/>
      <c r="AL2733" s="6"/>
      <c r="AM2733" s="6"/>
      <c r="AN2733" s="6"/>
      <c r="AO2733" s="6"/>
      <c r="AP2733" s="6"/>
      <c r="AQ2733" s="6"/>
      <c r="AR2733" s="6"/>
      <c r="AS2733" s="6"/>
      <c r="AT2733" s="6"/>
      <c r="AU2733" s="6"/>
      <c r="AV2733" s="6"/>
      <c r="AW2733" s="6"/>
      <c r="AX2733" s="6"/>
      <c r="AY2733" s="6"/>
      <c r="AZ2733" s="6"/>
      <c r="BA2733" s="6"/>
      <c r="BB2733" s="6"/>
      <c r="BC2733" s="6"/>
      <c r="BD2733" s="6"/>
      <c r="BE2733" s="6"/>
      <c r="BF2733" s="6"/>
      <c r="BG2733" s="6"/>
      <c r="BH2733" s="6"/>
      <c r="BI2733" s="6"/>
      <c r="BJ2733" s="6"/>
      <c r="BK2733" s="6"/>
    </row>
    <row r="2734" spans="34:63" s="19" customFormat="1">
      <c r="AH2734" s="6"/>
      <c r="AI2734" s="6"/>
      <c r="AJ2734" s="6"/>
      <c r="AK2734" s="6"/>
      <c r="AL2734" s="6"/>
      <c r="AM2734" s="6"/>
      <c r="AN2734" s="6"/>
      <c r="AO2734" s="6"/>
      <c r="AP2734" s="6"/>
      <c r="AQ2734" s="6"/>
      <c r="AR2734" s="6"/>
      <c r="AS2734" s="6"/>
      <c r="AT2734" s="6"/>
      <c r="AU2734" s="6"/>
      <c r="AV2734" s="6"/>
      <c r="AW2734" s="6"/>
      <c r="AX2734" s="6"/>
      <c r="AY2734" s="6"/>
      <c r="AZ2734" s="6"/>
      <c r="BA2734" s="6"/>
      <c r="BB2734" s="6"/>
      <c r="BC2734" s="6"/>
      <c r="BD2734" s="6"/>
      <c r="BE2734" s="6"/>
      <c r="BF2734" s="6"/>
      <c r="BG2734" s="6"/>
      <c r="BH2734" s="6"/>
      <c r="BI2734" s="6"/>
      <c r="BJ2734" s="6"/>
      <c r="BK2734" s="6"/>
    </row>
    <row r="2735" spans="34:63" s="19" customFormat="1">
      <c r="AH2735" s="6"/>
      <c r="AI2735" s="6"/>
      <c r="AJ2735" s="6"/>
      <c r="AK2735" s="6"/>
      <c r="AL2735" s="6"/>
      <c r="AM2735" s="6"/>
      <c r="AN2735" s="6"/>
      <c r="AO2735" s="6"/>
      <c r="AP2735" s="6"/>
      <c r="AQ2735" s="6"/>
      <c r="AR2735" s="6"/>
      <c r="AS2735" s="6"/>
      <c r="AT2735" s="6"/>
      <c r="AU2735" s="6"/>
      <c r="AV2735" s="6"/>
      <c r="AW2735" s="6"/>
      <c r="AX2735" s="6"/>
      <c r="AY2735" s="6"/>
      <c r="AZ2735" s="6"/>
      <c r="BA2735" s="6"/>
      <c r="BB2735" s="6"/>
      <c r="BC2735" s="6"/>
      <c r="BD2735" s="6"/>
      <c r="BE2735" s="6"/>
      <c r="BF2735" s="6"/>
      <c r="BG2735" s="6"/>
      <c r="BH2735" s="6"/>
      <c r="BI2735" s="6"/>
      <c r="BJ2735" s="6"/>
      <c r="BK2735" s="6"/>
    </row>
    <row r="2736" spans="34:63" s="19" customFormat="1">
      <c r="AH2736" s="6"/>
      <c r="AI2736" s="6"/>
      <c r="AJ2736" s="6"/>
      <c r="AK2736" s="6"/>
      <c r="AL2736" s="6"/>
      <c r="AM2736" s="6"/>
      <c r="AN2736" s="6"/>
      <c r="AO2736" s="6"/>
      <c r="AP2736" s="6"/>
      <c r="AQ2736" s="6"/>
      <c r="AR2736" s="6"/>
      <c r="AS2736" s="6"/>
      <c r="AT2736" s="6"/>
      <c r="AU2736" s="6"/>
      <c r="AV2736" s="6"/>
      <c r="AW2736" s="6"/>
      <c r="AX2736" s="6"/>
      <c r="AY2736" s="6"/>
      <c r="AZ2736" s="6"/>
      <c r="BA2736" s="6"/>
      <c r="BB2736" s="6"/>
      <c r="BC2736" s="6"/>
      <c r="BD2736" s="6"/>
      <c r="BE2736" s="6"/>
      <c r="BF2736" s="6"/>
      <c r="BG2736" s="6"/>
      <c r="BH2736" s="6"/>
      <c r="BI2736" s="6"/>
      <c r="BJ2736" s="6"/>
      <c r="BK2736" s="6"/>
    </row>
    <row r="2737" spans="34:63" s="19" customFormat="1">
      <c r="AH2737" s="6"/>
      <c r="AI2737" s="6"/>
      <c r="AJ2737" s="6"/>
      <c r="AK2737" s="6"/>
      <c r="AL2737" s="6"/>
      <c r="AM2737" s="6"/>
      <c r="AN2737" s="6"/>
      <c r="AO2737" s="6"/>
      <c r="AP2737" s="6"/>
      <c r="AQ2737" s="6"/>
      <c r="AR2737" s="6"/>
      <c r="AS2737" s="6"/>
      <c r="AT2737" s="6"/>
      <c r="AU2737" s="6"/>
      <c r="AV2737" s="6"/>
      <c r="AW2737" s="6"/>
      <c r="AX2737" s="6"/>
      <c r="AY2737" s="6"/>
      <c r="AZ2737" s="6"/>
      <c r="BA2737" s="6"/>
      <c r="BB2737" s="6"/>
      <c r="BC2737" s="6"/>
      <c r="BD2737" s="6"/>
      <c r="BE2737" s="6"/>
      <c r="BF2737" s="6"/>
      <c r="BG2737" s="6"/>
      <c r="BH2737" s="6"/>
      <c r="BI2737" s="6"/>
      <c r="BJ2737" s="6"/>
      <c r="BK2737" s="6"/>
    </row>
    <row r="2738" spans="34:63" s="19" customFormat="1">
      <c r="AH2738" s="6"/>
      <c r="AI2738" s="6"/>
      <c r="AJ2738" s="6"/>
      <c r="AK2738" s="6"/>
      <c r="AL2738" s="6"/>
      <c r="AM2738" s="6"/>
      <c r="AN2738" s="6"/>
      <c r="AO2738" s="6"/>
      <c r="AP2738" s="6"/>
      <c r="AQ2738" s="6"/>
      <c r="AR2738" s="6"/>
      <c r="AS2738" s="6"/>
      <c r="AT2738" s="6"/>
      <c r="AU2738" s="6"/>
      <c r="AV2738" s="6"/>
      <c r="AW2738" s="6"/>
      <c r="AX2738" s="6"/>
      <c r="AY2738" s="6"/>
      <c r="AZ2738" s="6"/>
      <c r="BA2738" s="6"/>
      <c r="BB2738" s="6"/>
      <c r="BC2738" s="6"/>
      <c r="BD2738" s="6"/>
      <c r="BE2738" s="6"/>
      <c r="BF2738" s="6"/>
      <c r="BG2738" s="6"/>
      <c r="BH2738" s="6"/>
      <c r="BI2738" s="6"/>
      <c r="BJ2738" s="6"/>
      <c r="BK2738" s="6"/>
    </row>
    <row r="2739" spans="34:63" s="19" customFormat="1">
      <c r="AH2739" s="6"/>
      <c r="AI2739" s="6"/>
      <c r="AJ2739" s="6"/>
      <c r="AK2739" s="6"/>
      <c r="AL2739" s="6"/>
      <c r="AM2739" s="6"/>
      <c r="AN2739" s="6"/>
      <c r="AO2739" s="6"/>
      <c r="AP2739" s="6"/>
      <c r="AQ2739" s="6"/>
      <c r="AR2739" s="6"/>
      <c r="AS2739" s="6"/>
      <c r="AT2739" s="6"/>
      <c r="AU2739" s="6"/>
      <c r="AV2739" s="6"/>
      <c r="AW2739" s="6"/>
      <c r="AX2739" s="6"/>
      <c r="AY2739" s="6"/>
      <c r="AZ2739" s="6"/>
      <c r="BA2739" s="6"/>
      <c r="BB2739" s="6"/>
      <c r="BC2739" s="6"/>
      <c r="BD2739" s="6"/>
      <c r="BE2739" s="6"/>
      <c r="BF2739" s="6"/>
      <c r="BG2739" s="6"/>
      <c r="BH2739" s="6"/>
      <c r="BI2739" s="6"/>
      <c r="BJ2739" s="6"/>
      <c r="BK2739" s="6"/>
    </row>
    <row r="2740" spans="34:63" s="19" customFormat="1">
      <c r="AH2740" s="6"/>
      <c r="AI2740" s="6"/>
      <c r="AJ2740" s="6"/>
      <c r="AK2740" s="6"/>
      <c r="AL2740" s="6"/>
      <c r="AM2740" s="6"/>
      <c r="AN2740" s="6"/>
      <c r="AO2740" s="6"/>
      <c r="AP2740" s="6"/>
      <c r="AQ2740" s="6"/>
      <c r="AR2740" s="6"/>
      <c r="AS2740" s="6"/>
      <c r="AT2740" s="6"/>
      <c r="AU2740" s="6"/>
      <c r="AV2740" s="6"/>
      <c r="AW2740" s="6"/>
      <c r="AX2740" s="6"/>
      <c r="AY2740" s="6"/>
      <c r="AZ2740" s="6"/>
      <c r="BA2740" s="6"/>
      <c r="BB2740" s="6"/>
      <c r="BC2740" s="6"/>
      <c r="BD2740" s="6"/>
      <c r="BE2740" s="6"/>
      <c r="BF2740" s="6"/>
      <c r="BG2740" s="6"/>
      <c r="BH2740" s="6"/>
      <c r="BI2740" s="6"/>
      <c r="BJ2740" s="6"/>
      <c r="BK2740" s="6"/>
    </row>
    <row r="2741" spans="34:63" s="19" customFormat="1">
      <c r="AH2741" s="6"/>
      <c r="AI2741" s="6"/>
      <c r="AJ2741" s="6"/>
      <c r="AK2741" s="6"/>
      <c r="AL2741" s="6"/>
      <c r="AM2741" s="6"/>
      <c r="AN2741" s="6"/>
      <c r="AO2741" s="6"/>
      <c r="AP2741" s="6"/>
      <c r="AQ2741" s="6"/>
      <c r="AR2741" s="6"/>
      <c r="AS2741" s="6"/>
      <c r="AT2741" s="6"/>
      <c r="AU2741" s="6"/>
      <c r="AV2741" s="6"/>
      <c r="AW2741" s="6"/>
      <c r="AX2741" s="6"/>
      <c r="AY2741" s="6"/>
      <c r="AZ2741" s="6"/>
      <c r="BA2741" s="6"/>
      <c r="BB2741" s="6"/>
      <c r="BC2741" s="6"/>
      <c r="BD2741" s="6"/>
      <c r="BE2741" s="6"/>
      <c r="BF2741" s="6"/>
      <c r="BG2741" s="6"/>
      <c r="BH2741" s="6"/>
      <c r="BI2741" s="6"/>
      <c r="BJ2741" s="6"/>
      <c r="BK2741" s="6"/>
    </row>
    <row r="2742" spans="34:63" s="19" customFormat="1">
      <c r="AH2742" s="6"/>
      <c r="AI2742" s="6"/>
      <c r="AJ2742" s="6"/>
      <c r="AK2742" s="6"/>
      <c r="AL2742" s="6"/>
      <c r="AM2742" s="6"/>
      <c r="AN2742" s="6"/>
      <c r="AO2742" s="6"/>
      <c r="AP2742" s="6"/>
      <c r="AQ2742" s="6"/>
      <c r="AR2742" s="6"/>
      <c r="AS2742" s="6"/>
      <c r="AT2742" s="6"/>
      <c r="AU2742" s="6"/>
      <c r="AV2742" s="6"/>
      <c r="AW2742" s="6"/>
      <c r="AX2742" s="6"/>
      <c r="AY2742" s="6"/>
      <c r="AZ2742" s="6"/>
      <c r="BA2742" s="6"/>
      <c r="BB2742" s="6"/>
      <c r="BC2742" s="6"/>
      <c r="BD2742" s="6"/>
      <c r="BE2742" s="6"/>
      <c r="BF2742" s="6"/>
      <c r="BG2742" s="6"/>
      <c r="BH2742" s="6"/>
      <c r="BI2742" s="6"/>
      <c r="BJ2742" s="6"/>
      <c r="BK2742" s="6"/>
    </row>
    <row r="2743" spans="34:63" s="19" customFormat="1">
      <c r="AH2743" s="6"/>
      <c r="AI2743" s="6"/>
      <c r="AJ2743" s="6"/>
      <c r="AK2743" s="6"/>
      <c r="AL2743" s="6"/>
      <c r="AM2743" s="6"/>
      <c r="AN2743" s="6"/>
      <c r="AO2743" s="6"/>
      <c r="AP2743" s="6"/>
      <c r="AQ2743" s="6"/>
      <c r="AR2743" s="6"/>
      <c r="AS2743" s="6"/>
      <c r="AT2743" s="6"/>
      <c r="AU2743" s="6"/>
      <c r="AV2743" s="6"/>
      <c r="AW2743" s="6"/>
      <c r="AX2743" s="6"/>
      <c r="AY2743" s="6"/>
      <c r="AZ2743" s="6"/>
      <c r="BA2743" s="6"/>
      <c r="BB2743" s="6"/>
      <c r="BC2743" s="6"/>
      <c r="BD2743" s="6"/>
      <c r="BE2743" s="6"/>
      <c r="BF2743" s="6"/>
      <c r="BG2743" s="6"/>
      <c r="BH2743" s="6"/>
      <c r="BI2743" s="6"/>
      <c r="BJ2743" s="6"/>
      <c r="BK2743" s="6"/>
    </row>
    <row r="2744" spans="34:63" s="19" customFormat="1">
      <c r="AH2744" s="6"/>
      <c r="AI2744" s="6"/>
      <c r="AJ2744" s="6"/>
      <c r="AK2744" s="6"/>
      <c r="AL2744" s="6"/>
      <c r="AM2744" s="6"/>
      <c r="AN2744" s="6"/>
      <c r="AO2744" s="6"/>
      <c r="AP2744" s="6"/>
      <c r="AQ2744" s="6"/>
      <c r="AR2744" s="6"/>
      <c r="AS2744" s="6"/>
      <c r="AT2744" s="6"/>
      <c r="AU2744" s="6"/>
      <c r="AV2744" s="6"/>
      <c r="AW2744" s="6"/>
      <c r="AX2744" s="6"/>
      <c r="AY2744" s="6"/>
      <c r="AZ2744" s="6"/>
      <c r="BA2744" s="6"/>
      <c r="BB2744" s="6"/>
      <c r="BC2744" s="6"/>
      <c r="BD2744" s="6"/>
      <c r="BE2744" s="6"/>
      <c r="BF2744" s="6"/>
      <c r="BG2744" s="6"/>
      <c r="BH2744" s="6"/>
      <c r="BI2744" s="6"/>
      <c r="BJ2744" s="6"/>
      <c r="BK2744" s="6"/>
    </row>
    <row r="2745" spans="34:63" s="19" customFormat="1">
      <c r="AH2745" s="6"/>
      <c r="AI2745" s="6"/>
      <c r="AJ2745" s="6"/>
      <c r="AK2745" s="6"/>
      <c r="AL2745" s="6"/>
      <c r="AM2745" s="6"/>
      <c r="AN2745" s="6"/>
      <c r="AO2745" s="6"/>
      <c r="AP2745" s="6"/>
      <c r="AQ2745" s="6"/>
      <c r="AR2745" s="6"/>
      <c r="AS2745" s="6"/>
      <c r="AT2745" s="6"/>
      <c r="AU2745" s="6"/>
      <c r="AV2745" s="6"/>
      <c r="AW2745" s="6"/>
      <c r="AX2745" s="6"/>
      <c r="AY2745" s="6"/>
      <c r="AZ2745" s="6"/>
      <c r="BA2745" s="6"/>
      <c r="BB2745" s="6"/>
      <c r="BC2745" s="6"/>
      <c r="BD2745" s="6"/>
      <c r="BE2745" s="6"/>
      <c r="BF2745" s="6"/>
      <c r="BG2745" s="6"/>
      <c r="BH2745" s="6"/>
      <c r="BI2745" s="6"/>
      <c r="BJ2745" s="6"/>
      <c r="BK2745" s="6"/>
    </row>
    <row r="2746" spans="34:63" s="19" customFormat="1">
      <c r="AH2746" s="6"/>
      <c r="AI2746" s="6"/>
      <c r="AJ2746" s="6"/>
      <c r="AK2746" s="6"/>
      <c r="AL2746" s="6"/>
      <c r="AM2746" s="6"/>
      <c r="AN2746" s="6"/>
      <c r="AO2746" s="6"/>
      <c r="AP2746" s="6"/>
      <c r="AQ2746" s="6"/>
      <c r="AR2746" s="6"/>
      <c r="AS2746" s="6"/>
      <c r="AT2746" s="6"/>
      <c r="AU2746" s="6"/>
      <c r="AV2746" s="6"/>
      <c r="AW2746" s="6"/>
      <c r="AX2746" s="6"/>
      <c r="AY2746" s="6"/>
      <c r="AZ2746" s="6"/>
      <c r="BA2746" s="6"/>
      <c r="BB2746" s="6"/>
      <c r="BC2746" s="6"/>
      <c r="BD2746" s="6"/>
      <c r="BE2746" s="6"/>
      <c r="BF2746" s="6"/>
      <c r="BG2746" s="6"/>
      <c r="BH2746" s="6"/>
      <c r="BI2746" s="6"/>
      <c r="BJ2746" s="6"/>
      <c r="BK2746" s="6"/>
    </row>
    <row r="2747" spans="34:63" s="19" customFormat="1">
      <c r="AH2747" s="6"/>
      <c r="AI2747" s="6"/>
      <c r="AJ2747" s="6"/>
      <c r="AK2747" s="6"/>
      <c r="AL2747" s="6"/>
      <c r="AM2747" s="6"/>
      <c r="AN2747" s="6"/>
      <c r="AO2747" s="6"/>
      <c r="AP2747" s="6"/>
      <c r="AQ2747" s="6"/>
      <c r="AR2747" s="6"/>
      <c r="AS2747" s="6"/>
      <c r="AT2747" s="6"/>
      <c r="AU2747" s="6"/>
      <c r="AV2747" s="6"/>
      <c r="AW2747" s="6"/>
      <c r="AX2747" s="6"/>
      <c r="AY2747" s="6"/>
      <c r="AZ2747" s="6"/>
      <c r="BA2747" s="6"/>
      <c r="BB2747" s="6"/>
      <c r="BC2747" s="6"/>
      <c r="BD2747" s="6"/>
      <c r="BE2747" s="6"/>
      <c r="BF2747" s="6"/>
      <c r="BG2747" s="6"/>
      <c r="BH2747" s="6"/>
      <c r="BI2747" s="6"/>
      <c r="BJ2747" s="6"/>
      <c r="BK2747" s="6"/>
    </row>
    <row r="2748" spans="34:63" s="19" customFormat="1">
      <c r="AH2748" s="6"/>
      <c r="AI2748" s="6"/>
      <c r="AJ2748" s="6"/>
      <c r="AK2748" s="6"/>
      <c r="AL2748" s="6"/>
      <c r="AM2748" s="6"/>
      <c r="AN2748" s="6"/>
      <c r="AO2748" s="6"/>
      <c r="AP2748" s="6"/>
      <c r="AQ2748" s="6"/>
      <c r="AR2748" s="6"/>
      <c r="AS2748" s="6"/>
      <c r="AT2748" s="6"/>
      <c r="AU2748" s="6"/>
      <c r="AV2748" s="6"/>
      <c r="AW2748" s="6"/>
      <c r="AX2748" s="6"/>
      <c r="AY2748" s="6"/>
      <c r="AZ2748" s="6"/>
      <c r="BA2748" s="6"/>
      <c r="BB2748" s="6"/>
      <c r="BC2748" s="6"/>
      <c r="BD2748" s="6"/>
      <c r="BE2748" s="6"/>
      <c r="BF2748" s="6"/>
      <c r="BG2748" s="6"/>
      <c r="BH2748" s="6"/>
      <c r="BI2748" s="6"/>
      <c r="BJ2748" s="6"/>
      <c r="BK2748" s="6"/>
    </row>
    <row r="2749" spans="34:63" s="19" customFormat="1">
      <c r="AH2749" s="6"/>
      <c r="AI2749" s="6"/>
      <c r="AJ2749" s="6"/>
      <c r="AK2749" s="6"/>
      <c r="AL2749" s="6"/>
      <c r="AM2749" s="6"/>
      <c r="AN2749" s="6"/>
      <c r="AO2749" s="6"/>
      <c r="AP2749" s="6"/>
      <c r="AQ2749" s="6"/>
      <c r="AR2749" s="6"/>
      <c r="AS2749" s="6"/>
      <c r="AT2749" s="6"/>
      <c r="AU2749" s="6"/>
      <c r="AV2749" s="6"/>
      <c r="AW2749" s="6"/>
      <c r="AX2749" s="6"/>
      <c r="AY2749" s="6"/>
      <c r="AZ2749" s="6"/>
      <c r="BA2749" s="6"/>
      <c r="BB2749" s="6"/>
      <c r="BC2749" s="6"/>
      <c r="BD2749" s="6"/>
      <c r="BE2749" s="6"/>
      <c r="BF2749" s="6"/>
      <c r="BG2749" s="6"/>
      <c r="BH2749" s="6"/>
      <c r="BI2749" s="6"/>
      <c r="BJ2749" s="6"/>
      <c r="BK2749" s="6"/>
    </row>
    <row r="2750" spans="34:63" s="19" customFormat="1">
      <c r="AH2750" s="6"/>
      <c r="AI2750" s="6"/>
      <c r="AJ2750" s="6"/>
      <c r="AK2750" s="6"/>
      <c r="AL2750" s="6"/>
      <c r="AM2750" s="6"/>
      <c r="AN2750" s="6"/>
      <c r="AO2750" s="6"/>
      <c r="AP2750" s="6"/>
      <c r="AQ2750" s="6"/>
      <c r="AR2750" s="6"/>
      <c r="AS2750" s="6"/>
      <c r="AT2750" s="6"/>
      <c r="AU2750" s="6"/>
      <c r="AV2750" s="6"/>
      <c r="AW2750" s="6"/>
      <c r="AX2750" s="6"/>
      <c r="AY2750" s="6"/>
      <c r="AZ2750" s="6"/>
      <c r="BA2750" s="6"/>
      <c r="BB2750" s="6"/>
      <c r="BC2750" s="6"/>
      <c r="BD2750" s="6"/>
      <c r="BE2750" s="6"/>
      <c r="BF2750" s="6"/>
      <c r="BG2750" s="6"/>
      <c r="BH2750" s="6"/>
      <c r="BI2750" s="6"/>
      <c r="BJ2750" s="6"/>
      <c r="BK2750" s="6"/>
    </row>
    <row r="2751" spans="34:63" s="19" customFormat="1">
      <c r="AH2751" s="6"/>
      <c r="AI2751" s="6"/>
      <c r="AJ2751" s="6"/>
      <c r="AK2751" s="6"/>
      <c r="AL2751" s="6"/>
      <c r="AM2751" s="6"/>
      <c r="AN2751" s="6"/>
      <c r="AO2751" s="6"/>
      <c r="AP2751" s="6"/>
      <c r="AQ2751" s="6"/>
      <c r="AR2751" s="6"/>
      <c r="AS2751" s="6"/>
      <c r="AT2751" s="6"/>
      <c r="AU2751" s="6"/>
      <c r="AV2751" s="6"/>
      <c r="AW2751" s="6"/>
      <c r="AX2751" s="6"/>
      <c r="AY2751" s="6"/>
      <c r="AZ2751" s="6"/>
      <c r="BA2751" s="6"/>
      <c r="BB2751" s="6"/>
      <c r="BC2751" s="6"/>
      <c r="BD2751" s="6"/>
      <c r="BE2751" s="6"/>
      <c r="BF2751" s="6"/>
      <c r="BG2751" s="6"/>
      <c r="BH2751" s="6"/>
      <c r="BI2751" s="6"/>
      <c r="BJ2751" s="6"/>
      <c r="BK2751" s="6"/>
    </row>
    <row r="2752" spans="34:63" s="19" customFormat="1">
      <c r="AH2752" s="6"/>
      <c r="AI2752" s="6"/>
      <c r="AJ2752" s="6"/>
      <c r="AK2752" s="6"/>
      <c r="AL2752" s="6"/>
      <c r="AM2752" s="6"/>
      <c r="AN2752" s="6"/>
      <c r="AO2752" s="6"/>
      <c r="AP2752" s="6"/>
      <c r="AQ2752" s="6"/>
      <c r="AR2752" s="6"/>
      <c r="AS2752" s="6"/>
      <c r="AT2752" s="6"/>
      <c r="AU2752" s="6"/>
      <c r="AV2752" s="6"/>
      <c r="AW2752" s="6"/>
      <c r="AX2752" s="6"/>
      <c r="AY2752" s="6"/>
      <c r="AZ2752" s="6"/>
      <c r="BA2752" s="6"/>
      <c r="BB2752" s="6"/>
      <c r="BC2752" s="6"/>
      <c r="BD2752" s="6"/>
      <c r="BE2752" s="6"/>
      <c r="BF2752" s="6"/>
      <c r="BG2752" s="6"/>
      <c r="BH2752" s="6"/>
      <c r="BI2752" s="6"/>
      <c r="BJ2752" s="6"/>
      <c r="BK2752" s="6"/>
    </row>
    <row r="2753" spans="34:63" s="19" customFormat="1">
      <c r="AH2753" s="6"/>
      <c r="AI2753" s="6"/>
      <c r="AJ2753" s="6"/>
      <c r="AK2753" s="6"/>
      <c r="AL2753" s="6"/>
      <c r="AM2753" s="6"/>
      <c r="AN2753" s="6"/>
      <c r="AO2753" s="6"/>
      <c r="AP2753" s="6"/>
      <c r="AQ2753" s="6"/>
      <c r="AR2753" s="6"/>
      <c r="AS2753" s="6"/>
      <c r="AT2753" s="6"/>
      <c r="AU2753" s="6"/>
      <c r="AV2753" s="6"/>
      <c r="AW2753" s="6"/>
      <c r="AX2753" s="6"/>
      <c r="AY2753" s="6"/>
      <c r="AZ2753" s="6"/>
      <c r="BA2753" s="6"/>
      <c r="BB2753" s="6"/>
      <c r="BC2753" s="6"/>
      <c r="BD2753" s="6"/>
      <c r="BE2753" s="6"/>
      <c r="BF2753" s="6"/>
      <c r="BG2753" s="6"/>
      <c r="BH2753" s="6"/>
      <c r="BI2753" s="6"/>
      <c r="BJ2753" s="6"/>
      <c r="BK2753" s="6"/>
    </row>
    <row r="2754" spans="34:63" s="19" customFormat="1">
      <c r="AH2754" s="6"/>
      <c r="AI2754" s="6"/>
      <c r="AJ2754" s="6"/>
      <c r="AK2754" s="6"/>
      <c r="AL2754" s="6"/>
      <c r="AM2754" s="6"/>
      <c r="AN2754" s="6"/>
      <c r="AO2754" s="6"/>
      <c r="AP2754" s="6"/>
      <c r="AQ2754" s="6"/>
      <c r="AR2754" s="6"/>
      <c r="AS2754" s="6"/>
      <c r="AT2754" s="6"/>
      <c r="AU2754" s="6"/>
      <c r="AV2754" s="6"/>
      <c r="AW2754" s="6"/>
      <c r="AX2754" s="6"/>
      <c r="AY2754" s="6"/>
      <c r="AZ2754" s="6"/>
      <c r="BA2754" s="6"/>
      <c r="BB2754" s="6"/>
      <c r="BC2754" s="6"/>
      <c r="BD2754" s="6"/>
      <c r="BE2754" s="6"/>
      <c r="BF2754" s="6"/>
      <c r="BG2754" s="6"/>
      <c r="BH2754" s="6"/>
      <c r="BI2754" s="6"/>
      <c r="BJ2754" s="6"/>
      <c r="BK2754" s="6"/>
    </row>
    <row r="2755" spans="34:63" s="19" customFormat="1">
      <c r="AH2755" s="6"/>
      <c r="AI2755" s="6"/>
      <c r="AJ2755" s="6"/>
      <c r="AK2755" s="6"/>
      <c r="AL2755" s="6"/>
      <c r="AM2755" s="6"/>
      <c r="AN2755" s="6"/>
      <c r="AO2755" s="6"/>
      <c r="AP2755" s="6"/>
      <c r="AQ2755" s="6"/>
      <c r="AR2755" s="6"/>
      <c r="AS2755" s="6"/>
      <c r="AT2755" s="6"/>
      <c r="AU2755" s="6"/>
      <c r="AV2755" s="6"/>
      <c r="AW2755" s="6"/>
      <c r="AX2755" s="6"/>
      <c r="AY2755" s="6"/>
      <c r="AZ2755" s="6"/>
      <c r="BA2755" s="6"/>
      <c r="BB2755" s="6"/>
      <c r="BC2755" s="6"/>
      <c r="BD2755" s="6"/>
      <c r="BE2755" s="6"/>
      <c r="BF2755" s="6"/>
      <c r="BG2755" s="6"/>
      <c r="BH2755" s="6"/>
      <c r="BI2755" s="6"/>
      <c r="BJ2755" s="6"/>
      <c r="BK2755" s="6"/>
    </row>
    <row r="2756" spans="34:63" s="19" customFormat="1">
      <c r="AH2756" s="6"/>
      <c r="AI2756" s="6"/>
      <c r="AJ2756" s="6"/>
      <c r="AK2756" s="6"/>
      <c r="AL2756" s="6"/>
      <c r="AM2756" s="6"/>
      <c r="AN2756" s="6"/>
      <c r="AO2756" s="6"/>
      <c r="AP2756" s="6"/>
      <c r="AQ2756" s="6"/>
      <c r="AR2756" s="6"/>
      <c r="AS2756" s="6"/>
      <c r="AT2756" s="6"/>
      <c r="AU2756" s="6"/>
      <c r="AV2756" s="6"/>
      <c r="AW2756" s="6"/>
      <c r="AX2756" s="6"/>
      <c r="AY2756" s="6"/>
      <c r="AZ2756" s="6"/>
      <c r="BA2756" s="6"/>
      <c r="BB2756" s="6"/>
      <c r="BC2756" s="6"/>
      <c r="BD2756" s="6"/>
      <c r="BE2756" s="6"/>
      <c r="BF2756" s="6"/>
      <c r="BG2756" s="6"/>
      <c r="BH2756" s="6"/>
      <c r="BI2756" s="6"/>
      <c r="BJ2756" s="6"/>
      <c r="BK2756" s="6"/>
    </row>
    <row r="2757" spans="34:63" s="19" customFormat="1">
      <c r="AH2757" s="6"/>
      <c r="AI2757" s="6"/>
      <c r="AJ2757" s="6"/>
      <c r="AK2757" s="6"/>
      <c r="AL2757" s="6"/>
      <c r="AM2757" s="6"/>
      <c r="AN2757" s="6"/>
      <c r="AO2757" s="6"/>
      <c r="AP2757" s="6"/>
      <c r="AQ2757" s="6"/>
      <c r="AR2757" s="6"/>
      <c r="AS2757" s="6"/>
      <c r="AT2757" s="6"/>
      <c r="AU2757" s="6"/>
      <c r="AV2757" s="6"/>
      <c r="AW2757" s="6"/>
      <c r="AX2757" s="6"/>
      <c r="AY2757" s="6"/>
      <c r="AZ2757" s="6"/>
      <c r="BA2757" s="6"/>
      <c r="BB2757" s="6"/>
      <c r="BC2757" s="6"/>
      <c r="BD2757" s="6"/>
      <c r="BE2757" s="6"/>
      <c r="BF2757" s="6"/>
      <c r="BG2757" s="6"/>
      <c r="BH2757" s="6"/>
      <c r="BI2757" s="6"/>
      <c r="BJ2757" s="6"/>
      <c r="BK2757" s="6"/>
    </row>
    <row r="2758" spans="34:63" s="19" customFormat="1">
      <c r="AH2758" s="6"/>
      <c r="AI2758" s="6"/>
      <c r="AJ2758" s="6"/>
      <c r="AK2758" s="6"/>
      <c r="AL2758" s="6"/>
      <c r="AM2758" s="6"/>
      <c r="AN2758" s="6"/>
      <c r="AO2758" s="6"/>
      <c r="AP2758" s="6"/>
      <c r="AQ2758" s="6"/>
      <c r="AR2758" s="6"/>
      <c r="AS2758" s="6"/>
      <c r="AT2758" s="6"/>
      <c r="AU2758" s="6"/>
      <c r="AV2758" s="6"/>
      <c r="AW2758" s="6"/>
      <c r="AX2758" s="6"/>
      <c r="AY2758" s="6"/>
      <c r="AZ2758" s="6"/>
      <c r="BA2758" s="6"/>
      <c r="BB2758" s="6"/>
      <c r="BC2758" s="6"/>
      <c r="BD2758" s="6"/>
      <c r="BE2758" s="6"/>
      <c r="BF2758" s="6"/>
      <c r="BG2758" s="6"/>
      <c r="BH2758" s="6"/>
      <c r="BI2758" s="6"/>
      <c r="BJ2758" s="6"/>
      <c r="BK2758" s="6"/>
    </row>
    <row r="2759" spans="34:63" s="19" customFormat="1">
      <c r="AH2759" s="6"/>
      <c r="AI2759" s="6"/>
      <c r="AJ2759" s="6"/>
      <c r="AK2759" s="6"/>
      <c r="AL2759" s="6"/>
      <c r="AM2759" s="6"/>
      <c r="AN2759" s="6"/>
      <c r="AO2759" s="6"/>
      <c r="AP2759" s="6"/>
      <c r="AQ2759" s="6"/>
      <c r="AR2759" s="6"/>
      <c r="AS2759" s="6"/>
      <c r="AT2759" s="6"/>
      <c r="AU2759" s="6"/>
      <c r="AV2759" s="6"/>
      <c r="AW2759" s="6"/>
      <c r="AX2759" s="6"/>
      <c r="AY2759" s="6"/>
      <c r="AZ2759" s="6"/>
      <c r="BA2759" s="6"/>
      <c r="BB2759" s="6"/>
      <c r="BC2759" s="6"/>
      <c r="BD2759" s="6"/>
      <c r="BE2759" s="6"/>
      <c r="BF2759" s="6"/>
      <c r="BG2759" s="6"/>
      <c r="BH2759" s="6"/>
      <c r="BI2759" s="6"/>
      <c r="BJ2759" s="6"/>
      <c r="BK2759" s="6"/>
    </row>
    <row r="2760" spans="34:63" s="19" customFormat="1">
      <c r="AH2760" s="6"/>
      <c r="AI2760" s="6"/>
      <c r="AJ2760" s="6"/>
      <c r="AK2760" s="6"/>
      <c r="AL2760" s="6"/>
      <c r="AM2760" s="6"/>
      <c r="AN2760" s="6"/>
      <c r="AO2760" s="6"/>
      <c r="AP2760" s="6"/>
      <c r="AQ2760" s="6"/>
      <c r="AR2760" s="6"/>
      <c r="AS2760" s="6"/>
      <c r="AT2760" s="6"/>
      <c r="AU2760" s="6"/>
      <c r="AV2760" s="6"/>
      <c r="AW2760" s="6"/>
      <c r="AX2760" s="6"/>
      <c r="AY2760" s="6"/>
      <c r="AZ2760" s="6"/>
      <c r="BA2760" s="6"/>
      <c r="BB2760" s="6"/>
      <c r="BC2760" s="6"/>
      <c r="BD2760" s="6"/>
      <c r="BE2760" s="6"/>
      <c r="BF2760" s="6"/>
      <c r="BG2760" s="6"/>
      <c r="BH2760" s="6"/>
      <c r="BI2760" s="6"/>
      <c r="BJ2760" s="6"/>
      <c r="BK2760" s="6"/>
    </row>
    <row r="2761" spans="34:63" s="19" customFormat="1">
      <c r="AH2761" s="6"/>
      <c r="AI2761" s="6"/>
      <c r="AJ2761" s="6"/>
      <c r="AK2761" s="6"/>
      <c r="AL2761" s="6"/>
      <c r="AM2761" s="6"/>
      <c r="AN2761" s="6"/>
      <c r="AO2761" s="6"/>
      <c r="AP2761" s="6"/>
      <c r="AQ2761" s="6"/>
      <c r="AR2761" s="6"/>
      <c r="AS2761" s="6"/>
      <c r="AT2761" s="6"/>
      <c r="AU2761" s="6"/>
      <c r="AV2761" s="6"/>
      <c r="AW2761" s="6"/>
      <c r="AX2761" s="6"/>
      <c r="AY2761" s="6"/>
      <c r="AZ2761" s="6"/>
      <c r="BA2761" s="6"/>
      <c r="BB2761" s="6"/>
      <c r="BC2761" s="6"/>
      <c r="BD2761" s="6"/>
      <c r="BE2761" s="6"/>
      <c r="BF2761" s="6"/>
      <c r="BG2761" s="6"/>
      <c r="BH2761" s="6"/>
      <c r="BI2761" s="6"/>
      <c r="BJ2761" s="6"/>
      <c r="BK2761" s="6"/>
    </row>
    <row r="2762" spans="34:63" s="19" customFormat="1">
      <c r="AH2762" s="6"/>
      <c r="AI2762" s="6"/>
      <c r="AJ2762" s="6"/>
      <c r="AK2762" s="6"/>
      <c r="AL2762" s="6"/>
      <c r="AM2762" s="6"/>
      <c r="AN2762" s="6"/>
      <c r="AO2762" s="6"/>
      <c r="AP2762" s="6"/>
      <c r="AQ2762" s="6"/>
      <c r="AR2762" s="6"/>
      <c r="AS2762" s="6"/>
      <c r="AT2762" s="6"/>
      <c r="AU2762" s="6"/>
      <c r="AV2762" s="6"/>
      <c r="AW2762" s="6"/>
      <c r="AX2762" s="6"/>
      <c r="AY2762" s="6"/>
      <c r="AZ2762" s="6"/>
      <c r="BA2762" s="6"/>
      <c r="BB2762" s="6"/>
      <c r="BC2762" s="6"/>
      <c r="BD2762" s="6"/>
      <c r="BE2762" s="6"/>
      <c r="BF2762" s="6"/>
      <c r="BG2762" s="6"/>
      <c r="BH2762" s="6"/>
      <c r="BI2762" s="6"/>
      <c r="BJ2762" s="6"/>
      <c r="BK2762" s="6"/>
    </row>
    <row r="2763" spans="34:63" s="19" customFormat="1">
      <c r="AH2763" s="6"/>
      <c r="AI2763" s="6"/>
      <c r="AJ2763" s="6"/>
      <c r="AK2763" s="6"/>
      <c r="AL2763" s="6"/>
      <c r="AM2763" s="6"/>
      <c r="AN2763" s="6"/>
      <c r="AO2763" s="6"/>
      <c r="AP2763" s="6"/>
      <c r="AQ2763" s="6"/>
      <c r="AR2763" s="6"/>
      <c r="AS2763" s="6"/>
      <c r="AT2763" s="6"/>
      <c r="AU2763" s="6"/>
      <c r="AV2763" s="6"/>
      <c r="AW2763" s="6"/>
      <c r="AX2763" s="6"/>
      <c r="AY2763" s="6"/>
      <c r="AZ2763" s="6"/>
      <c r="BA2763" s="6"/>
      <c r="BB2763" s="6"/>
      <c r="BC2763" s="6"/>
      <c r="BD2763" s="6"/>
      <c r="BE2763" s="6"/>
      <c r="BF2763" s="6"/>
      <c r="BG2763" s="6"/>
      <c r="BH2763" s="6"/>
      <c r="BI2763" s="6"/>
      <c r="BJ2763" s="6"/>
      <c r="BK2763" s="6"/>
    </row>
    <row r="2764" spans="34:63" s="19" customFormat="1">
      <c r="AH2764" s="6"/>
      <c r="AI2764" s="6"/>
      <c r="AJ2764" s="6"/>
      <c r="AK2764" s="6"/>
      <c r="AL2764" s="6"/>
      <c r="AM2764" s="6"/>
      <c r="AN2764" s="6"/>
      <c r="AO2764" s="6"/>
      <c r="AP2764" s="6"/>
      <c r="AQ2764" s="6"/>
      <c r="AR2764" s="6"/>
      <c r="AS2764" s="6"/>
      <c r="AT2764" s="6"/>
      <c r="AU2764" s="6"/>
      <c r="AV2764" s="6"/>
      <c r="AW2764" s="6"/>
      <c r="AX2764" s="6"/>
      <c r="AY2764" s="6"/>
      <c r="AZ2764" s="6"/>
      <c r="BA2764" s="6"/>
      <c r="BB2764" s="6"/>
      <c r="BC2764" s="6"/>
      <c r="BD2764" s="6"/>
      <c r="BE2764" s="6"/>
      <c r="BF2764" s="6"/>
      <c r="BG2764" s="6"/>
      <c r="BH2764" s="6"/>
      <c r="BI2764" s="6"/>
      <c r="BJ2764" s="6"/>
      <c r="BK2764" s="6"/>
    </row>
    <row r="2765" spans="34:63" s="19" customFormat="1">
      <c r="AH2765" s="6"/>
      <c r="AI2765" s="6"/>
      <c r="AJ2765" s="6"/>
      <c r="AK2765" s="6"/>
      <c r="AL2765" s="6"/>
      <c r="AM2765" s="6"/>
      <c r="AN2765" s="6"/>
      <c r="AO2765" s="6"/>
      <c r="AP2765" s="6"/>
      <c r="AQ2765" s="6"/>
      <c r="AR2765" s="6"/>
      <c r="AS2765" s="6"/>
      <c r="AT2765" s="6"/>
      <c r="AU2765" s="6"/>
      <c r="AV2765" s="6"/>
      <c r="AW2765" s="6"/>
      <c r="AX2765" s="6"/>
      <c r="AY2765" s="6"/>
      <c r="AZ2765" s="6"/>
      <c r="BA2765" s="6"/>
      <c r="BB2765" s="6"/>
      <c r="BC2765" s="6"/>
      <c r="BD2765" s="6"/>
      <c r="BE2765" s="6"/>
      <c r="BF2765" s="6"/>
      <c r="BG2765" s="6"/>
      <c r="BH2765" s="6"/>
      <c r="BI2765" s="6"/>
      <c r="BJ2765" s="6"/>
      <c r="BK2765" s="6"/>
    </row>
    <row r="2766" spans="34:63" s="19" customFormat="1">
      <c r="AH2766" s="6"/>
      <c r="AI2766" s="6"/>
      <c r="AJ2766" s="6"/>
      <c r="AK2766" s="6"/>
      <c r="AL2766" s="6"/>
      <c r="AM2766" s="6"/>
      <c r="AN2766" s="6"/>
      <c r="AO2766" s="6"/>
      <c r="AP2766" s="6"/>
      <c r="AQ2766" s="6"/>
      <c r="AR2766" s="6"/>
      <c r="AS2766" s="6"/>
      <c r="AT2766" s="6"/>
      <c r="AU2766" s="6"/>
      <c r="AV2766" s="6"/>
      <c r="AW2766" s="6"/>
      <c r="AX2766" s="6"/>
      <c r="AY2766" s="6"/>
      <c r="AZ2766" s="6"/>
      <c r="BA2766" s="6"/>
      <c r="BB2766" s="6"/>
      <c r="BC2766" s="6"/>
      <c r="BD2766" s="6"/>
      <c r="BE2766" s="6"/>
      <c r="BF2766" s="6"/>
      <c r="BG2766" s="6"/>
      <c r="BH2766" s="6"/>
      <c r="BI2766" s="6"/>
      <c r="BJ2766" s="6"/>
      <c r="BK2766" s="6"/>
    </row>
    <row r="2767" spans="34:63" s="19" customFormat="1">
      <c r="AH2767" s="6"/>
      <c r="AI2767" s="6"/>
      <c r="AJ2767" s="6"/>
      <c r="AK2767" s="6"/>
      <c r="AL2767" s="6"/>
      <c r="AM2767" s="6"/>
      <c r="AN2767" s="6"/>
      <c r="AO2767" s="6"/>
      <c r="AP2767" s="6"/>
      <c r="AQ2767" s="6"/>
      <c r="AR2767" s="6"/>
      <c r="AS2767" s="6"/>
      <c r="AT2767" s="6"/>
      <c r="AU2767" s="6"/>
      <c r="AV2767" s="6"/>
      <c r="AW2767" s="6"/>
      <c r="AX2767" s="6"/>
      <c r="AY2767" s="6"/>
      <c r="AZ2767" s="6"/>
      <c r="BA2767" s="6"/>
      <c r="BB2767" s="6"/>
      <c r="BC2767" s="6"/>
      <c r="BD2767" s="6"/>
      <c r="BE2767" s="6"/>
      <c r="BF2767" s="6"/>
      <c r="BG2767" s="6"/>
      <c r="BH2767" s="6"/>
      <c r="BI2767" s="6"/>
      <c r="BJ2767" s="6"/>
      <c r="BK2767" s="6"/>
    </row>
    <row r="2768" spans="34:63" s="19" customFormat="1">
      <c r="AH2768" s="6"/>
      <c r="AI2768" s="6"/>
      <c r="AJ2768" s="6"/>
      <c r="AK2768" s="6"/>
      <c r="AL2768" s="6"/>
      <c r="AM2768" s="6"/>
      <c r="AN2768" s="6"/>
      <c r="AO2768" s="6"/>
      <c r="AP2768" s="6"/>
      <c r="AQ2768" s="6"/>
      <c r="AR2768" s="6"/>
      <c r="AS2768" s="6"/>
      <c r="AT2768" s="6"/>
      <c r="AU2768" s="6"/>
      <c r="AV2768" s="6"/>
      <c r="AW2768" s="6"/>
      <c r="AX2768" s="6"/>
      <c r="AY2768" s="6"/>
      <c r="AZ2768" s="6"/>
      <c r="BA2768" s="6"/>
      <c r="BB2768" s="6"/>
      <c r="BC2768" s="6"/>
      <c r="BD2768" s="6"/>
      <c r="BE2768" s="6"/>
      <c r="BF2768" s="6"/>
      <c r="BG2768" s="6"/>
      <c r="BH2768" s="6"/>
      <c r="BI2768" s="6"/>
      <c r="BJ2768" s="6"/>
      <c r="BK2768" s="6"/>
    </row>
    <row r="2769" spans="34:63" s="19" customFormat="1">
      <c r="AH2769" s="6"/>
      <c r="AI2769" s="6"/>
      <c r="AJ2769" s="6"/>
      <c r="AK2769" s="6"/>
      <c r="AL2769" s="6"/>
      <c r="AM2769" s="6"/>
      <c r="AN2769" s="6"/>
      <c r="AO2769" s="6"/>
      <c r="AP2769" s="6"/>
      <c r="AQ2769" s="6"/>
      <c r="AR2769" s="6"/>
      <c r="AS2769" s="6"/>
      <c r="AT2769" s="6"/>
      <c r="AU2769" s="6"/>
      <c r="AV2769" s="6"/>
      <c r="AW2769" s="6"/>
      <c r="AX2769" s="6"/>
      <c r="AY2769" s="6"/>
      <c r="AZ2769" s="6"/>
      <c r="BA2769" s="6"/>
      <c r="BB2769" s="6"/>
      <c r="BC2769" s="6"/>
      <c r="BD2769" s="6"/>
      <c r="BE2769" s="6"/>
      <c r="BF2769" s="6"/>
      <c r="BG2769" s="6"/>
      <c r="BH2769" s="6"/>
      <c r="BI2769" s="6"/>
      <c r="BJ2769" s="6"/>
      <c r="BK2769" s="6"/>
    </row>
    <row r="2770" spans="34:63" s="19" customFormat="1">
      <c r="AH2770" s="6"/>
      <c r="AI2770" s="6"/>
      <c r="AJ2770" s="6"/>
      <c r="AK2770" s="6"/>
      <c r="AL2770" s="6"/>
      <c r="AM2770" s="6"/>
      <c r="AN2770" s="6"/>
      <c r="AO2770" s="6"/>
      <c r="AP2770" s="6"/>
      <c r="AQ2770" s="6"/>
      <c r="AR2770" s="6"/>
      <c r="AS2770" s="6"/>
      <c r="AT2770" s="6"/>
      <c r="AU2770" s="6"/>
      <c r="AV2770" s="6"/>
      <c r="AW2770" s="6"/>
      <c r="AX2770" s="6"/>
      <c r="AY2770" s="6"/>
      <c r="AZ2770" s="6"/>
      <c r="BA2770" s="6"/>
      <c r="BB2770" s="6"/>
      <c r="BC2770" s="6"/>
      <c r="BD2770" s="6"/>
      <c r="BE2770" s="6"/>
      <c r="BF2770" s="6"/>
      <c r="BG2770" s="6"/>
      <c r="BH2770" s="6"/>
      <c r="BI2770" s="6"/>
      <c r="BJ2770" s="6"/>
      <c r="BK2770" s="6"/>
    </row>
    <row r="2771" spans="34:63" s="19" customFormat="1">
      <c r="AH2771" s="6"/>
      <c r="AI2771" s="6"/>
      <c r="AJ2771" s="6"/>
      <c r="AK2771" s="6"/>
      <c r="AL2771" s="6"/>
      <c r="AM2771" s="6"/>
      <c r="AN2771" s="6"/>
      <c r="AO2771" s="6"/>
      <c r="AP2771" s="6"/>
      <c r="AQ2771" s="6"/>
      <c r="AR2771" s="6"/>
      <c r="AS2771" s="6"/>
      <c r="AT2771" s="6"/>
      <c r="AU2771" s="6"/>
      <c r="AV2771" s="6"/>
      <c r="AW2771" s="6"/>
      <c r="AX2771" s="6"/>
      <c r="AY2771" s="6"/>
      <c r="AZ2771" s="6"/>
      <c r="BA2771" s="6"/>
      <c r="BB2771" s="6"/>
      <c r="BC2771" s="6"/>
      <c r="BD2771" s="6"/>
      <c r="BE2771" s="6"/>
      <c r="BF2771" s="6"/>
      <c r="BG2771" s="6"/>
      <c r="BH2771" s="6"/>
      <c r="BI2771" s="6"/>
      <c r="BJ2771" s="6"/>
      <c r="BK2771" s="6"/>
    </row>
    <row r="2772" spans="34:63" s="19" customFormat="1">
      <c r="AH2772" s="6"/>
      <c r="AI2772" s="6"/>
      <c r="AJ2772" s="6"/>
      <c r="AK2772" s="6"/>
      <c r="AL2772" s="6"/>
      <c r="AM2772" s="6"/>
      <c r="AN2772" s="6"/>
      <c r="AO2772" s="6"/>
      <c r="AP2772" s="6"/>
      <c r="AQ2772" s="6"/>
      <c r="AR2772" s="6"/>
      <c r="AS2772" s="6"/>
      <c r="AT2772" s="6"/>
      <c r="AU2772" s="6"/>
      <c r="AV2772" s="6"/>
      <c r="AW2772" s="6"/>
      <c r="AX2772" s="6"/>
      <c r="AY2772" s="6"/>
      <c r="AZ2772" s="6"/>
      <c r="BA2772" s="6"/>
      <c r="BB2772" s="6"/>
      <c r="BC2772" s="6"/>
      <c r="BD2772" s="6"/>
      <c r="BE2772" s="6"/>
      <c r="BF2772" s="6"/>
      <c r="BG2772" s="6"/>
      <c r="BH2772" s="6"/>
      <c r="BI2772" s="6"/>
      <c r="BJ2772" s="6"/>
      <c r="BK2772" s="6"/>
    </row>
    <row r="2773" spans="34:63" s="19" customFormat="1">
      <c r="AH2773" s="6"/>
      <c r="AI2773" s="6"/>
      <c r="AJ2773" s="6"/>
      <c r="AK2773" s="6"/>
      <c r="AL2773" s="6"/>
      <c r="AM2773" s="6"/>
      <c r="AN2773" s="6"/>
      <c r="AO2773" s="6"/>
      <c r="AP2773" s="6"/>
      <c r="AQ2773" s="6"/>
      <c r="AR2773" s="6"/>
      <c r="AS2773" s="6"/>
      <c r="AT2773" s="6"/>
      <c r="AU2773" s="6"/>
      <c r="AV2773" s="6"/>
      <c r="AW2773" s="6"/>
      <c r="AX2773" s="6"/>
      <c r="AY2773" s="6"/>
      <c r="AZ2773" s="6"/>
      <c r="BA2773" s="6"/>
      <c r="BB2773" s="6"/>
      <c r="BC2773" s="6"/>
      <c r="BD2773" s="6"/>
      <c r="BE2773" s="6"/>
      <c r="BF2773" s="6"/>
      <c r="BG2773" s="6"/>
      <c r="BH2773" s="6"/>
      <c r="BI2773" s="6"/>
      <c r="BJ2773" s="6"/>
      <c r="BK2773" s="6"/>
    </row>
    <row r="2774" spans="34:63" s="19" customFormat="1">
      <c r="AH2774" s="6"/>
      <c r="AI2774" s="6"/>
      <c r="AJ2774" s="6"/>
      <c r="AK2774" s="6"/>
      <c r="AL2774" s="6"/>
      <c r="AM2774" s="6"/>
      <c r="AN2774" s="6"/>
      <c r="AO2774" s="6"/>
      <c r="AP2774" s="6"/>
      <c r="AQ2774" s="6"/>
      <c r="AR2774" s="6"/>
      <c r="AS2774" s="6"/>
      <c r="AT2774" s="6"/>
      <c r="AU2774" s="6"/>
      <c r="AV2774" s="6"/>
      <c r="AW2774" s="6"/>
      <c r="AX2774" s="6"/>
      <c r="AY2774" s="6"/>
      <c r="AZ2774" s="6"/>
      <c r="BA2774" s="6"/>
      <c r="BB2774" s="6"/>
      <c r="BC2774" s="6"/>
      <c r="BD2774" s="6"/>
      <c r="BE2774" s="6"/>
      <c r="BF2774" s="6"/>
      <c r="BG2774" s="6"/>
      <c r="BH2774" s="6"/>
      <c r="BI2774" s="6"/>
      <c r="BJ2774" s="6"/>
      <c r="BK2774" s="6"/>
    </row>
    <row r="2775" spans="34:63" s="19" customFormat="1">
      <c r="AH2775" s="6"/>
      <c r="AI2775" s="6"/>
      <c r="AJ2775" s="6"/>
      <c r="AK2775" s="6"/>
      <c r="AL2775" s="6"/>
      <c r="AM2775" s="6"/>
      <c r="AN2775" s="6"/>
      <c r="AO2775" s="6"/>
      <c r="AP2775" s="6"/>
      <c r="AQ2775" s="6"/>
      <c r="AR2775" s="6"/>
      <c r="AS2775" s="6"/>
      <c r="AT2775" s="6"/>
      <c r="AU2775" s="6"/>
      <c r="AV2775" s="6"/>
      <c r="AW2775" s="6"/>
      <c r="AX2775" s="6"/>
      <c r="AY2775" s="6"/>
      <c r="AZ2775" s="6"/>
      <c r="BA2775" s="6"/>
      <c r="BB2775" s="6"/>
      <c r="BC2775" s="6"/>
      <c r="BD2775" s="6"/>
      <c r="BE2775" s="6"/>
      <c r="BF2775" s="6"/>
      <c r="BG2775" s="6"/>
      <c r="BH2775" s="6"/>
      <c r="BI2775" s="6"/>
      <c r="BJ2775" s="6"/>
      <c r="BK2775" s="6"/>
    </row>
    <row r="2776" spans="34:63" s="19" customFormat="1">
      <c r="AH2776" s="6"/>
      <c r="AI2776" s="6"/>
      <c r="AJ2776" s="6"/>
      <c r="AK2776" s="6"/>
      <c r="AL2776" s="6"/>
      <c r="AM2776" s="6"/>
      <c r="AN2776" s="6"/>
      <c r="AO2776" s="6"/>
      <c r="AP2776" s="6"/>
      <c r="AQ2776" s="6"/>
      <c r="AR2776" s="6"/>
      <c r="AS2776" s="6"/>
      <c r="AT2776" s="6"/>
      <c r="AU2776" s="6"/>
      <c r="AV2776" s="6"/>
      <c r="AW2776" s="6"/>
      <c r="AX2776" s="6"/>
      <c r="AY2776" s="6"/>
      <c r="AZ2776" s="6"/>
      <c r="BA2776" s="6"/>
      <c r="BB2776" s="6"/>
      <c r="BC2776" s="6"/>
      <c r="BD2776" s="6"/>
      <c r="BE2776" s="6"/>
      <c r="BF2776" s="6"/>
      <c r="BG2776" s="6"/>
      <c r="BH2776" s="6"/>
      <c r="BI2776" s="6"/>
      <c r="BJ2776" s="6"/>
      <c r="BK2776" s="6"/>
    </row>
    <row r="2777" spans="34:63" s="19" customFormat="1">
      <c r="AH2777" s="6"/>
      <c r="AI2777" s="6"/>
      <c r="AJ2777" s="6"/>
      <c r="AK2777" s="6"/>
      <c r="AL2777" s="6"/>
      <c r="AM2777" s="6"/>
      <c r="AN2777" s="6"/>
      <c r="AO2777" s="6"/>
      <c r="AP2777" s="6"/>
      <c r="AQ2777" s="6"/>
      <c r="AR2777" s="6"/>
      <c r="AS2777" s="6"/>
      <c r="AT2777" s="6"/>
      <c r="AU2777" s="6"/>
      <c r="AV2777" s="6"/>
      <c r="AW2777" s="6"/>
      <c r="AX2777" s="6"/>
      <c r="AY2777" s="6"/>
      <c r="AZ2777" s="6"/>
      <c r="BA2777" s="6"/>
      <c r="BB2777" s="6"/>
      <c r="BC2777" s="6"/>
      <c r="BD2777" s="6"/>
      <c r="BE2777" s="6"/>
      <c r="BF2777" s="6"/>
      <c r="BG2777" s="6"/>
      <c r="BH2777" s="6"/>
      <c r="BI2777" s="6"/>
      <c r="BJ2777" s="6"/>
      <c r="BK2777" s="6"/>
    </row>
    <row r="2778" spans="34:63" s="19" customFormat="1">
      <c r="AH2778" s="6"/>
      <c r="AI2778" s="6"/>
      <c r="AJ2778" s="6"/>
      <c r="AK2778" s="6"/>
      <c r="AL2778" s="6"/>
      <c r="AM2778" s="6"/>
      <c r="AN2778" s="6"/>
      <c r="AO2778" s="6"/>
      <c r="AP2778" s="6"/>
      <c r="AQ2778" s="6"/>
      <c r="AR2778" s="6"/>
      <c r="AS2778" s="6"/>
      <c r="AT2778" s="6"/>
      <c r="AU2778" s="6"/>
      <c r="AV2778" s="6"/>
      <c r="AW2778" s="6"/>
      <c r="AX2778" s="6"/>
      <c r="AY2778" s="6"/>
      <c r="AZ2778" s="6"/>
      <c r="BA2778" s="6"/>
      <c r="BB2778" s="6"/>
      <c r="BC2778" s="6"/>
      <c r="BD2778" s="6"/>
      <c r="BE2778" s="6"/>
      <c r="BF2778" s="6"/>
      <c r="BG2778" s="6"/>
      <c r="BH2778" s="6"/>
      <c r="BI2778" s="6"/>
      <c r="BJ2778" s="6"/>
      <c r="BK2778" s="6"/>
    </row>
    <row r="2779" spans="34:63" s="19" customFormat="1">
      <c r="AH2779" s="6"/>
      <c r="AI2779" s="6"/>
      <c r="AJ2779" s="6"/>
      <c r="AK2779" s="6"/>
      <c r="AL2779" s="6"/>
      <c r="AM2779" s="6"/>
      <c r="AN2779" s="6"/>
      <c r="AO2779" s="6"/>
      <c r="AP2779" s="6"/>
      <c r="AQ2779" s="6"/>
      <c r="AR2779" s="6"/>
      <c r="AS2779" s="6"/>
      <c r="AT2779" s="6"/>
      <c r="AU2779" s="6"/>
      <c r="AV2779" s="6"/>
      <c r="AW2779" s="6"/>
      <c r="AX2779" s="6"/>
      <c r="AY2779" s="6"/>
      <c r="AZ2779" s="6"/>
      <c r="BA2779" s="6"/>
      <c r="BB2779" s="6"/>
      <c r="BC2779" s="6"/>
      <c r="BD2779" s="6"/>
      <c r="BE2779" s="6"/>
      <c r="BF2779" s="6"/>
      <c r="BG2779" s="6"/>
      <c r="BH2779" s="6"/>
      <c r="BI2779" s="6"/>
      <c r="BJ2779" s="6"/>
      <c r="BK2779" s="6"/>
    </row>
    <row r="2780" spans="34:63" s="19" customFormat="1">
      <c r="AH2780" s="6"/>
      <c r="AI2780" s="6"/>
      <c r="AJ2780" s="6"/>
      <c r="AK2780" s="6"/>
      <c r="AL2780" s="6"/>
      <c r="AM2780" s="6"/>
      <c r="AN2780" s="6"/>
      <c r="AO2780" s="6"/>
      <c r="AP2780" s="6"/>
      <c r="AQ2780" s="6"/>
      <c r="AR2780" s="6"/>
      <c r="AS2780" s="6"/>
      <c r="AT2780" s="6"/>
      <c r="AU2780" s="6"/>
      <c r="AV2780" s="6"/>
      <c r="AW2780" s="6"/>
      <c r="AX2780" s="6"/>
      <c r="AY2780" s="6"/>
      <c r="AZ2780" s="6"/>
      <c r="BA2780" s="6"/>
      <c r="BB2780" s="6"/>
      <c r="BC2780" s="6"/>
      <c r="BD2780" s="6"/>
      <c r="BE2780" s="6"/>
      <c r="BF2780" s="6"/>
      <c r="BG2780" s="6"/>
      <c r="BH2780" s="6"/>
      <c r="BI2780" s="6"/>
      <c r="BJ2780" s="6"/>
      <c r="BK2780" s="6"/>
    </row>
    <row r="2781" spans="34:63" s="19" customFormat="1">
      <c r="AH2781" s="6"/>
      <c r="AI2781" s="6"/>
      <c r="AJ2781" s="6"/>
      <c r="AK2781" s="6"/>
      <c r="AL2781" s="6"/>
      <c r="AM2781" s="6"/>
      <c r="AN2781" s="6"/>
      <c r="AO2781" s="6"/>
      <c r="AP2781" s="6"/>
      <c r="AQ2781" s="6"/>
      <c r="AR2781" s="6"/>
      <c r="AS2781" s="6"/>
      <c r="AT2781" s="6"/>
      <c r="AU2781" s="6"/>
      <c r="AV2781" s="6"/>
      <c r="AW2781" s="6"/>
      <c r="AX2781" s="6"/>
      <c r="AY2781" s="6"/>
      <c r="AZ2781" s="6"/>
      <c r="BA2781" s="6"/>
      <c r="BB2781" s="6"/>
      <c r="BC2781" s="6"/>
      <c r="BD2781" s="6"/>
      <c r="BE2781" s="6"/>
      <c r="BF2781" s="6"/>
      <c r="BG2781" s="6"/>
      <c r="BH2781" s="6"/>
      <c r="BI2781" s="6"/>
      <c r="BJ2781" s="6"/>
      <c r="BK2781" s="6"/>
    </row>
    <row r="2782" spans="34:63" s="19" customFormat="1">
      <c r="AH2782" s="6"/>
      <c r="AI2782" s="6"/>
      <c r="AJ2782" s="6"/>
      <c r="AK2782" s="6"/>
      <c r="AL2782" s="6"/>
      <c r="AM2782" s="6"/>
      <c r="AN2782" s="6"/>
      <c r="AO2782" s="6"/>
      <c r="AP2782" s="6"/>
      <c r="AQ2782" s="6"/>
      <c r="AR2782" s="6"/>
      <c r="AS2782" s="6"/>
      <c r="AT2782" s="6"/>
      <c r="AU2782" s="6"/>
      <c r="AV2782" s="6"/>
      <c r="AW2782" s="6"/>
      <c r="AX2782" s="6"/>
      <c r="AY2782" s="6"/>
      <c r="AZ2782" s="6"/>
      <c r="BA2782" s="6"/>
      <c r="BB2782" s="6"/>
      <c r="BC2782" s="6"/>
      <c r="BD2782" s="6"/>
      <c r="BE2782" s="6"/>
      <c r="BF2782" s="6"/>
      <c r="BG2782" s="6"/>
      <c r="BH2782" s="6"/>
      <c r="BI2782" s="6"/>
      <c r="BJ2782" s="6"/>
      <c r="BK2782" s="6"/>
    </row>
    <row r="2783" spans="34:63" s="19" customFormat="1">
      <c r="AH2783" s="6"/>
      <c r="AI2783" s="6"/>
      <c r="AJ2783" s="6"/>
      <c r="AK2783" s="6"/>
      <c r="AL2783" s="6"/>
      <c r="AM2783" s="6"/>
      <c r="AN2783" s="6"/>
      <c r="AO2783" s="6"/>
      <c r="AP2783" s="6"/>
      <c r="AQ2783" s="6"/>
      <c r="AR2783" s="6"/>
      <c r="AS2783" s="6"/>
      <c r="AT2783" s="6"/>
      <c r="AU2783" s="6"/>
      <c r="AV2783" s="6"/>
      <c r="AW2783" s="6"/>
      <c r="AX2783" s="6"/>
      <c r="AY2783" s="6"/>
      <c r="AZ2783" s="6"/>
      <c r="BA2783" s="6"/>
      <c r="BB2783" s="6"/>
      <c r="BC2783" s="6"/>
      <c r="BD2783" s="6"/>
      <c r="BE2783" s="6"/>
      <c r="BF2783" s="6"/>
      <c r="BG2783" s="6"/>
      <c r="BH2783" s="6"/>
      <c r="BI2783" s="6"/>
      <c r="BJ2783" s="6"/>
      <c r="BK2783" s="6"/>
    </row>
    <row r="2784" spans="34:63" s="19" customFormat="1">
      <c r="AH2784" s="6"/>
      <c r="AI2784" s="6"/>
      <c r="AJ2784" s="6"/>
      <c r="AK2784" s="6"/>
      <c r="AL2784" s="6"/>
      <c r="AM2784" s="6"/>
      <c r="AN2784" s="6"/>
      <c r="AO2784" s="6"/>
      <c r="AP2784" s="6"/>
      <c r="AQ2784" s="6"/>
      <c r="AR2784" s="6"/>
      <c r="AS2784" s="6"/>
      <c r="AT2784" s="6"/>
      <c r="AU2784" s="6"/>
      <c r="AV2784" s="6"/>
      <c r="AW2784" s="6"/>
      <c r="AX2784" s="6"/>
      <c r="AY2784" s="6"/>
      <c r="AZ2784" s="6"/>
      <c r="BA2784" s="6"/>
      <c r="BB2784" s="6"/>
      <c r="BC2784" s="6"/>
      <c r="BD2784" s="6"/>
      <c r="BE2784" s="6"/>
      <c r="BF2784" s="6"/>
      <c r="BG2784" s="6"/>
      <c r="BH2784" s="6"/>
      <c r="BI2784" s="6"/>
      <c r="BJ2784" s="6"/>
      <c r="BK2784" s="6"/>
    </row>
    <row r="2785" spans="34:63" s="19" customFormat="1">
      <c r="AH2785" s="6"/>
      <c r="AI2785" s="6"/>
      <c r="AJ2785" s="6"/>
      <c r="AK2785" s="6"/>
      <c r="AL2785" s="6"/>
      <c r="AM2785" s="6"/>
      <c r="AN2785" s="6"/>
      <c r="AO2785" s="6"/>
      <c r="AP2785" s="6"/>
      <c r="AQ2785" s="6"/>
      <c r="AR2785" s="6"/>
      <c r="AS2785" s="6"/>
      <c r="AT2785" s="6"/>
      <c r="AU2785" s="6"/>
      <c r="AV2785" s="6"/>
      <c r="AW2785" s="6"/>
      <c r="AX2785" s="6"/>
      <c r="AY2785" s="6"/>
      <c r="AZ2785" s="6"/>
      <c r="BA2785" s="6"/>
      <c r="BB2785" s="6"/>
      <c r="BC2785" s="6"/>
      <c r="BD2785" s="6"/>
      <c r="BE2785" s="6"/>
      <c r="BF2785" s="6"/>
      <c r="BG2785" s="6"/>
      <c r="BH2785" s="6"/>
      <c r="BI2785" s="6"/>
      <c r="BJ2785" s="6"/>
      <c r="BK2785" s="6"/>
    </row>
    <row r="2786" spans="34:63" s="19" customFormat="1">
      <c r="AH2786" s="6"/>
      <c r="AI2786" s="6"/>
      <c r="AJ2786" s="6"/>
      <c r="AK2786" s="6"/>
      <c r="AL2786" s="6"/>
      <c r="AM2786" s="6"/>
      <c r="AN2786" s="6"/>
      <c r="AO2786" s="6"/>
      <c r="AP2786" s="6"/>
      <c r="AQ2786" s="6"/>
      <c r="AR2786" s="6"/>
      <c r="AS2786" s="6"/>
      <c r="AT2786" s="6"/>
      <c r="AU2786" s="6"/>
      <c r="AV2786" s="6"/>
      <c r="AW2786" s="6"/>
      <c r="AX2786" s="6"/>
      <c r="AY2786" s="6"/>
      <c r="AZ2786" s="6"/>
      <c r="BA2786" s="6"/>
      <c r="BB2786" s="6"/>
      <c r="BC2786" s="6"/>
      <c r="BD2786" s="6"/>
      <c r="BE2786" s="6"/>
      <c r="BF2786" s="6"/>
      <c r="BG2786" s="6"/>
      <c r="BH2786" s="6"/>
      <c r="BI2786" s="6"/>
      <c r="BJ2786" s="6"/>
      <c r="BK2786" s="6"/>
    </row>
    <row r="2787" spans="34:63" s="19" customFormat="1">
      <c r="AH2787" s="6"/>
      <c r="AI2787" s="6"/>
      <c r="AJ2787" s="6"/>
      <c r="AK2787" s="6"/>
      <c r="AL2787" s="6"/>
      <c r="AM2787" s="6"/>
      <c r="AN2787" s="6"/>
      <c r="AO2787" s="6"/>
      <c r="AP2787" s="6"/>
      <c r="AQ2787" s="6"/>
      <c r="AR2787" s="6"/>
      <c r="AS2787" s="6"/>
      <c r="AT2787" s="6"/>
      <c r="AU2787" s="6"/>
      <c r="AV2787" s="6"/>
      <c r="AW2787" s="6"/>
      <c r="AX2787" s="6"/>
      <c r="AY2787" s="6"/>
      <c r="AZ2787" s="6"/>
      <c r="BA2787" s="6"/>
      <c r="BB2787" s="6"/>
      <c r="BC2787" s="6"/>
      <c r="BD2787" s="6"/>
      <c r="BE2787" s="6"/>
      <c r="BF2787" s="6"/>
      <c r="BG2787" s="6"/>
      <c r="BH2787" s="6"/>
      <c r="BI2787" s="6"/>
      <c r="BJ2787" s="6"/>
      <c r="BK2787" s="6"/>
    </row>
    <row r="2788" spans="34:63" s="19" customFormat="1">
      <c r="AH2788" s="6"/>
      <c r="AI2788" s="6"/>
      <c r="AJ2788" s="6"/>
      <c r="AK2788" s="6"/>
      <c r="AL2788" s="6"/>
      <c r="AM2788" s="6"/>
      <c r="AN2788" s="6"/>
      <c r="AO2788" s="6"/>
      <c r="AP2788" s="6"/>
      <c r="AQ2788" s="6"/>
      <c r="AR2788" s="6"/>
      <c r="AS2788" s="6"/>
      <c r="AT2788" s="6"/>
      <c r="AU2788" s="6"/>
      <c r="AV2788" s="6"/>
      <c r="AW2788" s="6"/>
      <c r="AX2788" s="6"/>
      <c r="AY2788" s="6"/>
      <c r="AZ2788" s="6"/>
      <c r="BA2788" s="6"/>
      <c r="BB2788" s="6"/>
      <c r="BC2788" s="6"/>
      <c r="BD2788" s="6"/>
      <c r="BE2788" s="6"/>
      <c r="BF2788" s="6"/>
      <c r="BG2788" s="6"/>
      <c r="BH2788" s="6"/>
      <c r="BI2788" s="6"/>
      <c r="BJ2788" s="6"/>
      <c r="BK2788" s="6"/>
    </row>
    <row r="2789" spans="34:63" s="19" customFormat="1">
      <c r="AH2789" s="6"/>
      <c r="AI2789" s="6"/>
      <c r="AJ2789" s="6"/>
      <c r="AK2789" s="6"/>
      <c r="AL2789" s="6"/>
      <c r="AM2789" s="6"/>
      <c r="AN2789" s="6"/>
      <c r="AO2789" s="6"/>
      <c r="AP2789" s="6"/>
      <c r="AQ2789" s="6"/>
      <c r="AR2789" s="6"/>
      <c r="AS2789" s="6"/>
      <c r="AT2789" s="6"/>
      <c r="AU2789" s="6"/>
      <c r="AV2789" s="6"/>
      <c r="AW2789" s="6"/>
      <c r="AX2789" s="6"/>
      <c r="AY2789" s="6"/>
      <c r="AZ2789" s="6"/>
      <c r="BA2789" s="6"/>
      <c r="BB2789" s="6"/>
      <c r="BC2789" s="6"/>
      <c r="BD2789" s="6"/>
      <c r="BE2789" s="6"/>
      <c r="BF2789" s="6"/>
      <c r="BG2789" s="6"/>
      <c r="BH2789" s="6"/>
      <c r="BI2789" s="6"/>
      <c r="BJ2789" s="6"/>
      <c r="BK2789" s="6"/>
    </row>
    <row r="2790" spans="34:63" s="19" customFormat="1">
      <c r="AH2790" s="6"/>
      <c r="AI2790" s="6"/>
      <c r="AJ2790" s="6"/>
      <c r="AK2790" s="6"/>
      <c r="AL2790" s="6"/>
      <c r="AM2790" s="6"/>
      <c r="AN2790" s="6"/>
      <c r="AO2790" s="6"/>
      <c r="AP2790" s="6"/>
      <c r="AQ2790" s="6"/>
      <c r="AR2790" s="6"/>
      <c r="AS2790" s="6"/>
      <c r="AT2790" s="6"/>
      <c r="AU2790" s="6"/>
      <c r="AV2790" s="6"/>
      <c r="AW2790" s="6"/>
      <c r="AX2790" s="6"/>
      <c r="AY2790" s="6"/>
      <c r="AZ2790" s="6"/>
      <c r="BA2790" s="6"/>
      <c r="BB2790" s="6"/>
      <c r="BC2790" s="6"/>
      <c r="BD2790" s="6"/>
      <c r="BE2790" s="6"/>
      <c r="BF2790" s="6"/>
      <c r="BG2790" s="6"/>
      <c r="BH2790" s="6"/>
      <c r="BI2790" s="6"/>
      <c r="BJ2790" s="6"/>
      <c r="BK2790" s="6"/>
    </row>
    <row r="2791" spans="34:63" s="19" customFormat="1">
      <c r="AH2791" s="6"/>
      <c r="AI2791" s="6"/>
      <c r="AJ2791" s="6"/>
      <c r="AK2791" s="6"/>
      <c r="AL2791" s="6"/>
      <c r="AM2791" s="6"/>
      <c r="AN2791" s="6"/>
      <c r="AO2791" s="6"/>
      <c r="AP2791" s="6"/>
      <c r="AQ2791" s="6"/>
      <c r="AR2791" s="6"/>
      <c r="AS2791" s="6"/>
      <c r="AT2791" s="6"/>
      <c r="AU2791" s="6"/>
      <c r="AV2791" s="6"/>
      <c r="AW2791" s="6"/>
      <c r="AX2791" s="6"/>
      <c r="AY2791" s="6"/>
      <c r="AZ2791" s="6"/>
      <c r="BA2791" s="6"/>
      <c r="BB2791" s="6"/>
      <c r="BC2791" s="6"/>
      <c r="BD2791" s="6"/>
      <c r="BE2791" s="6"/>
      <c r="BF2791" s="6"/>
      <c r="BG2791" s="6"/>
      <c r="BH2791" s="6"/>
      <c r="BI2791" s="6"/>
      <c r="BJ2791" s="6"/>
      <c r="BK2791" s="6"/>
    </row>
    <row r="2792" spans="34:63" s="19" customFormat="1">
      <c r="AH2792" s="6"/>
      <c r="AI2792" s="6"/>
      <c r="AJ2792" s="6"/>
      <c r="AK2792" s="6"/>
      <c r="AL2792" s="6"/>
      <c r="AM2792" s="6"/>
      <c r="AN2792" s="6"/>
      <c r="AO2792" s="6"/>
      <c r="AP2792" s="6"/>
      <c r="AQ2792" s="6"/>
      <c r="AR2792" s="6"/>
      <c r="AS2792" s="6"/>
      <c r="AT2792" s="6"/>
      <c r="AU2792" s="6"/>
      <c r="AV2792" s="6"/>
      <c r="AW2792" s="6"/>
      <c r="AX2792" s="6"/>
      <c r="AY2792" s="6"/>
      <c r="AZ2792" s="6"/>
      <c r="BA2792" s="6"/>
      <c r="BB2792" s="6"/>
      <c r="BC2792" s="6"/>
      <c r="BD2792" s="6"/>
      <c r="BE2792" s="6"/>
      <c r="BF2792" s="6"/>
      <c r="BG2792" s="6"/>
      <c r="BH2792" s="6"/>
      <c r="BI2792" s="6"/>
      <c r="BJ2792" s="6"/>
      <c r="BK2792" s="6"/>
    </row>
    <row r="2793" spans="34:63" s="19" customFormat="1">
      <c r="AH2793" s="6"/>
      <c r="AI2793" s="6"/>
      <c r="AJ2793" s="6"/>
      <c r="AK2793" s="6"/>
      <c r="AL2793" s="6"/>
      <c r="AM2793" s="6"/>
      <c r="AN2793" s="6"/>
      <c r="AO2793" s="6"/>
      <c r="AP2793" s="6"/>
      <c r="AQ2793" s="6"/>
      <c r="AR2793" s="6"/>
      <c r="AS2793" s="6"/>
      <c r="AT2793" s="6"/>
      <c r="AU2793" s="6"/>
      <c r="AV2793" s="6"/>
      <c r="AW2793" s="6"/>
      <c r="AX2793" s="6"/>
      <c r="AY2793" s="6"/>
      <c r="AZ2793" s="6"/>
      <c r="BA2793" s="6"/>
      <c r="BB2793" s="6"/>
      <c r="BC2793" s="6"/>
      <c r="BD2793" s="6"/>
      <c r="BE2793" s="6"/>
      <c r="BF2793" s="6"/>
      <c r="BG2793" s="6"/>
      <c r="BH2793" s="6"/>
      <c r="BI2793" s="6"/>
      <c r="BJ2793" s="6"/>
      <c r="BK2793" s="6"/>
    </row>
    <row r="2794" spans="34:63" s="19" customFormat="1">
      <c r="AH2794" s="6"/>
      <c r="AI2794" s="6"/>
      <c r="AJ2794" s="6"/>
      <c r="AK2794" s="6"/>
      <c r="AL2794" s="6"/>
      <c r="AM2794" s="6"/>
      <c r="AN2794" s="6"/>
      <c r="AO2794" s="6"/>
      <c r="AP2794" s="6"/>
      <c r="AQ2794" s="6"/>
      <c r="AR2794" s="6"/>
      <c r="AS2794" s="6"/>
      <c r="AT2794" s="6"/>
      <c r="AU2794" s="6"/>
      <c r="AV2794" s="6"/>
      <c r="AW2794" s="6"/>
      <c r="AX2794" s="6"/>
      <c r="AY2794" s="6"/>
      <c r="AZ2794" s="6"/>
      <c r="BA2794" s="6"/>
      <c r="BB2794" s="6"/>
      <c r="BC2794" s="6"/>
      <c r="BD2794" s="6"/>
      <c r="BE2794" s="6"/>
      <c r="BF2794" s="6"/>
      <c r="BG2794" s="6"/>
      <c r="BH2794" s="6"/>
      <c r="BI2794" s="6"/>
      <c r="BJ2794" s="6"/>
      <c r="BK2794" s="6"/>
    </row>
    <row r="2795" spans="34:63" s="19" customFormat="1">
      <c r="AH2795" s="6"/>
      <c r="AI2795" s="6"/>
      <c r="AJ2795" s="6"/>
      <c r="AK2795" s="6"/>
      <c r="AL2795" s="6"/>
      <c r="AM2795" s="6"/>
      <c r="AN2795" s="6"/>
      <c r="AO2795" s="6"/>
      <c r="AP2795" s="6"/>
      <c r="AQ2795" s="6"/>
      <c r="AR2795" s="6"/>
      <c r="AS2795" s="6"/>
      <c r="AT2795" s="6"/>
      <c r="AU2795" s="6"/>
      <c r="AV2795" s="6"/>
      <c r="AW2795" s="6"/>
      <c r="AX2795" s="6"/>
      <c r="AY2795" s="6"/>
      <c r="AZ2795" s="6"/>
      <c r="BA2795" s="6"/>
      <c r="BB2795" s="6"/>
      <c r="BC2795" s="6"/>
      <c r="BD2795" s="6"/>
      <c r="BE2795" s="6"/>
      <c r="BF2795" s="6"/>
      <c r="BG2795" s="6"/>
      <c r="BH2795" s="6"/>
      <c r="BI2795" s="6"/>
      <c r="BJ2795" s="6"/>
      <c r="BK2795" s="6"/>
    </row>
    <row r="2796" spans="34:63" s="19" customFormat="1">
      <c r="AH2796" s="6"/>
      <c r="AI2796" s="6"/>
      <c r="AJ2796" s="6"/>
      <c r="AK2796" s="6"/>
      <c r="AL2796" s="6"/>
      <c r="AM2796" s="6"/>
      <c r="AN2796" s="6"/>
      <c r="AO2796" s="6"/>
      <c r="AP2796" s="6"/>
      <c r="AQ2796" s="6"/>
      <c r="AR2796" s="6"/>
      <c r="AS2796" s="6"/>
      <c r="AT2796" s="6"/>
      <c r="AU2796" s="6"/>
      <c r="AV2796" s="6"/>
      <c r="AW2796" s="6"/>
      <c r="AX2796" s="6"/>
      <c r="AY2796" s="6"/>
      <c r="AZ2796" s="6"/>
      <c r="BA2796" s="6"/>
      <c r="BB2796" s="6"/>
      <c r="BC2796" s="6"/>
      <c r="BD2796" s="6"/>
      <c r="BE2796" s="6"/>
      <c r="BF2796" s="6"/>
      <c r="BG2796" s="6"/>
      <c r="BH2796" s="6"/>
      <c r="BI2796" s="6"/>
      <c r="BJ2796" s="6"/>
      <c r="BK2796" s="6"/>
    </row>
    <row r="2797" spans="34:63" s="19" customFormat="1">
      <c r="AH2797" s="6"/>
      <c r="AI2797" s="6"/>
      <c r="AJ2797" s="6"/>
      <c r="AK2797" s="6"/>
      <c r="AL2797" s="6"/>
      <c r="AM2797" s="6"/>
      <c r="AN2797" s="6"/>
      <c r="AO2797" s="6"/>
      <c r="AP2797" s="6"/>
      <c r="AQ2797" s="6"/>
      <c r="AR2797" s="6"/>
      <c r="AS2797" s="6"/>
      <c r="AT2797" s="6"/>
      <c r="AU2797" s="6"/>
      <c r="AV2797" s="6"/>
      <c r="AW2797" s="6"/>
      <c r="AX2797" s="6"/>
      <c r="AY2797" s="6"/>
      <c r="AZ2797" s="6"/>
      <c r="BA2797" s="6"/>
      <c r="BB2797" s="6"/>
      <c r="BC2797" s="6"/>
      <c r="BD2797" s="6"/>
      <c r="BE2797" s="6"/>
      <c r="BF2797" s="6"/>
      <c r="BG2797" s="6"/>
      <c r="BH2797" s="6"/>
      <c r="BI2797" s="6"/>
      <c r="BJ2797" s="6"/>
      <c r="BK2797" s="6"/>
    </row>
    <row r="2798" spans="34:63" s="19" customFormat="1">
      <c r="AH2798" s="6"/>
      <c r="AI2798" s="6"/>
      <c r="AJ2798" s="6"/>
      <c r="AK2798" s="6"/>
      <c r="AL2798" s="6"/>
      <c r="AM2798" s="6"/>
      <c r="AN2798" s="6"/>
      <c r="AO2798" s="6"/>
      <c r="AP2798" s="6"/>
      <c r="AQ2798" s="6"/>
      <c r="AR2798" s="6"/>
      <c r="AS2798" s="6"/>
      <c r="AT2798" s="6"/>
      <c r="AU2798" s="6"/>
      <c r="AV2798" s="6"/>
      <c r="AW2798" s="6"/>
      <c r="AX2798" s="6"/>
      <c r="AY2798" s="6"/>
      <c r="AZ2798" s="6"/>
      <c r="BA2798" s="6"/>
      <c r="BB2798" s="6"/>
      <c r="BC2798" s="6"/>
      <c r="BD2798" s="6"/>
      <c r="BE2798" s="6"/>
      <c r="BF2798" s="6"/>
      <c r="BG2798" s="6"/>
      <c r="BH2798" s="6"/>
      <c r="BI2798" s="6"/>
      <c r="BJ2798" s="6"/>
      <c r="BK2798" s="6"/>
    </row>
    <row r="2799" spans="34:63" s="19" customFormat="1">
      <c r="AH2799" s="6"/>
      <c r="AI2799" s="6"/>
      <c r="AJ2799" s="6"/>
      <c r="AK2799" s="6"/>
      <c r="AL2799" s="6"/>
      <c r="AM2799" s="6"/>
      <c r="AN2799" s="6"/>
      <c r="AO2799" s="6"/>
      <c r="AP2799" s="6"/>
      <c r="AQ2799" s="6"/>
      <c r="AR2799" s="6"/>
      <c r="AS2799" s="6"/>
      <c r="AT2799" s="6"/>
      <c r="AU2799" s="6"/>
      <c r="AV2799" s="6"/>
      <c r="AW2799" s="6"/>
      <c r="AX2799" s="6"/>
      <c r="AY2799" s="6"/>
      <c r="AZ2799" s="6"/>
      <c r="BA2799" s="6"/>
      <c r="BB2799" s="6"/>
      <c r="BC2799" s="6"/>
      <c r="BD2799" s="6"/>
      <c r="BE2799" s="6"/>
      <c r="BF2799" s="6"/>
      <c r="BG2799" s="6"/>
      <c r="BH2799" s="6"/>
      <c r="BI2799" s="6"/>
      <c r="BJ2799" s="6"/>
      <c r="BK2799" s="6"/>
    </row>
    <row r="2800" spans="34:63" s="19" customFormat="1">
      <c r="AH2800" s="6"/>
      <c r="AI2800" s="6"/>
      <c r="AJ2800" s="6"/>
      <c r="AK2800" s="6"/>
      <c r="AL2800" s="6"/>
      <c r="AM2800" s="6"/>
      <c r="AN2800" s="6"/>
      <c r="AO2800" s="6"/>
      <c r="AP2800" s="6"/>
      <c r="AQ2800" s="6"/>
      <c r="AR2800" s="6"/>
      <c r="AS2800" s="6"/>
      <c r="AT2800" s="6"/>
      <c r="AU2800" s="6"/>
      <c r="AV2800" s="6"/>
      <c r="AW2800" s="6"/>
      <c r="AX2800" s="6"/>
      <c r="AY2800" s="6"/>
      <c r="AZ2800" s="6"/>
      <c r="BA2800" s="6"/>
      <c r="BB2800" s="6"/>
      <c r="BC2800" s="6"/>
      <c r="BD2800" s="6"/>
      <c r="BE2800" s="6"/>
      <c r="BF2800" s="6"/>
      <c r="BG2800" s="6"/>
      <c r="BH2800" s="6"/>
      <c r="BI2800" s="6"/>
      <c r="BJ2800" s="6"/>
      <c r="BK2800" s="6"/>
    </row>
    <row r="2801" spans="34:63" s="19" customFormat="1">
      <c r="AH2801" s="6"/>
      <c r="AI2801" s="6"/>
      <c r="AJ2801" s="6"/>
      <c r="AK2801" s="6"/>
      <c r="AL2801" s="6"/>
      <c r="AM2801" s="6"/>
      <c r="AN2801" s="6"/>
      <c r="AO2801" s="6"/>
      <c r="AP2801" s="6"/>
      <c r="AQ2801" s="6"/>
      <c r="AR2801" s="6"/>
      <c r="AS2801" s="6"/>
      <c r="AT2801" s="6"/>
      <c r="AU2801" s="6"/>
      <c r="AV2801" s="6"/>
      <c r="AW2801" s="6"/>
      <c r="AX2801" s="6"/>
      <c r="AY2801" s="6"/>
      <c r="AZ2801" s="6"/>
      <c r="BA2801" s="6"/>
      <c r="BB2801" s="6"/>
      <c r="BC2801" s="6"/>
      <c r="BD2801" s="6"/>
      <c r="BE2801" s="6"/>
      <c r="BF2801" s="6"/>
      <c r="BG2801" s="6"/>
      <c r="BH2801" s="6"/>
      <c r="BI2801" s="6"/>
      <c r="BJ2801" s="6"/>
      <c r="BK2801" s="6"/>
    </row>
    <row r="2802" spans="34:63" s="19" customFormat="1">
      <c r="AH2802" s="6"/>
      <c r="AI2802" s="6"/>
      <c r="AJ2802" s="6"/>
      <c r="AK2802" s="6"/>
      <c r="AL2802" s="6"/>
      <c r="AM2802" s="6"/>
      <c r="AN2802" s="6"/>
      <c r="AO2802" s="6"/>
      <c r="AP2802" s="6"/>
      <c r="AQ2802" s="6"/>
      <c r="AR2802" s="6"/>
      <c r="AS2802" s="6"/>
      <c r="AT2802" s="6"/>
      <c r="AU2802" s="6"/>
      <c r="AV2802" s="6"/>
      <c r="AW2802" s="6"/>
      <c r="AX2802" s="6"/>
      <c r="AY2802" s="6"/>
      <c r="AZ2802" s="6"/>
      <c r="BA2802" s="6"/>
      <c r="BB2802" s="6"/>
      <c r="BC2802" s="6"/>
      <c r="BD2802" s="6"/>
      <c r="BE2802" s="6"/>
      <c r="BF2802" s="6"/>
      <c r="BG2802" s="6"/>
      <c r="BH2802" s="6"/>
      <c r="BI2802" s="6"/>
      <c r="BJ2802" s="6"/>
      <c r="BK2802" s="6"/>
    </row>
    <row r="2803" spans="34:63" s="19" customFormat="1">
      <c r="AH2803" s="6"/>
      <c r="AI2803" s="6"/>
      <c r="AJ2803" s="6"/>
      <c r="AK2803" s="6"/>
      <c r="AL2803" s="6"/>
      <c r="AM2803" s="6"/>
      <c r="AN2803" s="6"/>
      <c r="AO2803" s="6"/>
      <c r="AP2803" s="6"/>
      <c r="AQ2803" s="6"/>
      <c r="AR2803" s="6"/>
      <c r="AS2803" s="6"/>
      <c r="AT2803" s="6"/>
      <c r="AU2803" s="6"/>
      <c r="AV2803" s="6"/>
      <c r="AW2803" s="6"/>
      <c r="AX2803" s="6"/>
      <c r="AY2803" s="6"/>
      <c r="AZ2803" s="6"/>
      <c r="BA2803" s="6"/>
      <c r="BB2803" s="6"/>
      <c r="BC2803" s="6"/>
      <c r="BD2803" s="6"/>
      <c r="BE2803" s="6"/>
      <c r="BF2803" s="6"/>
      <c r="BG2803" s="6"/>
      <c r="BH2803" s="6"/>
      <c r="BI2803" s="6"/>
      <c r="BJ2803" s="6"/>
      <c r="BK2803" s="6"/>
    </row>
    <row r="2804" spans="34:63" s="19" customFormat="1">
      <c r="AH2804" s="6"/>
      <c r="AI2804" s="6"/>
      <c r="AJ2804" s="6"/>
      <c r="AK2804" s="6"/>
      <c r="AL2804" s="6"/>
      <c r="AM2804" s="6"/>
      <c r="AN2804" s="6"/>
      <c r="AO2804" s="6"/>
      <c r="AP2804" s="6"/>
      <c r="AQ2804" s="6"/>
      <c r="AR2804" s="6"/>
      <c r="AS2804" s="6"/>
      <c r="AT2804" s="6"/>
      <c r="AU2804" s="6"/>
      <c r="AV2804" s="6"/>
      <c r="AW2804" s="6"/>
      <c r="AX2804" s="6"/>
      <c r="AY2804" s="6"/>
      <c r="AZ2804" s="6"/>
      <c r="BA2804" s="6"/>
      <c r="BB2804" s="6"/>
      <c r="BC2804" s="6"/>
      <c r="BD2804" s="6"/>
      <c r="BE2804" s="6"/>
      <c r="BF2804" s="6"/>
      <c r="BG2804" s="6"/>
      <c r="BH2804" s="6"/>
      <c r="BI2804" s="6"/>
      <c r="BJ2804" s="6"/>
      <c r="BK2804" s="6"/>
    </row>
    <row r="2805" spans="34:63" s="19" customFormat="1">
      <c r="AH2805" s="6"/>
      <c r="AI2805" s="6"/>
      <c r="AJ2805" s="6"/>
      <c r="AK2805" s="6"/>
      <c r="AL2805" s="6"/>
      <c r="AM2805" s="6"/>
      <c r="AN2805" s="6"/>
      <c r="AO2805" s="6"/>
      <c r="AP2805" s="6"/>
      <c r="AQ2805" s="6"/>
      <c r="AR2805" s="6"/>
      <c r="AS2805" s="6"/>
      <c r="AT2805" s="6"/>
      <c r="AU2805" s="6"/>
      <c r="AV2805" s="6"/>
      <c r="AW2805" s="6"/>
      <c r="AX2805" s="6"/>
      <c r="AY2805" s="6"/>
      <c r="AZ2805" s="6"/>
      <c r="BA2805" s="6"/>
      <c r="BB2805" s="6"/>
      <c r="BC2805" s="6"/>
      <c r="BD2805" s="6"/>
      <c r="BE2805" s="6"/>
      <c r="BF2805" s="6"/>
      <c r="BG2805" s="6"/>
      <c r="BH2805" s="6"/>
      <c r="BI2805" s="6"/>
      <c r="BJ2805" s="6"/>
      <c r="BK2805" s="6"/>
    </row>
    <row r="2806" spans="34:63" s="19" customFormat="1">
      <c r="AH2806" s="6"/>
      <c r="AI2806" s="6"/>
      <c r="AJ2806" s="6"/>
      <c r="AK2806" s="6"/>
      <c r="AL2806" s="6"/>
      <c r="AM2806" s="6"/>
      <c r="AN2806" s="6"/>
      <c r="AO2806" s="6"/>
      <c r="AP2806" s="6"/>
      <c r="AQ2806" s="6"/>
      <c r="AR2806" s="6"/>
      <c r="AS2806" s="6"/>
      <c r="AT2806" s="6"/>
      <c r="AU2806" s="6"/>
      <c r="AV2806" s="6"/>
      <c r="AW2806" s="6"/>
      <c r="AX2806" s="6"/>
      <c r="AY2806" s="6"/>
      <c r="AZ2806" s="6"/>
      <c r="BA2806" s="6"/>
      <c r="BB2806" s="6"/>
      <c r="BC2806" s="6"/>
      <c r="BD2806" s="6"/>
      <c r="BE2806" s="6"/>
      <c r="BF2806" s="6"/>
      <c r="BG2806" s="6"/>
      <c r="BH2806" s="6"/>
      <c r="BI2806" s="6"/>
      <c r="BJ2806" s="6"/>
      <c r="BK2806" s="6"/>
    </row>
    <row r="2807" spans="34:63" s="19" customFormat="1">
      <c r="AH2807" s="6"/>
      <c r="AI2807" s="6"/>
      <c r="AJ2807" s="6"/>
      <c r="AK2807" s="6"/>
      <c r="AL2807" s="6"/>
      <c r="AM2807" s="6"/>
      <c r="AN2807" s="6"/>
      <c r="AO2807" s="6"/>
      <c r="AP2807" s="6"/>
      <c r="AQ2807" s="6"/>
      <c r="AR2807" s="6"/>
      <c r="AS2807" s="6"/>
      <c r="AT2807" s="6"/>
      <c r="AU2807" s="6"/>
      <c r="AV2807" s="6"/>
      <c r="AW2807" s="6"/>
      <c r="AX2807" s="6"/>
      <c r="AY2807" s="6"/>
      <c r="AZ2807" s="6"/>
      <c r="BA2807" s="6"/>
      <c r="BB2807" s="6"/>
      <c r="BC2807" s="6"/>
      <c r="BD2807" s="6"/>
      <c r="BE2807" s="6"/>
      <c r="BF2807" s="6"/>
      <c r="BG2807" s="6"/>
      <c r="BH2807" s="6"/>
      <c r="BI2807" s="6"/>
      <c r="BJ2807" s="6"/>
      <c r="BK2807" s="6"/>
    </row>
    <row r="2808" spans="34:63" s="19" customFormat="1">
      <c r="AH2808" s="6"/>
      <c r="AI2808" s="6"/>
      <c r="AJ2808" s="6"/>
      <c r="AK2808" s="6"/>
      <c r="AL2808" s="6"/>
      <c r="AM2808" s="6"/>
      <c r="AN2808" s="6"/>
      <c r="AO2808" s="6"/>
      <c r="AP2808" s="6"/>
      <c r="AQ2808" s="6"/>
      <c r="AR2808" s="6"/>
      <c r="AS2808" s="6"/>
      <c r="AT2808" s="6"/>
      <c r="AU2808" s="6"/>
      <c r="AV2808" s="6"/>
      <c r="AW2808" s="6"/>
      <c r="AX2808" s="6"/>
      <c r="AY2808" s="6"/>
      <c r="AZ2808" s="6"/>
      <c r="BA2808" s="6"/>
      <c r="BB2808" s="6"/>
      <c r="BC2808" s="6"/>
      <c r="BD2808" s="6"/>
      <c r="BE2808" s="6"/>
      <c r="BF2808" s="6"/>
      <c r="BG2808" s="6"/>
      <c r="BH2808" s="6"/>
      <c r="BI2808" s="6"/>
      <c r="BJ2808" s="6"/>
      <c r="BK2808" s="6"/>
    </row>
    <row r="2809" spans="34:63" s="19" customFormat="1">
      <c r="AH2809" s="6"/>
      <c r="AI2809" s="6"/>
      <c r="AJ2809" s="6"/>
      <c r="AK2809" s="6"/>
      <c r="AL2809" s="6"/>
      <c r="AM2809" s="6"/>
      <c r="AN2809" s="6"/>
      <c r="AO2809" s="6"/>
      <c r="AP2809" s="6"/>
      <c r="AQ2809" s="6"/>
      <c r="AR2809" s="6"/>
      <c r="AS2809" s="6"/>
      <c r="AT2809" s="6"/>
      <c r="AU2809" s="6"/>
      <c r="AV2809" s="6"/>
      <c r="AW2809" s="6"/>
      <c r="AX2809" s="6"/>
      <c r="AY2809" s="6"/>
      <c r="AZ2809" s="6"/>
      <c r="BA2809" s="6"/>
      <c r="BB2809" s="6"/>
      <c r="BC2809" s="6"/>
      <c r="BD2809" s="6"/>
      <c r="BE2809" s="6"/>
      <c r="BF2809" s="6"/>
      <c r="BG2809" s="6"/>
      <c r="BH2809" s="6"/>
      <c r="BI2809" s="6"/>
      <c r="BJ2809" s="6"/>
      <c r="BK2809" s="6"/>
    </row>
    <row r="2810" spans="34:63" s="19" customFormat="1">
      <c r="AH2810" s="6"/>
      <c r="AI2810" s="6"/>
      <c r="AJ2810" s="6"/>
      <c r="AK2810" s="6"/>
      <c r="AL2810" s="6"/>
      <c r="AM2810" s="6"/>
      <c r="AN2810" s="6"/>
      <c r="AO2810" s="6"/>
      <c r="AP2810" s="6"/>
      <c r="AQ2810" s="6"/>
      <c r="AR2810" s="6"/>
      <c r="AS2810" s="6"/>
      <c r="AT2810" s="6"/>
      <c r="AU2810" s="6"/>
      <c r="AV2810" s="6"/>
      <c r="AW2810" s="6"/>
      <c r="AX2810" s="6"/>
      <c r="AY2810" s="6"/>
      <c r="AZ2810" s="6"/>
      <c r="BA2810" s="6"/>
      <c r="BB2810" s="6"/>
      <c r="BC2810" s="6"/>
      <c r="BD2810" s="6"/>
      <c r="BE2810" s="6"/>
      <c r="BF2810" s="6"/>
      <c r="BG2810" s="6"/>
      <c r="BH2810" s="6"/>
      <c r="BI2810" s="6"/>
      <c r="BJ2810" s="6"/>
      <c r="BK2810" s="6"/>
    </row>
    <row r="2811" spans="34:63" s="19" customFormat="1">
      <c r="AH2811" s="6"/>
      <c r="AI2811" s="6"/>
      <c r="AJ2811" s="6"/>
      <c r="AK2811" s="6"/>
      <c r="AL2811" s="6"/>
      <c r="AM2811" s="6"/>
      <c r="AN2811" s="6"/>
      <c r="AO2811" s="6"/>
      <c r="AP2811" s="6"/>
      <c r="AQ2811" s="6"/>
      <c r="AR2811" s="6"/>
      <c r="AS2811" s="6"/>
      <c r="AT2811" s="6"/>
      <c r="AU2811" s="6"/>
      <c r="AV2811" s="6"/>
      <c r="AW2811" s="6"/>
      <c r="AX2811" s="6"/>
      <c r="AY2811" s="6"/>
      <c r="AZ2811" s="6"/>
      <c r="BA2811" s="6"/>
      <c r="BB2811" s="6"/>
      <c r="BC2811" s="6"/>
      <c r="BD2811" s="6"/>
      <c r="BE2811" s="6"/>
      <c r="BF2811" s="6"/>
      <c r="BG2811" s="6"/>
      <c r="BH2811" s="6"/>
      <c r="BI2811" s="6"/>
      <c r="BJ2811" s="6"/>
      <c r="BK2811" s="6"/>
    </row>
    <row r="2812" spans="34:63" s="19" customFormat="1">
      <c r="AH2812" s="6"/>
      <c r="AI2812" s="6"/>
      <c r="AJ2812" s="6"/>
      <c r="AK2812" s="6"/>
      <c r="AL2812" s="6"/>
      <c r="AM2812" s="6"/>
      <c r="AN2812" s="6"/>
      <c r="AO2812" s="6"/>
      <c r="AP2812" s="6"/>
      <c r="AQ2812" s="6"/>
      <c r="AR2812" s="6"/>
      <c r="AS2812" s="6"/>
      <c r="AT2812" s="6"/>
      <c r="AU2812" s="6"/>
      <c r="AV2812" s="6"/>
      <c r="AW2812" s="6"/>
      <c r="AX2812" s="6"/>
      <c r="AY2812" s="6"/>
      <c r="AZ2812" s="6"/>
      <c r="BA2812" s="6"/>
      <c r="BB2812" s="6"/>
      <c r="BC2812" s="6"/>
      <c r="BD2812" s="6"/>
      <c r="BE2812" s="6"/>
      <c r="BF2812" s="6"/>
      <c r="BG2812" s="6"/>
      <c r="BH2812" s="6"/>
      <c r="BI2812" s="6"/>
      <c r="BJ2812" s="6"/>
      <c r="BK2812" s="6"/>
    </row>
    <row r="2813" spans="34:63" s="19" customFormat="1">
      <c r="AH2813" s="6"/>
      <c r="AI2813" s="6"/>
      <c r="AJ2813" s="6"/>
      <c r="AK2813" s="6"/>
      <c r="AL2813" s="6"/>
      <c r="AM2813" s="6"/>
      <c r="AN2813" s="6"/>
      <c r="AO2813" s="6"/>
      <c r="AP2813" s="6"/>
      <c r="AQ2813" s="6"/>
      <c r="AR2813" s="6"/>
      <c r="AS2813" s="6"/>
      <c r="AT2813" s="6"/>
      <c r="AU2813" s="6"/>
      <c r="AV2813" s="6"/>
      <c r="AW2813" s="6"/>
      <c r="AX2813" s="6"/>
      <c r="AY2813" s="6"/>
      <c r="AZ2813" s="6"/>
      <c r="BA2813" s="6"/>
      <c r="BB2813" s="6"/>
      <c r="BC2813" s="6"/>
      <c r="BD2813" s="6"/>
      <c r="BE2813" s="6"/>
      <c r="BF2813" s="6"/>
      <c r="BG2813" s="6"/>
      <c r="BH2813" s="6"/>
      <c r="BI2813" s="6"/>
      <c r="BJ2813" s="6"/>
      <c r="BK2813" s="6"/>
    </row>
    <row r="2814" spans="34:63" s="19" customFormat="1">
      <c r="AH2814" s="6"/>
      <c r="AI2814" s="6"/>
      <c r="AJ2814" s="6"/>
      <c r="AK2814" s="6"/>
      <c r="AL2814" s="6"/>
      <c r="AM2814" s="6"/>
      <c r="AN2814" s="6"/>
      <c r="AO2814" s="6"/>
      <c r="AP2814" s="6"/>
      <c r="AQ2814" s="6"/>
      <c r="AR2814" s="6"/>
      <c r="AS2814" s="6"/>
      <c r="AT2814" s="6"/>
      <c r="AU2814" s="6"/>
      <c r="AV2814" s="6"/>
      <c r="AW2814" s="6"/>
      <c r="AX2814" s="6"/>
      <c r="AY2814" s="6"/>
      <c r="AZ2814" s="6"/>
      <c r="BA2814" s="6"/>
      <c r="BB2814" s="6"/>
      <c r="BC2814" s="6"/>
      <c r="BD2814" s="6"/>
      <c r="BE2814" s="6"/>
      <c r="BF2814" s="6"/>
      <c r="BG2814" s="6"/>
      <c r="BH2814" s="6"/>
      <c r="BI2814" s="6"/>
      <c r="BJ2814" s="6"/>
      <c r="BK2814" s="6"/>
    </row>
    <row r="2815" spans="34:63" s="19" customFormat="1">
      <c r="AH2815" s="6"/>
      <c r="AI2815" s="6"/>
      <c r="AJ2815" s="6"/>
      <c r="AK2815" s="6"/>
      <c r="AL2815" s="6"/>
      <c r="AM2815" s="6"/>
      <c r="AN2815" s="6"/>
      <c r="AO2815" s="6"/>
      <c r="AP2815" s="6"/>
      <c r="AQ2815" s="6"/>
      <c r="AR2815" s="6"/>
      <c r="AS2815" s="6"/>
      <c r="AT2815" s="6"/>
      <c r="AU2815" s="6"/>
      <c r="AV2815" s="6"/>
      <c r="AW2815" s="6"/>
      <c r="AX2815" s="6"/>
      <c r="AY2815" s="6"/>
      <c r="AZ2815" s="6"/>
      <c r="BA2815" s="6"/>
      <c r="BB2815" s="6"/>
      <c r="BC2815" s="6"/>
      <c r="BD2815" s="6"/>
      <c r="BE2815" s="6"/>
      <c r="BF2815" s="6"/>
      <c r="BG2815" s="6"/>
      <c r="BH2815" s="6"/>
      <c r="BI2815" s="6"/>
      <c r="BJ2815" s="6"/>
      <c r="BK2815" s="6"/>
    </row>
    <row r="2816" spans="34:63" s="19" customFormat="1">
      <c r="AH2816" s="6"/>
      <c r="AI2816" s="6"/>
      <c r="AJ2816" s="6"/>
      <c r="AK2816" s="6"/>
      <c r="AL2816" s="6"/>
      <c r="AM2816" s="6"/>
      <c r="AN2816" s="6"/>
      <c r="AO2816" s="6"/>
      <c r="AP2816" s="6"/>
      <c r="AQ2816" s="6"/>
      <c r="AR2816" s="6"/>
      <c r="AS2816" s="6"/>
      <c r="AT2816" s="6"/>
      <c r="AU2816" s="6"/>
      <c r="AV2816" s="6"/>
      <c r="AW2816" s="6"/>
      <c r="AX2816" s="6"/>
      <c r="AY2816" s="6"/>
      <c r="AZ2816" s="6"/>
      <c r="BA2816" s="6"/>
      <c r="BB2816" s="6"/>
      <c r="BC2816" s="6"/>
      <c r="BD2816" s="6"/>
      <c r="BE2816" s="6"/>
      <c r="BF2816" s="6"/>
      <c r="BG2816" s="6"/>
      <c r="BH2816" s="6"/>
      <c r="BI2816" s="6"/>
      <c r="BJ2816" s="6"/>
      <c r="BK2816" s="6"/>
    </row>
    <row r="2817" spans="34:63" s="19" customFormat="1">
      <c r="AH2817" s="6"/>
      <c r="AI2817" s="6"/>
      <c r="AJ2817" s="6"/>
      <c r="AK2817" s="6"/>
      <c r="AL2817" s="6"/>
      <c r="AM2817" s="6"/>
      <c r="AN2817" s="6"/>
      <c r="AO2817" s="6"/>
      <c r="AP2817" s="6"/>
      <c r="AQ2817" s="6"/>
      <c r="AR2817" s="6"/>
      <c r="AS2817" s="6"/>
      <c r="AT2817" s="6"/>
      <c r="AU2817" s="6"/>
      <c r="AV2817" s="6"/>
      <c r="AW2817" s="6"/>
      <c r="AX2817" s="6"/>
      <c r="AY2817" s="6"/>
      <c r="AZ2817" s="6"/>
      <c r="BA2817" s="6"/>
      <c r="BB2817" s="6"/>
      <c r="BC2817" s="6"/>
      <c r="BD2817" s="6"/>
      <c r="BE2817" s="6"/>
      <c r="BF2817" s="6"/>
      <c r="BG2817" s="6"/>
      <c r="BH2817" s="6"/>
      <c r="BI2817" s="6"/>
      <c r="BJ2817" s="6"/>
      <c r="BK2817" s="6"/>
    </row>
    <row r="2818" spans="34:63" s="19" customFormat="1">
      <c r="AH2818" s="6"/>
      <c r="AI2818" s="6"/>
      <c r="AJ2818" s="6"/>
      <c r="AK2818" s="6"/>
      <c r="AL2818" s="6"/>
      <c r="AM2818" s="6"/>
      <c r="AN2818" s="6"/>
      <c r="AO2818" s="6"/>
      <c r="AP2818" s="6"/>
      <c r="AQ2818" s="6"/>
      <c r="AR2818" s="6"/>
      <c r="AS2818" s="6"/>
      <c r="AT2818" s="6"/>
      <c r="AU2818" s="6"/>
      <c r="AV2818" s="6"/>
      <c r="AW2818" s="6"/>
      <c r="AX2818" s="6"/>
      <c r="AY2818" s="6"/>
      <c r="AZ2818" s="6"/>
      <c r="BA2818" s="6"/>
      <c r="BB2818" s="6"/>
      <c r="BC2818" s="6"/>
      <c r="BD2818" s="6"/>
      <c r="BE2818" s="6"/>
      <c r="BF2818" s="6"/>
      <c r="BG2818" s="6"/>
      <c r="BH2818" s="6"/>
      <c r="BI2818" s="6"/>
      <c r="BJ2818" s="6"/>
      <c r="BK2818" s="6"/>
    </row>
    <row r="2819" spans="34:63" s="19" customFormat="1">
      <c r="AH2819" s="6"/>
      <c r="AI2819" s="6"/>
      <c r="AJ2819" s="6"/>
      <c r="AK2819" s="6"/>
      <c r="AL2819" s="6"/>
      <c r="AM2819" s="6"/>
      <c r="AN2819" s="6"/>
      <c r="AO2819" s="6"/>
      <c r="AP2819" s="6"/>
      <c r="AQ2819" s="6"/>
      <c r="AR2819" s="6"/>
      <c r="AS2819" s="6"/>
      <c r="AT2819" s="6"/>
      <c r="AU2819" s="6"/>
      <c r="AV2819" s="6"/>
      <c r="AW2819" s="6"/>
      <c r="AX2819" s="6"/>
      <c r="AY2819" s="6"/>
      <c r="AZ2819" s="6"/>
      <c r="BA2819" s="6"/>
      <c r="BB2819" s="6"/>
      <c r="BC2819" s="6"/>
      <c r="BD2819" s="6"/>
      <c r="BE2819" s="6"/>
      <c r="BF2819" s="6"/>
      <c r="BG2819" s="6"/>
      <c r="BH2819" s="6"/>
      <c r="BI2819" s="6"/>
      <c r="BJ2819" s="6"/>
      <c r="BK2819" s="6"/>
    </row>
    <row r="2820" spans="34:63" s="19" customFormat="1">
      <c r="AH2820" s="6"/>
      <c r="AI2820" s="6"/>
      <c r="AJ2820" s="6"/>
      <c r="AK2820" s="6"/>
      <c r="AL2820" s="6"/>
      <c r="AM2820" s="6"/>
      <c r="AN2820" s="6"/>
      <c r="AO2820" s="6"/>
      <c r="AP2820" s="6"/>
      <c r="AQ2820" s="6"/>
      <c r="AR2820" s="6"/>
      <c r="AS2820" s="6"/>
      <c r="AT2820" s="6"/>
      <c r="AU2820" s="6"/>
      <c r="AV2820" s="6"/>
      <c r="AW2820" s="6"/>
      <c r="AX2820" s="6"/>
      <c r="AY2820" s="6"/>
      <c r="AZ2820" s="6"/>
      <c r="BA2820" s="6"/>
      <c r="BB2820" s="6"/>
      <c r="BC2820" s="6"/>
      <c r="BD2820" s="6"/>
      <c r="BE2820" s="6"/>
      <c r="BF2820" s="6"/>
      <c r="BG2820" s="6"/>
      <c r="BH2820" s="6"/>
      <c r="BI2820" s="6"/>
      <c r="BJ2820" s="6"/>
      <c r="BK2820" s="6"/>
    </row>
    <row r="2821" spans="34:63" s="19" customFormat="1">
      <c r="AH2821" s="6"/>
      <c r="AI2821" s="6"/>
      <c r="AJ2821" s="6"/>
      <c r="AK2821" s="6"/>
      <c r="AL2821" s="6"/>
      <c r="AM2821" s="6"/>
      <c r="AN2821" s="6"/>
      <c r="AO2821" s="6"/>
      <c r="AP2821" s="6"/>
      <c r="AQ2821" s="6"/>
      <c r="AR2821" s="6"/>
      <c r="AS2821" s="6"/>
      <c r="AT2821" s="6"/>
      <c r="AU2821" s="6"/>
      <c r="AV2821" s="6"/>
      <c r="AW2821" s="6"/>
      <c r="AX2821" s="6"/>
      <c r="AY2821" s="6"/>
      <c r="AZ2821" s="6"/>
      <c r="BA2821" s="6"/>
      <c r="BB2821" s="6"/>
      <c r="BC2821" s="6"/>
      <c r="BD2821" s="6"/>
      <c r="BE2821" s="6"/>
      <c r="BF2821" s="6"/>
      <c r="BG2821" s="6"/>
      <c r="BH2821" s="6"/>
      <c r="BI2821" s="6"/>
      <c r="BJ2821" s="6"/>
      <c r="BK2821" s="6"/>
    </row>
    <row r="2822" spans="34:63" s="19" customFormat="1">
      <c r="AH2822" s="6"/>
      <c r="AI2822" s="6"/>
      <c r="AJ2822" s="6"/>
      <c r="AK2822" s="6"/>
      <c r="AL2822" s="6"/>
      <c r="AM2822" s="6"/>
      <c r="AN2822" s="6"/>
      <c r="AO2822" s="6"/>
      <c r="AP2822" s="6"/>
      <c r="AQ2822" s="6"/>
      <c r="AR2822" s="6"/>
      <c r="AS2822" s="6"/>
      <c r="AT2822" s="6"/>
      <c r="AU2822" s="6"/>
      <c r="AV2822" s="6"/>
      <c r="AW2822" s="6"/>
      <c r="AX2822" s="6"/>
      <c r="AY2822" s="6"/>
      <c r="AZ2822" s="6"/>
      <c r="BA2822" s="6"/>
      <c r="BB2822" s="6"/>
      <c r="BC2822" s="6"/>
      <c r="BD2822" s="6"/>
      <c r="BE2822" s="6"/>
      <c r="BF2822" s="6"/>
      <c r="BG2822" s="6"/>
      <c r="BH2822" s="6"/>
      <c r="BI2822" s="6"/>
      <c r="BJ2822" s="6"/>
      <c r="BK2822" s="6"/>
    </row>
    <row r="2823" spans="34:63" s="19" customFormat="1">
      <c r="AH2823" s="6"/>
      <c r="AI2823" s="6"/>
      <c r="AJ2823" s="6"/>
      <c r="AK2823" s="6"/>
      <c r="AL2823" s="6"/>
      <c r="AM2823" s="6"/>
      <c r="AN2823" s="6"/>
      <c r="AO2823" s="6"/>
      <c r="AP2823" s="6"/>
      <c r="AQ2823" s="6"/>
      <c r="AR2823" s="6"/>
      <c r="AS2823" s="6"/>
      <c r="AT2823" s="6"/>
      <c r="AU2823" s="6"/>
      <c r="AV2823" s="6"/>
      <c r="AW2823" s="6"/>
      <c r="AX2823" s="6"/>
      <c r="AY2823" s="6"/>
      <c r="AZ2823" s="6"/>
      <c r="BA2823" s="6"/>
      <c r="BB2823" s="6"/>
      <c r="BC2823" s="6"/>
      <c r="BD2823" s="6"/>
      <c r="BE2823" s="6"/>
      <c r="BF2823" s="6"/>
      <c r="BG2823" s="6"/>
      <c r="BH2823" s="6"/>
      <c r="BI2823" s="6"/>
      <c r="BJ2823" s="6"/>
      <c r="BK2823" s="6"/>
    </row>
    <row r="2824" spans="34:63" s="19" customFormat="1">
      <c r="AH2824" s="6"/>
      <c r="AI2824" s="6"/>
      <c r="AJ2824" s="6"/>
      <c r="AK2824" s="6"/>
      <c r="AL2824" s="6"/>
      <c r="AM2824" s="6"/>
      <c r="AN2824" s="6"/>
      <c r="AO2824" s="6"/>
      <c r="AP2824" s="6"/>
      <c r="AQ2824" s="6"/>
      <c r="AR2824" s="6"/>
      <c r="AS2824" s="6"/>
      <c r="AT2824" s="6"/>
      <c r="AU2824" s="6"/>
      <c r="AV2824" s="6"/>
      <c r="AW2824" s="6"/>
      <c r="AX2824" s="6"/>
      <c r="AY2824" s="6"/>
      <c r="AZ2824" s="6"/>
      <c r="BA2824" s="6"/>
      <c r="BB2824" s="6"/>
      <c r="BC2824" s="6"/>
      <c r="BD2824" s="6"/>
      <c r="BE2824" s="6"/>
      <c r="BF2824" s="6"/>
      <c r="BG2824" s="6"/>
      <c r="BH2824" s="6"/>
      <c r="BI2824" s="6"/>
      <c r="BJ2824" s="6"/>
      <c r="BK2824" s="6"/>
    </row>
    <row r="2825" spans="34:63" s="19" customFormat="1">
      <c r="AH2825" s="6"/>
      <c r="AI2825" s="6"/>
      <c r="AJ2825" s="6"/>
      <c r="AK2825" s="6"/>
      <c r="AL2825" s="6"/>
      <c r="AM2825" s="6"/>
      <c r="AN2825" s="6"/>
      <c r="AO2825" s="6"/>
      <c r="AP2825" s="6"/>
      <c r="AQ2825" s="6"/>
      <c r="AR2825" s="6"/>
      <c r="AS2825" s="6"/>
      <c r="AT2825" s="6"/>
      <c r="AU2825" s="6"/>
      <c r="AV2825" s="6"/>
      <c r="AW2825" s="6"/>
      <c r="AX2825" s="6"/>
      <c r="AY2825" s="6"/>
      <c r="AZ2825" s="6"/>
      <c r="BA2825" s="6"/>
      <c r="BB2825" s="6"/>
      <c r="BC2825" s="6"/>
      <c r="BD2825" s="6"/>
      <c r="BE2825" s="6"/>
      <c r="BF2825" s="6"/>
      <c r="BG2825" s="6"/>
      <c r="BH2825" s="6"/>
      <c r="BI2825" s="6"/>
      <c r="BJ2825" s="6"/>
      <c r="BK2825" s="6"/>
    </row>
    <row r="2826" spans="34:63" s="19" customFormat="1">
      <c r="AH2826" s="6"/>
      <c r="AI2826" s="6"/>
      <c r="AJ2826" s="6"/>
      <c r="AK2826" s="6"/>
      <c r="AL2826" s="6"/>
      <c r="AM2826" s="6"/>
      <c r="AN2826" s="6"/>
      <c r="AO2826" s="6"/>
      <c r="AP2826" s="6"/>
      <c r="AQ2826" s="6"/>
      <c r="AR2826" s="6"/>
      <c r="AS2826" s="6"/>
      <c r="AT2826" s="6"/>
      <c r="AU2826" s="6"/>
      <c r="AV2826" s="6"/>
      <c r="AW2826" s="6"/>
      <c r="AX2826" s="6"/>
      <c r="AY2826" s="6"/>
      <c r="AZ2826" s="6"/>
      <c r="BA2826" s="6"/>
      <c r="BB2826" s="6"/>
      <c r="BC2826" s="6"/>
      <c r="BD2826" s="6"/>
      <c r="BE2826" s="6"/>
      <c r="BF2826" s="6"/>
      <c r="BG2826" s="6"/>
      <c r="BH2826" s="6"/>
      <c r="BI2826" s="6"/>
      <c r="BJ2826" s="6"/>
      <c r="BK2826" s="6"/>
    </row>
    <row r="2827" spans="34:63" s="19" customFormat="1">
      <c r="AH2827" s="6"/>
      <c r="AI2827" s="6"/>
      <c r="AJ2827" s="6"/>
      <c r="AK2827" s="6"/>
      <c r="AL2827" s="6"/>
      <c r="AM2827" s="6"/>
      <c r="AN2827" s="6"/>
      <c r="AO2827" s="6"/>
      <c r="AP2827" s="6"/>
      <c r="AQ2827" s="6"/>
      <c r="AR2827" s="6"/>
      <c r="AS2827" s="6"/>
      <c r="AT2827" s="6"/>
      <c r="AU2827" s="6"/>
      <c r="AV2827" s="6"/>
      <c r="AW2827" s="6"/>
      <c r="AX2827" s="6"/>
      <c r="AY2827" s="6"/>
      <c r="AZ2827" s="6"/>
      <c r="BA2827" s="6"/>
      <c r="BB2827" s="6"/>
      <c r="BC2827" s="6"/>
      <c r="BD2827" s="6"/>
      <c r="BE2827" s="6"/>
      <c r="BF2827" s="6"/>
      <c r="BG2827" s="6"/>
      <c r="BH2827" s="6"/>
      <c r="BI2827" s="6"/>
      <c r="BJ2827" s="6"/>
      <c r="BK2827" s="6"/>
    </row>
    <row r="2828" spans="34:63" s="19" customFormat="1">
      <c r="AH2828" s="6"/>
      <c r="AI2828" s="6"/>
      <c r="AJ2828" s="6"/>
      <c r="AK2828" s="6"/>
      <c r="AL2828" s="6"/>
      <c r="AM2828" s="6"/>
      <c r="AN2828" s="6"/>
      <c r="AO2828" s="6"/>
      <c r="AP2828" s="6"/>
      <c r="AQ2828" s="6"/>
      <c r="AR2828" s="6"/>
      <c r="AS2828" s="6"/>
      <c r="AT2828" s="6"/>
      <c r="AU2828" s="6"/>
      <c r="AV2828" s="6"/>
      <c r="AW2828" s="6"/>
      <c r="AX2828" s="6"/>
      <c r="AY2828" s="6"/>
      <c r="AZ2828" s="6"/>
      <c r="BA2828" s="6"/>
      <c r="BB2828" s="6"/>
      <c r="BC2828" s="6"/>
      <c r="BD2828" s="6"/>
      <c r="BE2828" s="6"/>
      <c r="BF2828" s="6"/>
      <c r="BG2828" s="6"/>
      <c r="BH2828" s="6"/>
      <c r="BI2828" s="6"/>
      <c r="BJ2828" s="6"/>
      <c r="BK2828" s="6"/>
    </row>
    <row r="2829" spans="34:63" s="19" customFormat="1">
      <c r="AH2829" s="6"/>
      <c r="AI2829" s="6"/>
      <c r="AJ2829" s="6"/>
      <c r="AK2829" s="6"/>
      <c r="AL2829" s="6"/>
      <c r="AM2829" s="6"/>
      <c r="AN2829" s="6"/>
      <c r="AO2829" s="6"/>
      <c r="AP2829" s="6"/>
      <c r="AQ2829" s="6"/>
      <c r="AR2829" s="6"/>
      <c r="AS2829" s="6"/>
      <c r="AT2829" s="6"/>
      <c r="AU2829" s="6"/>
      <c r="AV2829" s="6"/>
      <c r="AW2829" s="6"/>
      <c r="AX2829" s="6"/>
      <c r="AY2829" s="6"/>
      <c r="AZ2829" s="6"/>
      <c r="BA2829" s="6"/>
      <c r="BB2829" s="6"/>
      <c r="BC2829" s="6"/>
      <c r="BD2829" s="6"/>
      <c r="BE2829" s="6"/>
      <c r="BF2829" s="6"/>
      <c r="BG2829" s="6"/>
      <c r="BH2829" s="6"/>
      <c r="BI2829" s="6"/>
      <c r="BJ2829" s="6"/>
      <c r="BK2829" s="6"/>
    </row>
    <row r="2830" spans="34:63" s="19" customFormat="1">
      <c r="AH2830" s="6"/>
      <c r="AI2830" s="6"/>
      <c r="AJ2830" s="6"/>
      <c r="AK2830" s="6"/>
      <c r="AL2830" s="6"/>
      <c r="AM2830" s="6"/>
      <c r="AN2830" s="6"/>
      <c r="AO2830" s="6"/>
      <c r="AP2830" s="6"/>
      <c r="AQ2830" s="6"/>
      <c r="AR2830" s="6"/>
      <c r="AS2830" s="6"/>
      <c r="AT2830" s="6"/>
      <c r="AU2830" s="6"/>
      <c r="AV2830" s="6"/>
      <c r="AW2830" s="6"/>
      <c r="AX2830" s="6"/>
      <c r="AY2830" s="6"/>
      <c r="AZ2830" s="6"/>
      <c r="BA2830" s="6"/>
      <c r="BB2830" s="6"/>
      <c r="BC2830" s="6"/>
      <c r="BD2830" s="6"/>
      <c r="BE2830" s="6"/>
      <c r="BF2830" s="6"/>
      <c r="BG2830" s="6"/>
      <c r="BH2830" s="6"/>
      <c r="BI2830" s="6"/>
      <c r="BJ2830" s="6"/>
      <c r="BK2830" s="6"/>
    </row>
    <row r="2831" spans="34:63" s="19" customFormat="1">
      <c r="AH2831" s="6"/>
      <c r="AI2831" s="6"/>
      <c r="AJ2831" s="6"/>
      <c r="AK2831" s="6"/>
      <c r="AL2831" s="6"/>
      <c r="AM2831" s="6"/>
      <c r="AN2831" s="6"/>
      <c r="AO2831" s="6"/>
      <c r="AP2831" s="6"/>
      <c r="AQ2831" s="6"/>
      <c r="AR2831" s="6"/>
      <c r="AS2831" s="6"/>
      <c r="AT2831" s="6"/>
      <c r="AU2831" s="6"/>
      <c r="AV2831" s="6"/>
      <c r="AW2831" s="6"/>
      <c r="AX2831" s="6"/>
      <c r="AY2831" s="6"/>
      <c r="AZ2831" s="6"/>
      <c r="BA2831" s="6"/>
      <c r="BB2831" s="6"/>
      <c r="BC2831" s="6"/>
      <c r="BD2831" s="6"/>
      <c r="BE2831" s="6"/>
      <c r="BF2831" s="6"/>
      <c r="BG2831" s="6"/>
      <c r="BH2831" s="6"/>
      <c r="BI2831" s="6"/>
      <c r="BJ2831" s="6"/>
      <c r="BK2831" s="6"/>
    </row>
    <row r="2832" spans="34:63" s="19" customFormat="1">
      <c r="AH2832" s="6"/>
      <c r="AI2832" s="6"/>
      <c r="AJ2832" s="6"/>
      <c r="AK2832" s="6"/>
      <c r="AL2832" s="6"/>
      <c r="AM2832" s="6"/>
      <c r="AN2832" s="6"/>
      <c r="AO2832" s="6"/>
      <c r="AP2832" s="6"/>
      <c r="AQ2832" s="6"/>
      <c r="AR2832" s="6"/>
      <c r="AS2832" s="6"/>
      <c r="AT2832" s="6"/>
      <c r="AU2832" s="6"/>
      <c r="AV2832" s="6"/>
      <c r="AW2832" s="6"/>
      <c r="AX2832" s="6"/>
      <c r="AY2832" s="6"/>
      <c r="AZ2832" s="6"/>
      <c r="BA2832" s="6"/>
      <c r="BB2832" s="6"/>
      <c r="BC2832" s="6"/>
      <c r="BD2832" s="6"/>
      <c r="BE2832" s="6"/>
      <c r="BF2832" s="6"/>
      <c r="BG2832" s="6"/>
      <c r="BH2832" s="6"/>
      <c r="BI2832" s="6"/>
      <c r="BJ2832" s="6"/>
      <c r="BK2832" s="6"/>
    </row>
    <row r="2833" spans="34:63" s="19" customFormat="1">
      <c r="AH2833" s="6"/>
      <c r="AI2833" s="6"/>
      <c r="AJ2833" s="6"/>
      <c r="AK2833" s="6"/>
      <c r="AL2833" s="6"/>
      <c r="AM2833" s="6"/>
      <c r="AN2833" s="6"/>
      <c r="AO2833" s="6"/>
      <c r="AP2833" s="6"/>
      <c r="AQ2833" s="6"/>
      <c r="AR2833" s="6"/>
      <c r="AS2833" s="6"/>
      <c r="AT2833" s="6"/>
      <c r="AU2833" s="6"/>
      <c r="AV2833" s="6"/>
      <c r="AW2833" s="6"/>
      <c r="AX2833" s="6"/>
      <c r="AY2833" s="6"/>
      <c r="AZ2833" s="6"/>
      <c r="BA2833" s="6"/>
      <c r="BB2833" s="6"/>
      <c r="BC2833" s="6"/>
      <c r="BD2833" s="6"/>
      <c r="BE2833" s="6"/>
      <c r="BF2833" s="6"/>
      <c r="BG2833" s="6"/>
      <c r="BH2833" s="6"/>
      <c r="BI2833" s="6"/>
      <c r="BJ2833" s="6"/>
      <c r="BK2833" s="6"/>
    </row>
    <row r="2834" spans="34:63" s="19" customFormat="1">
      <c r="AH2834" s="6"/>
      <c r="AI2834" s="6"/>
      <c r="AJ2834" s="6"/>
      <c r="AK2834" s="6"/>
      <c r="AL2834" s="6"/>
      <c r="AM2834" s="6"/>
      <c r="AN2834" s="6"/>
      <c r="AO2834" s="6"/>
      <c r="AP2834" s="6"/>
      <c r="AQ2834" s="6"/>
      <c r="AR2834" s="6"/>
      <c r="AS2834" s="6"/>
      <c r="AT2834" s="6"/>
      <c r="AU2834" s="6"/>
      <c r="AV2834" s="6"/>
      <c r="AW2834" s="6"/>
      <c r="AX2834" s="6"/>
      <c r="AY2834" s="6"/>
      <c r="AZ2834" s="6"/>
      <c r="BA2834" s="6"/>
      <c r="BB2834" s="6"/>
      <c r="BC2834" s="6"/>
      <c r="BD2834" s="6"/>
      <c r="BE2834" s="6"/>
      <c r="BF2834" s="6"/>
      <c r="BG2834" s="6"/>
      <c r="BH2834" s="6"/>
      <c r="BI2834" s="6"/>
      <c r="BJ2834" s="6"/>
      <c r="BK2834" s="6"/>
    </row>
    <row r="2835" spans="34:63" s="19" customFormat="1">
      <c r="AH2835" s="6"/>
      <c r="AI2835" s="6"/>
      <c r="AJ2835" s="6"/>
      <c r="AK2835" s="6"/>
      <c r="AL2835" s="6"/>
      <c r="AM2835" s="6"/>
      <c r="AN2835" s="6"/>
      <c r="AO2835" s="6"/>
      <c r="AP2835" s="6"/>
      <c r="AQ2835" s="6"/>
      <c r="AR2835" s="6"/>
      <c r="AS2835" s="6"/>
      <c r="AT2835" s="6"/>
      <c r="AU2835" s="6"/>
      <c r="AV2835" s="6"/>
      <c r="AW2835" s="6"/>
      <c r="AX2835" s="6"/>
      <c r="AY2835" s="6"/>
      <c r="AZ2835" s="6"/>
      <c r="BA2835" s="6"/>
      <c r="BB2835" s="6"/>
      <c r="BC2835" s="6"/>
      <c r="BD2835" s="6"/>
      <c r="BE2835" s="6"/>
      <c r="BF2835" s="6"/>
      <c r="BG2835" s="6"/>
      <c r="BH2835" s="6"/>
      <c r="BI2835" s="6"/>
      <c r="BJ2835" s="6"/>
      <c r="BK2835" s="6"/>
    </row>
    <row r="2836" spans="34:63" s="19" customFormat="1">
      <c r="AH2836" s="6"/>
      <c r="AI2836" s="6"/>
      <c r="AJ2836" s="6"/>
      <c r="AK2836" s="6"/>
      <c r="AL2836" s="6"/>
      <c r="AM2836" s="6"/>
      <c r="AN2836" s="6"/>
      <c r="AO2836" s="6"/>
      <c r="AP2836" s="6"/>
      <c r="AQ2836" s="6"/>
      <c r="AR2836" s="6"/>
      <c r="AS2836" s="6"/>
      <c r="AT2836" s="6"/>
      <c r="AU2836" s="6"/>
      <c r="AV2836" s="6"/>
      <c r="AW2836" s="6"/>
      <c r="AX2836" s="6"/>
      <c r="AY2836" s="6"/>
      <c r="AZ2836" s="6"/>
      <c r="BA2836" s="6"/>
      <c r="BB2836" s="6"/>
      <c r="BC2836" s="6"/>
      <c r="BD2836" s="6"/>
      <c r="BE2836" s="6"/>
      <c r="BF2836" s="6"/>
      <c r="BG2836" s="6"/>
      <c r="BH2836" s="6"/>
      <c r="BI2836" s="6"/>
      <c r="BJ2836" s="6"/>
      <c r="BK2836" s="6"/>
    </row>
    <row r="2837" spans="34:63" s="19" customFormat="1">
      <c r="AH2837" s="6"/>
      <c r="AI2837" s="6"/>
      <c r="AJ2837" s="6"/>
      <c r="AK2837" s="6"/>
      <c r="AL2837" s="6"/>
      <c r="AM2837" s="6"/>
      <c r="AN2837" s="6"/>
      <c r="AO2837" s="6"/>
      <c r="AP2837" s="6"/>
      <c r="AQ2837" s="6"/>
      <c r="AR2837" s="6"/>
      <c r="AS2837" s="6"/>
      <c r="AT2837" s="6"/>
      <c r="AU2837" s="6"/>
      <c r="AV2837" s="6"/>
      <c r="AW2837" s="6"/>
      <c r="AX2837" s="6"/>
      <c r="AY2837" s="6"/>
      <c r="AZ2837" s="6"/>
      <c r="BA2837" s="6"/>
      <c r="BB2837" s="6"/>
      <c r="BC2837" s="6"/>
      <c r="BD2837" s="6"/>
      <c r="BE2837" s="6"/>
      <c r="BF2837" s="6"/>
      <c r="BG2837" s="6"/>
      <c r="BH2837" s="6"/>
      <c r="BI2837" s="6"/>
      <c r="BJ2837" s="6"/>
      <c r="BK2837" s="6"/>
    </row>
    <row r="2838" spans="34:63" s="19" customFormat="1">
      <c r="AH2838" s="6"/>
      <c r="AI2838" s="6"/>
      <c r="AJ2838" s="6"/>
      <c r="AK2838" s="6"/>
      <c r="AL2838" s="6"/>
      <c r="AM2838" s="6"/>
      <c r="AN2838" s="6"/>
      <c r="AO2838" s="6"/>
      <c r="AP2838" s="6"/>
      <c r="AQ2838" s="6"/>
      <c r="AR2838" s="6"/>
      <c r="AS2838" s="6"/>
      <c r="AT2838" s="6"/>
      <c r="AU2838" s="6"/>
      <c r="AV2838" s="6"/>
      <c r="AW2838" s="6"/>
      <c r="AX2838" s="6"/>
      <c r="AY2838" s="6"/>
      <c r="AZ2838" s="6"/>
      <c r="BA2838" s="6"/>
      <c r="BB2838" s="6"/>
      <c r="BC2838" s="6"/>
      <c r="BD2838" s="6"/>
      <c r="BE2838" s="6"/>
      <c r="BF2838" s="6"/>
      <c r="BG2838" s="6"/>
      <c r="BH2838" s="6"/>
      <c r="BI2838" s="6"/>
      <c r="BJ2838" s="6"/>
      <c r="BK2838" s="6"/>
    </row>
    <row r="2839" spans="34:63" s="19" customFormat="1">
      <c r="AH2839" s="6"/>
      <c r="AI2839" s="6"/>
      <c r="AJ2839" s="6"/>
      <c r="AK2839" s="6"/>
      <c r="AL2839" s="6"/>
      <c r="AM2839" s="6"/>
      <c r="AN2839" s="6"/>
      <c r="AO2839" s="6"/>
      <c r="AP2839" s="6"/>
      <c r="AQ2839" s="6"/>
      <c r="AR2839" s="6"/>
      <c r="AS2839" s="6"/>
      <c r="AT2839" s="6"/>
      <c r="AU2839" s="6"/>
      <c r="AV2839" s="6"/>
      <c r="AW2839" s="6"/>
      <c r="AX2839" s="6"/>
      <c r="AY2839" s="6"/>
      <c r="AZ2839" s="6"/>
      <c r="BA2839" s="6"/>
      <c r="BB2839" s="6"/>
      <c r="BC2839" s="6"/>
      <c r="BD2839" s="6"/>
      <c r="BE2839" s="6"/>
      <c r="BF2839" s="6"/>
      <c r="BG2839" s="6"/>
      <c r="BH2839" s="6"/>
      <c r="BI2839" s="6"/>
      <c r="BJ2839" s="6"/>
      <c r="BK2839" s="6"/>
    </row>
    <row r="2840" spans="34:63" s="19" customFormat="1">
      <c r="AH2840" s="6"/>
      <c r="AI2840" s="6"/>
      <c r="AJ2840" s="6"/>
      <c r="AK2840" s="6"/>
      <c r="AL2840" s="6"/>
      <c r="AM2840" s="6"/>
      <c r="AN2840" s="6"/>
      <c r="AO2840" s="6"/>
      <c r="AP2840" s="6"/>
      <c r="AQ2840" s="6"/>
      <c r="AR2840" s="6"/>
      <c r="AS2840" s="6"/>
      <c r="AT2840" s="6"/>
      <c r="AU2840" s="6"/>
      <c r="AV2840" s="6"/>
      <c r="AW2840" s="6"/>
      <c r="AX2840" s="6"/>
      <c r="AY2840" s="6"/>
      <c r="AZ2840" s="6"/>
      <c r="BA2840" s="6"/>
      <c r="BB2840" s="6"/>
      <c r="BC2840" s="6"/>
      <c r="BD2840" s="6"/>
      <c r="BE2840" s="6"/>
      <c r="BF2840" s="6"/>
      <c r="BG2840" s="6"/>
      <c r="BH2840" s="6"/>
      <c r="BI2840" s="6"/>
      <c r="BJ2840" s="6"/>
      <c r="BK2840" s="6"/>
    </row>
    <row r="2841" spans="34:63" s="19" customFormat="1">
      <c r="AH2841" s="6"/>
      <c r="AI2841" s="6"/>
      <c r="AJ2841" s="6"/>
      <c r="AK2841" s="6"/>
      <c r="AL2841" s="6"/>
      <c r="AM2841" s="6"/>
      <c r="AN2841" s="6"/>
      <c r="AO2841" s="6"/>
      <c r="AP2841" s="6"/>
      <c r="AQ2841" s="6"/>
      <c r="AR2841" s="6"/>
      <c r="AS2841" s="6"/>
      <c r="AT2841" s="6"/>
      <c r="AU2841" s="6"/>
      <c r="AV2841" s="6"/>
      <c r="AW2841" s="6"/>
      <c r="AX2841" s="6"/>
      <c r="AY2841" s="6"/>
      <c r="AZ2841" s="6"/>
      <c r="BA2841" s="6"/>
      <c r="BB2841" s="6"/>
      <c r="BC2841" s="6"/>
      <c r="BD2841" s="6"/>
      <c r="BE2841" s="6"/>
      <c r="BF2841" s="6"/>
      <c r="BG2841" s="6"/>
      <c r="BH2841" s="6"/>
      <c r="BI2841" s="6"/>
      <c r="BJ2841" s="6"/>
      <c r="BK2841" s="6"/>
    </row>
    <row r="2842" spans="34:63" s="19" customFormat="1">
      <c r="AH2842" s="6"/>
      <c r="AI2842" s="6"/>
      <c r="AJ2842" s="6"/>
      <c r="AK2842" s="6"/>
      <c r="AL2842" s="6"/>
      <c r="AM2842" s="6"/>
      <c r="AN2842" s="6"/>
      <c r="AO2842" s="6"/>
      <c r="AP2842" s="6"/>
      <c r="AQ2842" s="6"/>
      <c r="AR2842" s="6"/>
      <c r="AS2842" s="6"/>
      <c r="AT2842" s="6"/>
      <c r="AU2842" s="6"/>
      <c r="AV2842" s="6"/>
      <c r="AW2842" s="6"/>
      <c r="AX2842" s="6"/>
      <c r="AY2842" s="6"/>
      <c r="AZ2842" s="6"/>
      <c r="BA2842" s="6"/>
      <c r="BB2842" s="6"/>
      <c r="BC2842" s="6"/>
      <c r="BD2842" s="6"/>
      <c r="BE2842" s="6"/>
      <c r="BF2842" s="6"/>
      <c r="BG2842" s="6"/>
      <c r="BH2842" s="6"/>
      <c r="BI2842" s="6"/>
      <c r="BJ2842" s="6"/>
      <c r="BK2842" s="6"/>
    </row>
    <row r="2843" spans="34:63" s="19" customFormat="1">
      <c r="AH2843" s="6"/>
      <c r="AI2843" s="6"/>
      <c r="AJ2843" s="6"/>
      <c r="AK2843" s="6"/>
      <c r="AL2843" s="6"/>
      <c r="AM2843" s="6"/>
      <c r="AN2843" s="6"/>
      <c r="AO2843" s="6"/>
      <c r="AP2843" s="6"/>
      <c r="AQ2843" s="6"/>
      <c r="AR2843" s="6"/>
      <c r="AS2843" s="6"/>
      <c r="AT2843" s="6"/>
      <c r="AU2843" s="6"/>
      <c r="AV2843" s="6"/>
      <c r="AW2843" s="6"/>
      <c r="AX2843" s="6"/>
      <c r="AY2843" s="6"/>
      <c r="AZ2843" s="6"/>
      <c r="BA2843" s="6"/>
      <c r="BB2843" s="6"/>
      <c r="BC2843" s="6"/>
      <c r="BD2843" s="6"/>
      <c r="BE2843" s="6"/>
      <c r="BF2843" s="6"/>
      <c r="BG2843" s="6"/>
      <c r="BH2843" s="6"/>
      <c r="BI2843" s="6"/>
      <c r="BJ2843" s="6"/>
      <c r="BK2843" s="6"/>
    </row>
    <row r="2844" spans="34:63" s="19" customFormat="1">
      <c r="AH2844" s="6"/>
      <c r="AI2844" s="6"/>
      <c r="AJ2844" s="6"/>
      <c r="AK2844" s="6"/>
      <c r="AL2844" s="6"/>
      <c r="AM2844" s="6"/>
      <c r="AN2844" s="6"/>
      <c r="AO2844" s="6"/>
      <c r="AP2844" s="6"/>
      <c r="AQ2844" s="6"/>
      <c r="AR2844" s="6"/>
      <c r="AS2844" s="6"/>
      <c r="AT2844" s="6"/>
      <c r="AU2844" s="6"/>
      <c r="AV2844" s="6"/>
      <c r="AW2844" s="6"/>
      <c r="AX2844" s="6"/>
      <c r="AY2844" s="6"/>
      <c r="AZ2844" s="6"/>
      <c r="BA2844" s="6"/>
      <c r="BB2844" s="6"/>
      <c r="BC2844" s="6"/>
      <c r="BD2844" s="6"/>
      <c r="BE2844" s="6"/>
      <c r="BF2844" s="6"/>
      <c r="BG2844" s="6"/>
      <c r="BH2844" s="6"/>
      <c r="BI2844" s="6"/>
      <c r="BJ2844" s="6"/>
      <c r="BK2844" s="6"/>
    </row>
    <row r="2845" spans="34:63" s="19" customFormat="1">
      <c r="AH2845" s="6"/>
      <c r="AI2845" s="6"/>
      <c r="AJ2845" s="6"/>
      <c r="AK2845" s="6"/>
      <c r="AL2845" s="6"/>
      <c r="AM2845" s="6"/>
      <c r="AN2845" s="6"/>
      <c r="AO2845" s="6"/>
      <c r="AP2845" s="6"/>
      <c r="AQ2845" s="6"/>
      <c r="AR2845" s="6"/>
      <c r="AS2845" s="6"/>
      <c r="AT2845" s="6"/>
      <c r="AU2845" s="6"/>
      <c r="AV2845" s="6"/>
      <c r="AW2845" s="6"/>
      <c r="AX2845" s="6"/>
      <c r="AY2845" s="6"/>
      <c r="AZ2845" s="6"/>
      <c r="BA2845" s="6"/>
      <c r="BB2845" s="6"/>
      <c r="BC2845" s="6"/>
      <c r="BD2845" s="6"/>
      <c r="BE2845" s="6"/>
      <c r="BF2845" s="6"/>
      <c r="BG2845" s="6"/>
      <c r="BH2845" s="6"/>
      <c r="BI2845" s="6"/>
      <c r="BJ2845" s="6"/>
      <c r="BK2845" s="6"/>
    </row>
    <row r="2846" spans="34:63" s="19" customFormat="1">
      <c r="AH2846" s="6"/>
      <c r="AI2846" s="6"/>
      <c r="AJ2846" s="6"/>
      <c r="AK2846" s="6"/>
      <c r="AL2846" s="6"/>
      <c r="AM2846" s="6"/>
      <c r="AN2846" s="6"/>
      <c r="AO2846" s="6"/>
      <c r="AP2846" s="6"/>
      <c r="AQ2846" s="6"/>
      <c r="AR2846" s="6"/>
      <c r="AS2846" s="6"/>
      <c r="AT2846" s="6"/>
      <c r="AU2846" s="6"/>
      <c r="AV2846" s="6"/>
      <c r="AW2846" s="6"/>
      <c r="AX2846" s="6"/>
      <c r="AY2846" s="6"/>
      <c r="AZ2846" s="6"/>
      <c r="BA2846" s="6"/>
      <c r="BB2846" s="6"/>
      <c r="BC2846" s="6"/>
      <c r="BD2846" s="6"/>
      <c r="BE2846" s="6"/>
      <c r="BF2846" s="6"/>
      <c r="BG2846" s="6"/>
      <c r="BH2846" s="6"/>
      <c r="BI2846" s="6"/>
      <c r="BJ2846" s="6"/>
      <c r="BK2846" s="6"/>
    </row>
    <row r="2847" spans="34:63" s="19" customFormat="1">
      <c r="AH2847" s="6"/>
      <c r="AI2847" s="6"/>
      <c r="AJ2847" s="6"/>
      <c r="AK2847" s="6"/>
      <c r="AL2847" s="6"/>
      <c r="AM2847" s="6"/>
      <c r="AN2847" s="6"/>
      <c r="AO2847" s="6"/>
      <c r="AP2847" s="6"/>
      <c r="AQ2847" s="6"/>
      <c r="AR2847" s="6"/>
      <c r="AS2847" s="6"/>
      <c r="AT2847" s="6"/>
      <c r="AU2847" s="6"/>
      <c r="AV2847" s="6"/>
      <c r="AW2847" s="6"/>
      <c r="AX2847" s="6"/>
      <c r="AY2847" s="6"/>
      <c r="AZ2847" s="6"/>
      <c r="BA2847" s="6"/>
      <c r="BB2847" s="6"/>
      <c r="BC2847" s="6"/>
      <c r="BD2847" s="6"/>
      <c r="BE2847" s="6"/>
      <c r="BF2847" s="6"/>
      <c r="BG2847" s="6"/>
      <c r="BH2847" s="6"/>
      <c r="BI2847" s="6"/>
      <c r="BJ2847" s="6"/>
      <c r="BK2847" s="6"/>
    </row>
    <row r="2848" spans="34:63" s="19" customFormat="1">
      <c r="AH2848" s="6"/>
      <c r="AI2848" s="6"/>
      <c r="AJ2848" s="6"/>
      <c r="AK2848" s="6"/>
      <c r="AL2848" s="6"/>
      <c r="AM2848" s="6"/>
      <c r="AN2848" s="6"/>
      <c r="AO2848" s="6"/>
      <c r="AP2848" s="6"/>
      <c r="AQ2848" s="6"/>
      <c r="AR2848" s="6"/>
      <c r="AS2848" s="6"/>
      <c r="AT2848" s="6"/>
      <c r="AU2848" s="6"/>
      <c r="AV2848" s="6"/>
      <c r="AW2848" s="6"/>
      <c r="AX2848" s="6"/>
      <c r="AY2848" s="6"/>
      <c r="AZ2848" s="6"/>
      <c r="BA2848" s="6"/>
      <c r="BB2848" s="6"/>
      <c r="BC2848" s="6"/>
      <c r="BD2848" s="6"/>
      <c r="BE2848" s="6"/>
      <c r="BF2848" s="6"/>
      <c r="BG2848" s="6"/>
      <c r="BH2848" s="6"/>
      <c r="BI2848" s="6"/>
      <c r="BJ2848" s="6"/>
      <c r="BK2848" s="6"/>
    </row>
    <row r="2849" spans="34:63" s="19" customFormat="1">
      <c r="AH2849" s="6"/>
      <c r="AI2849" s="6"/>
      <c r="AJ2849" s="6"/>
      <c r="AK2849" s="6"/>
      <c r="AL2849" s="6"/>
      <c r="AM2849" s="6"/>
      <c r="AN2849" s="6"/>
      <c r="AO2849" s="6"/>
      <c r="AP2849" s="6"/>
      <c r="AQ2849" s="6"/>
      <c r="AR2849" s="6"/>
      <c r="AS2849" s="6"/>
      <c r="AT2849" s="6"/>
      <c r="AU2849" s="6"/>
      <c r="AV2849" s="6"/>
      <c r="AW2849" s="6"/>
      <c r="AX2849" s="6"/>
      <c r="AY2849" s="6"/>
      <c r="AZ2849" s="6"/>
      <c r="BA2849" s="6"/>
      <c r="BB2849" s="6"/>
      <c r="BC2849" s="6"/>
      <c r="BD2849" s="6"/>
      <c r="BE2849" s="6"/>
      <c r="BF2849" s="6"/>
      <c r="BG2849" s="6"/>
      <c r="BH2849" s="6"/>
      <c r="BI2849" s="6"/>
      <c r="BJ2849" s="6"/>
      <c r="BK2849" s="6"/>
    </row>
    <row r="2850" spans="34:63" s="19" customFormat="1">
      <c r="AH2850" s="6"/>
      <c r="AI2850" s="6"/>
      <c r="AJ2850" s="6"/>
      <c r="AK2850" s="6"/>
      <c r="AL2850" s="6"/>
      <c r="AM2850" s="6"/>
      <c r="AN2850" s="6"/>
      <c r="AO2850" s="6"/>
      <c r="AP2850" s="6"/>
      <c r="AQ2850" s="6"/>
      <c r="AR2850" s="6"/>
      <c r="AS2850" s="6"/>
      <c r="AT2850" s="6"/>
      <c r="AU2850" s="6"/>
      <c r="AV2850" s="6"/>
      <c r="AW2850" s="6"/>
      <c r="AX2850" s="6"/>
      <c r="AY2850" s="6"/>
      <c r="AZ2850" s="6"/>
      <c r="BA2850" s="6"/>
      <c r="BB2850" s="6"/>
      <c r="BC2850" s="6"/>
      <c r="BD2850" s="6"/>
      <c r="BE2850" s="6"/>
      <c r="BF2850" s="6"/>
      <c r="BG2850" s="6"/>
      <c r="BH2850" s="6"/>
      <c r="BI2850" s="6"/>
      <c r="BJ2850" s="6"/>
      <c r="BK2850" s="6"/>
    </row>
    <row r="2851" spans="34:63" s="19" customFormat="1">
      <c r="AH2851" s="6"/>
      <c r="AI2851" s="6"/>
      <c r="AJ2851" s="6"/>
      <c r="AK2851" s="6"/>
      <c r="AL2851" s="6"/>
      <c r="AM2851" s="6"/>
      <c r="AN2851" s="6"/>
      <c r="AO2851" s="6"/>
      <c r="AP2851" s="6"/>
      <c r="AQ2851" s="6"/>
      <c r="AR2851" s="6"/>
      <c r="AS2851" s="6"/>
      <c r="AT2851" s="6"/>
      <c r="AU2851" s="6"/>
      <c r="AV2851" s="6"/>
      <c r="AW2851" s="6"/>
      <c r="AX2851" s="6"/>
      <c r="AY2851" s="6"/>
      <c r="AZ2851" s="6"/>
      <c r="BA2851" s="6"/>
      <c r="BB2851" s="6"/>
      <c r="BC2851" s="6"/>
      <c r="BD2851" s="6"/>
      <c r="BE2851" s="6"/>
      <c r="BF2851" s="6"/>
      <c r="BG2851" s="6"/>
      <c r="BH2851" s="6"/>
      <c r="BI2851" s="6"/>
      <c r="BJ2851" s="6"/>
      <c r="BK2851" s="6"/>
    </row>
    <row r="2852" spans="34:63" s="19" customFormat="1">
      <c r="AH2852" s="6"/>
      <c r="AI2852" s="6"/>
      <c r="AJ2852" s="6"/>
      <c r="AK2852" s="6"/>
      <c r="AL2852" s="6"/>
      <c r="AM2852" s="6"/>
      <c r="AN2852" s="6"/>
      <c r="AO2852" s="6"/>
      <c r="AP2852" s="6"/>
      <c r="AQ2852" s="6"/>
      <c r="AR2852" s="6"/>
      <c r="AS2852" s="6"/>
      <c r="AT2852" s="6"/>
      <c r="AU2852" s="6"/>
      <c r="AV2852" s="6"/>
      <c r="AW2852" s="6"/>
      <c r="AX2852" s="6"/>
      <c r="AY2852" s="6"/>
      <c r="AZ2852" s="6"/>
      <c r="BA2852" s="6"/>
      <c r="BB2852" s="6"/>
      <c r="BC2852" s="6"/>
      <c r="BD2852" s="6"/>
      <c r="BE2852" s="6"/>
      <c r="BF2852" s="6"/>
      <c r="BG2852" s="6"/>
      <c r="BH2852" s="6"/>
      <c r="BI2852" s="6"/>
      <c r="BJ2852" s="6"/>
      <c r="BK2852" s="6"/>
    </row>
    <row r="2853" spans="34:63" s="19" customFormat="1">
      <c r="AH2853" s="6"/>
      <c r="AI2853" s="6"/>
      <c r="AJ2853" s="6"/>
      <c r="AK2853" s="6"/>
      <c r="AL2853" s="6"/>
      <c r="AM2853" s="6"/>
      <c r="AN2853" s="6"/>
      <c r="AO2853" s="6"/>
      <c r="AP2853" s="6"/>
      <c r="AQ2853" s="6"/>
      <c r="AR2853" s="6"/>
      <c r="AS2853" s="6"/>
      <c r="AT2853" s="6"/>
      <c r="AU2853" s="6"/>
      <c r="AV2853" s="6"/>
      <c r="AW2853" s="6"/>
      <c r="AX2853" s="6"/>
      <c r="AY2853" s="6"/>
      <c r="AZ2853" s="6"/>
      <c r="BA2853" s="6"/>
      <c r="BB2853" s="6"/>
      <c r="BC2853" s="6"/>
      <c r="BD2853" s="6"/>
      <c r="BE2853" s="6"/>
      <c r="BF2853" s="6"/>
      <c r="BG2853" s="6"/>
      <c r="BH2853" s="6"/>
      <c r="BI2853" s="6"/>
      <c r="BJ2853" s="6"/>
      <c r="BK2853" s="6"/>
    </row>
    <row r="2854" spans="34:63" s="19" customFormat="1">
      <c r="AH2854" s="6"/>
      <c r="AI2854" s="6"/>
      <c r="AJ2854" s="6"/>
      <c r="AK2854" s="6"/>
      <c r="AL2854" s="6"/>
      <c r="AM2854" s="6"/>
      <c r="AN2854" s="6"/>
      <c r="AO2854" s="6"/>
      <c r="AP2854" s="6"/>
      <c r="AQ2854" s="6"/>
      <c r="AR2854" s="6"/>
      <c r="AS2854" s="6"/>
      <c r="AT2854" s="6"/>
      <c r="AU2854" s="6"/>
      <c r="AV2854" s="6"/>
      <c r="AW2854" s="6"/>
      <c r="AX2854" s="6"/>
      <c r="AY2854" s="6"/>
      <c r="AZ2854" s="6"/>
      <c r="BA2854" s="6"/>
      <c r="BB2854" s="6"/>
      <c r="BC2854" s="6"/>
      <c r="BD2854" s="6"/>
      <c r="BE2854" s="6"/>
      <c r="BF2854" s="6"/>
      <c r="BG2854" s="6"/>
      <c r="BH2854" s="6"/>
      <c r="BI2854" s="6"/>
      <c r="BJ2854" s="6"/>
      <c r="BK2854" s="6"/>
    </row>
    <row r="2855" spans="34:63" s="19" customFormat="1">
      <c r="AH2855" s="6"/>
      <c r="AI2855" s="6"/>
      <c r="AJ2855" s="6"/>
      <c r="AK2855" s="6"/>
      <c r="AL2855" s="6"/>
      <c r="AM2855" s="6"/>
      <c r="AN2855" s="6"/>
      <c r="AO2855" s="6"/>
      <c r="AP2855" s="6"/>
      <c r="AQ2855" s="6"/>
      <c r="AR2855" s="6"/>
      <c r="AS2855" s="6"/>
      <c r="AT2855" s="6"/>
      <c r="AU2855" s="6"/>
      <c r="AV2855" s="6"/>
      <c r="AW2855" s="6"/>
      <c r="AX2855" s="6"/>
      <c r="AY2855" s="6"/>
      <c r="AZ2855" s="6"/>
      <c r="BA2855" s="6"/>
      <c r="BB2855" s="6"/>
      <c r="BC2855" s="6"/>
      <c r="BD2855" s="6"/>
      <c r="BE2855" s="6"/>
      <c r="BF2855" s="6"/>
      <c r="BG2855" s="6"/>
      <c r="BH2855" s="6"/>
      <c r="BI2855" s="6"/>
      <c r="BJ2855" s="6"/>
      <c r="BK2855" s="6"/>
    </row>
    <row r="2856" spans="34:63" s="19" customFormat="1">
      <c r="AH2856" s="6"/>
      <c r="AI2856" s="6"/>
      <c r="AJ2856" s="6"/>
      <c r="AK2856" s="6"/>
      <c r="AL2856" s="6"/>
      <c r="AM2856" s="6"/>
      <c r="AN2856" s="6"/>
      <c r="AO2856" s="6"/>
      <c r="AP2856" s="6"/>
      <c r="AQ2856" s="6"/>
      <c r="AR2856" s="6"/>
      <c r="AS2856" s="6"/>
      <c r="AT2856" s="6"/>
      <c r="AU2856" s="6"/>
      <c r="AV2856" s="6"/>
      <c r="AW2856" s="6"/>
      <c r="AX2856" s="6"/>
      <c r="AY2856" s="6"/>
      <c r="AZ2856" s="6"/>
      <c r="BA2856" s="6"/>
      <c r="BB2856" s="6"/>
      <c r="BC2856" s="6"/>
      <c r="BD2856" s="6"/>
      <c r="BE2856" s="6"/>
      <c r="BF2856" s="6"/>
      <c r="BG2856" s="6"/>
      <c r="BH2856" s="6"/>
      <c r="BI2856" s="6"/>
      <c r="BJ2856" s="6"/>
      <c r="BK2856" s="6"/>
    </row>
    <row r="2857" spans="34:63" s="19" customFormat="1">
      <c r="AH2857" s="6"/>
      <c r="AI2857" s="6"/>
      <c r="AJ2857" s="6"/>
      <c r="AK2857" s="6"/>
      <c r="AL2857" s="6"/>
      <c r="AM2857" s="6"/>
      <c r="AN2857" s="6"/>
      <c r="AO2857" s="6"/>
      <c r="AP2857" s="6"/>
      <c r="AQ2857" s="6"/>
      <c r="AR2857" s="6"/>
      <c r="AS2857" s="6"/>
      <c r="AT2857" s="6"/>
      <c r="AU2857" s="6"/>
      <c r="AV2857" s="6"/>
      <c r="AW2857" s="6"/>
      <c r="AX2857" s="6"/>
      <c r="AY2857" s="6"/>
      <c r="AZ2857" s="6"/>
      <c r="BA2857" s="6"/>
      <c r="BB2857" s="6"/>
      <c r="BC2857" s="6"/>
      <c r="BD2857" s="6"/>
      <c r="BE2857" s="6"/>
      <c r="BF2857" s="6"/>
      <c r="BG2857" s="6"/>
      <c r="BH2857" s="6"/>
      <c r="BI2857" s="6"/>
      <c r="BJ2857" s="6"/>
      <c r="BK2857" s="6"/>
    </row>
    <row r="2858" spans="34:63" s="19" customFormat="1">
      <c r="AH2858" s="6"/>
      <c r="AI2858" s="6"/>
      <c r="AJ2858" s="6"/>
      <c r="AK2858" s="6"/>
      <c r="AL2858" s="6"/>
      <c r="AM2858" s="6"/>
      <c r="AN2858" s="6"/>
      <c r="AO2858" s="6"/>
      <c r="AP2858" s="6"/>
      <c r="AQ2858" s="6"/>
      <c r="AR2858" s="6"/>
      <c r="AS2858" s="6"/>
      <c r="AT2858" s="6"/>
      <c r="AU2858" s="6"/>
      <c r="AV2858" s="6"/>
      <c r="AW2858" s="6"/>
      <c r="AX2858" s="6"/>
      <c r="AY2858" s="6"/>
      <c r="AZ2858" s="6"/>
      <c r="BA2858" s="6"/>
      <c r="BB2858" s="6"/>
      <c r="BC2858" s="6"/>
      <c r="BD2858" s="6"/>
      <c r="BE2858" s="6"/>
      <c r="BF2858" s="6"/>
      <c r="BG2858" s="6"/>
      <c r="BH2858" s="6"/>
      <c r="BI2858" s="6"/>
      <c r="BJ2858" s="6"/>
      <c r="BK2858" s="6"/>
    </row>
    <row r="2859" spans="34:63" s="19" customFormat="1">
      <c r="AH2859" s="6"/>
      <c r="AI2859" s="6"/>
      <c r="AJ2859" s="6"/>
      <c r="AK2859" s="6"/>
      <c r="AL2859" s="6"/>
      <c r="AM2859" s="6"/>
      <c r="AN2859" s="6"/>
      <c r="AO2859" s="6"/>
      <c r="AP2859" s="6"/>
      <c r="AQ2859" s="6"/>
      <c r="AR2859" s="6"/>
      <c r="AS2859" s="6"/>
      <c r="AT2859" s="6"/>
      <c r="AU2859" s="6"/>
      <c r="AV2859" s="6"/>
      <c r="AW2859" s="6"/>
      <c r="AX2859" s="6"/>
      <c r="AY2859" s="6"/>
      <c r="AZ2859" s="6"/>
      <c r="BA2859" s="6"/>
      <c r="BB2859" s="6"/>
      <c r="BC2859" s="6"/>
      <c r="BD2859" s="6"/>
      <c r="BE2859" s="6"/>
      <c r="BF2859" s="6"/>
      <c r="BG2859" s="6"/>
      <c r="BH2859" s="6"/>
      <c r="BI2859" s="6"/>
      <c r="BJ2859" s="6"/>
      <c r="BK2859" s="6"/>
    </row>
    <row r="2860" spans="34:63" s="19" customFormat="1">
      <c r="AH2860" s="6"/>
      <c r="AI2860" s="6"/>
      <c r="AJ2860" s="6"/>
      <c r="AK2860" s="6"/>
      <c r="AL2860" s="6"/>
      <c r="AM2860" s="6"/>
      <c r="AN2860" s="6"/>
      <c r="AO2860" s="6"/>
      <c r="AP2860" s="6"/>
      <c r="AQ2860" s="6"/>
      <c r="AR2860" s="6"/>
      <c r="AS2860" s="6"/>
      <c r="AT2860" s="6"/>
      <c r="AU2860" s="6"/>
      <c r="AV2860" s="6"/>
      <c r="AW2860" s="6"/>
      <c r="AX2860" s="6"/>
      <c r="AY2860" s="6"/>
      <c r="AZ2860" s="6"/>
      <c r="BA2860" s="6"/>
      <c r="BB2860" s="6"/>
      <c r="BC2860" s="6"/>
      <c r="BD2860" s="6"/>
      <c r="BE2860" s="6"/>
      <c r="BF2860" s="6"/>
      <c r="BG2860" s="6"/>
      <c r="BH2860" s="6"/>
      <c r="BI2860" s="6"/>
      <c r="BJ2860" s="6"/>
      <c r="BK2860" s="6"/>
    </row>
    <row r="2861" spans="34:63" s="19" customFormat="1">
      <c r="AH2861" s="6"/>
      <c r="AI2861" s="6"/>
      <c r="AJ2861" s="6"/>
      <c r="AK2861" s="6"/>
      <c r="AL2861" s="6"/>
      <c r="AM2861" s="6"/>
      <c r="AN2861" s="6"/>
      <c r="AO2861" s="6"/>
      <c r="AP2861" s="6"/>
      <c r="AQ2861" s="6"/>
      <c r="AR2861" s="6"/>
      <c r="AS2861" s="6"/>
      <c r="AT2861" s="6"/>
      <c r="AU2861" s="6"/>
      <c r="AV2861" s="6"/>
      <c r="AW2861" s="6"/>
      <c r="AX2861" s="6"/>
      <c r="AY2861" s="6"/>
      <c r="AZ2861" s="6"/>
      <c r="BA2861" s="6"/>
      <c r="BB2861" s="6"/>
      <c r="BC2861" s="6"/>
      <c r="BD2861" s="6"/>
      <c r="BE2861" s="6"/>
      <c r="BF2861" s="6"/>
      <c r="BG2861" s="6"/>
      <c r="BH2861" s="6"/>
      <c r="BI2861" s="6"/>
      <c r="BJ2861" s="6"/>
      <c r="BK2861" s="6"/>
    </row>
    <row r="2862" spans="34:63" s="19" customFormat="1">
      <c r="AH2862" s="6"/>
      <c r="AI2862" s="6"/>
      <c r="AJ2862" s="6"/>
      <c r="AK2862" s="6"/>
      <c r="AL2862" s="6"/>
      <c r="AM2862" s="6"/>
      <c r="AN2862" s="6"/>
      <c r="AO2862" s="6"/>
      <c r="AP2862" s="6"/>
      <c r="AQ2862" s="6"/>
      <c r="AR2862" s="6"/>
      <c r="AS2862" s="6"/>
      <c r="AT2862" s="6"/>
      <c r="AU2862" s="6"/>
      <c r="AV2862" s="6"/>
      <c r="AW2862" s="6"/>
      <c r="AX2862" s="6"/>
      <c r="AY2862" s="6"/>
      <c r="AZ2862" s="6"/>
      <c r="BA2862" s="6"/>
      <c r="BB2862" s="6"/>
      <c r="BC2862" s="6"/>
      <c r="BD2862" s="6"/>
      <c r="BE2862" s="6"/>
      <c r="BF2862" s="6"/>
      <c r="BG2862" s="6"/>
      <c r="BH2862" s="6"/>
      <c r="BI2862" s="6"/>
      <c r="BJ2862" s="6"/>
      <c r="BK2862" s="6"/>
    </row>
    <row r="2863" spans="34:63" s="19" customFormat="1">
      <c r="AH2863" s="6"/>
      <c r="AI2863" s="6"/>
      <c r="AJ2863" s="6"/>
      <c r="AK2863" s="6"/>
      <c r="AL2863" s="6"/>
      <c r="AM2863" s="6"/>
      <c r="AN2863" s="6"/>
      <c r="AO2863" s="6"/>
      <c r="AP2863" s="6"/>
      <c r="AQ2863" s="6"/>
      <c r="AR2863" s="6"/>
      <c r="AS2863" s="6"/>
      <c r="AT2863" s="6"/>
      <c r="AU2863" s="6"/>
      <c r="AV2863" s="6"/>
      <c r="AW2863" s="6"/>
      <c r="AX2863" s="6"/>
      <c r="AY2863" s="6"/>
      <c r="AZ2863" s="6"/>
      <c r="BA2863" s="6"/>
      <c r="BB2863" s="6"/>
      <c r="BC2863" s="6"/>
      <c r="BD2863" s="6"/>
      <c r="BE2863" s="6"/>
      <c r="BF2863" s="6"/>
      <c r="BG2863" s="6"/>
      <c r="BH2863" s="6"/>
      <c r="BI2863" s="6"/>
      <c r="BJ2863" s="6"/>
      <c r="BK2863" s="6"/>
    </row>
    <row r="2864" spans="34:63" s="19" customFormat="1">
      <c r="AH2864" s="6"/>
      <c r="AI2864" s="6"/>
      <c r="AJ2864" s="6"/>
      <c r="AK2864" s="6"/>
      <c r="AL2864" s="6"/>
      <c r="AM2864" s="6"/>
      <c r="AN2864" s="6"/>
      <c r="AO2864" s="6"/>
      <c r="AP2864" s="6"/>
      <c r="AQ2864" s="6"/>
      <c r="AR2864" s="6"/>
      <c r="AS2864" s="6"/>
      <c r="AT2864" s="6"/>
      <c r="AU2864" s="6"/>
      <c r="AV2864" s="6"/>
      <c r="AW2864" s="6"/>
      <c r="AX2864" s="6"/>
      <c r="AY2864" s="6"/>
      <c r="AZ2864" s="6"/>
      <c r="BA2864" s="6"/>
      <c r="BB2864" s="6"/>
      <c r="BC2864" s="6"/>
      <c r="BD2864" s="6"/>
      <c r="BE2864" s="6"/>
      <c r="BF2864" s="6"/>
      <c r="BG2864" s="6"/>
      <c r="BH2864" s="6"/>
      <c r="BI2864" s="6"/>
      <c r="BJ2864" s="6"/>
      <c r="BK2864" s="6"/>
    </row>
    <row r="2865" spans="34:63" s="19" customFormat="1">
      <c r="AH2865" s="6"/>
      <c r="AI2865" s="6"/>
      <c r="AJ2865" s="6"/>
      <c r="AK2865" s="6"/>
      <c r="AL2865" s="6"/>
      <c r="AM2865" s="6"/>
      <c r="AN2865" s="6"/>
      <c r="AO2865" s="6"/>
      <c r="AP2865" s="6"/>
      <c r="AQ2865" s="6"/>
      <c r="AR2865" s="6"/>
      <c r="AS2865" s="6"/>
      <c r="AT2865" s="6"/>
      <c r="AU2865" s="6"/>
      <c r="AV2865" s="6"/>
      <c r="AW2865" s="6"/>
      <c r="AX2865" s="6"/>
      <c r="AY2865" s="6"/>
      <c r="AZ2865" s="6"/>
      <c r="BA2865" s="6"/>
      <c r="BB2865" s="6"/>
      <c r="BC2865" s="6"/>
      <c r="BD2865" s="6"/>
      <c r="BE2865" s="6"/>
      <c r="BF2865" s="6"/>
      <c r="BG2865" s="6"/>
      <c r="BH2865" s="6"/>
      <c r="BI2865" s="6"/>
      <c r="BJ2865" s="6"/>
      <c r="BK2865" s="6"/>
    </row>
    <row r="2866" spans="34:63" s="19" customFormat="1">
      <c r="AH2866" s="6"/>
      <c r="AI2866" s="6"/>
      <c r="AJ2866" s="6"/>
      <c r="AK2866" s="6"/>
      <c r="AL2866" s="6"/>
      <c r="AM2866" s="6"/>
      <c r="AN2866" s="6"/>
      <c r="AO2866" s="6"/>
      <c r="AP2866" s="6"/>
      <c r="AQ2866" s="6"/>
      <c r="AR2866" s="6"/>
      <c r="AS2866" s="6"/>
      <c r="AT2866" s="6"/>
      <c r="AU2866" s="6"/>
      <c r="AV2866" s="6"/>
      <c r="AW2866" s="6"/>
      <c r="AX2866" s="6"/>
      <c r="AY2866" s="6"/>
      <c r="AZ2866" s="6"/>
      <c r="BA2866" s="6"/>
      <c r="BB2866" s="6"/>
      <c r="BC2866" s="6"/>
      <c r="BD2866" s="6"/>
      <c r="BE2866" s="6"/>
      <c r="BF2866" s="6"/>
      <c r="BG2866" s="6"/>
      <c r="BH2866" s="6"/>
      <c r="BI2866" s="6"/>
      <c r="BJ2866" s="6"/>
      <c r="BK2866" s="6"/>
    </row>
    <row r="2867" spans="34:63" s="19" customFormat="1">
      <c r="AH2867" s="6"/>
      <c r="AI2867" s="6"/>
      <c r="AJ2867" s="6"/>
      <c r="AK2867" s="6"/>
      <c r="AL2867" s="6"/>
      <c r="AM2867" s="6"/>
      <c r="AN2867" s="6"/>
      <c r="AO2867" s="6"/>
      <c r="AP2867" s="6"/>
      <c r="AQ2867" s="6"/>
      <c r="AR2867" s="6"/>
      <c r="AS2867" s="6"/>
      <c r="AT2867" s="6"/>
      <c r="AU2867" s="6"/>
      <c r="AV2867" s="6"/>
      <c r="AW2867" s="6"/>
      <c r="AX2867" s="6"/>
      <c r="AY2867" s="6"/>
      <c r="AZ2867" s="6"/>
      <c r="BA2867" s="6"/>
      <c r="BB2867" s="6"/>
      <c r="BC2867" s="6"/>
      <c r="BD2867" s="6"/>
      <c r="BE2867" s="6"/>
      <c r="BF2867" s="6"/>
      <c r="BG2867" s="6"/>
      <c r="BH2867" s="6"/>
      <c r="BI2867" s="6"/>
      <c r="BJ2867" s="6"/>
      <c r="BK2867" s="6"/>
    </row>
    <row r="2868" spans="34:63" s="19" customFormat="1">
      <c r="AH2868" s="6"/>
      <c r="AI2868" s="6"/>
      <c r="AJ2868" s="6"/>
      <c r="AK2868" s="6"/>
      <c r="AL2868" s="6"/>
      <c r="AM2868" s="6"/>
      <c r="AN2868" s="6"/>
      <c r="AO2868" s="6"/>
      <c r="AP2868" s="6"/>
      <c r="AQ2868" s="6"/>
      <c r="AR2868" s="6"/>
      <c r="AS2868" s="6"/>
      <c r="AT2868" s="6"/>
      <c r="AU2868" s="6"/>
      <c r="AV2868" s="6"/>
      <c r="AW2868" s="6"/>
      <c r="AX2868" s="6"/>
      <c r="AY2868" s="6"/>
      <c r="AZ2868" s="6"/>
      <c r="BA2868" s="6"/>
      <c r="BB2868" s="6"/>
      <c r="BC2868" s="6"/>
      <c r="BD2868" s="6"/>
      <c r="BE2868" s="6"/>
      <c r="BF2868" s="6"/>
      <c r="BG2868" s="6"/>
      <c r="BH2868" s="6"/>
      <c r="BI2868" s="6"/>
      <c r="BJ2868" s="6"/>
      <c r="BK2868" s="6"/>
    </row>
    <row r="2869" spans="34:63" s="19" customFormat="1">
      <c r="AH2869" s="6"/>
      <c r="AI2869" s="6"/>
      <c r="AJ2869" s="6"/>
      <c r="AK2869" s="6"/>
      <c r="AL2869" s="6"/>
      <c r="AM2869" s="6"/>
      <c r="AN2869" s="6"/>
      <c r="AO2869" s="6"/>
      <c r="AP2869" s="6"/>
      <c r="AQ2869" s="6"/>
      <c r="AR2869" s="6"/>
      <c r="AS2869" s="6"/>
      <c r="AT2869" s="6"/>
      <c r="AU2869" s="6"/>
      <c r="AV2869" s="6"/>
      <c r="AW2869" s="6"/>
      <c r="AX2869" s="6"/>
      <c r="AY2869" s="6"/>
      <c r="AZ2869" s="6"/>
      <c r="BA2869" s="6"/>
      <c r="BB2869" s="6"/>
      <c r="BC2869" s="6"/>
      <c r="BD2869" s="6"/>
      <c r="BE2869" s="6"/>
      <c r="BF2869" s="6"/>
      <c r="BG2869" s="6"/>
      <c r="BH2869" s="6"/>
      <c r="BI2869" s="6"/>
      <c r="BJ2869" s="6"/>
      <c r="BK2869" s="6"/>
    </row>
    <row r="2870" spans="34:63" s="19" customFormat="1">
      <c r="AH2870" s="6"/>
      <c r="AI2870" s="6"/>
      <c r="AJ2870" s="6"/>
      <c r="AK2870" s="6"/>
      <c r="AL2870" s="6"/>
      <c r="AM2870" s="6"/>
      <c r="AN2870" s="6"/>
      <c r="AO2870" s="6"/>
      <c r="AP2870" s="6"/>
      <c r="AQ2870" s="6"/>
      <c r="AR2870" s="6"/>
      <c r="AS2870" s="6"/>
      <c r="AT2870" s="6"/>
      <c r="AU2870" s="6"/>
      <c r="AV2870" s="6"/>
      <c r="AW2870" s="6"/>
      <c r="AX2870" s="6"/>
      <c r="AY2870" s="6"/>
      <c r="AZ2870" s="6"/>
      <c r="BA2870" s="6"/>
      <c r="BB2870" s="6"/>
      <c r="BC2870" s="6"/>
      <c r="BD2870" s="6"/>
      <c r="BE2870" s="6"/>
      <c r="BF2870" s="6"/>
      <c r="BG2870" s="6"/>
      <c r="BH2870" s="6"/>
      <c r="BI2870" s="6"/>
      <c r="BJ2870" s="6"/>
      <c r="BK2870" s="6"/>
    </row>
    <row r="2871" spans="34:63" s="19" customFormat="1">
      <c r="AH2871" s="6"/>
      <c r="AI2871" s="6"/>
      <c r="AJ2871" s="6"/>
      <c r="AK2871" s="6"/>
      <c r="AL2871" s="6"/>
      <c r="AM2871" s="6"/>
      <c r="AN2871" s="6"/>
      <c r="AO2871" s="6"/>
      <c r="AP2871" s="6"/>
      <c r="AQ2871" s="6"/>
      <c r="AR2871" s="6"/>
      <c r="AS2871" s="6"/>
      <c r="AT2871" s="6"/>
      <c r="AU2871" s="6"/>
      <c r="AV2871" s="6"/>
      <c r="AW2871" s="6"/>
      <c r="AX2871" s="6"/>
      <c r="AY2871" s="6"/>
      <c r="AZ2871" s="6"/>
      <c r="BA2871" s="6"/>
      <c r="BB2871" s="6"/>
      <c r="BC2871" s="6"/>
      <c r="BD2871" s="6"/>
      <c r="BE2871" s="6"/>
      <c r="BF2871" s="6"/>
      <c r="BG2871" s="6"/>
      <c r="BH2871" s="6"/>
      <c r="BI2871" s="6"/>
      <c r="BJ2871" s="6"/>
      <c r="BK2871" s="6"/>
    </row>
    <row r="2872" spans="34:63" s="19" customFormat="1">
      <c r="AH2872" s="6"/>
      <c r="AI2872" s="6"/>
      <c r="AJ2872" s="6"/>
      <c r="AK2872" s="6"/>
      <c r="AL2872" s="6"/>
      <c r="AM2872" s="6"/>
      <c r="AN2872" s="6"/>
      <c r="AO2872" s="6"/>
      <c r="AP2872" s="6"/>
      <c r="AQ2872" s="6"/>
      <c r="AR2872" s="6"/>
      <c r="AS2872" s="6"/>
      <c r="AT2872" s="6"/>
      <c r="AU2872" s="6"/>
      <c r="AV2872" s="6"/>
      <c r="AW2872" s="6"/>
      <c r="AX2872" s="6"/>
      <c r="AY2872" s="6"/>
      <c r="AZ2872" s="6"/>
      <c r="BA2872" s="6"/>
      <c r="BB2872" s="6"/>
      <c r="BC2872" s="6"/>
      <c r="BD2872" s="6"/>
      <c r="BE2872" s="6"/>
      <c r="BF2872" s="6"/>
      <c r="BG2872" s="6"/>
      <c r="BH2872" s="6"/>
      <c r="BI2872" s="6"/>
      <c r="BJ2872" s="6"/>
      <c r="BK2872" s="6"/>
    </row>
    <row r="2873" spans="34:63" s="19" customFormat="1">
      <c r="AH2873" s="6"/>
      <c r="AI2873" s="6"/>
      <c r="AJ2873" s="6"/>
      <c r="AK2873" s="6"/>
      <c r="AL2873" s="6"/>
      <c r="AM2873" s="6"/>
      <c r="AN2873" s="6"/>
      <c r="AO2873" s="6"/>
      <c r="AP2873" s="6"/>
      <c r="AQ2873" s="6"/>
      <c r="AR2873" s="6"/>
      <c r="AS2873" s="6"/>
      <c r="AT2873" s="6"/>
      <c r="AU2873" s="6"/>
      <c r="AV2873" s="6"/>
      <c r="AW2873" s="6"/>
      <c r="AX2873" s="6"/>
      <c r="AY2873" s="6"/>
      <c r="AZ2873" s="6"/>
      <c r="BA2873" s="6"/>
      <c r="BB2873" s="6"/>
      <c r="BC2873" s="6"/>
      <c r="BD2873" s="6"/>
      <c r="BE2873" s="6"/>
      <c r="BF2873" s="6"/>
      <c r="BG2873" s="6"/>
      <c r="BH2873" s="6"/>
      <c r="BI2873" s="6"/>
      <c r="BJ2873" s="6"/>
      <c r="BK2873" s="6"/>
    </row>
    <row r="2874" spans="34:63" s="19" customFormat="1">
      <c r="AH2874" s="6"/>
      <c r="AI2874" s="6"/>
      <c r="AJ2874" s="6"/>
      <c r="AK2874" s="6"/>
      <c r="AL2874" s="6"/>
      <c r="AM2874" s="6"/>
      <c r="AN2874" s="6"/>
      <c r="AO2874" s="6"/>
      <c r="AP2874" s="6"/>
      <c r="AQ2874" s="6"/>
      <c r="AR2874" s="6"/>
      <c r="AS2874" s="6"/>
      <c r="AT2874" s="6"/>
      <c r="AU2874" s="6"/>
      <c r="AV2874" s="6"/>
      <c r="AW2874" s="6"/>
      <c r="AX2874" s="6"/>
      <c r="AY2874" s="6"/>
      <c r="AZ2874" s="6"/>
      <c r="BA2874" s="6"/>
      <c r="BB2874" s="6"/>
      <c r="BC2874" s="6"/>
      <c r="BD2874" s="6"/>
      <c r="BE2874" s="6"/>
      <c r="BF2874" s="6"/>
      <c r="BG2874" s="6"/>
      <c r="BH2874" s="6"/>
      <c r="BI2874" s="6"/>
      <c r="BJ2874" s="6"/>
      <c r="BK2874" s="6"/>
    </row>
    <row r="2875" spans="34:63" s="19" customFormat="1">
      <c r="AH2875" s="6"/>
      <c r="AI2875" s="6"/>
      <c r="AJ2875" s="6"/>
      <c r="AK2875" s="6"/>
      <c r="AL2875" s="6"/>
      <c r="AM2875" s="6"/>
      <c r="AN2875" s="6"/>
      <c r="AO2875" s="6"/>
      <c r="AP2875" s="6"/>
      <c r="AQ2875" s="6"/>
      <c r="AR2875" s="6"/>
      <c r="AS2875" s="6"/>
      <c r="AT2875" s="6"/>
      <c r="AU2875" s="6"/>
      <c r="AV2875" s="6"/>
      <c r="AW2875" s="6"/>
      <c r="AX2875" s="6"/>
      <c r="AY2875" s="6"/>
      <c r="AZ2875" s="6"/>
      <c r="BA2875" s="6"/>
      <c r="BB2875" s="6"/>
      <c r="BC2875" s="6"/>
      <c r="BD2875" s="6"/>
      <c r="BE2875" s="6"/>
      <c r="BF2875" s="6"/>
      <c r="BG2875" s="6"/>
      <c r="BH2875" s="6"/>
      <c r="BI2875" s="6"/>
      <c r="BJ2875" s="6"/>
      <c r="BK2875" s="6"/>
    </row>
    <row r="2876" spans="34:63" s="19" customFormat="1">
      <c r="AH2876" s="6"/>
      <c r="AI2876" s="6"/>
      <c r="AJ2876" s="6"/>
      <c r="AK2876" s="6"/>
      <c r="AL2876" s="6"/>
      <c r="AM2876" s="6"/>
      <c r="AN2876" s="6"/>
      <c r="AO2876" s="6"/>
      <c r="AP2876" s="6"/>
      <c r="AQ2876" s="6"/>
      <c r="AR2876" s="6"/>
      <c r="AS2876" s="6"/>
      <c r="AT2876" s="6"/>
      <c r="AU2876" s="6"/>
      <c r="AV2876" s="6"/>
      <c r="AW2876" s="6"/>
      <c r="AX2876" s="6"/>
      <c r="AY2876" s="6"/>
      <c r="AZ2876" s="6"/>
      <c r="BA2876" s="6"/>
      <c r="BB2876" s="6"/>
      <c r="BC2876" s="6"/>
      <c r="BD2876" s="6"/>
      <c r="BE2876" s="6"/>
      <c r="BF2876" s="6"/>
      <c r="BG2876" s="6"/>
      <c r="BH2876" s="6"/>
      <c r="BI2876" s="6"/>
      <c r="BJ2876" s="6"/>
      <c r="BK2876" s="6"/>
    </row>
    <row r="2877" spans="34:63" s="19" customFormat="1">
      <c r="AH2877" s="6"/>
      <c r="AI2877" s="6"/>
      <c r="AJ2877" s="6"/>
      <c r="AK2877" s="6"/>
      <c r="AL2877" s="6"/>
      <c r="AM2877" s="6"/>
      <c r="AN2877" s="6"/>
      <c r="AO2877" s="6"/>
      <c r="AP2877" s="6"/>
      <c r="AQ2877" s="6"/>
      <c r="AR2877" s="6"/>
      <c r="AS2877" s="6"/>
      <c r="AT2877" s="6"/>
      <c r="AU2877" s="6"/>
      <c r="AV2877" s="6"/>
      <c r="AW2877" s="6"/>
      <c r="AX2877" s="6"/>
      <c r="AY2877" s="6"/>
      <c r="AZ2877" s="6"/>
      <c r="BA2877" s="6"/>
      <c r="BB2877" s="6"/>
      <c r="BC2877" s="6"/>
      <c r="BD2877" s="6"/>
      <c r="BE2877" s="6"/>
      <c r="BF2877" s="6"/>
      <c r="BG2877" s="6"/>
      <c r="BH2877" s="6"/>
      <c r="BI2877" s="6"/>
      <c r="BJ2877" s="6"/>
      <c r="BK2877" s="6"/>
    </row>
    <row r="2878" spans="34:63" s="19" customFormat="1">
      <c r="AH2878" s="6"/>
      <c r="AI2878" s="6"/>
      <c r="AJ2878" s="6"/>
      <c r="AK2878" s="6"/>
      <c r="AL2878" s="6"/>
      <c r="AM2878" s="6"/>
      <c r="AN2878" s="6"/>
      <c r="AO2878" s="6"/>
      <c r="AP2878" s="6"/>
      <c r="AQ2878" s="6"/>
      <c r="AR2878" s="6"/>
      <c r="AS2878" s="6"/>
      <c r="AT2878" s="6"/>
      <c r="AU2878" s="6"/>
      <c r="AV2878" s="6"/>
      <c r="AW2878" s="6"/>
      <c r="AX2878" s="6"/>
      <c r="AY2878" s="6"/>
      <c r="AZ2878" s="6"/>
      <c r="BA2878" s="6"/>
      <c r="BB2878" s="6"/>
      <c r="BC2878" s="6"/>
      <c r="BD2878" s="6"/>
      <c r="BE2878" s="6"/>
      <c r="BF2878" s="6"/>
      <c r="BG2878" s="6"/>
      <c r="BH2878" s="6"/>
      <c r="BI2878" s="6"/>
      <c r="BJ2878" s="6"/>
      <c r="BK2878" s="6"/>
    </row>
    <row r="2879" spans="34:63" s="19" customFormat="1">
      <c r="AH2879" s="6"/>
      <c r="AI2879" s="6"/>
      <c r="AJ2879" s="6"/>
      <c r="AK2879" s="6"/>
      <c r="AL2879" s="6"/>
      <c r="AM2879" s="6"/>
      <c r="AN2879" s="6"/>
      <c r="AO2879" s="6"/>
      <c r="AP2879" s="6"/>
      <c r="AQ2879" s="6"/>
      <c r="AR2879" s="6"/>
      <c r="AS2879" s="6"/>
      <c r="AT2879" s="6"/>
      <c r="AU2879" s="6"/>
      <c r="AV2879" s="6"/>
      <c r="AW2879" s="6"/>
      <c r="AX2879" s="6"/>
      <c r="AY2879" s="6"/>
      <c r="AZ2879" s="6"/>
      <c r="BA2879" s="6"/>
      <c r="BB2879" s="6"/>
      <c r="BC2879" s="6"/>
      <c r="BD2879" s="6"/>
      <c r="BE2879" s="6"/>
      <c r="BF2879" s="6"/>
      <c r="BG2879" s="6"/>
      <c r="BH2879" s="6"/>
      <c r="BI2879" s="6"/>
      <c r="BJ2879" s="6"/>
      <c r="BK2879" s="6"/>
    </row>
    <row r="2880" spans="34:63" s="19" customFormat="1">
      <c r="AH2880" s="6"/>
      <c r="AI2880" s="6"/>
      <c r="AJ2880" s="6"/>
      <c r="AK2880" s="6"/>
      <c r="AL2880" s="6"/>
      <c r="AM2880" s="6"/>
      <c r="AN2880" s="6"/>
      <c r="AO2880" s="6"/>
      <c r="AP2880" s="6"/>
      <c r="AQ2880" s="6"/>
      <c r="AR2880" s="6"/>
      <c r="AS2880" s="6"/>
      <c r="AT2880" s="6"/>
      <c r="AU2880" s="6"/>
      <c r="AV2880" s="6"/>
      <c r="AW2880" s="6"/>
      <c r="AX2880" s="6"/>
      <c r="AY2880" s="6"/>
      <c r="AZ2880" s="6"/>
      <c r="BA2880" s="6"/>
      <c r="BB2880" s="6"/>
      <c r="BC2880" s="6"/>
      <c r="BD2880" s="6"/>
      <c r="BE2880" s="6"/>
      <c r="BF2880" s="6"/>
      <c r="BG2880" s="6"/>
      <c r="BH2880" s="6"/>
      <c r="BI2880" s="6"/>
      <c r="BJ2880" s="6"/>
      <c r="BK2880" s="6"/>
    </row>
    <row r="2881" spans="34:63" s="19" customFormat="1">
      <c r="AH2881" s="6"/>
      <c r="AI2881" s="6"/>
      <c r="AJ2881" s="6"/>
      <c r="AK2881" s="6"/>
      <c r="AL2881" s="6"/>
      <c r="AM2881" s="6"/>
      <c r="AN2881" s="6"/>
      <c r="AO2881" s="6"/>
      <c r="AP2881" s="6"/>
      <c r="AQ2881" s="6"/>
      <c r="AR2881" s="6"/>
      <c r="AS2881" s="6"/>
      <c r="AT2881" s="6"/>
      <c r="AU2881" s="6"/>
      <c r="AV2881" s="6"/>
      <c r="AW2881" s="6"/>
      <c r="AX2881" s="6"/>
      <c r="AY2881" s="6"/>
      <c r="AZ2881" s="6"/>
      <c r="BA2881" s="6"/>
      <c r="BB2881" s="6"/>
      <c r="BC2881" s="6"/>
      <c r="BD2881" s="6"/>
      <c r="BE2881" s="6"/>
      <c r="BF2881" s="6"/>
      <c r="BG2881" s="6"/>
      <c r="BH2881" s="6"/>
      <c r="BI2881" s="6"/>
      <c r="BJ2881" s="6"/>
      <c r="BK2881" s="6"/>
    </row>
    <row r="2882" spans="34:63" s="19" customFormat="1">
      <c r="AH2882" s="6"/>
      <c r="AI2882" s="6"/>
      <c r="AJ2882" s="6"/>
      <c r="AK2882" s="6"/>
      <c r="AL2882" s="6"/>
      <c r="AM2882" s="6"/>
      <c r="AN2882" s="6"/>
      <c r="AO2882" s="6"/>
      <c r="AP2882" s="6"/>
      <c r="AQ2882" s="6"/>
      <c r="AR2882" s="6"/>
      <c r="AS2882" s="6"/>
      <c r="AT2882" s="6"/>
      <c r="AU2882" s="6"/>
      <c r="AV2882" s="6"/>
      <c r="AW2882" s="6"/>
      <c r="AX2882" s="6"/>
      <c r="AY2882" s="6"/>
      <c r="AZ2882" s="6"/>
      <c r="BA2882" s="6"/>
      <c r="BB2882" s="6"/>
      <c r="BC2882" s="6"/>
      <c r="BD2882" s="6"/>
      <c r="BE2882" s="6"/>
      <c r="BF2882" s="6"/>
      <c r="BG2882" s="6"/>
      <c r="BH2882" s="6"/>
      <c r="BI2882" s="6"/>
      <c r="BJ2882" s="6"/>
      <c r="BK2882" s="6"/>
    </row>
    <row r="2883" spans="34:63" s="19" customFormat="1">
      <c r="AH2883" s="6"/>
      <c r="AI2883" s="6"/>
      <c r="AJ2883" s="6"/>
      <c r="AK2883" s="6"/>
      <c r="AL2883" s="6"/>
      <c r="AM2883" s="6"/>
      <c r="AN2883" s="6"/>
      <c r="AO2883" s="6"/>
      <c r="AP2883" s="6"/>
      <c r="AQ2883" s="6"/>
      <c r="AR2883" s="6"/>
      <c r="AS2883" s="6"/>
      <c r="AT2883" s="6"/>
      <c r="AU2883" s="6"/>
      <c r="AV2883" s="6"/>
      <c r="AW2883" s="6"/>
      <c r="AX2883" s="6"/>
      <c r="AY2883" s="6"/>
      <c r="AZ2883" s="6"/>
      <c r="BA2883" s="6"/>
      <c r="BB2883" s="6"/>
      <c r="BC2883" s="6"/>
      <c r="BD2883" s="6"/>
      <c r="BE2883" s="6"/>
      <c r="BF2883" s="6"/>
      <c r="BG2883" s="6"/>
      <c r="BH2883" s="6"/>
      <c r="BI2883" s="6"/>
      <c r="BJ2883" s="6"/>
      <c r="BK2883" s="6"/>
    </row>
    <row r="2884" spans="34:63" s="19" customFormat="1">
      <c r="AH2884" s="6"/>
      <c r="AI2884" s="6"/>
      <c r="AJ2884" s="6"/>
      <c r="AK2884" s="6"/>
      <c r="AL2884" s="6"/>
      <c r="AM2884" s="6"/>
      <c r="AN2884" s="6"/>
      <c r="AO2884" s="6"/>
      <c r="AP2884" s="6"/>
      <c r="AQ2884" s="6"/>
      <c r="AR2884" s="6"/>
      <c r="AS2884" s="6"/>
      <c r="AT2884" s="6"/>
      <c r="AU2884" s="6"/>
      <c r="AV2884" s="6"/>
      <c r="AW2884" s="6"/>
      <c r="AX2884" s="6"/>
      <c r="AY2884" s="6"/>
      <c r="AZ2884" s="6"/>
      <c r="BA2884" s="6"/>
      <c r="BB2884" s="6"/>
      <c r="BC2884" s="6"/>
      <c r="BD2884" s="6"/>
      <c r="BE2884" s="6"/>
      <c r="BF2884" s="6"/>
      <c r="BG2884" s="6"/>
      <c r="BH2884" s="6"/>
      <c r="BI2884" s="6"/>
      <c r="BJ2884" s="6"/>
      <c r="BK2884" s="6"/>
    </row>
    <row r="2885" spans="34:63" s="19" customFormat="1">
      <c r="AH2885" s="6"/>
      <c r="AI2885" s="6"/>
      <c r="AJ2885" s="6"/>
      <c r="AK2885" s="6"/>
      <c r="AL2885" s="6"/>
      <c r="AM2885" s="6"/>
      <c r="AN2885" s="6"/>
      <c r="AO2885" s="6"/>
      <c r="AP2885" s="6"/>
      <c r="AQ2885" s="6"/>
      <c r="AR2885" s="6"/>
      <c r="AS2885" s="6"/>
      <c r="AT2885" s="6"/>
      <c r="AU2885" s="6"/>
      <c r="AV2885" s="6"/>
      <c r="AW2885" s="6"/>
      <c r="AX2885" s="6"/>
      <c r="AY2885" s="6"/>
      <c r="AZ2885" s="6"/>
      <c r="BA2885" s="6"/>
      <c r="BB2885" s="6"/>
      <c r="BC2885" s="6"/>
      <c r="BD2885" s="6"/>
      <c r="BE2885" s="6"/>
      <c r="BF2885" s="6"/>
      <c r="BG2885" s="6"/>
      <c r="BH2885" s="6"/>
      <c r="BI2885" s="6"/>
      <c r="BJ2885" s="6"/>
      <c r="BK2885" s="6"/>
    </row>
    <row r="2886" spans="34:63" s="19" customFormat="1">
      <c r="AH2886" s="6"/>
      <c r="AI2886" s="6"/>
      <c r="AJ2886" s="6"/>
      <c r="AK2886" s="6"/>
      <c r="AL2886" s="6"/>
      <c r="AM2886" s="6"/>
      <c r="AN2886" s="6"/>
      <c r="AO2886" s="6"/>
      <c r="AP2886" s="6"/>
      <c r="AQ2886" s="6"/>
      <c r="AR2886" s="6"/>
      <c r="AS2886" s="6"/>
      <c r="AT2886" s="6"/>
      <c r="AU2886" s="6"/>
      <c r="AV2886" s="6"/>
      <c r="AW2886" s="6"/>
      <c r="AX2886" s="6"/>
      <c r="AY2886" s="6"/>
      <c r="AZ2886" s="6"/>
      <c r="BA2886" s="6"/>
      <c r="BB2886" s="6"/>
      <c r="BC2886" s="6"/>
      <c r="BD2886" s="6"/>
      <c r="BE2886" s="6"/>
      <c r="BF2886" s="6"/>
      <c r="BG2886" s="6"/>
      <c r="BH2886" s="6"/>
      <c r="BI2886" s="6"/>
      <c r="BJ2886" s="6"/>
      <c r="BK2886" s="6"/>
    </row>
    <row r="2887" spans="34:63" s="19" customFormat="1">
      <c r="AH2887" s="6"/>
      <c r="AI2887" s="6"/>
      <c r="AJ2887" s="6"/>
      <c r="AK2887" s="6"/>
      <c r="AL2887" s="6"/>
      <c r="AM2887" s="6"/>
      <c r="AN2887" s="6"/>
      <c r="AO2887" s="6"/>
      <c r="AP2887" s="6"/>
      <c r="AQ2887" s="6"/>
      <c r="AR2887" s="6"/>
      <c r="AS2887" s="6"/>
      <c r="AT2887" s="6"/>
      <c r="AU2887" s="6"/>
      <c r="AV2887" s="6"/>
      <c r="AW2887" s="6"/>
      <c r="AX2887" s="6"/>
      <c r="AY2887" s="6"/>
      <c r="AZ2887" s="6"/>
      <c r="BA2887" s="6"/>
      <c r="BB2887" s="6"/>
      <c r="BC2887" s="6"/>
      <c r="BD2887" s="6"/>
      <c r="BE2887" s="6"/>
      <c r="BF2887" s="6"/>
      <c r="BG2887" s="6"/>
      <c r="BH2887" s="6"/>
      <c r="BI2887" s="6"/>
      <c r="BJ2887" s="6"/>
      <c r="BK2887" s="6"/>
    </row>
    <row r="2888" spans="34:63" s="19" customFormat="1">
      <c r="AH2888" s="6"/>
      <c r="AI2888" s="6"/>
      <c r="AJ2888" s="6"/>
      <c r="AK2888" s="6"/>
      <c r="AL2888" s="6"/>
      <c r="AM2888" s="6"/>
      <c r="AN2888" s="6"/>
      <c r="AO2888" s="6"/>
      <c r="AP2888" s="6"/>
      <c r="AQ2888" s="6"/>
      <c r="AR2888" s="6"/>
      <c r="AS2888" s="6"/>
      <c r="AT2888" s="6"/>
      <c r="AU2888" s="6"/>
      <c r="AV2888" s="6"/>
      <c r="AW2888" s="6"/>
      <c r="AX2888" s="6"/>
      <c r="AY2888" s="6"/>
      <c r="AZ2888" s="6"/>
      <c r="BA2888" s="6"/>
      <c r="BB2888" s="6"/>
      <c r="BC2888" s="6"/>
      <c r="BD2888" s="6"/>
      <c r="BE2888" s="6"/>
      <c r="BF2888" s="6"/>
      <c r="BG2888" s="6"/>
      <c r="BH2888" s="6"/>
      <c r="BI2888" s="6"/>
      <c r="BJ2888" s="6"/>
      <c r="BK2888" s="6"/>
    </row>
    <row r="2889" spans="34:63" s="19" customFormat="1">
      <c r="AH2889" s="6"/>
      <c r="AI2889" s="6"/>
      <c r="AJ2889" s="6"/>
      <c r="AK2889" s="6"/>
      <c r="AL2889" s="6"/>
      <c r="AM2889" s="6"/>
      <c r="AN2889" s="6"/>
      <c r="AO2889" s="6"/>
      <c r="AP2889" s="6"/>
      <c r="AQ2889" s="6"/>
      <c r="AR2889" s="6"/>
      <c r="AS2889" s="6"/>
      <c r="AT2889" s="6"/>
      <c r="AU2889" s="6"/>
      <c r="AV2889" s="6"/>
      <c r="AW2889" s="6"/>
      <c r="AX2889" s="6"/>
      <c r="AY2889" s="6"/>
      <c r="AZ2889" s="6"/>
      <c r="BA2889" s="6"/>
      <c r="BB2889" s="6"/>
      <c r="BC2889" s="6"/>
      <c r="BD2889" s="6"/>
      <c r="BE2889" s="6"/>
      <c r="BF2889" s="6"/>
      <c r="BG2889" s="6"/>
      <c r="BH2889" s="6"/>
      <c r="BI2889" s="6"/>
      <c r="BJ2889" s="6"/>
      <c r="BK2889" s="6"/>
    </row>
    <row r="2890" spans="34:63" s="19" customFormat="1">
      <c r="AH2890" s="6"/>
      <c r="AI2890" s="6"/>
      <c r="AJ2890" s="6"/>
      <c r="AK2890" s="6"/>
      <c r="AL2890" s="6"/>
      <c r="AM2890" s="6"/>
      <c r="AN2890" s="6"/>
      <c r="AO2890" s="6"/>
      <c r="AP2890" s="6"/>
      <c r="AQ2890" s="6"/>
      <c r="AR2890" s="6"/>
      <c r="AS2890" s="6"/>
      <c r="AT2890" s="6"/>
      <c r="AU2890" s="6"/>
      <c r="AV2890" s="6"/>
      <c r="AW2890" s="6"/>
      <c r="AX2890" s="6"/>
      <c r="AY2890" s="6"/>
      <c r="AZ2890" s="6"/>
      <c r="BA2890" s="6"/>
      <c r="BB2890" s="6"/>
      <c r="BC2890" s="6"/>
      <c r="BD2890" s="6"/>
      <c r="BE2890" s="6"/>
      <c r="BF2890" s="6"/>
      <c r="BG2890" s="6"/>
      <c r="BH2890" s="6"/>
      <c r="BI2890" s="6"/>
      <c r="BJ2890" s="6"/>
      <c r="BK2890" s="6"/>
    </row>
    <row r="2891" spans="34:63" s="19" customFormat="1">
      <c r="AH2891" s="6"/>
      <c r="AI2891" s="6"/>
      <c r="AJ2891" s="6"/>
      <c r="AK2891" s="6"/>
      <c r="AL2891" s="6"/>
      <c r="AM2891" s="6"/>
      <c r="AN2891" s="6"/>
      <c r="AO2891" s="6"/>
      <c r="AP2891" s="6"/>
      <c r="AQ2891" s="6"/>
      <c r="AR2891" s="6"/>
      <c r="AS2891" s="6"/>
      <c r="AT2891" s="6"/>
      <c r="AU2891" s="6"/>
      <c r="AV2891" s="6"/>
      <c r="AW2891" s="6"/>
      <c r="AX2891" s="6"/>
      <c r="AY2891" s="6"/>
      <c r="AZ2891" s="6"/>
      <c r="BA2891" s="6"/>
      <c r="BB2891" s="6"/>
      <c r="BC2891" s="6"/>
      <c r="BD2891" s="6"/>
      <c r="BE2891" s="6"/>
      <c r="BF2891" s="6"/>
      <c r="BG2891" s="6"/>
      <c r="BH2891" s="6"/>
      <c r="BI2891" s="6"/>
      <c r="BJ2891" s="6"/>
      <c r="BK2891" s="6"/>
    </row>
    <row r="2892" spans="34:63" s="19" customFormat="1">
      <c r="AH2892" s="6"/>
      <c r="AI2892" s="6"/>
      <c r="AJ2892" s="6"/>
      <c r="AK2892" s="6"/>
      <c r="AL2892" s="6"/>
      <c r="AM2892" s="6"/>
      <c r="AN2892" s="6"/>
      <c r="AO2892" s="6"/>
      <c r="AP2892" s="6"/>
      <c r="AQ2892" s="6"/>
      <c r="AR2892" s="6"/>
      <c r="AS2892" s="6"/>
      <c r="AT2892" s="6"/>
      <c r="AU2892" s="6"/>
      <c r="AV2892" s="6"/>
      <c r="AW2892" s="6"/>
      <c r="AX2892" s="6"/>
      <c r="AY2892" s="6"/>
      <c r="AZ2892" s="6"/>
      <c r="BA2892" s="6"/>
      <c r="BB2892" s="6"/>
      <c r="BC2892" s="6"/>
      <c r="BD2892" s="6"/>
      <c r="BE2892" s="6"/>
      <c r="BF2892" s="6"/>
      <c r="BG2892" s="6"/>
      <c r="BH2892" s="6"/>
      <c r="BI2892" s="6"/>
      <c r="BJ2892" s="6"/>
      <c r="BK2892" s="6"/>
    </row>
    <row r="2893" spans="34:63" s="19" customFormat="1">
      <c r="AH2893" s="6"/>
      <c r="AI2893" s="6"/>
      <c r="AJ2893" s="6"/>
      <c r="AK2893" s="6"/>
      <c r="AL2893" s="6"/>
      <c r="AM2893" s="6"/>
      <c r="AN2893" s="6"/>
      <c r="AO2893" s="6"/>
      <c r="AP2893" s="6"/>
      <c r="AQ2893" s="6"/>
      <c r="AR2893" s="6"/>
      <c r="AS2893" s="6"/>
      <c r="AT2893" s="6"/>
      <c r="AU2893" s="6"/>
      <c r="AV2893" s="6"/>
      <c r="AW2893" s="6"/>
      <c r="AX2893" s="6"/>
      <c r="AY2893" s="6"/>
      <c r="AZ2893" s="6"/>
      <c r="BA2893" s="6"/>
      <c r="BB2893" s="6"/>
      <c r="BC2893" s="6"/>
      <c r="BD2893" s="6"/>
      <c r="BE2893" s="6"/>
      <c r="BF2893" s="6"/>
      <c r="BG2893" s="6"/>
      <c r="BH2893" s="6"/>
      <c r="BI2893" s="6"/>
      <c r="BJ2893" s="6"/>
      <c r="BK2893" s="6"/>
    </row>
    <row r="2894" spans="34:63" s="19" customFormat="1">
      <c r="AH2894" s="6"/>
      <c r="AI2894" s="6"/>
      <c r="AJ2894" s="6"/>
      <c r="AK2894" s="6"/>
      <c r="AL2894" s="6"/>
      <c r="AM2894" s="6"/>
      <c r="AN2894" s="6"/>
      <c r="AO2894" s="6"/>
      <c r="AP2894" s="6"/>
      <c r="AQ2894" s="6"/>
      <c r="AR2894" s="6"/>
      <c r="AS2894" s="6"/>
      <c r="AT2894" s="6"/>
      <c r="AU2894" s="6"/>
      <c r="AV2894" s="6"/>
      <c r="AW2894" s="6"/>
      <c r="AX2894" s="6"/>
      <c r="AY2894" s="6"/>
      <c r="AZ2894" s="6"/>
      <c r="BA2894" s="6"/>
      <c r="BB2894" s="6"/>
      <c r="BC2894" s="6"/>
      <c r="BD2894" s="6"/>
      <c r="BE2894" s="6"/>
      <c r="BF2894" s="6"/>
      <c r="BG2894" s="6"/>
      <c r="BH2894" s="6"/>
      <c r="BI2894" s="6"/>
      <c r="BJ2894" s="6"/>
      <c r="BK2894" s="6"/>
    </row>
    <row r="2895" spans="34:63" s="19" customFormat="1">
      <c r="AH2895" s="6"/>
      <c r="AI2895" s="6"/>
      <c r="AJ2895" s="6"/>
      <c r="AK2895" s="6"/>
      <c r="AL2895" s="6"/>
      <c r="AM2895" s="6"/>
      <c r="AN2895" s="6"/>
      <c r="AO2895" s="6"/>
      <c r="AP2895" s="6"/>
      <c r="AQ2895" s="6"/>
      <c r="AR2895" s="6"/>
      <c r="AS2895" s="6"/>
      <c r="AT2895" s="6"/>
      <c r="AU2895" s="6"/>
      <c r="AV2895" s="6"/>
      <c r="AW2895" s="6"/>
      <c r="AX2895" s="6"/>
      <c r="AY2895" s="6"/>
      <c r="AZ2895" s="6"/>
      <c r="BA2895" s="6"/>
      <c r="BB2895" s="6"/>
      <c r="BC2895" s="6"/>
      <c r="BD2895" s="6"/>
      <c r="BE2895" s="6"/>
      <c r="BF2895" s="6"/>
      <c r="BG2895" s="6"/>
      <c r="BH2895" s="6"/>
      <c r="BI2895" s="6"/>
      <c r="BJ2895" s="6"/>
      <c r="BK2895" s="6"/>
    </row>
    <row r="2896" spans="34:63" s="19" customFormat="1">
      <c r="AH2896" s="6"/>
      <c r="AI2896" s="6"/>
      <c r="AJ2896" s="6"/>
      <c r="AK2896" s="6"/>
      <c r="AL2896" s="6"/>
      <c r="AM2896" s="6"/>
      <c r="AN2896" s="6"/>
      <c r="AO2896" s="6"/>
      <c r="AP2896" s="6"/>
      <c r="AQ2896" s="6"/>
      <c r="AR2896" s="6"/>
      <c r="AS2896" s="6"/>
      <c r="AT2896" s="6"/>
      <c r="AU2896" s="6"/>
      <c r="AV2896" s="6"/>
      <c r="AW2896" s="6"/>
      <c r="AX2896" s="6"/>
      <c r="AY2896" s="6"/>
      <c r="AZ2896" s="6"/>
      <c r="BA2896" s="6"/>
      <c r="BB2896" s="6"/>
      <c r="BC2896" s="6"/>
      <c r="BD2896" s="6"/>
      <c r="BE2896" s="6"/>
      <c r="BF2896" s="6"/>
      <c r="BG2896" s="6"/>
      <c r="BH2896" s="6"/>
      <c r="BI2896" s="6"/>
      <c r="BJ2896" s="6"/>
      <c r="BK2896" s="6"/>
    </row>
    <row r="2897" spans="34:63" s="19" customFormat="1">
      <c r="AH2897" s="6"/>
      <c r="AI2897" s="6"/>
      <c r="AJ2897" s="6"/>
      <c r="AK2897" s="6"/>
      <c r="AL2897" s="6"/>
      <c r="AM2897" s="6"/>
      <c r="AN2897" s="6"/>
      <c r="AO2897" s="6"/>
      <c r="AP2897" s="6"/>
      <c r="AQ2897" s="6"/>
      <c r="AR2897" s="6"/>
      <c r="AS2897" s="6"/>
      <c r="AT2897" s="6"/>
      <c r="AU2897" s="6"/>
      <c r="AV2897" s="6"/>
      <c r="AW2897" s="6"/>
      <c r="AX2897" s="6"/>
      <c r="AY2897" s="6"/>
      <c r="AZ2897" s="6"/>
      <c r="BA2897" s="6"/>
      <c r="BB2897" s="6"/>
      <c r="BC2897" s="6"/>
      <c r="BD2897" s="6"/>
      <c r="BE2897" s="6"/>
      <c r="BF2897" s="6"/>
      <c r="BG2897" s="6"/>
      <c r="BH2897" s="6"/>
      <c r="BI2897" s="6"/>
      <c r="BJ2897" s="6"/>
      <c r="BK2897" s="6"/>
    </row>
    <row r="2898" spans="34:63" s="19" customFormat="1">
      <c r="AH2898" s="6"/>
      <c r="AI2898" s="6"/>
      <c r="AJ2898" s="6"/>
      <c r="AK2898" s="6"/>
      <c r="AL2898" s="6"/>
      <c r="AM2898" s="6"/>
      <c r="AN2898" s="6"/>
      <c r="AO2898" s="6"/>
      <c r="AP2898" s="6"/>
      <c r="AQ2898" s="6"/>
      <c r="AR2898" s="6"/>
      <c r="AS2898" s="6"/>
      <c r="AT2898" s="6"/>
      <c r="AU2898" s="6"/>
      <c r="AV2898" s="6"/>
      <c r="AW2898" s="6"/>
      <c r="AX2898" s="6"/>
      <c r="AY2898" s="6"/>
      <c r="AZ2898" s="6"/>
      <c r="BA2898" s="6"/>
      <c r="BB2898" s="6"/>
      <c r="BC2898" s="6"/>
      <c r="BD2898" s="6"/>
      <c r="BE2898" s="6"/>
      <c r="BF2898" s="6"/>
      <c r="BG2898" s="6"/>
      <c r="BH2898" s="6"/>
      <c r="BI2898" s="6"/>
      <c r="BJ2898" s="6"/>
      <c r="BK2898" s="6"/>
    </row>
    <row r="2899" spans="34:63" s="19" customFormat="1">
      <c r="AH2899" s="6"/>
      <c r="AI2899" s="6"/>
      <c r="AJ2899" s="6"/>
      <c r="AK2899" s="6"/>
      <c r="AL2899" s="6"/>
      <c r="AM2899" s="6"/>
      <c r="AN2899" s="6"/>
      <c r="AO2899" s="6"/>
      <c r="AP2899" s="6"/>
      <c r="AQ2899" s="6"/>
      <c r="AR2899" s="6"/>
      <c r="AS2899" s="6"/>
      <c r="AT2899" s="6"/>
      <c r="AU2899" s="6"/>
      <c r="AV2899" s="6"/>
      <c r="AW2899" s="6"/>
      <c r="AX2899" s="6"/>
      <c r="AY2899" s="6"/>
      <c r="AZ2899" s="6"/>
      <c r="BA2899" s="6"/>
      <c r="BB2899" s="6"/>
      <c r="BC2899" s="6"/>
      <c r="BD2899" s="6"/>
      <c r="BE2899" s="6"/>
      <c r="BF2899" s="6"/>
      <c r="BG2899" s="6"/>
      <c r="BH2899" s="6"/>
      <c r="BI2899" s="6"/>
      <c r="BJ2899" s="6"/>
      <c r="BK2899" s="6"/>
    </row>
    <row r="2900" spans="34:63" s="19" customFormat="1">
      <c r="AH2900" s="6"/>
      <c r="AI2900" s="6"/>
      <c r="AJ2900" s="6"/>
      <c r="AK2900" s="6"/>
      <c r="AL2900" s="6"/>
      <c r="AM2900" s="6"/>
      <c r="AN2900" s="6"/>
      <c r="AO2900" s="6"/>
      <c r="AP2900" s="6"/>
      <c r="AQ2900" s="6"/>
      <c r="AR2900" s="6"/>
      <c r="AS2900" s="6"/>
      <c r="AT2900" s="6"/>
      <c r="AU2900" s="6"/>
      <c r="AV2900" s="6"/>
      <c r="AW2900" s="6"/>
      <c r="AX2900" s="6"/>
      <c r="AY2900" s="6"/>
      <c r="AZ2900" s="6"/>
      <c r="BA2900" s="6"/>
      <c r="BB2900" s="6"/>
      <c r="BC2900" s="6"/>
      <c r="BD2900" s="6"/>
      <c r="BE2900" s="6"/>
      <c r="BF2900" s="6"/>
      <c r="BG2900" s="6"/>
      <c r="BH2900" s="6"/>
      <c r="BI2900" s="6"/>
      <c r="BJ2900" s="6"/>
      <c r="BK2900" s="6"/>
    </row>
    <row r="2901" spans="34:63" s="19" customFormat="1">
      <c r="AH2901" s="6"/>
      <c r="AI2901" s="6"/>
      <c r="AJ2901" s="6"/>
      <c r="AK2901" s="6"/>
      <c r="AL2901" s="6"/>
      <c r="AM2901" s="6"/>
      <c r="AN2901" s="6"/>
      <c r="AO2901" s="6"/>
      <c r="AP2901" s="6"/>
      <c r="AQ2901" s="6"/>
      <c r="AR2901" s="6"/>
      <c r="AS2901" s="6"/>
      <c r="AT2901" s="6"/>
      <c r="AU2901" s="6"/>
      <c r="AV2901" s="6"/>
      <c r="AW2901" s="6"/>
      <c r="AX2901" s="6"/>
      <c r="AY2901" s="6"/>
      <c r="AZ2901" s="6"/>
      <c r="BA2901" s="6"/>
      <c r="BB2901" s="6"/>
      <c r="BC2901" s="6"/>
      <c r="BD2901" s="6"/>
      <c r="BE2901" s="6"/>
      <c r="BF2901" s="6"/>
      <c r="BG2901" s="6"/>
      <c r="BH2901" s="6"/>
      <c r="BI2901" s="6"/>
      <c r="BJ2901" s="6"/>
      <c r="BK2901" s="6"/>
    </row>
    <row r="2902" spans="34:63" s="19" customFormat="1">
      <c r="AH2902" s="6"/>
      <c r="AI2902" s="6"/>
      <c r="AJ2902" s="6"/>
      <c r="AK2902" s="6"/>
      <c r="AL2902" s="6"/>
      <c r="AM2902" s="6"/>
      <c r="AN2902" s="6"/>
      <c r="AO2902" s="6"/>
      <c r="AP2902" s="6"/>
      <c r="AQ2902" s="6"/>
      <c r="AR2902" s="6"/>
      <c r="AS2902" s="6"/>
      <c r="AT2902" s="6"/>
      <c r="AU2902" s="6"/>
      <c r="AV2902" s="6"/>
      <c r="AW2902" s="6"/>
      <c r="AX2902" s="6"/>
      <c r="AY2902" s="6"/>
      <c r="AZ2902" s="6"/>
      <c r="BA2902" s="6"/>
      <c r="BB2902" s="6"/>
      <c r="BC2902" s="6"/>
      <c r="BD2902" s="6"/>
      <c r="BE2902" s="6"/>
      <c r="BF2902" s="6"/>
      <c r="BG2902" s="6"/>
      <c r="BH2902" s="6"/>
      <c r="BI2902" s="6"/>
      <c r="BJ2902" s="6"/>
      <c r="BK2902" s="6"/>
    </row>
    <row r="2903" spans="34:63" s="19" customFormat="1">
      <c r="AH2903" s="6"/>
      <c r="AI2903" s="6"/>
      <c r="AJ2903" s="6"/>
      <c r="AK2903" s="6"/>
      <c r="AL2903" s="6"/>
      <c r="AM2903" s="6"/>
      <c r="AN2903" s="6"/>
      <c r="AO2903" s="6"/>
      <c r="AP2903" s="6"/>
      <c r="AQ2903" s="6"/>
      <c r="AR2903" s="6"/>
      <c r="AS2903" s="6"/>
      <c r="AT2903" s="6"/>
      <c r="AU2903" s="6"/>
      <c r="AV2903" s="6"/>
      <c r="AW2903" s="6"/>
      <c r="AX2903" s="6"/>
      <c r="AY2903" s="6"/>
      <c r="AZ2903" s="6"/>
      <c r="BA2903" s="6"/>
      <c r="BB2903" s="6"/>
      <c r="BC2903" s="6"/>
      <c r="BD2903" s="6"/>
      <c r="BE2903" s="6"/>
      <c r="BF2903" s="6"/>
      <c r="BG2903" s="6"/>
      <c r="BH2903" s="6"/>
      <c r="BI2903" s="6"/>
      <c r="BJ2903" s="6"/>
      <c r="BK2903" s="6"/>
    </row>
    <row r="2904" spans="34:63" s="19" customFormat="1">
      <c r="AH2904" s="6"/>
      <c r="AI2904" s="6"/>
      <c r="AJ2904" s="6"/>
      <c r="AK2904" s="6"/>
      <c r="AL2904" s="6"/>
      <c r="AM2904" s="6"/>
      <c r="AN2904" s="6"/>
      <c r="AO2904" s="6"/>
      <c r="AP2904" s="6"/>
      <c r="AQ2904" s="6"/>
      <c r="AR2904" s="6"/>
      <c r="AS2904" s="6"/>
      <c r="AT2904" s="6"/>
      <c r="AU2904" s="6"/>
      <c r="AV2904" s="6"/>
      <c r="AW2904" s="6"/>
      <c r="AX2904" s="6"/>
      <c r="AY2904" s="6"/>
      <c r="AZ2904" s="6"/>
      <c r="BA2904" s="6"/>
      <c r="BB2904" s="6"/>
      <c r="BC2904" s="6"/>
      <c r="BD2904" s="6"/>
      <c r="BE2904" s="6"/>
      <c r="BF2904" s="6"/>
      <c r="BG2904" s="6"/>
      <c r="BH2904" s="6"/>
      <c r="BI2904" s="6"/>
      <c r="BJ2904" s="6"/>
      <c r="BK2904" s="6"/>
    </row>
    <row r="2905" spans="34:63" s="19" customFormat="1">
      <c r="AH2905" s="6"/>
      <c r="AI2905" s="6"/>
      <c r="AJ2905" s="6"/>
      <c r="AK2905" s="6"/>
      <c r="AL2905" s="6"/>
      <c r="AM2905" s="6"/>
      <c r="AN2905" s="6"/>
      <c r="AO2905" s="6"/>
      <c r="AP2905" s="6"/>
      <c r="AQ2905" s="6"/>
      <c r="AR2905" s="6"/>
      <c r="AS2905" s="6"/>
      <c r="AT2905" s="6"/>
      <c r="AU2905" s="6"/>
      <c r="AV2905" s="6"/>
      <c r="AW2905" s="6"/>
      <c r="AX2905" s="6"/>
      <c r="AY2905" s="6"/>
      <c r="AZ2905" s="6"/>
      <c r="BA2905" s="6"/>
      <c r="BB2905" s="6"/>
      <c r="BC2905" s="6"/>
      <c r="BD2905" s="6"/>
      <c r="BE2905" s="6"/>
      <c r="BF2905" s="6"/>
      <c r="BG2905" s="6"/>
      <c r="BH2905" s="6"/>
      <c r="BI2905" s="6"/>
      <c r="BJ2905" s="6"/>
      <c r="BK2905" s="6"/>
    </row>
    <row r="2906" spans="34:63" s="19" customFormat="1">
      <c r="AH2906" s="6"/>
      <c r="AI2906" s="6"/>
      <c r="AJ2906" s="6"/>
      <c r="AK2906" s="6"/>
      <c r="AL2906" s="6"/>
      <c r="AM2906" s="6"/>
      <c r="AN2906" s="6"/>
      <c r="AO2906" s="6"/>
      <c r="AP2906" s="6"/>
      <c r="AQ2906" s="6"/>
      <c r="AR2906" s="6"/>
      <c r="AS2906" s="6"/>
      <c r="AT2906" s="6"/>
      <c r="AU2906" s="6"/>
      <c r="AV2906" s="6"/>
      <c r="AW2906" s="6"/>
      <c r="AX2906" s="6"/>
      <c r="AY2906" s="6"/>
      <c r="AZ2906" s="6"/>
      <c r="BA2906" s="6"/>
      <c r="BB2906" s="6"/>
      <c r="BC2906" s="6"/>
      <c r="BD2906" s="6"/>
      <c r="BE2906" s="6"/>
      <c r="BF2906" s="6"/>
      <c r="BG2906" s="6"/>
      <c r="BH2906" s="6"/>
      <c r="BI2906" s="6"/>
      <c r="BJ2906" s="6"/>
      <c r="BK2906" s="6"/>
    </row>
    <row r="2907" spans="34:63" s="19" customFormat="1">
      <c r="AH2907" s="6"/>
      <c r="AI2907" s="6"/>
      <c r="AJ2907" s="6"/>
      <c r="AK2907" s="6"/>
      <c r="AL2907" s="6"/>
      <c r="AM2907" s="6"/>
      <c r="AN2907" s="6"/>
      <c r="AO2907" s="6"/>
      <c r="AP2907" s="6"/>
      <c r="AQ2907" s="6"/>
      <c r="AR2907" s="6"/>
      <c r="AS2907" s="6"/>
      <c r="AT2907" s="6"/>
      <c r="AU2907" s="6"/>
      <c r="AV2907" s="6"/>
      <c r="AW2907" s="6"/>
      <c r="AX2907" s="6"/>
      <c r="AY2907" s="6"/>
      <c r="AZ2907" s="6"/>
      <c r="BA2907" s="6"/>
      <c r="BB2907" s="6"/>
      <c r="BC2907" s="6"/>
      <c r="BD2907" s="6"/>
      <c r="BE2907" s="6"/>
      <c r="BF2907" s="6"/>
      <c r="BG2907" s="6"/>
      <c r="BH2907" s="6"/>
      <c r="BI2907" s="6"/>
      <c r="BJ2907" s="6"/>
      <c r="BK2907" s="6"/>
    </row>
    <row r="2908" spans="34:63" s="19" customFormat="1">
      <c r="AH2908" s="6"/>
      <c r="AI2908" s="6"/>
      <c r="AJ2908" s="6"/>
      <c r="AK2908" s="6"/>
      <c r="AL2908" s="6"/>
      <c r="AM2908" s="6"/>
      <c r="AN2908" s="6"/>
      <c r="AO2908" s="6"/>
      <c r="AP2908" s="6"/>
      <c r="AQ2908" s="6"/>
      <c r="AR2908" s="6"/>
      <c r="AS2908" s="6"/>
      <c r="AT2908" s="6"/>
      <c r="AU2908" s="6"/>
      <c r="AV2908" s="6"/>
      <c r="AW2908" s="6"/>
      <c r="AX2908" s="6"/>
      <c r="AY2908" s="6"/>
      <c r="AZ2908" s="6"/>
      <c r="BA2908" s="6"/>
      <c r="BB2908" s="6"/>
      <c r="BC2908" s="6"/>
      <c r="BD2908" s="6"/>
      <c r="BE2908" s="6"/>
      <c r="BF2908" s="6"/>
      <c r="BG2908" s="6"/>
      <c r="BH2908" s="6"/>
      <c r="BI2908" s="6"/>
      <c r="BJ2908" s="6"/>
      <c r="BK2908" s="6"/>
    </row>
    <row r="2909" spans="34:63" s="19" customFormat="1">
      <c r="AH2909" s="6"/>
      <c r="AI2909" s="6"/>
      <c r="AJ2909" s="6"/>
      <c r="AK2909" s="6"/>
      <c r="AL2909" s="6"/>
      <c r="AM2909" s="6"/>
      <c r="AN2909" s="6"/>
      <c r="AO2909" s="6"/>
      <c r="AP2909" s="6"/>
      <c r="AQ2909" s="6"/>
      <c r="AR2909" s="6"/>
      <c r="AS2909" s="6"/>
      <c r="AT2909" s="6"/>
      <c r="AU2909" s="6"/>
      <c r="AV2909" s="6"/>
      <c r="AW2909" s="6"/>
      <c r="AX2909" s="6"/>
      <c r="AY2909" s="6"/>
      <c r="AZ2909" s="6"/>
      <c r="BA2909" s="6"/>
      <c r="BB2909" s="6"/>
      <c r="BC2909" s="6"/>
      <c r="BD2909" s="6"/>
      <c r="BE2909" s="6"/>
      <c r="BF2909" s="6"/>
      <c r="BG2909" s="6"/>
      <c r="BH2909" s="6"/>
      <c r="BI2909" s="6"/>
      <c r="BJ2909" s="6"/>
      <c r="BK2909" s="6"/>
    </row>
    <row r="2910" spans="34:63" s="19" customFormat="1">
      <c r="AH2910" s="6"/>
      <c r="AI2910" s="6"/>
      <c r="AJ2910" s="6"/>
      <c r="AK2910" s="6"/>
      <c r="AL2910" s="6"/>
      <c r="AM2910" s="6"/>
      <c r="AN2910" s="6"/>
      <c r="AO2910" s="6"/>
      <c r="AP2910" s="6"/>
      <c r="AQ2910" s="6"/>
      <c r="AR2910" s="6"/>
      <c r="AS2910" s="6"/>
      <c r="AT2910" s="6"/>
      <c r="AU2910" s="6"/>
      <c r="AV2910" s="6"/>
      <c r="AW2910" s="6"/>
      <c r="AX2910" s="6"/>
      <c r="AY2910" s="6"/>
      <c r="AZ2910" s="6"/>
      <c r="BA2910" s="6"/>
      <c r="BB2910" s="6"/>
      <c r="BC2910" s="6"/>
      <c r="BD2910" s="6"/>
      <c r="BE2910" s="6"/>
      <c r="BF2910" s="6"/>
      <c r="BG2910" s="6"/>
      <c r="BH2910" s="6"/>
      <c r="BI2910" s="6"/>
      <c r="BJ2910" s="6"/>
      <c r="BK2910" s="6"/>
    </row>
    <row r="2911" spans="34:63" s="19" customFormat="1">
      <c r="AH2911" s="6"/>
      <c r="AI2911" s="6"/>
      <c r="AJ2911" s="6"/>
      <c r="AK2911" s="6"/>
      <c r="AL2911" s="6"/>
      <c r="AM2911" s="6"/>
      <c r="AN2911" s="6"/>
      <c r="AO2911" s="6"/>
      <c r="AP2911" s="6"/>
      <c r="AQ2911" s="6"/>
      <c r="AR2911" s="6"/>
      <c r="AS2911" s="6"/>
      <c r="AT2911" s="6"/>
      <c r="AU2911" s="6"/>
      <c r="AV2911" s="6"/>
      <c r="AW2911" s="6"/>
      <c r="AX2911" s="6"/>
      <c r="AY2911" s="6"/>
      <c r="AZ2911" s="6"/>
      <c r="BA2911" s="6"/>
      <c r="BB2911" s="6"/>
      <c r="BC2911" s="6"/>
      <c r="BD2911" s="6"/>
      <c r="BE2911" s="6"/>
      <c r="BF2911" s="6"/>
      <c r="BG2911" s="6"/>
      <c r="BH2911" s="6"/>
      <c r="BI2911" s="6"/>
      <c r="BJ2911" s="6"/>
      <c r="BK2911" s="6"/>
    </row>
    <row r="2912" spans="34:63" s="19" customFormat="1">
      <c r="AH2912" s="6"/>
      <c r="AI2912" s="6"/>
      <c r="AJ2912" s="6"/>
      <c r="AK2912" s="6"/>
      <c r="AL2912" s="6"/>
      <c r="AM2912" s="6"/>
      <c r="AN2912" s="6"/>
      <c r="AO2912" s="6"/>
      <c r="AP2912" s="6"/>
      <c r="AQ2912" s="6"/>
      <c r="AR2912" s="6"/>
      <c r="AS2912" s="6"/>
      <c r="AT2912" s="6"/>
      <c r="AU2912" s="6"/>
      <c r="AV2912" s="6"/>
      <c r="AW2912" s="6"/>
      <c r="AX2912" s="6"/>
      <c r="AY2912" s="6"/>
      <c r="AZ2912" s="6"/>
      <c r="BA2912" s="6"/>
      <c r="BB2912" s="6"/>
      <c r="BC2912" s="6"/>
      <c r="BD2912" s="6"/>
      <c r="BE2912" s="6"/>
      <c r="BF2912" s="6"/>
      <c r="BG2912" s="6"/>
      <c r="BH2912" s="6"/>
      <c r="BI2912" s="6"/>
      <c r="BJ2912" s="6"/>
      <c r="BK2912" s="6"/>
    </row>
    <row r="2913" spans="34:63" s="19" customFormat="1">
      <c r="AH2913" s="6"/>
      <c r="AI2913" s="6"/>
      <c r="AJ2913" s="6"/>
      <c r="AK2913" s="6"/>
      <c r="AL2913" s="6"/>
      <c r="AM2913" s="6"/>
      <c r="AN2913" s="6"/>
      <c r="AO2913" s="6"/>
      <c r="AP2913" s="6"/>
      <c r="AQ2913" s="6"/>
      <c r="AR2913" s="6"/>
      <c r="AS2913" s="6"/>
      <c r="AT2913" s="6"/>
      <c r="AU2913" s="6"/>
      <c r="AV2913" s="6"/>
      <c r="AW2913" s="6"/>
      <c r="AX2913" s="6"/>
      <c r="AY2913" s="6"/>
      <c r="AZ2913" s="6"/>
      <c r="BA2913" s="6"/>
      <c r="BB2913" s="6"/>
      <c r="BC2913" s="6"/>
      <c r="BD2913" s="6"/>
      <c r="BE2913" s="6"/>
      <c r="BF2913" s="6"/>
      <c r="BG2913" s="6"/>
      <c r="BH2913" s="6"/>
      <c r="BI2913" s="6"/>
      <c r="BJ2913" s="6"/>
      <c r="BK2913" s="6"/>
    </row>
    <row r="2914" spans="34:63" s="19" customFormat="1">
      <c r="AH2914" s="6"/>
      <c r="AI2914" s="6"/>
      <c r="AJ2914" s="6"/>
      <c r="AK2914" s="6"/>
      <c r="AL2914" s="6"/>
      <c r="AM2914" s="6"/>
      <c r="AN2914" s="6"/>
      <c r="AO2914" s="6"/>
      <c r="AP2914" s="6"/>
      <c r="AQ2914" s="6"/>
      <c r="AR2914" s="6"/>
      <c r="AS2914" s="6"/>
      <c r="AT2914" s="6"/>
      <c r="AU2914" s="6"/>
      <c r="AV2914" s="6"/>
      <c r="AW2914" s="6"/>
      <c r="AX2914" s="6"/>
      <c r="AY2914" s="6"/>
      <c r="AZ2914" s="6"/>
      <c r="BA2914" s="6"/>
      <c r="BB2914" s="6"/>
      <c r="BC2914" s="6"/>
      <c r="BD2914" s="6"/>
      <c r="BE2914" s="6"/>
      <c r="BF2914" s="6"/>
      <c r="BG2914" s="6"/>
      <c r="BH2914" s="6"/>
      <c r="BI2914" s="6"/>
      <c r="BJ2914" s="6"/>
      <c r="BK2914" s="6"/>
    </row>
    <row r="2915" spans="34:63" s="19" customFormat="1">
      <c r="AH2915" s="6"/>
      <c r="AI2915" s="6"/>
      <c r="AJ2915" s="6"/>
      <c r="AK2915" s="6"/>
      <c r="AL2915" s="6"/>
      <c r="AM2915" s="6"/>
      <c r="AN2915" s="6"/>
      <c r="AO2915" s="6"/>
      <c r="AP2915" s="6"/>
      <c r="AQ2915" s="6"/>
      <c r="AR2915" s="6"/>
      <c r="AS2915" s="6"/>
      <c r="AT2915" s="6"/>
      <c r="AU2915" s="6"/>
      <c r="AV2915" s="6"/>
      <c r="AW2915" s="6"/>
      <c r="AX2915" s="6"/>
      <c r="AY2915" s="6"/>
      <c r="AZ2915" s="6"/>
      <c r="BA2915" s="6"/>
      <c r="BB2915" s="6"/>
      <c r="BC2915" s="6"/>
      <c r="BD2915" s="6"/>
      <c r="BE2915" s="6"/>
      <c r="BF2915" s="6"/>
      <c r="BG2915" s="6"/>
      <c r="BH2915" s="6"/>
      <c r="BI2915" s="6"/>
      <c r="BJ2915" s="6"/>
      <c r="BK2915" s="6"/>
    </row>
    <row r="2916" spans="34:63" s="19" customFormat="1">
      <c r="AH2916" s="6"/>
      <c r="AI2916" s="6"/>
      <c r="AJ2916" s="6"/>
      <c r="AK2916" s="6"/>
      <c r="AL2916" s="6"/>
      <c r="AM2916" s="6"/>
      <c r="AN2916" s="6"/>
      <c r="AO2916" s="6"/>
      <c r="AP2916" s="6"/>
      <c r="AQ2916" s="6"/>
      <c r="AR2916" s="6"/>
      <c r="AS2916" s="6"/>
      <c r="AT2916" s="6"/>
      <c r="AU2916" s="6"/>
      <c r="AV2916" s="6"/>
      <c r="AW2916" s="6"/>
      <c r="AX2916" s="6"/>
      <c r="AY2916" s="6"/>
      <c r="AZ2916" s="6"/>
      <c r="BA2916" s="6"/>
      <c r="BB2916" s="6"/>
      <c r="BC2916" s="6"/>
      <c r="BD2916" s="6"/>
      <c r="BE2916" s="6"/>
      <c r="BF2916" s="6"/>
      <c r="BG2916" s="6"/>
      <c r="BH2916" s="6"/>
      <c r="BI2916" s="6"/>
      <c r="BJ2916" s="6"/>
      <c r="BK2916" s="6"/>
    </row>
    <row r="2917" spans="34:63" s="19" customFormat="1">
      <c r="AH2917" s="6"/>
      <c r="AI2917" s="6"/>
      <c r="AJ2917" s="6"/>
      <c r="AK2917" s="6"/>
      <c r="AL2917" s="6"/>
      <c r="AM2917" s="6"/>
      <c r="AN2917" s="6"/>
      <c r="AO2917" s="6"/>
      <c r="AP2917" s="6"/>
      <c r="AQ2917" s="6"/>
      <c r="AR2917" s="6"/>
      <c r="AS2917" s="6"/>
      <c r="AT2917" s="6"/>
      <c r="AU2917" s="6"/>
      <c r="AV2917" s="6"/>
      <c r="AW2917" s="6"/>
      <c r="AX2917" s="6"/>
      <c r="AY2917" s="6"/>
      <c r="AZ2917" s="6"/>
      <c r="BA2917" s="6"/>
      <c r="BB2917" s="6"/>
      <c r="BC2917" s="6"/>
      <c r="BD2917" s="6"/>
      <c r="BE2917" s="6"/>
      <c r="BF2917" s="6"/>
      <c r="BG2917" s="6"/>
      <c r="BH2917" s="6"/>
      <c r="BI2917" s="6"/>
      <c r="BJ2917" s="6"/>
      <c r="BK2917" s="6"/>
    </row>
    <row r="2918" spans="34:63" s="19" customFormat="1">
      <c r="AH2918" s="6"/>
      <c r="AI2918" s="6"/>
      <c r="AJ2918" s="6"/>
      <c r="AK2918" s="6"/>
      <c r="AL2918" s="6"/>
      <c r="AM2918" s="6"/>
      <c r="AN2918" s="6"/>
      <c r="AO2918" s="6"/>
      <c r="AP2918" s="6"/>
      <c r="AQ2918" s="6"/>
      <c r="AR2918" s="6"/>
      <c r="AS2918" s="6"/>
      <c r="AT2918" s="6"/>
      <c r="AU2918" s="6"/>
      <c r="AV2918" s="6"/>
      <c r="AW2918" s="6"/>
      <c r="AX2918" s="6"/>
      <c r="AY2918" s="6"/>
      <c r="AZ2918" s="6"/>
      <c r="BA2918" s="6"/>
      <c r="BB2918" s="6"/>
      <c r="BC2918" s="6"/>
      <c r="BD2918" s="6"/>
      <c r="BE2918" s="6"/>
      <c r="BF2918" s="6"/>
      <c r="BG2918" s="6"/>
      <c r="BH2918" s="6"/>
      <c r="BI2918" s="6"/>
      <c r="BJ2918" s="6"/>
      <c r="BK2918" s="6"/>
    </row>
    <row r="2919" spans="34:63" s="19" customFormat="1">
      <c r="AH2919" s="6"/>
      <c r="AI2919" s="6"/>
      <c r="AJ2919" s="6"/>
      <c r="AK2919" s="6"/>
      <c r="AL2919" s="6"/>
      <c r="AM2919" s="6"/>
      <c r="AN2919" s="6"/>
      <c r="AO2919" s="6"/>
      <c r="AP2919" s="6"/>
      <c r="AQ2919" s="6"/>
      <c r="AR2919" s="6"/>
      <c r="AS2919" s="6"/>
      <c r="AT2919" s="6"/>
      <c r="AU2919" s="6"/>
      <c r="AV2919" s="6"/>
      <c r="AW2919" s="6"/>
      <c r="AX2919" s="6"/>
      <c r="AY2919" s="6"/>
      <c r="AZ2919" s="6"/>
      <c r="BA2919" s="6"/>
      <c r="BB2919" s="6"/>
      <c r="BC2919" s="6"/>
      <c r="BD2919" s="6"/>
      <c r="BE2919" s="6"/>
      <c r="BF2919" s="6"/>
      <c r="BG2919" s="6"/>
      <c r="BH2919" s="6"/>
      <c r="BI2919" s="6"/>
      <c r="BJ2919" s="6"/>
      <c r="BK2919" s="6"/>
    </row>
    <row r="2920" spans="34:63" s="19" customFormat="1">
      <c r="AH2920" s="6"/>
      <c r="AI2920" s="6"/>
      <c r="AJ2920" s="6"/>
      <c r="AK2920" s="6"/>
      <c r="AL2920" s="6"/>
      <c r="AM2920" s="6"/>
      <c r="AN2920" s="6"/>
      <c r="AO2920" s="6"/>
      <c r="AP2920" s="6"/>
      <c r="AQ2920" s="6"/>
      <c r="AR2920" s="6"/>
      <c r="AS2920" s="6"/>
      <c r="AT2920" s="6"/>
      <c r="AU2920" s="6"/>
      <c r="AV2920" s="6"/>
      <c r="AW2920" s="6"/>
      <c r="AX2920" s="6"/>
      <c r="AY2920" s="6"/>
      <c r="AZ2920" s="6"/>
      <c r="BA2920" s="6"/>
      <c r="BB2920" s="6"/>
      <c r="BC2920" s="6"/>
      <c r="BD2920" s="6"/>
      <c r="BE2920" s="6"/>
      <c r="BF2920" s="6"/>
      <c r="BG2920" s="6"/>
      <c r="BH2920" s="6"/>
      <c r="BI2920" s="6"/>
      <c r="BJ2920" s="6"/>
      <c r="BK2920" s="6"/>
    </row>
    <row r="2921" spans="34:63" s="19" customFormat="1">
      <c r="AH2921" s="6"/>
      <c r="AI2921" s="6"/>
      <c r="AJ2921" s="6"/>
      <c r="AK2921" s="6"/>
      <c r="AL2921" s="6"/>
      <c r="AM2921" s="6"/>
      <c r="AN2921" s="6"/>
      <c r="AO2921" s="6"/>
      <c r="AP2921" s="6"/>
      <c r="AQ2921" s="6"/>
      <c r="AR2921" s="6"/>
      <c r="AS2921" s="6"/>
      <c r="AT2921" s="6"/>
      <c r="AU2921" s="6"/>
      <c r="AV2921" s="6"/>
      <c r="AW2921" s="6"/>
      <c r="AX2921" s="6"/>
      <c r="AY2921" s="6"/>
      <c r="AZ2921" s="6"/>
      <c r="BA2921" s="6"/>
      <c r="BB2921" s="6"/>
      <c r="BC2921" s="6"/>
      <c r="BD2921" s="6"/>
      <c r="BE2921" s="6"/>
      <c r="BF2921" s="6"/>
      <c r="BG2921" s="6"/>
      <c r="BH2921" s="6"/>
      <c r="BI2921" s="6"/>
      <c r="BJ2921" s="6"/>
      <c r="BK2921" s="6"/>
    </row>
    <row r="2922" spans="34:63" s="19" customFormat="1">
      <c r="AH2922" s="6"/>
      <c r="AI2922" s="6"/>
      <c r="AJ2922" s="6"/>
      <c r="AK2922" s="6"/>
      <c r="AL2922" s="6"/>
      <c r="AM2922" s="6"/>
      <c r="AN2922" s="6"/>
      <c r="AO2922" s="6"/>
      <c r="AP2922" s="6"/>
      <c r="AQ2922" s="6"/>
      <c r="AR2922" s="6"/>
      <c r="AS2922" s="6"/>
      <c r="AT2922" s="6"/>
      <c r="AU2922" s="6"/>
      <c r="AV2922" s="6"/>
      <c r="AW2922" s="6"/>
      <c r="AX2922" s="6"/>
      <c r="AY2922" s="6"/>
      <c r="AZ2922" s="6"/>
      <c r="BA2922" s="6"/>
      <c r="BB2922" s="6"/>
      <c r="BC2922" s="6"/>
      <c r="BD2922" s="6"/>
      <c r="BE2922" s="6"/>
      <c r="BF2922" s="6"/>
      <c r="BG2922" s="6"/>
      <c r="BH2922" s="6"/>
      <c r="BI2922" s="6"/>
      <c r="BJ2922" s="6"/>
      <c r="BK2922" s="6"/>
    </row>
    <row r="2923" spans="34:63" s="19" customFormat="1">
      <c r="AH2923" s="6"/>
      <c r="AI2923" s="6"/>
      <c r="AJ2923" s="6"/>
      <c r="AK2923" s="6"/>
      <c r="AL2923" s="6"/>
      <c r="AM2923" s="6"/>
      <c r="AN2923" s="6"/>
      <c r="AO2923" s="6"/>
      <c r="AP2923" s="6"/>
      <c r="AQ2923" s="6"/>
      <c r="AR2923" s="6"/>
      <c r="AS2923" s="6"/>
      <c r="AT2923" s="6"/>
      <c r="AU2923" s="6"/>
      <c r="AV2923" s="6"/>
      <c r="AW2923" s="6"/>
      <c r="AX2923" s="6"/>
      <c r="AY2923" s="6"/>
      <c r="AZ2923" s="6"/>
      <c r="BA2923" s="6"/>
      <c r="BB2923" s="6"/>
      <c r="BC2923" s="6"/>
      <c r="BD2923" s="6"/>
      <c r="BE2923" s="6"/>
      <c r="BF2923" s="6"/>
      <c r="BG2923" s="6"/>
      <c r="BH2923" s="6"/>
      <c r="BI2923" s="6"/>
      <c r="BJ2923" s="6"/>
      <c r="BK2923" s="6"/>
    </row>
    <row r="2924" spans="34:63" s="19" customFormat="1">
      <c r="AH2924" s="6"/>
      <c r="AI2924" s="6"/>
      <c r="AJ2924" s="6"/>
      <c r="AK2924" s="6"/>
      <c r="AL2924" s="6"/>
      <c r="AM2924" s="6"/>
      <c r="AN2924" s="6"/>
      <c r="AO2924" s="6"/>
      <c r="AP2924" s="6"/>
      <c r="AQ2924" s="6"/>
      <c r="AR2924" s="6"/>
      <c r="AS2924" s="6"/>
      <c r="AT2924" s="6"/>
      <c r="AU2924" s="6"/>
      <c r="AV2924" s="6"/>
      <c r="AW2924" s="6"/>
      <c r="AX2924" s="6"/>
      <c r="AY2924" s="6"/>
      <c r="AZ2924" s="6"/>
      <c r="BA2924" s="6"/>
      <c r="BB2924" s="6"/>
      <c r="BC2924" s="6"/>
      <c r="BD2924" s="6"/>
      <c r="BE2924" s="6"/>
      <c r="BF2924" s="6"/>
      <c r="BG2924" s="6"/>
      <c r="BH2924" s="6"/>
      <c r="BI2924" s="6"/>
      <c r="BJ2924" s="6"/>
      <c r="BK2924" s="6"/>
    </row>
    <row r="2925" spans="34:63" s="19" customFormat="1">
      <c r="AH2925" s="6"/>
      <c r="AI2925" s="6"/>
      <c r="AJ2925" s="6"/>
      <c r="AK2925" s="6"/>
      <c r="AL2925" s="6"/>
      <c r="AM2925" s="6"/>
      <c r="AN2925" s="6"/>
      <c r="AO2925" s="6"/>
      <c r="AP2925" s="6"/>
      <c r="AQ2925" s="6"/>
      <c r="AR2925" s="6"/>
      <c r="AS2925" s="6"/>
      <c r="AT2925" s="6"/>
      <c r="AU2925" s="6"/>
      <c r="AV2925" s="6"/>
      <c r="AW2925" s="6"/>
      <c r="AX2925" s="6"/>
      <c r="AY2925" s="6"/>
      <c r="AZ2925" s="6"/>
      <c r="BA2925" s="6"/>
      <c r="BB2925" s="6"/>
      <c r="BC2925" s="6"/>
      <c r="BD2925" s="6"/>
      <c r="BE2925" s="6"/>
      <c r="BF2925" s="6"/>
      <c r="BG2925" s="6"/>
      <c r="BH2925" s="6"/>
      <c r="BI2925" s="6"/>
      <c r="BJ2925" s="6"/>
      <c r="BK2925" s="6"/>
    </row>
    <row r="2926" spans="34:63" s="19" customFormat="1">
      <c r="AH2926" s="6"/>
      <c r="AI2926" s="6"/>
      <c r="AJ2926" s="6"/>
      <c r="AK2926" s="6"/>
      <c r="AL2926" s="6"/>
      <c r="AM2926" s="6"/>
      <c r="AN2926" s="6"/>
      <c r="AO2926" s="6"/>
      <c r="AP2926" s="6"/>
      <c r="AQ2926" s="6"/>
      <c r="AR2926" s="6"/>
      <c r="AS2926" s="6"/>
      <c r="AT2926" s="6"/>
      <c r="AU2926" s="6"/>
      <c r="AV2926" s="6"/>
      <c r="AW2926" s="6"/>
      <c r="AX2926" s="6"/>
      <c r="AY2926" s="6"/>
      <c r="AZ2926" s="6"/>
      <c r="BA2926" s="6"/>
      <c r="BB2926" s="6"/>
      <c r="BC2926" s="6"/>
      <c r="BD2926" s="6"/>
      <c r="BE2926" s="6"/>
      <c r="BF2926" s="6"/>
      <c r="BG2926" s="6"/>
      <c r="BH2926" s="6"/>
      <c r="BI2926" s="6"/>
      <c r="BJ2926" s="6"/>
      <c r="BK2926" s="6"/>
    </row>
    <row r="2927" spans="34:63" s="19" customFormat="1">
      <c r="AH2927" s="6"/>
      <c r="AI2927" s="6"/>
      <c r="AJ2927" s="6"/>
      <c r="AK2927" s="6"/>
      <c r="AL2927" s="6"/>
      <c r="AM2927" s="6"/>
      <c r="AN2927" s="6"/>
      <c r="AO2927" s="6"/>
      <c r="AP2927" s="6"/>
      <c r="AQ2927" s="6"/>
      <c r="AR2927" s="6"/>
      <c r="AS2927" s="6"/>
      <c r="AT2927" s="6"/>
      <c r="AU2927" s="6"/>
      <c r="AV2927" s="6"/>
      <c r="AW2927" s="6"/>
      <c r="AX2927" s="6"/>
      <c r="AY2927" s="6"/>
      <c r="AZ2927" s="6"/>
      <c r="BA2927" s="6"/>
      <c r="BB2927" s="6"/>
      <c r="BC2927" s="6"/>
      <c r="BD2927" s="6"/>
      <c r="BE2927" s="6"/>
      <c r="BF2927" s="6"/>
      <c r="BG2927" s="6"/>
      <c r="BH2927" s="6"/>
      <c r="BI2927" s="6"/>
      <c r="BJ2927" s="6"/>
      <c r="BK2927" s="6"/>
    </row>
    <row r="2928" spans="34:63" s="19" customFormat="1">
      <c r="AH2928" s="6"/>
      <c r="AI2928" s="6"/>
      <c r="AJ2928" s="6"/>
      <c r="AK2928" s="6"/>
      <c r="AL2928" s="6"/>
      <c r="AM2928" s="6"/>
      <c r="AN2928" s="6"/>
      <c r="AO2928" s="6"/>
      <c r="AP2928" s="6"/>
      <c r="AQ2928" s="6"/>
      <c r="AR2928" s="6"/>
      <c r="AS2928" s="6"/>
      <c r="AT2928" s="6"/>
      <c r="AU2928" s="6"/>
      <c r="AV2928" s="6"/>
      <c r="AW2928" s="6"/>
      <c r="AX2928" s="6"/>
      <c r="AY2928" s="6"/>
      <c r="AZ2928" s="6"/>
      <c r="BA2928" s="6"/>
      <c r="BB2928" s="6"/>
      <c r="BC2928" s="6"/>
      <c r="BD2928" s="6"/>
      <c r="BE2928" s="6"/>
      <c r="BF2928" s="6"/>
      <c r="BG2928" s="6"/>
      <c r="BH2928" s="6"/>
      <c r="BI2928" s="6"/>
      <c r="BJ2928" s="6"/>
      <c r="BK2928" s="6"/>
    </row>
    <row r="2929" spans="34:63" s="19" customFormat="1">
      <c r="AH2929" s="6"/>
      <c r="AI2929" s="6"/>
      <c r="AJ2929" s="6"/>
      <c r="AK2929" s="6"/>
      <c r="AL2929" s="6"/>
      <c r="AM2929" s="6"/>
      <c r="AN2929" s="6"/>
      <c r="AO2929" s="6"/>
      <c r="AP2929" s="6"/>
      <c r="AQ2929" s="6"/>
      <c r="AR2929" s="6"/>
      <c r="AS2929" s="6"/>
      <c r="AT2929" s="6"/>
      <c r="AU2929" s="6"/>
      <c r="AV2929" s="6"/>
      <c r="AW2929" s="6"/>
      <c r="AX2929" s="6"/>
      <c r="AY2929" s="6"/>
      <c r="AZ2929" s="6"/>
      <c r="BA2929" s="6"/>
      <c r="BB2929" s="6"/>
      <c r="BC2929" s="6"/>
      <c r="BD2929" s="6"/>
      <c r="BE2929" s="6"/>
      <c r="BF2929" s="6"/>
      <c r="BG2929" s="6"/>
      <c r="BH2929" s="6"/>
      <c r="BI2929" s="6"/>
      <c r="BJ2929" s="6"/>
      <c r="BK2929" s="6"/>
    </row>
    <row r="2930" spans="34:63" s="19" customFormat="1">
      <c r="AH2930" s="6"/>
      <c r="AI2930" s="6"/>
      <c r="AJ2930" s="6"/>
      <c r="AK2930" s="6"/>
      <c r="AL2930" s="6"/>
      <c r="AM2930" s="6"/>
      <c r="AN2930" s="6"/>
      <c r="AO2930" s="6"/>
      <c r="AP2930" s="6"/>
      <c r="AQ2930" s="6"/>
      <c r="AR2930" s="6"/>
      <c r="AS2930" s="6"/>
      <c r="AT2930" s="6"/>
      <c r="AU2930" s="6"/>
      <c r="AV2930" s="6"/>
      <c r="AW2930" s="6"/>
      <c r="AX2930" s="6"/>
      <c r="AY2930" s="6"/>
      <c r="AZ2930" s="6"/>
      <c r="BA2930" s="6"/>
      <c r="BB2930" s="6"/>
      <c r="BC2930" s="6"/>
      <c r="BD2930" s="6"/>
      <c r="BE2930" s="6"/>
      <c r="BF2930" s="6"/>
      <c r="BG2930" s="6"/>
      <c r="BH2930" s="6"/>
      <c r="BI2930" s="6"/>
      <c r="BJ2930" s="6"/>
      <c r="BK2930" s="6"/>
    </row>
    <row r="2931" spans="34:63" s="19" customFormat="1">
      <c r="AH2931" s="6"/>
      <c r="AI2931" s="6"/>
      <c r="AJ2931" s="6"/>
      <c r="AK2931" s="6"/>
      <c r="AL2931" s="6"/>
      <c r="AM2931" s="6"/>
      <c r="AN2931" s="6"/>
      <c r="AO2931" s="6"/>
      <c r="AP2931" s="6"/>
      <c r="AQ2931" s="6"/>
      <c r="AR2931" s="6"/>
      <c r="AS2931" s="6"/>
      <c r="AT2931" s="6"/>
      <c r="AU2931" s="6"/>
      <c r="AV2931" s="6"/>
      <c r="AW2931" s="6"/>
      <c r="AX2931" s="6"/>
      <c r="AY2931" s="6"/>
      <c r="AZ2931" s="6"/>
      <c r="BA2931" s="6"/>
      <c r="BB2931" s="6"/>
      <c r="BC2931" s="6"/>
      <c r="BD2931" s="6"/>
      <c r="BE2931" s="6"/>
      <c r="BF2931" s="6"/>
      <c r="BG2931" s="6"/>
      <c r="BH2931" s="6"/>
      <c r="BI2931" s="6"/>
      <c r="BJ2931" s="6"/>
      <c r="BK2931" s="6"/>
    </row>
    <row r="2932" spans="34:63" s="19" customFormat="1">
      <c r="AH2932" s="6"/>
      <c r="AI2932" s="6"/>
      <c r="AJ2932" s="6"/>
      <c r="AK2932" s="6"/>
      <c r="AL2932" s="6"/>
      <c r="AM2932" s="6"/>
      <c r="AN2932" s="6"/>
      <c r="AO2932" s="6"/>
      <c r="AP2932" s="6"/>
      <c r="AQ2932" s="6"/>
      <c r="AR2932" s="6"/>
      <c r="AS2932" s="6"/>
      <c r="AT2932" s="6"/>
      <c r="AU2932" s="6"/>
      <c r="AV2932" s="6"/>
      <c r="AW2932" s="6"/>
      <c r="AX2932" s="6"/>
      <c r="AY2932" s="6"/>
      <c r="AZ2932" s="6"/>
      <c r="BA2932" s="6"/>
      <c r="BB2932" s="6"/>
      <c r="BC2932" s="6"/>
      <c r="BD2932" s="6"/>
      <c r="BE2932" s="6"/>
      <c r="BF2932" s="6"/>
      <c r="BG2932" s="6"/>
      <c r="BH2932" s="6"/>
      <c r="BI2932" s="6"/>
      <c r="BJ2932" s="6"/>
      <c r="BK2932" s="6"/>
    </row>
    <row r="2933" spans="34:63" s="19" customFormat="1">
      <c r="AH2933" s="6"/>
      <c r="AI2933" s="6"/>
      <c r="AJ2933" s="6"/>
      <c r="AK2933" s="6"/>
      <c r="AL2933" s="6"/>
      <c r="AM2933" s="6"/>
      <c r="AN2933" s="6"/>
      <c r="AO2933" s="6"/>
      <c r="AP2933" s="6"/>
      <c r="AQ2933" s="6"/>
      <c r="AR2933" s="6"/>
      <c r="AS2933" s="6"/>
      <c r="AT2933" s="6"/>
      <c r="AU2933" s="6"/>
      <c r="AV2933" s="6"/>
      <c r="AW2933" s="6"/>
      <c r="AX2933" s="6"/>
      <c r="AY2933" s="6"/>
      <c r="AZ2933" s="6"/>
      <c r="BA2933" s="6"/>
      <c r="BB2933" s="6"/>
      <c r="BC2933" s="6"/>
      <c r="BD2933" s="6"/>
      <c r="BE2933" s="6"/>
      <c r="BF2933" s="6"/>
      <c r="BG2933" s="6"/>
      <c r="BH2933" s="6"/>
      <c r="BI2933" s="6"/>
      <c r="BJ2933" s="6"/>
      <c r="BK2933" s="6"/>
    </row>
    <row r="2934" spans="34:63" s="19" customFormat="1">
      <c r="AH2934" s="6"/>
      <c r="AI2934" s="6"/>
      <c r="AJ2934" s="6"/>
      <c r="AK2934" s="6"/>
      <c r="AL2934" s="6"/>
      <c r="AM2934" s="6"/>
      <c r="AN2934" s="6"/>
      <c r="AO2934" s="6"/>
      <c r="AP2934" s="6"/>
      <c r="AQ2934" s="6"/>
      <c r="AR2934" s="6"/>
      <c r="AS2934" s="6"/>
      <c r="AT2934" s="6"/>
      <c r="AU2934" s="6"/>
      <c r="AV2934" s="6"/>
      <c r="AW2934" s="6"/>
      <c r="AX2934" s="6"/>
      <c r="AY2934" s="6"/>
      <c r="AZ2934" s="6"/>
      <c r="BA2934" s="6"/>
      <c r="BB2934" s="6"/>
      <c r="BC2934" s="6"/>
      <c r="BD2934" s="6"/>
      <c r="BE2934" s="6"/>
      <c r="BF2934" s="6"/>
      <c r="BG2934" s="6"/>
      <c r="BH2934" s="6"/>
      <c r="BI2934" s="6"/>
      <c r="BJ2934" s="6"/>
      <c r="BK2934" s="6"/>
    </row>
    <row r="2935" spans="34:63" s="19" customFormat="1">
      <c r="AH2935" s="6"/>
      <c r="AI2935" s="6"/>
      <c r="AJ2935" s="6"/>
      <c r="AK2935" s="6"/>
      <c r="AL2935" s="6"/>
      <c r="AM2935" s="6"/>
      <c r="AN2935" s="6"/>
      <c r="AO2935" s="6"/>
      <c r="AP2935" s="6"/>
      <c r="AQ2935" s="6"/>
      <c r="AR2935" s="6"/>
      <c r="AS2935" s="6"/>
      <c r="AT2935" s="6"/>
      <c r="AU2935" s="6"/>
      <c r="AV2935" s="6"/>
      <c r="AW2935" s="6"/>
      <c r="AX2935" s="6"/>
      <c r="AY2935" s="6"/>
      <c r="AZ2935" s="6"/>
      <c r="BA2935" s="6"/>
      <c r="BB2935" s="6"/>
      <c r="BC2935" s="6"/>
      <c r="BD2935" s="6"/>
      <c r="BE2935" s="6"/>
      <c r="BF2935" s="6"/>
      <c r="BG2935" s="6"/>
      <c r="BH2935" s="6"/>
      <c r="BI2935" s="6"/>
      <c r="BJ2935" s="6"/>
      <c r="BK2935" s="6"/>
    </row>
    <row r="2936" spans="34:63" s="19" customFormat="1">
      <c r="AH2936" s="6"/>
      <c r="AI2936" s="6"/>
      <c r="AJ2936" s="6"/>
      <c r="AK2936" s="6"/>
      <c r="AL2936" s="6"/>
      <c r="AM2936" s="6"/>
      <c r="AN2936" s="6"/>
      <c r="AO2936" s="6"/>
      <c r="AP2936" s="6"/>
      <c r="AQ2936" s="6"/>
      <c r="AR2936" s="6"/>
      <c r="AS2936" s="6"/>
      <c r="AT2936" s="6"/>
      <c r="AU2936" s="6"/>
      <c r="AV2936" s="6"/>
      <c r="AW2936" s="6"/>
      <c r="AX2936" s="6"/>
      <c r="AY2936" s="6"/>
      <c r="AZ2936" s="6"/>
      <c r="BA2936" s="6"/>
      <c r="BB2936" s="6"/>
      <c r="BC2936" s="6"/>
      <c r="BD2936" s="6"/>
      <c r="BE2936" s="6"/>
      <c r="BF2936" s="6"/>
      <c r="BG2936" s="6"/>
      <c r="BH2936" s="6"/>
      <c r="BI2936" s="6"/>
      <c r="BJ2936" s="6"/>
      <c r="BK2936" s="6"/>
    </row>
    <row r="2937" spans="34:63" s="19" customFormat="1">
      <c r="AH2937" s="6"/>
      <c r="AI2937" s="6"/>
      <c r="AJ2937" s="6"/>
      <c r="AK2937" s="6"/>
      <c r="AL2937" s="6"/>
      <c r="AM2937" s="6"/>
      <c r="AN2937" s="6"/>
      <c r="AO2937" s="6"/>
      <c r="AP2937" s="6"/>
      <c r="AQ2937" s="6"/>
      <c r="AR2937" s="6"/>
      <c r="AS2937" s="6"/>
      <c r="AT2937" s="6"/>
      <c r="AU2937" s="6"/>
      <c r="AV2937" s="6"/>
      <c r="AW2937" s="6"/>
      <c r="AX2937" s="6"/>
      <c r="AY2937" s="6"/>
      <c r="AZ2937" s="6"/>
      <c r="BA2937" s="6"/>
      <c r="BB2937" s="6"/>
      <c r="BC2937" s="6"/>
      <c r="BD2937" s="6"/>
      <c r="BE2937" s="6"/>
      <c r="BF2937" s="6"/>
      <c r="BG2937" s="6"/>
      <c r="BH2937" s="6"/>
      <c r="BI2937" s="6"/>
      <c r="BJ2937" s="6"/>
      <c r="BK2937" s="6"/>
    </row>
    <row r="2938" spans="34:63" s="19" customFormat="1">
      <c r="AH2938" s="6"/>
      <c r="AI2938" s="6"/>
      <c r="AJ2938" s="6"/>
      <c r="AK2938" s="6"/>
      <c r="AL2938" s="6"/>
      <c r="AM2938" s="6"/>
      <c r="AN2938" s="6"/>
      <c r="AO2938" s="6"/>
      <c r="AP2938" s="6"/>
      <c r="AQ2938" s="6"/>
      <c r="AR2938" s="6"/>
      <c r="AS2938" s="6"/>
      <c r="AT2938" s="6"/>
      <c r="AU2938" s="6"/>
      <c r="AV2938" s="6"/>
      <c r="AW2938" s="6"/>
      <c r="AX2938" s="6"/>
      <c r="AY2938" s="6"/>
      <c r="AZ2938" s="6"/>
      <c r="BA2938" s="6"/>
      <c r="BB2938" s="6"/>
      <c r="BC2938" s="6"/>
      <c r="BD2938" s="6"/>
      <c r="BE2938" s="6"/>
      <c r="BF2938" s="6"/>
      <c r="BG2938" s="6"/>
      <c r="BH2938" s="6"/>
      <c r="BI2938" s="6"/>
      <c r="BJ2938" s="6"/>
      <c r="BK2938" s="6"/>
    </row>
    <row r="2939" spans="34:63" s="19" customFormat="1">
      <c r="AH2939" s="6"/>
      <c r="AI2939" s="6"/>
      <c r="AJ2939" s="6"/>
      <c r="AK2939" s="6"/>
      <c r="AL2939" s="6"/>
      <c r="AM2939" s="6"/>
      <c r="AN2939" s="6"/>
      <c r="AO2939" s="6"/>
      <c r="AP2939" s="6"/>
      <c r="AQ2939" s="6"/>
      <c r="AR2939" s="6"/>
      <c r="AS2939" s="6"/>
      <c r="AT2939" s="6"/>
      <c r="AU2939" s="6"/>
      <c r="AV2939" s="6"/>
      <c r="AW2939" s="6"/>
      <c r="AX2939" s="6"/>
      <c r="AY2939" s="6"/>
      <c r="AZ2939" s="6"/>
      <c r="BA2939" s="6"/>
      <c r="BB2939" s="6"/>
      <c r="BC2939" s="6"/>
      <c r="BD2939" s="6"/>
      <c r="BE2939" s="6"/>
      <c r="BF2939" s="6"/>
      <c r="BG2939" s="6"/>
      <c r="BH2939" s="6"/>
      <c r="BI2939" s="6"/>
      <c r="BJ2939" s="6"/>
      <c r="BK2939" s="6"/>
    </row>
    <row r="2940" spans="34:63" s="19" customFormat="1">
      <c r="AH2940" s="6"/>
      <c r="AI2940" s="6"/>
      <c r="AJ2940" s="6"/>
      <c r="AK2940" s="6"/>
      <c r="AL2940" s="6"/>
      <c r="AM2940" s="6"/>
      <c r="AN2940" s="6"/>
      <c r="AO2940" s="6"/>
      <c r="AP2940" s="6"/>
      <c r="AQ2940" s="6"/>
      <c r="AR2940" s="6"/>
      <c r="AS2940" s="6"/>
      <c r="AT2940" s="6"/>
      <c r="AU2940" s="6"/>
      <c r="AV2940" s="6"/>
      <c r="AW2940" s="6"/>
      <c r="AX2940" s="6"/>
      <c r="AY2940" s="6"/>
      <c r="AZ2940" s="6"/>
      <c r="BA2940" s="6"/>
      <c r="BB2940" s="6"/>
      <c r="BC2940" s="6"/>
      <c r="BD2940" s="6"/>
      <c r="BE2940" s="6"/>
      <c r="BF2940" s="6"/>
      <c r="BG2940" s="6"/>
      <c r="BH2940" s="6"/>
      <c r="BI2940" s="6"/>
      <c r="BJ2940" s="6"/>
      <c r="BK2940" s="6"/>
    </row>
    <row r="2941" spans="34:63" s="19" customFormat="1">
      <c r="AH2941" s="6"/>
      <c r="AI2941" s="6"/>
      <c r="AJ2941" s="6"/>
      <c r="AK2941" s="6"/>
      <c r="AL2941" s="6"/>
      <c r="AM2941" s="6"/>
      <c r="AN2941" s="6"/>
      <c r="AO2941" s="6"/>
      <c r="AP2941" s="6"/>
      <c r="AQ2941" s="6"/>
      <c r="AR2941" s="6"/>
      <c r="AS2941" s="6"/>
      <c r="AT2941" s="6"/>
      <c r="AU2941" s="6"/>
      <c r="AV2941" s="6"/>
      <c r="AW2941" s="6"/>
      <c r="AX2941" s="6"/>
      <c r="AY2941" s="6"/>
      <c r="AZ2941" s="6"/>
      <c r="BA2941" s="6"/>
      <c r="BB2941" s="6"/>
      <c r="BC2941" s="6"/>
      <c r="BD2941" s="6"/>
      <c r="BE2941" s="6"/>
      <c r="BF2941" s="6"/>
      <c r="BG2941" s="6"/>
      <c r="BH2941" s="6"/>
      <c r="BI2941" s="6"/>
      <c r="BJ2941" s="6"/>
      <c r="BK2941" s="6"/>
    </row>
    <row r="2942" spans="34:63" s="19" customFormat="1">
      <c r="AH2942" s="6"/>
      <c r="AI2942" s="6"/>
      <c r="AJ2942" s="6"/>
      <c r="AK2942" s="6"/>
      <c r="AL2942" s="6"/>
      <c r="AM2942" s="6"/>
      <c r="AN2942" s="6"/>
      <c r="AO2942" s="6"/>
      <c r="AP2942" s="6"/>
      <c r="AQ2942" s="6"/>
      <c r="AR2942" s="6"/>
      <c r="AS2942" s="6"/>
      <c r="AT2942" s="6"/>
      <c r="AU2942" s="6"/>
      <c r="AV2942" s="6"/>
      <c r="AW2942" s="6"/>
      <c r="AX2942" s="6"/>
      <c r="AY2942" s="6"/>
      <c r="AZ2942" s="6"/>
      <c r="BA2942" s="6"/>
      <c r="BB2942" s="6"/>
      <c r="BC2942" s="6"/>
      <c r="BD2942" s="6"/>
      <c r="BE2942" s="6"/>
      <c r="BF2942" s="6"/>
      <c r="BG2942" s="6"/>
      <c r="BH2942" s="6"/>
      <c r="BI2942" s="6"/>
      <c r="BJ2942" s="6"/>
      <c r="BK2942" s="6"/>
    </row>
    <row r="2943" spans="34:63" s="19" customFormat="1">
      <c r="AH2943" s="6"/>
      <c r="AI2943" s="6"/>
      <c r="AJ2943" s="6"/>
      <c r="AK2943" s="6"/>
      <c r="AL2943" s="6"/>
      <c r="AM2943" s="6"/>
      <c r="AN2943" s="6"/>
      <c r="AO2943" s="6"/>
      <c r="AP2943" s="6"/>
      <c r="AQ2943" s="6"/>
      <c r="AR2943" s="6"/>
      <c r="AS2943" s="6"/>
      <c r="AT2943" s="6"/>
      <c r="AU2943" s="6"/>
      <c r="AV2943" s="6"/>
      <c r="AW2943" s="6"/>
      <c r="AX2943" s="6"/>
      <c r="AY2943" s="6"/>
      <c r="AZ2943" s="6"/>
      <c r="BA2943" s="6"/>
      <c r="BB2943" s="6"/>
      <c r="BC2943" s="6"/>
      <c r="BD2943" s="6"/>
      <c r="BE2943" s="6"/>
      <c r="BF2943" s="6"/>
      <c r="BG2943" s="6"/>
      <c r="BH2943" s="6"/>
      <c r="BI2943" s="6"/>
      <c r="BJ2943" s="6"/>
      <c r="BK2943" s="6"/>
    </row>
    <row r="2944" spans="34:63" s="19" customFormat="1">
      <c r="AH2944" s="6"/>
      <c r="AI2944" s="6"/>
      <c r="AJ2944" s="6"/>
      <c r="AK2944" s="6"/>
      <c r="AL2944" s="6"/>
      <c r="AM2944" s="6"/>
      <c r="AN2944" s="6"/>
      <c r="AO2944" s="6"/>
      <c r="AP2944" s="6"/>
      <c r="AQ2944" s="6"/>
      <c r="AR2944" s="6"/>
      <c r="AS2944" s="6"/>
      <c r="AT2944" s="6"/>
      <c r="AU2944" s="6"/>
      <c r="AV2944" s="6"/>
      <c r="AW2944" s="6"/>
      <c r="AX2944" s="6"/>
      <c r="AY2944" s="6"/>
      <c r="AZ2944" s="6"/>
      <c r="BA2944" s="6"/>
      <c r="BB2944" s="6"/>
      <c r="BC2944" s="6"/>
      <c r="BD2944" s="6"/>
      <c r="BE2944" s="6"/>
      <c r="BF2944" s="6"/>
      <c r="BG2944" s="6"/>
      <c r="BH2944" s="6"/>
      <c r="BI2944" s="6"/>
      <c r="BJ2944" s="6"/>
      <c r="BK2944" s="6"/>
    </row>
    <row r="2945" spans="34:63" s="19" customFormat="1">
      <c r="AH2945" s="6"/>
      <c r="AI2945" s="6"/>
      <c r="AJ2945" s="6"/>
      <c r="AK2945" s="6"/>
      <c r="AL2945" s="6"/>
      <c r="AM2945" s="6"/>
      <c r="AN2945" s="6"/>
      <c r="AO2945" s="6"/>
      <c r="AP2945" s="6"/>
      <c r="AQ2945" s="6"/>
      <c r="AR2945" s="6"/>
      <c r="AS2945" s="6"/>
      <c r="AT2945" s="6"/>
      <c r="AU2945" s="6"/>
      <c r="AV2945" s="6"/>
      <c r="AW2945" s="6"/>
      <c r="AX2945" s="6"/>
      <c r="AY2945" s="6"/>
      <c r="AZ2945" s="6"/>
      <c r="BA2945" s="6"/>
      <c r="BB2945" s="6"/>
      <c r="BC2945" s="6"/>
      <c r="BD2945" s="6"/>
      <c r="BE2945" s="6"/>
      <c r="BF2945" s="6"/>
      <c r="BG2945" s="6"/>
      <c r="BH2945" s="6"/>
      <c r="BI2945" s="6"/>
      <c r="BJ2945" s="6"/>
      <c r="BK2945" s="6"/>
    </row>
    <row r="2946" spans="34:63" s="19" customFormat="1">
      <c r="AH2946" s="6"/>
      <c r="AI2946" s="6"/>
      <c r="AJ2946" s="6"/>
      <c r="AK2946" s="6"/>
      <c r="AL2946" s="6"/>
      <c r="AM2946" s="6"/>
      <c r="AN2946" s="6"/>
      <c r="AO2946" s="6"/>
      <c r="AP2946" s="6"/>
      <c r="AQ2946" s="6"/>
      <c r="AR2946" s="6"/>
      <c r="AS2946" s="6"/>
      <c r="AT2946" s="6"/>
      <c r="AU2946" s="6"/>
      <c r="AV2946" s="6"/>
      <c r="AW2946" s="6"/>
      <c r="AX2946" s="6"/>
      <c r="AY2946" s="6"/>
      <c r="AZ2946" s="6"/>
      <c r="BA2946" s="6"/>
      <c r="BB2946" s="6"/>
      <c r="BC2946" s="6"/>
      <c r="BD2946" s="6"/>
      <c r="BE2946" s="6"/>
      <c r="BF2946" s="6"/>
      <c r="BG2946" s="6"/>
      <c r="BH2946" s="6"/>
      <c r="BI2946" s="6"/>
      <c r="BJ2946" s="6"/>
      <c r="BK2946" s="6"/>
    </row>
    <row r="2947" spans="34:63" s="19" customFormat="1">
      <c r="AH2947" s="6"/>
      <c r="AI2947" s="6"/>
      <c r="AJ2947" s="6"/>
      <c r="AK2947" s="6"/>
      <c r="AL2947" s="6"/>
      <c r="AM2947" s="6"/>
      <c r="AN2947" s="6"/>
      <c r="AO2947" s="6"/>
      <c r="AP2947" s="6"/>
      <c r="AQ2947" s="6"/>
      <c r="AR2947" s="6"/>
      <c r="AS2947" s="6"/>
      <c r="AT2947" s="6"/>
      <c r="AU2947" s="6"/>
      <c r="AV2947" s="6"/>
      <c r="AW2947" s="6"/>
      <c r="AX2947" s="6"/>
      <c r="AY2947" s="6"/>
      <c r="AZ2947" s="6"/>
      <c r="BA2947" s="6"/>
      <c r="BB2947" s="6"/>
      <c r="BC2947" s="6"/>
      <c r="BD2947" s="6"/>
      <c r="BE2947" s="6"/>
      <c r="BF2947" s="6"/>
      <c r="BG2947" s="6"/>
      <c r="BH2947" s="6"/>
      <c r="BI2947" s="6"/>
      <c r="BJ2947" s="6"/>
      <c r="BK2947" s="6"/>
    </row>
    <row r="2948" spans="34:63" s="19" customFormat="1">
      <c r="AH2948" s="6"/>
      <c r="AI2948" s="6"/>
      <c r="AJ2948" s="6"/>
      <c r="AK2948" s="6"/>
      <c r="AL2948" s="6"/>
      <c r="AM2948" s="6"/>
      <c r="AN2948" s="6"/>
      <c r="AO2948" s="6"/>
      <c r="AP2948" s="6"/>
      <c r="AQ2948" s="6"/>
      <c r="AR2948" s="6"/>
      <c r="AS2948" s="6"/>
      <c r="AT2948" s="6"/>
      <c r="AU2948" s="6"/>
      <c r="AV2948" s="6"/>
      <c r="AW2948" s="6"/>
      <c r="AX2948" s="6"/>
      <c r="AY2948" s="6"/>
      <c r="AZ2948" s="6"/>
      <c r="BA2948" s="6"/>
      <c r="BB2948" s="6"/>
      <c r="BC2948" s="6"/>
      <c r="BD2948" s="6"/>
      <c r="BE2948" s="6"/>
      <c r="BF2948" s="6"/>
      <c r="BG2948" s="6"/>
      <c r="BH2948" s="6"/>
      <c r="BI2948" s="6"/>
      <c r="BJ2948" s="6"/>
      <c r="BK2948" s="6"/>
    </row>
    <row r="2949" spans="34:63" s="19" customFormat="1">
      <c r="AH2949" s="6"/>
      <c r="AI2949" s="6"/>
      <c r="AJ2949" s="6"/>
      <c r="AK2949" s="6"/>
      <c r="AL2949" s="6"/>
      <c r="AM2949" s="6"/>
      <c r="AN2949" s="6"/>
      <c r="AO2949" s="6"/>
      <c r="AP2949" s="6"/>
      <c r="AQ2949" s="6"/>
      <c r="AR2949" s="6"/>
      <c r="AS2949" s="6"/>
      <c r="AT2949" s="6"/>
      <c r="AU2949" s="6"/>
      <c r="AV2949" s="6"/>
      <c r="AW2949" s="6"/>
      <c r="AX2949" s="6"/>
      <c r="AY2949" s="6"/>
      <c r="AZ2949" s="6"/>
      <c r="BA2949" s="6"/>
      <c r="BB2949" s="6"/>
      <c r="BC2949" s="6"/>
      <c r="BD2949" s="6"/>
      <c r="BE2949" s="6"/>
      <c r="BF2949" s="6"/>
      <c r="BG2949" s="6"/>
      <c r="BH2949" s="6"/>
      <c r="BI2949" s="6"/>
      <c r="BJ2949" s="6"/>
      <c r="BK2949" s="6"/>
    </row>
    <row r="2950" spans="34:63" s="19" customFormat="1">
      <c r="AH2950" s="6"/>
      <c r="AI2950" s="6"/>
      <c r="AJ2950" s="6"/>
      <c r="AK2950" s="6"/>
      <c r="AL2950" s="6"/>
      <c r="AM2950" s="6"/>
      <c r="AN2950" s="6"/>
      <c r="AO2950" s="6"/>
      <c r="AP2950" s="6"/>
      <c r="AQ2950" s="6"/>
      <c r="AR2950" s="6"/>
      <c r="AS2950" s="6"/>
      <c r="AT2950" s="6"/>
      <c r="AU2950" s="6"/>
      <c r="AV2950" s="6"/>
      <c r="AW2950" s="6"/>
      <c r="AX2950" s="6"/>
      <c r="AY2950" s="6"/>
      <c r="AZ2950" s="6"/>
      <c r="BA2950" s="6"/>
      <c r="BB2950" s="6"/>
      <c r="BC2950" s="6"/>
      <c r="BD2950" s="6"/>
      <c r="BE2950" s="6"/>
      <c r="BF2950" s="6"/>
      <c r="BG2950" s="6"/>
      <c r="BH2950" s="6"/>
      <c r="BI2950" s="6"/>
      <c r="BJ2950" s="6"/>
      <c r="BK2950" s="6"/>
    </row>
    <row r="2951" spans="34:63" s="19" customFormat="1">
      <c r="AH2951" s="6"/>
      <c r="AI2951" s="6"/>
      <c r="AJ2951" s="6"/>
      <c r="AK2951" s="6"/>
      <c r="AL2951" s="6"/>
      <c r="AM2951" s="6"/>
      <c r="AN2951" s="6"/>
      <c r="AO2951" s="6"/>
      <c r="AP2951" s="6"/>
      <c r="AQ2951" s="6"/>
      <c r="AR2951" s="6"/>
      <c r="AS2951" s="6"/>
      <c r="AT2951" s="6"/>
      <c r="AU2951" s="6"/>
      <c r="AV2951" s="6"/>
      <c r="AW2951" s="6"/>
      <c r="AX2951" s="6"/>
      <c r="AY2951" s="6"/>
      <c r="AZ2951" s="6"/>
      <c r="BA2951" s="6"/>
      <c r="BB2951" s="6"/>
      <c r="BC2951" s="6"/>
      <c r="BD2951" s="6"/>
      <c r="BE2951" s="6"/>
      <c r="BF2951" s="6"/>
      <c r="BG2951" s="6"/>
      <c r="BH2951" s="6"/>
      <c r="BI2951" s="6"/>
      <c r="BJ2951" s="6"/>
      <c r="BK2951" s="6"/>
    </row>
    <row r="2952" spans="34:63" s="19" customFormat="1">
      <c r="AH2952" s="6"/>
      <c r="AI2952" s="6"/>
      <c r="AJ2952" s="6"/>
      <c r="AK2952" s="6"/>
      <c r="AL2952" s="6"/>
      <c r="AM2952" s="6"/>
      <c r="AN2952" s="6"/>
      <c r="AO2952" s="6"/>
      <c r="AP2952" s="6"/>
      <c r="AQ2952" s="6"/>
      <c r="AR2952" s="6"/>
      <c r="AS2952" s="6"/>
      <c r="AT2952" s="6"/>
      <c r="AU2952" s="6"/>
      <c r="AV2952" s="6"/>
      <c r="AW2952" s="6"/>
      <c r="AX2952" s="6"/>
      <c r="AY2952" s="6"/>
      <c r="AZ2952" s="6"/>
      <c r="BA2952" s="6"/>
      <c r="BB2952" s="6"/>
      <c r="BC2952" s="6"/>
      <c r="BD2952" s="6"/>
      <c r="BE2952" s="6"/>
      <c r="BF2952" s="6"/>
      <c r="BG2952" s="6"/>
      <c r="BH2952" s="6"/>
      <c r="BI2952" s="6"/>
      <c r="BJ2952" s="6"/>
      <c r="BK2952" s="6"/>
    </row>
    <row r="2953" spans="34:63" s="19" customFormat="1">
      <c r="AH2953" s="6"/>
      <c r="AI2953" s="6"/>
      <c r="AJ2953" s="6"/>
      <c r="AK2953" s="6"/>
      <c r="AL2953" s="6"/>
      <c r="AM2953" s="6"/>
      <c r="AN2953" s="6"/>
      <c r="AO2953" s="6"/>
      <c r="AP2953" s="6"/>
      <c r="AQ2953" s="6"/>
      <c r="AR2953" s="6"/>
      <c r="AS2953" s="6"/>
      <c r="AT2953" s="6"/>
      <c r="AU2953" s="6"/>
      <c r="AV2953" s="6"/>
      <c r="AW2953" s="6"/>
      <c r="AX2953" s="6"/>
      <c r="AY2953" s="6"/>
      <c r="AZ2953" s="6"/>
      <c r="BA2953" s="6"/>
      <c r="BB2953" s="6"/>
      <c r="BC2953" s="6"/>
      <c r="BD2953" s="6"/>
      <c r="BE2953" s="6"/>
      <c r="BF2953" s="6"/>
      <c r="BG2953" s="6"/>
      <c r="BH2953" s="6"/>
      <c r="BI2953" s="6"/>
      <c r="BJ2953" s="6"/>
      <c r="BK2953" s="6"/>
    </row>
    <row r="2954" spans="34:63" s="19" customFormat="1">
      <c r="AH2954" s="6"/>
      <c r="AI2954" s="6"/>
      <c r="AJ2954" s="6"/>
      <c r="AK2954" s="6"/>
      <c r="AL2954" s="6"/>
      <c r="AM2954" s="6"/>
      <c r="AN2954" s="6"/>
      <c r="AO2954" s="6"/>
      <c r="AP2954" s="6"/>
      <c r="AQ2954" s="6"/>
      <c r="AR2954" s="6"/>
      <c r="AS2954" s="6"/>
      <c r="AT2954" s="6"/>
      <c r="AU2954" s="6"/>
      <c r="AV2954" s="6"/>
      <c r="AW2954" s="6"/>
      <c r="AX2954" s="6"/>
      <c r="AY2954" s="6"/>
      <c r="AZ2954" s="6"/>
      <c r="BA2954" s="6"/>
      <c r="BB2954" s="6"/>
      <c r="BC2954" s="6"/>
      <c r="BD2954" s="6"/>
      <c r="BE2954" s="6"/>
      <c r="BF2954" s="6"/>
      <c r="BG2954" s="6"/>
      <c r="BH2954" s="6"/>
      <c r="BI2954" s="6"/>
      <c r="BJ2954" s="6"/>
      <c r="BK2954" s="6"/>
    </row>
    <row r="2955" spans="34:63" s="19" customFormat="1">
      <c r="AH2955" s="6"/>
      <c r="AI2955" s="6"/>
      <c r="AJ2955" s="6"/>
      <c r="AK2955" s="6"/>
      <c r="AL2955" s="6"/>
      <c r="AM2955" s="6"/>
      <c r="AN2955" s="6"/>
      <c r="AO2955" s="6"/>
      <c r="AP2955" s="6"/>
      <c r="AQ2955" s="6"/>
      <c r="AR2955" s="6"/>
      <c r="AS2955" s="6"/>
      <c r="AT2955" s="6"/>
      <c r="AU2955" s="6"/>
      <c r="AV2955" s="6"/>
      <c r="AW2955" s="6"/>
      <c r="AX2955" s="6"/>
      <c r="AY2955" s="6"/>
      <c r="AZ2955" s="6"/>
      <c r="BA2955" s="6"/>
      <c r="BB2955" s="6"/>
      <c r="BC2955" s="6"/>
      <c r="BD2955" s="6"/>
      <c r="BE2955" s="6"/>
      <c r="BF2955" s="6"/>
      <c r="BG2955" s="6"/>
      <c r="BH2955" s="6"/>
      <c r="BI2955" s="6"/>
      <c r="BJ2955" s="6"/>
      <c r="BK2955" s="6"/>
    </row>
    <row r="2956" spans="34:63" s="19" customFormat="1">
      <c r="AH2956" s="6"/>
      <c r="AI2956" s="6"/>
      <c r="AJ2956" s="6"/>
      <c r="AK2956" s="6"/>
      <c r="AL2956" s="6"/>
      <c r="AM2956" s="6"/>
      <c r="AN2956" s="6"/>
      <c r="AO2956" s="6"/>
      <c r="AP2956" s="6"/>
      <c r="AQ2956" s="6"/>
      <c r="AR2956" s="6"/>
      <c r="AS2956" s="6"/>
      <c r="AT2956" s="6"/>
      <c r="AU2956" s="6"/>
      <c r="AV2956" s="6"/>
      <c r="AW2956" s="6"/>
      <c r="AX2956" s="6"/>
      <c r="AY2956" s="6"/>
      <c r="AZ2956" s="6"/>
      <c r="BA2956" s="6"/>
      <c r="BB2956" s="6"/>
      <c r="BC2956" s="6"/>
      <c r="BD2956" s="6"/>
      <c r="BE2956" s="6"/>
      <c r="BF2956" s="6"/>
      <c r="BG2956" s="6"/>
      <c r="BH2956" s="6"/>
      <c r="BI2956" s="6"/>
      <c r="BJ2956" s="6"/>
      <c r="BK2956" s="6"/>
    </row>
    <row r="2957" spans="34:63" s="19" customFormat="1">
      <c r="AH2957" s="6"/>
      <c r="AI2957" s="6"/>
      <c r="AJ2957" s="6"/>
      <c r="AK2957" s="6"/>
      <c r="AL2957" s="6"/>
      <c r="AM2957" s="6"/>
      <c r="AN2957" s="6"/>
      <c r="AO2957" s="6"/>
      <c r="AP2957" s="6"/>
      <c r="AQ2957" s="6"/>
      <c r="AR2957" s="6"/>
      <c r="AS2957" s="6"/>
      <c r="AT2957" s="6"/>
      <c r="AU2957" s="6"/>
      <c r="AV2957" s="6"/>
      <c r="AW2957" s="6"/>
      <c r="AX2957" s="6"/>
      <c r="AY2957" s="6"/>
      <c r="AZ2957" s="6"/>
      <c r="BA2957" s="6"/>
      <c r="BB2957" s="6"/>
      <c r="BC2957" s="6"/>
      <c r="BD2957" s="6"/>
      <c r="BE2957" s="6"/>
      <c r="BF2957" s="6"/>
      <c r="BG2957" s="6"/>
      <c r="BH2957" s="6"/>
      <c r="BI2957" s="6"/>
      <c r="BJ2957" s="6"/>
      <c r="BK2957" s="6"/>
    </row>
    <row r="2958" spans="34:63" s="19" customFormat="1">
      <c r="AH2958" s="6"/>
      <c r="AI2958" s="6"/>
      <c r="AJ2958" s="6"/>
      <c r="AK2958" s="6"/>
      <c r="AL2958" s="6"/>
      <c r="AM2958" s="6"/>
      <c r="AN2958" s="6"/>
      <c r="AO2958" s="6"/>
      <c r="AP2958" s="6"/>
      <c r="AQ2958" s="6"/>
      <c r="AR2958" s="6"/>
      <c r="AS2958" s="6"/>
      <c r="AT2958" s="6"/>
      <c r="AU2958" s="6"/>
      <c r="AV2958" s="6"/>
      <c r="AW2958" s="6"/>
      <c r="AX2958" s="6"/>
      <c r="AY2958" s="6"/>
      <c r="AZ2958" s="6"/>
      <c r="BA2958" s="6"/>
      <c r="BB2958" s="6"/>
      <c r="BC2958" s="6"/>
      <c r="BD2958" s="6"/>
      <c r="BE2958" s="6"/>
      <c r="BF2958" s="6"/>
      <c r="BG2958" s="6"/>
      <c r="BH2958" s="6"/>
      <c r="BI2958" s="6"/>
      <c r="BJ2958" s="6"/>
      <c r="BK2958" s="6"/>
    </row>
    <row r="2959" spans="34:63" s="19" customFormat="1">
      <c r="AH2959" s="6"/>
      <c r="AI2959" s="6"/>
      <c r="AJ2959" s="6"/>
      <c r="AK2959" s="6"/>
      <c r="AL2959" s="6"/>
      <c r="AM2959" s="6"/>
      <c r="AN2959" s="6"/>
      <c r="AO2959" s="6"/>
      <c r="AP2959" s="6"/>
      <c r="AQ2959" s="6"/>
      <c r="AR2959" s="6"/>
      <c r="AS2959" s="6"/>
      <c r="AT2959" s="6"/>
      <c r="AU2959" s="6"/>
      <c r="AV2959" s="6"/>
      <c r="AW2959" s="6"/>
      <c r="AX2959" s="6"/>
      <c r="AY2959" s="6"/>
      <c r="AZ2959" s="6"/>
      <c r="BA2959" s="6"/>
      <c r="BB2959" s="6"/>
      <c r="BC2959" s="6"/>
      <c r="BD2959" s="6"/>
      <c r="BE2959" s="6"/>
      <c r="BF2959" s="6"/>
      <c r="BG2959" s="6"/>
      <c r="BH2959" s="6"/>
      <c r="BI2959" s="6"/>
      <c r="BJ2959" s="6"/>
      <c r="BK2959" s="6"/>
    </row>
    <row r="2960" spans="34:63" s="19" customFormat="1">
      <c r="AH2960" s="6"/>
      <c r="AI2960" s="6"/>
      <c r="AJ2960" s="6"/>
      <c r="AK2960" s="6"/>
      <c r="AL2960" s="6"/>
      <c r="AM2960" s="6"/>
      <c r="AN2960" s="6"/>
      <c r="AO2960" s="6"/>
      <c r="AP2960" s="6"/>
      <c r="AQ2960" s="6"/>
      <c r="AR2960" s="6"/>
      <c r="AS2960" s="6"/>
      <c r="AT2960" s="6"/>
      <c r="AU2960" s="6"/>
      <c r="AV2960" s="6"/>
      <c r="AW2960" s="6"/>
      <c r="AX2960" s="6"/>
      <c r="AY2960" s="6"/>
      <c r="AZ2960" s="6"/>
      <c r="BA2960" s="6"/>
      <c r="BB2960" s="6"/>
      <c r="BC2960" s="6"/>
      <c r="BD2960" s="6"/>
      <c r="BE2960" s="6"/>
      <c r="BF2960" s="6"/>
      <c r="BG2960" s="6"/>
      <c r="BH2960" s="6"/>
      <c r="BI2960" s="6"/>
      <c r="BJ2960" s="6"/>
      <c r="BK2960" s="6"/>
    </row>
    <row r="2961" spans="34:63" s="19" customFormat="1">
      <c r="AH2961" s="6"/>
      <c r="AI2961" s="6"/>
      <c r="AJ2961" s="6"/>
      <c r="AK2961" s="6"/>
      <c r="AL2961" s="6"/>
      <c r="AM2961" s="6"/>
      <c r="AN2961" s="6"/>
      <c r="AO2961" s="6"/>
      <c r="AP2961" s="6"/>
      <c r="AQ2961" s="6"/>
      <c r="AR2961" s="6"/>
      <c r="AS2961" s="6"/>
      <c r="AT2961" s="6"/>
      <c r="AU2961" s="6"/>
      <c r="AV2961" s="6"/>
      <c r="AW2961" s="6"/>
      <c r="AX2961" s="6"/>
      <c r="AY2961" s="6"/>
      <c r="AZ2961" s="6"/>
      <c r="BA2961" s="6"/>
      <c r="BB2961" s="6"/>
      <c r="BC2961" s="6"/>
      <c r="BD2961" s="6"/>
      <c r="BE2961" s="6"/>
      <c r="BF2961" s="6"/>
      <c r="BG2961" s="6"/>
      <c r="BH2961" s="6"/>
      <c r="BI2961" s="6"/>
      <c r="BJ2961" s="6"/>
      <c r="BK2961" s="6"/>
    </row>
    <row r="2962" spans="34:63" s="19" customFormat="1">
      <c r="AH2962" s="6"/>
      <c r="AI2962" s="6"/>
      <c r="AJ2962" s="6"/>
      <c r="AK2962" s="6"/>
      <c r="AL2962" s="6"/>
      <c r="AM2962" s="6"/>
      <c r="AN2962" s="6"/>
      <c r="AO2962" s="6"/>
      <c r="AP2962" s="6"/>
      <c r="AQ2962" s="6"/>
      <c r="AR2962" s="6"/>
      <c r="AS2962" s="6"/>
      <c r="AT2962" s="6"/>
      <c r="AU2962" s="6"/>
      <c r="AV2962" s="6"/>
      <c r="AW2962" s="6"/>
      <c r="AX2962" s="6"/>
      <c r="AY2962" s="6"/>
      <c r="AZ2962" s="6"/>
      <c r="BA2962" s="6"/>
      <c r="BB2962" s="6"/>
      <c r="BC2962" s="6"/>
      <c r="BD2962" s="6"/>
      <c r="BE2962" s="6"/>
      <c r="BF2962" s="6"/>
      <c r="BG2962" s="6"/>
      <c r="BH2962" s="6"/>
      <c r="BI2962" s="6"/>
      <c r="BJ2962" s="6"/>
      <c r="BK2962" s="6"/>
    </row>
    <row r="2963" spans="34:63" s="19" customFormat="1">
      <c r="AH2963" s="6"/>
      <c r="AI2963" s="6"/>
      <c r="AJ2963" s="6"/>
      <c r="AK2963" s="6"/>
      <c r="AL2963" s="6"/>
      <c r="AM2963" s="6"/>
      <c r="AN2963" s="6"/>
      <c r="AO2963" s="6"/>
      <c r="AP2963" s="6"/>
      <c r="AQ2963" s="6"/>
      <c r="AR2963" s="6"/>
      <c r="AS2963" s="6"/>
      <c r="AT2963" s="6"/>
      <c r="AU2963" s="6"/>
      <c r="AV2963" s="6"/>
      <c r="AW2963" s="6"/>
      <c r="AX2963" s="6"/>
      <c r="AY2963" s="6"/>
      <c r="AZ2963" s="6"/>
      <c r="BA2963" s="6"/>
      <c r="BB2963" s="6"/>
      <c r="BC2963" s="6"/>
      <c r="BD2963" s="6"/>
      <c r="BE2963" s="6"/>
      <c r="BF2963" s="6"/>
      <c r="BG2963" s="6"/>
      <c r="BH2963" s="6"/>
      <c r="BI2963" s="6"/>
      <c r="BJ2963" s="6"/>
      <c r="BK2963" s="6"/>
    </row>
    <row r="2964" spans="34:63" s="19" customFormat="1">
      <c r="AH2964" s="6"/>
      <c r="AI2964" s="6"/>
      <c r="AJ2964" s="6"/>
      <c r="AK2964" s="6"/>
      <c r="AL2964" s="6"/>
      <c r="AM2964" s="6"/>
      <c r="AN2964" s="6"/>
      <c r="AO2964" s="6"/>
      <c r="AP2964" s="6"/>
      <c r="AQ2964" s="6"/>
      <c r="AR2964" s="6"/>
      <c r="AS2964" s="6"/>
      <c r="AT2964" s="6"/>
      <c r="AU2964" s="6"/>
      <c r="AV2964" s="6"/>
      <c r="AW2964" s="6"/>
      <c r="AX2964" s="6"/>
      <c r="AY2964" s="6"/>
      <c r="AZ2964" s="6"/>
      <c r="BA2964" s="6"/>
      <c r="BB2964" s="6"/>
      <c r="BC2964" s="6"/>
      <c r="BD2964" s="6"/>
      <c r="BE2964" s="6"/>
      <c r="BF2964" s="6"/>
      <c r="BG2964" s="6"/>
      <c r="BH2964" s="6"/>
      <c r="BI2964" s="6"/>
      <c r="BJ2964" s="6"/>
      <c r="BK2964" s="6"/>
    </row>
    <row r="2965" spans="34:63" s="19" customFormat="1">
      <c r="AH2965" s="6"/>
      <c r="AI2965" s="6"/>
      <c r="AJ2965" s="6"/>
      <c r="AK2965" s="6"/>
      <c r="AL2965" s="6"/>
      <c r="AM2965" s="6"/>
      <c r="AN2965" s="6"/>
      <c r="AO2965" s="6"/>
      <c r="AP2965" s="6"/>
      <c r="AQ2965" s="6"/>
      <c r="AR2965" s="6"/>
      <c r="AS2965" s="6"/>
      <c r="AT2965" s="6"/>
      <c r="AU2965" s="6"/>
      <c r="AV2965" s="6"/>
      <c r="AW2965" s="6"/>
      <c r="AX2965" s="6"/>
      <c r="AY2965" s="6"/>
      <c r="AZ2965" s="6"/>
      <c r="BA2965" s="6"/>
      <c r="BB2965" s="6"/>
      <c r="BC2965" s="6"/>
      <c r="BD2965" s="6"/>
      <c r="BE2965" s="6"/>
      <c r="BF2965" s="6"/>
      <c r="BG2965" s="6"/>
      <c r="BH2965" s="6"/>
      <c r="BI2965" s="6"/>
      <c r="BJ2965" s="6"/>
      <c r="BK2965" s="6"/>
    </row>
    <row r="2966" spans="34:63" s="19" customFormat="1">
      <c r="AH2966" s="6"/>
      <c r="AI2966" s="6"/>
      <c r="AJ2966" s="6"/>
      <c r="AK2966" s="6"/>
      <c r="AL2966" s="6"/>
      <c r="AM2966" s="6"/>
      <c r="AN2966" s="6"/>
      <c r="AO2966" s="6"/>
      <c r="AP2966" s="6"/>
      <c r="AQ2966" s="6"/>
      <c r="AR2966" s="6"/>
      <c r="AS2966" s="6"/>
      <c r="AT2966" s="6"/>
      <c r="AU2966" s="6"/>
      <c r="AV2966" s="6"/>
      <c r="AW2966" s="6"/>
      <c r="AX2966" s="6"/>
      <c r="AY2966" s="6"/>
      <c r="AZ2966" s="6"/>
      <c r="BA2966" s="6"/>
      <c r="BB2966" s="6"/>
      <c r="BC2966" s="6"/>
      <c r="BD2966" s="6"/>
      <c r="BE2966" s="6"/>
      <c r="BF2966" s="6"/>
      <c r="BG2966" s="6"/>
      <c r="BH2966" s="6"/>
      <c r="BI2966" s="6"/>
      <c r="BJ2966" s="6"/>
      <c r="BK2966" s="6"/>
    </row>
    <row r="2967" spans="34:63" s="19" customFormat="1">
      <c r="AH2967" s="6"/>
      <c r="AI2967" s="6"/>
      <c r="AJ2967" s="6"/>
      <c r="AK2967" s="6"/>
      <c r="AL2967" s="6"/>
      <c r="AM2967" s="6"/>
      <c r="AN2967" s="6"/>
      <c r="AO2967" s="6"/>
      <c r="AP2967" s="6"/>
      <c r="AQ2967" s="6"/>
      <c r="AR2967" s="6"/>
      <c r="AS2967" s="6"/>
      <c r="AT2967" s="6"/>
      <c r="AU2967" s="6"/>
      <c r="AV2967" s="6"/>
      <c r="AW2967" s="6"/>
      <c r="AX2967" s="6"/>
      <c r="AY2967" s="6"/>
      <c r="AZ2967" s="6"/>
      <c r="BA2967" s="6"/>
      <c r="BB2967" s="6"/>
      <c r="BC2967" s="6"/>
      <c r="BD2967" s="6"/>
      <c r="BE2967" s="6"/>
      <c r="BF2967" s="6"/>
      <c r="BG2967" s="6"/>
      <c r="BH2967" s="6"/>
      <c r="BI2967" s="6"/>
      <c r="BJ2967" s="6"/>
      <c r="BK2967" s="6"/>
    </row>
    <row r="2968" spans="34:63" s="19" customFormat="1">
      <c r="AH2968" s="6"/>
      <c r="AI2968" s="6"/>
      <c r="AJ2968" s="6"/>
      <c r="AK2968" s="6"/>
      <c r="AL2968" s="6"/>
      <c r="AM2968" s="6"/>
      <c r="AN2968" s="6"/>
      <c r="AO2968" s="6"/>
      <c r="AP2968" s="6"/>
      <c r="AQ2968" s="6"/>
      <c r="AR2968" s="6"/>
      <c r="AS2968" s="6"/>
      <c r="AT2968" s="6"/>
      <c r="AU2968" s="6"/>
      <c r="AV2968" s="6"/>
      <c r="AW2968" s="6"/>
      <c r="AX2968" s="6"/>
      <c r="AY2968" s="6"/>
      <c r="AZ2968" s="6"/>
      <c r="BA2968" s="6"/>
      <c r="BB2968" s="6"/>
      <c r="BC2968" s="6"/>
      <c r="BD2968" s="6"/>
      <c r="BE2968" s="6"/>
      <c r="BF2968" s="6"/>
      <c r="BG2968" s="6"/>
      <c r="BH2968" s="6"/>
      <c r="BI2968" s="6"/>
      <c r="BJ2968" s="6"/>
      <c r="BK2968" s="6"/>
    </row>
    <row r="2969" spans="34:63" s="19" customFormat="1">
      <c r="AH2969" s="6"/>
      <c r="AI2969" s="6"/>
      <c r="AJ2969" s="6"/>
      <c r="AK2969" s="6"/>
      <c r="AL2969" s="6"/>
      <c r="AM2969" s="6"/>
      <c r="AN2969" s="6"/>
      <c r="AO2969" s="6"/>
      <c r="AP2969" s="6"/>
      <c r="AQ2969" s="6"/>
      <c r="AR2969" s="6"/>
      <c r="AS2969" s="6"/>
      <c r="AT2969" s="6"/>
      <c r="AU2969" s="6"/>
      <c r="AV2969" s="6"/>
      <c r="AW2969" s="6"/>
      <c r="AX2969" s="6"/>
      <c r="AY2969" s="6"/>
      <c r="AZ2969" s="6"/>
      <c r="BA2969" s="6"/>
      <c r="BB2969" s="6"/>
      <c r="BC2969" s="6"/>
      <c r="BD2969" s="6"/>
      <c r="BE2969" s="6"/>
      <c r="BF2969" s="6"/>
      <c r="BG2969" s="6"/>
      <c r="BH2969" s="6"/>
      <c r="BI2969" s="6"/>
      <c r="BJ2969" s="6"/>
      <c r="BK2969" s="6"/>
    </row>
    <row r="2970" spans="34:63" s="19" customFormat="1">
      <c r="AH2970" s="6"/>
      <c r="AI2970" s="6"/>
      <c r="AJ2970" s="6"/>
      <c r="AK2970" s="6"/>
      <c r="AL2970" s="6"/>
      <c r="AM2970" s="6"/>
      <c r="AN2970" s="6"/>
      <c r="AO2970" s="6"/>
      <c r="AP2970" s="6"/>
      <c r="AQ2970" s="6"/>
      <c r="AR2970" s="6"/>
      <c r="AS2970" s="6"/>
      <c r="AT2970" s="6"/>
      <c r="AU2970" s="6"/>
      <c r="AV2970" s="6"/>
      <c r="AW2970" s="6"/>
      <c r="AX2970" s="6"/>
      <c r="AY2970" s="6"/>
      <c r="AZ2970" s="6"/>
      <c r="BA2970" s="6"/>
      <c r="BB2970" s="6"/>
      <c r="BC2970" s="6"/>
      <c r="BD2970" s="6"/>
      <c r="BE2970" s="6"/>
      <c r="BF2970" s="6"/>
      <c r="BG2970" s="6"/>
      <c r="BH2970" s="6"/>
      <c r="BI2970" s="6"/>
      <c r="BJ2970" s="6"/>
      <c r="BK2970" s="6"/>
    </row>
    <row r="2971" spans="34:63" s="19" customFormat="1">
      <c r="AH2971" s="6"/>
      <c r="AI2971" s="6"/>
      <c r="AJ2971" s="6"/>
      <c r="AK2971" s="6"/>
      <c r="AL2971" s="6"/>
      <c r="AM2971" s="6"/>
      <c r="AN2971" s="6"/>
      <c r="AO2971" s="6"/>
      <c r="AP2971" s="6"/>
      <c r="AQ2971" s="6"/>
      <c r="AR2971" s="6"/>
      <c r="AS2971" s="6"/>
      <c r="AT2971" s="6"/>
      <c r="AU2971" s="6"/>
      <c r="AV2971" s="6"/>
      <c r="AW2971" s="6"/>
      <c r="AX2971" s="6"/>
      <c r="AY2971" s="6"/>
      <c r="AZ2971" s="6"/>
      <c r="BA2971" s="6"/>
      <c r="BB2971" s="6"/>
      <c r="BC2971" s="6"/>
      <c r="BD2971" s="6"/>
      <c r="BE2971" s="6"/>
      <c r="BF2971" s="6"/>
      <c r="BG2971" s="6"/>
      <c r="BH2971" s="6"/>
      <c r="BI2971" s="6"/>
      <c r="BJ2971" s="6"/>
      <c r="BK2971" s="6"/>
    </row>
    <row r="2972" spans="34:63" s="19" customFormat="1">
      <c r="AH2972" s="6"/>
      <c r="AI2972" s="6"/>
      <c r="AJ2972" s="6"/>
      <c r="AK2972" s="6"/>
      <c r="AL2972" s="6"/>
      <c r="AM2972" s="6"/>
      <c r="AN2972" s="6"/>
      <c r="AO2972" s="6"/>
      <c r="AP2972" s="6"/>
      <c r="AQ2972" s="6"/>
      <c r="AR2972" s="6"/>
      <c r="AS2972" s="6"/>
      <c r="AT2972" s="6"/>
      <c r="AU2972" s="6"/>
      <c r="AV2972" s="6"/>
      <c r="AW2972" s="6"/>
      <c r="AX2972" s="6"/>
      <c r="AY2972" s="6"/>
      <c r="AZ2972" s="6"/>
      <c r="BA2972" s="6"/>
      <c r="BB2972" s="6"/>
      <c r="BC2972" s="6"/>
      <c r="BD2972" s="6"/>
      <c r="BE2972" s="6"/>
      <c r="BF2972" s="6"/>
      <c r="BG2972" s="6"/>
      <c r="BH2972" s="6"/>
      <c r="BI2972" s="6"/>
      <c r="BJ2972" s="6"/>
      <c r="BK2972" s="6"/>
    </row>
    <row r="2973" spans="34:63" s="19" customFormat="1">
      <c r="AH2973" s="6"/>
      <c r="AI2973" s="6"/>
      <c r="AJ2973" s="6"/>
      <c r="AK2973" s="6"/>
      <c r="AL2973" s="6"/>
      <c r="AM2973" s="6"/>
      <c r="AN2973" s="6"/>
      <c r="AO2973" s="6"/>
      <c r="AP2973" s="6"/>
      <c r="AQ2973" s="6"/>
      <c r="AR2973" s="6"/>
      <c r="AS2973" s="6"/>
      <c r="AT2973" s="6"/>
      <c r="AU2973" s="6"/>
      <c r="AV2973" s="6"/>
      <c r="AW2973" s="6"/>
      <c r="AX2973" s="6"/>
      <c r="AY2973" s="6"/>
      <c r="AZ2973" s="6"/>
      <c r="BA2973" s="6"/>
      <c r="BB2973" s="6"/>
      <c r="BC2973" s="6"/>
      <c r="BD2973" s="6"/>
      <c r="BE2973" s="6"/>
      <c r="BF2973" s="6"/>
      <c r="BG2973" s="6"/>
      <c r="BH2973" s="6"/>
      <c r="BI2973" s="6"/>
      <c r="BJ2973" s="6"/>
      <c r="BK2973" s="6"/>
    </row>
    <row r="2974" spans="34:63" s="19" customFormat="1">
      <c r="AH2974" s="6"/>
      <c r="AI2974" s="6"/>
      <c r="AJ2974" s="6"/>
      <c r="AK2974" s="6"/>
      <c r="AL2974" s="6"/>
      <c r="AM2974" s="6"/>
      <c r="AN2974" s="6"/>
      <c r="AO2974" s="6"/>
      <c r="AP2974" s="6"/>
      <c r="AQ2974" s="6"/>
      <c r="AR2974" s="6"/>
      <c r="AS2974" s="6"/>
      <c r="AT2974" s="6"/>
      <c r="AU2974" s="6"/>
      <c r="AV2974" s="6"/>
      <c r="AW2974" s="6"/>
      <c r="AX2974" s="6"/>
      <c r="AY2974" s="6"/>
      <c r="AZ2974" s="6"/>
      <c r="BA2974" s="6"/>
      <c r="BB2974" s="6"/>
      <c r="BC2974" s="6"/>
      <c r="BD2974" s="6"/>
      <c r="BE2974" s="6"/>
      <c r="BF2974" s="6"/>
      <c r="BG2974" s="6"/>
      <c r="BH2974" s="6"/>
      <c r="BI2974" s="6"/>
      <c r="BJ2974" s="6"/>
      <c r="BK2974" s="6"/>
    </row>
    <row r="2975" spans="34:63" s="19" customFormat="1">
      <c r="AH2975" s="6"/>
      <c r="AI2975" s="6"/>
      <c r="AJ2975" s="6"/>
      <c r="AK2975" s="6"/>
      <c r="AL2975" s="6"/>
      <c r="AM2975" s="6"/>
      <c r="AN2975" s="6"/>
      <c r="AO2975" s="6"/>
      <c r="AP2975" s="6"/>
      <c r="AQ2975" s="6"/>
      <c r="AR2975" s="6"/>
      <c r="AS2975" s="6"/>
      <c r="AT2975" s="6"/>
      <c r="AU2975" s="6"/>
      <c r="AV2975" s="6"/>
      <c r="AW2975" s="6"/>
      <c r="AX2975" s="6"/>
      <c r="AY2975" s="6"/>
      <c r="AZ2975" s="6"/>
      <c r="BA2975" s="6"/>
      <c r="BB2975" s="6"/>
      <c r="BC2975" s="6"/>
      <c r="BD2975" s="6"/>
      <c r="BE2975" s="6"/>
      <c r="BF2975" s="6"/>
      <c r="BG2975" s="6"/>
      <c r="BH2975" s="6"/>
      <c r="BI2975" s="6"/>
      <c r="BJ2975" s="6"/>
      <c r="BK2975" s="6"/>
    </row>
    <row r="2976" spans="34:63" s="19" customFormat="1">
      <c r="AH2976" s="6"/>
      <c r="AI2976" s="6"/>
      <c r="AJ2976" s="6"/>
      <c r="AK2976" s="6"/>
      <c r="AL2976" s="6"/>
      <c r="AM2976" s="6"/>
      <c r="AN2976" s="6"/>
      <c r="AO2976" s="6"/>
      <c r="AP2976" s="6"/>
      <c r="AQ2976" s="6"/>
      <c r="AR2976" s="6"/>
      <c r="AS2976" s="6"/>
      <c r="AT2976" s="6"/>
      <c r="AU2976" s="6"/>
      <c r="AV2976" s="6"/>
      <c r="AW2976" s="6"/>
      <c r="AX2976" s="6"/>
      <c r="AY2976" s="6"/>
      <c r="AZ2976" s="6"/>
      <c r="BA2976" s="6"/>
      <c r="BB2976" s="6"/>
      <c r="BC2976" s="6"/>
      <c r="BD2976" s="6"/>
      <c r="BE2976" s="6"/>
      <c r="BF2976" s="6"/>
      <c r="BG2976" s="6"/>
      <c r="BH2976" s="6"/>
      <c r="BI2976" s="6"/>
      <c r="BJ2976" s="6"/>
      <c r="BK2976" s="6"/>
    </row>
    <row r="2977" spans="34:63" s="19" customFormat="1">
      <c r="AH2977" s="6"/>
      <c r="AI2977" s="6"/>
      <c r="AJ2977" s="6"/>
      <c r="AK2977" s="6"/>
      <c r="AL2977" s="6"/>
      <c r="AM2977" s="6"/>
      <c r="AN2977" s="6"/>
      <c r="AO2977" s="6"/>
      <c r="AP2977" s="6"/>
      <c r="AQ2977" s="6"/>
      <c r="AR2977" s="6"/>
      <c r="AS2977" s="6"/>
      <c r="AT2977" s="6"/>
      <c r="AU2977" s="6"/>
      <c r="AV2977" s="6"/>
      <c r="AW2977" s="6"/>
      <c r="AX2977" s="6"/>
      <c r="AY2977" s="6"/>
      <c r="AZ2977" s="6"/>
      <c r="BA2977" s="6"/>
      <c r="BB2977" s="6"/>
      <c r="BC2977" s="6"/>
      <c r="BD2977" s="6"/>
      <c r="BE2977" s="6"/>
      <c r="BF2977" s="6"/>
      <c r="BG2977" s="6"/>
      <c r="BH2977" s="6"/>
      <c r="BI2977" s="6"/>
      <c r="BJ2977" s="6"/>
      <c r="BK2977" s="6"/>
    </row>
    <row r="2978" spans="34:63" s="19" customFormat="1">
      <c r="AH2978" s="6"/>
      <c r="AI2978" s="6"/>
      <c r="AJ2978" s="6"/>
      <c r="AK2978" s="6"/>
      <c r="AL2978" s="6"/>
      <c r="AM2978" s="6"/>
      <c r="AN2978" s="6"/>
      <c r="AO2978" s="6"/>
      <c r="AP2978" s="6"/>
      <c r="AQ2978" s="6"/>
      <c r="AR2978" s="6"/>
      <c r="AS2978" s="6"/>
      <c r="AT2978" s="6"/>
      <c r="AU2978" s="6"/>
      <c r="AV2978" s="6"/>
      <c r="AW2978" s="6"/>
      <c r="AX2978" s="6"/>
      <c r="AY2978" s="6"/>
      <c r="AZ2978" s="6"/>
      <c r="BA2978" s="6"/>
      <c r="BB2978" s="6"/>
      <c r="BC2978" s="6"/>
      <c r="BD2978" s="6"/>
      <c r="BE2978" s="6"/>
      <c r="BF2978" s="6"/>
      <c r="BG2978" s="6"/>
      <c r="BH2978" s="6"/>
      <c r="BI2978" s="6"/>
      <c r="BJ2978" s="6"/>
      <c r="BK2978" s="6"/>
    </row>
    <row r="2979" spans="34:63" s="19" customFormat="1">
      <c r="AH2979" s="6"/>
      <c r="AI2979" s="6"/>
      <c r="AJ2979" s="6"/>
      <c r="AK2979" s="6"/>
      <c r="AL2979" s="6"/>
      <c r="AM2979" s="6"/>
      <c r="AN2979" s="6"/>
      <c r="AO2979" s="6"/>
      <c r="AP2979" s="6"/>
      <c r="AQ2979" s="6"/>
      <c r="AR2979" s="6"/>
      <c r="AS2979" s="6"/>
      <c r="AT2979" s="6"/>
      <c r="AU2979" s="6"/>
      <c r="AV2979" s="6"/>
      <c r="AW2979" s="6"/>
      <c r="AX2979" s="6"/>
      <c r="AY2979" s="6"/>
      <c r="AZ2979" s="6"/>
      <c r="BA2979" s="6"/>
      <c r="BB2979" s="6"/>
      <c r="BC2979" s="6"/>
      <c r="BD2979" s="6"/>
      <c r="BE2979" s="6"/>
      <c r="BF2979" s="6"/>
      <c r="BG2979" s="6"/>
      <c r="BH2979" s="6"/>
      <c r="BI2979" s="6"/>
      <c r="BJ2979" s="6"/>
      <c r="BK2979" s="6"/>
    </row>
    <row r="2980" spans="34:63" s="19" customFormat="1">
      <c r="AH2980" s="6"/>
      <c r="AI2980" s="6"/>
      <c r="AJ2980" s="6"/>
      <c r="AK2980" s="6"/>
      <c r="AL2980" s="6"/>
      <c r="AM2980" s="6"/>
      <c r="AN2980" s="6"/>
      <c r="AO2980" s="6"/>
      <c r="AP2980" s="6"/>
      <c r="AQ2980" s="6"/>
      <c r="AR2980" s="6"/>
      <c r="AS2980" s="6"/>
      <c r="AT2980" s="6"/>
      <c r="AU2980" s="6"/>
      <c r="AV2980" s="6"/>
      <c r="AW2980" s="6"/>
      <c r="AX2980" s="6"/>
      <c r="AY2980" s="6"/>
      <c r="AZ2980" s="6"/>
      <c r="BA2980" s="6"/>
      <c r="BB2980" s="6"/>
      <c r="BC2980" s="6"/>
      <c r="BD2980" s="6"/>
      <c r="BE2980" s="6"/>
      <c r="BF2980" s="6"/>
      <c r="BG2980" s="6"/>
      <c r="BH2980" s="6"/>
      <c r="BI2980" s="6"/>
      <c r="BJ2980" s="6"/>
      <c r="BK2980" s="6"/>
    </row>
    <row r="2981" spans="34:63" s="19" customFormat="1">
      <c r="AH2981" s="6"/>
      <c r="AI2981" s="6"/>
      <c r="AJ2981" s="6"/>
      <c r="AK2981" s="6"/>
      <c r="AL2981" s="6"/>
      <c r="AM2981" s="6"/>
      <c r="AN2981" s="6"/>
      <c r="AO2981" s="6"/>
      <c r="AP2981" s="6"/>
      <c r="AQ2981" s="6"/>
      <c r="AR2981" s="6"/>
      <c r="AS2981" s="6"/>
      <c r="AT2981" s="6"/>
      <c r="AU2981" s="6"/>
      <c r="AV2981" s="6"/>
      <c r="AW2981" s="6"/>
      <c r="AX2981" s="6"/>
      <c r="AY2981" s="6"/>
      <c r="AZ2981" s="6"/>
      <c r="BA2981" s="6"/>
      <c r="BB2981" s="6"/>
      <c r="BC2981" s="6"/>
      <c r="BD2981" s="6"/>
      <c r="BE2981" s="6"/>
      <c r="BF2981" s="6"/>
      <c r="BG2981" s="6"/>
      <c r="BH2981" s="6"/>
      <c r="BI2981" s="6"/>
      <c r="BJ2981" s="6"/>
      <c r="BK2981" s="6"/>
    </row>
    <row r="2982" spans="34:63" s="19" customFormat="1">
      <c r="AH2982" s="6"/>
      <c r="AI2982" s="6"/>
      <c r="AJ2982" s="6"/>
      <c r="AK2982" s="6"/>
      <c r="AL2982" s="6"/>
      <c r="AM2982" s="6"/>
      <c r="AN2982" s="6"/>
      <c r="AO2982" s="6"/>
      <c r="AP2982" s="6"/>
      <c r="AQ2982" s="6"/>
      <c r="AR2982" s="6"/>
      <c r="AS2982" s="6"/>
      <c r="AT2982" s="6"/>
      <c r="AU2982" s="6"/>
      <c r="AV2982" s="6"/>
      <c r="AW2982" s="6"/>
      <c r="AX2982" s="6"/>
      <c r="AY2982" s="6"/>
      <c r="AZ2982" s="6"/>
      <c r="BA2982" s="6"/>
      <c r="BB2982" s="6"/>
      <c r="BC2982" s="6"/>
      <c r="BD2982" s="6"/>
      <c r="BE2982" s="6"/>
      <c r="BF2982" s="6"/>
      <c r="BG2982" s="6"/>
      <c r="BH2982" s="6"/>
      <c r="BI2982" s="6"/>
      <c r="BJ2982" s="6"/>
      <c r="BK2982" s="6"/>
    </row>
    <row r="2983" spans="34:63" s="19" customFormat="1">
      <c r="AH2983" s="6"/>
      <c r="AI2983" s="6"/>
      <c r="AJ2983" s="6"/>
      <c r="AK2983" s="6"/>
      <c r="AL2983" s="6"/>
      <c r="AM2983" s="6"/>
      <c r="AN2983" s="6"/>
      <c r="AO2983" s="6"/>
      <c r="AP2983" s="6"/>
      <c r="AQ2983" s="6"/>
      <c r="AR2983" s="6"/>
      <c r="AS2983" s="6"/>
      <c r="AT2983" s="6"/>
      <c r="AU2983" s="6"/>
      <c r="AV2983" s="6"/>
      <c r="AW2983" s="6"/>
      <c r="AX2983" s="6"/>
      <c r="AY2983" s="6"/>
      <c r="AZ2983" s="6"/>
      <c r="BA2983" s="6"/>
      <c r="BB2983" s="6"/>
      <c r="BC2983" s="6"/>
      <c r="BD2983" s="6"/>
      <c r="BE2983" s="6"/>
      <c r="BF2983" s="6"/>
      <c r="BG2983" s="6"/>
      <c r="BH2983" s="6"/>
      <c r="BI2983" s="6"/>
      <c r="BJ2983" s="6"/>
      <c r="BK2983" s="6"/>
    </row>
    <row r="2984" spans="34:63" s="19" customFormat="1">
      <c r="AH2984" s="6"/>
      <c r="AI2984" s="6"/>
      <c r="AJ2984" s="6"/>
      <c r="AK2984" s="6"/>
      <c r="AL2984" s="6"/>
      <c r="AM2984" s="6"/>
      <c r="AN2984" s="6"/>
      <c r="AO2984" s="6"/>
      <c r="AP2984" s="6"/>
      <c r="AQ2984" s="6"/>
      <c r="AR2984" s="6"/>
      <c r="AS2984" s="6"/>
      <c r="AT2984" s="6"/>
      <c r="AU2984" s="6"/>
      <c r="AV2984" s="6"/>
      <c r="AW2984" s="6"/>
      <c r="AX2984" s="6"/>
      <c r="AY2984" s="6"/>
      <c r="AZ2984" s="6"/>
      <c r="BA2984" s="6"/>
      <c r="BB2984" s="6"/>
      <c r="BC2984" s="6"/>
      <c r="BD2984" s="6"/>
      <c r="BE2984" s="6"/>
      <c r="BF2984" s="6"/>
      <c r="BG2984" s="6"/>
      <c r="BH2984" s="6"/>
      <c r="BI2984" s="6"/>
      <c r="BJ2984" s="6"/>
      <c r="BK2984" s="6"/>
    </row>
    <row r="2985" spans="34:63" s="19" customFormat="1">
      <c r="AH2985" s="6"/>
      <c r="AI2985" s="6"/>
      <c r="AJ2985" s="6"/>
      <c r="AK2985" s="6"/>
      <c r="AL2985" s="6"/>
      <c r="AM2985" s="6"/>
      <c r="AN2985" s="6"/>
      <c r="AO2985" s="6"/>
      <c r="AP2985" s="6"/>
      <c r="AQ2985" s="6"/>
      <c r="AR2985" s="6"/>
      <c r="AS2985" s="6"/>
      <c r="AT2985" s="6"/>
      <c r="AU2985" s="6"/>
      <c r="AV2985" s="6"/>
      <c r="AW2985" s="6"/>
      <c r="AX2985" s="6"/>
      <c r="AY2985" s="6"/>
      <c r="AZ2985" s="6"/>
      <c r="BA2985" s="6"/>
      <c r="BB2985" s="6"/>
      <c r="BC2985" s="6"/>
      <c r="BD2985" s="6"/>
      <c r="BE2985" s="6"/>
      <c r="BF2985" s="6"/>
      <c r="BG2985" s="6"/>
      <c r="BH2985" s="6"/>
      <c r="BI2985" s="6"/>
      <c r="BJ2985" s="6"/>
      <c r="BK2985" s="6"/>
    </row>
    <row r="2986" spans="34:63" s="19" customFormat="1">
      <c r="AH2986" s="6"/>
      <c r="AI2986" s="6"/>
      <c r="AJ2986" s="6"/>
      <c r="AK2986" s="6"/>
      <c r="AL2986" s="6"/>
      <c r="AM2986" s="6"/>
      <c r="AN2986" s="6"/>
      <c r="AO2986" s="6"/>
      <c r="AP2986" s="6"/>
      <c r="AQ2986" s="6"/>
      <c r="AR2986" s="6"/>
      <c r="AS2986" s="6"/>
      <c r="AT2986" s="6"/>
      <c r="AU2986" s="6"/>
      <c r="AV2986" s="6"/>
      <c r="AW2986" s="6"/>
      <c r="AX2986" s="6"/>
      <c r="AY2986" s="6"/>
      <c r="AZ2986" s="6"/>
      <c r="BA2986" s="6"/>
      <c r="BB2986" s="6"/>
      <c r="BC2986" s="6"/>
      <c r="BD2986" s="6"/>
      <c r="BE2986" s="6"/>
      <c r="BF2986" s="6"/>
      <c r="BG2986" s="6"/>
      <c r="BH2986" s="6"/>
      <c r="BI2986" s="6"/>
      <c r="BJ2986" s="6"/>
      <c r="BK2986" s="6"/>
    </row>
    <row r="2987" spans="34:63" s="19" customFormat="1">
      <c r="AH2987" s="6"/>
      <c r="AI2987" s="6"/>
      <c r="AJ2987" s="6"/>
      <c r="AK2987" s="6"/>
      <c r="AL2987" s="6"/>
      <c r="AM2987" s="6"/>
      <c r="AN2987" s="6"/>
      <c r="AO2987" s="6"/>
      <c r="AP2987" s="6"/>
      <c r="AQ2987" s="6"/>
      <c r="AR2987" s="6"/>
      <c r="AS2987" s="6"/>
      <c r="AT2987" s="6"/>
      <c r="AU2987" s="6"/>
      <c r="AV2987" s="6"/>
      <c r="AW2987" s="6"/>
      <c r="AX2987" s="6"/>
      <c r="AY2987" s="6"/>
      <c r="AZ2987" s="6"/>
      <c r="BA2987" s="6"/>
      <c r="BB2987" s="6"/>
      <c r="BC2987" s="6"/>
      <c r="BD2987" s="6"/>
      <c r="BE2987" s="6"/>
      <c r="BF2987" s="6"/>
      <c r="BG2987" s="6"/>
      <c r="BH2987" s="6"/>
      <c r="BI2987" s="6"/>
      <c r="BJ2987" s="6"/>
      <c r="BK2987" s="6"/>
    </row>
    <row r="2988" spans="34:63" s="19" customFormat="1">
      <c r="AH2988" s="6"/>
      <c r="AI2988" s="6"/>
      <c r="AJ2988" s="6"/>
      <c r="AK2988" s="6"/>
      <c r="AL2988" s="6"/>
      <c r="AM2988" s="6"/>
      <c r="AN2988" s="6"/>
      <c r="AO2988" s="6"/>
      <c r="AP2988" s="6"/>
      <c r="AQ2988" s="6"/>
      <c r="AR2988" s="6"/>
      <c r="AS2988" s="6"/>
      <c r="AT2988" s="6"/>
      <c r="AU2988" s="6"/>
      <c r="AV2988" s="6"/>
      <c r="AW2988" s="6"/>
      <c r="AX2988" s="6"/>
      <c r="AY2988" s="6"/>
      <c r="AZ2988" s="6"/>
      <c r="BA2988" s="6"/>
      <c r="BB2988" s="6"/>
      <c r="BC2988" s="6"/>
      <c r="BD2988" s="6"/>
      <c r="BE2988" s="6"/>
      <c r="BF2988" s="6"/>
      <c r="BG2988" s="6"/>
      <c r="BH2988" s="6"/>
      <c r="BI2988" s="6"/>
      <c r="BJ2988" s="6"/>
      <c r="BK2988" s="6"/>
    </row>
    <row r="2989" spans="34:63" s="19" customFormat="1">
      <c r="AH2989" s="6"/>
      <c r="AI2989" s="6"/>
      <c r="AJ2989" s="6"/>
      <c r="AK2989" s="6"/>
      <c r="AL2989" s="6"/>
      <c r="AM2989" s="6"/>
      <c r="AN2989" s="6"/>
      <c r="AO2989" s="6"/>
      <c r="AP2989" s="6"/>
      <c r="AQ2989" s="6"/>
      <c r="AR2989" s="6"/>
      <c r="AS2989" s="6"/>
      <c r="AT2989" s="6"/>
      <c r="AU2989" s="6"/>
      <c r="AV2989" s="6"/>
      <c r="AW2989" s="6"/>
      <c r="AX2989" s="6"/>
      <c r="AY2989" s="6"/>
      <c r="AZ2989" s="6"/>
      <c r="BA2989" s="6"/>
      <c r="BB2989" s="6"/>
      <c r="BC2989" s="6"/>
      <c r="BD2989" s="6"/>
      <c r="BE2989" s="6"/>
      <c r="BF2989" s="6"/>
      <c r="BG2989" s="6"/>
      <c r="BH2989" s="6"/>
      <c r="BI2989" s="6"/>
      <c r="BJ2989" s="6"/>
      <c r="BK2989" s="6"/>
    </row>
    <row r="2990" spans="34:63" s="19" customFormat="1">
      <c r="AH2990" s="6"/>
      <c r="AI2990" s="6"/>
      <c r="AJ2990" s="6"/>
      <c r="AK2990" s="6"/>
      <c r="AL2990" s="6"/>
      <c r="AM2990" s="6"/>
      <c r="AN2990" s="6"/>
      <c r="AO2990" s="6"/>
      <c r="AP2990" s="6"/>
      <c r="AQ2990" s="6"/>
      <c r="AR2990" s="6"/>
      <c r="AS2990" s="6"/>
      <c r="AT2990" s="6"/>
      <c r="AU2990" s="6"/>
      <c r="AV2990" s="6"/>
      <c r="AW2990" s="6"/>
      <c r="AX2990" s="6"/>
      <c r="AY2990" s="6"/>
      <c r="AZ2990" s="6"/>
      <c r="BA2990" s="6"/>
      <c r="BB2990" s="6"/>
      <c r="BC2990" s="6"/>
      <c r="BD2990" s="6"/>
      <c r="BE2990" s="6"/>
      <c r="BF2990" s="6"/>
      <c r="BG2990" s="6"/>
      <c r="BH2990" s="6"/>
      <c r="BI2990" s="6"/>
      <c r="BJ2990" s="6"/>
      <c r="BK2990" s="6"/>
    </row>
    <row r="2991" spans="34:63" s="19" customFormat="1">
      <c r="AH2991" s="6"/>
      <c r="AI2991" s="6"/>
      <c r="AJ2991" s="6"/>
      <c r="AK2991" s="6"/>
      <c r="AL2991" s="6"/>
      <c r="AM2991" s="6"/>
      <c r="AN2991" s="6"/>
      <c r="AO2991" s="6"/>
      <c r="AP2991" s="6"/>
      <c r="AQ2991" s="6"/>
      <c r="AR2991" s="6"/>
      <c r="AS2991" s="6"/>
      <c r="AT2991" s="6"/>
      <c r="AU2991" s="6"/>
      <c r="AV2991" s="6"/>
      <c r="AW2991" s="6"/>
      <c r="AX2991" s="6"/>
      <c r="AY2991" s="6"/>
      <c r="AZ2991" s="6"/>
      <c r="BA2991" s="6"/>
      <c r="BB2991" s="6"/>
      <c r="BC2991" s="6"/>
      <c r="BD2991" s="6"/>
      <c r="BE2991" s="6"/>
      <c r="BF2991" s="6"/>
      <c r="BG2991" s="6"/>
      <c r="BH2991" s="6"/>
      <c r="BI2991" s="6"/>
      <c r="BJ2991" s="6"/>
      <c r="BK2991" s="6"/>
    </row>
    <row r="2992" spans="34:63" s="19" customFormat="1">
      <c r="AH2992" s="6"/>
      <c r="AI2992" s="6"/>
      <c r="AJ2992" s="6"/>
      <c r="AK2992" s="6"/>
      <c r="AL2992" s="6"/>
      <c r="AM2992" s="6"/>
      <c r="AN2992" s="6"/>
      <c r="AO2992" s="6"/>
      <c r="AP2992" s="6"/>
      <c r="AQ2992" s="6"/>
      <c r="AR2992" s="6"/>
      <c r="AS2992" s="6"/>
      <c r="AT2992" s="6"/>
      <c r="AU2992" s="6"/>
      <c r="AV2992" s="6"/>
      <c r="AW2992" s="6"/>
      <c r="AX2992" s="6"/>
      <c r="AY2992" s="6"/>
      <c r="AZ2992" s="6"/>
      <c r="BA2992" s="6"/>
      <c r="BB2992" s="6"/>
      <c r="BC2992" s="6"/>
      <c r="BD2992" s="6"/>
      <c r="BE2992" s="6"/>
      <c r="BF2992" s="6"/>
      <c r="BG2992" s="6"/>
      <c r="BH2992" s="6"/>
      <c r="BI2992" s="6"/>
      <c r="BJ2992" s="6"/>
      <c r="BK2992" s="6"/>
    </row>
    <row r="2993" spans="34:63" s="19" customFormat="1">
      <c r="AH2993" s="6"/>
      <c r="AI2993" s="6"/>
      <c r="AJ2993" s="6"/>
      <c r="AK2993" s="6"/>
      <c r="AL2993" s="6"/>
      <c r="AM2993" s="6"/>
      <c r="AN2993" s="6"/>
      <c r="AO2993" s="6"/>
      <c r="AP2993" s="6"/>
      <c r="AQ2993" s="6"/>
      <c r="AR2993" s="6"/>
      <c r="AS2993" s="6"/>
      <c r="AT2993" s="6"/>
      <c r="AU2993" s="6"/>
      <c r="AV2993" s="6"/>
      <c r="AW2993" s="6"/>
      <c r="AX2993" s="6"/>
      <c r="AY2993" s="6"/>
      <c r="AZ2993" s="6"/>
      <c r="BA2993" s="6"/>
      <c r="BB2993" s="6"/>
      <c r="BC2993" s="6"/>
      <c r="BD2993" s="6"/>
      <c r="BE2993" s="6"/>
      <c r="BF2993" s="6"/>
      <c r="BG2993" s="6"/>
      <c r="BH2993" s="6"/>
      <c r="BI2993" s="6"/>
      <c r="BJ2993" s="6"/>
      <c r="BK2993" s="6"/>
    </row>
    <row r="2994" spans="34:63" s="19" customFormat="1">
      <c r="AH2994" s="6"/>
      <c r="AI2994" s="6"/>
      <c r="AJ2994" s="6"/>
      <c r="AK2994" s="6"/>
      <c r="AL2994" s="6"/>
      <c r="AM2994" s="6"/>
      <c r="AN2994" s="6"/>
      <c r="AO2994" s="6"/>
      <c r="AP2994" s="6"/>
      <c r="AQ2994" s="6"/>
      <c r="AR2994" s="6"/>
      <c r="AS2994" s="6"/>
      <c r="AT2994" s="6"/>
      <c r="AU2994" s="6"/>
      <c r="AV2994" s="6"/>
      <c r="AW2994" s="6"/>
      <c r="AX2994" s="6"/>
      <c r="AY2994" s="6"/>
      <c r="AZ2994" s="6"/>
      <c r="BA2994" s="6"/>
      <c r="BB2994" s="6"/>
      <c r="BC2994" s="6"/>
      <c r="BD2994" s="6"/>
      <c r="BE2994" s="6"/>
      <c r="BF2994" s="6"/>
      <c r="BG2994" s="6"/>
      <c r="BH2994" s="6"/>
      <c r="BI2994" s="6"/>
      <c r="BJ2994" s="6"/>
      <c r="BK2994" s="6"/>
    </row>
    <row r="2995" spans="34:63" s="19" customFormat="1">
      <c r="AH2995" s="6"/>
      <c r="AI2995" s="6"/>
      <c r="AJ2995" s="6"/>
      <c r="AK2995" s="6"/>
      <c r="AL2995" s="6"/>
      <c r="AM2995" s="6"/>
      <c r="AN2995" s="6"/>
      <c r="AO2995" s="6"/>
      <c r="AP2995" s="6"/>
      <c r="AQ2995" s="6"/>
      <c r="AR2995" s="6"/>
      <c r="AS2995" s="6"/>
      <c r="AT2995" s="6"/>
      <c r="AU2995" s="6"/>
      <c r="AV2995" s="6"/>
      <c r="AW2995" s="6"/>
      <c r="AX2995" s="6"/>
      <c r="AY2995" s="6"/>
      <c r="AZ2995" s="6"/>
      <c r="BA2995" s="6"/>
      <c r="BB2995" s="6"/>
      <c r="BC2995" s="6"/>
      <c r="BD2995" s="6"/>
      <c r="BE2995" s="6"/>
      <c r="BF2995" s="6"/>
      <c r="BG2995" s="6"/>
      <c r="BH2995" s="6"/>
      <c r="BI2995" s="6"/>
      <c r="BJ2995" s="6"/>
      <c r="BK2995" s="6"/>
    </row>
    <row r="2996" spans="34:63" s="19" customFormat="1">
      <c r="AH2996" s="6"/>
      <c r="AI2996" s="6"/>
      <c r="AJ2996" s="6"/>
      <c r="AK2996" s="6"/>
      <c r="AL2996" s="6"/>
      <c r="AM2996" s="6"/>
      <c r="AN2996" s="6"/>
      <c r="AO2996" s="6"/>
      <c r="AP2996" s="6"/>
      <c r="AQ2996" s="6"/>
      <c r="AR2996" s="6"/>
      <c r="AS2996" s="6"/>
      <c r="AT2996" s="6"/>
      <c r="AU2996" s="6"/>
      <c r="AV2996" s="6"/>
      <c r="AW2996" s="6"/>
      <c r="AX2996" s="6"/>
      <c r="AY2996" s="6"/>
      <c r="AZ2996" s="6"/>
      <c r="BA2996" s="6"/>
      <c r="BB2996" s="6"/>
      <c r="BC2996" s="6"/>
      <c r="BD2996" s="6"/>
      <c r="BE2996" s="6"/>
      <c r="BF2996" s="6"/>
      <c r="BG2996" s="6"/>
      <c r="BH2996" s="6"/>
      <c r="BI2996" s="6"/>
      <c r="BJ2996" s="6"/>
      <c r="BK2996" s="6"/>
    </row>
    <row r="2997" spans="34:63" s="19" customFormat="1">
      <c r="AH2997" s="6"/>
      <c r="AI2997" s="6"/>
      <c r="AJ2997" s="6"/>
      <c r="AK2997" s="6"/>
      <c r="AL2997" s="6"/>
      <c r="AM2997" s="6"/>
      <c r="AN2997" s="6"/>
      <c r="AO2997" s="6"/>
      <c r="AP2997" s="6"/>
      <c r="AQ2997" s="6"/>
      <c r="AR2997" s="6"/>
      <c r="AS2997" s="6"/>
      <c r="AT2997" s="6"/>
      <c r="AU2997" s="6"/>
      <c r="AV2997" s="6"/>
      <c r="AW2997" s="6"/>
      <c r="AX2997" s="6"/>
      <c r="AY2997" s="6"/>
      <c r="AZ2997" s="6"/>
      <c r="BA2997" s="6"/>
      <c r="BB2997" s="6"/>
      <c r="BC2997" s="6"/>
      <c r="BD2997" s="6"/>
      <c r="BE2997" s="6"/>
      <c r="BF2997" s="6"/>
      <c r="BG2997" s="6"/>
      <c r="BH2997" s="6"/>
      <c r="BI2997" s="6"/>
      <c r="BJ2997" s="6"/>
      <c r="BK2997" s="6"/>
    </row>
    <row r="2998" spans="34:63" s="19" customFormat="1">
      <c r="AH2998" s="6"/>
      <c r="AI2998" s="6"/>
      <c r="AJ2998" s="6"/>
      <c r="AK2998" s="6"/>
      <c r="AL2998" s="6"/>
      <c r="AM2998" s="6"/>
      <c r="AN2998" s="6"/>
      <c r="AO2998" s="6"/>
      <c r="AP2998" s="6"/>
      <c r="AQ2998" s="6"/>
      <c r="AR2998" s="6"/>
      <c r="AS2998" s="6"/>
      <c r="AT2998" s="6"/>
      <c r="AU2998" s="6"/>
      <c r="AV2998" s="6"/>
      <c r="AW2998" s="6"/>
      <c r="AX2998" s="6"/>
      <c r="AY2998" s="6"/>
      <c r="AZ2998" s="6"/>
      <c r="BA2998" s="6"/>
      <c r="BB2998" s="6"/>
      <c r="BC2998" s="6"/>
      <c r="BD2998" s="6"/>
      <c r="BE2998" s="6"/>
      <c r="BF2998" s="6"/>
      <c r="BG2998" s="6"/>
      <c r="BH2998" s="6"/>
      <c r="BI2998" s="6"/>
      <c r="BJ2998" s="6"/>
      <c r="BK2998" s="6"/>
    </row>
    <row r="2999" spans="34:63" s="19" customFormat="1">
      <c r="AH2999" s="6"/>
      <c r="AI2999" s="6"/>
      <c r="AJ2999" s="6"/>
      <c r="AK2999" s="6"/>
      <c r="AL2999" s="6"/>
      <c r="AM2999" s="6"/>
      <c r="AN2999" s="6"/>
      <c r="AO2999" s="6"/>
      <c r="AP2999" s="6"/>
      <c r="AQ2999" s="6"/>
      <c r="AR2999" s="6"/>
      <c r="AS2999" s="6"/>
      <c r="AT2999" s="6"/>
      <c r="AU2999" s="6"/>
      <c r="AV2999" s="6"/>
      <c r="AW2999" s="6"/>
      <c r="AX2999" s="6"/>
      <c r="AY2999" s="6"/>
      <c r="AZ2999" s="6"/>
      <c r="BA2999" s="6"/>
      <c r="BB2999" s="6"/>
      <c r="BC2999" s="6"/>
      <c r="BD2999" s="6"/>
      <c r="BE2999" s="6"/>
      <c r="BF2999" s="6"/>
      <c r="BG2999" s="6"/>
      <c r="BH2999" s="6"/>
      <c r="BI2999" s="6"/>
      <c r="BJ2999" s="6"/>
      <c r="BK2999" s="6"/>
    </row>
    <row r="3000" spans="34:63" s="19" customFormat="1">
      <c r="AH3000" s="6"/>
      <c r="AI3000" s="6"/>
      <c r="AJ3000" s="6"/>
      <c r="AK3000" s="6"/>
      <c r="AL3000" s="6"/>
      <c r="AM3000" s="6"/>
      <c r="AN3000" s="6"/>
      <c r="AO3000" s="6"/>
      <c r="AP3000" s="6"/>
      <c r="AQ3000" s="6"/>
      <c r="AR3000" s="6"/>
      <c r="AS3000" s="6"/>
      <c r="AT3000" s="6"/>
      <c r="AU3000" s="6"/>
      <c r="AV3000" s="6"/>
      <c r="AW3000" s="6"/>
      <c r="AX3000" s="6"/>
      <c r="AY3000" s="6"/>
      <c r="AZ3000" s="6"/>
      <c r="BA3000" s="6"/>
      <c r="BB3000" s="6"/>
      <c r="BC3000" s="6"/>
      <c r="BD3000" s="6"/>
      <c r="BE3000" s="6"/>
      <c r="BF3000" s="6"/>
      <c r="BG3000" s="6"/>
      <c r="BH3000" s="6"/>
      <c r="BI3000" s="6"/>
      <c r="BJ3000" s="6"/>
      <c r="BK3000" s="6"/>
    </row>
    <row r="3001" spans="34:63" s="19" customFormat="1">
      <c r="AH3001" s="6"/>
      <c r="AI3001" s="6"/>
      <c r="AJ3001" s="6"/>
      <c r="AK3001" s="6"/>
      <c r="AL3001" s="6"/>
      <c r="AM3001" s="6"/>
      <c r="AN3001" s="6"/>
      <c r="AO3001" s="6"/>
      <c r="AP3001" s="6"/>
      <c r="AQ3001" s="6"/>
      <c r="AR3001" s="6"/>
      <c r="AS3001" s="6"/>
      <c r="AT3001" s="6"/>
      <c r="AU3001" s="6"/>
      <c r="AV3001" s="6"/>
      <c r="AW3001" s="6"/>
      <c r="AX3001" s="6"/>
      <c r="AY3001" s="6"/>
      <c r="AZ3001" s="6"/>
      <c r="BA3001" s="6"/>
      <c r="BB3001" s="6"/>
      <c r="BC3001" s="6"/>
      <c r="BD3001" s="6"/>
      <c r="BE3001" s="6"/>
      <c r="BF3001" s="6"/>
      <c r="BG3001" s="6"/>
      <c r="BH3001" s="6"/>
      <c r="BI3001" s="6"/>
      <c r="BJ3001" s="6"/>
      <c r="BK3001" s="6"/>
    </row>
    <row r="3002" spans="34:63" s="19" customFormat="1">
      <c r="AH3002" s="6"/>
      <c r="AI3002" s="6"/>
      <c r="AJ3002" s="6"/>
      <c r="AK3002" s="6"/>
      <c r="AL3002" s="6"/>
      <c r="AM3002" s="6"/>
      <c r="AN3002" s="6"/>
      <c r="AO3002" s="6"/>
      <c r="AP3002" s="6"/>
      <c r="AQ3002" s="6"/>
      <c r="AR3002" s="6"/>
      <c r="AS3002" s="6"/>
      <c r="AT3002" s="6"/>
      <c r="AU3002" s="6"/>
      <c r="AV3002" s="6"/>
      <c r="AW3002" s="6"/>
      <c r="AX3002" s="6"/>
      <c r="AY3002" s="6"/>
      <c r="AZ3002" s="6"/>
      <c r="BA3002" s="6"/>
      <c r="BB3002" s="6"/>
      <c r="BC3002" s="6"/>
      <c r="BD3002" s="6"/>
      <c r="BE3002" s="6"/>
      <c r="BF3002" s="6"/>
      <c r="BG3002" s="6"/>
      <c r="BH3002" s="6"/>
      <c r="BI3002" s="6"/>
      <c r="BJ3002" s="6"/>
      <c r="BK3002" s="6"/>
    </row>
    <row r="3003" spans="34:63" s="19" customFormat="1">
      <c r="AH3003" s="6"/>
      <c r="AI3003" s="6"/>
      <c r="AJ3003" s="6"/>
      <c r="AK3003" s="6"/>
      <c r="AL3003" s="6"/>
      <c r="AM3003" s="6"/>
      <c r="AN3003" s="6"/>
      <c r="AO3003" s="6"/>
      <c r="AP3003" s="6"/>
      <c r="AQ3003" s="6"/>
      <c r="AR3003" s="6"/>
      <c r="AS3003" s="6"/>
      <c r="AT3003" s="6"/>
      <c r="AU3003" s="6"/>
      <c r="AV3003" s="6"/>
      <c r="AW3003" s="6"/>
      <c r="AX3003" s="6"/>
      <c r="AY3003" s="6"/>
      <c r="AZ3003" s="6"/>
      <c r="BA3003" s="6"/>
      <c r="BB3003" s="6"/>
      <c r="BC3003" s="6"/>
      <c r="BD3003" s="6"/>
      <c r="BE3003" s="6"/>
      <c r="BF3003" s="6"/>
      <c r="BG3003" s="6"/>
      <c r="BH3003" s="6"/>
      <c r="BI3003" s="6"/>
      <c r="BJ3003" s="6"/>
      <c r="BK3003" s="6"/>
    </row>
    <row r="3004" spans="34:63" s="19" customFormat="1">
      <c r="AH3004" s="6"/>
      <c r="AI3004" s="6"/>
      <c r="AJ3004" s="6"/>
      <c r="AK3004" s="6"/>
      <c r="AL3004" s="6"/>
      <c r="AM3004" s="6"/>
      <c r="AN3004" s="6"/>
      <c r="AO3004" s="6"/>
      <c r="AP3004" s="6"/>
      <c r="AQ3004" s="6"/>
      <c r="AR3004" s="6"/>
      <c r="AS3004" s="6"/>
      <c r="AT3004" s="6"/>
      <c r="AU3004" s="6"/>
      <c r="AV3004" s="6"/>
      <c r="AW3004" s="6"/>
      <c r="AX3004" s="6"/>
      <c r="AY3004" s="6"/>
      <c r="AZ3004" s="6"/>
      <c r="BA3004" s="6"/>
      <c r="BB3004" s="6"/>
      <c r="BC3004" s="6"/>
      <c r="BD3004" s="6"/>
      <c r="BE3004" s="6"/>
      <c r="BF3004" s="6"/>
      <c r="BG3004" s="6"/>
      <c r="BH3004" s="6"/>
      <c r="BI3004" s="6"/>
      <c r="BJ3004" s="6"/>
      <c r="BK3004" s="6"/>
    </row>
    <row r="3005" spans="34:63" s="19" customFormat="1">
      <c r="AH3005" s="6"/>
      <c r="AI3005" s="6"/>
      <c r="AJ3005" s="6"/>
      <c r="AK3005" s="6"/>
      <c r="AL3005" s="6"/>
      <c r="AM3005" s="6"/>
      <c r="AN3005" s="6"/>
      <c r="AO3005" s="6"/>
      <c r="AP3005" s="6"/>
      <c r="AQ3005" s="6"/>
      <c r="AR3005" s="6"/>
      <c r="AS3005" s="6"/>
      <c r="AT3005" s="6"/>
      <c r="AU3005" s="6"/>
      <c r="AV3005" s="6"/>
      <c r="AW3005" s="6"/>
      <c r="AX3005" s="6"/>
      <c r="AY3005" s="6"/>
      <c r="AZ3005" s="6"/>
      <c r="BA3005" s="6"/>
      <c r="BB3005" s="6"/>
      <c r="BC3005" s="6"/>
      <c r="BD3005" s="6"/>
      <c r="BE3005" s="6"/>
      <c r="BF3005" s="6"/>
      <c r="BG3005" s="6"/>
      <c r="BH3005" s="6"/>
      <c r="BI3005" s="6"/>
      <c r="BJ3005" s="6"/>
      <c r="BK3005" s="6"/>
    </row>
    <row r="3006" spans="34:63" s="19" customFormat="1">
      <c r="AH3006" s="6"/>
      <c r="AI3006" s="6"/>
      <c r="AJ3006" s="6"/>
      <c r="AK3006" s="6"/>
      <c r="AL3006" s="6"/>
      <c r="AM3006" s="6"/>
      <c r="AN3006" s="6"/>
      <c r="AO3006" s="6"/>
      <c r="AP3006" s="6"/>
      <c r="AQ3006" s="6"/>
      <c r="AR3006" s="6"/>
      <c r="AS3006" s="6"/>
      <c r="AT3006" s="6"/>
      <c r="AU3006" s="6"/>
      <c r="AV3006" s="6"/>
      <c r="AW3006" s="6"/>
      <c r="AX3006" s="6"/>
      <c r="AY3006" s="6"/>
      <c r="AZ3006" s="6"/>
      <c r="BA3006" s="6"/>
      <c r="BB3006" s="6"/>
      <c r="BC3006" s="6"/>
      <c r="BD3006" s="6"/>
      <c r="BE3006" s="6"/>
      <c r="BF3006" s="6"/>
      <c r="BG3006" s="6"/>
      <c r="BH3006" s="6"/>
      <c r="BI3006" s="6"/>
      <c r="BJ3006" s="6"/>
      <c r="BK3006" s="6"/>
    </row>
    <row r="3007" spans="34:63" s="19" customFormat="1">
      <c r="AH3007" s="6"/>
      <c r="AI3007" s="6"/>
      <c r="AJ3007" s="6"/>
      <c r="AK3007" s="6"/>
      <c r="AL3007" s="6"/>
      <c r="AM3007" s="6"/>
      <c r="AN3007" s="6"/>
      <c r="AO3007" s="6"/>
      <c r="AP3007" s="6"/>
      <c r="AQ3007" s="6"/>
      <c r="AR3007" s="6"/>
      <c r="AS3007" s="6"/>
      <c r="AT3007" s="6"/>
      <c r="AU3007" s="6"/>
      <c r="AV3007" s="6"/>
      <c r="AW3007" s="6"/>
      <c r="AX3007" s="6"/>
      <c r="AY3007" s="6"/>
      <c r="AZ3007" s="6"/>
      <c r="BA3007" s="6"/>
      <c r="BB3007" s="6"/>
      <c r="BC3007" s="6"/>
      <c r="BD3007" s="6"/>
      <c r="BE3007" s="6"/>
      <c r="BF3007" s="6"/>
      <c r="BG3007" s="6"/>
      <c r="BH3007" s="6"/>
      <c r="BI3007" s="6"/>
      <c r="BJ3007" s="6"/>
      <c r="BK3007" s="6"/>
    </row>
    <row r="3008" spans="34:63" s="19" customFormat="1">
      <c r="AH3008" s="6"/>
      <c r="AI3008" s="6"/>
      <c r="AJ3008" s="6"/>
      <c r="AK3008" s="6"/>
      <c r="AL3008" s="6"/>
      <c r="AM3008" s="6"/>
      <c r="AN3008" s="6"/>
      <c r="AO3008" s="6"/>
      <c r="AP3008" s="6"/>
      <c r="AQ3008" s="6"/>
      <c r="AR3008" s="6"/>
      <c r="AS3008" s="6"/>
      <c r="AT3008" s="6"/>
      <c r="AU3008" s="6"/>
      <c r="AV3008" s="6"/>
      <c r="AW3008" s="6"/>
      <c r="AX3008" s="6"/>
      <c r="AY3008" s="6"/>
      <c r="AZ3008" s="6"/>
      <c r="BA3008" s="6"/>
      <c r="BB3008" s="6"/>
      <c r="BC3008" s="6"/>
      <c r="BD3008" s="6"/>
      <c r="BE3008" s="6"/>
      <c r="BF3008" s="6"/>
      <c r="BG3008" s="6"/>
      <c r="BH3008" s="6"/>
      <c r="BI3008" s="6"/>
      <c r="BJ3008" s="6"/>
      <c r="BK3008" s="6"/>
    </row>
    <row r="3009" spans="34:63" s="19" customFormat="1">
      <c r="AH3009" s="6"/>
      <c r="AI3009" s="6"/>
      <c r="AJ3009" s="6"/>
      <c r="AK3009" s="6"/>
      <c r="AL3009" s="6"/>
      <c r="AM3009" s="6"/>
      <c r="AN3009" s="6"/>
      <c r="AO3009" s="6"/>
      <c r="AP3009" s="6"/>
      <c r="AQ3009" s="6"/>
      <c r="AR3009" s="6"/>
      <c r="AS3009" s="6"/>
      <c r="AT3009" s="6"/>
      <c r="AU3009" s="6"/>
      <c r="AV3009" s="6"/>
      <c r="AW3009" s="6"/>
      <c r="AX3009" s="6"/>
      <c r="AY3009" s="6"/>
      <c r="AZ3009" s="6"/>
      <c r="BA3009" s="6"/>
      <c r="BB3009" s="6"/>
      <c r="BC3009" s="6"/>
      <c r="BD3009" s="6"/>
      <c r="BE3009" s="6"/>
      <c r="BF3009" s="6"/>
      <c r="BG3009" s="6"/>
      <c r="BH3009" s="6"/>
      <c r="BI3009" s="6"/>
      <c r="BJ3009" s="6"/>
      <c r="BK3009" s="6"/>
    </row>
    <row r="3010" spans="34:63" s="19" customFormat="1">
      <c r="AH3010" s="6"/>
      <c r="AI3010" s="6"/>
      <c r="AJ3010" s="6"/>
      <c r="AK3010" s="6"/>
      <c r="AL3010" s="6"/>
      <c r="AM3010" s="6"/>
      <c r="AN3010" s="6"/>
      <c r="AO3010" s="6"/>
      <c r="AP3010" s="6"/>
      <c r="AQ3010" s="6"/>
      <c r="AR3010" s="6"/>
      <c r="AS3010" s="6"/>
      <c r="AT3010" s="6"/>
      <c r="AU3010" s="6"/>
      <c r="AV3010" s="6"/>
      <c r="AW3010" s="6"/>
      <c r="AX3010" s="6"/>
      <c r="AY3010" s="6"/>
      <c r="AZ3010" s="6"/>
      <c r="BA3010" s="6"/>
      <c r="BB3010" s="6"/>
      <c r="BC3010" s="6"/>
      <c r="BD3010" s="6"/>
      <c r="BE3010" s="6"/>
      <c r="BF3010" s="6"/>
      <c r="BG3010" s="6"/>
      <c r="BH3010" s="6"/>
      <c r="BI3010" s="6"/>
      <c r="BJ3010" s="6"/>
      <c r="BK3010" s="6"/>
    </row>
    <row r="3011" spans="34:63" s="19" customFormat="1">
      <c r="AH3011" s="6"/>
      <c r="AI3011" s="6"/>
      <c r="AJ3011" s="6"/>
      <c r="AK3011" s="6"/>
      <c r="AL3011" s="6"/>
      <c r="AM3011" s="6"/>
      <c r="AN3011" s="6"/>
      <c r="AO3011" s="6"/>
      <c r="AP3011" s="6"/>
      <c r="AQ3011" s="6"/>
      <c r="AR3011" s="6"/>
      <c r="AS3011" s="6"/>
      <c r="AT3011" s="6"/>
      <c r="AU3011" s="6"/>
      <c r="AV3011" s="6"/>
      <c r="AW3011" s="6"/>
      <c r="AX3011" s="6"/>
      <c r="AY3011" s="6"/>
      <c r="AZ3011" s="6"/>
      <c r="BA3011" s="6"/>
      <c r="BB3011" s="6"/>
      <c r="BC3011" s="6"/>
      <c r="BD3011" s="6"/>
      <c r="BE3011" s="6"/>
      <c r="BF3011" s="6"/>
      <c r="BG3011" s="6"/>
      <c r="BH3011" s="6"/>
      <c r="BI3011" s="6"/>
      <c r="BJ3011" s="6"/>
      <c r="BK3011" s="6"/>
    </row>
    <row r="3012" spans="34:63" s="19" customFormat="1">
      <c r="AH3012" s="6"/>
      <c r="AI3012" s="6"/>
      <c r="AJ3012" s="6"/>
      <c r="AK3012" s="6"/>
      <c r="AL3012" s="6"/>
      <c r="AM3012" s="6"/>
      <c r="AN3012" s="6"/>
      <c r="AO3012" s="6"/>
      <c r="AP3012" s="6"/>
      <c r="AQ3012" s="6"/>
      <c r="AR3012" s="6"/>
      <c r="AS3012" s="6"/>
      <c r="AT3012" s="6"/>
      <c r="AU3012" s="6"/>
      <c r="AV3012" s="6"/>
      <c r="AW3012" s="6"/>
      <c r="AX3012" s="6"/>
      <c r="AY3012" s="6"/>
      <c r="AZ3012" s="6"/>
      <c r="BA3012" s="6"/>
      <c r="BB3012" s="6"/>
      <c r="BC3012" s="6"/>
      <c r="BD3012" s="6"/>
      <c r="BE3012" s="6"/>
      <c r="BF3012" s="6"/>
      <c r="BG3012" s="6"/>
      <c r="BH3012" s="6"/>
      <c r="BI3012" s="6"/>
      <c r="BJ3012" s="6"/>
      <c r="BK3012" s="6"/>
    </row>
    <row r="3013" spans="34:63" s="19" customFormat="1">
      <c r="AH3013" s="6"/>
      <c r="AI3013" s="6"/>
      <c r="AJ3013" s="6"/>
      <c r="AK3013" s="6"/>
      <c r="AL3013" s="6"/>
      <c r="AM3013" s="6"/>
      <c r="AN3013" s="6"/>
      <c r="AO3013" s="6"/>
      <c r="AP3013" s="6"/>
      <c r="AQ3013" s="6"/>
      <c r="AR3013" s="6"/>
      <c r="AS3013" s="6"/>
      <c r="AT3013" s="6"/>
      <c r="AU3013" s="6"/>
      <c r="AV3013" s="6"/>
      <c r="AW3013" s="6"/>
      <c r="AX3013" s="6"/>
      <c r="AY3013" s="6"/>
      <c r="AZ3013" s="6"/>
      <c r="BA3013" s="6"/>
      <c r="BB3013" s="6"/>
      <c r="BC3013" s="6"/>
      <c r="BD3013" s="6"/>
      <c r="BE3013" s="6"/>
      <c r="BF3013" s="6"/>
      <c r="BG3013" s="6"/>
      <c r="BH3013" s="6"/>
      <c r="BI3013" s="6"/>
      <c r="BJ3013" s="6"/>
      <c r="BK3013" s="6"/>
    </row>
    <row r="3014" spans="34:63" s="19" customFormat="1">
      <c r="AH3014" s="6"/>
      <c r="AI3014" s="6"/>
      <c r="AJ3014" s="6"/>
      <c r="AK3014" s="6"/>
      <c r="AL3014" s="6"/>
      <c r="AM3014" s="6"/>
      <c r="AN3014" s="6"/>
      <c r="AO3014" s="6"/>
      <c r="AP3014" s="6"/>
      <c r="AQ3014" s="6"/>
      <c r="AR3014" s="6"/>
      <c r="AS3014" s="6"/>
      <c r="AT3014" s="6"/>
      <c r="AU3014" s="6"/>
      <c r="AV3014" s="6"/>
      <c r="AW3014" s="6"/>
      <c r="AX3014" s="6"/>
      <c r="AY3014" s="6"/>
      <c r="AZ3014" s="6"/>
      <c r="BA3014" s="6"/>
      <c r="BB3014" s="6"/>
      <c r="BC3014" s="6"/>
      <c r="BD3014" s="6"/>
      <c r="BE3014" s="6"/>
      <c r="BF3014" s="6"/>
      <c r="BG3014" s="6"/>
      <c r="BH3014" s="6"/>
      <c r="BI3014" s="6"/>
      <c r="BJ3014" s="6"/>
      <c r="BK3014" s="6"/>
    </row>
    <row r="3015" spans="34:63" s="19" customFormat="1">
      <c r="AH3015" s="6"/>
      <c r="AI3015" s="6"/>
      <c r="AJ3015" s="6"/>
      <c r="AK3015" s="6"/>
      <c r="AL3015" s="6"/>
      <c r="AM3015" s="6"/>
      <c r="AN3015" s="6"/>
      <c r="AO3015" s="6"/>
      <c r="AP3015" s="6"/>
      <c r="AQ3015" s="6"/>
      <c r="AR3015" s="6"/>
      <c r="AS3015" s="6"/>
      <c r="AT3015" s="6"/>
      <c r="AU3015" s="6"/>
      <c r="AV3015" s="6"/>
      <c r="AW3015" s="6"/>
      <c r="AX3015" s="6"/>
      <c r="AY3015" s="6"/>
      <c r="AZ3015" s="6"/>
      <c r="BA3015" s="6"/>
      <c r="BB3015" s="6"/>
      <c r="BC3015" s="6"/>
      <c r="BD3015" s="6"/>
      <c r="BE3015" s="6"/>
      <c r="BF3015" s="6"/>
      <c r="BG3015" s="6"/>
      <c r="BH3015" s="6"/>
      <c r="BI3015" s="6"/>
      <c r="BJ3015" s="6"/>
      <c r="BK3015" s="6"/>
    </row>
    <row r="3016" spans="34:63" s="19" customFormat="1">
      <c r="AH3016" s="6"/>
      <c r="AI3016" s="6"/>
      <c r="AJ3016" s="6"/>
      <c r="AK3016" s="6"/>
      <c r="AL3016" s="6"/>
      <c r="AM3016" s="6"/>
      <c r="AN3016" s="6"/>
      <c r="AO3016" s="6"/>
      <c r="AP3016" s="6"/>
      <c r="AQ3016" s="6"/>
      <c r="AR3016" s="6"/>
      <c r="AS3016" s="6"/>
      <c r="AT3016" s="6"/>
      <c r="AU3016" s="6"/>
      <c r="AV3016" s="6"/>
      <c r="AW3016" s="6"/>
      <c r="AX3016" s="6"/>
      <c r="AY3016" s="6"/>
      <c r="AZ3016" s="6"/>
      <c r="BA3016" s="6"/>
      <c r="BB3016" s="6"/>
      <c r="BC3016" s="6"/>
      <c r="BD3016" s="6"/>
      <c r="BE3016" s="6"/>
      <c r="BF3016" s="6"/>
      <c r="BG3016" s="6"/>
      <c r="BH3016" s="6"/>
      <c r="BI3016" s="6"/>
      <c r="BJ3016" s="6"/>
      <c r="BK3016" s="6"/>
    </row>
    <row r="3017" spans="34:63" s="19" customFormat="1">
      <c r="AH3017" s="6"/>
      <c r="AI3017" s="6"/>
      <c r="AJ3017" s="6"/>
      <c r="AK3017" s="6"/>
      <c r="AL3017" s="6"/>
      <c r="AM3017" s="6"/>
      <c r="AN3017" s="6"/>
      <c r="AO3017" s="6"/>
      <c r="AP3017" s="6"/>
      <c r="AQ3017" s="6"/>
      <c r="AR3017" s="6"/>
      <c r="AS3017" s="6"/>
      <c r="AT3017" s="6"/>
      <c r="AU3017" s="6"/>
      <c r="AV3017" s="6"/>
      <c r="AW3017" s="6"/>
      <c r="AX3017" s="6"/>
      <c r="AY3017" s="6"/>
      <c r="AZ3017" s="6"/>
      <c r="BA3017" s="6"/>
      <c r="BB3017" s="6"/>
      <c r="BC3017" s="6"/>
      <c r="BD3017" s="6"/>
      <c r="BE3017" s="6"/>
      <c r="BF3017" s="6"/>
      <c r="BG3017" s="6"/>
      <c r="BH3017" s="6"/>
      <c r="BI3017" s="6"/>
      <c r="BJ3017" s="6"/>
      <c r="BK3017" s="6"/>
    </row>
    <row r="3018" spans="34:63" s="19" customFormat="1">
      <c r="AH3018" s="6"/>
      <c r="AI3018" s="6"/>
      <c r="AJ3018" s="6"/>
      <c r="AK3018" s="6"/>
      <c r="AL3018" s="6"/>
      <c r="AM3018" s="6"/>
      <c r="AN3018" s="6"/>
      <c r="AO3018" s="6"/>
      <c r="AP3018" s="6"/>
      <c r="AQ3018" s="6"/>
      <c r="AR3018" s="6"/>
      <c r="AS3018" s="6"/>
      <c r="AT3018" s="6"/>
      <c r="AU3018" s="6"/>
      <c r="AV3018" s="6"/>
      <c r="AW3018" s="6"/>
      <c r="AX3018" s="6"/>
      <c r="AY3018" s="6"/>
      <c r="AZ3018" s="6"/>
      <c r="BA3018" s="6"/>
      <c r="BB3018" s="6"/>
      <c r="BC3018" s="6"/>
      <c r="BD3018" s="6"/>
      <c r="BE3018" s="6"/>
      <c r="BF3018" s="6"/>
      <c r="BG3018" s="6"/>
      <c r="BH3018" s="6"/>
      <c r="BI3018" s="6"/>
      <c r="BJ3018" s="6"/>
      <c r="BK3018" s="6"/>
    </row>
    <row r="3019" spans="34:63" s="19" customFormat="1">
      <c r="AH3019" s="6"/>
      <c r="AI3019" s="6"/>
      <c r="AJ3019" s="6"/>
      <c r="AK3019" s="6"/>
      <c r="AL3019" s="6"/>
      <c r="AM3019" s="6"/>
      <c r="AN3019" s="6"/>
      <c r="AO3019" s="6"/>
      <c r="AP3019" s="6"/>
      <c r="AQ3019" s="6"/>
      <c r="AR3019" s="6"/>
      <c r="AS3019" s="6"/>
      <c r="AT3019" s="6"/>
      <c r="AU3019" s="6"/>
      <c r="AV3019" s="6"/>
      <c r="AW3019" s="6"/>
      <c r="AX3019" s="6"/>
      <c r="AY3019" s="6"/>
      <c r="AZ3019" s="6"/>
      <c r="BA3019" s="6"/>
      <c r="BB3019" s="6"/>
      <c r="BC3019" s="6"/>
      <c r="BD3019" s="6"/>
      <c r="BE3019" s="6"/>
      <c r="BF3019" s="6"/>
      <c r="BG3019" s="6"/>
      <c r="BH3019" s="6"/>
      <c r="BI3019" s="6"/>
      <c r="BJ3019" s="6"/>
      <c r="BK3019" s="6"/>
    </row>
    <row r="3020" spans="34:63" s="19" customFormat="1">
      <c r="AH3020" s="6"/>
      <c r="AI3020" s="6"/>
      <c r="AJ3020" s="6"/>
      <c r="AK3020" s="6"/>
      <c r="AL3020" s="6"/>
      <c r="AM3020" s="6"/>
      <c r="AN3020" s="6"/>
      <c r="AO3020" s="6"/>
      <c r="AP3020" s="6"/>
      <c r="AQ3020" s="6"/>
      <c r="AR3020" s="6"/>
      <c r="AS3020" s="6"/>
      <c r="AT3020" s="6"/>
      <c r="AU3020" s="6"/>
      <c r="AV3020" s="6"/>
      <c r="AW3020" s="6"/>
      <c r="AX3020" s="6"/>
      <c r="AY3020" s="6"/>
      <c r="AZ3020" s="6"/>
      <c r="BA3020" s="6"/>
      <c r="BB3020" s="6"/>
      <c r="BC3020" s="6"/>
      <c r="BD3020" s="6"/>
      <c r="BE3020" s="6"/>
      <c r="BF3020" s="6"/>
      <c r="BG3020" s="6"/>
      <c r="BH3020" s="6"/>
      <c r="BI3020" s="6"/>
      <c r="BJ3020" s="6"/>
      <c r="BK3020" s="6"/>
    </row>
    <row r="3021" spans="34:63" s="19" customFormat="1">
      <c r="AH3021" s="6"/>
      <c r="AI3021" s="6"/>
      <c r="AJ3021" s="6"/>
      <c r="AK3021" s="6"/>
      <c r="AL3021" s="6"/>
      <c r="AM3021" s="6"/>
      <c r="AN3021" s="6"/>
      <c r="AO3021" s="6"/>
      <c r="AP3021" s="6"/>
      <c r="AQ3021" s="6"/>
      <c r="AR3021" s="6"/>
      <c r="AS3021" s="6"/>
      <c r="AT3021" s="6"/>
      <c r="AU3021" s="6"/>
      <c r="AV3021" s="6"/>
      <c r="AW3021" s="6"/>
      <c r="AX3021" s="6"/>
      <c r="AY3021" s="6"/>
      <c r="AZ3021" s="6"/>
      <c r="BA3021" s="6"/>
      <c r="BB3021" s="6"/>
      <c r="BC3021" s="6"/>
      <c r="BD3021" s="6"/>
      <c r="BE3021" s="6"/>
      <c r="BF3021" s="6"/>
      <c r="BG3021" s="6"/>
      <c r="BH3021" s="6"/>
      <c r="BI3021" s="6"/>
      <c r="BJ3021" s="6"/>
      <c r="BK3021" s="6"/>
    </row>
    <row r="3022" spans="34:63" s="19" customFormat="1">
      <c r="AH3022" s="6"/>
      <c r="AI3022" s="6"/>
      <c r="AJ3022" s="6"/>
      <c r="AK3022" s="6"/>
      <c r="AL3022" s="6"/>
      <c r="AM3022" s="6"/>
      <c r="AN3022" s="6"/>
      <c r="AO3022" s="6"/>
      <c r="AP3022" s="6"/>
      <c r="AQ3022" s="6"/>
      <c r="AR3022" s="6"/>
      <c r="AS3022" s="6"/>
      <c r="AT3022" s="6"/>
      <c r="AU3022" s="6"/>
      <c r="AV3022" s="6"/>
      <c r="AW3022" s="6"/>
      <c r="AX3022" s="6"/>
      <c r="AY3022" s="6"/>
      <c r="AZ3022" s="6"/>
      <c r="BA3022" s="6"/>
      <c r="BB3022" s="6"/>
      <c r="BC3022" s="6"/>
      <c r="BD3022" s="6"/>
      <c r="BE3022" s="6"/>
      <c r="BF3022" s="6"/>
      <c r="BG3022" s="6"/>
      <c r="BH3022" s="6"/>
      <c r="BI3022" s="6"/>
      <c r="BJ3022" s="6"/>
      <c r="BK3022" s="6"/>
    </row>
    <row r="3023" spans="34:63" s="19" customFormat="1">
      <c r="AH3023" s="6"/>
      <c r="AI3023" s="6"/>
      <c r="AJ3023" s="6"/>
      <c r="AK3023" s="6"/>
      <c r="AL3023" s="6"/>
      <c r="AM3023" s="6"/>
      <c r="AN3023" s="6"/>
      <c r="AO3023" s="6"/>
      <c r="AP3023" s="6"/>
      <c r="AQ3023" s="6"/>
      <c r="AR3023" s="6"/>
      <c r="AS3023" s="6"/>
      <c r="AT3023" s="6"/>
      <c r="AU3023" s="6"/>
      <c r="AV3023" s="6"/>
      <c r="AW3023" s="6"/>
      <c r="AX3023" s="6"/>
      <c r="AY3023" s="6"/>
      <c r="AZ3023" s="6"/>
      <c r="BA3023" s="6"/>
      <c r="BB3023" s="6"/>
      <c r="BC3023" s="6"/>
      <c r="BD3023" s="6"/>
      <c r="BE3023" s="6"/>
      <c r="BF3023" s="6"/>
      <c r="BG3023" s="6"/>
      <c r="BH3023" s="6"/>
      <c r="BI3023" s="6"/>
      <c r="BJ3023" s="6"/>
      <c r="BK3023" s="6"/>
    </row>
    <row r="3024" spans="34:63" s="19" customFormat="1">
      <c r="AH3024" s="6"/>
      <c r="AI3024" s="6"/>
      <c r="AJ3024" s="6"/>
      <c r="AK3024" s="6"/>
      <c r="AL3024" s="6"/>
      <c r="AM3024" s="6"/>
      <c r="AN3024" s="6"/>
      <c r="AO3024" s="6"/>
      <c r="AP3024" s="6"/>
      <c r="AQ3024" s="6"/>
      <c r="AR3024" s="6"/>
      <c r="AS3024" s="6"/>
      <c r="AT3024" s="6"/>
      <c r="AU3024" s="6"/>
      <c r="AV3024" s="6"/>
      <c r="AW3024" s="6"/>
      <c r="AX3024" s="6"/>
      <c r="AY3024" s="6"/>
      <c r="AZ3024" s="6"/>
      <c r="BA3024" s="6"/>
      <c r="BB3024" s="6"/>
      <c r="BC3024" s="6"/>
      <c r="BD3024" s="6"/>
      <c r="BE3024" s="6"/>
      <c r="BF3024" s="6"/>
      <c r="BG3024" s="6"/>
      <c r="BH3024" s="6"/>
      <c r="BI3024" s="6"/>
      <c r="BJ3024" s="6"/>
      <c r="BK3024" s="6"/>
    </row>
    <row r="3025" spans="34:63" s="19" customFormat="1">
      <c r="AH3025" s="6"/>
      <c r="AI3025" s="6"/>
      <c r="AJ3025" s="6"/>
      <c r="AK3025" s="6"/>
      <c r="AL3025" s="6"/>
      <c r="AM3025" s="6"/>
      <c r="AN3025" s="6"/>
      <c r="AO3025" s="6"/>
      <c r="AP3025" s="6"/>
      <c r="AQ3025" s="6"/>
      <c r="AR3025" s="6"/>
      <c r="AS3025" s="6"/>
      <c r="AT3025" s="6"/>
      <c r="AU3025" s="6"/>
      <c r="AV3025" s="6"/>
      <c r="AW3025" s="6"/>
      <c r="AX3025" s="6"/>
      <c r="AY3025" s="6"/>
      <c r="AZ3025" s="6"/>
      <c r="BA3025" s="6"/>
      <c r="BB3025" s="6"/>
      <c r="BC3025" s="6"/>
      <c r="BD3025" s="6"/>
      <c r="BE3025" s="6"/>
      <c r="BF3025" s="6"/>
      <c r="BG3025" s="6"/>
      <c r="BH3025" s="6"/>
      <c r="BI3025" s="6"/>
      <c r="BJ3025" s="6"/>
      <c r="BK3025" s="6"/>
    </row>
    <row r="3026" spans="34:63" s="19" customFormat="1">
      <c r="AH3026" s="6"/>
      <c r="AI3026" s="6"/>
      <c r="AJ3026" s="6"/>
      <c r="AK3026" s="6"/>
      <c r="AL3026" s="6"/>
      <c r="AM3026" s="6"/>
      <c r="AN3026" s="6"/>
      <c r="AO3026" s="6"/>
      <c r="AP3026" s="6"/>
      <c r="AQ3026" s="6"/>
      <c r="AR3026" s="6"/>
      <c r="AS3026" s="6"/>
      <c r="AT3026" s="6"/>
      <c r="AU3026" s="6"/>
      <c r="AV3026" s="6"/>
      <c r="AW3026" s="6"/>
      <c r="AX3026" s="6"/>
      <c r="AY3026" s="6"/>
      <c r="AZ3026" s="6"/>
      <c r="BA3026" s="6"/>
      <c r="BB3026" s="6"/>
      <c r="BC3026" s="6"/>
      <c r="BD3026" s="6"/>
      <c r="BE3026" s="6"/>
      <c r="BF3026" s="6"/>
      <c r="BG3026" s="6"/>
      <c r="BH3026" s="6"/>
      <c r="BI3026" s="6"/>
      <c r="BJ3026" s="6"/>
      <c r="BK3026" s="6"/>
    </row>
    <row r="3027" spans="34:63" s="19" customFormat="1">
      <c r="AH3027" s="6"/>
      <c r="AI3027" s="6"/>
      <c r="AJ3027" s="6"/>
      <c r="AK3027" s="6"/>
      <c r="AL3027" s="6"/>
      <c r="AM3027" s="6"/>
      <c r="AN3027" s="6"/>
      <c r="AO3027" s="6"/>
      <c r="AP3027" s="6"/>
      <c r="AQ3027" s="6"/>
      <c r="AR3027" s="6"/>
      <c r="AS3027" s="6"/>
      <c r="AT3027" s="6"/>
      <c r="AU3027" s="6"/>
      <c r="AV3027" s="6"/>
      <c r="AW3027" s="6"/>
      <c r="AX3027" s="6"/>
      <c r="AY3027" s="6"/>
      <c r="AZ3027" s="6"/>
      <c r="BA3027" s="6"/>
      <c r="BB3027" s="6"/>
      <c r="BC3027" s="6"/>
      <c r="BD3027" s="6"/>
      <c r="BE3027" s="6"/>
      <c r="BF3027" s="6"/>
      <c r="BG3027" s="6"/>
      <c r="BH3027" s="6"/>
      <c r="BI3027" s="6"/>
      <c r="BJ3027" s="6"/>
      <c r="BK3027" s="6"/>
    </row>
    <row r="3028" spans="34:63" s="19" customFormat="1">
      <c r="AH3028" s="6"/>
      <c r="AI3028" s="6"/>
      <c r="AJ3028" s="6"/>
      <c r="AK3028" s="6"/>
      <c r="AL3028" s="6"/>
      <c r="AM3028" s="6"/>
      <c r="AN3028" s="6"/>
      <c r="AO3028" s="6"/>
      <c r="AP3028" s="6"/>
      <c r="AQ3028" s="6"/>
      <c r="AR3028" s="6"/>
      <c r="AS3028" s="6"/>
      <c r="AT3028" s="6"/>
      <c r="AU3028" s="6"/>
      <c r="AV3028" s="6"/>
      <c r="AW3028" s="6"/>
      <c r="AX3028" s="6"/>
      <c r="AY3028" s="6"/>
      <c r="AZ3028" s="6"/>
      <c r="BA3028" s="6"/>
      <c r="BB3028" s="6"/>
      <c r="BC3028" s="6"/>
      <c r="BD3028" s="6"/>
      <c r="BE3028" s="6"/>
      <c r="BF3028" s="6"/>
      <c r="BG3028" s="6"/>
      <c r="BH3028" s="6"/>
      <c r="BI3028" s="6"/>
      <c r="BJ3028" s="6"/>
      <c r="BK3028" s="6"/>
    </row>
    <row r="3029" spans="34:63" s="19" customFormat="1">
      <c r="AH3029" s="6"/>
      <c r="AI3029" s="6"/>
      <c r="AJ3029" s="6"/>
      <c r="AK3029" s="6"/>
      <c r="AL3029" s="6"/>
      <c r="AM3029" s="6"/>
      <c r="AN3029" s="6"/>
      <c r="AO3029" s="6"/>
      <c r="AP3029" s="6"/>
      <c r="AQ3029" s="6"/>
      <c r="AR3029" s="6"/>
      <c r="AS3029" s="6"/>
      <c r="AT3029" s="6"/>
      <c r="AU3029" s="6"/>
      <c r="AV3029" s="6"/>
      <c r="AW3029" s="6"/>
      <c r="AX3029" s="6"/>
      <c r="AY3029" s="6"/>
      <c r="AZ3029" s="6"/>
      <c r="BA3029" s="6"/>
      <c r="BB3029" s="6"/>
      <c r="BC3029" s="6"/>
      <c r="BD3029" s="6"/>
      <c r="BE3029" s="6"/>
      <c r="BF3029" s="6"/>
      <c r="BG3029" s="6"/>
      <c r="BH3029" s="6"/>
      <c r="BI3029" s="6"/>
      <c r="BJ3029" s="6"/>
      <c r="BK3029" s="6"/>
    </row>
    <row r="3030" spans="34:63" s="19" customFormat="1">
      <c r="AH3030" s="6"/>
      <c r="AI3030" s="6"/>
      <c r="AJ3030" s="6"/>
      <c r="AK3030" s="6"/>
      <c r="AL3030" s="6"/>
      <c r="AM3030" s="6"/>
      <c r="AN3030" s="6"/>
      <c r="AO3030" s="6"/>
      <c r="AP3030" s="6"/>
      <c r="AQ3030" s="6"/>
      <c r="AR3030" s="6"/>
      <c r="AS3030" s="6"/>
      <c r="AT3030" s="6"/>
      <c r="AU3030" s="6"/>
      <c r="AV3030" s="6"/>
      <c r="AW3030" s="6"/>
      <c r="AX3030" s="6"/>
      <c r="AY3030" s="6"/>
      <c r="AZ3030" s="6"/>
      <c r="BA3030" s="6"/>
      <c r="BB3030" s="6"/>
      <c r="BC3030" s="6"/>
      <c r="BD3030" s="6"/>
      <c r="BE3030" s="6"/>
      <c r="BF3030" s="6"/>
      <c r="BG3030" s="6"/>
      <c r="BH3030" s="6"/>
      <c r="BI3030" s="6"/>
      <c r="BJ3030" s="6"/>
      <c r="BK3030" s="6"/>
    </row>
    <row r="3031" spans="34:63" s="19" customFormat="1">
      <c r="AH3031" s="6"/>
      <c r="AI3031" s="6"/>
      <c r="AJ3031" s="6"/>
      <c r="AK3031" s="6"/>
      <c r="AL3031" s="6"/>
      <c r="AM3031" s="6"/>
      <c r="AN3031" s="6"/>
      <c r="AO3031" s="6"/>
      <c r="AP3031" s="6"/>
      <c r="AQ3031" s="6"/>
      <c r="AR3031" s="6"/>
      <c r="AS3031" s="6"/>
      <c r="AT3031" s="6"/>
      <c r="AU3031" s="6"/>
      <c r="AV3031" s="6"/>
      <c r="AW3031" s="6"/>
      <c r="AX3031" s="6"/>
      <c r="AY3031" s="6"/>
      <c r="AZ3031" s="6"/>
      <c r="BA3031" s="6"/>
      <c r="BB3031" s="6"/>
      <c r="BC3031" s="6"/>
      <c r="BD3031" s="6"/>
      <c r="BE3031" s="6"/>
      <c r="BF3031" s="6"/>
      <c r="BG3031" s="6"/>
      <c r="BH3031" s="6"/>
      <c r="BI3031" s="6"/>
      <c r="BJ3031" s="6"/>
      <c r="BK3031" s="6"/>
    </row>
    <row r="3032" spans="34:63" s="19" customFormat="1">
      <c r="AH3032" s="6"/>
      <c r="AI3032" s="6"/>
      <c r="AJ3032" s="6"/>
      <c r="AK3032" s="6"/>
      <c r="AL3032" s="6"/>
      <c r="AM3032" s="6"/>
      <c r="AN3032" s="6"/>
      <c r="AO3032" s="6"/>
      <c r="AP3032" s="6"/>
      <c r="AQ3032" s="6"/>
      <c r="AR3032" s="6"/>
      <c r="AS3032" s="6"/>
      <c r="AT3032" s="6"/>
      <c r="AU3032" s="6"/>
      <c r="AV3032" s="6"/>
      <c r="AW3032" s="6"/>
      <c r="AX3032" s="6"/>
      <c r="AY3032" s="6"/>
      <c r="AZ3032" s="6"/>
      <c r="BA3032" s="6"/>
      <c r="BB3032" s="6"/>
      <c r="BC3032" s="6"/>
      <c r="BD3032" s="6"/>
      <c r="BE3032" s="6"/>
      <c r="BF3032" s="6"/>
      <c r="BG3032" s="6"/>
      <c r="BH3032" s="6"/>
      <c r="BI3032" s="6"/>
      <c r="BJ3032" s="6"/>
      <c r="BK3032" s="6"/>
    </row>
    <row r="3033" spans="34:63" s="19" customFormat="1">
      <c r="AH3033" s="6"/>
      <c r="AI3033" s="6"/>
      <c r="AJ3033" s="6"/>
      <c r="AK3033" s="6"/>
      <c r="AL3033" s="6"/>
      <c r="AM3033" s="6"/>
      <c r="AN3033" s="6"/>
      <c r="AO3033" s="6"/>
      <c r="AP3033" s="6"/>
      <c r="AQ3033" s="6"/>
      <c r="AR3033" s="6"/>
      <c r="AS3033" s="6"/>
      <c r="AT3033" s="6"/>
      <c r="AU3033" s="6"/>
      <c r="AV3033" s="6"/>
      <c r="AW3033" s="6"/>
      <c r="AX3033" s="6"/>
      <c r="AY3033" s="6"/>
      <c r="AZ3033" s="6"/>
      <c r="BA3033" s="6"/>
      <c r="BB3033" s="6"/>
      <c r="BC3033" s="6"/>
      <c r="BD3033" s="6"/>
      <c r="BE3033" s="6"/>
      <c r="BF3033" s="6"/>
      <c r="BG3033" s="6"/>
      <c r="BH3033" s="6"/>
      <c r="BI3033" s="6"/>
      <c r="BJ3033" s="6"/>
      <c r="BK3033" s="6"/>
    </row>
    <row r="3034" spans="34:63" s="19" customFormat="1">
      <c r="AH3034" s="6"/>
      <c r="AI3034" s="6"/>
      <c r="AJ3034" s="6"/>
      <c r="AK3034" s="6"/>
      <c r="AL3034" s="6"/>
      <c r="AM3034" s="6"/>
      <c r="AN3034" s="6"/>
      <c r="AO3034" s="6"/>
      <c r="AP3034" s="6"/>
      <c r="AQ3034" s="6"/>
      <c r="AR3034" s="6"/>
      <c r="AS3034" s="6"/>
      <c r="AT3034" s="6"/>
      <c r="AU3034" s="6"/>
      <c r="AV3034" s="6"/>
      <c r="AW3034" s="6"/>
      <c r="AX3034" s="6"/>
      <c r="AY3034" s="6"/>
      <c r="AZ3034" s="6"/>
      <c r="BA3034" s="6"/>
      <c r="BB3034" s="6"/>
      <c r="BC3034" s="6"/>
      <c r="BD3034" s="6"/>
      <c r="BE3034" s="6"/>
      <c r="BF3034" s="6"/>
      <c r="BG3034" s="6"/>
      <c r="BH3034" s="6"/>
      <c r="BI3034" s="6"/>
      <c r="BJ3034" s="6"/>
      <c r="BK3034" s="6"/>
    </row>
    <row r="3035" spans="34:63" s="19" customFormat="1">
      <c r="AH3035" s="6"/>
      <c r="AI3035" s="6"/>
      <c r="AJ3035" s="6"/>
      <c r="AK3035" s="6"/>
      <c r="AL3035" s="6"/>
      <c r="AM3035" s="6"/>
      <c r="AN3035" s="6"/>
      <c r="AO3035" s="6"/>
      <c r="AP3035" s="6"/>
      <c r="AQ3035" s="6"/>
      <c r="AR3035" s="6"/>
      <c r="AS3035" s="6"/>
      <c r="AT3035" s="6"/>
      <c r="AU3035" s="6"/>
      <c r="AV3035" s="6"/>
      <c r="AW3035" s="6"/>
      <c r="AX3035" s="6"/>
      <c r="AY3035" s="6"/>
      <c r="AZ3035" s="6"/>
      <c r="BA3035" s="6"/>
      <c r="BB3035" s="6"/>
      <c r="BC3035" s="6"/>
      <c r="BD3035" s="6"/>
      <c r="BE3035" s="6"/>
      <c r="BF3035" s="6"/>
      <c r="BG3035" s="6"/>
      <c r="BH3035" s="6"/>
      <c r="BI3035" s="6"/>
      <c r="BJ3035" s="6"/>
      <c r="BK3035" s="6"/>
    </row>
    <row r="3036" spans="34:63" s="19" customFormat="1">
      <c r="AH3036" s="6"/>
      <c r="AI3036" s="6"/>
      <c r="AJ3036" s="6"/>
      <c r="AK3036" s="6"/>
      <c r="AL3036" s="6"/>
      <c r="AM3036" s="6"/>
      <c r="AN3036" s="6"/>
      <c r="AO3036" s="6"/>
      <c r="AP3036" s="6"/>
      <c r="AQ3036" s="6"/>
      <c r="AR3036" s="6"/>
      <c r="AS3036" s="6"/>
      <c r="AT3036" s="6"/>
      <c r="AU3036" s="6"/>
      <c r="AV3036" s="6"/>
      <c r="AW3036" s="6"/>
      <c r="AX3036" s="6"/>
      <c r="AY3036" s="6"/>
      <c r="AZ3036" s="6"/>
      <c r="BA3036" s="6"/>
      <c r="BB3036" s="6"/>
      <c r="BC3036" s="6"/>
      <c r="BD3036" s="6"/>
      <c r="BE3036" s="6"/>
      <c r="BF3036" s="6"/>
      <c r="BG3036" s="6"/>
      <c r="BH3036" s="6"/>
      <c r="BI3036" s="6"/>
      <c r="BJ3036" s="6"/>
      <c r="BK3036" s="6"/>
    </row>
    <row r="3037" spans="34:63" s="19" customFormat="1">
      <c r="AH3037" s="6"/>
      <c r="AI3037" s="6"/>
      <c r="AJ3037" s="6"/>
      <c r="AK3037" s="6"/>
      <c r="AL3037" s="6"/>
      <c r="AM3037" s="6"/>
      <c r="AN3037" s="6"/>
      <c r="AO3037" s="6"/>
      <c r="AP3037" s="6"/>
      <c r="AQ3037" s="6"/>
      <c r="AR3037" s="6"/>
      <c r="AS3037" s="6"/>
      <c r="AT3037" s="6"/>
      <c r="AU3037" s="6"/>
      <c r="AV3037" s="6"/>
      <c r="AW3037" s="6"/>
      <c r="AX3037" s="6"/>
      <c r="AY3037" s="6"/>
      <c r="AZ3037" s="6"/>
      <c r="BA3037" s="6"/>
      <c r="BB3037" s="6"/>
      <c r="BC3037" s="6"/>
      <c r="BD3037" s="6"/>
      <c r="BE3037" s="6"/>
      <c r="BF3037" s="6"/>
      <c r="BG3037" s="6"/>
      <c r="BH3037" s="6"/>
      <c r="BI3037" s="6"/>
      <c r="BJ3037" s="6"/>
      <c r="BK3037" s="6"/>
    </row>
    <row r="3038" spans="34:63" s="19" customFormat="1">
      <c r="AH3038" s="6"/>
      <c r="AI3038" s="6"/>
      <c r="AJ3038" s="6"/>
      <c r="AK3038" s="6"/>
      <c r="AL3038" s="6"/>
      <c r="AM3038" s="6"/>
      <c r="AN3038" s="6"/>
      <c r="AO3038" s="6"/>
      <c r="AP3038" s="6"/>
      <c r="AQ3038" s="6"/>
      <c r="AR3038" s="6"/>
      <c r="AS3038" s="6"/>
      <c r="AT3038" s="6"/>
      <c r="AU3038" s="6"/>
      <c r="AV3038" s="6"/>
      <c r="AW3038" s="6"/>
      <c r="AX3038" s="6"/>
      <c r="AY3038" s="6"/>
      <c r="AZ3038" s="6"/>
      <c r="BA3038" s="6"/>
      <c r="BB3038" s="6"/>
      <c r="BC3038" s="6"/>
      <c r="BD3038" s="6"/>
      <c r="BE3038" s="6"/>
      <c r="BF3038" s="6"/>
      <c r="BG3038" s="6"/>
      <c r="BH3038" s="6"/>
      <c r="BI3038" s="6"/>
      <c r="BJ3038" s="6"/>
      <c r="BK3038" s="6"/>
    </row>
    <row r="3039" spans="34:63" s="19" customFormat="1">
      <c r="AH3039" s="6"/>
      <c r="AI3039" s="6"/>
      <c r="AJ3039" s="6"/>
      <c r="AK3039" s="6"/>
      <c r="AL3039" s="6"/>
      <c r="AM3039" s="6"/>
      <c r="AN3039" s="6"/>
      <c r="AO3039" s="6"/>
      <c r="AP3039" s="6"/>
      <c r="AQ3039" s="6"/>
      <c r="AR3039" s="6"/>
      <c r="AS3039" s="6"/>
      <c r="AT3039" s="6"/>
      <c r="AU3039" s="6"/>
      <c r="AV3039" s="6"/>
      <c r="AW3039" s="6"/>
      <c r="AX3039" s="6"/>
      <c r="AY3039" s="6"/>
      <c r="AZ3039" s="6"/>
      <c r="BA3039" s="6"/>
      <c r="BB3039" s="6"/>
      <c r="BC3039" s="6"/>
      <c r="BD3039" s="6"/>
      <c r="BE3039" s="6"/>
      <c r="BF3039" s="6"/>
      <c r="BG3039" s="6"/>
      <c r="BH3039" s="6"/>
      <c r="BI3039" s="6"/>
      <c r="BJ3039" s="6"/>
      <c r="BK3039" s="6"/>
    </row>
    <row r="3040" spans="34:63" s="19" customFormat="1">
      <c r="AH3040" s="6"/>
      <c r="AI3040" s="6"/>
      <c r="AJ3040" s="6"/>
      <c r="AK3040" s="6"/>
      <c r="AL3040" s="6"/>
      <c r="AM3040" s="6"/>
      <c r="AN3040" s="6"/>
      <c r="AO3040" s="6"/>
      <c r="AP3040" s="6"/>
      <c r="AQ3040" s="6"/>
      <c r="AR3040" s="6"/>
      <c r="AS3040" s="6"/>
      <c r="AT3040" s="6"/>
      <c r="AU3040" s="6"/>
      <c r="AV3040" s="6"/>
      <c r="AW3040" s="6"/>
      <c r="AX3040" s="6"/>
      <c r="AY3040" s="6"/>
      <c r="AZ3040" s="6"/>
      <c r="BA3040" s="6"/>
      <c r="BB3040" s="6"/>
      <c r="BC3040" s="6"/>
      <c r="BD3040" s="6"/>
      <c r="BE3040" s="6"/>
      <c r="BF3040" s="6"/>
      <c r="BG3040" s="6"/>
      <c r="BH3040" s="6"/>
      <c r="BI3040" s="6"/>
      <c r="BJ3040" s="6"/>
      <c r="BK3040" s="6"/>
    </row>
    <row r="3041" spans="34:63" s="19" customFormat="1">
      <c r="AH3041" s="6"/>
      <c r="AI3041" s="6"/>
      <c r="AJ3041" s="6"/>
      <c r="AK3041" s="6"/>
      <c r="AL3041" s="6"/>
      <c r="AM3041" s="6"/>
      <c r="AN3041" s="6"/>
      <c r="AO3041" s="6"/>
      <c r="AP3041" s="6"/>
      <c r="AQ3041" s="6"/>
      <c r="AR3041" s="6"/>
      <c r="AS3041" s="6"/>
      <c r="AT3041" s="6"/>
      <c r="AU3041" s="6"/>
      <c r="AV3041" s="6"/>
      <c r="AW3041" s="6"/>
      <c r="AX3041" s="6"/>
      <c r="AY3041" s="6"/>
      <c r="AZ3041" s="6"/>
      <c r="BA3041" s="6"/>
      <c r="BB3041" s="6"/>
      <c r="BC3041" s="6"/>
      <c r="BD3041" s="6"/>
      <c r="BE3041" s="6"/>
      <c r="BF3041" s="6"/>
      <c r="BG3041" s="6"/>
      <c r="BH3041" s="6"/>
      <c r="BI3041" s="6"/>
      <c r="BJ3041" s="6"/>
      <c r="BK3041" s="6"/>
    </row>
    <row r="3042" spans="34:63" s="19" customFormat="1">
      <c r="AH3042" s="6"/>
      <c r="AI3042" s="6"/>
      <c r="AJ3042" s="6"/>
      <c r="AK3042" s="6"/>
      <c r="AL3042" s="6"/>
      <c r="AM3042" s="6"/>
      <c r="AN3042" s="6"/>
      <c r="AO3042" s="6"/>
      <c r="AP3042" s="6"/>
      <c r="AQ3042" s="6"/>
      <c r="AR3042" s="6"/>
      <c r="AS3042" s="6"/>
      <c r="AT3042" s="6"/>
      <c r="AU3042" s="6"/>
      <c r="AV3042" s="6"/>
      <c r="AW3042" s="6"/>
      <c r="AX3042" s="6"/>
      <c r="AY3042" s="6"/>
      <c r="AZ3042" s="6"/>
      <c r="BA3042" s="6"/>
      <c r="BB3042" s="6"/>
      <c r="BC3042" s="6"/>
      <c r="BD3042" s="6"/>
      <c r="BE3042" s="6"/>
      <c r="BF3042" s="6"/>
      <c r="BG3042" s="6"/>
      <c r="BH3042" s="6"/>
      <c r="BI3042" s="6"/>
      <c r="BJ3042" s="6"/>
      <c r="BK3042" s="6"/>
    </row>
    <row r="3043" spans="34:63" s="19" customFormat="1">
      <c r="AH3043" s="6"/>
      <c r="AI3043" s="6"/>
      <c r="AJ3043" s="6"/>
      <c r="AK3043" s="6"/>
      <c r="AL3043" s="6"/>
      <c r="AM3043" s="6"/>
      <c r="AN3043" s="6"/>
      <c r="AO3043" s="6"/>
      <c r="AP3043" s="6"/>
      <c r="AQ3043" s="6"/>
      <c r="AR3043" s="6"/>
      <c r="AS3043" s="6"/>
      <c r="AT3043" s="6"/>
      <c r="AU3043" s="6"/>
      <c r="AV3043" s="6"/>
      <c r="AW3043" s="6"/>
      <c r="AX3043" s="6"/>
      <c r="AY3043" s="6"/>
      <c r="AZ3043" s="6"/>
      <c r="BA3043" s="6"/>
      <c r="BB3043" s="6"/>
      <c r="BC3043" s="6"/>
      <c r="BD3043" s="6"/>
      <c r="BE3043" s="6"/>
      <c r="BF3043" s="6"/>
      <c r="BG3043" s="6"/>
      <c r="BH3043" s="6"/>
      <c r="BI3043" s="6"/>
      <c r="BJ3043" s="6"/>
      <c r="BK3043" s="6"/>
    </row>
    <row r="3044" spans="34:63" s="19" customFormat="1">
      <c r="AH3044" s="6"/>
      <c r="AI3044" s="6"/>
      <c r="AJ3044" s="6"/>
      <c r="AK3044" s="6"/>
      <c r="AL3044" s="6"/>
      <c r="AM3044" s="6"/>
      <c r="AN3044" s="6"/>
      <c r="AO3044" s="6"/>
      <c r="AP3044" s="6"/>
      <c r="AQ3044" s="6"/>
      <c r="AR3044" s="6"/>
      <c r="AS3044" s="6"/>
      <c r="AT3044" s="6"/>
      <c r="AU3044" s="6"/>
      <c r="AV3044" s="6"/>
      <c r="AW3044" s="6"/>
      <c r="AX3044" s="6"/>
      <c r="AY3044" s="6"/>
      <c r="AZ3044" s="6"/>
      <c r="BA3044" s="6"/>
      <c r="BB3044" s="6"/>
      <c r="BC3044" s="6"/>
      <c r="BD3044" s="6"/>
      <c r="BE3044" s="6"/>
      <c r="BF3044" s="6"/>
      <c r="BG3044" s="6"/>
      <c r="BH3044" s="6"/>
      <c r="BI3044" s="6"/>
      <c r="BJ3044" s="6"/>
      <c r="BK3044" s="6"/>
    </row>
    <row r="3045" spans="34:63" s="19" customFormat="1">
      <c r="AH3045" s="6"/>
      <c r="AI3045" s="6"/>
      <c r="AJ3045" s="6"/>
      <c r="AK3045" s="6"/>
      <c r="AL3045" s="6"/>
      <c r="AM3045" s="6"/>
      <c r="AN3045" s="6"/>
      <c r="AO3045" s="6"/>
      <c r="AP3045" s="6"/>
      <c r="AQ3045" s="6"/>
      <c r="AR3045" s="6"/>
      <c r="AS3045" s="6"/>
      <c r="AT3045" s="6"/>
      <c r="AU3045" s="6"/>
      <c r="AV3045" s="6"/>
      <c r="AW3045" s="6"/>
      <c r="AX3045" s="6"/>
      <c r="AY3045" s="6"/>
      <c r="AZ3045" s="6"/>
      <c r="BA3045" s="6"/>
      <c r="BB3045" s="6"/>
      <c r="BC3045" s="6"/>
      <c r="BD3045" s="6"/>
      <c r="BE3045" s="6"/>
      <c r="BF3045" s="6"/>
      <c r="BG3045" s="6"/>
      <c r="BH3045" s="6"/>
      <c r="BI3045" s="6"/>
      <c r="BJ3045" s="6"/>
      <c r="BK3045" s="6"/>
    </row>
    <row r="3046" spans="34:63" s="19" customFormat="1">
      <c r="AH3046" s="6"/>
      <c r="AI3046" s="6"/>
      <c r="AJ3046" s="6"/>
      <c r="AK3046" s="6"/>
      <c r="AL3046" s="6"/>
      <c r="AM3046" s="6"/>
      <c r="AN3046" s="6"/>
      <c r="AO3046" s="6"/>
      <c r="AP3046" s="6"/>
      <c r="AQ3046" s="6"/>
      <c r="AR3046" s="6"/>
      <c r="AS3046" s="6"/>
      <c r="AT3046" s="6"/>
      <c r="AU3046" s="6"/>
      <c r="AV3046" s="6"/>
      <c r="AW3046" s="6"/>
      <c r="AX3046" s="6"/>
      <c r="AY3046" s="6"/>
      <c r="AZ3046" s="6"/>
      <c r="BA3046" s="6"/>
      <c r="BB3046" s="6"/>
      <c r="BC3046" s="6"/>
      <c r="BD3046" s="6"/>
      <c r="BE3046" s="6"/>
      <c r="BF3046" s="6"/>
      <c r="BG3046" s="6"/>
      <c r="BH3046" s="6"/>
      <c r="BI3046" s="6"/>
      <c r="BJ3046" s="6"/>
      <c r="BK3046" s="6"/>
    </row>
    <row r="3047" spans="34:63" s="19" customFormat="1">
      <c r="AH3047" s="6"/>
      <c r="AI3047" s="6"/>
      <c r="AJ3047" s="6"/>
      <c r="AK3047" s="6"/>
      <c r="AL3047" s="6"/>
      <c r="AM3047" s="6"/>
      <c r="AN3047" s="6"/>
      <c r="AO3047" s="6"/>
      <c r="AP3047" s="6"/>
      <c r="AQ3047" s="6"/>
      <c r="AR3047" s="6"/>
      <c r="AS3047" s="6"/>
      <c r="AT3047" s="6"/>
      <c r="AU3047" s="6"/>
      <c r="AV3047" s="6"/>
      <c r="AW3047" s="6"/>
      <c r="AX3047" s="6"/>
      <c r="AY3047" s="6"/>
      <c r="AZ3047" s="6"/>
      <c r="BA3047" s="6"/>
      <c r="BB3047" s="6"/>
      <c r="BC3047" s="6"/>
      <c r="BD3047" s="6"/>
      <c r="BE3047" s="6"/>
      <c r="BF3047" s="6"/>
      <c r="BG3047" s="6"/>
      <c r="BH3047" s="6"/>
      <c r="BI3047" s="6"/>
      <c r="BJ3047" s="6"/>
      <c r="BK3047" s="6"/>
    </row>
    <row r="3048" spans="34:63" s="19" customFormat="1">
      <c r="AH3048" s="6"/>
      <c r="AI3048" s="6"/>
      <c r="AJ3048" s="6"/>
      <c r="AK3048" s="6"/>
      <c r="AL3048" s="6"/>
      <c r="AM3048" s="6"/>
      <c r="AN3048" s="6"/>
      <c r="AO3048" s="6"/>
      <c r="AP3048" s="6"/>
      <c r="AQ3048" s="6"/>
      <c r="AR3048" s="6"/>
      <c r="AS3048" s="6"/>
      <c r="AT3048" s="6"/>
      <c r="AU3048" s="6"/>
      <c r="AV3048" s="6"/>
      <c r="AW3048" s="6"/>
      <c r="AX3048" s="6"/>
      <c r="AY3048" s="6"/>
      <c r="AZ3048" s="6"/>
      <c r="BA3048" s="6"/>
      <c r="BB3048" s="6"/>
      <c r="BC3048" s="6"/>
      <c r="BD3048" s="6"/>
      <c r="BE3048" s="6"/>
      <c r="BF3048" s="6"/>
      <c r="BG3048" s="6"/>
      <c r="BH3048" s="6"/>
      <c r="BI3048" s="6"/>
      <c r="BJ3048" s="6"/>
      <c r="BK3048" s="6"/>
    </row>
    <row r="3049" spans="34:63" s="19" customFormat="1">
      <c r="AH3049" s="6"/>
      <c r="AI3049" s="6"/>
      <c r="AJ3049" s="6"/>
      <c r="AK3049" s="6"/>
      <c r="AL3049" s="6"/>
      <c r="AM3049" s="6"/>
      <c r="AN3049" s="6"/>
      <c r="AO3049" s="6"/>
      <c r="AP3049" s="6"/>
      <c r="AQ3049" s="6"/>
      <c r="AR3049" s="6"/>
      <c r="AS3049" s="6"/>
      <c r="AT3049" s="6"/>
      <c r="AU3049" s="6"/>
      <c r="AV3049" s="6"/>
      <c r="AW3049" s="6"/>
      <c r="AX3049" s="6"/>
      <c r="AY3049" s="6"/>
      <c r="AZ3049" s="6"/>
      <c r="BA3049" s="6"/>
      <c r="BB3049" s="6"/>
      <c r="BC3049" s="6"/>
      <c r="BD3049" s="6"/>
      <c r="BE3049" s="6"/>
      <c r="BF3049" s="6"/>
      <c r="BG3049" s="6"/>
      <c r="BH3049" s="6"/>
      <c r="BI3049" s="6"/>
      <c r="BJ3049" s="6"/>
      <c r="BK3049" s="6"/>
    </row>
    <row r="3050" spans="34:63" s="19" customFormat="1">
      <c r="AH3050" s="6"/>
      <c r="AI3050" s="6"/>
      <c r="AJ3050" s="6"/>
      <c r="AK3050" s="6"/>
      <c r="AL3050" s="6"/>
      <c r="AM3050" s="6"/>
      <c r="AN3050" s="6"/>
      <c r="AO3050" s="6"/>
      <c r="AP3050" s="6"/>
      <c r="AQ3050" s="6"/>
      <c r="AR3050" s="6"/>
      <c r="AS3050" s="6"/>
      <c r="AT3050" s="6"/>
      <c r="AU3050" s="6"/>
      <c r="AV3050" s="6"/>
      <c r="AW3050" s="6"/>
      <c r="AX3050" s="6"/>
      <c r="AY3050" s="6"/>
      <c r="AZ3050" s="6"/>
      <c r="BA3050" s="6"/>
      <c r="BB3050" s="6"/>
      <c r="BC3050" s="6"/>
      <c r="BD3050" s="6"/>
      <c r="BE3050" s="6"/>
      <c r="BF3050" s="6"/>
      <c r="BG3050" s="6"/>
      <c r="BH3050" s="6"/>
      <c r="BI3050" s="6"/>
      <c r="BJ3050" s="6"/>
      <c r="BK3050" s="6"/>
    </row>
    <row r="3051" spans="34:63" s="19" customFormat="1">
      <c r="AH3051" s="6"/>
      <c r="AI3051" s="6"/>
      <c r="AJ3051" s="6"/>
      <c r="AK3051" s="6"/>
      <c r="AL3051" s="6"/>
      <c r="AM3051" s="6"/>
      <c r="AN3051" s="6"/>
      <c r="AO3051" s="6"/>
      <c r="AP3051" s="6"/>
      <c r="AQ3051" s="6"/>
      <c r="AR3051" s="6"/>
      <c r="AS3051" s="6"/>
      <c r="AT3051" s="6"/>
      <c r="AU3051" s="6"/>
      <c r="AV3051" s="6"/>
      <c r="AW3051" s="6"/>
      <c r="AX3051" s="6"/>
      <c r="AY3051" s="6"/>
      <c r="AZ3051" s="6"/>
      <c r="BA3051" s="6"/>
      <c r="BB3051" s="6"/>
      <c r="BC3051" s="6"/>
      <c r="BD3051" s="6"/>
      <c r="BE3051" s="6"/>
      <c r="BF3051" s="6"/>
      <c r="BG3051" s="6"/>
      <c r="BH3051" s="6"/>
      <c r="BI3051" s="6"/>
      <c r="BJ3051" s="6"/>
      <c r="BK3051" s="6"/>
    </row>
    <row r="3052" spans="34:63" s="19" customFormat="1">
      <c r="AH3052" s="6"/>
      <c r="AI3052" s="6"/>
      <c r="AJ3052" s="6"/>
      <c r="AK3052" s="6"/>
      <c r="AL3052" s="6"/>
      <c r="AM3052" s="6"/>
      <c r="AN3052" s="6"/>
      <c r="AO3052" s="6"/>
      <c r="AP3052" s="6"/>
      <c r="AQ3052" s="6"/>
      <c r="AR3052" s="6"/>
      <c r="AS3052" s="6"/>
      <c r="AT3052" s="6"/>
      <c r="AU3052" s="6"/>
      <c r="AV3052" s="6"/>
      <c r="AW3052" s="6"/>
      <c r="AX3052" s="6"/>
      <c r="AY3052" s="6"/>
      <c r="AZ3052" s="6"/>
      <c r="BA3052" s="6"/>
      <c r="BB3052" s="6"/>
      <c r="BC3052" s="6"/>
      <c r="BD3052" s="6"/>
      <c r="BE3052" s="6"/>
      <c r="BF3052" s="6"/>
      <c r="BG3052" s="6"/>
      <c r="BH3052" s="6"/>
      <c r="BI3052" s="6"/>
      <c r="BJ3052" s="6"/>
      <c r="BK3052" s="6"/>
    </row>
    <row r="3053" spans="34:63" s="19" customFormat="1">
      <c r="AH3053" s="6"/>
      <c r="AI3053" s="6"/>
      <c r="AJ3053" s="6"/>
      <c r="AK3053" s="6"/>
      <c r="AL3053" s="6"/>
      <c r="AM3053" s="6"/>
      <c r="AN3053" s="6"/>
      <c r="AO3053" s="6"/>
      <c r="AP3053" s="6"/>
      <c r="AQ3053" s="6"/>
      <c r="AR3053" s="6"/>
      <c r="AS3053" s="6"/>
      <c r="AT3053" s="6"/>
      <c r="AU3053" s="6"/>
      <c r="AV3053" s="6"/>
      <c r="AW3053" s="6"/>
      <c r="AX3053" s="6"/>
      <c r="AY3053" s="6"/>
      <c r="AZ3053" s="6"/>
      <c r="BA3053" s="6"/>
      <c r="BB3053" s="6"/>
      <c r="BC3053" s="6"/>
      <c r="BD3053" s="6"/>
      <c r="BE3053" s="6"/>
      <c r="BF3053" s="6"/>
      <c r="BG3053" s="6"/>
      <c r="BH3053" s="6"/>
      <c r="BI3053" s="6"/>
      <c r="BJ3053" s="6"/>
      <c r="BK3053" s="6"/>
    </row>
    <row r="3054" spans="34:63" s="19" customFormat="1">
      <c r="AH3054" s="6"/>
      <c r="AI3054" s="6"/>
      <c r="AJ3054" s="6"/>
      <c r="AK3054" s="6"/>
      <c r="AL3054" s="6"/>
      <c r="AM3054" s="6"/>
      <c r="AN3054" s="6"/>
      <c r="AO3054" s="6"/>
      <c r="AP3054" s="6"/>
      <c r="AQ3054" s="6"/>
      <c r="AR3054" s="6"/>
      <c r="AS3054" s="6"/>
      <c r="AT3054" s="6"/>
      <c r="AU3054" s="6"/>
      <c r="AV3054" s="6"/>
      <c r="AW3054" s="6"/>
      <c r="AX3054" s="6"/>
      <c r="AY3054" s="6"/>
      <c r="AZ3054" s="6"/>
      <c r="BA3054" s="6"/>
      <c r="BB3054" s="6"/>
      <c r="BC3054" s="6"/>
      <c r="BD3054" s="6"/>
      <c r="BE3054" s="6"/>
      <c r="BF3054" s="6"/>
      <c r="BG3054" s="6"/>
      <c r="BH3054" s="6"/>
      <c r="BI3054" s="6"/>
      <c r="BJ3054" s="6"/>
      <c r="BK3054" s="6"/>
    </row>
    <row r="3055" spans="34:63" s="19" customFormat="1">
      <c r="AH3055" s="6"/>
      <c r="AI3055" s="6"/>
      <c r="AJ3055" s="6"/>
      <c r="AK3055" s="6"/>
      <c r="AL3055" s="6"/>
      <c r="AM3055" s="6"/>
      <c r="AN3055" s="6"/>
      <c r="AO3055" s="6"/>
      <c r="AP3055" s="6"/>
      <c r="AQ3055" s="6"/>
      <c r="AR3055" s="6"/>
      <c r="AS3055" s="6"/>
      <c r="AT3055" s="6"/>
      <c r="AU3055" s="6"/>
      <c r="AV3055" s="6"/>
      <c r="AW3055" s="6"/>
      <c r="AX3055" s="6"/>
      <c r="AY3055" s="6"/>
      <c r="AZ3055" s="6"/>
      <c r="BA3055" s="6"/>
      <c r="BB3055" s="6"/>
      <c r="BC3055" s="6"/>
      <c r="BD3055" s="6"/>
      <c r="BE3055" s="6"/>
      <c r="BF3055" s="6"/>
      <c r="BG3055" s="6"/>
      <c r="BH3055" s="6"/>
      <c r="BI3055" s="6"/>
      <c r="BJ3055" s="6"/>
      <c r="BK3055" s="6"/>
    </row>
    <row r="3056" spans="34:63" s="19" customFormat="1">
      <c r="AH3056" s="6"/>
      <c r="AI3056" s="6"/>
      <c r="AJ3056" s="6"/>
      <c r="AK3056" s="6"/>
      <c r="AL3056" s="6"/>
      <c r="AM3056" s="6"/>
      <c r="AN3056" s="6"/>
      <c r="AO3056" s="6"/>
      <c r="AP3056" s="6"/>
      <c r="AQ3056" s="6"/>
      <c r="AR3056" s="6"/>
      <c r="AS3056" s="6"/>
      <c r="AT3056" s="6"/>
      <c r="AU3056" s="6"/>
      <c r="AV3056" s="6"/>
      <c r="AW3056" s="6"/>
      <c r="AX3056" s="6"/>
      <c r="AY3056" s="6"/>
      <c r="AZ3056" s="6"/>
      <c r="BA3056" s="6"/>
      <c r="BB3056" s="6"/>
      <c r="BC3056" s="6"/>
      <c r="BD3056" s="6"/>
      <c r="BE3056" s="6"/>
      <c r="BF3056" s="6"/>
      <c r="BG3056" s="6"/>
      <c r="BH3056" s="6"/>
      <c r="BI3056" s="6"/>
      <c r="BJ3056" s="6"/>
      <c r="BK3056" s="6"/>
    </row>
    <row r="3057" spans="34:63" s="19" customFormat="1">
      <c r="AH3057" s="6"/>
      <c r="AI3057" s="6"/>
      <c r="AJ3057" s="6"/>
      <c r="AK3057" s="6"/>
      <c r="AL3057" s="6"/>
      <c r="AM3057" s="6"/>
      <c r="AN3057" s="6"/>
      <c r="AO3057" s="6"/>
      <c r="AP3057" s="6"/>
      <c r="AQ3057" s="6"/>
      <c r="AR3057" s="6"/>
      <c r="AS3057" s="6"/>
      <c r="AT3057" s="6"/>
      <c r="AU3057" s="6"/>
      <c r="AV3057" s="6"/>
      <c r="AW3057" s="6"/>
      <c r="AX3057" s="6"/>
      <c r="AY3057" s="6"/>
      <c r="AZ3057" s="6"/>
      <c r="BA3057" s="6"/>
      <c r="BB3057" s="6"/>
      <c r="BC3057" s="6"/>
      <c r="BD3057" s="6"/>
      <c r="BE3057" s="6"/>
      <c r="BF3057" s="6"/>
      <c r="BG3057" s="6"/>
      <c r="BH3057" s="6"/>
      <c r="BI3057" s="6"/>
      <c r="BJ3057" s="6"/>
      <c r="BK3057" s="6"/>
    </row>
    <row r="3058" spans="34:63" s="19" customFormat="1">
      <c r="AH3058" s="6"/>
      <c r="AI3058" s="6"/>
      <c r="AJ3058" s="6"/>
      <c r="AK3058" s="6"/>
      <c r="AL3058" s="6"/>
      <c r="AM3058" s="6"/>
      <c r="AN3058" s="6"/>
      <c r="AO3058" s="6"/>
      <c r="AP3058" s="6"/>
      <c r="AQ3058" s="6"/>
      <c r="AR3058" s="6"/>
      <c r="AS3058" s="6"/>
      <c r="AT3058" s="6"/>
      <c r="AU3058" s="6"/>
      <c r="AV3058" s="6"/>
      <c r="AW3058" s="6"/>
      <c r="AX3058" s="6"/>
      <c r="AY3058" s="6"/>
      <c r="AZ3058" s="6"/>
      <c r="BA3058" s="6"/>
      <c r="BB3058" s="6"/>
      <c r="BC3058" s="6"/>
      <c r="BD3058" s="6"/>
      <c r="BE3058" s="6"/>
      <c r="BF3058" s="6"/>
      <c r="BG3058" s="6"/>
      <c r="BH3058" s="6"/>
      <c r="BI3058" s="6"/>
      <c r="BJ3058" s="6"/>
      <c r="BK3058" s="6"/>
    </row>
    <row r="3059" spans="34:63" s="19" customFormat="1">
      <c r="AH3059" s="6"/>
      <c r="AI3059" s="6"/>
      <c r="AJ3059" s="6"/>
      <c r="AK3059" s="6"/>
      <c r="AL3059" s="6"/>
      <c r="AM3059" s="6"/>
      <c r="AN3059" s="6"/>
      <c r="AO3059" s="6"/>
      <c r="AP3059" s="6"/>
      <c r="AQ3059" s="6"/>
      <c r="AR3059" s="6"/>
      <c r="AS3059" s="6"/>
      <c r="AT3059" s="6"/>
      <c r="AU3059" s="6"/>
      <c r="AV3059" s="6"/>
      <c r="AW3059" s="6"/>
      <c r="AX3059" s="6"/>
      <c r="AY3059" s="6"/>
      <c r="AZ3059" s="6"/>
      <c r="BA3059" s="6"/>
      <c r="BB3059" s="6"/>
      <c r="BC3059" s="6"/>
      <c r="BD3059" s="6"/>
      <c r="BE3059" s="6"/>
      <c r="BF3059" s="6"/>
      <c r="BG3059" s="6"/>
      <c r="BH3059" s="6"/>
      <c r="BI3059" s="6"/>
      <c r="BJ3059" s="6"/>
      <c r="BK3059" s="6"/>
    </row>
    <row r="3060" spans="34:63" s="19" customFormat="1">
      <c r="AH3060" s="6"/>
      <c r="AI3060" s="6"/>
      <c r="AJ3060" s="6"/>
      <c r="AK3060" s="6"/>
      <c r="AL3060" s="6"/>
      <c r="AM3060" s="6"/>
      <c r="AN3060" s="6"/>
      <c r="AO3060" s="6"/>
      <c r="AP3060" s="6"/>
      <c r="AQ3060" s="6"/>
      <c r="AR3060" s="6"/>
      <c r="AS3060" s="6"/>
      <c r="AT3060" s="6"/>
      <c r="AU3060" s="6"/>
      <c r="AV3060" s="6"/>
      <c r="AW3060" s="6"/>
      <c r="AX3060" s="6"/>
      <c r="AY3060" s="6"/>
      <c r="AZ3060" s="6"/>
      <c r="BA3060" s="6"/>
      <c r="BB3060" s="6"/>
      <c r="BC3060" s="6"/>
      <c r="BD3060" s="6"/>
      <c r="BE3060" s="6"/>
      <c r="BF3060" s="6"/>
      <c r="BG3060" s="6"/>
      <c r="BH3060" s="6"/>
      <c r="BI3060" s="6"/>
      <c r="BJ3060" s="6"/>
      <c r="BK3060" s="6"/>
    </row>
    <row r="3061" spans="34:63" s="19" customFormat="1">
      <c r="AH3061" s="6"/>
      <c r="AI3061" s="6"/>
      <c r="AJ3061" s="6"/>
      <c r="AK3061" s="6"/>
      <c r="AL3061" s="6"/>
      <c r="AM3061" s="6"/>
      <c r="AN3061" s="6"/>
      <c r="AO3061" s="6"/>
      <c r="AP3061" s="6"/>
      <c r="AQ3061" s="6"/>
      <c r="AR3061" s="6"/>
      <c r="AS3061" s="6"/>
      <c r="AT3061" s="6"/>
      <c r="AU3061" s="6"/>
      <c r="AV3061" s="6"/>
      <c r="AW3061" s="6"/>
      <c r="AX3061" s="6"/>
      <c r="AY3061" s="6"/>
      <c r="AZ3061" s="6"/>
      <c r="BA3061" s="6"/>
      <c r="BB3061" s="6"/>
      <c r="BC3061" s="6"/>
      <c r="BD3061" s="6"/>
      <c r="BE3061" s="6"/>
      <c r="BF3061" s="6"/>
      <c r="BG3061" s="6"/>
      <c r="BH3061" s="6"/>
      <c r="BI3061" s="6"/>
      <c r="BJ3061" s="6"/>
      <c r="BK3061" s="6"/>
    </row>
    <row r="3062" spans="34:63" s="19" customFormat="1">
      <c r="AH3062" s="6"/>
      <c r="AI3062" s="6"/>
      <c r="AJ3062" s="6"/>
      <c r="AK3062" s="6"/>
      <c r="AL3062" s="6"/>
      <c r="AM3062" s="6"/>
      <c r="AN3062" s="6"/>
      <c r="AO3062" s="6"/>
      <c r="AP3062" s="6"/>
      <c r="AQ3062" s="6"/>
      <c r="AR3062" s="6"/>
      <c r="AS3062" s="6"/>
      <c r="AT3062" s="6"/>
      <c r="AU3062" s="6"/>
      <c r="AV3062" s="6"/>
      <c r="AW3062" s="6"/>
      <c r="AX3062" s="6"/>
      <c r="AY3062" s="6"/>
      <c r="AZ3062" s="6"/>
      <c r="BA3062" s="6"/>
      <c r="BB3062" s="6"/>
      <c r="BC3062" s="6"/>
      <c r="BD3062" s="6"/>
      <c r="BE3062" s="6"/>
      <c r="BF3062" s="6"/>
      <c r="BG3062" s="6"/>
      <c r="BH3062" s="6"/>
      <c r="BI3062" s="6"/>
      <c r="BJ3062" s="6"/>
      <c r="BK3062" s="6"/>
    </row>
    <row r="3063" spans="34:63" s="19" customFormat="1">
      <c r="AH3063" s="6"/>
      <c r="AI3063" s="6"/>
      <c r="AJ3063" s="6"/>
      <c r="AK3063" s="6"/>
      <c r="AL3063" s="6"/>
      <c r="AM3063" s="6"/>
      <c r="AN3063" s="6"/>
      <c r="AO3063" s="6"/>
      <c r="AP3063" s="6"/>
      <c r="AQ3063" s="6"/>
      <c r="AR3063" s="6"/>
      <c r="AS3063" s="6"/>
      <c r="AT3063" s="6"/>
      <c r="AU3063" s="6"/>
      <c r="AV3063" s="6"/>
      <c r="AW3063" s="6"/>
      <c r="AX3063" s="6"/>
      <c r="AY3063" s="6"/>
      <c r="AZ3063" s="6"/>
      <c r="BA3063" s="6"/>
      <c r="BB3063" s="6"/>
      <c r="BC3063" s="6"/>
      <c r="BD3063" s="6"/>
      <c r="BE3063" s="6"/>
      <c r="BF3063" s="6"/>
      <c r="BG3063" s="6"/>
      <c r="BH3063" s="6"/>
      <c r="BI3063" s="6"/>
      <c r="BJ3063" s="6"/>
      <c r="BK3063" s="6"/>
    </row>
    <row r="3064" spans="34:63" s="19" customFormat="1">
      <c r="AH3064" s="6"/>
      <c r="AI3064" s="6"/>
      <c r="AJ3064" s="6"/>
      <c r="AK3064" s="6"/>
      <c r="AL3064" s="6"/>
      <c r="AM3064" s="6"/>
      <c r="AN3064" s="6"/>
      <c r="AO3064" s="6"/>
      <c r="AP3064" s="6"/>
      <c r="AQ3064" s="6"/>
      <c r="AR3064" s="6"/>
      <c r="AS3064" s="6"/>
      <c r="AT3064" s="6"/>
      <c r="AU3064" s="6"/>
      <c r="AV3064" s="6"/>
      <c r="AW3064" s="6"/>
      <c r="AX3064" s="6"/>
      <c r="AY3064" s="6"/>
      <c r="AZ3064" s="6"/>
      <c r="BA3064" s="6"/>
      <c r="BB3064" s="6"/>
      <c r="BC3064" s="6"/>
      <c r="BD3064" s="6"/>
      <c r="BE3064" s="6"/>
      <c r="BF3064" s="6"/>
      <c r="BG3064" s="6"/>
      <c r="BH3064" s="6"/>
      <c r="BI3064" s="6"/>
      <c r="BJ3064" s="6"/>
      <c r="BK3064" s="6"/>
    </row>
    <row r="3065" spans="34:63" s="19" customFormat="1">
      <c r="AH3065" s="6"/>
      <c r="AI3065" s="6"/>
      <c r="AJ3065" s="6"/>
      <c r="AK3065" s="6"/>
      <c r="AL3065" s="6"/>
      <c r="AM3065" s="6"/>
      <c r="AN3065" s="6"/>
      <c r="AO3065" s="6"/>
      <c r="AP3065" s="6"/>
      <c r="AQ3065" s="6"/>
      <c r="AR3065" s="6"/>
      <c r="AS3065" s="6"/>
      <c r="AT3065" s="6"/>
      <c r="AU3065" s="6"/>
      <c r="AV3065" s="6"/>
      <c r="AW3065" s="6"/>
      <c r="AX3065" s="6"/>
      <c r="AY3065" s="6"/>
      <c r="AZ3065" s="6"/>
      <c r="BA3065" s="6"/>
      <c r="BB3065" s="6"/>
      <c r="BC3065" s="6"/>
      <c r="BD3065" s="6"/>
      <c r="BE3065" s="6"/>
      <c r="BF3065" s="6"/>
      <c r="BG3065" s="6"/>
      <c r="BH3065" s="6"/>
      <c r="BI3065" s="6"/>
      <c r="BJ3065" s="6"/>
      <c r="BK3065" s="6"/>
    </row>
    <row r="3066" spans="34:63" s="19" customFormat="1">
      <c r="AH3066" s="6"/>
      <c r="AI3066" s="6"/>
      <c r="AJ3066" s="6"/>
      <c r="AK3066" s="6"/>
      <c r="AL3066" s="6"/>
      <c r="AM3066" s="6"/>
      <c r="AN3066" s="6"/>
      <c r="AO3066" s="6"/>
      <c r="AP3066" s="6"/>
      <c r="AQ3066" s="6"/>
      <c r="AR3066" s="6"/>
      <c r="AS3066" s="6"/>
      <c r="AT3066" s="6"/>
      <c r="AU3066" s="6"/>
      <c r="AV3066" s="6"/>
      <c r="AW3066" s="6"/>
      <c r="AX3066" s="6"/>
      <c r="AY3066" s="6"/>
      <c r="AZ3066" s="6"/>
      <c r="BA3066" s="6"/>
      <c r="BB3066" s="6"/>
      <c r="BC3066" s="6"/>
      <c r="BD3066" s="6"/>
      <c r="BE3066" s="6"/>
      <c r="BF3066" s="6"/>
      <c r="BG3066" s="6"/>
      <c r="BH3066" s="6"/>
      <c r="BI3066" s="6"/>
      <c r="BJ3066" s="6"/>
      <c r="BK3066" s="6"/>
    </row>
    <row r="3067" spans="34:63" s="19" customFormat="1">
      <c r="AH3067" s="6"/>
      <c r="AI3067" s="6"/>
      <c r="AJ3067" s="6"/>
      <c r="AK3067" s="6"/>
      <c r="AL3067" s="6"/>
      <c r="AM3067" s="6"/>
      <c r="AN3067" s="6"/>
      <c r="AO3067" s="6"/>
      <c r="AP3067" s="6"/>
      <c r="AQ3067" s="6"/>
      <c r="AR3067" s="6"/>
      <c r="AS3067" s="6"/>
      <c r="AT3067" s="6"/>
      <c r="AU3067" s="6"/>
      <c r="AV3067" s="6"/>
      <c r="AW3067" s="6"/>
      <c r="AX3067" s="6"/>
      <c r="AY3067" s="6"/>
      <c r="AZ3067" s="6"/>
      <c r="BA3067" s="6"/>
      <c r="BB3067" s="6"/>
      <c r="BC3067" s="6"/>
      <c r="BD3067" s="6"/>
      <c r="BE3067" s="6"/>
      <c r="BF3067" s="6"/>
      <c r="BG3067" s="6"/>
      <c r="BH3067" s="6"/>
      <c r="BI3067" s="6"/>
      <c r="BJ3067" s="6"/>
      <c r="BK3067" s="6"/>
    </row>
    <row r="3068" spans="34:63" s="19" customFormat="1">
      <c r="AH3068" s="6"/>
      <c r="AI3068" s="6"/>
      <c r="AJ3068" s="6"/>
      <c r="AK3068" s="6"/>
      <c r="AL3068" s="6"/>
      <c r="AM3068" s="6"/>
      <c r="AN3068" s="6"/>
      <c r="AO3068" s="6"/>
      <c r="AP3068" s="6"/>
      <c r="AQ3068" s="6"/>
      <c r="AR3068" s="6"/>
      <c r="AS3068" s="6"/>
      <c r="AT3068" s="6"/>
      <c r="AU3068" s="6"/>
      <c r="AV3068" s="6"/>
      <c r="AW3068" s="6"/>
      <c r="AX3068" s="6"/>
      <c r="AY3068" s="6"/>
      <c r="AZ3068" s="6"/>
      <c r="BA3068" s="6"/>
      <c r="BB3068" s="6"/>
      <c r="BC3068" s="6"/>
      <c r="BD3068" s="6"/>
      <c r="BE3068" s="6"/>
      <c r="BF3068" s="6"/>
      <c r="BG3068" s="6"/>
      <c r="BH3068" s="6"/>
      <c r="BI3068" s="6"/>
      <c r="BJ3068" s="6"/>
      <c r="BK3068" s="6"/>
    </row>
    <row r="3069" spans="34:63" s="19" customFormat="1">
      <c r="AH3069" s="6"/>
      <c r="AI3069" s="6"/>
      <c r="AJ3069" s="6"/>
      <c r="AK3069" s="6"/>
      <c r="AL3069" s="6"/>
      <c r="AM3069" s="6"/>
      <c r="AN3069" s="6"/>
      <c r="AO3069" s="6"/>
      <c r="AP3069" s="6"/>
      <c r="AQ3069" s="6"/>
      <c r="AR3069" s="6"/>
      <c r="AS3069" s="6"/>
      <c r="AT3069" s="6"/>
      <c r="AU3069" s="6"/>
      <c r="AV3069" s="6"/>
      <c r="AW3069" s="6"/>
      <c r="AX3069" s="6"/>
      <c r="AY3069" s="6"/>
      <c r="AZ3069" s="6"/>
      <c r="BA3069" s="6"/>
      <c r="BB3069" s="6"/>
      <c r="BC3069" s="6"/>
      <c r="BD3069" s="6"/>
      <c r="BE3069" s="6"/>
      <c r="BF3069" s="6"/>
      <c r="BG3069" s="6"/>
      <c r="BH3069" s="6"/>
      <c r="BI3069" s="6"/>
      <c r="BJ3069" s="6"/>
      <c r="BK3069" s="6"/>
    </row>
    <row r="3070" spans="34:63" s="19" customFormat="1">
      <c r="AH3070" s="6"/>
      <c r="AI3070" s="6"/>
      <c r="AJ3070" s="6"/>
      <c r="AK3070" s="6"/>
      <c r="AL3070" s="6"/>
      <c r="AM3070" s="6"/>
      <c r="AN3070" s="6"/>
      <c r="AO3070" s="6"/>
      <c r="AP3070" s="6"/>
      <c r="AQ3070" s="6"/>
      <c r="AR3070" s="6"/>
      <c r="AS3070" s="6"/>
      <c r="AT3070" s="6"/>
      <c r="AU3070" s="6"/>
      <c r="AV3070" s="6"/>
      <c r="AW3070" s="6"/>
      <c r="AX3070" s="6"/>
      <c r="AY3070" s="6"/>
      <c r="AZ3070" s="6"/>
      <c r="BA3070" s="6"/>
      <c r="BB3070" s="6"/>
      <c r="BC3070" s="6"/>
      <c r="BD3070" s="6"/>
      <c r="BE3070" s="6"/>
      <c r="BF3070" s="6"/>
      <c r="BG3070" s="6"/>
      <c r="BH3070" s="6"/>
      <c r="BI3070" s="6"/>
      <c r="BJ3070" s="6"/>
      <c r="BK3070" s="6"/>
    </row>
    <row r="3071" spans="34:63" s="19" customFormat="1">
      <c r="AH3071" s="6"/>
      <c r="AI3071" s="6"/>
      <c r="AJ3071" s="6"/>
      <c r="AK3071" s="6"/>
      <c r="AL3071" s="6"/>
      <c r="AM3071" s="6"/>
      <c r="AN3071" s="6"/>
      <c r="AO3071" s="6"/>
      <c r="AP3071" s="6"/>
      <c r="AQ3071" s="6"/>
      <c r="AR3071" s="6"/>
      <c r="AS3071" s="6"/>
      <c r="AT3071" s="6"/>
      <c r="AU3071" s="6"/>
      <c r="AV3071" s="6"/>
      <c r="AW3071" s="6"/>
      <c r="AX3071" s="6"/>
      <c r="AY3071" s="6"/>
      <c r="AZ3071" s="6"/>
      <c r="BA3071" s="6"/>
      <c r="BB3071" s="6"/>
      <c r="BC3071" s="6"/>
      <c r="BD3071" s="6"/>
      <c r="BE3071" s="6"/>
      <c r="BF3071" s="6"/>
      <c r="BG3071" s="6"/>
      <c r="BH3071" s="6"/>
      <c r="BI3071" s="6"/>
      <c r="BJ3071" s="6"/>
      <c r="BK3071" s="6"/>
    </row>
    <row r="3072" spans="34:63" s="19" customFormat="1">
      <c r="AH3072" s="6"/>
      <c r="AI3072" s="6"/>
      <c r="AJ3072" s="6"/>
      <c r="AK3072" s="6"/>
      <c r="AL3072" s="6"/>
      <c r="AM3072" s="6"/>
      <c r="AN3072" s="6"/>
      <c r="AO3072" s="6"/>
      <c r="AP3072" s="6"/>
      <c r="AQ3072" s="6"/>
      <c r="AR3072" s="6"/>
      <c r="AS3072" s="6"/>
      <c r="AT3072" s="6"/>
      <c r="AU3072" s="6"/>
      <c r="AV3072" s="6"/>
      <c r="AW3072" s="6"/>
      <c r="AX3072" s="6"/>
      <c r="AY3072" s="6"/>
      <c r="AZ3072" s="6"/>
      <c r="BA3072" s="6"/>
      <c r="BB3072" s="6"/>
      <c r="BC3072" s="6"/>
      <c r="BD3072" s="6"/>
      <c r="BE3072" s="6"/>
      <c r="BF3072" s="6"/>
      <c r="BG3072" s="6"/>
      <c r="BH3072" s="6"/>
      <c r="BI3072" s="6"/>
      <c r="BJ3072" s="6"/>
      <c r="BK3072" s="6"/>
    </row>
    <row r="3073" spans="34:63" s="19" customFormat="1">
      <c r="AH3073" s="6"/>
      <c r="AI3073" s="6"/>
      <c r="AJ3073" s="6"/>
      <c r="AK3073" s="6"/>
      <c r="AL3073" s="6"/>
      <c r="AM3073" s="6"/>
      <c r="AN3073" s="6"/>
      <c r="AO3073" s="6"/>
      <c r="AP3073" s="6"/>
      <c r="AQ3073" s="6"/>
      <c r="AR3073" s="6"/>
      <c r="AS3073" s="6"/>
      <c r="AT3073" s="6"/>
      <c r="AU3073" s="6"/>
      <c r="AV3073" s="6"/>
      <c r="AW3073" s="6"/>
      <c r="AX3073" s="6"/>
      <c r="AY3073" s="6"/>
      <c r="AZ3073" s="6"/>
      <c r="BA3073" s="6"/>
      <c r="BB3073" s="6"/>
      <c r="BC3073" s="6"/>
      <c r="BD3073" s="6"/>
      <c r="BE3073" s="6"/>
      <c r="BF3073" s="6"/>
      <c r="BG3073" s="6"/>
      <c r="BH3073" s="6"/>
      <c r="BI3073" s="6"/>
      <c r="BJ3073" s="6"/>
      <c r="BK3073" s="6"/>
    </row>
    <row r="3074" spans="34:63" s="19" customFormat="1">
      <c r="AH3074" s="6"/>
      <c r="AI3074" s="6"/>
      <c r="AJ3074" s="6"/>
      <c r="AK3074" s="6"/>
      <c r="AL3074" s="6"/>
      <c r="AM3074" s="6"/>
      <c r="AN3074" s="6"/>
      <c r="AO3074" s="6"/>
      <c r="AP3074" s="6"/>
      <c r="AQ3074" s="6"/>
      <c r="AR3074" s="6"/>
      <c r="AS3074" s="6"/>
      <c r="AT3074" s="6"/>
      <c r="AU3074" s="6"/>
      <c r="AV3074" s="6"/>
      <c r="AW3074" s="6"/>
      <c r="AX3074" s="6"/>
      <c r="AY3074" s="6"/>
      <c r="AZ3074" s="6"/>
      <c r="BA3074" s="6"/>
      <c r="BB3074" s="6"/>
      <c r="BC3074" s="6"/>
      <c r="BD3074" s="6"/>
      <c r="BE3074" s="6"/>
      <c r="BF3074" s="6"/>
      <c r="BG3074" s="6"/>
      <c r="BH3074" s="6"/>
      <c r="BI3074" s="6"/>
      <c r="BJ3074" s="6"/>
      <c r="BK3074" s="6"/>
    </row>
    <row r="3075" spans="34:63" s="19" customFormat="1">
      <c r="AH3075" s="6"/>
      <c r="AI3075" s="6"/>
      <c r="AJ3075" s="6"/>
      <c r="AK3075" s="6"/>
      <c r="AL3075" s="6"/>
      <c r="AM3075" s="6"/>
      <c r="AN3075" s="6"/>
      <c r="AO3075" s="6"/>
      <c r="AP3075" s="6"/>
      <c r="AQ3075" s="6"/>
      <c r="AR3075" s="6"/>
      <c r="AS3075" s="6"/>
      <c r="AT3075" s="6"/>
      <c r="AU3075" s="6"/>
      <c r="AV3075" s="6"/>
      <c r="AW3075" s="6"/>
      <c r="AX3075" s="6"/>
      <c r="AY3075" s="6"/>
      <c r="AZ3075" s="6"/>
      <c r="BA3075" s="6"/>
      <c r="BB3075" s="6"/>
      <c r="BC3075" s="6"/>
      <c r="BD3075" s="6"/>
      <c r="BE3075" s="6"/>
      <c r="BF3075" s="6"/>
      <c r="BG3075" s="6"/>
      <c r="BH3075" s="6"/>
      <c r="BI3075" s="6"/>
      <c r="BJ3075" s="6"/>
      <c r="BK3075" s="6"/>
    </row>
    <row r="3076" spans="34:63" s="19" customFormat="1">
      <c r="AH3076" s="6"/>
      <c r="AI3076" s="6"/>
      <c r="AJ3076" s="6"/>
      <c r="AK3076" s="6"/>
      <c r="AL3076" s="6"/>
      <c r="AM3076" s="6"/>
      <c r="AN3076" s="6"/>
      <c r="AO3076" s="6"/>
      <c r="AP3076" s="6"/>
      <c r="AQ3076" s="6"/>
      <c r="AR3076" s="6"/>
      <c r="AS3076" s="6"/>
      <c r="AT3076" s="6"/>
      <c r="AU3076" s="6"/>
      <c r="AV3076" s="6"/>
      <c r="AW3076" s="6"/>
      <c r="AX3076" s="6"/>
      <c r="AY3076" s="6"/>
      <c r="AZ3076" s="6"/>
      <c r="BA3076" s="6"/>
      <c r="BB3076" s="6"/>
      <c r="BC3076" s="6"/>
      <c r="BD3076" s="6"/>
      <c r="BE3076" s="6"/>
      <c r="BF3076" s="6"/>
      <c r="BG3076" s="6"/>
      <c r="BH3076" s="6"/>
      <c r="BI3076" s="6"/>
      <c r="BJ3076" s="6"/>
      <c r="BK3076" s="6"/>
    </row>
    <row r="3077" spans="34:63" s="19" customFormat="1">
      <c r="AH3077" s="6"/>
      <c r="AI3077" s="6"/>
      <c r="AJ3077" s="6"/>
      <c r="AK3077" s="6"/>
      <c r="AL3077" s="6"/>
      <c r="AM3077" s="6"/>
      <c r="AN3077" s="6"/>
      <c r="AO3077" s="6"/>
      <c r="AP3077" s="6"/>
      <c r="AQ3077" s="6"/>
      <c r="AR3077" s="6"/>
      <c r="AS3077" s="6"/>
      <c r="AT3077" s="6"/>
      <c r="AU3077" s="6"/>
      <c r="AV3077" s="6"/>
      <c r="AW3077" s="6"/>
      <c r="AX3077" s="6"/>
      <c r="AY3077" s="6"/>
      <c r="AZ3077" s="6"/>
      <c r="BA3077" s="6"/>
      <c r="BB3077" s="6"/>
      <c r="BC3077" s="6"/>
      <c r="BD3077" s="6"/>
      <c r="BE3077" s="6"/>
      <c r="BF3077" s="6"/>
      <c r="BG3077" s="6"/>
      <c r="BH3077" s="6"/>
      <c r="BI3077" s="6"/>
      <c r="BJ3077" s="6"/>
      <c r="BK3077" s="6"/>
    </row>
    <row r="3078" spans="34:63" s="19" customFormat="1">
      <c r="AH3078" s="6"/>
      <c r="AI3078" s="6"/>
      <c r="AJ3078" s="6"/>
      <c r="AK3078" s="6"/>
      <c r="AL3078" s="6"/>
      <c r="AM3078" s="6"/>
      <c r="AN3078" s="6"/>
      <c r="AO3078" s="6"/>
      <c r="AP3078" s="6"/>
      <c r="AQ3078" s="6"/>
      <c r="AR3078" s="6"/>
      <c r="AS3078" s="6"/>
      <c r="AT3078" s="6"/>
      <c r="AU3078" s="6"/>
      <c r="AV3078" s="6"/>
      <c r="AW3078" s="6"/>
      <c r="AX3078" s="6"/>
      <c r="AY3078" s="6"/>
      <c r="AZ3078" s="6"/>
      <c r="BA3078" s="6"/>
      <c r="BB3078" s="6"/>
      <c r="BC3078" s="6"/>
      <c r="BD3078" s="6"/>
      <c r="BE3078" s="6"/>
      <c r="BF3078" s="6"/>
      <c r="BG3078" s="6"/>
      <c r="BH3078" s="6"/>
      <c r="BI3078" s="6"/>
      <c r="BJ3078" s="6"/>
      <c r="BK3078" s="6"/>
    </row>
    <row r="3079" spans="34:63" s="19" customFormat="1">
      <c r="AH3079" s="6"/>
      <c r="AI3079" s="6"/>
      <c r="AJ3079" s="6"/>
      <c r="AK3079" s="6"/>
      <c r="AL3079" s="6"/>
      <c r="AM3079" s="6"/>
      <c r="AN3079" s="6"/>
      <c r="AO3079" s="6"/>
      <c r="AP3079" s="6"/>
      <c r="AQ3079" s="6"/>
      <c r="AR3079" s="6"/>
      <c r="AS3079" s="6"/>
      <c r="AT3079" s="6"/>
      <c r="AU3079" s="6"/>
      <c r="AV3079" s="6"/>
      <c r="AW3079" s="6"/>
      <c r="AX3079" s="6"/>
      <c r="AY3079" s="6"/>
      <c r="AZ3079" s="6"/>
      <c r="BA3079" s="6"/>
      <c r="BB3079" s="6"/>
      <c r="BC3079" s="6"/>
      <c r="BD3079" s="6"/>
      <c r="BE3079" s="6"/>
      <c r="BF3079" s="6"/>
      <c r="BG3079" s="6"/>
      <c r="BH3079" s="6"/>
      <c r="BI3079" s="6"/>
      <c r="BJ3079" s="6"/>
      <c r="BK3079" s="6"/>
    </row>
    <row r="3080" spans="34:63" s="19" customFormat="1">
      <c r="AH3080" s="6"/>
      <c r="AI3080" s="6"/>
      <c r="AJ3080" s="6"/>
      <c r="AK3080" s="6"/>
      <c r="AL3080" s="6"/>
      <c r="AM3080" s="6"/>
      <c r="AN3080" s="6"/>
      <c r="AO3080" s="6"/>
      <c r="AP3080" s="6"/>
      <c r="AQ3080" s="6"/>
      <c r="AR3080" s="6"/>
      <c r="AS3080" s="6"/>
      <c r="AT3080" s="6"/>
      <c r="AU3080" s="6"/>
      <c r="AV3080" s="6"/>
      <c r="AW3080" s="6"/>
      <c r="AX3080" s="6"/>
      <c r="AY3080" s="6"/>
      <c r="AZ3080" s="6"/>
      <c r="BA3080" s="6"/>
      <c r="BB3080" s="6"/>
      <c r="BC3080" s="6"/>
      <c r="BD3080" s="6"/>
      <c r="BE3080" s="6"/>
      <c r="BF3080" s="6"/>
      <c r="BG3080" s="6"/>
      <c r="BH3080" s="6"/>
      <c r="BI3080" s="6"/>
      <c r="BJ3080" s="6"/>
      <c r="BK3080" s="6"/>
    </row>
    <row r="3081" spans="34:63" s="19" customFormat="1">
      <c r="AH3081" s="6"/>
      <c r="AI3081" s="6"/>
      <c r="AJ3081" s="6"/>
      <c r="AK3081" s="6"/>
      <c r="AL3081" s="6"/>
      <c r="AM3081" s="6"/>
      <c r="AN3081" s="6"/>
      <c r="AO3081" s="6"/>
      <c r="AP3081" s="6"/>
      <c r="AQ3081" s="6"/>
      <c r="AR3081" s="6"/>
      <c r="AS3081" s="6"/>
      <c r="AT3081" s="6"/>
      <c r="AU3081" s="6"/>
      <c r="AV3081" s="6"/>
      <c r="AW3081" s="6"/>
      <c r="AX3081" s="6"/>
      <c r="AY3081" s="6"/>
      <c r="AZ3081" s="6"/>
      <c r="BA3081" s="6"/>
      <c r="BB3081" s="6"/>
      <c r="BC3081" s="6"/>
      <c r="BD3081" s="6"/>
      <c r="BE3081" s="6"/>
      <c r="BF3081" s="6"/>
      <c r="BG3081" s="6"/>
      <c r="BH3081" s="6"/>
      <c r="BI3081" s="6"/>
      <c r="BJ3081" s="6"/>
      <c r="BK3081" s="6"/>
    </row>
    <row r="3082" spans="34:63" s="19" customFormat="1">
      <c r="AH3082" s="6"/>
      <c r="AI3082" s="6"/>
      <c r="AJ3082" s="6"/>
      <c r="AK3082" s="6"/>
      <c r="AL3082" s="6"/>
      <c r="AM3082" s="6"/>
      <c r="AN3082" s="6"/>
      <c r="AO3082" s="6"/>
      <c r="AP3082" s="6"/>
      <c r="AQ3082" s="6"/>
      <c r="AR3082" s="6"/>
      <c r="AS3082" s="6"/>
      <c r="AT3082" s="6"/>
      <c r="AU3082" s="6"/>
      <c r="AV3082" s="6"/>
      <c r="AW3082" s="6"/>
      <c r="AX3082" s="6"/>
      <c r="AY3082" s="6"/>
      <c r="AZ3082" s="6"/>
      <c r="BA3082" s="6"/>
      <c r="BB3082" s="6"/>
      <c r="BC3082" s="6"/>
      <c r="BD3082" s="6"/>
      <c r="BE3082" s="6"/>
      <c r="BF3082" s="6"/>
      <c r="BG3082" s="6"/>
      <c r="BH3082" s="6"/>
      <c r="BI3082" s="6"/>
      <c r="BJ3082" s="6"/>
      <c r="BK3082" s="6"/>
    </row>
    <row r="3083" spans="34:63" s="19" customFormat="1">
      <c r="AH3083" s="6"/>
      <c r="AI3083" s="6"/>
      <c r="AJ3083" s="6"/>
      <c r="AK3083" s="6"/>
      <c r="AL3083" s="6"/>
      <c r="AM3083" s="6"/>
      <c r="AN3083" s="6"/>
      <c r="AO3083" s="6"/>
      <c r="AP3083" s="6"/>
      <c r="AQ3083" s="6"/>
      <c r="AR3083" s="6"/>
      <c r="AS3083" s="6"/>
      <c r="AT3083" s="6"/>
      <c r="AU3083" s="6"/>
      <c r="AV3083" s="6"/>
      <c r="AW3083" s="6"/>
      <c r="AX3083" s="6"/>
      <c r="AY3083" s="6"/>
      <c r="AZ3083" s="6"/>
      <c r="BA3083" s="6"/>
      <c r="BB3083" s="6"/>
      <c r="BC3083" s="6"/>
      <c r="BD3083" s="6"/>
      <c r="BE3083" s="6"/>
      <c r="BF3083" s="6"/>
      <c r="BG3083" s="6"/>
      <c r="BH3083" s="6"/>
      <c r="BI3083" s="6"/>
      <c r="BJ3083" s="6"/>
      <c r="BK3083" s="6"/>
    </row>
    <row r="3084" spans="34:63" s="19" customFormat="1">
      <c r="AH3084" s="6"/>
      <c r="AI3084" s="6"/>
      <c r="AJ3084" s="6"/>
      <c r="AK3084" s="6"/>
      <c r="AL3084" s="6"/>
      <c r="AM3084" s="6"/>
      <c r="AN3084" s="6"/>
      <c r="AO3084" s="6"/>
      <c r="AP3084" s="6"/>
      <c r="AQ3084" s="6"/>
      <c r="AR3084" s="6"/>
      <c r="AS3084" s="6"/>
      <c r="AT3084" s="6"/>
      <c r="AU3084" s="6"/>
      <c r="AV3084" s="6"/>
      <c r="AW3084" s="6"/>
      <c r="AX3084" s="6"/>
      <c r="AY3084" s="6"/>
      <c r="AZ3084" s="6"/>
      <c r="BA3084" s="6"/>
      <c r="BB3084" s="6"/>
      <c r="BC3084" s="6"/>
      <c r="BD3084" s="6"/>
      <c r="BE3084" s="6"/>
      <c r="BF3084" s="6"/>
      <c r="BG3084" s="6"/>
      <c r="BH3084" s="6"/>
      <c r="BI3084" s="6"/>
      <c r="BJ3084" s="6"/>
      <c r="BK3084" s="6"/>
    </row>
    <row r="3085" spans="34:63" s="19" customFormat="1">
      <c r="AH3085" s="6"/>
      <c r="AI3085" s="6"/>
      <c r="AJ3085" s="6"/>
      <c r="AK3085" s="6"/>
      <c r="AL3085" s="6"/>
      <c r="AM3085" s="6"/>
      <c r="AN3085" s="6"/>
      <c r="AO3085" s="6"/>
      <c r="AP3085" s="6"/>
      <c r="AQ3085" s="6"/>
      <c r="AR3085" s="6"/>
      <c r="AS3085" s="6"/>
      <c r="AT3085" s="6"/>
      <c r="AU3085" s="6"/>
      <c r="AV3085" s="6"/>
      <c r="AW3085" s="6"/>
      <c r="AX3085" s="6"/>
      <c r="AY3085" s="6"/>
      <c r="AZ3085" s="6"/>
      <c r="BA3085" s="6"/>
      <c r="BB3085" s="6"/>
      <c r="BC3085" s="6"/>
      <c r="BD3085" s="6"/>
      <c r="BE3085" s="6"/>
      <c r="BF3085" s="6"/>
      <c r="BG3085" s="6"/>
      <c r="BH3085" s="6"/>
      <c r="BI3085" s="6"/>
      <c r="BJ3085" s="6"/>
      <c r="BK3085" s="6"/>
    </row>
    <row r="3086" spans="34:63" s="19" customFormat="1">
      <c r="AH3086" s="6"/>
      <c r="AI3086" s="6"/>
      <c r="AJ3086" s="6"/>
      <c r="AK3086" s="6"/>
      <c r="AL3086" s="6"/>
      <c r="AM3086" s="6"/>
      <c r="AN3086" s="6"/>
      <c r="AO3086" s="6"/>
      <c r="AP3086" s="6"/>
      <c r="AQ3086" s="6"/>
      <c r="AR3086" s="6"/>
      <c r="AS3086" s="6"/>
      <c r="AT3086" s="6"/>
      <c r="AU3086" s="6"/>
      <c r="AV3086" s="6"/>
      <c r="AW3086" s="6"/>
      <c r="AX3086" s="6"/>
      <c r="AY3086" s="6"/>
      <c r="AZ3086" s="6"/>
      <c r="BA3086" s="6"/>
      <c r="BB3086" s="6"/>
      <c r="BC3086" s="6"/>
      <c r="BD3086" s="6"/>
      <c r="BE3086" s="6"/>
      <c r="BF3086" s="6"/>
      <c r="BG3086" s="6"/>
      <c r="BH3086" s="6"/>
      <c r="BI3086" s="6"/>
      <c r="BJ3086" s="6"/>
      <c r="BK3086" s="6"/>
    </row>
    <row r="3087" spans="34:63" s="19" customFormat="1">
      <c r="AH3087" s="6"/>
      <c r="AI3087" s="6"/>
      <c r="AJ3087" s="6"/>
      <c r="AK3087" s="6"/>
      <c r="AL3087" s="6"/>
      <c r="AM3087" s="6"/>
      <c r="AN3087" s="6"/>
      <c r="AO3087" s="6"/>
      <c r="AP3087" s="6"/>
      <c r="AQ3087" s="6"/>
      <c r="AR3087" s="6"/>
      <c r="AS3087" s="6"/>
      <c r="AT3087" s="6"/>
      <c r="AU3087" s="6"/>
      <c r="AV3087" s="6"/>
      <c r="AW3087" s="6"/>
      <c r="AX3087" s="6"/>
      <c r="AY3087" s="6"/>
      <c r="AZ3087" s="6"/>
      <c r="BA3087" s="6"/>
      <c r="BB3087" s="6"/>
      <c r="BC3087" s="6"/>
      <c r="BD3087" s="6"/>
      <c r="BE3087" s="6"/>
      <c r="BF3087" s="6"/>
      <c r="BG3087" s="6"/>
      <c r="BH3087" s="6"/>
      <c r="BI3087" s="6"/>
      <c r="BJ3087" s="6"/>
      <c r="BK3087" s="6"/>
    </row>
    <row r="3088" spans="34:63" s="19" customFormat="1">
      <c r="AH3088" s="6"/>
      <c r="AI3088" s="6"/>
      <c r="AJ3088" s="6"/>
      <c r="AK3088" s="6"/>
      <c r="AL3088" s="6"/>
      <c r="AM3088" s="6"/>
      <c r="AN3088" s="6"/>
      <c r="AO3088" s="6"/>
      <c r="AP3088" s="6"/>
      <c r="AQ3088" s="6"/>
      <c r="AR3088" s="6"/>
      <c r="AS3088" s="6"/>
      <c r="AT3088" s="6"/>
      <c r="AU3088" s="6"/>
      <c r="AV3088" s="6"/>
      <c r="AW3088" s="6"/>
      <c r="AX3088" s="6"/>
      <c r="AY3088" s="6"/>
      <c r="AZ3088" s="6"/>
      <c r="BA3088" s="6"/>
      <c r="BB3088" s="6"/>
      <c r="BC3088" s="6"/>
      <c r="BD3088" s="6"/>
      <c r="BE3088" s="6"/>
      <c r="BF3088" s="6"/>
      <c r="BG3088" s="6"/>
      <c r="BH3088" s="6"/>
      <c r="BI3088" s="6"/>
      <c r="BJ3088" s="6"/>
      <c r="BK3088" s="6"/>
    </row>
    <row r="3089" spans="34:63" s="19" customFormat="1">
      <c r="AH3089" s="6"/>
      <c r="AI3089" s="6"/>
      <c r="AJ3089" s="6"/>
      <c r="AK3089" s="6"/>
      <c r="AL3089" s="6"/>
      <c r="AM3089" s="6"/>
      <c r="AN3089" s="6"/>
      <c r="AO3089" s="6"/>
      <c r="AP3089" s="6"/>
      <c r="AQ3089" s="6"/>
      <c r="AR3089" s="6"/>
      <c r="AS3089" s="6"/>
      <c r="AT3089" s="6"/>
      <c r="AU3089" s="6"/>
      <c r="AV3089" s="6"/>
      <c r="AW3089" s="6"/>
      <c r="AX3089" s="6"/>
      <c r="AY3089" s="6"/>
      <c r="AZ3089" s="6"/>
      <c r="BA3089" s="6"/>
      <c r="BB3089" s="6"/>
      <c r="BC3089" s="6"/>
      <c r="BD3089" s="6"/>
      <c r="BE3089" s="6"/>
      <c r="BF3089" s="6"/>
      <c r="BG3089" s="6"/>
      <c r="BH3089" s="6"/>
      <c r="BI3089" s="6"/>
      <c r="BJ3089" s="6"/>
      <c r="BK3089" s="6"/>
    </row>
    <row r="3090" spans="34:63" s="19" customFormat="1">
      <c r="AH3090" s="6"/>
      <c r="AI3090" s="6"/>
      <c r="AJ3090" s="6"/>
      <c r="AK3090" s="6"/>
      <c r="AL3090" s="6"/>
      <c r="AM3090" s="6"/>
      <c r="AN3090" s="6"/>
      <c r="AO3090" s="6"/>
      <c r="AP3090" s="6"/>
      <c r="AQ3090" s="6"/>
      <c r="AR3090" s="6"/>
      <c r="AS3090" s="6"/>
      <c r="AT3090" s="6"/>
      <c r="AU3090" s="6"/>
      <c r="AV3090" s="6"/>
      <c r="AW3090" s="6"/>
      <c r="AX3090" s="6"/>
      <c r="AY3090" s="6"/>
      <c r="AZ3090" s="6"/>
      <c r="BA3090" s="6"/>
      <c r="BB3090" s="6"/>
      <c r="BC3090" s="6"/>
      <c r="BD3090" s="6"/>
      <c r="BE3090" s="6"/>
      <c r="BF3090" s="6"/>
      <c r="BG3090" s="6"/>
      <c r="BH3090" s="6"/>
      <c r="BI3090" s="6"/>
      <c r="BJ3090" s="6"/>
      <c r="BK3090" s="6"/>
    </row>
    <row r="3091" spans="34:63" s="19" customFormat="1">
      <c r="AH3091" s="6"/>
      <c r="AI3091" s="6"/>
      <c r="AJ3091" s="6"/>
      <c r="AK3091" s="6"/>
      <c r="AL3091" s="6"/>
      <c r="AM3091" s="6"/>
      <c r="AN3091" s="6"/>
      <c r="AO3091" s="6"/>
      <c r="AP3091" s="6"/>
      <c r="AQ3091" s="6"/>
      <c r="AR3091" s="6"/>
      <c r="AS3091" s="6"/>
      <c r="AT3091" s="6"/>
      <c r="AU3091" s="6"/>
      <c r="AV3091" s="6"/>
      <c r="AW3091" s="6"/>
      <c r="AX3091" s="6"/>
      <c r="AY3091" s="6"/>
      <c r="AZ3091" s="6"/>
      <c r="BA3091" s="6"/>
      <c r="BB3091" s="6"/>
      <c r="BC3091" s="6"/>
      <c r="BD3091" s="6"/>
      <c r="BE3091" s="6"/>
      <c r="BF3091" s="6"/>
      <c r="BG3091" s="6"/>
      <c r="BH3091" s="6"/>
      <c r="BI3091" s="6"/>
      <c r="BJ3091" s="6"/>
      <c r="BK3091" s="6"/>
    </row>
    <row r="3092" spans="34:63" s="19" customFormat="1">
      <c r="AH3092" s="6"/>
      <c r="AI3092" s="6"/>
      <c r="AJ3092" s="6"/>
      <c r="AK3092" s="6"/>
      <c r="AL3092" s="6"/>
      <c r="AM3092" s="6"/>
      <c r="AN3092" s="6"/>
      <c r="AO3092" s="6"/>
      <c r="AP3092" s="6"/>
      <c r="AQ3092" s="6"/>
      <c r="AR3092" s="6"/>
      <c r="AS3092" s="6"/>
      <c r="AT3092" s="6"/>
      <c r="AU3092" s="6"/>
      <c r="AV3092" s="6"/>
      <c r="AW3092" s="6"/>
      <c r="AX3092" s="6"/>
      <c r="AY3092" s="6"/>
      <c r="AZ3092" s="6"/>
      <c r="BA3092" s="6"/>
      <c r="BB3092" s="6"/>
      <c r="BC3092" s="6"/>
      <c r="BD3092" s="6"/>
      <c r="BE3092" s="6"/>
      <c r="BF3092" s="6"/>
      <c r="BG3092" s="6"/>
      <c r="BH3092" s="6"/>
      <c r="BI3092" s="6"/>
      <c r="BJ3092" s="6"/>
      <c r="BK3092" s="6"/>
    </row>
    <row r="3093" spans="34:63" s="19" customFormat="1">
      <c r="AH3093" s="6"/>
      <c r="AI3093" s="6"/>
      <c r="AJ3093" s="6"/>
      <c r="AK3093" s="6"/>
      <c r="AL3093" s="6"/>
      <c r="AM3093" s="6"/>
      <c r="AN3093" s="6"/>
      <c r="AO3093" s="6"/>
      <c r="AP3093" s="6"/>
      <c r="AQ3093" s="6"/>
      <c r="AR3093" s="6"/>
      <c r="AS3093" s="6"/>
      <c r="AT3093" s="6"/>
      <c r="AU3093" s="6"/>
      <c r="AV3093" s="6"/>
      <c r="AW3093" s="6"/>
      <c r="AX3093" s="6"/>
      <c r="AY3093" s="6"/>
      <c r="AZ3093" s="6"/>
      <c r="BA3093" s="6"/>
      <c r="BB3093" s="6"/>
      <c r="BC3093" s="6"/>
      <c r="BD3093" s="6"/>
      <c r="BE3093" s="6"/>
      <c r="BF3093" s="6"/>
      <c r="BG3093" s="6"/>
      <c r="BH3093" s="6"/>
      <c r="BI3093" s="6"/>
      <c r="BJ3093" s="6"/>
      <c r="BK3093" s="6"/>
    </row>
    <row r="3094" spans="34:63" s="19" customFormat="1">
      <c r="AH3094" s="6"/>
      <c r="AI3094" s="6"/>
      <c r="AJ3094" s="6"/>
      <c r="AK3094" s="6"/>
      <c r="AL3094" s="6"/>
      <c r="AM3094" s="6"/>
      <c r="AN3094" s="6"/>
      <c r="AO3094" s="6"/>
      <c r="AP3094" s="6"/>
      <c r="AQ3094" s="6"/>
      <c r="AR3094" s="6"/>
      <c r="AS3094" s="6"/>
      <c r="AT3094" s="6"/>
      <c r="AU3094" s="6"/>
      <c r="AV3094" s="6"/>
      <c r="AW3094" s="6"/>
      <c r="AX3094" s="6"/>
      <c r="AY3094" s="6"/>
      <c r="AZ3094" s="6"/>
      <c r="BA3094" s="6"/>
      <c r="BB3094" s="6"/>
      <c r="BC3094" s="6"/>
      <c r="BD3094" s="6"/>
      <c r="BE3094" s="6"/>
      <c r="BF3094" s="6"/>
      <c r="BG3094" s="6"/>
      <c r="BH3094" s="6"/>
      <c r="BI3094" s="6"/>
      <c r="BJ3094" s="6"/>
      <c r="BK3094" s="6"/>
    </row>
    <row r="3095" spans="34:63" s="19" customFormat="1">
      <c r="AH3095" s="6"/>
      <c r="AI3095" s="6"/>
      <c r="AJ3095" s="6"/>
      <c r="AK3095" s="6"/>
      <c r="AL3095" s="6"/>
      <c r="AM3095" s="6"/>
      <c r="AN3095" s="6"/>
      <c r="AO3095" s="6"/>
      <c r="AP3095" s="6"/>
      <c r="AQ3095" s="6"/>
      <c r="AR3095" s="6"/>
      <c r="AS3095" s="6"/>
      <c r="AT3095" s="6"/>
      <c r="AU3095" s="6"/>
      <c r="AV3095" s="6"/>
      <c r="AW3095" s="6"/>
      <c r="AX3095" s="6"/>
      <c r="AY3095" s="6"/>
      <c r="AZ3095" s="6"/>
      <c r="BA3095" s="6"/>
      <c r="BB3095" s="6"/>
      <c r="BC3095" s="6"/>
      <c r="BD3095" s="6"/>
      <c r="BE3095" s="6"/>
      <c r="BF3095" s="6"/>
      <c r="BG3095" s="6"/>
      <c r="BH3095" s="6"/>
      <c r="BI3095" s="6"/>
      <c r="BJ3095" s="6"/>
      <c r="BK3095" s="6"/>
    </row>
    <row r="3096" spans="34:63" s="19" customFormat="1">
      <c r="AH3096" s="6"/>
      <c r="AI3096" s="6"/>
      <c r="AJ3096" s="6"/>
      <c r="AK3096" s="6"/>
      <c r="AL3096" s="6"/>
      <c r="AM3096" s="6"/>
      <c r="AN3096" s="6"/>
      <c r="AO3096" s="6"/>
      <c r="AP3096" s="6"/>
      <c r="AQ3096" s="6"/>
      <c r="AR3096" s="6"/>
      <c r="AS3096" s="6"/>
      <c r="AT3096" s="6"/>
      <c r="AU3096" s="6"/>
      <c r="AV3096" s="6"/>
      <c r="AW3096" s="6"/>
      <c r="AX3096" s="6"/>
      <c r="AY3096" s="6"/>
      <c r="AZ3096" s="6"/>
      <c r="BA3096" s="6"/>
      <c r="BB3096" s="6"/>
      <c r="BC3096" s="6"/>
      <c r="BD3096" s="6"/>
      <c r="BE3096" s="6"/>
      <c r="BF3096" s="6"/>
      <c r="BG3096" s="6"/>
      <c r="BH3096" s="6"/>
      <c r="BI3096" s="6"/>
      <c r="BJ3096" s="6"/>
      <c r="BK3096" s="6"/>
    </row>
    <row r="3097" spans="34:63" s="19" customFormat="1">
      <c r="AH3097" s="6"/>
      <c r="AI3097" s="6"/>
      <c r="AJ3097" s="6"/>
      <c r="AK3097" s="6"/>
      <c r="AL3097" s="6"/>
      <c r="AM3097" s="6"/>
      <c r="AN3097" s="6"/>
      <c r="AO3097" s="6"/>
      <c r="AP3097" s="6"/>
      <c r="AQ3097" s="6"/>
      <c r="AR3097" s="6"/>
      <c r="AS3097" s="6"/>
      <c r="AT3097" s="6"/>
      <c r="AU3097" s="6"/>
      <c r="AV3097" s="6"/>
      <c r="AW3097" s="6"/>
      <c r="AX3097" s="6"/>
      <c r="AY3097" s="6"/>
      <c r="AZ3097" s="6"/>
      <c r="BA3097" s="6"/>
      <c r="BB3097" s="6"/>
      <c r="BC3097" s="6"/>
      <c r="BD3097" s="6"/>
      <c r="BE3097" s="6"/>
      <c r="BF3097" s="6"/>
      <c r="BG3097" s="6"/>
      <c r="BH3097" s="6"/>
      <c r="BI3097" s="6"/>
      <c r="BJ3097" s="6"/>
      <c r="BK3097" s="6"/>
    </row>
    <row r="3098" spans="34:63" s="19" customFormat="1">
      <c r="AH3098" s="6"/>
      <c r="AI3098" s="6"/>
      <c r="AJ3098" s="6"/>
      <c r="AK3098" s="6"/>
      <c r="AL3098" s="6"/>
      <c r="AM3098" s="6"/>
      <c r="AN3098" s="6"/>
      <c r="AO3098" s="6"/>
      <c r="AP3098" s="6"/>
      <c r="AQ3098" s="6"/>
      <c r="AR3098" s="6"/>
      <c r="AS3098" s="6"/>
      <c r="AT3098" s="6"/>
      <c r="AU3098" s="6"/>
      <c r="AV3098" s="6"/>
      <c r="AW3098" s="6"/>
      <c r="AX3098" s="6"/>
      <c r="AY3098" s="6"/>
      <c r="AZ3098" s="6"/>
      <c r="BA3098" s="6"/>
      <c r="BB3098" s="6"/>
      <c r="BC3098" s="6"/>
      <c r="BD3098" s="6"/>
      <c r="BE3098" s="6"/>
      <c r="BF3098" s="6"/>
      <c r="BG3098" s="6"/>
      <c r="BH3098" s="6"/>
      <c r="BI3098" s="6"/>
      <c r="BJ3098" s="6"/>
      <c r="BK3098" s="6"/>
    </row>
    <row r="3099" spans="34:63" s="19" customFormat="1">
      <c r="AH3099" s="6"/>
      <c r="AI3099" s="6"/>
      <c r="AJ3099" s="6"/>
      <c r="AK3099" s="6"/>
      <c r="AL3099" s="6"/>
      <c r="AM3099" s="6"/>
      <c r="AN3099" s="6"/>
      <c r="AO3099" s="6"/>
      <c r="AP3099" s="6"/>
      <c r="AQ3099" s="6"/>
      <c r="AR3099" s="6"/>
      <c r="AS3099" s="6"/>
      <c r="AT3099" s="6"/>
      <c r="AU3099" s="6"/>
      <c r="AV3099" s="6"/>
      <c r="AW3099" s="6"/>
      <c r="AX3099" s="6"/>
      <c r="AY3099" s="6"/>
      <c r="AZ3099" s="6"/>
      <c r="BA3099" s="6"/>
      <c r="BB3099" s="6"/>
      <c r="BC3099" s="6"/>
      <c r="BD3099" s="6"/>
      <c r="BE3099" s="6"/>
      <c r="BF3099" s="6"/>
      <c r="BG3099" s="6"/>
      <c r="BH3099" s="6"/>
      <c r="BI3099" s="6"/>
      <c r="BJ3099" s="6"/>
      <c r="BK3099" s="6"/>
    </row>
    <row r="3100" spans="34:63" s="19" customFormat="1">
      <c r="AH3100" s="6"/>
      <c r="AI3100" s="6"/>
      <c r="AJ3100" s="6"/>
      <c r="AK3100" s="6"/>
      <c r="AL3100" s="6"/>
      <c r="AM3100" s="6"/>
      <c r="AN3100" s="6"/>
      <c r="AO3100" s="6"/>
      <c r="AP3100" s="6"/>
      <c r="AQ3100" s="6"/>
      <c r="AR3100" s="6"/>
      <c r="AS3100" s="6"/>
      <c r="AT3100" s="6"/>
      <c r="AU3100" s="6"/>
      <c r="AV3100" s="6"/>
      <c r="AW3100" s="6"/>
      <c r="AX3100" s="6"/>
      <c r="AY3100" s="6"/>
      <c r="AZ3100" s="6"/>
      <c r="BA3100" s="6"/>
      <c r="BB3100" s="6"/>
      <c r="BC3100" s="6"/>
      <c r="BD3100" s="6"/>
      <c r="BE3100" s="6"/>
      <c r="BF3100" s="6"/>
      <c r="BG3100" s="6"/>
      <c r="BH3100" s="6"/>
      <c r="BI3100" s="6"/>
      <c r="BJ3100" s="6"/>
      <c r="BK3100" s="6"/>
    </row>
    <row r="3101" spans="34:63" s="19" customFormat="1">
      <c r="AH3101" s="6"/>
      <c r="AI3101" s="6"/>
      <c r="AJ3101" s="6"/>
      <c r="AK3101" s="6"/>
      <c r="AL3101" s="6"/>
      <c r="AM3101" s="6"/>
      <c r="AN3101" s="6"/>
      <c r="AO3101" s="6"/>
      <c r="AP3101" s="6"/>
      <c r="AQ3101" s="6"/>
      <c r="AR3101" s="6"/>
      <c r="AS3101" s="6"/>
      <c r="AT3101" s="6"/>
      <c r="AU3101" s="6"/>
      <c r="AV3101" s="6"/>
      <c r="AW3101" s="6"/>
      <c r="AX3101" s="6"/>
      <c r="AY3101" s="6"/>
      <c r="AZ3101" s="6"/>
      <c r="BA3101" s="6"/>
      <c r="BB3101" s="6"/>
      <c r="BC3101" s="6"/>
      <c r="BD3101" s="6"/>
      <c r="BE3101" s="6"/>
      <c r="BF3101" s="6"/>
      <c r="BG3101" s="6"/>
      <c r="BH3101" s="6"/>
      <c r="BI3101" s="6"/>
      <c r="BJ3101" s="6"/>
      <c r="BK3101" s="6"/>
    </row>
    <row r="3102" spans="34:63" s="19" customFormat="1">
      <c r="AH3102" s="6"/>
      <c r="AI3102" s="6"/>
      <c r="AJ3102" s="6"/>
      <c r="AK3102" s="6"/>
      <c r="AL3102" s="6"/>
      <c r="AM3102" s="6"/>
      <c r="AN3102" s="6"/>
      <c r="AO3102" s="6"/>
      <c r="AP3102" s="6"/>
      <c r="AQ3102" s="6"/>
      <c r="AR3102" s="6"/>
      <c r="AS3102" s="6"/>
      <c r="AT3102" s="6"/>
      <c r="AU3102" s="6"/>
      <c r="AV3102" s="6"/>
      <c r="AW3102" s="6"/>
      <c r="AX3102" s="6"/>
      <c r="AY3102" s="6"/>
      <c r="AZ3102" s="6"/>
      <c r="BA3102" s="6"/>
      <c r="BB3102" s="6"/>
      <c r="BC3102" s="6"/>
      <c r="BD3102" s="6"/>
      <c r="BE3102" s="6"/>
      <c r="BF3102" s="6"/>
      <c r="BG3102" s="6"/>
      <c r="BH3102" s="6"/>
      <c r="BI3102" s="6"/>
      <c r="BJ3102" s="6"/>
      <c r="BK3102" s="6"/>
    </row>
    <row r="3103" spans="34:63" s="19" customFormat="1">
      <c r="AH3103" s="6"/>
      <c r="AI3103" s="6"/>
      <c r="AJ3103" s="6"/>
      <c r="AK3103" s="6"/>
      <c r="AL3103" s="6"/>
      <c r="AM3103" s="6"/>
      <c r="AN3103" s="6"/>
      <c r="AO3103" s="6"/>
      <c r="AP3103" s="6"/>
      <c r="AQ3103" s="6"/>
      <c r="AR3103" s="6"/>
      <c r="AS3103" s="6"/>
      <c r="AT3103" s="6"/>
      <c r="AU3103" s="6"/>
      <c r="AV3103" s="6"/>
      <c r="AW3103" s="6"/>
      <c r="AX3103" s="6"/>
      <c r="AY3103" s="6"/>
      <c r="AZ3103" s="6"/>
      <c r="BA3103" s="6"/>
      <c r="BB3103" s="6"/>
      <c r="BC3103" s="6"/>
      <c r="BD3103" s="6"/>
      <c r="BE3103" s="6"/>
      <c r="BF3103" s="6"/>
      <c r="BG3103" s="6"/>
      <c r="BH3103" s="6"/>
      <c r="BI3103" s="6"/>
      <c r="BJ3103" s="6"/>
      <c r="BK3103" s="6"/>
    </row>
    <row r="3104" spans="34:63" s="19" customFormat="1">
      <c r="AH3104" s="6"/>
      <c r="AI3104" s="6"/>
      <c r="AJ3104" s="6"/>
      <c r="AK3104" s="6"/>
      <c r="AL3104" s="6"/>
      <c r="AM3104" s="6"/>
      <c r="AN3104" s="6"/>
      <c r="AO3104" s="6"/>
      <c r="AP3104" s="6"/>
      <c r="AQ3104" s="6"/>
      <c r="AR3104" s="6"/>
      <c r="AS3104" s="6"/>
      <c r="AT3104" s="6"/>
      <c r="AU3104" s="6"/>
      <c r="AV3104" s="6"/>
      <c r="AW3104" s="6"/>
      <c r="AX3104" s="6"/>
      <c r="AY3104" s="6"/>
      <c r="AZ3104" s="6"/>
      <c r="BA3104" s="6"/>
      <c r="BB3104" s="6"/>
      <c r="BC3104" s="6"/>
      <c r="BD3104" s="6"/>
      <c r="BE3104" s="6"/>
      <c r="BF3104" s="6"/>
      <c r="BG3104" s="6"/>
      <c r="BH3104" s="6"/>
      <c r="BI3104" s="6"/>
      <c r="BJ3104" s="6"/>
      <c r="BK3104" s="6"/>
    </row>
    <row r="3105" spans="34:63" s="19" customFormat="1">
      <c r="AH3105" s="6"/>
      <c r="AI3105" s="6"/>
      <c r="AJ3105" s="6"/>
      <c r="AK3105" s="6"/>
      <c r="AL3105" s="6"/>
      <c r="AM3105" s="6"/>
      <c r="AN3105" s="6"/>
      <c r="AO3105" s="6"/>
      <c r="AP3105" s="6"/>
      <c r="AQ3105" s="6"/>
      <c r="AR3105" s="6"/>
      <c r="AS3105" s="6"/>
      <c r="AT3105" s="6"/>
      <c r="AU3105" s="6"/>
      <c r="AV3105" s="6"/>
      <c r="AW3105" s="6"/>
      <c r="AX3105" s="6"/>
      <c r="AY3105" s="6"/>
      <c r="AZ3105" s="6"/>
      <c r="BA3105" s="6"/>
      <c r="BB3105" s="6"/>
      <c r="BC3105" s="6"/>
      <c r="BD3105" s="6"/>
      <c r="BE3105" s="6"/>
      <c r="BF3105" s="6"/>
      <c r="BG3105" s="6"/>
      <c r="BH3105" s="6"/>
      <c r="BI3105" s="6"/>
      <c r="BJ3105" s="6"/>
      <c r="BK3105" s="6"/>
    </row>
    <row r="3106" spans="34:63" s="19" customFormat="1">
      <c r="AH3106" s="6"/>
      <c r="AI3106" s="6"/>
      <c r="AJ3106" s="6"/>
      <c r="AK3106" s="6"/>
      <c r="AL3106" s="6"/>
      <c r="AM3106" s="6"/>
      <c r="AN3106" s="6"/>
      <c r="AO3106" s="6"/>
      <c r="AP3106" s="6"/>
      <c r="AQ3106" s="6"/>
      <c r="AR3106" s="6"/>
      <c r="AS3106" s="6"/>
      <c r="AT3106" s="6"/>
      <c r="AU3106" s="6"/>
      <c r="AV3106" s="6"/>
      <c r="AW3106" s="6"/>
      <c r="AX3106" s="6"/>
      <c r="AY3106" s="6"/>
      <c r="AZ3106" s="6"/>
      <c r="BA3106" s="6"/>
      <c r="BB3106" s="6"/>
      <c r="BC3106" s="6"/>
      <c r="BD3106" s="6"/>
      <c r="BE3106" s="6"/>
      <c r="BF3106" s="6"/>
      <c r="BG3106" s="6"/>
      <c r="BH3106" s="6"/>
      <c r="BI3106" s="6"/>
      <c r="BJ3106" s="6"/>
      <c r="BK3106" s="6"/>
    </row>
    <row r="3107" spans="34:63" s="19" customFormat="1">
      <c r="AH3107" s="6"/>
      <c r="AI3107" s="6"/>
      <c r="AJ3107" s="6"/>
      <c r="AK3107" s="6"/>
      <c r="AL3107" s="6"/>
      <c r="AM3107" s="6"/>
      <c r="AN3107" s="6"/>
      <c r="AO3107" s="6"/>
      <c r="AP3107" s="6"/>
      <c r="AQ3107" s="6"/>
      <c r="AR3107" s="6"/>
      <c r="AS3107" s="6"/>
      <c r="AT3107" s="6"/>
      <c r="AU3107" s="6"/>
      <c r="AV3107" s="6"/>
      <c r="AW3107" s="6"/>
      <c r="AX3107" s="6"/>
      <c r="AY3107" s="6"/>
      <c r="AZ3107" s="6"/>
      <c r="BA3107" s="6"/>
      <c r="BB3107" s="6"/>
      <c r="BC3107" s="6"/>
      <c r="BD3107" s="6"/>
      <c r="BE3107" s="6"/>
      <c r="BF3107" s="6"/>
      <c r="BG3107" s="6"/>
      <c r="BH3107" s="6"/>
      <c r="BI3107" s="6"/>
      <c r="BJ3107" s="6"/>
      <c r="BK3107" s="6"/>
    </row>
    <row r="3108" spans="34:63" s="19" customFormat="1">
      <c r="AH3108" s="6"/>
      <c r="AI3108" s="6"/>
      <c r="AJ3108" s="6"/>
      <c r="AK3108" s="6"/>
      <c r="AL3108" s="6"/>
      <c r="AM3108" s="6"/>
      <c r="AN3108" s="6"/>
      <c r="AO3108" s="6"/>
      <c r="AP3108" s="6"/>
      <c r="AQ3108" s="6"/>
      <c r="AR3108" s="6"/>
      <c r="AS3108" s="6"/>
      <c r="AT3108" s="6"/>
      <c r="AU3108" s="6"/>
      <c r="AV3108" s="6"/>
      <c r="AW3108" s="6"/>
      <c r="AX3108" s="6"/>
      <c r="AY3108" s="6"/>
      <c r="AZ3108" s="6"/>
      <c r="BA3108" s="6"/>
      <c r="BB3108" s="6"/>
      <c r="BC3108" s="6"/>
      <c r="BD3108" s="6"/>
      <c r="BE3108" s="6"/>
      <c r="BF3108" s="6"/>
      <c r="BG3108" s="6"/>
      <c r="BH3108" s="6"/>
      <c r="BI3108" s="6"/>
      <c r="BJ3108" s="6"/>
      <c r="BK3108" s="6"/>
    </row>
    <row r="3109" spans="34:63" s="19" customFormat="1">
      <c r="AH3109" s="6"/>
      <c r="AI3109" s="6"/>
      <c r="AJ3109" s="6"/>
      <c r="AK3109" s="6"/>
      <c r="AL3109" s="6"/>
      <c r="AM3109" s="6"/>
      <c r="AN3109" s="6"/>
      <c r="AO3109" s="6"/>
      <c r="AP3109" s="6"/>
      <c r="AQ3109" s="6"/>
      <c r="AR3109" s="6"/>
      <c r="AS3109" s="6"/>
      <c r="AT3109" s="6"/>
      <c r="AU3109" s="6"/>
      <c r="AV3109" s="6"/>
      <c r="AW3109" s="6"/>
      <c r="AX3109" s="6"/>
      <c r="AY3109" s="6"/>
      <c r="AZ3109" s="6"/>
      <c r="BA3109" s="6"/>
      <c r="BB3109" s="6"/>
      <c r="BC3109" s="6"/>
      <c r="BD3109" s="6"/>
      <c r="BE3109" s="6"/>
      <c r="BF3109" s="6"/>
      <c r="BG3109" s="6"/>
      <c r="BH3109" s="6"/>
      <c r="BI3109" s="6"/>
      <c r="BJ3109" s="6"/>
      <c r="BK3109" s="6"/>
    </row>
    <row r="3110" spans="34:63" s="19" customFormat="1">
      <c r="AH3110" s="6"/>
      <c r="AI3110" s="6"/>
      <c r="AJ3110" s="6"/>
      <c r="AK3110" s="6"/>
      <c r="AL3110" s="6"/>
      <c r="AM3110" s="6"/>
      <c r="AN3110" s="6"/>
      <c r="AO3110" s="6"/>
      <c r="AP3110" s="6"/>
      <c r="AQ3110" s="6"/>
      <c r="AR3110" s="6"/>
      <c r="AS3110" s="6"/>
      <c r="AT3110" s="6"/>
      <c r="AU3110" s="6"/>
      <c r="AV3110" s="6"/>
      <c r="AW3110" s="6"/>
      <c r="AX3110" s="6"/>
      <c r="AY3110" s="6"/>
      <c r="AZ3110" s="6"/>
      <c r="BA3110" s="6"/>
      <c r="BB3110" s="6"/>
      <c r="BC3110" s="6"/>
      <c r="BD3110" s="6"/>
      <c r="BE3110" s="6"/>
      <c r="BF3110" s="6"/>
      <c r="BG3110" s="6"/>
      <c r="BH3110" s="6"/>
      <c r="BI3110" s="6"/>
      <c r="BJ3110" s="6"/>
      <c r="BK3110" s="6"/>
    </row>
    <row r="3111" spans="34:63" s="19" customFormat="1">
      <c r="AH3111" s="6"/>
      <c r="AI3111" s="6"/>
      <c r="AJ3111" s="6"/>
      <c r="AK3111" s="6"/>
      <c r="AL3111" s="6"/>
      <c r="AM3111" s="6"/>
      <c r="AN3111" s="6"/>
      <c r="AO3111" s="6"/>
      <c r="AP3111" s="6"/>
      <c r="AQ3111" s="6"/>
      <c r="AR3111" s="6"/>
      <c r="AS3111" s="6"/>
      <c r="AT3111" s="6"/>
      <c r="AU3111" s="6"/>
      <c r="AV3111" s="6"/>
      <c r="AW3111" s="6"/>
      <c r="AX3111" s="6"/>
      <c r="AY3111" s="6"/>
      <c r="AZ3111" s="6"/>
      <c r="BA3111" s="6"/>
      <c r="BB3111" s="6"/>
      <c r="BC3111" s="6"/>
      <c r="BD3111" s="6"/>
      <c r="BE3111" s="6"/>
      <c r="BF3111" s="6"/>
      <c r="BG3111" s="6"/>
      <c r="BH3111" s="6"/>
      <c r="BI3111" s="6"/>
      <c r="BJ3111" s="6"/>
      <c r="BK3111" s="6"/>
    </row>
    <row r="3112" spans="34:63" s="19" customFormat="1">
      <c r="AH3112" s="6"/>
      <c r="AI3112" s="6"/>
      <c r="AJ3112" s="6"/>
      <c r="AK3112" s="6"/>
      <c r="AL3112" s="6"/>
      <c r="AM3112" s="6"/>
      <c r="AN3112" s="6"/>
      <c r="AO3112" s="6"/>
      <c r="AP3112" s="6"/>
      <c r="AQ3112" s="6"/>
      <c r="AR3112" s="6"/>
      <c r="AS3112" s="6"/>
      <c r="AT3112" s="6"/>
      <c r="AU3112" s="6"/>
      <c r="AV3112" s="6"/>
      <c r="AW3112" s="6"/>
      <c r="AX3112" s="6"/>
      <c r="AY3112" s="6"/>
      <c r="AZ3112" s="6"/>
      <c r="BA3112" s="6"/>
      <c r="BB3112" s="6"/>
      <c r="BC3112" s="6"/>
      <c r="BD3112" s="6"/>
      <c r="BE3112" s="6"/>
      <c r="BF3112" s="6"/>
      <c r="BG3112" s="6"/>
      <c r="BH3112" s="6"/>
      <c r="BI3112" s="6"/>
      <c r="BJ3112" s="6"/>
      <c r="BK3112" s="6"/>
    </row>
    <row r="3113" spans="34:63" s="19" customFormat="1">
      <c r="AH3113" s="6"/>
      <c r="AI3113" s="6"/>
      <c r="AJ3113" s="6"/>
      <c r="AK3113" s="6"/>
      <c r="AL3113" s="6"/>
      <c r="AM3113" s="6"/>
      <c r="AN3113" s="6"/>
      <c r="AO3113" s="6"/>
      <c r="AP3113" s="6"/>
      <c r="AQ3113" s="6"/>
      <c r="AR3113" s="6"/>
      <c r="AS3113" s="6"/>
      <c r="AT3113" s="6"/>
      <c r="AU3113" s="6"/>
      <c r="AV3113" s="6"/>
      <c r="AW3113" s="6"/>
      <c r="AX3113" s="6"/>
      <c r="AY3113" s="6"/>
      <c r="AZ3113" s="6"/>
      <c r="BA3113" s="6"/>
      <c r="BB3113" s="6"/>
      <c r="BC3113" s="6"/>
      <c r="BD3113" s="6"/>
      <c r="BE3113" s="6"/>
      <c r="BF3113" s="6"/>
      <c r="BG3113" s="6"/>
      <c r="BH3113" s="6"/>
      <c r="BI3113" s="6"/>
      <c r="BJ3113" s="6"/>
      <c r="BK3113" s="6"/>
    </row>
    <row r="3114" spans="34:63" s="19" customFormat="1">
      <c r="AH3114" s="6"/>
      <c r="AI3114" s="6"/>
      <c r="AJ3114" s="6"/>
      <c r="AK3114" s="6"/>
      <c r="AL3114" s="6"/>
      <c r="AM3114" s="6"/>
      <c r="AN3114" s="6"/>
      <c r="AO3114" s="6"/>
      <c r="AP3114" s="6"/>
      <c r="AQ3114" s="6"/>
      <c r="AR3114" s="6"/>
      <c r="AS3114" s="6"/>
      <c r="AT3114" s="6"/>
      <c r="AU3114" s="6"/>
      <c r="AV3114" s="6"/>
      <c r="AW3114" s="6"/>
      <c r="AX3114" s="6"/>
      <c r="AY3114" s="6"/>
      <c r="AZ3114" s="6"/>
      <c r="BA3114" s="6"/>
      <c r="BB3114" s="6"/>
      <c r="BC3114" s="6"/>
      <c r="BD3114" s="6"/>
      <c r="BE3114" s="6"/>
      <c r="BF3114" s="6"/>
      <c r="BG3114" s="6"/>
      <c r="BH3114" s="6"/>
      <c r="BI3114" s="6"/>
      <c r="BJ3114" s="6"/>
      <c r="BK3114" s="6"/>
    </row>
    <row r="3115" spans="34:63" s="19" customFormat="1">
      <c r="AH3115" s="6"/>
      <c r="AI3115" s="6"/>
      <c r="AJ3115" s="6"/>
      <c r="AK3115" s="6"/>
      <c r="AL3115" s="6"/>
      <c r="AM3115" s="6"/>
      <c r="AN3115" s="6"/>
      <c r="AO3115" s="6"/>
      <c r="AP3115" s="6"/>
      <c r="AQ3115" s="6"/>
      <c r="AR3115" s="6"/>
      <c r="AS3115" s="6"/>
      <c r="AT3115" s="6"/>
      <c r="AU3115" s="6"/>
      <c r="AV3115" s="6"/>
      <c r="AW3115" s="6"/>
      <c r="AX3115" s="6"/>
      <c r="AY3115" s="6"/>
      <c r="AZ3115" s="6"/>
      <c r="BA3115" s="6"/>
      <c r="BB3115" s="6"/>
      <c r="BC3115" s="6"/>
      <c r="BD3115" s="6"/>
      <c r="BE3115" s="6"/>
      <c r="BF3115" s="6"/>
      <c r="BG3115" s="6"/>
      <c r="BH3115" s="6"/>
      <c r="BI3115" s="6"/>
      <c r="BJ3115" s="6"/>
      <c r="BK3115" s="6"/>
    </row>
    <row r="3116" spans="34:63" s="19" customFormat="1">
      <c r="AH3116" s="6"/>
      <c r="AI3116" s="6"/>
      <c r="AJ3116" s="6"/>
      <c r="AK3116" s="6"/>
      <c r="AL3116" s="6"/>
      <c r="AM3116" s="6"/>
      <c r="AN3116" s="6"/>
      <c r="AO3116" s="6"/>
      <c r="AP3116" s="6"/>
      <c r="AQ3116" s="6"/>
      <c r="AR3116" s="6"/>
      <c r="AS3116" s="6"/>
      <c r="AT3116" s="6"/>
      <c r="AU3116" s="6"/>
      <c r="AV3116" s="6"/>
      <c r="AW3116" s="6"/>
      <c r="AX3116" s="6"/>
      <c r="AY3116" s="6"/>
      <c r="AZ3116" s="6"/>
      <c r="BA3116" s="6"/>
      <c r="BB3116" s="6"/>
      <c r="BC3116" s="6"/>
      <c r="BD3116" s="6"/>
      <c r="BE3116" s="6"/>
      <c r="BF3116" s="6"/>
      <c r="BG3116" s="6"/>
      <c r="BH3116" s="6"/>
      <c r="BI3116" s="6"/>
      <c r="BJ3116" s="6"/>
      <c r="BK3116" s="6"/>
    </row>
    <row r="3117" spans="34:63" s="19" customFormat="1">
      <c r="AH3117" s="6"/>
      <c r="AI3117" s="6"/>
      <c r="AJ3117" s="6"/>
      <c r="AK3117" s="6"/>
      <c r="AL3117" s="6"/>
      <c r="AM3117" s="6"/>
      <c r="AN3117" s="6"/>
      <c r="AO3117" s="6"/>
      <c r="AP3117" s="6"/>
      <c r="AQ3117" s="6"/>
      <c r="AR3117" s="6"/>
      <c r="AS3117" s="6"/>
      <c r="AT3117" s="6"/>
      <c r="AU3117" s="6"/>
      <c r="AV3117" s="6"/>
      <c r="AW3117" s="6"/>
      <c r="AX3117" s="6"/>
      <c r="AY3117" s="6"/>
      <c r="AZ3117" s="6"/>
      <c r="BA3117" s="6"/>
      <c r="BB3117" s="6"/>
      <c r="BC3117" s="6"/>
      <c r="BD3117" s="6"/>
      <c r="BE3117" s="6"/>
      <c r="BF3117" s="6"/>
      <c r="BG3117" s="6"/>
      <c r="BH3117" s="6"/>
      <c r="BI3117" s="6"/>
      <c r="BJ3117" s="6"/>
      <c r="BK3117" s="6"/>
    </row>
    <row r="3118" spans="34:63" s="19" customFormat="1">
      <c r="AH3118" s="6"/>
      <c r="AI3118" s="6"/>
      <c r="AJ3118" s="6"/>
      <c r="AK3118" s="6"/>
      <c r="AL3118" s="6"/>
      <c r="AM3118" s="6"/>
      <c r="AN3118" s="6"/>
      <c r="AO3118" s="6"/>
      <c r="AP3118" s="6"/>
      <c r="AQ3118" s="6"/>
      <c r="AR3118" s="6"/>
      <c r="AS3118" s="6"/>
      <c r="AT3118" s="6"/>
      <c r="AU3118" s="6"/>
      <c r="AV3118" s="6"/>
      <c r="AW3118" s="6"/>
      <c r="AX3118" s="6"/>
      <c r="AY3118" s="6"/>
      <c r="AZ3118" s="6"/>
      <c r="BA3118" s="6"/>
      <c r="BB3118" s="6"/>
      <c r="BC3118" s="6"/>
      <c r="BD3118" s="6"/>
      <c r="BE3118" s="6"/>
      <c r="BF3118" s="6"/>
      <c r="BG3118" s="6"/>
      <c r="BH3118" s="6"/>
      <c r="BI3118" s="6"/>
      <c r="BJ3118" s="6"/>
      <c r="BK3118" s="6"/>
    </row>
    <row r="3119" spans="34:63" s="19" customFormat="1">
      <c r="AH3119" s="6"/>
      <c r="AI3119" s="6"/>
      <c r="AJ3119" s="6"/>
      <c r="AK3119" s="6"/>
      <c r="AL3119" s="6"/>
      <c r="AM3119" s="6"/>
      <c r="AN3119" s="6"/>
      <c r="AO3119" s="6"/>
      <c r="AP3119" s="6"/>
      <c r="AQ3119" s="6"/>
      <c r="AR3119" s="6"/>
      <c r="AS3119" s="6"/>
      <c r="AT3119" s="6"/>
      <c r="AU3119" s="6"/>
      <c r="AV3119" s="6"/>
      <c r="AW3119" s="6"/>
      <c r="AX3119" s="6"/>
      <c r="AY3119" s="6"/>
      <c r="AZ3119" s="6"/>
      <c r="BA3119" s="6"/>
      <c r="BB3119" s="6"/>
      <c r="BC3119" s="6"/>
      <c r="BD3119" s="6"/>
      <c r="BE3119" s="6"/>
      <c r="BF3119" s="6"/>
      <c r="BG3119" s="6"/>
      <c r="BH3119" s="6"/>
      <c r="BI3119" s="6"/>
      <c r="BJ3119" s="6"/>
      <c r="BK3119" s="6"/>
    </row>
    <row r="3120" spans="34:63" s="19" customFormat="1">
      <c r="AH3120" s="6"/>
      <c r="AI3120" s="6"/>
      <c r="AJ3120" s="6"/>
      <c r="AK3120" s="6"/>
      <c r="AL3120" s="6"/>
      <c r="AM3120" s="6"/>
      <c r="AN3120" s="6"/>
      <c r="AO3120" s="6"/>
      <c r="AP3120" s="6"/>
      <c r="AQ3120" s="6"/>
      <c r="AR3120" s="6"/>
      <c r="AS3120" s="6"/>
      <c r="AT3120" s="6"/>
      <c r="AU3120" s="6"/>
      <c r="AV3120" s="6"/>
      <c r="AW3120" s="6"/>
      <c r="AX3120" s="6"/>
      <c r="AY3120" s="6"/>
      <c r="AZ3120" s="6"/>
      <c r="BA3120" s="6"/>
      <c r="BB3120" s="6"/>
      <c r="BC3120" s="6"/>
      <c r="BD3120" s="6"/>
      <c r="BE3120" s="6"/>
      <c r="BF3120" s="6"/>
      <c r="BG3120" s="6"/>
      <c r="BH3120" s="6"/>
      <c r="BI3120" s="6"/>
      <c r="BJ3120" s="6"/>
      <c r="BK3120" s="6"/>
    </row>
    <row r="3121" spans="34:63" s="19" customFormat="1">
      <c r="AH3121" s="6"/>
      <c r="AI3121" s="6"/>
      <c r="AJ3121" s="6"/>
      <c r="AK3121" s="6"/>
      <c r="AL3121" s="6"/>
      <c r="AM3121" s="6"/>
      <c r="AN3121" s="6"/>
      <c r="AO3121" s="6"/>
      <c r="AP3121" s="6"/>
      <c r="AQ3121" s="6"/>
      <c r="AR3121" s="6"/>
      <c r="AS3121" s="6"/>
      <c r="AT3121" s="6"/>
      <c r="AU3121" s="6"/>
      <c r="AV3121" s="6"/>
      <c r="AW3121" s="6"/>
      <c r="AX3121" s="6"/>
      <c r="AY3121" s="6"/>
      <c r="AZ3121" s="6"/>
      <c r="BA3121" s="6"/>
      <c r="BB3121" s="6"/>
      <c r="BC3121" s="6"/>
      <c r="BD3121" s="6"/>
      <c r="BE3121" s="6"/>
      <c r="BF3121" s="6"/>
      <c r="BG3121" s="6"/>
      <c r="BH3121" s="6"/>
      <c r="BI3121" s="6"/>
      <c r="BJ3121" s="6"/>
      <c r="BK3121" s="6"/>
    </row>
    <row r="3122" spans="34:63" s="19" customFormat="1">
      <c r="AH3122" s="6"/>
      <c r="AI3122" s="6"/>
      <c r="AJ3122" s="6"/>
      <c r="AK3122" s="6"/>
      <c r="AL3122" s="6"/>
      <c r="AM3122" s="6"/>
      <c r="AN3122" s="6"/>
      <c r="AO3122" s="6"/>
      <c r="AP3122" s="6"/>
      <c r="AQ3122" s="6"/>
      <c r="AR3122" s="6"/>
      <c r="AS3122" s="6"/>
      <c r="AT3122" s="6"/>
      <c r="AU3122" s="6"/>
      <c r="AV3122" s="6"/>
      <c r="AW3122" s="6"/>
      <c r="AX3122" s="6"/>
      <c r="AY3122" s="6"/>
      <c r="AZ3122" s="6"/>
      <c r="BA3122" s="6"/>
      <c r="BB3122" s="6"/>
      <c r="BC3122" s="6"/>
      <c r="BD3122" s="6"/>
      <c r="BE3122" s="6"/>
      <c r="BF3122" s="6"/>
      <c r="BG3122" s="6"/>
      <c r="BH3122" s="6"/>
      <c r="BI3122" s="6"/>
      <c r="BJ3122" s="6"/>
      <c r="BK3122" s="6"/>
    </row>
    <row r="3123" spans="34:63" s="19" customFormat="1">
      <c r="AH3123" s="6"/>
      <c r="AI3123" s="6"/>
      <c r="AJ3123" s="6"/>
      <c r="AK3123" s="6"/>
      <c r="AL3123" s="6"/>
      <c r="AM3123" s="6"/>
      <c r="AN3123" s="6"/>
      <c r="AO3123" s="6"/>
      <c r="AP3123" s="6"/>
      <c r="AQ3123" s="6"/>
      <c r="AR3123" s="6"/>
      <c r="AS3123" s="6"/>
      <c r="AT3123" s="6"/>
      <c r="AU3123" s="6"/>
      <c r="AV3123" s="6"/>
      <c r="AW3123" s="6"/>
      <c r="AX3123" s="6"/>
      <c r="AY3123" s="6"/>
      <c r="AZ3123" s="6"/>
      <c r="BA3123" s="6"/>
      <c r="BB3123" s="6"/>
      <c r="BC3123" s="6"/>
      <c r="BD3123" s="6"/>
      <c r="BE3123" s="6"/>
      <c r="BF3123" s="6"/>
      <c r="BG3123" s="6"/>
      <c r="BH3123" s="6"/>
      <c r="BI3123" s="6"/>
      <c r="BJ3123" s="6"/>
      <c r="BK3123" s="6"/>
    </row>
    <row r="3124" spans="34:63" s="19" customFormat="1">
      <c r="AH3124" s="6"/>
      <c r="AI3124" s="6"/>
      <c r="AJ3124" s="6"/>
      <c r="AK3124" s="6"/>
      <c r="AL3124" s="6"/>
      <c r="AM3124" s="6"/>
      <c r="AN3124" s="6"/>
      <c r="AO3124" s="6"/>
      <c r="AP3124" s="6"/>
      <c r="AQ3124" s="6"/>
      <c r="AR3124" s="6"/>
      <c r="AS3124" s="6"/>
      <c r="AT3124" s="6"/>
      <c r="AU3124" s="6"/>
      <c r="AV3124" s="6"/>
      <c r="AW3124" s="6"/>
      <c r="AX3124" s="6"/>
      <c r="AY3124" s="6"/>
      <c r="AZ3124" s="6"/>
      <c r="BA3124" s="6"/>
      <c r="BB3124" s="6"/>
      <c r="BC3124" s="6"/>
      <c r="BD3124" s="6"/>
      <c r="BE3124" s="6"/>
      <c r="BF3124" s="6"/>
      <c r="BG3124" s="6"/>
      <c r="BH3124" s="6"/>
      <c r="BI3124" s="6"/>
      <c r="BJ3124" s="6"/>
      <c r="BK3124" s="6"/>
    </row>
    <row r="3125" spans="34:63" s="19" customFormat="1">
      <c r="AH3125" s="6"/>
      <c r="AI3125" s="6"/>
      <c r="AJ3125" s="6"/>
      <c r="AK3125" s="6"/>
      <c r="AL3125" s="6"/>
      <c r="AM3125" s="6"/>
      <c r="AN3125" s="6"/>
      <c r="AO3125" s="6"/>
      <c r="AP3125" s="6"/>
      <c r="AQ3125" s="6"/>
      <c r="AR3125" s="6"/>
      <c r="AS3125" s="6"/>
      <c r="AT3125" s="6"/>
      <c r="AU3125" s="6"/>
      <c r="AV3125" s="6"/>
      <c r="AW3125" s="6"/>
      <c r="AX3125" s="6"/>
      <c r="AY3125" s="6"/>
      <c r="AZ3125" s="6"/>
      <c r="BA3125" s="6"/>
      <c r="BB3125" s="6"/>
      <c r="BC3125" s="6"/>
      <c r="BD3125" s="6"/>
      <c r="BE3125" s="6"/>
      <c r="BF3125" s="6"/>
      <c r="BG3125" s="6"/>
      <c r="BH3125" s="6"/>
      <c r="BI3125" s="6"/>
      <c r="BJ3125" s="6"/>
      <c r="BK3125" s="6"/>
    </row>
    <row r="3126" spans="34:63" s="19" customFormat="1">
      <c r="AH3126" s="6"/>
      <c r="AI3126" s="6"/>
      <c r="AJ3126" s="6"/>
      <c r="AK3126" s="6"/>
      <c r="AL3126" s="6"/>
      <c r="AM3126" s="6"/>
      <c r="AN3126" s="6"/>
      <c r="AO3126" s="6"/>
      <c r="AP3126" s="6"/>
      <c r="AQ3126" s="6"/>
      <c r="AR3126" s="6"/>
      <c r="AS3126" s="6"/>
      <c r="AT3126" s="6"/>
      <c r="AU3126" s="6"/>
      <c r="AV3126" s="6"/>
      <c r="AW3126" s="6"/>
      <c r="AX3126" s="6"/>
      <c r="AY3126" s="6"/>
      <c r="AZ3126" s="6"/>
      <c r="BA3126" s="6"/>
      <c r="BB3126" s="6"/>
      <c r="BC3126" s="6"/>
      <c r="BD3126" s="6"/>
      <c r="BE3126" s="6"/>
      <c r="BF3126" s="6"/>
      <c r="BG3126" s="6"/>
      <c r="BH3126" s="6"/>
      <c r="BI3126" s="6"/>
      <c r="BJ3126" s="6"/>
      <c r="BK3126" s="6"/>
    </row>
    <row r="3127" spans="34:63" s="19" customFormat="1">
      <c r="AH3127" s="6"/>
      <c r="AI3127" s="6"/>
      <c r="AJ3127" s="6"/>
      <c r="AK3127" s="6"/>
      <c r="AL3127" s="6"/>
      <c r="AM3127" s="6"/>
      <c r="AN3127" s="6"/>
      <c r="AO3127" s="6"/>
      <c r="AP3127" s="6"/>
      <c r="AQ3127" s="6"/>
      <c r="AR3127" s="6"/>
      <c r="AS3127" s="6"/>
      <c r="AT3127" s="6"/>
      <c r="AU3127" s="6"/>
      <c r="AV3127" s="6"/>
      <c r="AW3127" s="6"/>
      <c r="AX3127" s="6"/>
      <c r="AY3127" s="6"/>
      <c r="AZ3127" s="6"/>
      <c r="BA3127" s="6"/>
      <c r="BB3127" s="6"/>
      <c r="BC3127" s="6"/>
      <c r="BD3127" s="6"/>
      <c r="BE3127" s="6"/>
      <c r="BF3127" s="6"/>
      <c r="BG3127" s="6"/>
      <c r="BH3127" s="6"/>
      <c r="BI3127" s="6"/>
      <c r="BJ3127" s="6"/>
      <c r="BK3127" s="6"/>
    </row>
    <row r="3128" spans="34:63" s="19" customFormat="1">
      <c r="AH3128" s="6"/>
      <c r="AI3128" s="6"/>
      <c r="AJ3128" s="6"/>
      <c r="AK3128" s="6"/>
      <c r="AL3128" s="6"/>
      <c r="AM3128" s="6"/>
      <c r="AN3128" s="6"/>
      <c r="AO3128" s="6"/>
      <c r="AP3128" s="6"/>
      <c r="AQ3128" s="6"/>
      <c r="AR3128" s="6"/>
      <c r="AS3128" s="6"/>
      <c r="AT3128" s="6"/>
      <c r="AU3128" s="6"/>
      <c r="AV3128" s="6"/>
      <c r="AW3128" s="6"/>
      <c r="AX3128" s="6"/>
      <c r="AY3128" s="6"/>
      <c r="AZ3128" s="6"/>
      <c r="BA3128" s="6"/>
      <c r="BB3128" s="6"/>
      <c r="BC3128" s="6"/>
      <c r="BD3128" s="6"/>
      <c r="BE3128" s="6"/>
      <c r="BF3128" s="6"/>
      <c r="BG3128" s="6"/>
      <c r="BH3128" s="6"/>
      <c r="BI3128" s="6"/>
      <c r="BJ3128" s="6"/>
      <c r="BK3128" s="6"/>
    </row>
    <row r="3129" spans="34:63" s="19" customFormat="1">
      <c r="AH3129" s="6"/>
      <c r="AI3129" s="6"/>
      <c r="AJ3129" s="6"/>
      <c r="AK3129" s="6"/>
      <c r="AL3129" s="6"/>
      <c r="AM3129" s="6"/>
      <c r="AN3129" s="6"/>
      <c r="AO3129" s="6"/>
      <c r="AP3129" s="6"/>
      <c r="AQ3129" s="6"/>
      <c r="AR3129" s="6"/>
      <c r="AS3129" s="6"/>
      <c r="AT3129" s="6"/>
      <c r="AU3129" s="6"/>
      <c r="AV3129" s="6"/>
      <c r="AW3129" s="6"/>
      <c r="AX3129" s="6"/>
      <c r="AY3129" s="6"/>
      <c r="AZ3129" s="6"/>
      <c r="BA3129" s="6"/>
      <c r="BB3129" s="6"/>
      <c r="BC3129" s="6"/>
      <c r="BD3129" s="6"/>
      <c r="BE3129" s="6"/>
      <c r="BF3129" s="6"/>
      <c r="BG3129" s="6"/>
      <c r="BH3129" s="6"/>
      <c r="BI3129" s="6"/>
      <c r="BJ3129" s="6"/>
      <c r="BK3129" s="6"/>
    </row>
    <row r="3130" spans="34:63" s="19" customFormat="1">
      <c r="AH3130" s="6"/>
      <c r="AI3130" s="6"/>
      <c r="AJ3130" s="6"/>
      <c r="AK3130" s="6"/>
      <c r="AL3130" s="6"/>
      <c r="AM3130" s="6"/>
      <c r="AN3130" s="6"/>
      <c r="AO3130" s="6"/>
      <c r="AP3130" s="6"/>
      <c r="AQ3130" s="6"/>
      <c r="AR3130" s="6"/>
      <c r="AS3130" s="6"/>
      <c r="AT3130" s="6"/>
      <c r="AU3130" s="6"/>
      <c r="AV3130" s="6"/>
      <c r="AW3130" s="6"/>
      <c r="AX3130" s="6"/>
      <c r="AY3130" s="6"/>
      <c r="AZ3130" s="6"/>
      <c r="BA3130" s="6"/>
      <c r="BB3130" s="6"/>
      <c r="BC3130" s="6"/>
      <c r="BD3130" s="6"/>
      <c r="BE3130" s="6"/>
      <c r="BF3130" s="6"/>
      <c r="BG3130" s="6"/>
      <c r="BH3130" s="6"/>
      <c r="BI3130" s="6"/>
      <c r="BJ3130" s="6"/>
      <c r="BK3130" s="6"/>
    </row>
    <row r="3131" spans="34:63" s="19" customFormat="1">
      <c r="AH3131" s="6"/>
      <c r="AI3131" s="6"/>
      <c r="AJ3131" s="6"/>
      <c r="AK3131" s="6"/>
      <c r="AL3131" s="6"/>
      <c r="AM3131" s="6"/>
      <c r="AN3131" s="6"/>
      <c r="AO3131" s="6"/>
      <c r="AP3131" s="6"/>
      <c r="AQ3131" s="6"/>
      <c r="AR3131" s="6"/>
      <c r="AS3131" s="6"/>
      <c r="AT3131" s="6"/>
      <c r="AU3131" s="6"/>
      <c r="AV3131" s="6"/>
      <c r="AW3131" s="6"/>
      <c r="AX3131" s="6"/>
      <c r="AY3131" s="6"/>
      <c r="AZ3131" s="6"/>
      <c r="BA3131" s="6"/>
      <c r="BB3131" s="6"/>
      <c r="BC3131" s="6"/>
      <c r="BD3131" s="6"/>
      <c r="BE3131" s="6"/>
      <c r="BF3131" s="6"/>
      <c r="BG3131" s="6"/>
      <c r="BH3131" s="6"/>
      <c r="BI3131" s="6"/>
      <c r="BJ3131" s="6"/>
      <c r="BK3131" s="6"/>
    </row>
    <row r="3132" spans="34:63" s="19" customFormat="1">
      <c r="AH3132" s="6"/>
      <c r="AI3132" s="6"/>
      <c r="AJ3132" s="6"/>
      <c r="AK3132" s="6"/>
      <c r="AL3132" s="6"/>
      <c r="AM3132" s="6"/>
      <c r="AN3132" s="6"/>
      <c r="AO3132" s="6"/>
      <c r="AP3132" s="6"/>
      <c r="AQ3132" s="6"/>
      <c r="AR3132" s="6"/>
      <c r="AS3132" s="6"/>
      <c r="AT3132" s="6"/>
      <c r="AU3132" s="6"/>
      <c r="AV3132" s="6"/>
      <c r="AW3132" s="6"/>
      <c r="AX3132" s="6"/>
      <c r="AY3132" s="6"/>
      <c r="AZ3132" s="6"/>
      <c r="BA3132" s="6"/>
      <c r="BB3132" s="6"/>
      <c r="BC3132" s="6"/>
      <c r="BD3132" s="6"/>
      <c r="BE3132" s="6"/>
      <c r="BF3132" s="6"/>
      <c r="BG3132" s="6"/>
      <c r="BH3132" s="6"/>
      <c r="BI3132" s="6"/>
      <c r="BJ3132" s="6"/>
      <c r="BK3132" s="6"/>
    </row>
    <row r="3133" spans="34:63" s="19" customFormat="1">
      <c r="AH3133" s="6"/>
      <c r="AI3133" s="6"/>
      <c r="AJ3133" s="6"/>
      <c r="AK3133" s="6"/>
      <c r="AL3133" s="6"/>
      <c r="AM3133" s="6"/>
      <c r="AN3133" s="6"/>
      <c r="AO3133" s="6"/>
      <c r="AP3133" s="6"/>
      <c r="AQ3133" s="6"/>
      <c r="AR3133" s="6"/>
      <c r="AS3133" s="6"/>
      <c r="AT3133" s="6"/>
      <c r="AU3133" s="6"/>
      <c r="AV3133" s="6"/>
      <c r="AW3133" s="6"/>
      <c r="AX3133" s="6"/>
      <c r="AY3133" s="6"/>
      <c r="AZ3133" s="6"/>
      <c r="BA3133" s="6"/>
      <c r="BB3133" s="6"/>
      <c r="BC3133" s="6"/>
      <c r="BD3133" s="6"/>
      <c r="BE3133" s="6"/>
      <c r="BF3133" s="6"/>
      <c r="BG3133" s="6"/>
      <c r="BH3133" s="6"/>
      <c r="BI3133" s="6"/>
      <c r="BJ3133" s="6"/>
      <c r="BK3133" s="6"/>
    </row>
    <row r="3134" spans="34:63" s="19" customFormat="1">
      <c r="AH3134" s="6"/>
      <c r="AI3134" s="6"/>
      <c r="AJ3134" s="6"/>
      <c r="AK3134" s="6"/>
      <c r="AL3134" s="6"/>
      <c r="AM3134" s="6"/>
      <c r="AN3134" s="6"/>
      <c r="AO3134" s="6"/>
      <c r="AP3134" s="6"/>
      <c r="AQ3134" s="6"/>
      <c r="AR3134" s="6"/>
      <c r="AS3134" s="6"/>
      <c r="AT3134" s="6"/>
      <c r="AU3134" s="6"/>
      <c r="AV3134" s="6"/>
      <c r="AW3134" s="6"/>
      <c r="AX3134" s="6"/>
      <c r="AY3134" s="6"/>
      <c r="AZ3134" s="6"/>
      <c r="BA3134" s="6"/>
      <c r="BB3134" s="6"/>
      <c r="BC3134" s="6"/>
      <c r="BD3134" s="6"/>
      <c r="BE3134" s="6"/>
      <c r="BF3134" s="6"/>
      <c r="BG3134" s="6"/>
      <c r="BH3134" s="6"/>
      <c r="BI3134" s="6"/>
      <c r="BJ3134" s="6"/>
      <c r="BK3134" s="6"/>
    </row>
    <row r="3135" spans="34:63" s="19" customFormat="1">
      <c r="AH3135" s="6"/>
      <c r="AI3135" s="6"/>
      <c r="AJ3135" s="6"/>
      <c r="AK3135" s="6"/>
      <c r="AL3135" s="6"/>
      <c r="AM3135" s="6"/>
      <c r="AN3135" s="6"/>
      <c r="AO3135" s="6"/>
      <c r="AP3135" s="6"/>
      <c r="AQ3135" s="6"/>
      <c r="AR3135" s="6"/>
      <c r="AS3135" s="6"/>
      <c r="AT3135" s="6"/>
      <c r="AU3135" s="6"/>
      <c r="AV3135" s="6"/>
      <c r="AW3135" s="6"/>
      <c r="AX3135" s="6"/>
      <c r="AY3135" s="6"/>
      <c r="AZ3135" s="6"/>
      <c r="BA3135" s="6"/>
      <c r="BB3135" s="6"/>
      <c r="BC3135" s="6"/>
      <c r="BD3135" s="6"/>
      <c r="BE3135" s="6"/>
      <c r="BF3135" s="6"/>
      <c r="BG3135" s="6"/>
      <c r="BH3135" s="6"/>
      <c r="BI3135" s="6"/>
      <c r="BJ3135" s="6"/>
      <c r="BK3135" s="6"/>
    </row>
    <row r="3136" spans="34:63" s="19" customFormat="1">
      <c r="AH3136" s="6"/>
      <c r="AI3136" s="6"/>
      <c r="AJ3136" s="6"/>
      <c r="AK3136" s="6"/>
      <c r="AL3136" s="6"/>
      <c r="AM3136" s="6"/>
      <c r="AN3136" s="6"/>
      <c r="AO3136" s="6"/>
      <c r="AP3136" s="6"/>
      <c r="AQ3136" s="6"/>
      <c r="AR3136" s="6"/>
      <c r="AS3136" s="6"/>
      <c r="AT3136" s="6"/>
      <c r="AU3136" s="6"/>
      <c r="AV3136" s="6"/>
      <c r="AW3136" s="6"/>
      <c r="AX3136" s="6"/>
      <c r="AY3136" s="6"/>
      <c r="AZ3136" s="6"/>
      <c r="BA3136" s="6"/>
      <c r="BB3136" s="6"/>
      <c r="BC3136" s="6"/>
      <c r="BD3136" s="6"/>
      <c r="BE3136" s="6"/>
      <c r="BF3136" s="6"/>
      <c r="BG3136" s="6"/>
      <c r="BH3136" s="6"/>
      <c r="BI3136" s="6"/>
      <c r="BJ3136" s="6"/>
      <c r="BK3136" s="6"/>
    </row>
    <row r="3137" spans="34:63" s="19" customFormat="1">
      <c r="AH3137" s="6"/>
      <c r="AI3137" s="6"/>
      <c r="AJ3137" s="6"/>
      <c r="AK3137" s="6"/>
      <c r="AL3137" s="6"/>
      <c r="AM3137" s="6"/>
      <c r="AN3137" s="6"/>
      <c r="AO3137" s="6"/>
      <c r="AP3137" s="6"/>
      <c r="AQ3137" s="6"/>
      <c r="AR3137" s="6"/>
      <c r="AS3137" s="6"/>
      <c r="AT3137" s="6"/>
      <c r="AU3137" s="6"/>
      <c r="AV3137" s="6"/>
      <c r="AW3137" s="6"/>
      <c r="AX3137" s="6"/>
      <c r="AY3137" s="6"/>
      <c r="AZ3137" s="6"/>
      <c r="BA3137" s="6"/>
      <c r="BB3137" s="6"/>
      <c r="BC3137" s="6"/>
      <c r="BD3137" s="6"/>
      <c r="BE3137" s="6"/>
      <c r="BF3137" s="6"/>
      <c r="BG3137" s="6"/>
      <c r="BH3137" s="6"/>
      <c r="BI3137" s="6"/>
      <c r="BJ3137" s="6"/>
      <c r="BK3137" s="6"/>
    </row>
    <row r="3138" spans="34:63" s="19" customFormat="1">
      <c r="AH3138" s="6"/>
      <c r="AI3138" s="6"/>
      <c r="AJ3138" s="6"/>
      <c r="AK3138" s="6"/>
      <c r="AL3138" s="6"/>
      <c r="AM3138" s="6"/>
      <c r="AN3138" s="6"/>
      <c r="AO3138" s="6"/>
      <c r="AP3138" s="6"/>
      <c r="AQ3138" s="6"/>
      <c r="AR3138" s="6"/>
      <c r="AS3138" s="6"/>
      <c r="AT3138" s="6"/>
      <c r="AU3138" s="6"/>
      <c r="AV3138" s="6"/>
      <c r="AW3138" s="6"/>
      <c r="AX3138" s="6"/>
      <c r="AY3138" s="6"/>
      <c r="AZ3138" s="6"/>
      <c r="BA3138" s="6"/>
      <c r="BB3138" s="6"/>
      <c r="BC3138" s="6"/>
      <c r="BD3138" s="6"/>
      <c r="BE3138" s="6"/>
      <c r="BF3138" s="6"/>
      <c r="BG3138" s="6"/>
      <c r="BH3138" s="6"/>
      <c r="BI3138" s="6"/>
      <c r="BJ3138" s="6"/>
      <c r="BK3138" s="6"/>
    </row>
    <row r="3139" spans="34:63" s="19" customFormat="1">
      <c r="AH3139" s="6"/>
      <c r="AI3139" s="6"/>
      <c r="AJ3139" s="6"/>
      <c r="AK3139" s="6"/>
      <c r="AL3139" s="6"/>
      <c r="AM3139" s="6"/>
      <c r="AN3139" s="6"/>
      <c r="AO3139" s="6"/>
      <c r="AP3139" s="6"/>
      <c r="AQ3139" s="6"/>
      <c r="AR3139" s="6"/>
      <c r="AS3139" s="6"/>
      <c r="AT3139" s="6"/>
      <c r="AU3139" s="6"/>
      <c r="AV3139" s="6"/>
      <c r="AW3139" s="6"/>
      <c r="AX3139" s="6"/>
      <c r="AY3139" s="6"/>
      <c r="AZ3139" s="6"/>
      <c r="BA3139" s="6"/>
      <c r="BB3139" s="6"/>
      <c r="BC3139" s="6"/>
      <c r="BD3139" s="6"/>
      <c r="BE3139" s="6"/>
      <c r="BF3139" s="6"/>
      <c r="BG3139" s="6"/>
      <c r="BH3139" s="6"/>
      <c r="BI3139" s="6"/>
      <c r="BJ3139" s="6"/>
      <c r="BK3139" s="6"/>
    </row>
    <row r="3140" spans="34:63" s="19" customFormat="1">
      <c r="AH3140" s="6"/>
      <c r="AI3140" s="6"/>
      <c r="AJ3140" s="6"/>
      <c r="AK3140" s="6"/>
      <c r="AL3140" s="6"/>
      <c r="AM3140" s="6"/>
      <c r="AN3140" s="6"/>
      <c r="AO3140" s="6"/>
      <c r="AP3140" s="6"/>
      <c r="AQ3140" s="6"/>
      <c r="AR3140" s="6"/>
      <c r="AS3140" s="6"/>
      <c r="AT3140" s="6"/>
      <c r="AU3140" s="6"/>
      <c r="AV3140" s="6"/>
      <c r="AW3140" s="6"/>
      <c r="AX3140" s="6"/>
      <c r="AY3140" s="6"/>
      <c r="AZ3140" s="6"/>
      <c r="BA3140" s="6"/>
      <c r="BB3140" s="6"/>
      <c r="BC3140" s="6"/>
      <c r="BD3140" s="6"/>
      <c r="BE3140" s="6"/>
      <c r="BF3140" s="6"/>
      <c r="BG3140" s="6"/>
      <c r="BH3140" s="6"/>
      <c r="BI3140" s="6"/>
      <c r="BJ3140" s="6"/>
      <c r="BK3140" s="6"/>
    </row>
    <row r="3141" spans="34:63" s="19" customFormat="1">
      <c r="AH3141" s="6"/>
      <c r="AI3141" s="6"/>
      <c r="AJ3141" s="6"/>
      <c r="AK3141" s="6"/>
      <c r="AL3141" s="6"/>
      <c r="AM3141" s="6"/>
      <c r="AN3141" s="6"/>
      <c r="AO3141" s="6"/>
      <c r="AP3141" s="6"/>
      <c r="AQ3141" s="6"/>
      <c r="AR3141" s="6"/>
      <c r="AS3141" s="6"/>
      <c r="AT3141" s="6"/>
      <c r="AU3141" s="6"/>
      <c r="AV3141" s="6"/>
      <c r="AW3141" s="6"/>
      <c r="AX3141" s="6"/>
      <c r="AY3141" s="6"/>
      <c r="AZ3141" s="6"/>
      <c r="BA3141" s="6"/>
      <c r="BB3141" s="6"/>
      <c r="BC3141" s="6"/>
      <c r="BD3141" s="6"/>
      <c r="BE3141" s="6"/>
      <c r="BF3141" s="6"/>
      <c r="BG3141" s="6"/>
      <c r="BH3141" s="6"/>
      <c r="BI3141" s="6"/>
      <c r="BJ3141" s="6"/>
      <c r="BK3141" s="6"/>
    </row>
    <row r="3142" spans="34:63" s="19" customFormat="1">
      <c r="AH3142" s="6"/>
      <c r="AI3142" s="6"/>
      <c r="AJ3142" s="6"/>
      <c r="AK3142" s="6"/>
      <c r="AL3142" s="6"/>
      <c r="AM3142" s="6"/>
      <c r="AN3142" s="6"/>
      <c r="AO3142" s="6"/>
      <c r="AP3142" s="6"/>
      <c r="AQ3142" s="6"/>
      <c r="AR3142" s="6"/>
      <c r="AS3142" s="6"/>
      <c r="AT3142" s="6"/>
      <c r="AU3142" s="6"/>
      <c r="AV3142" s="6"/>
      <c r="AW3142" s="6"/>
      <c r="AX3142" s="6"/>
      <c r="AY3142" s="6"/>
      <c r="AZ3142" s="6"/>
      <c r="BA3142" s="6"/>
      <c r="BB3142" s="6"/>
      <c r="BC3142" s="6"/>
      <c r="BD3142" s="6"/>
      <c r="BE3142" s="6"/>
      <c r="BF3142" s="6"/>
      <c r="BG3142" s="6"/>
      <c r="BH3142" s="6"/>
      <c r="BI3142" s="6"/>
      <c r="BJ3142" s="6"/>
      <c r="BK3142" s="6"/>
    </row>
    <row r="3143" spans="34:63" s="19" customFormat="1">
      <c r="AH3143" s="6"/>
      <c r="AI3143" s="6"/>
      <c r="AJ3143" s="6"/>
      <c r="AK3143" s="6"/>
      <c r="AL3143" s="6"/>
      <c r="AM3143" s="6"/>
      <c r="AN3143" s="6"/>
      <c r="AO3143" s="6"/>
      <c r="AP3143" s="6"/>
      <c r="AQ3143" s="6"/>
      <c r="AR3143" s="6"/>
      <c r="AS3143" s="6"/>
      <c r="AT3143" s="6"/>
      <c r="AU3143" s="6"/>
      <c r="AV3143" s="6"/>
      <c r="AW3143" s="6"/>
      <c r="AX3143" s="6"/>
      <c r="AY3143" s="6"/>
      <c r="AZ3143" s="6"/>
      <c r="BA3143" s="6"/>
      <c r="BB3143" s="6"/>
      <c r="BC3143" s="6"/>
      <c r="BD3143" s="6"/>
      <c r="BE3143" s="6"/>
      <c r="BF3143" s="6"/>
      <c r="BG3143" s="6"/>
      <c r="BH3143" s="6"/>
      <c r="BI3143" s="6"/>
      <c r="BJ3143" s="6"/>
      <c r="BK3143" s="6"/>
    </row>
    <row r="3144" spans="34:63" s="19" customFormat="1">
      <c r="AH3144" s="6"/>
      <c r="AI3144" s="6"/>
      <c r="AJ3144" s="6"/>
      <c r="AK3144" s="6"/>
      <c r="AL3144" s="6"/>
      <c r="AM3144" s="6"/>
      <c r="AN3144" s="6"/>
      <c r="AO3144" s="6"/>
      <c r="AP3144" s="6"/>
      <c r="AQ3144" s="6"/>
      <c r="AR3144" s="6"/>
      <c r="AS3144" s="6"/>
      <c r="AT3144" s="6"/>
      <c r="AU3144" s="6"/>
      <c r="AV3144" s="6"/>
      <c r="AW3144" s="6"/>
      <c r="AX3144" s="6"/>
      <c r="AY3144" s="6"/>
      <c r="AZ3144" s="6"/>
      <c r="BA3144" s="6"/>
      <c r="BB3144" s="6"/>
      <c r="BC3144" s="6"/>
      <c r="BD3144" s="6"/>
      <c r="BE3144" s="6"/>
      <c r="BF3144" s="6"/>
      <c r="BG3144" s="6"/>
      <c r="BH3144" s="6"/>
      <c r="BI3144" s="6"/>
      <c r="BJ3144" s="6"/>
      <c r="BK3144" s="6"/>
    </row>
    <row r="3145" spans="34:63" s="19" customFormat="1">
      <c r="AH3145" s="6"/>
      <c r="AI3145" s="6"/>
      <c r="AJ3145" s="6"/>
      <c r="AK3145" s="6"/>
      <c r="AL3145" s="6"/>
      <c r="AM3145" s="6"/>
      <c r="AN3145" s="6"/>
      <c r="AO3145" s="6"/>
      <c r="AP3145" s="6"/>
      <c r="AQ3145" s="6"/>
      <c r="AR3145" s="6"/>
      <c r="AS3145" s="6"/>
      <c r="AT3145" s="6"/>
      <c r="AU3145" s="6"/>
      <c r="AV3145" s="6"/>
      <c r="AW3145" s="6"/>
      <c r="AX3145" s="6"/>
      <c r="AY3145" s="6"/>
      <c r="AZ3145" s="6"/>
      <c r="BA3145" s="6"/>
      <c r="BB3145" s="6"/>
      <c r="BC3145" s="6"/>
      <c r="BD3145" s="6"/>
      <c r="BE3145" s="6"/>
      <c r="BF3145" s="6"/>
      <c r="BG3145" s="6"/>
      <c r="BH3145" s="6"/>
      <c r="BI3145" s="6"/>
      <c r="BJ3145" s="6"/>
      <c r="BK3145" s="6"/>
    </row>
    <row r="3146" spans="34:63" s="19" customFormat="1">
      <c r="AH3146" s="6"/>
      <c r="AI3146" s="6"/>
      <c r="AJ3146" s="6"/>
      <c r="AK3146" s="6"/>
      <c r="AL3146" s="6"/>
      <c r="AM3146" s="6"/>
      <c r="AN3146" s="6"/>
      <c r="AO3146" s="6"/>
      <c r="AP3146" s="6"/>
      <c r="AQ3146" s="6"/>
      <c r="AR3146" s="6"/>
      <c r="AS3146" s="6"/>
      <c r="AT3146" s="6"/>
      <c r="AU3146" s="6"/>
      <c r="AV3146" s="6"/>
      <c r="AW3146" s="6"/>
      <c r="AX3146" s="6"/>
      <c r="AY3146" s="6"/>
      <c r="AZ3146" s="6"/>
      <c r="BA3146" s="6"/>
      <c r="BB3146" s="6"/>
      <c r="BC3146" s="6"/>
      <c r="BD3146" s="6"/>
      <c r="BE3146" s="6"/>
      <c r="BF3146" s="6"/>
      <c r="BG3146" s="6"/>
      <c r="BH3146" s="6"/>
      <c r="BI3146" s="6"/>
      <c r="BJ3146" s="6"/>
      <c r="BK3146" s="6"/>
    </row>
    <row r="3147" spans="34:63" s="19" customFormat="1">
      <c r="AH3147" s="6"/>
      <c r="AI3147" s="6"/>
      <c r="AJ3147" s="6"/>
      <c r="AK3147" s="6"/>
      <c r="AL3147" s="6"/>
      <c r="AM3147" s="6"/>
      <c r="AN3147" s="6"/>
      <c r="AO3147" s="6"/>
      <c r="AP3147" s="6"/>
      <c r="AQ3147" s="6"/>
      <c r="AR3147" s="6"/>
      <c r="AS3147" s="6"/>
      <c r="AT3147" s="6"/>
      <c r="AU3147" s="6"/>
      <c r="AV3147" s="6"/>
      <c r="AW3147" s="6"/>
      <c r="AX3147" s="6"/>
      <c r="AY3147" s="6"/>
      <c r="AZ3147" s="6"/>
      <c r="BA3147" s="6"/>
      <c r="BB3147" s="6"/>
      <c r="BC3147" s="6"/>
      <c r="BD3147" s="6"/>
      <c r="BE3147" s="6"/>
      <c r="BF3147" s="6"/>
      <c r="BG3147" s="6"/>
      <c r="BH3147" s="6"/>
      <c r="BI3147" s="6"/>
      <c r="BJ3147" s="6"/>
      <c r="BK3147" s="6"/>
    </row>
    <row r="3148" spans="34:63" s="19" customFormat="1">
      <c r="AH3148" s="6"/>
      <c r="AI3148" s="6"/>
      <c r="AJ3148" s="6"/>
      <c r="AK3148" s="6"/>
      <c r="AL3148" s="6"/>
      <c r="AM3148" s="6"/>
      <c r="AN3148" s="6"/>
      <c r="AO3148" s="6"/>
      <c r="AP3148" s="6"/>
      <c r="AQ3148" s="6"/>
      <c r="AR3148" s="6"/>
      <c r="AS3148" s="6"/>
      <c r="AT3148" s="6"/>
      <c r="AU3148" s="6"/>
      <c r="AV3148" s="6"/>
      <c r="AW3148" s="6"/>
      <c r="AX3148" s="6"/>
      <c r="AY3148" s="6"/>
      <c r="AZ3148" s="6"/>
      <c r="BA3148" s="6"/>
      <c r="BB3148" s="6"/>
      <c r="BC3148" s="6"/>
      <c r="BD3148" s="6"/>
      <c r="BE3148" s="6"/>
      <c r="BF3148" s="6"/>
      <c r="BG3148" s="6"/>
      <c r="BH3148" s="6"/>
      <c r="BI3148" s="6"/>
      <c r="BJ3148" s="6"/>
      <c r="BK3148" s="6"/>
    </row>
    <row r="3149" spans="34:63" s="19" customFormat="1">
      <c r="AH3149" s="6"/>
      <c r="AI3149" s="6"/>
      <c r="AJ3149" s="6"/>
      <c r="AK3149" s="6"/>
      <c r="AL3149" s="6"/>
      <c r="AM3149" s="6"/>
      <c r="AN3149" s="6"/>
      <c r="AO3149" s="6"/>
      <c r="AP3149" s="6"/>
      <c r="AQ3149" s="6"/>
      <c r="AR3149" s="6"/>
      <c r="AS3149" s="6"/>
      <c r="AT3149" s="6"/>
      <c r="AU3149" s="6"/>
      <c r="AV3149" s="6"/>
      <c r="AW3149" s="6"/>
      <c r="AX3149" s="6"/>
      <c r="AY3149" s="6"/>
      <c r="AZ3149" s="6"/>
      <c r="BA3149" s="6"/>
      <c r="BB3149" s="6"/>
      <c r="BC3149" s="6"/>
      <c r="BD3149" s="6"/>
      <c r="BE3149" s="6"/>
      <c r="BF3149" s="6"/>
      <c r="BG3149" s="6"/>
      <c r="BH3149" s="6"/>
      <c r="BI3149" s="6"/>
      <c r="BJ3149" s="6"/>
      <c r="BK3149" s="6"/>
    </row>
    <row r="3150" spans="34:63" s="19" customFormat="1">
      <c r="AH3150" s="6"/>
      <c r="AI3150" s="6"/>
      <c r="AJ3150" s="6"/>
      <c r="AK3150" s="6"/>
      <c r="AL3150" s="6"/>
      <c r="AM3150" s="6"/>
      <c r="AN3150" s="6"/>
      <c r="AO3150" s="6"/>
      <c r="AP3150" s="6"/>
      <c r="AQ3150" s="6"/>
      <c r="AR3150" s="6"/>
      <c r="AS3150" s="6"/>
      <c r="AT3150" s="6"/>
      <c r="AU3150" s="6"/>
      <c r="AV3150" s="6"/>
      <c r="AW3150" s="6"/>
      <c r="AX3150" s="6"/>
      <c r="AY3150" s="6"/>
      <c r="AZ3150" s="6"/>
      <c r="BA3150" s="6"/>
      <c r="BB3150" s="6"/>
      <c r="BC3150" s="6"/>
      <c r="BD3150" s="6"/>
      <c r="BE3150" s="6"/>
      <c r="BF3150" s="6"/>
      <c r="BG3150" s="6"/>
      <c r="BH3150" s="6"/>
      <c r="BI3150" s="6"/>
      <c r="BJ3150" s="6"/>
      <c r="BK3150" s="6"/>
    </row>
    <row r="3151" spans="34:63" s="19" customFormat="1">
      <c r="AH3151" s="6"/>
      <c r="AI3151" s="6"/>
      <c r="AJ3151" s="6"/>
      <c r="AK3151" s="6"/>
      <c r="AL3151" s="6"/>
      <c r="AM3151" s="6"/>
      <c r="AN3151" s="6"/>
      <c r="AO3151" s="6"/>
      <c r="AP3151" s="6"/>
      <c r="AQ3151" s="6"/>
      <c r="AR3151" s="6"/>
      <c r="AS3151" s="6"/>
      <c r="AT3151" s="6"/>
      <c r="AU3151" s="6"/>
      <c r="AV3151" s="6"/>
      <c r="AW3151" s="6"/>
      <c r="AX3151" s="6"/>
      <c r="AY3151" s="6"/>
      <c r="AZ3151" s="6"/>
      <c r="BA3151" s="6"/>
      <c r="BB3151" s="6"/>
      <c r="BC3151" s="6"/>
      <c r="BD3151" s="6"/>
      <c r="BE3151" s="6"/>
      <c r="BF3151" s="6"/>
      <c r="BG3151" s="6"/>
      <c r="BH3151" s="6"/>
      <c r="BI3151" s="6"/>
      <c r="BJ3151" s="6"/>
      <c r="BK3151" s="6"/>
    </row>
    <row r="3152" spans="34:63" s="19" customFormat="1">
      <c r="AH3152" s="6"/>
      <c r="AI3152" s="6"/>
      <c r="AJ3152" s="6"/>
      <c r="AK3152" s="6"/>
      <c r="AL3152" s="6"/>
      <c r="AM3152" s="6"/>
      <c r="AN3152" s="6"/>
      <c r="AO3152" s="6"/>
      <c r="AP3152" s="6"/>
      <c r="AQ3152" s="6"/>
      <c r="AR3152" s="6"/>
      <c r="AS3152" s="6"/>
      <c r="AT3152" s="6"/>
      <c r="AU3152" s="6"/>
      <c r="AV3152" s="6"/>
      <c r="AW3152" s="6"/>
      <c r="AX3152" s="6"/>
      <c r="AY3152" s="6"/>
      <c r="AZ3152" s="6"/>
      <c r="BA3152" s="6"/>
      <c r="BB3152" s="6"/>
      <c r="BC3152" s="6"/>
      <c r="BD3152" s="6"/>
      <c r="BE3152" s="6"/>
      <c r="BF3152" s="6"/>
      <c r="BG3152" s="6"/>
      <c r="BH3152" s="6"/>
      <c r="BI3152" s="6"/>
      <c r="BJ3152" s="6"/>
      <c r="BK3152" s="6"/>
    </row>
    <row r="3153" spans="34:63" s="19" customFormat="1">
      <c r="AH3153" s="6"/>
      <c r="AI3153" s="6"/>
      <c r="AJ3153" s="6"/>
      <c r="AK3153" s="6"/>
      <c r="AL3153" s="6"/>
      <c r="AM3153" s="6"/>
      <c r="AN3153" s="6"/>
      <c r="AO3153" s="6"/>
      <c r="AP3153" s="6"/>
      <c r="AQ3153" s="6"/>
      <c r="AR3153" s="6"/>
      <c r="AS3153" s="6"/>
      <c r="AT3153" s="6"/>
      <c r="AU3153" s="6"/>
      <c r="AV3153" s="6"/>
      <c r="AW3153" s="6"/>
      <c r="AX3153" s="6"/>
      <c r="AY3153" s="6"/>
      <c r="AZ3153" s="6"/>
      <c r="BA3153" s="6"/>
      <c r="BB3153" s="6"/>
      <c r="BC3153" s="6"/>
      <c r="BD3153" s="6"/>
      <c r="BE3153" s="6"/>
      <c r="BF3153" s="6"/>
      <c r="BG3153" s="6"/>
      <c r="BH3153" s="6"/>
      <c r="BI3153" s="6"/>
      <c r="BJ3153" s="6"/>
      <c r="BK3153" s="6"/>
    </row>
    <row r="3154" spans="34:63" s="19" customFormat="1">
      <c r="AH3154" s="6"/>
      <c r="AI3154" s="6"/>
      <c r="AJ3154" s="6"/>
      <c r="AK3154" s="6"/>
      <c r="AL3154" s="6"/>
      <c r="AM3154" s="6"/>
      <c r="AN3154" s="6"/>
      <c r="AO3154" s="6"/>
      <c r="AP3154" s="6"/>
      <c r="AQ3154" s="6"/>
      <c r="AR3154" s="6"/>
      <c r="AS3154" s="6"/>
      <c r="AT3154" s="6"/>
      <c r="AU3154" s="6"/>
      <c r="AV3154" s="6"/>
      <c r="AW3154" s="6"/>
      <c r="AX3154" s="6"/>
      <c r="AY3154" s="6"/>
      <c r="AZ3154" s="6"/>
      <c r="BA3154" s="6"/>
      <c r="BB3154" s="6"/>
      <c r="BC3154" s="6"/>
      <c r="BD3154" s="6"/>
      <c r="BE3154" s="6"/>
      <c r="BF3154" s="6"/>
      <c r="BG3154" s="6"/>
      <c r="BH3154" s="6"/>
      <c r="BI3154" s="6"/>
      <c r="BJ3154" s="6"/>
      <c r="BK3154" s="6"/>
    </row>
    <row r="3155" spans="34:63" s="19" customFormat="1">
      <c r="AH3155" s="6"/>
      <c r="AI3155" s="6"/>
      <c r="AJ3155" s="6"/>
      <c r="AK3155" s="6"/>
      <c r="AL3155" s="6"/>
      <c r="AM3155" s="6"/>
      <c r="AN3155" s="6"/>
      <c r="AO3155" s="6"/>
      <c r="AP3155" s="6"/>
      <c r="AQ3155" s="6"/>
      <c r="AR3155" s="6"/>
      <c r="AS3155" s="6"/>
      <c r="AT3155" s="6"/>
      <c r="AU3155" s="6"/>
      <c r="AV3155" s="6"/>
      <c r="AW3155" s="6"/>
      <c r="AX3155" s="6"/>
      <c r="AY3155" s="6"/>
      <c r="AZ3155" s="6"/>
      <c r="BA3155" s="6"/>
      <c r="BB3155" s="6"/>
      <c r="BC3155" s="6"/>
      <c r="BD3155" s="6"/>
      <c r="BE3155" s="6"/>
      <c r="BF3155" s="6"/>
      <c r="BG3155" s="6"/>
      <c r="BH3155" s="6"/>
      <c r="BI3155" s="6"/>
      <c r="BJ3155" s="6"/>
      <c r="BK3155" s="6"/>
    </row>
  </sheetData>
  <autoFilter ref="E28:S210" xr:uid="{04420AFA-AA74-4C4E-A47E-DEA47C5793C6}">
    <filterColumn colId="0" showButton="0"/>
    <filterColumn colId="8" showButton="0"/>
  </autoFilter>
  <mergeCells count="423">
    <mergeCell ref="E195:F195"/>
    <mergeCell ref="E205:F205"/>
    <mergeCell ref="E201:F201"/>
    <mergeCell ref="E202:F202"/>
    <mergeCell ref="E196:F196"/>
    <mergeCell ref="E197:F197"/>
    <mergeCell ref="E198:F198"/>
    <mergeCell ref="M209:N209"/>
    <mergeCell ref="BY260:BZ260"/>
    <mergeCell ref="E204:F204"/>
    <mergeCell ref="E208:F208"/>
    <mergeCell ref="E207:F207"/>
    <mergeCell ref="E209:F209"/>
    <mergeCell ref="M208:N208"/>
    <mergeCell ref="M207:N207"/>
    <mergeCell ref="E206:F206"/>
    <mergeCell ref="M206:N206"/>
    <mergeCell ref="E76:F76"/>
    <mergeCell ref="E115:F115"/>
    <mergeCell ref="E116:F116"/>
    <mergeCell ref="E105:F105"/>
    <mergeCell ref="E106:F106"/>
    <mergeCell ref="E107:F107"/>
    <mergeCell ref="E108:F108"/>
    <mergeCell ref="E130:F130"/>
    <mergeCell ref="E131:F131"/>
    <mergeCell ref="CA253:CB253"/>
    <mergeCell ref="E183:F183"/>
    <mergeCell ref="E155:F155"/>
    <mergeCell ref="E156:F156"/>
    <mergeCell ref="E157:F157"/>
    <mergeCell ref="E158:F158"/>
    <mergeCell ref="E159:F159"/>
    <mergeCell ref="E162:F162"/>
    <mergeCell ref="E163:F163"/>
    <mergeCell ref="E160:F160"/>
    <mergeCell ref="E161:F161"/>
    <mergeCell ref="E165:F165"/>
    <mergeCell ref="E166:F166"/>
    <mergeCell ref="E167:F167"/>
    <mergeCell ref="E168:F168"/>
    <mergeCell ref="E169:F169"/>
    <mergeCell ref="E170:F170"/>
    <mergeCell ref="E171:F171"/>
    <mergeCell ref="E172:F172"/>
    <mergeCell ref="E173:F173"/>
    <mergeCell ref="E174:F174"/>
    <mergeCell ref="E175:F175"/>
    <mergeCell ref="E181:F181"/>
    <mergeCell ref="E179:F179"/>
    <mergeCell ref="Q7:Q8"/>
    <mergeCell ref="E104:F104"/>
    <mergeCell ref="E61:F61"/>
    <mergeCell ref="E62:F62"/>
    <mergeCell ref="E63:F63"/>
    <mergeCell ref="E64:F64"/>
    <mergeCell ref="E77:F77"/>
    <mergeCell ref="E78:F78"/>
    <mergeCell ref="E54:F54"/>
    <mergeCell ref="E55:F55"/>
    <mergeCell ref="E53:F53"/>
    <mergeCell ref="E35:F35"/>
    <mergeCell ref="E36:F36"/>
    <mergeCell ref="E43:F43"/>
    <mergeCell ref="E44:F44"/>
    <mergeCell ref="E37:F37"/>
    <mergeCell ref="E38:F38"/>
    <mergeCell ref="E39:F39"/>
    <mergeCell ref="E40:F40"/>
    <mergeCell ref="E42:F42"/>
    <mergeCell ref="E57:F57"/>
    <mergeCell ref="E58:F58"/>
    <mergeCell ref="E59:F59"/>
    <mergeCell ref="E60:F60"/>
    <mergeCell ref="J6:L6"/>
    <mergeCell ref="O7:P8"/>
    <mergeCell ref="E56:F56"/>
    <mergeCell ref="E45:F45"/>
    <mergeCell ref="E46:F46"/>
    <mergeCell ref="E47:F47"/>
    <mergeCell ref="M30:N30"/>
    <mergeCell ref="M31:N31"/>
    <mergeCell ref="M32:N32"/>
    <mergeCell ref="M34:N34"/>
    <mergeCell ref="M865:O865"/>
    <mergeCell ref="G263:I263"/>
    <mergeCell ref="E727:M727"/>
    <mergeCell ref="E140:F140"/>
    <mergeCell ref="E141:F141"/>
    <mergeCell ref="E149:F149"/>
    <mergeCell ref="E150:F150"/>
    <mergeCell ref="E164:F164"/>
    <mergeCell ref="E153:F153"/>
    <mergeCell ref="E154:F154"/>
    <mergeCell ref="E151:F151"/>
    <mergeCell ref="E142:F142"/>
    <mergeCell ref="E143:F143"/>
    <mergeCell ref="E152:F152"/>
    <mergeCell ref="E147:F147"/>
    <mergeCell ref="E148:F148"/>
    <mergeCell ref="E144:F144"/>
    <mergeCell ref="E145:F145"/>
    <mergeCell ref="E146:F146"/>
    <mergeCell ref="E180:F180"/>
    <mergeCell ref="E191:F191"/>
    <mergeCell ref="E192:F192"/>
    <mergeCell ref="E193:F193"/>
    <mergeCell ref="E182:F182"/>
    <mergeCell ref="M838:N838"/>
    <mergeCell ref="H854:I854"/>
    <mergeCell ref="M852:N852"/>
    <mergeCell ref="B860:D860"/>
    <mergeCell ref="E109:F109"/>
    <mergeCell ref="E110:F110"/>
    <mergeCell ref="E111:F111"/>
    <mergeCell ref="E117:F117"/>
    <mergeCell ref="E118:F118"/>
    <mergeCell ref="E129:F129"/>
    <mergeCell ref="E132:F132"/>
    <mergeCell ref="E133:F133"/>
    <mergeCell ref="E138:F138"/>
    <mergeCell ref="E139:F139"/>
    <mergeCell ref="E136:F136"/>
    <mergeCell ref="E137:F137"/>
    <mergeCell ref="E184:F184"/>
    <mergeCell ref="E185:F185"/>
    <mergeCell ref="E186:F186"/>
    <mergeCell ref="E187:F187"/>
    <mergeCell ref="E188:F188"/>
    <mergeCell ref="E189:F189"/>
    <mergeCell ref="E190:F190"/>
    <mergeCell ref="E194:F194"/>
    <mergeCell ref="E32:F32"/>
    <mergeCell ref="E33:F33"/>
    <mergeCell ref="E79:F79"/>
    <mergeCell ref="E90:F90"/>
    <mergeCell ref="E80:F80"/>
    <mergeCell ref="E81:F81"/>
    <mergeCell ref="E48:F48"/>
    <mergeCell ref="E52:F52"/>
    <mergeCell ref="E82:F82"/>
    <mergeCell ref="E83:F83"/>
    <mergeCell ref="E84:F84"/>
    <mergeCell ref="E89:F89"/>
    <mergeCell ref="E85:F85"/>
    <mergeCell ref="E86:F86"/>
    <mergeCell ref="E87:F87"/>
    <mergeCell ref="E88:F88"/>
    <mergeCell ref="E65:F65"/>
    <mergeCell ref="E66:F66"/>
    <mergeCell ref="E67:F67"/>
    <mergeCell ref="E68:F68"/>
    <mergeCell ref="E69:F69"/>
    <mergeCell ref="E70:F70"/>
    <mergeCell ref="E71:F71"/>
    <mergeCell ref="E72:F72"/>
    <mergeCell ref="D1:F2"/>
    <mergeCell ref="E29:F29"/>
    <mergeCell ref="E30:F30"/>
    <mergeCell ref="E31:F31"/>
    <mergeCell ref="E28:F28"/>
    <mergeCell ref="F23:G23"/>
    <mergeCell ref="F25:G26"/>
    <mergeCell ref="G2:H2"/>
    <mergeCell ref="D23:E23"/>
    <mergeCell ref="G6:I6"/>
    <mergeCell ref="W852:X852"/>
    <mergeCell ref="B854:D854"/>
    <mergeCell ref="E176:F176"/>
    <mergeCell ref="E177:F177"/>
    <mergeCell ref="E178:F178"/>
    <mergeCell ref="Q838:R838"/>
    <mergeCell ref="R834:T834"/>
    <mergeCell ref="E97:F97"/>
    <mergeCell ref="E121:F121"/>
    <mergeCell ref="E134:F134"/>
    <mergeCell ref="E135:F135"/>
    <mergeCell ref="E122:F122"/>
    <mergeCell ref="E123:F123"/>
    <mergeCell ref="E124:F124"/>
    <mergeCell ref="E125:F125"/>
    <mergeCell ref="E126:F126"/>
    <mergeCell ref="E127:F127"/>
    <mergeCell ref="Q837:R837"/>
    <mergeCell ref="M837:N837"/>
    <mergeCell ref="E114:F114"/>
    <mergeCell ref="E119:F119"/>
    <mergeCell ref="E120:F120"/>
    <mergeCell ref="E112:F112"/>
    <mergeCell ref="E113:F113"/>
    <mergeCell ref="Q852:R852"/>
    <mergeCell ref="Q9:Q10"/>
    <mergeCell ref="M22:N22"/>
    <mergeCell ref="H21:I21"/>
    <mergeCell ref="K21:L21"/>
    <mergeCell ref="F27:G27"/>
    <mergeCell ref="M41:N41"/>
    <mergeCell ref="M42:N42"/>
    <mergeCell ref="M28:N28"/>
    <mergeCell ref="M53:N53"/>
    <mergeCell ref="E128:F128"/>
    <mergeCell ref="E102:F102"/>
    <mergeCell ref="E103:F103"/>
    <mergeCell ref="E34:F34"/>
    <mergeCell ref="E50:F50"/>
    <mergeCell ref="E49:F49"/>
    <mergeCell ref="E41:F41"/>
    <mergeCell ref="E92:F92"/>
    <mergeCell ref="E96:F96"/>
    <mergeCell ref="E93:F93"/>
    <mergeCell ref="J23:R23"/>
    <mergeCell ref="L24:M24"/>
    <mergeCell ref="J24:K24"/>
    <mergeCell ref="M29:N29"/>
    <mergeCell ref="X46:X47"/>
    <mergeCell ref="O11:S12"/>
    <mergeCell ref="I9:I11"/>
    <mergeCell ref="L12:M12"/>
    <mergeCell ref="H13:I13"/>
    <mergeCell ref="O9:P10"/>
    <mergeCell ref="M35:N35"/>
    <mergeCell ref="M36:N36"/>
    <mergeCell ref="M37:N37"/>
    <mergeCell ref="S23:S24"/>
    <mergeCell ref="R22:S22"/>
    <mergeCell ref="H23:I23"/>
    <mergeCell ref="M38:N38"/>
    <mergeCell ref="M44:N44"/>
    <mergeCell ref="M39:N39"/>
    <mergeCell ref="M40:N40"/>
    <mergeCell ref="B249:C249"/>
    <mergeCell ref="B243:C243"/>
    <mergeCell ref="B244:C244"/>
    <mergeCell ref="B245:C245"/>
    <mergeCell ref="B246:C246"/>
    <mergeCell ref="B239:C239"/>
    <mergeCell ref="B240:C240"/>
    <mergeCell ref="B241:C241"/>
    <mergeCell ref="B242:C242"/>
    <mergeCell ref="B247:C247"/>
    <mergeCell ref="B248:C248"/>
    <mergeCell ref="B235:C235"/>
    <mergeCell ref="B236:C236"/>
    <mergeCell ref="B237:C237"/>
    <mergeCell ref="B238:C238"/>
    <mergeCell ref="M47:N47"/>
    <mergeCell ref="M56:N56"/>
    <mergeCell ref="M57:N57"/>
    <mergeCell ref="M58:N58"/>
    <mergeCell ref="M52:N52"/>
    <mergeCell ref="B234:C234"/>
    <mergeCell ref="B231:C231"/>
    <mergeCell ref="B232:C232"/>
    <mergeCell ref="B233:C233"/>
    <mergeCell ref="E91:F91"/>
    <mergeCell ref="E94:F94"/>
    <mergeCell ref="E95:F95"/>
    <mergeCell ref="E100:F100"/>
    <mergeCell ref="E101:F101"/>
    <mergeCell ref="E98:F98"/>
    <mergeCell ref="E99:F99"/>
    <mergeCell ref="E73:F73"/>
    <mergeCell ref="E74:F74"/>
    <mergeCell ref="E75:F75"/>
    <mergeCell ref="M43:N43"/>
    <mergeCell ref="M45:N45"/>
    <mergeCell ref="M46:N46"/>
    <mergeCell ref="M54:N54"/>
    <mergeCell ref="M55:N55"/>
    <mergeCell ref="M48:N48"/>
    <mergeCell ref="M49:N49"/>
    <mergeCell ref="M33:N33"/>
    <mergeCell ref="M62:N62"/>
    <mergeCell ref="M60:N60"/>
    <mergeCell ref="M61:N61"/>
    <mergeCell ref="M66:N66"/>
    <mergeCell ref="M67:N67"/>
    <mergeCell ref="M68:N68"/>
    <mergeCell ref="M69:N69"/>
    <mergeCell ref="M64:N64"/>
    <mergeCell ref="M65:N65"/>
    <mergeCell ref="M63:N63"/>
    <mergeCell ref="M59:N59"/>
    <mergeCell ref="M50:N50"/>
    <mergeCell ref="M78:N78"/>
    <mergeCell ref="M79:N79"/>
    <mergeCell ref="M80:N80"/>
    <mergeCell ref="M81:N81"/>
    <mergeCell ref="M74:N74"/>
    <mergeCell ref="M75:N75"/>
    <mergeCell ref="M76:N76"/>
    <mergeCell ref="M77:N77"/>
    <mergeCell ref="M70:N70"/>
    <mergeCell ref="M71:N71"/>
    <mergeCell ref="M72:N72"/>
    <mergeCell ref="M73:N73"/>
    <mergeCell ref="M90:N90"/>
    <mergeCell ref="M91:N91"/>
    <mergeCell ref="M92:N92"/>
    <mergeCell ref="M93:N93"/>
    <mergeCell ref="M86:N86"/>
    <mergeCell ref="M87:N87"/>
    <mergeCell ref="M88:N88"/>
    <mergeCell ref="M89:N89"/>
    <mergeCell ref="M82:N82"/>
    <mergeCell ref="M83:N83"/>
    <mergeCell ref="M84:N84"/>
    <mergeCell ref="M85:N85"/>
    <mergeCell ref="M102:N102"/>
    <mergeCell ref="M103:N103"/>
    <mergeCell ref="M104:N104"/>
    <mergeCell ref="M105:N105"/>
    <mergeCell ref="M98:N98"/>
    <mergeCell ref="M99:N99"/>
    <mergeCell ref="M100:N100"/>
    <mergeCell ref="M101:N101"/>
    <mergeCell ref="M94:N94"/>
    <mergeCell ref="M95:N95"/>
    <mergeCell ref="M96:N96"/>
    <mergeCell ref="M97:N97"/>
    <mergeCell ref="M114:N114"/>
    <mergeCell ref="M115:N115"/>
    <mergeCell ref="M116:N116"/>
    <mergeCell ref="M117:N117"/>
    <mergeCell ref="M110:N110"/>
    <mergeCell ref="M111:N111"/>
    <mergeCell ref="M112:N112"/>
    <mergeCell ref="M113:N113"/>
    <mergeCell ref="M106:N106"/>
    <mergeCell ref="M107:N107"/>
    <mergeCell ref="M108:N108"/>
    <mergeCell ref="M109:N109"/>
    <mergeCell ref="M126:N126"/>
    <mergeCell ref="M127:N127"/>
    <mergeCell ref="M128:N128"/>
    <mergeCell ref="M129:N129"/>
    <mergeCell ref="M122:N122"/>
    <mergeCell ref="M123:N123"/>
    <mergeCell ref="M124:N124"/>
    <mergeCell ref="M125:N125"/>
    <mergeCell ref="M118:N118"/>
    <mergeCell ref="M119:N119"/>
    <mergeCell ref="M120:N120"/>
    <mergeCell ref="M121:N121"/>
    <mergeCell ref="M138:N138"/>
    <mergeCell ref="M139:N139"/>
    <mergeCell ref="M140:N140"/>
    <mergeCell ref="M141:N141"/>
    <mergeCell ref="M134:N134"/>
    <mergeCell ref="M135:N135"/>
    <mergeCell ref="M136:N136"/>
    <mergeCell ref="M137:N137"/>
    <mergeCell ref="M130:N130"/>
    <mergeCell ref="M131:N131"/>
    <mergeCell ref="M132:N132"/>
    <mergeCell ref="M133:N133"/>
    <mergeCell ref="M150:N150"/>
    <mergeCell ref="M151:N151"/>
    <mergeCell ref="M152:N152"/>
    <mergeCell ref="M153:N153"/>
    <mergeCell ref="M146:N146"/>
    <mergeCell ref="M147:N147"/>
    <mergeCell ref="M148:N148"/>
    <mergeCell ref="M149:N149"/>
    <mergeCell ref="M142:N142"/>
    <mergeCell ref="M143:N143"/>
    <mergeCell ref="M144:N144"/>
    <mergeCell ref="M145:N145"/>
    <mergeCell ref="M162:N162"/>
    <mergeCell ref="M163:N163"/>
    <mergeCell ref="M164:N164"/>
    <mergeCell ref="M165:N165"/>
    <mergeCell ref="M158:N158"/>
    <mergeCell ref="M159:N159"/>
    <mergeCell ref="M160:N160"/>
    <mergeCell ref="M161:N161"/>
    <mergeCell ref="M154:N154"/>
    <mergeCell ref="M155:N155"/>
    <mergeCell ref="M156:N156"/>
    <mergeCell ref="M157:N157"/>
    <mergeCell ref="M174:N174"/>
    <mergeCell ref="M175:N175"/>
    <mergeCell ref="M176:N176"/>
    <mergeCell ref="M177:N177"/>
    <mergeCell ref="M170:N170"/>
    <mergeCell ref="M171:N171"/>
    <mergeCell ref="M172:N172"/>
    <mergeCell ref="M173:N173"/>
    <mergeCell ref="M166:N166"/>
    <mergeCell ref="M167:N167"/>
    <mergeCell ref="M168:N168"/>
    <mergeCell ref="M169:N169"/>
    <mergeCell ref="M186:N186"/>
    <mergeCell ref="M187:N187"/>
    <mergeCell ref="M188:N188"/>
    <mergeCell ref="M189:N189"/>
    <mergeCell ref="M182:N182"/>
    <mergeCell ref="M183:N183"/>
    <mergeCell ref="M184:N184"/>
    <mergeCell ref="M185:N185"/>
    <mergeCell ref="M178:N178"/>
    <mergeCell ref="M179:N179"/>
    <mergeCell ref="M180:N180"/>
    <mergeCell ref="M181:N181"/>
    <mergeCell ref="M194:N194"/>
    <mergeCell ref="M195:N195"/>
    <mergeCell ref="M196:N196"/>
    <mergeCell ref="M198:N198"/>
    <mergeCell ref="M197:N197"/>
    <mergeCell ref="M190:N190"/>
    <mergeCell ref="M191:N191"/>
    <mergeCell ref="M192:N192"/>
    <mergeCell ref="M193:N193"/>
    <mergeCell ref="M203:N203"/>
    <mergeCell ref="M204:N204"/>
    <mergeCell ref="M205:N205"/>
    <mergeCell ref="E199:F199"/>
    <mergeCell ref="E203:F203"/>
    <mergeCell ref="M199:N199"/>
    <mergeCell ref="M200:N200"/>
    <mergeCell ref="M201:N201"/>
    <mergeCell ref="M202:N202"/>
    <mergeCell ref="E200:F200"/>
  </mergeCells>
  <phoneticPr fontId="0" type="noConversion"/>
  <conditionalFormatting sqref="E13">
    <cfRule type="cellIs" dxfId="13" priority="9" stopIfTrue="1" operator="between">
      <formula>0</formula>
      <formula>2</formula>
    </cfRule>
  </conditionalFormatting>
  <conditionalFormatting sqref="E14">
    <cfRule type="cellIs" dxfId="12" priority="10" stopIfTrue="1" operator="between">
      <formula>0</formula>
      <formula>1</formula>
    </cfRule>
  </conditionalFormatting>
  <conditionalFormatting sqref="E835:E847 J835:J847">
    <cfRule type="cellIs" dxfId="11" priority="1" stopIfTrue="1" operator="equal">
      <formula>0</formula>
    </cfRule>
  </conditionalFormatting>
  <conditionalFormatting sqref="F23:G23">
    <cfRule type="cellIs" dxfId="10" priority="13" stopIfTrue="1" operator="equal">
      <formula>"EXCESO DE CARGA"</formula>
    </cfRule>
  </conditionalFormatting>
  <conditionalFormatting sqref="F25:G26">
    <cfRule type="cellIs" dxfId="9" priority="15" stopIfTrue="1" operator="equal">
      <formula>"Farmaco en efecto"</formula>
    </cfRule>
  </conditionalFormatting>
  <conditionalFormatting sqref="I7 N12">
    <cfRule type="cellIs" dxfId="8" priority="3" stopIfTrue="1" operator="equal">
      <formula>"BORRACHO"</formula>
    </cfRule>
  </conditionalFormatting>
  <conditionalFormatting sqref="I9:I11">
    <cfRule type="cellIs" dxfId="7" priority="14" stopIfTrue="1" operator="equal">
      <formula>"Penaliza ción por hambre"</formula>
    </cfRule>
  </conditionalFormatting>
  <conditionalFormatting sqref="J4">
    <cfRule type="cellIs" dxfId="6" priority="6" stopIfTrue="1" operator="equal">
      <formula>"RIP"</formula>
    </cfRule>
  </conditionalFormatting>
  <conditionalFormatting sqref="K21:L21">
    <cfRule type="cellIs" dxfId="5" priority="18" stopIfTrue="1" operator="equal">
      <formula>"DROGADO"</formula>
    </cfRule>
  </conditionalFormatting>
  <conditionalFormatting sqref="M22">
    <cfRule type="cellIs" dxfId="4" priority="16" stopIfTrue="1" operator="equal">
      <formula>"Malus por fatiga"</formula>
    </cfRule>
  </conditionalFormatting>
  <conditionalFormatting sqref="O22">
    <cfRule type="cellIs" dxfId="3" priority="17" stopIfTrue="1" operator="equal">
      <formula>0</formula>
    </cfRule>
  </conditionalFormatting>
  <conditionalFormatting sqref="O11:S12">
    <cfRule type="cellIs" dxfId="2" priority="19" stopIfTrue="1" operator="equal">
      <formula>"El daño empieza a penalizarte y te desangras"</formula>
    </cfRule>
  </conditionalFormatting>
  <conditionalFormatting sqref="Q3">
    <cfRule type="cellIs" dxfId="1" priority="11" stopIfTrue="1" operator="lessThan">
      <formula>8</formula>
    </cfRule>
  </conditionalFormatting>
  <hyperlinks>
    <hyperlink ref="G263" location="D323" display="EQUIPO" xr:uid="{53522543-2572-4467-8EBD-0239D3AFCE07}"/>
    <hyperlink ref="G2:H2" location="D329" display="EQUIPO TRANSPORTADO" xr:uid="{0169FBE2-6D78-494E-9EC7-6B651FC87E8D}"/>
    <hyperlink ref="G263:I263" location="Personaje!D2" display="EQUIPO TRANSPORTADO" xr:uid="{85A14467-B2F4-4E50-9C17-D96F6762106F}"/>
    <hyperlink ref="BM282" location="B2" display="Arrba" xr:uid="{5FE0B4B6-6A01-4DA3-964B-14AED102B8F3}"/>
    <hyperlink ref="D833" location="Personaje!C1" display="Arriba" xr:uid="{2004D3BD-99E0-4484-A99E-5E2D501B649D}"/>
    <hyperlink ref="N8" location="Personaje!E844" display="Alcohol" xr:uid="{33651440-7E52-45BC-8EB8-E4E42152BE69}"/>
    <hyperlink ref="N9" location="Personaje!I847" display="Drogas" xr:uid="{1B7B0633-A0D8-4CDA-8688-3ED06C9CEEE7}"/>
    <hyperlink ref="I833" location="Personaje!C1" display="Arriba" xr:uid="{C1DA8A6A-C691-4A61-9773-56180E9489DD}"/>
    <hyperlink ref="N10" location="Personaje!AC844" display="Enfermo" xr:uid="{43D281BD-6477-4D67-8232-3903B0A82F34}"/>
    <hyperlink ref="T833" location="Personaje!C1" display="Arriba" xr:uid="{77A01FE1-E00A-464D-A3D9-A21FA9EE9F55}"/>
    <hyperlink ref="AL833" location="Personaje!C1" display="Arriba" xr:uid="{BFA6F256-72BA-4EE3-B8C5-BB65B9863975}"/>
    <hyperlink ref="F852" location="Personaje!C1" display="Arriba" xr:uid="{E042B61F-15FE-433E-A561-E44BC31B8CEC}"/>
    <hyperlink ref="N11" location="Personaje!G864" display="Fármacos" xr:uid="{523134EE-537E-4AA9-96A4-BF8F4BFE5E9C}"/>
    <hyperlink ref="D859" location="Personaje!C1" display="Arriba" xr:uid="{FB847C99-C3CE-477C-9329-D873A4CF031B}"/>
    <hyperlink ref="G13" location="Personaje!B870" display="Efecto inesperado" xr:uid="{1EAE8619-1B28-438B-B8AE-B13118114F8F}"/>
    <hyperlink ref="B879" location="Personaje!C1" display="Arriba" xr:uid="{9B462831-FC10-43B9-BB5C-7A1D0F17DD49}"/>
    <hyperlink ref="D730" location="C1" display="Arriba" xr:uid="{AA77755F-28E4-47E1-8442-9FAE8896D3AD}"/>
    <hyperlink ref="D4" location="Personaje!C812" display="Personalidad" xr:uid="{A94FA9A4-1B54-49D6-97E9-A2D0434D67CB}"/>
    <hyperlink ref="D5" location="Personaje!C813" display="Inteligencia" xr:uid="{E16392C4-3866-4186-AC5E-31A6AFA56208}"/>
    <hyperlink ref="D6" location="Personaje!C814" display="Iniciativa" xr:uid="{1BC97582-1825-4790-9B25-20D961E0EBBC}"/>
    <hyperlink ref="D7" location="Personaje!C815" display="Destreza " xr:uid="{FC17F25D-FF31-451C-A763-7D07574628AE}"/>
    <hyperlink ref="D8" location="Personaje!C816" display="Agilidad " xr:uid="{22864713-1D1F-417E-A8E9-7EE67D6CCA6C}"/>
    <hyperlink ref="D9" location="Personaje!C817" display="Tamaño " xr:uid="{1D90E7F9-550A-43FB-9191-FEFFA92BFFE3}"/>
    <hyperlink ref="D10" location="Personaje!C817" display="Fuerza" xr:uid="{BAAA844E-5672-4055-A8CE-8B7040D3303D}"/>
    <hyperlink ref="D11" location="Personaje!C817" display="Constitución" xr:uid="{8DC0C3FB-C8F5-49AB-B112-2EA61729CB6D}"/>
    <hyperlink ref="D12" location="Personaje!C817" display="Apariencia" xr:uid="{9D74DE08-4423-4BF7-B5F7-41B2B738A4A7}"/>
    <hyperlink ref="CC253" location="D1" display="Arriba" xr:uid="{098B88BA-17B9-49D5-8D69-D3969AE54330}"/>
    <hyperlink ref="N12" location="Personaje!B854" display="Rads amarillos" xr:uid="{578A391D-438E-48A6-9032-C0BBBA5EED2F}"/>
    <hyperlink ref="D3" location="Personaje!I747" display="Como porcentaje" xr:uid="{B3AE9129-46E0-48B1-A0CB-FAF038077EF1}"/>
    <hyperlink ref="S1" location="CE277" display="Armadura" xr:uid="{6622AB42-9F57-4DF1-8A13-63AEAB46A8C3}"/>
    <hyperlink ref="R1" location="Personaje!CQ277" display="Localización" xr:uid="{53B52FBF-096B-4AEB-B4AC-B07BFE4E95B6}"/>
    <hyperlink ref="CP253" location="Personaje!D1" display="Arriba" xr:uid="{D7EBEEC9-EF35-4F93-9659-877CA2F5072D}"/>
    <hyperlink ref="CA273" location="D1" display="Arriba" xr:uid="{84BD0626-0D5D-4466-9CA1-9AEB4D862444}"/>
    <hyperlink ref="CM283" location="D1" display="Arriba" xr:uid="{8D176C42-450B-4C16-8BD8-1988EB0D477A}"/>
  </hyperlinks>
  <pageMargins left="0.75" right="0.75" top="1" bottom="1" header="0" footer="0"/>
  <pageSetup paperSize="9" orientation="portrait" r:id="rId1"/>
  <headerFooter alignWithMargins="0"/>
  <drawing r:id="rId2"/>
  <legacyDrawing r:id="rId3"/>
  <oleObjects>
    <mc:AlternateContent xmlns:mc="http://schemas.openxmlformats.org/markup-compatibility/2006">
      <mc:Choice Requires="x14">
        <oleObject progId="Objeto empaquetador del shell" dvAspect="DVASPECT_ICON" shapeId="9561" r:id="rId4">
          <objectPr defaultSize="0" r:id="rId5">
            <anchor moveWithCells="1">
              <from>
                <xdr:col>8</xdr:col>
                <xdr:colOff>0</xdr:colOff>
                <xdr:row>404</xdr:row>
                <xdr:rowOff>0</xdr:rowOff>
              </from>
              <to>
                <xdr:col>8</xdr:col>
                <xdr:colOff>876300</xdr:colOff>
                <xdr:row>407</xdr:row>
                <xdr:rowOff>28575</xdr:rowOff>
              </to>
            </anchor>
          </objectPr>
        </oleObject>
      </mc:Choice>
      <mc:Fallback>
        <oleObject progId="Objeto empaquetador del shell" dvAspect="DVASPECT_ICON" shapeId="9561" r:id="rId4"/>
      </mc:Fallback>
    </mc:AlternateContent>
    <mc:AlternateContent xmlns:mc="http://schemas.openxmlformats.org/markup-compatibility/2006">
      <mc:Choice Requires="x14">
        <oleObject progId="Objeto empaquetador del shell" dvAspect="DVASPECT_ICON" shapeId="9562" r:id="rId6">
          <objectPr defaultSize="0" r:id="rId7">
            <anchor moveWithCells="1">
              <from>
                <xdr:col>1</xdr:col>
                <xdr:colOff>0</xdr:colOff>
                <xdr:row>406</xdr:row>
                <xdr:rowOff>0</xdr:rowOff>
              </from>
              <to>
                <xdr:col>2</xdr:col>
                <xdr:colOff>104775</xdr:colOff>
                <xdr:row>409</xdr:row>
                <xdr:rowOff>28575</xdr:rowOff>
              </to>
            </anchor>
          </objectPr>
        </oleObject>
      </mc:Choice>
      <mc:Fallback>
        <oleObject progId="Objeto empaquetador del shell" dvAspect="DVASPECT_ICON" shapeId="9562" r:id="rId6"/>
      </mc:Fallback>
    </mc:AlternateContent>
    <mc:AlternateContent xmlns:mc="http://schemas.openxmlformats.org/markup-compatibility/2006">
      <mc:Choice Requires="x14">
        <oleObject progId="Objeto empaquetador del shell" dvAspect="DVASPECT_ICON" shapeId="9563" r:id="rId8">
          <objectPr defaultSize="0" r:id="rId9">
            <anchor moveWithCells="1">
              <from>
                <xdr:col>5</xdr:col>
                <xdr:colOff>0</xdr:colOff>
                <xdr:row>406</xdr:row>
                <xdr:rowOff>0</xdr:rowOff>
              </from>
              <to>
                <xdr:col>5</xdr:col>
                <xdr:colOff>876300</xdr:colOff>
                <xdr:row>409</xdr:row>
                <xdr:rowOff>28575</xdr:rowOff>
              </to>
            </anchor>
          </objectPr>
        </oleObject>
      </mc:Choice>
      <mc:Fallback>
        <oleObject progId="Objeto empaquetador del shell" dvAspect="DVASPECT_ICON" shapeId="9563" r:id="rId8"/>
      </mc:Fallback>
    </mc:AlternateContent>
    <mc:AlternateContent xmlns:mc="http://schemas.openxmlformats.org/markup-compatibility/2006">
      <mc:Choice Requires="x14">
        <oleObject progId="Objeto empaquetador del shell" dvAspect="DVASPECT_ICON" shapeId="9564" r:id="rId10">
          <objectPr defaultSize="0" r:id="rId11">
            <anchor moveWithCells="1">
              <from>
                <xdr:col>1</xdr:col>
                <xdr:colOff>0</xdr:colOff>
                <xdr:row>396</xdr:row>
                <xdr:rowOff>0</xdr:rowOff>
              </from>
              <to>
                <xdr:col>1</xdr:col>
                <xdr:colOff>600075</xdr:colOff>
                <xdr:row>399</xdr:row>
                <xdr:rowOff>28575</xdr:rowOff>
              </to>
            </anchor>
          </objectPr>
        </oleObject>
      </mc:Choice>
      <mc:Fallback>
        <oleObject progId="Objeto empaquetador del shell" dvAspect="DVASPECT_ICON" shapeId="9564" r:id="rId10"/>
      </mc:Fallback>
    </mc:AlternateContent>
    <mc:AlternateContent xmlns:mc="http://schemas.openxmlformats.org/markup-compatibility/2006">
      <mc:Choice Requires="x14">
        <oleObject progId="Objeto empaquetador del shell" dvAspect="DVASPECT_ICON" shapeId="9565" r:id="rId12">
          <objectPr defaultSize="0" r:id="rId13">
            <anchor moveWithCells="1">
              <from>
                <xdr:col>3</xdr:col>
                <xdr:colOff>0</xdr:colOff>
                <xdr:row>396</xdr:row>
                <xdr:rowOff>0</xdr:rowOff>
              </from>
              <to>
                <xdr:col>3</xdr:col>
                <xdr:colOff>600075</xdr:colOff>
                <xdr:row>399</xdr:row>
                <xdr:rowOff>28575</xdr:rowOff>
              </to>
            </anchor>
          </objectPr>
        </oleObject>
      </mc:Choice>
      <mc:Fallback>
        <oleObject progId="Objeto empaquetador del shell" dvAspect="DVASPECT_ICON" shapeId="9565" r:id="rId12"/>
      </mc:Fallback>
    </mc:AlternateContent>
    <mc:AlternateContent xmlns:mc="http://schemas.openxmlformats.org/markup-compatibility/2006">
      <mc:Choice Requires="x14">
        <oleObject progId="Objeto empaquetador del shell" dvAspect="DVASPECT_ICON" shapeId="9566" r:id="rId14">
          <objectPr defaultSize="0" r:id="rId15">
            <anchor moveWithCells="1">
              <from>
                <xdr:col>5</xdr:col>
                <xdr:colOff>0</xdr:colOff>
                <xdr:row>395</xdr:row>
                <xdr:rowOff>0</xdr:rowOff>
              </from>
              <to>
                <xdr:col>5</xdr:col>
                <xdr:colOff>685800</xdr:colOff>
                <xdr:row>398</xdr:row>
                <xdr:rowOff>28575</xdr:rowOff>
              </to>
            </anchor>
          </objectPr>
        </oleObject>
      </mc:Choice>
      <mc:Fallback>
        <oleObject progId="Objeto empaquetador del shell" dvAspect="DVASPECT_ICON" shapeId="9566" r:id="rId14"/>
      </mc:Fallback>
    </mc:AlternateContent>
    <mc:AlternateContent xmlns:mc="http://schemas.openxmlformats.org/markup-compatibility/2006">
      <mc:Choice Requires="x14">
        <oleObject progId="Objeto empaquetador del shell" dvAspect="DVASPECT_ICON" shapeId="9567" r:id="rId16">
          <objectPr defaultSize="0" r:id="rId17">
            <anchor moveWithCells="1">
              <from>
                <xdr:col>6</xdr:col>
                <xdr:colOff>0</xdr:colOff>
                <xdr:row>394</xdr:row>
                <xdr:rowOff>0</xdr:rowOff>
              </from>
              <to>
                <xdr:col>6</xdr:col>
                <xdr:colOff>600075</xdr:colOff>
                <xdr:row>397</xdr:row>
                <xdr:rowOff>28575</xdr:rowOff>
              </to>
            </anchor>
          </objectPr>
        </oleObject>
      </mc:Choice>
      <mc:Fallback>
        <oleObject progId="Objeto empaquetador del shell" dvAspect="DVASPECT_ICON" shapeId="9567" r:id="rId16"/>
      </mc:Fallback>
    </mc:AlternateContent>
  </oleObjects>
  <mc:AlternateContent xmlns:mc="http://schemas.openxmlformats.org/markup-compatibility/2006">
    <mc:Choice Requires="x14">
      <controls>
        <mc:AlternateContent xmlns:mc="http://schemas.openxmlformats.org/markup-compatibility/2006">
          <mc:Choice Requires="x14">
            <control shapeId="1034" r:id="rId18" name="Spinner 10">
              <controlPr defaultSize="0" autoPict="0">
                <anchor moveWithCells="1" sizeWithCells="1">
                  <from>
                    <xdr:col>9</xdr:col>
                    <xdr:colOff>47625</xdr:colOff>
                    <xdr:row>8</xdr:row>
                    <xdr:rowOff>38100</xdr:rowOff>
                  </from>
                  <to>
                    <xdr:col>9</xdr:col>
                    <xdr:colOff>638175</xdr:colOff>
                    <xdr:row>9</xdr:row>
                    <xdr:rowOff>95250</xdr:rowOff>
                  </to>
                </anchor>
              </controlPr>
            </control>
          </mc:Choice>
        </mc:AlternateContent>
        <mc:AlternateContent xmlns:mc="http://schemas.openxmlformats.org/markup-compatibility/2006">
          <mc:Choice Requires="x14">
            <control shapeId="1044" r:id="rId19" name="Spinner 20">
              <controlPr defaultSize="0" autoPict="0">
                <anchor moveWithCells="1" sizeWithCells="1">
                  <from>
                    <xdr:col>11</xdr:col>
                    <xdr:colOff>76200</xdr:colOff>
                    <xdr:row>8</xdr:row>
                    <xdr:rowOff>28575</xdr:rowOff>
                  </from>
                  <to>
                    <xdr:col>11</xdr:col>
                    <xdr:colOff>571500</xdr:colOff>
                    <xdr:row>9</xdr:row>
                    <xdr:rowOff>95250</xdr:rowOff>
                  </to>
                </anchor>
              </controlPr>
            </control>
          </mc:Choice>
        </mc:AlternateContent>
        <mc:AlternateContent xmlns:mc="http://schemas.openxmlformats.org/markup-compatibility/2006">
          <mc:Choice Requires="x14">
            <control shapeId="1070" r:id="rId20" name="Spinner 46">
              <controlPr defaultSize="0" autoPict="0">
                <anchor moveWithCells="1" sizeWithCells="1">
                  <from>
                    <xdr:col>18</xdr:col>
                    <xdr:colOff>695325</xdr:colOff>
                    <xdr:row>25</xdr:row>
                    <xdr:rowOff>0</xdr:rowOff>
                  </from>
                  <to>
                    <xdr:col>18</xdr:col>
                    <xdr:colOff>933450</xdr:colOff>
                    <xdr:row>27</xdr:row>
                    <xdr:rowOff>0</xdr:rowOff>
                  </to>
                </anchor>
              </controlPr>
            </control>
          </mc:Choice>
        </mc:AlternateContent>
        <mc:AlternateContent xmlns:mc="http://schemas.openxmlformats.org/markup-compatibility/2006">
          <mc:Choice Requires="x14">
            <control shapeId="1072" r:id="rId21" name="Spinner 48">
              <controlPr defaultSize="0" autoPict="0">
                <anchor moveWithCells="1" sizeWithCells="1">
                  <from>
                    <xdr:col>7</xdr:col>
                    <xdr:colOff>285750</xdr:colOff>
                    <xdr:row>24</xdr:row>
                    <xdr:rowOff>142875</xdr:rowOff>
                  </from>
                  <to>
                    <xdr:col>7</xdr:col>
                    <xdr:colOff>523875</xdr:colOff>
                    <xdr:row>27</xdr:row>
                    <xdr:rowOff>0</xdr:rowOff>
                  </to>
                </anchor>
              </controlPr>
            </control>
          </mc:Choice>
        </mc:AlternateContent>
        <mc:AlternateContent xmlns:mc="http://schemas.openxmlformats.org/markup-compatibility/2006">
          <mc:Choice Requires="x14">
            <control shapeId="1073" r:id="rId22" name="Spinner 49">
              <controlPr defaultSize="0" autoPict="0">
                <anchor moveWithCells="1" sizeWithCells="1">
                  <from>
                    <xdr:col>8</xdr:col>
                    <xdr:colOff>247650</xdr:colOff>
                    <xdr:row>24</xdr:row>
                    <xdr:rowOff>142875</xdr:rowOff>
                  </from>
                  <to>
                    <xdr:col>8</xdr:col>
                    <xdr:colOff>485775</xdr:colOff>
                    <xdr:row>27</xdr:row>
                    <xdr:rowOff>0</xdr:rowOff>
                  </to>
                </anchor>
              </controlPr>
            </control>
          </mc:Choice>
        </mc:AlternateContent>
        <mc:AlternateContent xmlns:mc="http://schemas.openxmlformats.org/markup-compatibility/2006">
          <mc:Choice Requires="x14">
            <control shapeId="1074" r:id="rId23" name="Spinner 50">
              <controlPr defaultSize="0" autoPict="0">
                <anchor moveWithCells="1" sizeWithCells="1">
                  <from>
                    <xdr:col>9</xdr:col>
                    <xdr:colOff>428625</xdr:colOff>
                    <xdr:row>24</xdr:row>
                    <xdr:rowOff>114300</xdr:rowOff>
                  </from>
                  <to>
                    <xdr:col>10</xdr:col>
                    <xdr:colOff>19050</xdr:colOff>
                    <xdr:row>26</xdr:row>
                    <xdr:rowOff>133350</xdr:rowOff>
                  </to>
                </anchor>
              </controlPr>
            </control>
          </mc:Choice>
        </mc:AlternateContent>
        <mc:AlternateContent xmlns:mc="http://schemas.openxmlformats.org/markup-compatibility/2006">
          <mc:Choice Requires="x14">
            <control shapeId="1075" r:id="rId24" name="Spinner 51">
              <controlPr defaultSize="0" autoPict="0">
                <anchor moveWithCells="1" sizeWithCells="1">
                  <from>
                    <xdr:col>12</xdr:col>
                    <xdr:colOff>247650</xdr:colOff>
                    <xdr:row>25</xdr:row>
                    <xdr:rowOff>19050</xdr:rowOff>
                  </from>
                  <to>
                    <xdr:col>12</xdr:col>
                    <xdr:colOff>485775</xdr:colOff>
                    <xdr:row>27</xdr:row>
                    <xdr:rowOff>0</xdr:rowOff>
                  </to>
                </anchor>
              </controlPr>
            </control>
          </mc:Choice>
        </mc:AlternateContent>
        <mc:AlternateContent xmlns:mc="http://schemas.openxmlformats.org/markup-compatibility/2006">
          <mc:Choice Requires="x14">
            <control shapeId="1076" r:id="rId25" name="Spinner 52">
              <controlPr defaultSize="0" autoPict="0">
                <anchor moveWithCells="1" sizeWithCells="1">
                  <from>
                    <xdr:col>13</xdr:col>
                    <xdr:colOff>247650</xdr:colOff>
                    <xdr:row>25</xdr:row>
                    <xdr:rowOff>38100</xdr:rowOff>
                  </from>
                  <to>
                    <xdr:col>13</xdr:col>
                    <xdr:colOff>485775</xdr:colOff>
                    <xdr:row>27</xdr:row>
                    <xdr:rowOff>0</xdr:rowOff>
                  </to>
                </anchor>
              </controlPr>
            </control>
          </mc:Choice>
        </mc:AlternateContent>
        <mc:AlternateContent xmlns:mc="http://schemas.openxmlformats.org/markup-compatibility/2006">
          <mc:Choice Requires="x14">
            <control shapeId="1077" r:id="rId26" name="Spinner 53">
              <controlPr defaultSize="0" autoPict="0">
                <anchor moveWithCells="1" sizeWithCells="1">
                  <from>
                    <xdr:col>14</xdr:col>
                    <xdr:colOff>247650</xdr:colOff>
                    <xdr:row>25</xdr:row>
                    <xdr:rowOff>38100</xdr:rowOff>
                  </from>
                  <to>
                    <xdr:col>14</xdr:col>
                    <xdr:colOff>485775</xdr:colOff>
                    <xdr:row>27</xdr:row>
                    <xdr:rowOff>0</xdr:rowOff>
                  </to>
                </anchor>
              </controlPr>
            </control>
          </mc:Choice>
        </mc:AlternateContent>
        <mc:AlternateContent xmlns:mc="http://schemas.openxmlformats.org/markup-compatibility/2006">
          <mc:Choice Requires="x14">
            <control shapeId="1078" r:id="rId27" name="Spinner 54">
              <controlPr defaultSize="0" autoPict="0">
                <anchor moveWithCells="1" sizeWithCells="1">
                  <from>
                    <xdr:col>15</xdr:col>
                    <xdr:colOff>247650</xdr:colOff>
                    <xdr:row>25</xdr:row>
                    <xdr:rowOff>57150</xdr:rowOff>
                  </from>
                  <to>
                    <xdr:col>15</xdr:col>
                    <xdr:colOff>485775</xdr:colOff>
                    <xdr:row>27</xdr:row>
                    <xdr:rowOff>0</xdr:rowOff>
                  </to>
                </anchor>
              </controlPr>
            </control>
          </mc:Choice>
        </mc:AlternateContent>
        <mc:AlternateContent xmlns:mc="http://schemas.openxmlformats.org/markup-compatibility/2006">
          <mc:Choice Requires="x14">
            <control shapeId="1079" r:id="rId28" name="Spinner 55">
              <controlPr defaultSize="0" autoPict="0">
                <anchor moveWithCells="1" sizeWithCells="1">
                  <from>
                    <xdr:col>16</xdr:col>
                    <xdr:colOff>66675</xdr:colOff>
                    <xdr:row>25</xdr:row>
                    <xdr:rowOff>28575</xdr:rowOff>
                  </from>
                  <to>
                    <xdr:col>16</xdr:col>
                    <xdr:colOff>304800</xdr:colOff>
                    <xdr:row>26</xdr:row>
                    <xdr:rowOff>257175</xdr:rowOff>
                  </to>
                </anchor>
              </controlPr>
            </control>
          </mc:Choice>
        </mc:AlternateContent>
        <mc:AlternateContent xmlns:mc="http://schemas.openxmlformats.org/markup-compatibility/2006">
          <mc:Choice Requires="x14">
            <control shapeId="1080" r:id="rId29" name="Spinner 56">
              <controlPr defaultSize="0" autoPict="0">
                <anchor moveWithCells="1" sizeWithCells="1">
                  <from>
                    <xdr:col>17</xdr:col>
                    <xdr:colOff>247650</xdr:colOff>
                    <xdr:row>25</xdr:row>
                    <xdr:rowOff>76200</xdr:rowOff>
                  </from>
                  <to>
                    <xdr:col>17</xdr:col>
                    <xdr:colOff>485775</xdr:colOff>
                    <xdr:row>27</xdr:row>
                    <xdr:rowOff>0</xdr:rowOff>
                  </to>
                </anchor>
              </controlPr>
            </control>
          </mc:Choice>
        </mc:AlternateContent>
        <mc:AlternateContent xmlns:mc="http://schemas.openxmlformats.org/markup-compatibility/2006">
          <mc:Choice Requires="x14">
            <control shapeId="1086" r:id="rId30" name="Spinner 62">
              <controlPr defaultSize="0" autoPict="0">
                <anchor moveWithCells="1" sizeWithCells="1">
                  <from>
                    <xdr:col>12</xdr:col>
                    <xdr:colOff>47625</xdr:colOff>
                    <xdr:row>3</xdr:row>
                    <xdr:rowOff>19050</xdr:rowOff>
                  </from>
                  <to>
                    <xdr:col>12</xdr:col>
                    <xdr:colOff>400050</xdr:colOff>
                    <xdr:row>3</xdr:row>
                    <xdr:rowOff>219075</xdr:rowOff>
                  </to>
                </anchor>
              </controlPr>
            </control>
          </mc:Choice>
        </mc:AlternateContent>
        <mc:AlternateContent xmlns:mc="http://schemas.openxmlformats.org/markup-compatibility/2006">
          <mc:Choice Requires="x14">
            <control shapeId="1090" r:id="rId31" name="Spinner 66">
              <controlPr defaultSize="0" autoPict="0">
                <anchor moveWithCells="1" sizeWithCells="1">
                  <from>
                    <xdr:col>14</xdr:col>
                    <xdr:colOff>57150</xdr:colOff>
                    <xdr:row>4</xdr:row>
                    <xdr:rowOff>38100</xdr:rowOff>
                  </from>
                  <to>
                    <xdr:col>14</xdr:col>
                    <xdr:colOff>295275</xdr:colOff>
                    <xdr:row>5</xdr:row>
                    <xdr:rowOff>114300</xdr:rowOff>
                  </to>
                </anchor>
              </controlPr>
            </control>
          </mc:Choice>
        </mc:AlternateContent>
        <mc:AlternateContent xmlns:mc="http://schemas.openxmlformats.org/markup-compatibility/2006">
          <mc:Choice Requires="x14">
            <control shapeId="1091" r:id="rId32" name="Spinner 67">
              <controlPr defaultSize="0" autoPict="0">
                <anchor moveWithCells="1" sizeWithCells="1">
                  <from>
                    <xdr:col>16</xdr:col>
                    <xdr:colOff>190500</xdr:colOff>
                    <xdr:row>4</xdr:row>
                    <xdr:rowOff>38100</xdr:rowOff>
                  </from>
                  <to>
                    <xdr:col>16</xdr:col>
                    <xdr:colOff>428625</xdr:colOff>
                    <xdr:row>5</xdr:row>
                    <xdr:rowOff>123825</xdr:rowOff>
                  </to>
                </anchor>
              </controlPr>
            </control>
          </mc:Choice>
        </mc:AlternateContent>
        <mc:AlternateContent xmlns:mc="http://schemas.openxmlformats.org/markup-compatibility/2006">
          <mc:Choice Requires="x14">
            <control shapeId="1092" r:id="rId33" name="Spinner 68">
              <controlPr defaultSize="0" autoPict="0">
                <anchor moveWithCells="1" sizeWithCells="1">
                  <from>
                    <xdr:col>15</xdr:col>
                    <xdr:colOff>190500</xdr:colOff>
                    <xdr:row>4</xdr:row>
                    <xdr:rowOff>38100</xdr:rowOff>
                  </from>
                  <to>
                    <xdr:col>15</xdr:col>
                    <xdr:colOff>428625</xdr:colOff>
                    <xdr:row>5</xdr:row>
                    <xdr:rowOff>123825</xdr:rowOff>
                  </to>
                </anchor>
              </controlPr>
            </control>
          </mc:Choice>
        </mc:AlternateContent>
        <mc:AlternateContent xmlns:mc="http://schemas.openxmlformats.org/markup-compatibility/2006">
          <mc:Choice Requires="x14">
            <control shapeId="1094" r:id="rId34" name="Check Box 70">
              <controlPr defaultSize="0" autoFill="0" autoLine="0" autoPict="0">
                <anchor moveWithCells="1">
                  <from>
                    <xdr:col>8</xdr:col>
                    <xdr:colOff>200025</xdr:colOff>
                    <xdr:row>0</xdr:row>
                    <xdr:rowOff>104775</xdr:rowOff>
                  </from>
                  <to>
                    <xdr:col>8</xdr:col>
                    <xdr:colOff>695325</xdr:colOff>
                    <xdr:row>1</xdr:row>
                    <xdr:rowOff>76200</xdr:rowOff>
                  </to>
                </anchor>
              </controlPr>
            </control>
          </mc:Choice>
        </mc:AlternateContent>
        <mc:AlternateContent xmlns:mc="http://schemas.openxmlformats.org/markup-compatibility/2006">
          <mc:Choice Requires="x14">
            <control shapeId="1096" r:id="rId35" name="Check Box 72">
              <controlPr defaultSize="0" autoFill="0" autoLine="0" autoPict="0">
                <anchor moveWithCells="1">
                  <from>
                    <xdr:col>8</xdr:col>
                    <xdr:colOff>190500</xdr:colOff>
                    <xdr:row>1</xdr:row>
                    <xdr:rowOff>219075</xdr:rowOff>
                  </from>
                  <to>
                    <xdr:col>8</xdr:col>
                    <xdr:colOff>762000</xdr:colOff>
                    <xdr:row>2</xdr:row>
                    <xdr:rowOff>66675</xdr:rowOff>
                  </to>
                </anchor>
              </controlPr>
            </control>
          </mc:Choice>
        </mc:AlternateContent>
        <mc:AlternateContent xmlns:mc="http://schemas.openxmlformats.org/markup-compatibility/2006">
          <mc:Choice Requires="x14">
            <control shapeId="1171" r:id="rId36" name="Spinner 147">
              <controlPr defaultSize="0" autoPict="0">
                <anchor moveWithCells="1" sizeWithCells="1">
                  <from>
                    <xdr:col>15</xdr:col>
                    <xdr:colOff>28575</xdr:colOff>
                    <xdr:row>31</xdr:row>
                    <xdr:rowOff>0</xdr:rowOff>
                  </from>
                  <to>
                    <xdr:col>15</xdr:col>
                    <xdr:colOff>247650</xdr:colOff>
                    <xdr:row>31</xdr:row>
                    <xdr:rowOff>0</xdr:rowOff>
                  </to>
                </anchor>
              </controlPr>
            </control>
          </mc:Choice>
        </mc:AlternateContent>
        <mc:AlternateContent xmlns:mc="http://schemas.openxmlformats.org/markup-compatibility/2006">
          <mc:Choice Requires="x14">
            <control shapeId="1189" r:id="rId37" name="Spinner 165">
              <controlPr defaultSize="0" autoPict="0">
                <anchor moveWithCells="1" sizeWithCells="1">
                  <from>
                    <xdr:col>15</xdr:col>
                    <xdr:colOff>28575</xdr:colOff>
                    <xdr:row>44</xdr:row>
                    <xdr:rowOff>0</xdr:rowOff>
                  </from>
                  <to>
                    <xdr:col>15</xdr:col>
                    <xdr:colOff>276225</xdr:colOff>
                    <xdr:row>44</xdr:row>
                    <xdr:rowOff>0</xdr:rowOff>
                  </to>
                </anchor>
              </controlPr>
            </control>
          </mc:Choice>
        </mc:AlternateContent>
        <mc:AlternateContent xmlns:mc="http://schemas.openxmlformats.org/markup-compatibility/2006">
          <mc:Choice Requires="x14">
            <control shapeId="1194" r:id="rId38" name="Spinner 170">
              <controlPr defaultSize="0" autoPict="0">
                <anchor moveWithCells="1" sizeWithCells="1">
                  <from>
                    <xdr:col>15</xdr:col>
                    <xdr:colOff>28575</xdr:colOff>
                    <xdr:row>196</xdr:row>
                    <xdr:rowOff>0</xdr:rowOff>
                  </from>
                  <to>
                    <xdr:col>15</xdr:col>
                    <xdr:colOff>276225</xdr:colOff>
                    <xdr:row>196</xdr:row>
                    <xdr:rowOff>0</xdr:rowOff>
                  </to>
                </anchor>
              </controlPr>
            </control>
          </mc:Choice>
        </mc:AlternateContent>
        <mc:AlternateContent xmlns:mc="http://schemas.openxmlformats.org/markup-compatibility/2006">
          <mc:Choice Requires="x14">
            <control shapeId="1207" r:id="rId39" name="Spinner 183">
              <controlPr defaultSize="0" autoPict="0">
                <anchor moveWithCells="1" sizeWithCells="1">
                  <from>
                    <xdr:col>15</xdr:col>
                    <xdr:colOff>28575</xdr:colOff>
                    <xdr:row>38</xdr:row>
                    <xdr:rowOff>0</xdr:rowOff>
                  </from>
                  <to>
                    <xdr:col>15</xdr:col>
                    <xdr:colOff>276225</xdr:colOff>
                    <xdr:row>38</xdr:row>
                    <xdr:rowOff>0</xdr:rowOff>
                  </to>
                </anchor>
              </controlPr>
            </control>
          </mc:Choice>
        </mc:AlternateContent>
        <mc:AlternateContent xmlns:mc="http://schemas.openxmlformats.org/markup-compatibility/2006">
          <mc:Choice Requires="x14">
            <control shapeId="1212" r:id="rId40" name="Spinner 188">
              <controlPr defaultSize="0" autoPict="0">
                <anchor moveWithCells="1" sizeWithCells="1">
                  <from>
                    <xdr:col>15</xdr:col>
                    <xdr:colOff>28575</xdr:colOff>
                    <xdr:row>201</xdr:row>
                    <xdr:rowOff>0</xdr:rowOff>
                  </from>
                  <to>
                    <xdr:col>15</xdr:col>
                    <xdr:colOff>276225</xdr:colOff>
                    <xdr:row>201</xdr:row>
                    <xdr:rowOff>0</xdr:rowOff>
                  </to>
                </anchor>
              </controlPr>
            </control>
          </mc:Choice>
        </mc:AlternateContent>
        <mc:AlternateContent xmlns:mc="http://schemas.openxmlformats.org/markup-compatibility/2006">
          <mc:Choice Requires="x14">
            <control shapeId="1214" r:id="rId41" name="Spinner 190">
              <controlPr defaultSize="0" autoPict="0">
                <anchor moveWithCells="1" sizeWithCells="1">
                  <from>
                    <xdr:col>15</xdr:col>
                    <xdr:colOff>28575</xdr:colOff>
                    <xdr:row>214</xdr:row>
                    <xdr:rowOff>0</xdr:rowOff>
                  </from>
                  <to>
                    <xdr:col>15</xdr:col>
                    <xdr:colOff>276225</xdr:colOff>
                    <xdr:row>214</xdr:row>
                    <xdr:rowOff>0</xdr:rowOff>
                  </to>
                </anchor>
              </controlPr>
            </control>
          </mc:Choice>
        </mc:AlternateContent>
        <mc:AlternateContent xmlns:mc="http://schemas.openxmlformats.org/markup-compatibility/2006">
          <mc:Choice Requires="x14">
            <control shapeId="1224" r:id="rId42" name="Spinner 200">
              <controlPr defaultSize="0" autoPict="0">
                <anchor moveWithCells="1" sizeWithCells="1">
                  <from>
                    <xdr:col>15</xdr:col>
                    <xdr:colOff>28575</xdr:colOff>
                    <xdr:row>59</xdr:row>
                    <xdr:rowOff>0</xdr:rowOff>
                  </from>
                  <to>
                    <xdr:col>15</xdr:col>
                    <xdr:colOff>276225</xdr:colOff>
                    <xdr:row>59</xdr:row>
                    <xdr:rowOff>0</xdr:rowOff>
                  </to>
                </anchor>
              </controlPr>
            </control>
          </mc:Choice>
        </mc:AlternateContent>
        <mc:AlternateContent xmlns:mc="http://schemas.openxmlformats.org/markup-compatibility/2006">
          <mc:Choice Requires="x14">
            <control shapeId="1227" r:id="rId43" name="Spinner 203">
              <controlPr defaultSize="0" autoPict="0">
                <anchor moveWithCells="1" sizeWithCells="1">
                  <from>
                    <xdr:col>15</xdr:col>
                    <xdr:colOff>28575</xdr:colOff>
                    <xdr:row>61</xdr:row>
                    <xdr:rowOff>0</xdr:rowOff>
                  </from>
                  <to>
                    <xdr:col>15</xdr:col>
                    <xdr:colOff>276225</xdr:colOff>
                    <xdr:row>61</xdr:row>
                    <xdr:rowOff>0</xdr:rowOff>
                  </to>
                </anchor>
              </controlPr>
            </control>
          </mc:Choice>
        </mc:AlternateContent>
        <mc:AlternateContent xmlns:mc="http://schemas.openxmlformats.org/markup-compatibility/2006">
          <mc:Choice Requires="x14">
            <control shapeId="1228" r:id="rId44" name="Spinner 204">
              <controlPr defaultSize="0" autoPict="0">
                <anchor moveWithCells="1" sizeWithCells="1">
                  <from>
                    <xdr:col>15</xdr:col>
                    <xdr:colOff>28575</xdr:colOff>
                    <xdr:row>61</xdr:row>
                    <xdr:rowOff>0</xdr:rowOff>
                  </from>
                  <to>
                    <xdr:col>15</xdr:col>
                    <xdr:colOff>276225</xdr:colOff>
                    <xdr:row>61</xdr:row>
                    <xdr:rowOff>0</xdr:rowOff>
                  </to>
                </anchor>
              </controlPr>
            </control>
          </mc:Choice>
        </mc:AlternateContent>
        <mc:AlternateContent xmlns:mc="http://schemas.openxmlformats.org/markup-compatibility/2006">
          <mc:Choice Requires="x14">
            <control shapeId="1230" r:id="rId45" name="Spinner 206">
              <controlPr defaultSize="0" autoPict="0">
                <anchor moveWithCells="1" sizeWithCells="1">
                  <from>
                    <xdr:col>15</xdr:col>
                    <xdr:colOff>28575</xdr:colOff>
                    <xdr:row>62</xdr:row>
                    <xdr:rowOff>0</xdr:rowOff>
                  </from>
                  <to>
                    <xdr:col>15</xdr:col>
                    <xdr:colOff>276225</xdr:colOff>
                    <xdr:row>62</xdr:row>
                    <xdr:rowOff>0</xdr:rowOff>
                  </to>
                </anchor>
              </controlPr>
            </control>
          </mc:Choice>
        </mc:AlternateContent>
        <mc:AlternateContent xmlns:mc="http://schemas.openxmlformats.org/markup-compatibility/2006">
          <mc:Choice Requires="x14">
            <control shapeId="1237" r:id="rId46" name="Spinner 213">
              <controlPr defaultSize="0" autoPict="0">
                <anchor moveWithCells="1" sizeWithCells="1">
                  <from>
                    <xdr:col>15</xdr:col>
                    <xdr:colOff>28575</xdr:colOff>
                    <xdr:row>69</xdr:row>
                    <xdr:rowOff>0</xdr:rowOff>
                  </from>
                  <to>
                    <xdr:col>15</xdr:col>
                    <xdr:colOff>276225</xdr:colOff>
                    <xdr:row>69</xdr:row>
                    <xdr:rowOff>0</xdr:rowOff>
                  </to>
                </anchor>
              </controlPr>
            </control>
          </mc:Choice>
        </mc:AlternateContent>
        <mc:AlternateContent xmlns:mc="http://schemas.openxmlformats.org/markup-compatibility/2006">
          <mc:Choice Requires="x14">
            <control shapeId="1238" r:id="rId47" name="Spinner 214">
              <controlPr defaultSize="0" autoPict="0">
                <anchor moveWithCells="1" sizeWithCells="1">
                  <from>
                    <xdr:col>15</xdr:col>
                    <xdr:colOff>28575</xdr:colOff>
                    <xdr:row>69</xdr:row>
                    <xdr:rowOff>0</xdr:rowOff>
                  </from>
                  <to>
                    <xdr:col>15</xdr:col>
                    <xdr:colOff>276225</xdr:colOff>
                    <xdr:row>69</xdr:row>
                    <xdr:rowOff>0</xdr:rowOff>
                  </to>
                </anchor>
              </controlPr>
            </control>
          </mc:Choice>
        </mc:AlternateContent>
        <mc:AlternateContent xmlns:mc="http://schemas.openxmlformats.org/markup-compatibility/2006">
          <mc:Choice Requires="x14">
            <control shapeId="1247" r:id="rId48" name="Spinner 223">
              <controlPr defaultSize="0" autoPict="0">
                <anchor moveWithCells="1" sizeWithCells="1">
                  <from>
                    <xdr:col>15</xdr:col>
                    <xdr:colOff>28575</xdr:colOff>
                    <xdr:row>76</xdr:row>
                    <xdr:rowOff>0</xdr:rowOff>
                  </from>
                  <to>
                    <xdr:col>15</xdr:col>
                    <xdr:colOff>276225</xdr:colOff>
                    <xdr:row>76</xdr:row>
                    <xdr:rowOff>0</xdr:rowOff>
                  </to>
                </anchor>
              </controlPr>
            </control>
          </mc:Choice>
        </mc:AlternateContent>
        <mc:AlternateContent xmlns:mc="http://schemas.openxmlformats.org/markup-compatibility/2006">
          <mc:Choice Requires="x14">
            <control shapeId="1253" r:id="rId49" name="Spinner 229">
              <controlPr defaultSize="0" autoPict="0">
                <anchor moveWithCells="1" sizeWithCells="1">
                  <from>
                    <xdr:col>15</xdr:col>
                    <xdr:colOff>28575</xdr:colOff>
                    <xdr:row>84</xdr:row>
                    <xdr:rowOff>0</xdr:rowOff>
                  </from>
                  <to>
                    <xdr:col>15</xdr:col>
                    <xdr:colOff>276225</xdr:colOff>
                    <xdr:row>84</xdr:row>
                    <xdr:rowOff>0</xdr:rowOff>
                  </to>
                </anchor>
              </controlPr>
            </control>
          </mc:Choice>
        </mc:AlternateContent>
        <mc:AlternateContent xmlns:mc="http://schemas.openxmlformats.org/markup-compatibility/2006">
          <mc:Choice Requires="x14">
            <control shapeId="1264" r:id="rId50" name="Spinner 240">
              <controlPr defaultSize="0" autoPict="0">
                <anchor moveWithCells="1" sizeWithCells="1">
                  <from>
                    <xdr:col>15</xdr:col>
                    <xdr:colOff>28575</xdr:colOff>
                    <xdr:row>85</xdr:row>
                    <xdr:rowOff>0</xdr:rowOff>
                  </from>
                  <to>
                    <xdr:col>15</xdr:col>
                    <xdr:colOff>276225</xdr:colOff>
                    <xdr:row>85</xdr:row>
                    <xdr:rowOff>0</xdr:rowOff>
                  </to>
                </anchor>
              </controlPr>
            </control>
          </mc:Choice>
        </mc:AlternateContent>
        <mc:AlternateContent xmlns:mc="http://schemas.openxmlformats.org/markup-compatibility/2006">
          <mc:Choice Requires="x14">
            <control shapeId="1267" r:id="rId51" name="Spinner 243">
              <controlPr defaultSize="0" autoPict="0">
                <anchor moveWithCells="1" sizeWithCells="1">
                  <from>
                    <xdr:col>15</xdr:col>
                    <xdr:colOff>28575</xdr:colOff>
                    <xdr:row>81</xdr:row>
                    <xdr:rowOff>0</xdr:rowOff>
                  </from>
                  <to>
                    <xdr:col>15</xdr:col>
                    <xdr:colOff>276225</xdr:colOff>
                    <xdr:row>81</xdr:row>
                    <xdr:rowOff>0</xdr:rowOff>
                  </to>
                </anchor>
              </controlPr>
            </control>
          </mc:Choice>
        </mc:AlternateContent>
        <mc:AlternateContent xmlns:mc="http://schemas.openxmlformats.org/markup-compatibility/2006">
          <mc:Choice Requires="x14">
            <control shapeId="1271" r:id="rId52" name="Spinner 247">
              <controlPr defaultSize="0" autoPict="0">
                <anchor moveWithCells="1" sizeWithCells="1">
                  <from>
                    <xdr:col>15</xdr:col>
                    <xdr:colOff>28575</xdr:colOff>
                    <xdr:row>91</xdr:row>
                    <xdr:rowOff>0</xdr:rowOff>
                  </from>
                  <to>
                    <xdr:col>15</xdr:col>
                    <xdr:colOff>276225</xdr:colOff>
                    <xdr:row>91</xdr:row>
                    <xdr:rowOff>0</xdr:rowOff>
                  </to>
                </anchor>
              </controlPr>
            </control>
          </mc:Choice>
        </mc:AlternateContent>
        <mc:AlternateContent xmlns:mc="http://schemas.openxmlformats.org/markup-compatibility/2006">
          <mc:Choice Requires="x14">
            <control shapeId="1279" r:id="rId53" name="Spinner 255">
              <controlPr defaultSize="0" autoPict="0">
                <anchor moveWithCells="1" sizeWithCells="1">
                  <from>
                    <xdr:col>15</xdr:col>
                    <xdr:colOff>28575</xdr:colOff>
                    <xdr:row>98</xdr:row>
                    <xdr:rowOff>0</xdr:rowOff>
                  </from>
                  <to>
                    <xdr:col>15</xdr:col>
                    <xdr:colOff>276225</xdr:colOff>
                    <xdr:row>98</xdr:row>
                    <xdr:rowOff>0</xdr:rowOff>
                  </to>
                </anchor>
              </controlPr>
            </control>
          </mc:Choice>
        </mc:AlternateContent>
        <mc:AlternateContent xmlns:mc="http://schemas.openxmlformats.org/markup-compatibility/2006">
          <mc:Choice Requires="x14">
            <control shapeId="1280" r:id="rId54" name="Spinner 256">
              <controlPr defaultSize="0" autoPict="0">
                <anchor moveWithCells="1" sizeWithCells="1">
                  <from>
                    <xdr:col>15</xdr:col>
                    <xdr:colOff>28575</xdr:colOff>
                    <xdr:row>98</xdr:row>
                    <xdr:rowOff>0</xdr:rowOff>
                  </from>
                  <to>
                    <xdr:col>15</xdr:col>
                    <xdr:colOff>276225</xdr:colOff>
                    <xdr:row>98</xdr:row>
                    <xdr:rowOff>0</xdr:rowOff>
                  </to>
                </anchor>
              </controlPr>
            </control>
          </mc:Choice>
        </mc:AlternateContent>
        <mc:AlternateContent xmlns:mc="http://schemas.openxmlformats.org/markup-compatibility/2006">
          <mc:Choice Requires="x14">
            <control shapeId="1283" r:id="rId55" name="Spinner 259">
              <controlPr defaultSize="0" autoPict="0">
                <anchor moveWithCells="1" sizeWithCells="1">
                  <from>
                    <xdr:col>15</xdr:col>
                    <xdr:colOff>28575</xdr:colOff>
                    <xdr:row>99</xdr:row>
                    <xdr:rowOff>0</xdr:rowOff>
                  </from>
                  <to>
                    <xdr:col>15</xdr:col>
                    <xdr:colOff>276225</xdr:colOff>
                    <xdr:row>99</xdr:row>
                    <xdr:rowOff>0</xdr:rowOff>
                  </to>
                </anchor>
              </controlPr>
            </control>
          </mc:Choice>
        </mc:AlternateContent>
        <mc:AlternateContent xmlns:mc="http://schemas.openxmlformats.org/markup-compatibility/2006">
          <mc:Choice Requires="x14">
            <control shapeId="1291" r:id="rId56" name="Spinner 267">
              <controlPr defaultSize="0" autoPict="0">
                <anchor moveWithCells="1" sizeWithCells="1">
                  <from>
                    <xdr:col>15</xdr:col>
                    <xdr:colOff>28575</xdr:colOff>
                    <xdr:row>104</xdr:row>
                    <xdr:rowOff>0</xdr:rowOff>
                  </from>
                  <to>
                    <xdr:col>15</xdr:col>
                    <xdr:colOff>276225</xdr:colOff>
                    <xdr:row>104</xdr:row>
                    <xdr:rowOff>0</xdr:rowOff>
                  </to>
                </anchor>
              </controlPr>
            </control>
          </mc:Choice>
        </mc:AlternateContent>
        <mc:AlternateContent xmlns:mc="http://schemas.openxmlformats.org/markup-compatibility/2006">
          <mc:Choice Requires="x14">
            <control shapeId="1299" r:id="rId57" name="Spinner 275">
              <controlPr defaultSize="0" autoPict="0">
                <anchor moveWithCells="1" sizeWithCells="1">
                  <from>
                    <xdr:col>15</xdr:col>
                    <xdr:colOff>28575</xdr:colOff>
                    <xdr:row>110</xdr:row>
                    <xdr:rowOff>0</xdr:rowOff>
                  </from>
                  <to>
                    <xdr:col>15</xdr:col>
                    <xdr:colOff>276225</xdr:colOff>
                    <xdr:row>110</xdr:row>
                    <xdr:rowOff>0</xdr:rowOff>
                  </to>
                </anchor>
              </controlPr>
            </control>
          </mc:Choice>
        </mc:AlternateContent>
        <mc:AlternateContent xmlns:mc="http://schemas.openxmlformats.org/markup-compatibility/2006">
          <mc:Choice Requires="x14">
            <control shapeId="1314" r:id="rId58" name="Spinner 290">
              <controlPr defaultSize="0" autoPict="0">
                <anchor moveWithCells="1" sizeWithCells="1">
                  <from>
                    <xdr:col>15</xdr:col>
                    <xdr:colOff>28575</xdr:colOff>
                    <xdr:row>122</xdr:row>
                    <xdr:rowOff>0</xdr:rowOff>
                  </from>
                  <to>
                    <xdr:col>15</xdr:col>
                    <xdr:colOff>276225</xdr:colOff>
                    <xdr:row>122</xdr:row>
                    <xdr:rowOff>0</xdr:rowOff>
                  </to>
                </anchor>
              </controlPr>
            </control>
          </mc:Choice>
        </mc:AlternateContent>
        <mc:AlternateContent xmlns:mc="http://schemas.openxmlformats.org/markup-compatibility/2006">
          <mc:Choice Requires="x14">
            <control shapeId="1315" r:id="rId59" name="Spinner 291">
              <controlPr defaultSize="0" autoPict="0">
                <anchor moveWithCells="1" sizeWithCells="1">
                  <from>
                    <xdr:col>15</xdr:col>
                    <xdr:colOff>28575</xdr:colOff>
                    <xdr:row>122</xdr:row>
                    <xdr:rowOff>0</xdr:rowOff>
                  </from>
                  <to>
                    <xdr:col>15</xdr:col>
                    <xdr:colOff>276225</xdr:colOff>
                    <xdr:row>122</xdr:row>
                    <xdr:rowOff>0</xdr:rowOff>
                  </to>
                </anchor>
              </controlPr>
            </control>
          </mc:Choice>
        </mc:AlternateContent>
        <mc:AlternateContent xmlns:mc="http://schemas.openxmlformats.org/markup-compatibility/2006">
          <mc:Choice Requires="x14">
            <control shapeId="1316" r:id="rId60" name="Spinner 292">
              <controlPr defaultSize="0" autoPict="0">
                <anchor moveWithCells="1" sizeWithCells="1">
                  <from>
                    <xdr:col>15</xdr:col>
                    <xdr:colOff>28575</xdr:colOff>
                    <xdr:row>122</xdr:row>
                    <xdr:rowOff>0</xdr:rowOff>
                  </from>
                  <to>
                    <xdr:col>15</xdr:col>
                    <xdr:colOff>276225</xdr:colOff>
                    <xdr:row>122</xdr:row>
                    <xdr:rowOff>0</xdr:rowOff>
                  </to>
                </anchor>
              </controlPr>
            </control>
          </mc:Choice>
        </mc:AlternateContent>
        <mc:AlternateContent xmlns:mc="http://schemas.openxmlformats.org/markup-compatibility/2006">
          <mc:Choice Requires="x14">
            <control shapeId="1317" r:id="rId61" name="Spinner 293">
              <controlPr defaultSize="0" autoPict="0">
                <anchor moveWithCells="1" sizeWithCells="1">
                  <from>
                    <xdr:col>15</xdr:col>
                    <xdr:colOff>28575</xdr:colOff>
                    <xdr:row>122</xdr:row>
                    <xdr:rowOff>0</xdr:rowOff>
                  </from>
                  <to>
                    <xdr:col>15</xdr:col>
                    <xdr:colOff>276225</xdr:colOff>
                    <xdr:row>122</xdr:row>
                    <xdr:rowOff>0</xdr:rowOff>
                  </to>
                </anchor>
              </controlPr>
            </control>
          </mc:Choice>
        </mc:AlternateContent>
        <mc:AlternateContent xmlns:mc="http://schemas.openxmlformats.org/markup-compatibility/2006">
          <mc:Choice Requires="x14">
            <control shapeId="1318" r:id="rId62" name="Spinner 294">
              <controlPr defaultSize="0" autoPict="0">
                <anchor moveWithCells="1" sizeWithCells="1">
                  <from>
                    <xdr:col>15</xdr:col>
                    <xdr:colOff>28575</xdr:colOff>
                    <xdr:row>122</xdr:row>
                    <xdr:rowOff>0</xdr:rowOff>
                  </from>
                  <to>
                    <xdr:col>15</xdr:col>
                    <xdr:colOff>276225</xdr:colOff>
                    <xdr:row>122</xdr:row>
                    <xdr:rowOff>0</xdr:rowOff>
                  </to>
                </anchor>
              </controlPr>
            </control>
          </mc:Choice>
        </mc:AlternateContent>
        <mc:AlternateContent xmlns:mc="http://schemas.openxmlformats.org/markup-compatibility/2006">
          <mc:Choice Requires="x14">
            <control shapeId="1319" r:id="rId63" name="Spinner 295">
              <controlPr defaultSize="0" autoPict="0">
                <anchor moveWithCells="1" sizeWithCells="1">
                  <from>
                    <xdr:col>15</xdr:col>
                    <xdr:colOff>28575</xdr:colOff>
                    <xdr:row>122</xdr:row>
                    <xdr:rowOff>0</xdr:rowOff>
                  </from>
                  <to>
                    <xdr:col>15</xdr:col>
                    <xdr:colOff>276225</xdr:colOff>
                    <xdr:row>122</xdr:row>
                    <xdr:rowOff>0</xdr:rowOff>
                  </to>
                </anchor>
              </controlPr>
            </control>
          </mc:Choice>
        </mc:AlternateContent>
        <mc:AlternateContent xmlns:mc="http://schemas.openxmlformats.org/markup-compatibility/2006">
          <mc:Choice Requires="x14">
            <control shapeId="1320" r:id="rId64" name="Spinner 296">
              <controlPr defaultSize="0" autoPict="0">
                <anchor moveWithCells="1" sizeWithCells="1">
                  <from>
                    <xdr:col>15</xdr:col>
                    <xdr:colOff>28575</xdr:colOff>
                    <xdr:row>122</xdr:row>
                    <xdr:rowOff>0</xdr:rowOff>
                  </from>
                  <to>
                    <xdr:col>15</xdr:col>
                    <xdr:colOff>276225</xdr:colOff>
                    <xdr:row>122</xdr:row>
                    <xdr:rowOff>0</xdr:rowOff>
                  </to>
                </anchor>
              </controlPr>
            </control>
          </mc:Choice>
        </mc:AlternateContent>
        <mc:AlternateContent xmlns:mc="http://schemas.openxmlformats.org/markup-compatibility/2006">
          <mc:Choice Requires="x14">
            <control shapeId="1321" r:id="rId65" name="Spinner 297">
              <controlPr defaultSize="0" autoPict="0">
                <anchor moveWithCells="1" sizeWithCells="1">
                  <from>
                    <xdr:col>15</xdr:col>
                    <xdr:colOff>28575</xdr:colOff>
                    <xdr:row>122</xdr:row>
                    <xdr:rowOff>0</xdr:rowOff>
                  </from>
                  <to>
                    <xdr:col>15</xdr:col>
                    <xdr:colOff>276225</xdr:colOff>
                    <xdr:row>122</xdr:row>
                    <xdr:rowOff>0</xdr:rowOff>
                  </to>
                </anchor>
              </controlPr>
            </control>
          </mc:Choice>
        </mc:AlternateContent>
        <mc:AlternateContent xmlns:mc="http://schemas.openxmlformats.org/markup-compatibility/2006">
          <mc:Choice Requires="x14">
            <control shapeId="1322" r:id="rId66" name="Spinner 298">
              <controlPr defaultSize="0" autoPict="0">
                <anchor moveWithCells="1" sizeWithCells="1">
                  <from>
                    <xdr:col>15</xdr:col>
                    <xdr:colOff>28575</xdr:colOff>
                    <xdr:row>122</xdr:row>
                    <xdr:rowOff>0</xdr:rowOff>
                  </from>
                  <to>
                    <xdr:col>15</xdr:col>
                    <xdr:colOff>276225</xdr:colOff>
                    <xdr:row>122</xdr:row>
                    <xdr:rowOff>0</xdr:rowOff>
                  </to>
                </anchor>
              </controlPr>
            </control>
          </mc:Choice>
        </mc:AlternateContent>
        <mc:AlternateContent xmlns:mc="http://schemas.openxmlformats.org/markup-compatibility/2006">
          <mc:Choice Requires="x14">
            <control shapeId="1323" r:id="rId67" name="Spinner 299">
              <controlPr defaultSize="0" autoPict="0">
                <anchor moveWithCells="1" sizeWithCells="1">
                  <from>
                    <xdr:col>15</xdr:col>
                    <xdr:colOff>28575</xdr:colOff>
                    <xdr:row>122</xdr:row>
                    <xdr:rowOff>0</xdr:rowOff>
                  </from>
                  <to>
                    <xdr:col>15</xdr:col>
                    <xdr:colOff>276225</xdr:colOff>
                    <xdr:row>122</xdr:row>
                    <xdr:rowOff>0</xdr:rowOff>
                  </to>
                </anchor>
              </controlPr>
            </control>
          </mc:Choice>
        </mc:AlternateContent>
        <mc:AlternateContent xmlns:mc="http://schemas.openxmlformats.org/markup-compatibility/2006">
          <mc:Choice Requires="x14">
            <control shapeId="1324" r:id="rId68" name="Spinner 300">
              <controlPr defaultSize="0" autoPict="0">
                <anchor moveWithCells="1" sizeWithCells="1">
                  <from>
                    <xdr:col>15</xdr:col>
                    <xdr:colOff>28575</xdr:colOff>
                    <xdr:row>122</xdr:row>
                    <xdr:rowOff>0</xdr:rowOff>
                  </from>
                  <to>
                    <xdr:col>15</xdr:col>
                    <xdr:colOff>276225</xdr:colOff>
                    <xdr:row>122</xdr:row>
                    <xdr:rowOff>0</xdr:rowOff>
                  </to>
                </anchor>
              </controlPr>
            </control>
          </mc:Choice>
        </mc:AlternateContent>
        <mc:AlternateContent xmlns:mc="http://schemas.openxmlformats.org/markup-compatibility/2006">
          <mc:Choice Requires="x14">
            <control shapeId="1326" r:id="rId69" name="Spinner 302">
              <controlPr defaultSize="0" autoPict="0">
                <anchor moveWithCells="1" sizeWithCells="1">
                  <from>
                    <xdr:col>15</xdr:col>
                    <xdr:colOff>28575</xdr:colOff>
                    <xdr:row>122</xdr:row>
                    <xdr:rowOff>0</xdr:rowOff>
                  </from>
                  <to>
                    <xdr:col>15</xdr:col>
                    <xdr:colOff>276225</xdr:colOff>
                    <xdr:row>122</xdr:row>
                    <xdr:rowOff>0</xdr:rowOff>
                  </to>
                </anchor>
              </controlPr>
            </control>
          </mc:Choice>
        </mc:AlternateContent>
        <mc:AlternateContent xmlns:mc="http://schemas.openxmlformats.org/markup-compatibility/2006">
          <mc:Choice Requires="x14">
            <control shapeId="1328" r:id="rId70" name="Spinner 304">
              <controlPr defaultSize="0" autoPict="0">
                <anchor moveWithCells="1" sizeWithCells="1">
                  <from>
                    <xdr:col>15</xdr:col>
                    <xdr:colOff>28575</xdr:colOff>
                    <xdr:row>124</xdr:row>
                    <xdr:rowOff>0</xdr:rowOff>
                  </from>
                  <to>
                    <xdr:col>15</xdr:col>
                    <xdr:colOff>276225</xdr:colOff>
                    <xdr:row>124</xdr:row>
                    <xdr:rowOff>0</xdr:rowOff>
                  </to>
                </anchor>
              </controlPr>
            </control>
          </mc:Choice>
        </mc:AlternateContent>
        <mc:AlternateContent xmlns:mc="http://schemas.openxmlformats.org/markup-compatibility/2006">
          <mc:Choice Requires="x14">
            <control shapeId="1334" r:id="rId71" name="Spinner 310">
              <controlPr defaultSize="0" autoPict="0">
                <anchor moveWithCells="1" sizeWithCells="1">
                  <from>
                    <xdr:col>15</xdr:col>
                    <xdr:colOff>28575</xdr:colOff>
                    <xdr:row>129</xdr:row>
                    <xdr:rowOff>0</xdr:rowOff>
                  </from>
                  <to>
                    <xdr:col>15</xdr:col>
                    <xdr:colOff>276225</xdr:colOff>
                    <xdr:row>129</xdr:row>
                    <xdr:rowOff>0</xdr:rowOff>
                  </to>
                </anchor>
              </controlPr>
            </control>
          </mc:Choice>
        </mc:AlternateContent>
        <mc:AlternateContent xmlns:mc="http://schemas.openxmlformats.org/markup-compatibility/2006">
          <mc:Choice Requires="x14">
            <control shapeId="1335" r:id="rId72" name="Spinner 311">
              <controlPr defaultSize="0" autoPict="0">
                <anchor moveWithCells="1" sizeWithCells="1">
                  <from>
                    <xdr:col>15</xdr:col>
                    <xdr:colOff>28575</xdr:colOff>
                    <xdr:row>129</xdr:row>
                    <xdr:rowOff>0</xdr:rowOff>
                  </from>
                  <to>
                    <xdr:col>15</xdr:col>
                    <xdr:colOff>276225</xdr:colOff>
                    <xdr:row>129</xdr:row>
                    <xdr:rowOff>0</xdr:rowOff>
                  </to>
                </anchor>
              </controlPr>
            </control>
          </mc:Choice>
        </mc:AlternateContent>
        <mc:AlternateContent xmlns:mc="http://schemas.openxmlformats.org/markup-compatibility/2006">
          <mc:Choice Requires="x14">
            <control shapeId="1336" r:id="rId73" name="Spinner 312">
              <controlPr defaultSize="0" autoPict="0">
                <anchor moveWithCells="1" sizeWithCells="1">
                  <from>
                    <xdr:col>15</xdr:col>
                    <xdr:colOff>28575</xdr:colOff>
                    <xdr:row>129</xdr:row>
                    <xdr:rowOff>0</xdr:rowOff>
                  </from>
                  <to>
                    <xdr:col>15</xdr:col>
                    <xdr:colOff>276225</xdr:colOff>
                    <xdr:row>129</xdr:row>
                    <xdr:rowOff>0</xdr:rowOff>
                  </to>
                </anchor>
              </controlPr>
            </control>
          </mc:Choice>
        </mc:AlternateContent>
        <mc:AlternateContent xmlns:mc="http://schemas.openxmlformats.org/markup-compatibility/2006">
          <mc:Choice Requires="x14">
            <control shapeId="1341" r:id="rId74" name="Spinner 317">
              <controlPr defaultSize="0" autoPict="0">
                <anchor moveWithCells="1" sizeWithCells="1">
                  <from>
                    <xdr:col>15</xdr:col>
                    <xdr:colOff>28575</xdr:colOff>
                    <xdr:row>135</xdr:row>
                    <xdr:rowOff>0</xdr:rowOff>
                  </from>
                  <to>
                    <xdr:col>15</xdr:col>
                    <xdr:colOff>276225</xdr:colOff>
                    <xdr:row>135</xdr:row>
                    <xdr:rowOff>0</xdr:rowOff>
                  </to>
                </anchor>
              </controlPr>
            </control>
          </mc:Choice>
        </mc:AlternateContent>
        <mc:AlternateContent xmlns:mc="http://schemas.openxmlformats.org/markup-compatibility/2006">
          <mc:Choice Requires="x14">
            <control shapeId="1346" r:id="rId75" name="Spinner 322">
              <controlPr defaultSize="0" autoPict="0">
                <anchor moveWithCells="1" sizeWithCells="1">
                  <from>
                    <xdr:col>15</xdr:col>
                    <xdr:colOff>28575</xdr:colOff>
                    <xdr:row>138</xdr:row>
                    <xdr:rowOff>0</xdr:rowOff>
                  </from>
                  <to>
                    <xdr:col>15</xdr:col>
                    <xdr:colOff>276225</xdr:colOff>
                    <xdr:row>138</xdr:row>
                    <xdr:rowOff>0</xdr:rowOff>
                  </to>
                </anchor>
              </controlPr>
            </control>
          </mc:Choice>
        </mc:AlternateContent>
        <mc:AlternateContent xmlns:mc="http://schemas.openxmlformats.org/markup-compatibility/2006">
          <mc:Choice Requires="x14">
            <control shapeId="1350" r:id="rId76" name="Spinner 326">
              <controlPr defaultSize="0" autoPict="0">
                <anchor moveWithCells="1" sizeWithCells="1">
                  <from>
                    <xdr:col>15</xdr:col>
                    <xdr:colOff>28575</xdr:colOff>
                    <xdr:row>141</xdr:row>
                    <xdr:rowOff>0</xdr:rowOff>
                  </from>
                  <to>
                    <xdr:col>15</xdr:col>
                    <xdr:colOff>276225</xdr:colOff>
                    <xdr:row>141</xdr:row>
                    <xdr:rowOff>0</xdr:rowOff>
                  </to>
                </anchor>
              </controlPr>
            </control>
          </mc:Choice>
        </mc:AlternateContent>
        <mc:AlternateContent xmlns:mc="http://schemas.openxmlformats.org/markup-compatibility/2006">
          <mc:Choice Requires="x14">
            <control shapeId="1367" r:id="rId77" name="Spinner 343">
              <controlPr defaultSize="0" autoPict="0">
                <anchor moveWithCells="1" sizeWithCells="1">
                  <from>
                    <xdr:col>15</xdr:col>
                    <xdr:colOff>28575</xdr:colOff>
                    <xdr:row>158</xdr:row>
                    <xdr:rowOff>0</xdr:rowOff>
                  </from>
                  <to>
                    <xdr:col>15</xdr:col>
                    <xdr:colOff>276225</xdr:colOff>
                    <xdr:row>158</xdr:row>
                    <xdr:rowOff>0</xdr:rowOff>
                  </to>
                </anchor>
              </controlPr>
            </control>
          </mc:Choice>
        </mc:AlternateContent>
        <mc:AlternateContent xmlns:mc="http://schemas.openxmlformats.org/markup-compatibility/2006">
          <mc:Choice Requires="x14">
            <control shapeId="1373" r:id="rId78" name="Spinner 349">
              <controlPr defaultSize="0" autoPict="0">
                <anchor moveWithCells="1" sizeWithCells="1">
                  <from>
                    <xdr:col>15</xdr:col>
                    <xdr:colOff>28575</xdr:colOff>
                    <xdr:row>163</xdr:row>
                    <xdr:rowOff>0</xdr:rowOff>
                  </from>
                  <to>
                    <xdr:col>15</xdr:col>
                    <xdr:colOff>276225</xdr:colOff>
                    <xdr:row>163</xdr:row>
                    <xdr:rowOff>0</xdr:rowOff>
                  </to>
                </anchor>
              </controlPr>
            </control>
          </mc:Choice>
        </mc:AlternateContent>
        <mc:AlternateContent xmlns:mc="http://schemas.openxmlformats.org/markup-compatibility/2006">
          <mc:Choice Requires="x14">
            <control shapeId="1376" r:id="rId79" name="Spinner 352">
              <controlPr defaultSize="0" autoPict="0">
                <anchor moveWithCells="1" sizeWithCells="1">
                  <from>
                    <xdr:col>15</xdr:col>
                    <xdr:colOff>28575</xdr:colOff>
                    <xdr:row>165</xdr:row>
                    <xdr:rowOff>0</xdr:rowOff>
                  </from>
                  <to>
                    <xdr:col>15</xdr:col>
                    <xdr:colOff>276225</xdr:colOff>
                    <xdr:row>165</xdr:row>
                    <xdr:rowOff>0</xdr:rowOff>
                  </to>
                </anchor>
              </controlPr>
            </control>
          </mc:Choice>
        </mc:AlternateContent>
        <mc:AlternateContent xmlns:mc="http://schemas.openxmlformats.org/markup-compatibility/2006">
          <mc:Choice Requires="x14">
            <control shapeId="1377" r:id="rId80" name="Spinner 353">
              <controlPr defaultSize="0" autoPict="0">
                <anchor moveWithCells="1" sizeWithCells="1">
                  <from>
                    <xdr:col>15</xdr:col>
                    <xdr:colOff>28575</xdr:colOff>
                    <xdr:row>165</xdr:row>
                    <xdr:rowOff>0</xdr:rowOff>
                  </from>
                  <to>
                    <xdr:col>15</xdr:col>
                    <xdr:colOff>276225</xdr:colOff>
                    <xdr:row>165</xdr:row>
                    <xdr:rowOff>0</xdr:rowOff>
                  </to>
                </anchor>
              </controlPr>
            </control>
          </mc:Choice>
        </mc:AlternateContent>
        <mc:AlternateContent xmlns:mc="http://schemas.openxmlformats.org/markup-compatibility/2006">
          <mc:Choice Requires="x14">
            <control shapeId="1382" r:id="rId81" name="Spinner 358">
              <controlPr defaultSize="0" autoPict="0">
                <anchor moveWithCells="1" sizeWithCells="1">
                  <from>
                    <xdr:col>15</xdr:col>
                    <xdr:colOff>28575</xdr:colOff>
                    <xdr:row>169</xdr:row>
                    <xdr:rowOff>0</xdr:rowOff>
                  </from>
                  <to>
                    <xdr:col>15</xdr:col>
                    <xdr:colOff>276225</xdr:colOff>
                    <xdr:row>169</xdr:row>
                    <xdr:rowOff>0</xdr:rowOff>
                  </to>
                </anchor>
              </controlPr>
            </control>
          </mc:Choice>
        </mc:AlternateContent>
        <mc:AlternateContent xmlns:mc="http://schemas.openxmlformats.org/markup-compatibility/2006">
          <mc:Choice Requires="x14">
            <control shapeId="1387" r:id="rId82" name="Spinner 363">
              <controlPr defaultSize="0" autoPict="0">
                <anchor moveWithCells="1" sizeWithCells="1">
                  <from>
                    <xdr:col>15</xdr:col>
                    <xdr:colOff>28575</xdr:colOff>
                    <xdr:row>173</xdr:row>
                    <xdr:rowOff>0</xdr:rowOff>
                  </from>
                  <to>
                    <xdr:col>15</xdr:col>
                    <xdr:colOff>276225</xdr:colOff>
                    <xdr:row>173</xdr:row>
                    <xdr:rowOff>0</xdr:rowOff>
                  </to>
                </anchor>
              </controlPr>
            </control>
          </mc:Choice>
        </mc:AlternateContent>
        <mc:AlternateContent xmlns:mc="http://schemas.openxmlformats.org/markup-compatibility/2006">
          <mc:Choice Requires="x14">
            <control shapeId="1388" r:id="rId83" name="Spinner 364">
              <controlPr defaultSize="0" autoPict="0">
                <anchor moveWithCells="1" sizeWithCells="1">
                  <from>
                    <xdr:col>15</xdr:col>
                    <xdr:colOff>28575</xdr:colOff>
                    <xdr:row>173</xdr:row>
                    <xdr:rowOff>0</xdr:rowOff>
                  </from>
                  <to>
                    <xdr:col>15</xdr:col>
                    <xdr:colOff>276225</xdr:colOff>
                    <xdr:row>173</xdr:row>
                    <xdr:rowOff>0</xdr:rowOff>
                  </to>
                </anchor>
              </controlPr>
            </control>
          </mc:Choice>
        </mc:AlternateContent>
        <mc:AlternateContent xmlns:mc="http://schemas.openxmlformats.org/markup-compatibility/2006">
          <mc:Choice Requires="x14">
            <control shapeId="1391" r:id="rId84" name="Spinner 367">
              <controlPr defaultSize="0" autoPict="0">
                <anchor moveWithCells="1" sizeWithCells="1">
                  <from>
                    <xdr:col>15</xdr:col>
                    <xdr:colOff>28575</xdr:colOff>
                    <xdr:row>175</xdr:row>
                    <xdr:rowOff>0</xdr:rowOff>
                  </from>
                  <to>
                    <xdr:col>15</xdr:col>
                    <xdr:colOff>276225</xdr:colOff>
                    <xdr:row>175</xdr:row>
                    <xdr:rowOff>0</xdr:rowOff>
                  </to>
                </anchor>
              </controlPr>
            </control>
          </mc:Choice>
        </mc:AlternateContent>
        <mc:AlternateContent xmlns:mc="http://schemas.openxmlformats.org/markup-compatibility/2006">
          <mc:Choice Requires="x14">
            <control shapeId="1394" r:id="rId85" name="Spinner 370">
              <controlPr defaultSize="0" autoPict="0">
                <anchor moveWithCells="1" sizeWithCells="1">
                  <from>
                    <xdr:col>15</xdr:col>
                    <xdr:colOff>28575</xdr:colOff>
                    <xdr:row>188</xdr:row>
                    <xdr:rowOff>0</xdr:rowOff>
                  </from>
                  <to>
                    <xdr:col>15</xdr:col>
                    <xdr:colOff>276225</xdr:colOff>
                    <xdr:row>188</xdr:row>
                    <xdr:rowOff>0</xdr:rowOff>
                  </to>
                </anchor>
              </controlPr>
            </control>
          </mc:Choice>
        </mc:AlternateContent>
        <mc:AlternateContent xmlns:mc="http://schemas.openxmlformats.org/markup-compatibility/2006">
          <mc:Choice Requires="x14">
            <control shapeId="1395" r:id="rId86" name="Spinner 371">
              <controlPr defaultSize="0" autoPict="0">
                <anchor moveWithCells="1" sizeWithCells="1">
                  <from>
                    <xdr:col>15</xdr:col>
                    <xdr:colOff>28575</xdr:colOff>
                    <xdr:row>188</xdr:row>
                    <xdr:rowOff>0</xdr:rowOff>
                  </from>
                  <to>
                    <xdr:col>15</xdr:col>
                    <xdr:colOff>276225</xdr:colOff>
                    <xdr:row>188</xdr:row>
                    <xdr:rowOff>0</xdr:rowOff>
                  </to>
                </anchor>
              </controlPr>
            </control>
          </mc:Choice>
        </mc:AlternateContent>
        <mc:AlternateContent xmlns:mc="http://schemas.openxmlformats.org/markup-compatibility/2006">
          <mc:Choice Requires="x14">
            <control shapeId="1404" r:id="rId87" name="Spinner 380">
              <controlPr defaultSize="0" autoPict="0">
                <anchor moveWithCells="1" sizeWithCells="1">
                  <from>
                    <xdr:col>15</xdr:col>
                    <xdr:colOff>28575</xdr:colOff>
                    <xdr:row>183</xdr:row>
                    <xdr:rowOff>0</xdr:rowOff>
                  </from>
                  <to>
                    <xdr:col>15</xdr:col>
                    <xdr:colOff>276225</xdr:colOff>
                    <xdr:row>183</xdr:row>
                    <xdr:rowOff>0</xdr:rowOff>
                  </to>
                </anchor>
              </controlPr>
            </control>
          </mc:Choice>
        </mc:AlternateContent>
        <mc:AlternateContent xmlns:mc="http://schemas.openxmlformats.org/markup-compatibility/2006">
          <mc:Choice Requires="x14">
            <control shapeId="1408" r:id="rId88" name="Spinner 384">
              <controlPr defaultSize="0" autoPict="0">
                <anchor moveWithCells="1" sizeWithCells="1">
                  <from>
                    <xdr:col>15</xdr:col>
                    <xdr:colOff>28575</xdr:colOff>
                    <xdr:row>216</xdr:row>
                    <xdr:rowOff>0</xdr:rowOff>
                  </from>
                  <to>
                    <xdr:col>15</xdr:col>
                    <xdr:colOff>276225</xdr:colOff>
                    <xdr:row>216</xdr:row>
                    <xdr:rowOff>0</xdr:rowOff>
                  </to>
                </anchor>
              </controlPr>
            </control>
          </mc:Choice>
        </mc:AlternateContent>
        <mc:AlternateContent xmlns:mc="http://schemas.openxmlformats.org/markup-compatibility/2006">
          <mc:Choice Requires="x14">
            <control shapeId="1411" r:id="rId89" name="Spinner 387">
              <controlPr defaultSize="0" autoPict="0">
                <anchor moveWithCells="1" sizeWithCells="1">
                  <from>
                    <xdr:col>15</xdr:col>
                    <xdr:colOff>28575</xdr:colOff>
                    <xdr:row>189</xdr:row>
                    <xdr:rowOff>0</xdr:rowOff>
                  </from>
                  <to>
                    <xdr:col>15</xdr:col>
                    <xdr:colOff>276225</xdr:colOff>
                    <xdr:row>189</xdr:row>
                    <xdr:rowOff>0</xdr:rowOff>
                  </to>
                </anchor>
              </controlPr>
            </control>
          </mc:Choice>
        </mc:AlternateContent>
        <mc:AlternateContent xmlns:mc="http://schemas.openxmlformats.org/markup-compatibility/2006">
          <mc:Choice Requires="x14">
            <control shapeId="1412" r:id="rId90" name="Spinner 388">
              <controlPr defaultSize="0" autoPict="0">
                <anchor moveWithCells="1" sizeWithCells="1">
                  <from>
                    <xdr:col>15</xdr:col>
                    <xdr:colOff>28575</xdr:colOff>
                    <xdr:row>189</xdr:row>
                    <xdr:rowOff>0</xdr:rowOff>
                  </from>
                  <to>
                    <xdr:col>15</xdr:col>
                    <xdr:colOff>276225</xdr:colOff>
                    <xdr:row>189</xdr:row>
                    <xdr:rowOff>0</xdr:rowOff>
                  </to>
                </anchor>
              </controlPr>
            </control>
          </mc:Choice>
        </mc:AlternateContent>
        <mc:AlternateContent xmlns:mc="http://schemas.openxmlformats.org/markup-compatibility/2006">
          <mc:Choice Requires="x14">
            <control shapeId="1413" r:id="rId91" name="Spinner 389">
              <controlPr defaultSize="0" autoPict="0">
                <anchor moveWithCells="1" sizeWithCells="1">
                  <from>
                    <xdr:col>15</xdr:col>
                    <xdr:colOff>28575</xdr:colOff>
                    <xdr:row>189</xdr:row>
                    <xdr:rowOff>0</xdr:rowOff>
                  </from>
                  <to>
                    <xdr:col>15</xdr:col>
                    <xdr:colOff>276225</xdr:colOff>
                    <xdr:row>189</xdr:row>
                    <xdr:rowOff>0</xdr:rowOff>
                  </to>
                </anchor>
              </controlPr>
            </control>
          </mc:Choice>
        </mc:AlternateContent>
        <mc:AlternateContent xmlns:mc="http://schemas.openxmlformats.org/markup-compatibility/2006">
          <mc:Choice Requires="x14">
            <control shapeId="1414" r:id="rId92" name="Spinner 390">
              <controlPr defaultSize="0" autoPict="0">
                <anchor moveWithCells="1" sizeWithCells="1">
                  <from>
                    <xdr:col>15</xdr:col>
                    <xdr:colOff>28575</xdr:colOff>
                    <xdr:row>189</xdr:row>
                    <xdr:rowOff>0</xdr:rowOff>
                  </from>
                  <to>
                    <xdr:col>15</xdr:col>
                    <xdr:colOff>276225</xdr:colOff>
                    <xdr:row>189</xdr:row>
                    <xdr:rowOff>0</xdr:rowOff>
                  </to>
                </anchor>
              </controlPr>
            </control>
          </mc:Choice>
        </mc:AlternateContent>
        <mc:AlternateContent xmlns:mc="http://schemas.openxmlformats.org/markup-compatibility/2006">
          <mc:Choice Requires="x14">
            <control shapeId="1417" r:id="rId93" name="Spinner 393">
              <controlPr defaultSize="0" autoPict="0">
                <anchor moveWithCells="1" sizeWithCells="1">
                  <from>
                    <xdr:col>15</xdr:col>
                    <xdr:colOff>28575</xdr:colOff>
                    <xdr:row>191</xdr:row>
                    <xdr:rowOff>0</xdr:rowOff>
                  </from>
                  <to>
                    <xdr:col>15</xdr:col>
                    <xdr:colOff>276225</xdr:colOff>
                    <xdr:row>191</xdr:row>
                    <xdr:rowOff>0</xdr:rowOff>
                  </to>
                </anchor>
              </controlPr>
            </control>
          </mc:Choice>
        </mc:AlternateContent>
        <mc:AlternateContent xmlns:mc="http://schemas.openxmlformats.org/markup-compatibility/2006">
          <mc:Choice Requires="x14">
            <control shapeId="1420" r:id="rId94" name="Spinner 396">
              <controlPr defaultSize="0" autoPict="0">
                <anchor moveWithCells="1" sizeWithCells="1">
                  <from>
                    <xdr:col>15</xdr:col>
                    <xdr:colOff>28575</xdr:colOff>
                    <xdr:row>193</xdr:row>
                    <xdr:rowOff>0</xdr:rowOff>
                  </from>
                  <to>
                    <xdr:col>15</xdr:col>
                    <xdr:colOff>276225</xdr:colOff>
                    <xdr:row>193</xdr:row>
                    <xdr:rowOff>0</xdr:rowOff>
                  </to>
                </anchor>
              </controlPr>
            </control>
          </mc:Choice>
        </mc:AlternateContent>
        <mc:AlternateContent xmlns:mc="http://schemas.openxmlformats.org/markup-compatibility/2006">
          <mc:Choice Requires="x14">
            <control shapeId="1422" r:id="rId95" name="Spinner 398">
              <controlPr defaultSize="0" autoPict="0">
                <anchor moveWithCells="1" sizeWithCells="1">
                  <from>
                    <xdr:col>14</xdr:col>
                    <xdr:colOff>28575</xdr:colOff>
                    <xdr:row>205</xdr:row>
                    <xdr:rowOff>0</xdr:rowOff>
                  </from>
                  <to>
                    <xdr:col>14</xdr:col>
                    <xdr:colOff>276225</xdr:colOff>
                    <xdr:row>205</xdr:row>
                    <xdr:rowOff>0</xdr:rowOff>
                  </to>
                </anchor>
              </controlPr>
            </control>
          </mc:Choice>
        </mc:AlternateContent>
        <mc:AlternateContent xmlns:mc="http://schemas.openxmlformats.org/markup-compatibility/2006">
          <mc:Choice Requires="x14">
            <control shapeId="1436" r:id="rId96" name="Spinner 412">
              <controlPr defaultSize="0" autoPict="0">
                <anchor moveWithCells="1" sizeWithCells="1">
                  <from>
                    <xdr:col>6</xdr:col>
                    <xdr:colOff>666750</xdr:colOff>
                    <xdr:row>3</xdr:row>
                    <xdr:rowOff>19050</xdr:rowOff>
                  </from>
                  <to>
                    <xdr:col>6</xdr:col>
                    <xdr:colOff>904875</xdr:colOff>
                    <xdr:row>4</xdr:row>
                    <xdr:rowOff>0</xdr:rowOff>
                  </to>
                </anchor>
              </controlPr>
            </control>
          </mc:Choice>
        </mc:AlternateContent>
        <mc:AlternateContent xmlns:mc="http://schemas.openxmlformats.org/markup-compatibility/2006">
          <mc:Choice Requires="x14">
            <control shapeId="1508" r:id="rId97" name="Spinner 484">
              <controlPr defaultSize="0" autoPict="0">
                <anchor moveWithCells="1" sizeWithCells="1">
                  <from>
                    <xdr:col>8</xdr:col>
                    <xdr:colOff>476250</xdr:colOff>
                    <xdr:row>3</xdr:row>
                    <xdr:rowOff>19050</xdr:rowOff>
                  </from>
                  <to>
                    <xdr:col>8</xdr:col>
                    <xdr:colOff>685800</xdr:colOff>
                    <xdr:row>3</xdr:row>
                    <xdr:rowOff>180975</xdr:rowOff>
                  </to>
                </anchor>
              </controlPr>
            </control>
          </mc:Choice>
        </mc:AlternateContent>
        <mc:AlternateContent xmlns:mc="http://schemas.openxmlformats.org/markup-compatibility/2006">
          <mc:Choice Requires="x14">
            <control shapeId="1512" r:id="rId98" name="Spinner 488">
              <controlPr defaultSize="0" autoPict="0">
                <anchor moveWithCells="1" sizeWithCells="1">
                  <from>
                    <xdr:col>0</xdr:col>
                    <xdr:colOff>0</xdr:colOff>
                    <xdr:row>4</xdr:row>
                    <xdr:rowOff>0</xdr:rowOff>
                  </from>
                  <to>
                    <xdr:col>0</xdr:col>
                    <xdr:colOff>209550</xdr:colOff>
                    <xdr:row>4</xdr:row>
                    <xdr:rowOff>152400</xdr:rowOff>
                  </to>
                </anchor>
              </controlPr>
            </control>
          </mc:Choice>
        </mc:AlternateContent>
        <mc:AlternateContent xmlns:mc="http://schemas.openxmlformats.org/markup-compatibility/2006">
          <mc:Choice Requires="x14">
            <control shapeId="1513" r:id="rId99" name="Spinner 489">
              <controlPr defaultSize="0" autoPict="0">
                <anchor moveWithCells="1" sizeWithCells="1">
                  <from>
                    <xdr:col>0</xdr:col>
                    <xdr:colOff>0</xdr:colOff>
                    <xdr:row>3</xdr:row>
                    <xdr:rowOff>9525</xdr:rowOff>
                  </from>
                  <to>
                    <xdr:col>0</xdr:col>
                    <xdr:colOff>209550</xdr:colOff>
                    <xdr:row>3</xdr:row>
                    <xdr:rowOff>142875</xdr:rowOff>
                  </to>
                </anchor>
              </controlPr>
            </control>
          </mc:Choice>
        </mc:AlternateContent>
        <mc:AlternateContent xmlns:mc="http://schemas.openxmlformats.org/markup-compatibility/2006">
          <mc:Choice Requires="x14">
            <control shapeId="1514" r:id="rId100" name="Spinner 490">
              <controlPr defaultSize="0" autoPict="0">
                <anchor moveWithCells="1" sizeWithCells="1">
                  <from>
                    <xdr:col>0</xdr:col>
                    <xdr:colOff>0</xdr:colOff>
                    <xdr:row>5</xdr:row>
                    <xdr:rowOff>9525</xdr:rowOff>
                  </from>
                  <to>
                    <xdr:col>0</xdr:col>
                    <xdr:colOff>209550</xdr:colOff>
                    <xdr:row>6</xdr:row>
                    <xdr:rowOff>0</xdr:rowOff>
                  </to>
                </anchor>
              </controlPr>
            </control>
          </mc:Choice>
        </mc:AlternateContent>
        <mc:AlternateContent xmlns:mc="http://schemas.openxmlformats.org/markup-compatibility/2006">
          <mc:Choice Requires="x14">
            <control shapeId="1515" r:id="rId101" name="Spinner 491">
              <controlPr defaultSize="0" autoPict="0">
                <anchor moveWithCells="1" sizeWithCells="1">
                  <from>
                    <xdr:col>0</xdr:col>
                    <xdr:colOff>0</xdr:colOff>
                    <xdr:row>6</xdr:row>
                    <xdr:rowOff>9525</xdr:rowOff>
                  </from>
                  <to>
                    <xdr:col>0</xdr:col>
                    <xdr:colOff>209550</xdr:colOff>
                    <xdr:row>7</xdr:row>
                    <xdr:rowOff>0</xdr:rowOff>
                  </to>
                </anchor>
              </controlPr>
            </control>
          </mc:Choice>
        </mc:AlternateContent>
        <mc:AlternateContent xmlns:mc="http://schemas.openxmlformats.org/markup-compatibility/2006">
          <mc:Choice Requires="x14">
            <control shapeId="1516" r:id="rId102" name="Spinner 492">
              <controlPr defaultSize="0" autoPict="0">
                <anchor moveWithCells="1" sizeWithCells="1">
                  <from>
                    <xdr:col>0</xdr:col>
                    <xdr:colOff>0</xdr:colOff>
                    <xdr:row>7</xdr:row>
                    <xdr:rowOff>9525</xdr:rowOff>
                  </from>
                  <to>
                    <xdr:col>0</xdr:col>
                    <xdr:colOff>209550</xdr:colOff>
                    <xdr:row>8</xdr:row>
                    <xdr:rowOff>0</xdr:rowOff>
                  </to>
                </anchor>
              </controlPr>
            </control>
          </mc:Choice>
        </mc:AlternateContent>
        <mc:AlternateContent xmlns:mc="http://schemas.openxmlformats.org/markup-compatibility/2006">
          <mc:Choice Requires="x14">
            <control shapeId="1517" r:id="rId103" name="Spinner 493">
              <controlPr defaultSize="0" autoPict="0">
                <anchor moveWithCells="1" sizeWithCells="1">
                  <from>
                    <xdr:col>0</xdr:col>
                    <xdr:colOff>0</xdr:colOff>
                    <xdr:row>8</xdr:row>
                    <xdr:rowOff>9525</xdr:rowOff>
                  </from>
                  <to>
                    <xdr:col>0</xdr:col>
                    <xdr:colOff>209550</xdr:colOff>
                    <xdr:row>9</xdr:row>
                    <xdr:rowOff>0</xdr:rowOff>
                  </to>
                </anchor>
              </controlPr>
            </control>
          </mc:Choice>
        </mc:AlternateContent>
        <mc:AlternateContent xmlns:mc="http://schemas.openxmlformats.org/markup-compatibility/2006">
          <mc:Choice Requires="x14">
            <control shapeId="1518" r:id="rId104" name="Spinner 494">
              <controlPr defaultSize="0" autoPict="0">
                <anchor moveWithCells="1" sizeWithCells="1">
                  <from>
                    <xdr:col>0</xdr:col>
                    <xdr:colOff>0</xdr:colOff>
                    <xdr:row>9</xdr:row>
                    <xdr:rowOff>9525</xdr:rowOff>
                  </from>
                  <to>
                    <xdr:col>0</xdr:col>
                    <xdr:colOff>209550</xdr:colOff>
                    <xdr:row>10</xdr:row>
                    <xdr:rowOff>0</xdr:rowOff>
                  </to>
                </anchor>
              </controlPr>
            </control>
          </mc:Choice>
        </mc:AlternateContent>
        <mc:AlternateContent xmlns:mc="http://schemas.openxmlformats.org/markup-compatibility/2006">
          <mc:Choice Requires="x14">
            <control shapeId="1519" r:id="rId105" name="Spinner 495">
              <controlPr defaultSize="0" autoPict="0">
                <anchor moveWithCells="1" sizeWithCells="1">
                  <from>
                    <xdr:col>0</xdr:col>
                    <xdr:colOff>0</xdr:colOff>
                    <xdr:row>10</xdr:row>
                    <xdr:rowOff>9525</xdr:rowOff>
                  </from>
                  <to>
                    <xdr:col>0</xdr:col>
                    <xdr:colOff>209550</xdr:colOff>
                    <xdr:row>10</xdr:row>
                    <xdr:rowOff>133350</xdr:rowOff>
                  </to>
                </anchor>
              </controlPr>
            </control>
          </mc:Choice>
        </mc:AlternateContent>
        <mc:AlternateContent xmlns:mc="http://schemas.openxmlformats.org/markup-compatibility/2006">
          <mc:Choice Requires="x14">
            <control shapeId="1520" r:id="rId106" name="Spinner 496">
              <controlPr defaultSize="0" autoPict="0">
                <anchor moveWithCells="1" sizeWithCells="1">
                  <from>
                    <xdr:col>0</xdr:col>
                    <xdr:colOff>0</xdr:colOff>
                    <xdr:row>11</xdr:row>
                    <xdr:rowOff>9525</xdr:rowOff>
                  </from>
                  <to>
                    <xdr:col>0</xdr:col>
                    <xdr:colOff>209550</xdr:colOff>
                    <xdr:row>11</xdr:row>
                    <xdr:rowOff>200025</xdr:rowOff>
                  </to>
                </anchor>
              </controlPr>
            </control>
          </mc:Choice>
        </mc:AlternateContent>
        <mc:AlternateContent xmlns:mc="http://schemas.openxmlformats.org/markup-compatibility/2006">
          <mc:Choice Requires="x14">
            <control shapeId="1521" r:id="rId107" name="Spinner 497">
              <controlPr defaultSize="0" autoPict="0">
                <anchor moveWithCells="1" sizeWithCells="1">
                  <from>
                    <xdr:col>0</xdr:col>
                    <xdr:colOff>352425</xdr:colOff>
                    <xdr:row>12</xdr:row>
                    <xdr:rowOff>409575</xdr:rowOff>
                  </from>
                  <to>
                    <xdr:col>0</xdr:col>
                    <xdr:colOff>561975</xdr:colOff>
                    <xdr:row>12</xdr:row>
                    <xdr:rowOff>600075</xdr:rowOff>
                  </to>
                </anchor>
              </controlPr>
            </control>
          </mc:Choice>
        </mc:AlternateContent>
        <mc:AlternateContent xmlns:mc="http://schemas.openxmlformats.org/markup-compatibility/2006">
          <mc:Choice Requires="x14">
            <control shapeId="1522" r:id="rId108" name="Spinner 498">
              <controlPr defaultSize="0" autoPict="0">
                <anchor moveWithCells="1" sizeWithCells="1">
                  <from>
                    <xdr:col>1</xdr:col>
                    <xdr:colOff>371475</xdr:colOff>
                    <xdr:row>12</xdr:row>
                    <xdr:rowOff>428625</xdr:rowOff>
                  </from>
                  <to>
                    <xdr:col>1</xdr:col>
                    <xdr:colOff>581025</xdr:colOff>
                    <xdr:row>12</xdr:row>
                    <xdr:rowOff>619125</xdr:rowOff>
                  </to>
                </anchor>
              </controlPr>
            </control>
          </mc:Choice>
        </mc:AlternateContent>
        <mc:AlternateContent xmlns:mc="http://schemas.openxmlformats.org/markup-compatibility/2006">
          <mc:Choice Requires="x14">
            <control shapeId="3143" r:id="rId109" name="Spinner 1095">
              <controlPr defaultSize="0" autoPict="0">
                <anchor moveWithCells="1" sizeWithCells="1">
                  <from>
                    <xdr:col>4</xdr:col>
                    <xdr:colOff>47625</xdr:colOff>
                    <xdr:row>834</xdr:row>
                    <xdr:rowOff>38100</xdr:rowOff>
                  </from>
                  <to>
                    <xdr:col>4</xdr:col>
                    <xdr:colOff>238125</xdr:colOff>
                    <xdr:row>835</xdr:row>
                    <xdr:rowOff>9525</xdr:rowOff>
                  </to>
                </anchor>
              </controlPr>
            </control>
          </mc:Choice>
        </mc:AlternateContent>
        <mc:AlternateContent xmlns:mc="http://schemas.openxmlformats.org/markup-compatibility/2006">
          <mc:Choice Requires="x14">
            <control shapeId="3144" r:id="rId110" name="Spinner 1096">
              <controlPr defaultSize="0" autoPict="0">
                <anchor moveWithCells="1" sizeWithCells="1">
                  <from>
                    <xdr:col>4</xdr:col>
                    <xdr:colOff>28575</xdr:colOff>
                    <xdr:row>836</xdr:row>
                    <xdr:rowOff>28575</xdr:rowOff>
                  </from>
                  <to>
                    <xdr:col>4</xdr:col>
                    <xdr:colOff>247650</xdr:colOff>
                    <xdr:row>836</xdr:row>
                    <xdr:rowOff>352425</xdr:rowOff>
                  </to>
                </anchor>
              </controlPr>
            </control>
          </mc:Choice>
        </mc:AlternateContent>
        <mc:AlternateContent xmlns:mc="http://schemas.openxmlformats.org/markup-compatibility/2006">
          <mc:Choice Requires="x14">
            <control shapeId="3145" r:id="rId111" name="Spinner 1097">
              <controlPr defaultSize="0" autoPict="0">
                <anchor moveWithCells="1" sizeWithCells="1">
                  <from>
                    <xdr:col>4</xdr:col>
                    <xdr:colOff>38100</xdr:colOff>
                    <xdr:row>835</xdr:row>
                    <xdr:rowOff>0</xdr:rowOff>
                  </from>
                  <to>
                    <xdr:col>4</xdr:col>
                    <xdr:colOff>257175</xdr:colOff>
                    <xdr:row>836</xdr:row>
                    <xdr:rowOff>9525</xdr:rowOff>
                  </to>
                </anchor>
              </controlPr>
            </control>
          </mc:Choice>
        </mc:AlternateContent>
        <mc:AlternateContent xmlns:mc="http://schemas.openxmlformats.org/markup-compatibility/2006">
          <mc:Choice Requires="x14">
            <control shapeId="3146" r:id="rId112" name="Spinner 1098">
              <controlPr defaultSize="0" autoPict="0">
                <anchor moveWithCells="1" sizeWithCells="1">
                  <from>
                    <xdr:col>4</xdr:col>
                    <xdr:colOff>38100</xdr:colOff>
                    <xdr:row>837</xdr:row>
                    <xdr:rowOff>0</xdr:rowOff>
                  </from>
                  <to>
                    <xdr:col>4</xdr:col>
                    <xdr:colOff>257175</xdr:colOff>
                    <xdr:row>837</xdr:row>
                    <xdr:rowOff>323850</xdr:rowOff>
                  </to>
                </anchor>
              </controlPr>
            </control>
          </mc:Choice>
        </mc:AlternateContent>
        <mc:AlternateContent xmlns:mc="http://schemas.openxmlformats.org/markup-compatibility/2006">
          <mc:Choice Requires="x14">
            <control shapeId="3148" r:id="rId113" name="Spinner 1100">
              <controlPr defaultSize="0" autoPict="0">
                <anchor moveWithCells="1" sizeWithCells="1">
                  <from>
                    <xdr:col>4</xdr:col>
                    <xdr:colOff>28575</xdr:colOff>
                    <xdr:row>838</xdr:row>
                    <xdr:rowOff>104775</xdr:rowOff>
                  </from>
                  <to>
                    <xdr:col>4</xdr:col>
                    <xdr:colOff>247650</xdr:colOff>
                    <xdr:row>839</xdr:row>
                    <xdr:rowOff>0</xdr:rowOff>
                  </to>
                </anchor>
              </controlPr>
            </control>
          </mc:Choice>
        </mc:AlternateContent>
        <mc:AlternateContent xmlns:mc="http://schemas.openxmlformats.org/markup-compatibility/2006">
          <mc:Choice Requires="x14">
            <control shapeId="3149" r:id="rId114" name="Spinner 1101">
              <controlPr defaultSize="0" autoPict="0">
                <anchor moveWithCells="1" sizeWithCells="1">
                  <from>
                    <xdr:col>4</xdr:col>
                    <xdr:colOff>47625</xdr:colOff>
                    <xdr:row>839</xdr:row>
                    <xdr:rowOff>76200</xdr:rowOff>
                  </from>
                  <to>
                    <xdr:col>4</xdr:col>
                    <xdr:colOff>266700</xdr:colOff>
                    <xdr:row>839</xdr:row>
                    <xdr:rowOff>400050</xdr:rowOff>
                  </to>
                </anchor>
              </controlPr>
            </control>
          </mc:Choice>
        </mc:AlternateContent>
        <mc:AlternateContent xmlns:mc="http://schemas.openxmlformats.org/markup-compatibility/2006">
          <mc:Choice Requires="x14">
            <control shapeId="3150" r:id="rId115" name="Spinner 1102">
              <controlPr defaultSize="0" autoPict="0">
                <anchor moveWithCells="1" sizeWithCells="1">
                  <from>
                    <xdr:col>4</xdr:col>
                    <xdr:colOff>47625</xdr:colOff>
                    <xdr:row>841</xdr:row>
                    <xdr:rowOff>66675</xdr:rowOff>
                  </from>
                  <to>
                    <xdr:col>4</xdr:col>
                    <xdr:colOff>266700</xdr:colOff>
                    <xdr:row>841</xdr:row>
                    <xdr:rowOff>390525</xdr:rowOff>
                  </to>
                </anchor>
              </controlPr>
            </control>
          </mc:Choice>
        </mc:AlternateContent>
        <mc:AlternateContent xmlns:mc="http://schemas.openxmlformats.org/markup-compatibility/2006">
          <mc:Choice Requires="x14">
            <control shapeId="3151" r:id="rId116" name="Spinner 1103">
              <controlPr defaultSize="0" autoPict="0">
                <anchor moveWithCells="1" sizeWithCells="1">
                  <from>
                    <xdr:col>4</xdr:col>
                    <xdr:colOff>28575</xdr:colOff>
                    <xdr:row>842</xdr:row>
                    <xdr:rowOff>66675</xdr:rowOff>
                  </from>
                  <to>
                    <xdr:col>4</xdr:col>
                    <xdr:colOff>247650</xdr:colOff>
                    <xdr:row>842</xdr:row>
                    <xdr:rowOff>390525</xdr:rowOff>
                  </to>
                </anchor>
              </controlPr>
            </control>
          </mc:Choice>
        </mc:AlternateContent>
        <mc:AlternateContent xmlns:mc="http://schemas.openxmlformats.org/markup-compatibility/2006">
          <mc:Choice Requires="x14">
            <control shapeId="3152" r:id="rId117" name="Spinner 1104">
              <controlPr defaultSize="0" autoPict="0">
                <anchor moveWithCells="1" sizeWithCells="1">
                  <from>
                    <xdr:col>4</xdr:col>
                    <xdr:colOff>47625</xdr:colOff>
                    <xdr:row>843</xdr:row>
                    <xdr:rowOff>47625</xdr:rowOff>
                  </from>
                  <to>
                    <xdr:col>4</xdr:col>
                    <xdr:colOff>266700</xdr:colOff>
                    <xdr:row>843</xdr:row>
                    <xdr:rowOff>371475</xdr:rowOff>
                  </to>
                </anchor>
              </controlPr>
            </control>
          </mc:Choice>
        </mc:AlternateContent>
        <mc:AlternateContent xmlns:mc="http://schemas.openxmlformats.org/markup-compatibility/2006">
          <mc:Choice Requires="x14">
            <control shapeId="3153" r:id="rId118" name="Spinner 1105">
              <controlPr defaultSize="0" autoPict="0">
                <anchor moveWithCells="1" sizeWithCells="1">
                  <from>
                    <xdr:col>4</xdr:col>
                    <xdr:colOff>28575</xdr:colOff>
                    <xdr:row>844</xdr:row>
                    <xdr:rowOff>66675</xdr:rowOff>
                  </from>
                  <to>
                    <xdr:col>4</xdr:col>
                    <xdr:colOff>247650</xdr:colOff>
                    <xdr:row>844</xdr:row>
                    <xdr:rowOff>390525</xdr:rowOff>
                  </to>
                </anchor>
              </controlPr>
            </control>
          </mc:Choice>
        </mc:AlternateContent>
        <mc:AlternateContent xmlns:mc="http://schemas.openxmlformats.org/markup-compatibility/2006">
          <mc:Choice Requires="x14">
            <control shapeId="3154" r:id="rId119" name="Spinner 1106">
              <controlPr defaultSize="0" autoPict="0">
                <anchor moveWithCells="1" sizeWithCells="1">
                  <from>
                    <xdr:col>4</xdr:col>
                    <xdr:colOff>38100</xdr:colOff>
                    <xdr:row>845</xdr:row>
                    <xdr:rowOff>47625</xdr:rowOff>
                  </from>
                  <to>
                    <xdr:col>4</xdr:col>
                    <xdr:colOff>257175</xdr:colOff>
                    <xdr:row>845</xdr:row>
                    <xdr:rowOff>371475</xdr:rowOff>
                  </to>
                </anchor>
              </controlPr>
            </control>
          </mc:Choice>
        </mc:AlternateContent>
        <mc:AlternateContent xmlns:mc="http://schemas.openxmlformats.org/markup-compatibility/2006">
          <mc:Choice Requires="x14">
            <control shapeId="3155" r:id="rId120" name="Spinner 1107">
              <controlPr defaultSize="0" autoPict="0">
                <anchor moveWithCells="1" sizeWithCells="1">
                  <from>
                    <xdr:col>4</xdr:col>
                    <xdr:colOff>38100</xdr:colOff>
                    <xdr:row>846</xdr:row>
                    <xdr:rowOff>47625</xdr:rowOff>
                  </from>
                  <to>
                    <xdr:col>4</xdr:col>
                    <xdr:colOff>257175</xdr:colOff>
                    <xdr:row>846</xdr:row>
                    <xdr:rowOff>371475</xdr:rowOff>
                  </to>
                </anchor>
              </controlPr>
            </control>
          </mc:Choice>
        </mc:AlternateContent>
        <mc:AlternateContent xmlns:mc="http://schemas.openxmlformats.org/markup-compatibility/2006">
          <mc:Choice Requires="x14">
            <control shapeId="3157" r:id="rId121" name="Check Box 1109">
              <controlPr defaultSize="0" autoFill="0" autoLine="0" autoPict="0">
                <anchor moveWithCells="1">
                  <from>
                    <xdr:col>5</xdr:col>
                    <xdr:colOff>0</xdr:colOff>
                    <xdr:row>835</xdr:row>
                    <xdr:rowOff>28575</xdr:rowOff>
                  </from>
                  <to>
                    <xdr:col>6</xdr:col>
                    <xdr:colOff>219075</xdr:colOff>
                    <xdr:row>836</xdr:row>
                    <xdr:rowOff>0</xdr:rowOff>
                  </to>
                </anchor>
              </controlPr>
            </control>
          </mc:Choice>
        </mc:AlternateContent>
        <mc:AlternateContent xmlns:mc="http://schemas.openxmlformats.org/markup-compatibility/2006">
          <mc:Choice Requires="x14">
            <control shapeId="3159" r:id="rId122" name="Spinner 1111">
              <controlPr defaultSize="0" autoPict="0">
                <anchor moveWithCells="1" sizeWithCells="1">
                  <from>
                    <xdr:col>9</xdr:col>
                    <xdr:colOff>47625</xdr:colOff>
                    <xdr:row>834</xdr:row>
                    <xdr:rowOff>38100</xdr:rowOff>
                  </from>
                  <to>
                    <xdr:col>9</xdr:col>
                    <xdr:colOff>238125</xdr:colOff>
                    <xdr:row>835</xdr:row>
                    <xdr:rowOff>9525</xdr:rowOff>
                  </to>
                </anchor>
              </controlPr>
            </control>
          </mc:Choice>
        </mc:AlternateContent>
        <mc:AlternateContent xmlns:mc="http://schemas.openxmlformats.org/markup-compatibility/2006">
          <mc:Choice Requires="x14">
            <control shapeId="3160" r:id="rId123" name="Spinner 1112">
              <controlPr defaultSize="0" autoPict="0">
                <anchor moveWithCells="1" sizeWithCells="1">
                  <from>
                    <xdr:col>9</xdr:col>
                    <xdr:colOff>28575</xdr:colOff>
                    <xdr:row>836</xdr:row>
                    <xdr:rowOff>28575</xdr:rowOff>
                  </from>
                  <to>
                    <xdr:col>9</xdr:col>
                    <xdr:colOff>247650</xdr:colOff>
                    <xdr:row>836</xdr:row>
                    <xdr:rowOff>352425</xdr:rowOff>
                  </to>
                </anchor>
              </controlPr>
            </control>
          </mc:Choice>
        </mc:AlternateContent>
        <mc:AlternateContent xmlns:mc="http://schemas.openxmlformats.org/markup-compatibility/2006">
          <mc:Choice Requires="x14">
            <control shapeId="3161" r:id="rId124" name="Spinner 1113">
              <controlPr defaultSize="0" autoPict="0">
                <anchor moveWithCells="1" sizeWithCells="1">
                  <from>
                    <xdr:col>9</xdr:col>
                    <xdr:colOff>38100</xdr:colOff>
                    <xdr:row>835</xdr:row>
                    <xdr:rowOff>0</xdr:rowOff>
                  </from>
                  <to>
                    <xdr:col>9</xdr:col>
                    <xdr:colOff>257175</xdr:colOff>
                    <xdr:row>836</xdr:row>
                    <xdr:rowOff>9525</xdr:rowOff>
                  </to>
                </anchor>
              </controlPr>
            </control>
          </mc:Choice>
        </mc:AlternateContent>
        <mc:AlternateContent xmlns:mc="http://schemas.openxmlformats.org/markup-compatibility/2006">
          <mc:Choice Requires="x14">
            <control shapeId="3162" r:id="rId125" name="Spinner 1114">
              <controlPr defaultSize="0" autoPict="0">
                <anchor moveWithCells="1" sizeWithCells="1">
                  <from>
                    <xdr:col>9</xdr:col>
                    <xdr:colOff>38100</xdr:colOff>
                    <xdr:row>837</xdr:row>
                    <xdr:rowOff>0</xdr:rowOff>
                  </from>
                  <to>
                    <xdr:col>9</xdr:col>
                    <xdr:colOff>257175</xdr:colOff>
                    <xdr:row>837</xdr:row>
                    <xdr:rowOff>323850</xdr:rowOff>
                  </to>
                </anchor>
              </controlPr>
            </control>
          </mc:Choice>
        </mc:AlternateContent>
        <mc:AlternateContent xmlns:mc="http://schemas.openxmlformats.org/markup-compatibility/2006">
          <mc:Choice Requires="x14">
            <control shapeId="3163" r:id="rId126" name="Spinner 1115">
              <controlPr defaultSize="0" autoPict="0">
                <anchor moveWithCells="1" sizeWithCells="1">
                  <from>
                    <xdr:col>9</xdr:col>
                    <xdr:colOff>38100</xdr:colOff>
                    <xdr:row>838</xdr:row>
                    <xdr:rowOff>85725</xdr:rowOff>
                  </from>
                  <to>
                    <xdr:col>9</xdr:col>
                    <xdr:colOff>257175</xdr:colOff>
                    <xdr:row>839</xdr:row>
                    <xdr:rowOff>0</xdr:rowOff>
                  </to>
                </anchor>
              </controlPr>
            </control>
          </mc:Choice>
        </mc:AlternateContent>
        <mc:AlternateContent xmlns:mc="http://schemas.openxmlformats.org/markup-compatibility/2006">
          <mc:Choice Requires="x14">
            <control shapeId="3172" r:id="rId127" name="Check Box 1124">
              <controlPr defaultSize="0" autoFill="0" autoLine="0" autoPict="0">
                <anchor moveWithCells="1">
                  <from>
                    <xdr:col>8</xdr:col>
                    <xdr:colOff>28575</xdr:colOff>
                    <xdr:row>842</xdr:row>
                    <xdr:rowOff>85725</xdr:rowOff>
                  </from>
                  <to>
                    <xdr:col>10</xdr:col>
                    <xdr:colOff>638175</xdr:colOff>
                    <xdr:row>843</xdr:row>
                    <xdr:rowOff>47625</xdr:rowOff>
                  </to>
                </anchor>
              </controlPr>
            </control>
          </mc:Choice>
        </mc:AlternateContent>
        <mc:AlternateContent xmlns:mc="http://schemas.openxmlformats.org/markup-compatibility/2006">
          <mc:Choice Requires="x14">
            <control shapeId="3177" r:id="rId128" name="Spinner 1129">
              <controlPr defaultSize="0" autoPict="0">
                <anchor moveWithCells="1" sizeWithCells="1">
                  <from>
                    <xdr:col>13</xdr:col>
                    <xdr:colOff>66675</xdr:colOff>
                    <xdr:row>839</xdr:row>
                    <xdr:rowOff>104775</xdr:rowOff>
                  </from>
                  <to>
                    <xdr:col>13</xdr:col>
                    <xdr:colOff>276225</xdr:colOff>
                    <xdr:row>839</xdr:row>
                    <xdr:rowOff>428625</xdr:rowOff>
                  </to>
                </anchor>
              </controlPr>
            </control>
          </mc:Choice>
        </mc:AlternateContent>
        <mc:AlternateContent xmlns:mc="http://schemas.openxmlformats.org/markup-compatibility/2006">
          <mc:Choice Requires="x14">
            <control shapeId="3178" r:id="rId129" name="Spinner 1130">
              <controlPr defaultSize="0" autoPict="0">
                <anchor moveWithCells="1" sizeWithCells="1">
                  <from>
                    <xdr:col>13</xdr:col>
                    <xdr:colOff>66675</xdr:colOff>
                    <xdr:row>841</xdr:row>
                    <xdr:rowOff>66675</xdr:rowOff>
                  </from>
                  <to>
                    <xdr:col>13</xdr:col>
                    <xdr:colOff>314325</xdr:colOff>
                    <xdr:row>841</xdr:row>
                    <xdr:rowOff>371475</xdr:rowOff>
                  </to>
                </anchor>
              </controlPr>
            </control>
          </mc:Choice>
        </mc:AlternateContent>
        <mc:AlternateContent xmlns:mc="http://schemas.openxmlformats.org/markup-compatibility/2006">
          <mc:Choice Requires="x14">
            <control shapeId="3179" r:id="rId130" name="Spinner 1131">
              <controlPr defaultSize="0" autoPict="0">
                <anchor moveWithCells="1" sizeWithCells="1">
                  <from>
                    <xdr:col>13</xdr:col>
                    <xdr:colOff>47625</xdr:colOff>
                    <xdr:row>842</xdr:row>
                    <xdr:rowOff>104775</xdr:rowOff>
                  </from>
                  <to>
                    <xdr:col>13</xdr:col>
                    <xdr:colOff>266700</xdr:colOff>
                    <xdr:row>842</xdr:row>
                    <xdr:rowOff>390525</xdr:rowOff>
                  </to>
                </anchor>
              </controlPr>
            </control>
          </mc:Choice>
        </mc:AlternateContent>
        <mc:AlternateContent xmlns:mc="http://schemas.openxmlformats.org/markup-compatibility/2006">
          <mc:Choice Requires="x14">
            <control shapeId="3180" r:id="rId131" name="Check Box 1132">
              <controlPr defaultSize="0" autoFill="0" autoLine="0" autoPict="0">
                <anchor moveWithCells="1">
                  <from>
                    <xdr:col>13</xdr:col>
                    <xdr:colOff>104775</xdr:colOff>
                    <xdr:row>834</xdr:row>
                    <xdr:rowOff>57150</xdr:rowOff>
                  </from>
                  <to>
                    <xdr:col>13</xdr:col>
                    <xdr:colOff>409575</xdr:colOff>
                    <xdr:row>834</xdr:row>
                    <xdr:rowOff>276225</xdr:rowOff>
                  </to>
                </anchor>
              </controlPr>
            </control>
          </mc:Choice>
        </mc:AlternateContent>
        <mc:AlternateContent xmlns:mc="http://schemas.openxmlformats.org/markup-compatibility/2006">
          <mc:Choice Requires="x14">
            <control shapeId="3181" r:id="rId132" name="Spinner 1133">
              <controlPr defaultSize="0" autoPict="0">
                <anchor moveWithCells="1" sizeWithCells="1">
                  <from>
                    <xdr:col>13</xdr:col>
                    <xdr:colOff>76200</xdr:colOff>
                    <xdr:row>843</xdr:row>
                    <xdr:rowOff>247650</xdr:rowOff>
                  </from>
                  <to>
                    <xdr:col>13</xdr:col>
                    <xdr:colOff>228600</xdr:colOff>
                    <xdr:row>843</xdr:row>
                    <xdr:rowOff>514350</xdr:rowOff>
                  </to>
                </anchor>
              </controlPr>
            </control>
          </mc:Choice>
        </mc:AlternateContent>
        <mc:AlternateContent xmlns:mc="http://schemas.openxmlformats.org/markup-compatibility/2006">
          <mc:Choice Requires="x14">
            <control shapeId="3187" r:id="rId133" name="Spinner 1139">
              <controlPr defaultSize="0" autoPict="0">
                <anchor moveWithCells="1" sizeWithCells="1">
                  <from>
                    <xdr:col>17</xdr:col>
                    <xdr:colOff>66675</xdr:colOff>
                    <xdr:row>839</xdr:row>
                    <xdr:rowOff>104775</xdr:rowOff>
                  </from>
                  <to>
                    <xdr:col>17</xdr:col>
                    <xdr:colOff>276225</xdr:colOff>
                    <xdr:row>839</xdr:row>
                    <xdr:rowOff>428625</xdr:rowOff>
                  </to>
                </anchor>
              </controlPr>
            </control>
          </mc:Choice>
        </mc:AlternateContent>
        <mc:AlternateContent xmlns:mc="http://schemas.openxmlformats.org/markup-compatibility/2006">
          <mc:Choice Requires="x14">
            <control shapeId="3188" r:id="rId134" name="Spinner 1140">
              <controlPr defaultSize="0" autoPict="0">
                <anchor moveWithCells="1" sizeWithCells="1">
                  <from>
                    <xdr:col>17</xdr:col>
                    <xdr:colOff>66675</xdr:colOff>
                    <xdr:row>841</xdr:row>
                    <xdr:rowOff>66675</xdr:rowOff>
                  </from>
                  <to>
                    <xdr:col>17</xdr:col>
                    <xdr:colOff>314325</xdr:colOff>
                    <xdr:row>841</xdr:row>
                    <xdr:rowOff>371475</xdr:rowOff>
                  </to>
                </anchor>
              </controlPr>
            </control>
          </mc:Choice>
        </mc:AlternateContent>
        <mc:AlternateContent xmlns:mc="http://schemas.openxmlformats.org/markup-compatibility/2006">
          <mc:Choice Requires="x14">
            <control shapeId="3189" r:id="rId135" name="Spinner 1141">
              <controlPr defaultSize="0" autoPict="0">
                <anchor moveWithCells="1" sizeWithCells="1">
                  <from>
                    <xdr:col>17</xdr:col>
                    <xdr:colOff>47625</xdr:colOff>
                    <xdr:row>842</xdr:row>
                    <xdr:rowOff>104775</xdr:rowOff>
                  </from>
                  <to>
                    <xdr:col>17</xdr:col>
                    <xdr:colOff>266700</xdr:colOff>
                    <xdr:row>842</xdr:row>
                    <xdr:rowOff>390525</xdr:rowOff>
                  </to>
                </anchor>
              </controlPr>
            </control>
          </mc:Choice>
        </mc:AlternateContent>
        <mc:AlternateContent xmlns:mc="http://schemas.openxmlformats.org/markup-compatibility/2006">
          <mc:Choice Requires="x14">
            <control shapeId="3190" r:id="rId136" name="Check Box 1142">
              <controlPr defaultSize="0" autoFill="0" autoLine="0" autoPict="0">
                <anchor moveWithCells="1">
                  <from>
                    <xdr:col>17</xdr:col>
                    <xdr:colOff>104775</xdr:colOff>
                    <xdr:row>834</xdr:row>
                    <xdr:rowOff>57150</xdr:rowOff>
                  </from>
                  <to>
                    <xdr:col>17</xdr:col>
                    <xdr:colOff>409575</xdr:colOff>
                    <xdr:row>834</xdr:row>
                    <xdr:rowOff>276225</xdr:rowOff>
                  </to>
                </anchor>
              </controlPr>
            </control>
          </mc:Choice>
        </mc:AlternateContent>
        <mc:AlternateContent xmlns:mc="http://schemas.openxmlformats.org/markup-compatibility/2006">
          <mc:Choice Requires="x14">
            <control shapeId="3191" r:id="rId137" name="Spinner 1143">
              <controlPr defaultSize="0" autoPict="0">
                <anchor moveWithCells="1" sizeWithCells="1">
                  <from>
                    <xdr:col>17</xdr:col>
                    <xdr:colOff>76200</xdr:colOff>
                    <xdr:row>843</xdr:row>
                    <xdr:rowOff>114300</xdr:rowOff>
                  </from>
                  <to>
                    <xdr:col>17</xdr:col>
                    <xdr:colOff>228600</xdr:colOff>
                    <xdr:row>843</xdr:row>
                    <xdr:rowOff>381000</xdr:rowOff>
                  </to>
                </anchor>
              </controlPr>
            </control>
          </mc:Choice>
        </mc:AlternateContent>
        <mc:AlternateContent xmlns:mc="http://schemas.openxmlformats.org/markup-compatibility/2006">
          <mc:Choice Requires="x14">
            <control shapeId="3192" r:id="rId138" name="Spinner 1144">
              <controlPr defaultSize="0" autoPict="0">
                <anchor moveWithCells="1" sizeWithCells="1">
                  <from>
                    <xdr:col>23</xdr:col>
                    <xdr:colOff>66675</xdr:colOff>
                    <xdr:row>839</xdr:row>
                    <xdr:rowOff>104775</xdr:rowOff>
                  </from>
                  <to>
                    <xdr:col>23</xdr:col>
                    <xdr:colOff>276225</xdr:colOff>
                    <xdr:row>839</xdr:row>
                    <xdr:rowOff>428625</xdr:rowOff>
                  </to>
                </anchor>
              </controlPr>
            </control>
          </mc:Choice>
        </mc:AlternateContent>
        <mc:AlternateContent xmlns:mc="http://schemas.openxmlformats.org/markup-compatibility/2006">
          <mc:Choice Requires="x14">
            <control shapeId="3193" r:id="rId139" name="Spinner 1145">
              <controlPr defaultSize="0" autoPict="0">
                <anchor moveWithCells="1" sizeWithCells="1">
                  <from>
                    <xdr:col>23</xdr:col>
                    <xdr:colOff>66675</xdr:colOff>
                    <xdr:row>841</xdr:row>
                    <xdr:rowOff>66675</xdr:rowOff>
                  </from>
                  <to>
                    <xdr:col>23</xdr:col>
                    <xdr:colOff>314325</xdr:colOff>
                    <xdr:row>841</xdr:row>
                    <xdr:rowOff>371475</xdr:rowOff>
                  </to>
                </anchor>
              </controlPr>
            </control>
          </mc:Choice>
        </mc:AlternateContent>
        <mc:AlternateContent xmlns:mc="http://schemas.openxmlformats.org/markup-compatibility/2006">
          <mc:Choice Requires="x14">
            <control shapeId="3194" r:id="rId140" name="Spinner 1146">
              <controlPr defaultSize="0" autoPict="0">
                <anchor moveWithCells="1" sizeWithCells="1">
                  <from>
                    <xdr:col>23</xdr:col>
                    <xdr:colOff>47625</xdr:colOff>
                    <xdr:row>842</xdr:row>
                    <xdr:rowOff>104775</xdr:rowOff>
                  </from>
                  <to>
                    <xdr:col>23</xdr:col>
                    <xdr:colOff>266700</xdr:colOff>
                    <xdr:row>842</xdr:row>
                    <xdr:rowOff>390525</xdr:rowOff>
                  </to>
                </anchor>
              </controlPr>
            </control>
          </mc:Choice>
        </mc:AlternateContent>
        <mc:AlternateContent xmlns:mc="http://schemas.openxmlformats.org/markup-compatibility/2006">
          <mc:Choice Requires="x14">
            <control shapeId="3195" r:id="rId141" name="Check Box 1147">
              <controlPr defaultSize="0" autoFill="0" autoLine="0" autoPict="0">
                <anchor moveWithCells="1">
                  <from>
                    <xdr:col>23</xdr:col>
                    <xdr:colOff>104775</xdr:colOff>
                    <xdr:row>834</xdr:row>
                    <xdr:rowOff>57150</xdr:rowOff>
                  </from>
                  <to>
                    <xdr:col>23</xdr:col>
                    <xdr:colOff>409575</xdr:colOff>
                    <xdr:row>834</xdr:row>
                    <xdr:rowOff>276225</xdr:rowOff>
                  </to>
                </anchor>
              </controlPr>
            </control>
          </mc:Choice>
        </mc:AlternateContent>
        <mc:AlternateContent xmlns:mc="http://schemas.openxmlformats.org/markup-compatibility/2006">
          <mc:Choice Requires="x14">
            <control shapeId="3196" r:id="rId142" name="Spinner 1148">
              <controlPr defaultSize="0" autoPict="0">
                <anchor moveWithCells="1" sizeWithCells="1">
                  <from>
                    <xdr:col>23</xdr:col>
                    <xdr:colOff>76200</xdr:colOff>
                    <xdr:row>843</xdr:row>
                    <xdr:rowOff>114300</xdr:rowOff>
                  </from>
                  <to>
                    <xdr:col>23</xdr:col>
                    <xdr:colOff>228600</xdr:colOff>
                    <xdr:row>843</xdr:row>
                    <xdr:rowOff>381000</xdr:rowOff>
                  </to>
                </anchor>
              </controlPr>
            </control>
          </mc:Choice>
        </mc:AlternateContent>
        <mc:AlternateContent xmlns:mc="http://schemas.openxmlformats.org/markup-compatibility/2006">
          <mc:Choice Requires="x14">
            <control shapeId="3207" r:id="rId143" name="Spinner 1159">
              <controlPr defaultSize="0" autoPict="0">
                <anchor moveWithCells="1" sizeWithCells="1">
                  <from>
                    <xdr:col>27</xdr:col>
                    <xdr:colOff>66675</xdr:colOff>
                    <xdr:row>839</xdr:row>
                    <xdr:rowOff>104775</xdr:rowOff>
                  </from>
                  <to>
                    <xdr:col>27</xdr:col>
                    <xdr:colOff>276225</xdr:colOff>
                    <xdr:row>839</xdr:row>
                    <xdr:rowOff>428625</xdr:rowOff>
                  </to>
                </anchor>
              </controlPr>
            </control>
          </mc:Choice>
        </mc:AlternateContent>
        <mc:AlternateContent xmlns:mc="http://schemas.openxmlformats.org/markup-compatibility/2006">
          <mc:Choice Requires="x14">
            <control shapeId="3208" r:id="rId144" name="Spinner 1160">
              <controlPr defaultSize="0" autoPict="0">
                <anchor moveWithCells="1" sizeWithCells="1">
                  <from>
                    <xdr:col>27</xdr:col>
                    <xdr:colOff>66675</xdr:colOff>
                    <xdr:row>841</xdr:row>
                    <xdr:rowOff>66675</xdr:rowOff>
                  </from>
                  <to>
                    <xdr:col>27</xdr:col>
                    <xdr:colOff>314325</xdr:colOff>
                    <xdr:row>841</xdr:row>
                    <xdr:rowOff>371475</xdr:rowOff>
                  </to>
                </anchor>
              </controlPr>
            </control>
          </mc:Choice>
        </mc:AlternateContent>
        <mc:AlternateContent xmlns:mc="http://schemas.openxmlformats.org/markup-compatibility/2006">
          <mc:Choice Requires="x14">
            <control shapeId="3209" r:id="rId145" name="Spinner 1161">
              <controlPr defaultSize="0" autoPict="0">
                <anchor moveWithCells="1" sizeWithCells="1">
                  <from>
                    <xdr:col>27</xdr:col>
                    <xdr:colOff>47625</xdr:colOff>
                    <xdr:row>842</xdr:row>
                    <xdr:rowOff>104775</xdr:rowOff>
                  </from>
                  <to>
                    <xdr:col>27</xdr:col>
                    <xdr:colOff>266700</xdr:colOff>
                    <xdr:row>842</xdr:row>
                    <xdr:rowOff>390525</xdr:rowOff>
                  </to>
                </anchor>
              </controlPr>
            </control>
          </mc:Choice>
        </mc:AlternateContent>
        <mc:AlternateContent xmlns:mc="http://schemas.openxmlformats.org/markup-compatibility/2006">
          <mc:Choice Requires="x14">
            <control shapeId="3210" r:id="rId146" name="Check Box 1162">
              <controlPr defaultSize="0" autoFill="0" autoLine="0" autoPict="0">
                <anchor moveWithCells="1">
                  <from>
                    <xdr:col>27</xdr:col>
                    <xdr:colOff>104775</xdr:colOff>
                    <xdr:row>834</xdr:row>
                    <xdr:rowOff>57150</xdr:rowOff>
                  </from>
                  <to>
                    <xdr:col>27</xdr:col>
                    <xdr:colOff>409575</xdr:colOff>
                    <xdr:row>834</xdr:row>
                    <xdr:rowOff>276225</xdr:rowOff>
                  </to>
                </anchor>
              </controlPr>
            </control>
          </mc:Choice>
        </mc:AlternateContent>
        <mc:AlternateContent xmlns:mc="http://schemas.openxmlformats.org/markup-compatibility/2006">
          <mc:Choice Requires="x14">
            <control shapeId="3211" r:id="rId147" name="Spinner 1163">
              <controlPr defaultSize="0" autoPict="0">
                <anchor moveWithCells="1" sizeWithCells="1">
                  <from>
                    <xdr:col>27</xdr:col>
                    <xdr:colOff>76200</xdr:colOff>
                    <xdr:row>843</xdr:row>
                    <xdr:rowOff>114300</xdr:rowOff>
                  </from>
                  <to>
                    <xdr:col>27</xdr:col>
                    <xdr:colOff>228600</xdr:colOff>
                    <xdr:row>843</xdr:row>
                    <xdr:rowOff>381000</xdr:rowOff>
                  </to>
                </anchor>
              </controlPr>
            </control>
          </mc:Choice>
        </mc:AlternateContent>
        <mc:AlternateContent xmlns:mc="http://schemas.openxmlformats.org/markup-compatibility/2006">
          <mc:Choice Requires="x14">
            <control shapeId="3212" r:id="rId148" name="Spinner 1164">
              <controlPr defaultSize="0" autoPict="0">
                <anchor moveWithCells="1" sizeWithCells="1">
                  <from>
                    <xdr:col>17</xdr:col>
                    <xdr:colOff>76200</xdr:colOff>
                    <xdr:row>840</xdr:row>
                    <xdr:rowOff>85725</xdr:rowOff>
                  </from>
                  <to>
                    <xdr:col>17</xdr:col>
                    <xdr:colOff>295275</xdr:colOff>
                    <xdr:row>840</xdr:row>
                    <xdr:rowOff>276225</xdr:rowOff>
                  </to>
                </anchor>
              </controlPr>
            </control>
          </mc:Choice>
        </mc:AlternateContent>
        <mc:AlternateContent xmlns:mc="http://schemas.openxmlformats.org/markup-compatibility/2006">
          <mc:Choice Requires="x14">
            <control shapeId="3213" r:id="rId149" name="Spinner 1165">
              <controlPr defaultSize="0" autoPict="0">
                <anchor moveWithCells="1" sizeWithCells="1">
                  <from>
                    <xdr:col>23</xdr:col>
                    <xdr:colOff>76200</xdr:colOff>
                    <xdr:row>840</xdr:row>
                    <xdr:rowOff>47625</xdr:rowOff>
                  </from>
                  <to>
                    <xdr:col>23</xdr:col>
                    <xdr:colOff>276225</xdr:colOff>
                    <xdr:row>840</xdr:row>
                    <xdr:rowOff>276225</xdr:rowOff>
                  </to>
                </anchor>
              </controlPr>
            </control>
          </mc:Choice>
        </mc:AlternateContent>
        <mc:AlternateContent xmlns:mc="http://schemas.openxmlformats.org/markup-compatibility/2006">
          <mc:Choice Requires="x14">
            <control shapeId="3215" r:id="rId150" name="Spinner 1167">
              <controlPr defaultSize="0" autoPict="0">
                <anchor moveWithCells="1" sizeWithCells="1">
                  <from>
                    <xdr:col>27</xdr:col>
                    <xdr:colOff>76200</xdr:colOff>
                    <xdr:row>840</xdr:row>
                    <xdr:rowOff>47625</xdr:rowOff>
                  </from>
                  <to>
                    <xdr:col>27</xdr:col>
                    <xdr:colOff>276225</xdr:colOff>
                    <xdr:row>840</xdr:row>
                    <xdr:rowOff>314325</xdr:rowOff>
                  </to>
                </anchor>
              </controlPr>
            </control>
          </mc:Choice>
        </mc:AlternateContent>
        <mc:AlternateContent xmlns:mc="http://schemas.openxmlformats.org/markup-compatibility/2006">
          <mc:Choice Requires="x14">
            <control shapeId="3216" r:id="rId151" name="Spinner 1168">
              <controlPr defaultSize="0" autoPict="0">
                <anchor moveWithCells="1" sizeWithCells="1">
                  <from>
                    <xdr:col>31</xdr:col>
                    <xdr:colOff>66675</xdr:colOff>
                    <xdr:row>839</xdr:row>
                    <xdr:rowOff>104775</xdr:rowOff>
                  </from>
                  <to>
                    <xdr:col>31</xdr:col>
                    <xdr:colOff>276225</xdr:colOff>
                    <xdr:row>839</xdr:row>
                    <xdr:rowOff>428625</xdr:rowOff>
                  </to>
                </anchor>
              </controlPr>
            </control>
          </mc:Choice>
        </mc:AlternateContent>
        <mc:AlternateContent xmlns:mc="http://schemas.openxmlformats.org/markup-compatibility/2006">
          <mc:Choice Requires="x14">
            <control shapeId="3218" r:id="rId152" name="Spinner 1170">
              <controlPr defaultSize="0" autoPict="0">
                <anchor moveWithCells="1" sizeWithCells="1">
                  <from>
                    <xdr:col>31</xdr:col>
                    <xdr:colOff>47625</xdr:colOff>
                    <xdr:row>842</xdr:row>
                    <xdr:rowOff>104775</xdr:rowOff>
                  </from>
                  <to>
                    <xdr:col>31</xdr:col>
                    <xdr:colOff>266700</xdr:colOff>
                    <xdr:row>842</xdr:row>
                    <xdr:rowOff>390525</xdr:rowOff>
                  </to>
                </anchor>
              </controlPr>
            </control>
          </mc:Choice>
        </mc:AlternateContent>
        <mc:AlternateContent xmlns:mc="http://schemas.openxmlformats.org/markup-compatibility/2006">
          <mc:Choice Requires="x14">
            <control shapeId="3219" r:id="rId153" name="Check Box 1171">
              <controlPr defaultSize="0" autoFill="0" autoLine="0" autoPict="0">
                <anchor moveWithCells="1">
                  <from>
                    <xdr:col>31</xdr:col>
                    <xdr:colOff>104775</xdr:colOff>
                    <xdr:row>834</xdr:row>
                    <xdr:rowOff>57150</xdr:rowOff>
                  </from>
                  <to>
                    <xdr:col>31</xdr:col>
                    <xdr:colOff>409575</xdr:colOff>
                    <xdr:row>834</xdr:row>
                    <xdr:rowOff>276225</xdr:rowOff>
                  </to>
                </anchor>
              </controlPr>
            </control>
          </mc:Choice>
        </mc:AlternateContent>
        <mc:AlternateContent xmlns:mc="http://schemas.openxmlformats.org/markup-compatibility/2006">
          <mc:Choice Requires="x14">
            <control shapeId="3222" r:id="rId154" name="Spinner 1174">
              <controlPr defaultSize="0" autoPict="0">
                <anchor moveWithCells="1" sizeWithCells="1">
                  <from>
                    <xdr:col>35</xdr:col>
                    <xdr:colOff>66675</xdr:colOff>
                    <xdr:row>839</xdr:row>
                    <xdr:rowOff>104775</xdr:rowOff>
                  </from>
                  <to>
                    <xdr:col>35</xdr:col>
                    <xdr:colOff>276225</xdr:colOff>
                    <xdr:row>839</xdr:row>
                    <xdr:rowOff>428625</xdr:rowOff>
                  </to>
                </anchor>
              </controlPr>
            </control>
          </mc:Choice>
        </mc:AlternateContent>
        <mc:AlternateContent xmlns:mc="http://schemas.openxmlformats.org/markup-compatibility/2006">
          <mc:Choice Requires="x14">
            <control shapeId="3223" r:id="rId155" name="Spinner 1175">
              <controlPr defaultSize="0" autoPict="0">
                <anchor moveWithCells="1" sizeWithCells="1">
                  <from>
                    <xdr:col>35</xdr:col>
                    <xdr:colOff>47625</xdr:colOff>
                    <xdr:row>842</xdr:row>
                    <xdr:rowOff>104775</xdr:rowOff>
                  </from>
                  <to>
                    <xdr:col>35</xdr:col>
                    <xdr:colOff>266700</xdr:colOff>
                    <xdr:row>842</xdr:row>
                    <xdr:rowOff>390525</xdr:rowOff>
                  </to>
                </anchor>
              </controlPr>
            </control>
          </mc:Choice>
        </mc:AlternateContent>
        <mc:AlternateContent xmlns:mc="http://schemas.openxmlformats.org/markup-compatibility/2006">
          <mc:Choice Requires="x14">
            <control shapeId="3224" r:id="rId156" name="Check Box 1176">
              <controlPr defaultSize="0" autoFill="0" autoLine="0" autoPict="0">
                <anchor moveWithCells="1">
                  <from>
                    <xdr:col>35</xdr:col>
                    <xdr:colOff>104775</xdr:colOff>
                    <xdr:row>834</xdr:row>
                    <xdr:rowOff>57150</xdr:rowOff>
                  </from>
                  <to>
                    <xdr:col>35</xdr:col>
                    <xdr:colOff>409575</xdr:colOff>
                    <xdr:row>834</xdr:row>
                    <xdr:rowOff>276225</xdr:rowOff>
                  </to>
                </anchor>
              </controlPr>
            </control>
          </mc:Choice>
        </mc:AlternateContent>
        <mc:AlternateContent xmlns:mc="http://schemas.openxmlformats.org/markup-compatibility/2006">
          <mc:Choice Requires="x14">
            <control shapeId="3225" r:id="rId157" name="Spinner 1177">
              <controlPr defaultSize="0" autoPict="0">
                <anchor moveWithCells="1" sizeWithCells="1">
                  <from>
                    <xdr:col>35</xdr:col>
                    <xdr:colOff>76200</xdr:colOff>
                    <xdr:row>840</xdr:row>
                    <xdr:rowOff>28575</xdr:rowOff>
                  </from>
                  <to>
                    <xdr:col>35</xdr:col>
                    <xdr:colOff>314325</xdr:colOff>
                    <xdr:row>840</xdr:row>
                    <xdr:rowOff>314325</xdr:rowOff>
                  </to>
                </anchor>
              </controlPr>
            </control>
          </mc:Choice>
        </mc:AlternateContent>
        <mc:AlternateContent xmlns:mc="http://schemas.openxmlformats.org/markup-compatibility/2006">
          <mc:Choice Requires="x14">
            <control shapeId="3227" r:id="rId158" name="Spinner 1179">
              <controlPr defaultSize="0" autoPict="0">
                <anchor moveWithCells="1" sizeWithCells="1">
                  <from>
                    <xdr:col>35</xdr:col>
                    <xdr:colOff>47625</xdr:colOff>
                    <xdr:row>843</xdr:row>
                    <xdr:rowOff>66675</xdr:rowOff>
                  </from>
                  <to>
                    <xdr:col>35</xdr:col>
                    <xdr:colOff>266700</xdr:colOff>
                    <xdr:row>843</xdr:row>
                    <xdr:rowOff>352425</xdr:rowOff>
                  </to>
                </anchor>
              </controlPr>
            </control>
          </mc:Choice>
        </mc:AlternateContent>
        <mc:AlternateContent xmlns:mc="http://schemas.openxmlformats.org/markup-compatibility/2006">
          <mc:Choice Requires="x14">
            <control shapeId="3228" r:id="rId159" name="Spinner 1180">
              <controlPr defaultSize="0" autoPict="0">
                <anchor moveWithCells="1" sizeWithCells="1">
                  <from>
                    <xdr:col>39</xdr:col>
                    <xdr:colOff>66675</xdr:colOff>
                    <xdr:row>839</xdr:row>
                    <xdr:rowOff>104775</xdr:rowOff>
                  </from>
                  <to>
                    <xdr:col>39</xdr:col>
                    <xdr:colOff>276225</xdr:colOff>
                    <xdr:row>839</xdr:row>
                    <xdr:rowOff>428625</xdr:rowOff>
                  </to>
                </anchor>
              </controlPr>
            </control>
          </mc:Choice>
        </mc:AlternateContent>
        <mc:AlternateContent xmlns:mc="http://schemas.openxmlformats.org/markup-compatibility/2006">
          <mc:Choice Requires="x14">
            <control shapeId="3229" r:id="rId160" name="Spinner 1181">
              <controlPr defaultSize="0" autoPict="0">
                <anchor moveWithCells="1" sizeWithCells="1">
                  <from>
                    <xdr:col>39</xdr:col>
                    <xdr:colOff>47625</xdr:colOff>
                    <xdr:row>842</xdr:row>
                    <xdr:rowOff>104775</xdr:rowOff>
                  </from>
                  <to>
                    <xdr:col>39</xdr:col>
                    <xdr:colOff>266700</xdr:colOff>
                    <xdr:row>842</xdr:row>
                    <xdr:rowOff>390525</xdr:rowOff>
                  </to>
                </anchor>
              </controlPr>
            </control>
          </mc:Choice>
        </mc:AlternateContent>
        <mc:AlternateContent xmlns:mc="http://schemas.openxmlformats.org/markup-compatibility/2006">
          <mc:Choice Requires="x14">
            <control shapeId="3230" r:id="rId161" name="Check Box 1182">
              <controlPr defaultSize="0" autoFill="0" autoLine="0" autoPict="0">
                <anchor moveWithCells="1">
                  <from>
                    <xdr:col>39</xdr:col>
                    <xdr:colOff>104775</xdr:colOff>
                    <xdr:row>834</xdr:row>
                    <xdr:rowOff>57150</xdr:rowOff>
                  </from>
                  <to>
                    <xdr:col>39</xdr:col>
                    <xdr:colOff>409575</xdr:colOff>
                    <xdr:row>834</xdr:row>
                    <xdr:rowOff>276225</xdr:rowOff>
                  </to>
                </anchor>
              </controlPr>
            </control>
          </mc:Choice>
        </mc:AlternateContent>
        <mc:AlternateContent xmlns:mc="http://schemas.openxmlformats.org/markup-compatibility/2006">
          <mc:Choice Requires="x14">
            <control shapeId="3232" r:id="rId162" name="Spinner 1184">
              <controlPr defaultSize="0" autoPict="0" macro="[0]!Controldenúmero1184_AlCambiar">
                <anchor moveWithCells="1" sizeWithCells="1">
                  <from>
                    <xdr:col>39</xdr:col>
                    <xdr:colOff>47625</xdr:colOff>
                    <xdr:row>843</xdr:row>
                    <xdr:rowOff>66675</xdr:rowOff>
                  </from>
                  <to>
                    <xdr:col>39</xdr:col>
                    <xdr:colOff>266700</xdr:colOff>
                    <xdr:row>843</xdr:row>
                    <xdr:rowOff>352425</xdr:rowOff>
                  </to>
                </anchor>
              </controlPr>
            </control>
          </mc:Choice>
        </mc:AlternateContent>
        <mc:AlternateContent xmlns:mc="http://schemas.openxmlformats.org/markup-compatibility/2006">
          <mc:Choice Requires="x14">
            <control shapeId="3233" r:id="rId163" name="Spinner 1185">
              <controlPr defaultSize="0" autoPict="0">
                <anchor moveWithCells="1" sizeWithCells="1">
                  <from>
                    <xdr:col>13</xdr:col>
                    <xdr:colOff>66675</xdr:colOff>
                    <xdr:row>854</xdr:row>
                    <xdr:rowOff>104775</xdr:rowOff>
                  </from>
                  <to>
                    <xdr:col>13</xdr:col>
                    <xdr:colOff>276225</xdr:colOff>
                    <xdr:row>854</xdr:row>
                    <xdr:rowOff>428625</xdr:rowOff>
                  </to>
                </anchor>
              </controlPr>
            </control>
          </mc:Choice>
        </mc:AlternateContent>
        <mc:AlternateContent xmlns:mc="http://schemas.openxmlformats.org/markup-compatibility/2006">
          <mc:Choice Requires="x14">
            <control shapeId="3234" r:id="rId164" name="Spinner 1186">
              <controlPr defaultSize="0" autoPict="0">
                <anchor moveWithCells="1" sizeWithCells="1">
                  <from>
                    <xdr:col>13</xdr:col>
                    <xdr:colOff>47625</xdr:colOff>
                    <xdr:row>857</xdr:row>
                    <xdr:rowOff>104775</xdr:rowOff>
                  </from>
                  <to>
                    <xdr:col>13</xdr:col>
                    <xdr:colOff>266700</xdr:colOff>
                    <xdr:row>857</xdr:row>
                    <xdr:rowOff>390525</xdr:rowOff>
                  </to>
                </anchor>
              </controlPr>
            </control>
          </mc:Choice>
        </mc:AlternateContent>
        <mc:AlternateContent xmlns:mc="http://schemas.openxmlformats.org/markup-compatibility/2006">
          <mc:Choice Requires="x14">
            <control shapeId="3235" r:id="rId165" name="Check Box 1187">
              <controlPr defaultSize="0" autoFill="0" autoLine="0" autoPict="0">
                <anchor moveWithCells="1">
                  <from>
                    <xdr:col>13</xdr:col>
                    <xdr:colOff>104775</xdr:colOff>
                    <xdr:row>849</xdr:row>
                    <xdr:rowOff>57150</xdr:rowOff>
                  </from>
                  <to>
                    <xdr:col>13</xdr:col>
                    <xdr:colOff>409575</xdr:colOff>
                    <xdr:row>849</xdr:row>
                    <xdr:rowOff>276225</xdr:rowOff>
                  </to>
                </anchor>
              </controlPr>
            </control>
          </mc:Choice>
        </mc:AlternateContent>
        <mc:AlternateContent xmlns:mc="http://schemas.openxmlformats.org/markup-compatibility/2006">
          <mc:Choice Requires="x14">
            <control shapeId="3236" r:id="rId166" name="Spinner 1188">
              <controlPr defaultSize="0" autoPict="0">
                <anchor moveWithCells="1" sizeWithCells="1">
                  <from>
                    <xdr:col>13</xdr:col>
                    <xdr:colOff>47625</xdr:colOff>
                    <xdr:row>858</xdr:row>
                    <xdr:rowOff>19050</xdr:rowOff>
                  </from>
                  <to>
                    <xdr:col>13</xdr:col>
                    <xdr:colOff>266700</xdr:colOff>
                    <xdr:row>858</xdr:row>
                    <xdr:rowOff>304800</xdr:rowOff>
                  </to>
                </anchor>
              </controlPr>
            </control>
          </mc:Choice>
        </mc:AlternateContent>
        <mc:AlternateContent xmlns:mc="http://schemas.openxmlformats.org/markup-compatibility/2006">
          <mc:Choice Requires="x14">
            <control shapeId="3237" r:id="rId167" name="Spinner 1189">
              <controlPr defaultSize="0" autoPict="0">
                <anchor moveWithCells="1" sizeWithCells="1">
                  <from>
                    <xdr:col>13</xdr:col>
                    <xdr:colOff>76200</xdr:colOff>
                    <xdr:row>855</xdr:row>
                    <xdr:rowOff>76200</xdr:rowOff>
                  </from>
                  <to>
                    <xdr:col>13</xdr:col>
                    <xdr:colOff>333375</xdr:colOff>
                    <xdr:row>855</xdr:row>
                    <xdr:rowOff>323850</xdr:rowOff>
                  </to>
                </anchor>
              </controlPr>
            </control>
          </mc:Choice>
        </mc:AlternateContent>
        <mc:AlternateContent xmlns:mc="http://schemas.openxmlformats.org/markup-compatibility/2006">
          <mc:Choice Requires="x14">
            <control shapeId="3238" r:id="rId168" name="Spinner 1190">
              <controlPr defaultSize="0" autoPict="0">
                <anchor moveWithCells="1" sizeWithCells="1">
                  <from>
                    <xdr:col>13</xdr:col>
                    <xdr:colOff>66675</xdr:colOff>
                    <xdr:row>856</xdr:row>
                    <xdr:rowOff>38100</xdr:rowOff>
                  </from>
                  <to>
                    <xdr:col>13</xdr:col>
                    <xdr:colOff>276225</xdr:colOff>
                    <xdr:row>856</xdr:row>
                    <xdr:rowOff>342900</xdr:rowOff>
                  </to>
                </anchor>
              </controlPr>
            </control>
          </mc:Choice>
        </mc:AlternateContent>
        <mc:AlternateContent xmlns:mc="http://schemas.openxmlformats.org/markup-compatibility/2006">
          <mc:Choice Requires="x14">
            <control shapeId="3239" r:id="rId169" name="Spinner 1191">
              <controlPr defaultSize="0" autoPict="0">
                <anchor moveWithCells="1" sizeWithCells="1">
                  <from>
                    <xdr:col>17</xdr:col>
                    <xdr:colOff>66675</xdr:colOff>
                    <xdr:row>854</xdr:row>
                    <xdr:rowOff>104775</xdr:rowOff>
                  </from>
                  <to>
                    <xdr:col>17</xdr:col>
                    <xdr:colOff>276225</xdr:colOff>
                    <xdr:row>854</xdr:row>
                    <xdr:rowOff>428625</xdr:rowOff>
                  </to>
                </anchor>
              </controlPr>
            </control>
          </mc:Choice>
        </mc:AlternateContent>
        <mc:AlternateContent xmlns:mc="http://schemas.openxmlformats.org/markup-compatibility/2006">
          <mc:Choice Requires="x14">
            <control shapeId="3240" r:id="rId170" name="Spinner 1192">
              <controlPr defaultSize="0" autoPict="0">
                <anchor moveWithCells="1" sizeWithCells="1">
                  <from>
                    <xdr:col>17</xdr:col>
                    <xdr:colOff>47625</xdr:colOff>
                    <xdr:row>857</xdr:row>
                    <xdr:rowOff>104775</xdr:rowOff>
                  </from>
                  <to>
                    <xdr:col>17</xdr:col>
                    <xdr:colOff>266700</xdr:colOff>
                    <xdr:row>857</xdr:row>
                    <xdr:rowOff>390525</xdr:rowOff>
                  </to>
                </anchor>
              </controlPr>
            </control>
          </mc:Choice>
        </mc:AlternateContent>
        <mc:AlternateContent xmlns:mc="http://schemas.openxmlformats.org/markup-compatibility/2006">
          <mc:Choice Requires="x14">
            <control shapeId="3241" r:id="rId171" name="Check Box 1193">
              <controlPr defaultSize="0" autoFill="0" autoLine="0" autoPict="0">
                <anchor moveWithCells="1">
                  <from>
                    <xdr:col>17</xdr:col>
                    <xdr:colOff>104775</xdr:colOff>
                    <xdr:row>849</xdr:row>
                    <xdr:rowOff>57150</xdr:rowOff>
                  </from>
                  <to>
                    <xdr:col>17</xdr:col>
                    <xdr:colOff>409575</xdr:colOff>
                    <xdr:row>849</xdr:row>
                    <xdr:rowOff>276225</xdr:rowOff>
                  </to>
                </anchor>
              </controlPr>
            </control>
          </mc:Choice>
        </mc:AlternateContent>
        <mc:AlternateContent xmlns:mc="http://schemas.openxmlformats.org/markup-compatibility/2006">
          <mc:Choice Requires="x14">
            <control shapeId="3242" r:id="rId172" name="Spinner 1194">
              <controlPr defaultSize="0" autoPict="0">
                <anchor moveWithCells="1" sizeWithCells="1">
                  <from>
                    <xdr:col>17</xdr:col>
                    <xdr:colOff>47625</xdr:colOff>
                    <xdr:row>858</xdr:row>
                    <xdr:rowOff>19050</xdr:rowOff>
                  </from>
                  <to>
                    <xdr:col>17</xdr:col>
                    <xdr:colOff>266700</xdr:colOff>
                    <xdr:row>858</xdr:row>
                    <xdr:rowOff>323850</xdr:rowOff>
                  </to>
                </anchor>
              </controlPr>
            </control>
          </mc:Choice>
        </mc:AlternateContent>
        <mc:AlternateContent xmlns:mc="http://schemas.openxmlformats.org/markup-compatibility/2006">
          <mc:Choice Requires="x14">
            <control shapeId="3243" r:id="rId173" name="Spinner 1195">
              <controlPr defaultSize="0" autoPict="0">
                <anchor moveWithCells="1" sizeWithCells="1">
                  <from>
                    <xdr:col>17</xdr:col>
                    <xdr:colOff>76200</xdr:colOff>
                    <xdr:row>855</xdr:row>
                    <xdr:rowOff>76200</xdr:rowOff>
                  </from>
                  <to>
                    <xdr:col>17</xdr:col>
                    <xdr:colOff>333375</xdr:colOff>
                    <xdr:row>855</xdr:row>
                    <xdr:rowOff>323850</xdr:rowOff>
                  </to>
                </anchor>
              </controlPr>
            </control>
          </mc:Choice>
        </mc:AlternateContent>
        <mc:AlternateContent xmlns:mc="http://schemas.openxmlformats.org/markup-compatibility/2006">
          <mc:Choice Requires="x14">
            <control shapeId="3244" r:id="rId174" name="Spinner 1196">
              <controlPr defaultSize="0" autoPict="0">
                <anchor moveWithCells="1" sizeWithCells="1">
                  <from>
                    <xdr:col>17</xdr:col>
                    <xdr:colOff>66675</xdr:colOff>
                    <xdr:row>856</xdr:row>
                    <xdr:rowOff>38100</xdr:rowOff>
                  </from>
                  <to>
                    <xdr:col>17</xdr:col>
                    <xdr:colOff>276225</xdr:colOff>
                    <xdr:row>856</xdr:row>
                    <xdr:rowOff>342900</xdr:rowOff>
                  </to>
                </anchor>
              </controlPr>
            </control>
          </mc:Choice>
        </mc:AlternateContent>
        <mc:AlternateContent xmlns:mc="http://schemas.openxmlformats.org/markup-compatibility/2006">
          <mc:Choice Requires="x14">
            <control shapeId="3245" r:id="rId175" name="Spinner 1197">
              <controlPr defaultSize="0" autoPict="0">
                <anchor moveWithCells="1" sizeWithCells="1">
                  <from>
                    <xdr:col>23</xdr:col>
                    <xdr:colOff>66675</xdr:colOff>
                    <xdr:row>854</xdr:row>
                    <xdr:rowOff>104775</xdr:rowOff>
                  </from>
                  <to>
                    <xdr:col>23</xdr:col>
                    <xdr:colOff>276225</xdr:colOff>
                    <xdr:row>854</xdr:row>
                    <xdr:rowOff>428625</xdr:rowOff>
                  </to>
                </anchor>
              </controlPr>
            </control>
          </mc:Choice>
        </mc:AlternateContent>
        <mc:AlternateContent xmlns:mc="http://schemas.openxmlformats.org/markup-compatibility/2006">
          <mc:Choice Requires="x14">
            <control shapeId="3246" r:id="rId176" name="Spinner 1198">
              <controlPr defaultSize="0" autoPict="0">
                <anchor moveWithCells="1" sizeWithCells="1">
                  <from>
                    <xdr:col>23</xdr:col>
                    <xdr:colOff>47625</xdr:colOff>
                    <xdr:row>857</xdr:row>
                    <xdr:rowOff>38100</xdr:rowOff>
                  </from>
                  <to>
                    <xdr:col>23</xdr:col>
                    <xdr:colOff>276225</xdr:colOff>
                    <xdr:row>858</xdr:row>
                    <xdr:rowOff>0</xdr:rowOff>
                  </to>
                </anchor>
              </controlPr>
            </control>
          </mc:Choice>
        </mc:AlternateContent>
        <mc:AlternateContent xmlns:mc="http://schemas.openxmlformats.org/markup-compatibility/2006">
          <mc:Choice Requires="x14">
            <control shapeId="3247" r:id="rId177" name="Check Box 1199">
              <controlPr defaultSize="0" autoFill="0" autoLine="0" autoPict="0">
                <anchor moveWithCells="1">
                  <from>
                    <xdr:col>23</xdr:col>
                    <xdr:colOff>104775</xdr:colOff>
                    <xdr:row>849</xdr:row>
                    <xdr:rowOff>57150</xdr:rowOff>
                  </from>
                  <to>
                    <xdr:col>23</xdr:col>
                    <xdr:colOff>409575</xdr:colOff>
                    <xdr:row>849</xdr:row>
                    <xdr:rowOff>276225</xdr:rowOff>
                  </to>
                </anchor>
              </controlPr>
            </control>
          </mc:Choice>
        </mc:AlternateContent>
        <mc:AlternateContent xmlns:mc="http://schemas.openxmlformats.org/markup-compatibility/2006">
          <mc:Choice Requires="x14">
            <control shapeId="3248" r:id="rId178" name="Spinner 1200">
              <controlPr defaultSize="0" autoPict="0">
                <anchor moveWithCells="1" sizeWithCells="1">
                  <from>
                    <xdr:col>23</xdr:col>
                    <xdr:colOff>66675</xdr:colOff>
                    <xdr:row>858</xdr:row>
                    <xdr:rowOff>19050</xdr:rowOff>
                  </from>
                  <to>
                    <xdr:col>23</xdr:col>
                    <xdr:colOff>266700</xdr:colOff>
                    <xdr:row>858</xdr:row>
                    <xdr:rowOff>381000</xdr:rowOff>
                  </to>
                </anchor>
              </controlPr>
            </control>
          </mc:Choice>
        </mc:AlternateContent>
        <mc:AlternateContent xmlns:mc="http://schemas.openxmlformats.org/markup-compatibility/2006">
          <mc:Choice Requires="x14">
            <control shapeId="3249" r:id="rId179" name="Spinner 1201">
              <controlPr defaultSize="0" autoPict="0">
                <anchor moveWithCells="1" sizeWithCells="1">
                  <from>
                    <xdr:col>23</xdr:col>
                    <xdr:colOff>76200</xdr:colOff>
                    <xdr:row>855</xdr:row>
                    <xdr:rowOff>38100</xdr:rowOff>
                  </from>
                  <to>
                    <xdr:col>23</xdr:col>
                    <xdr:colOff>371475</xdr:colOff>
                    <xdr:row>855</xdr:row>
                    <xdr:rowOff>323850</xdr:rowOff>
                  </to>
                </anchor>
              </controlPr>
            </control>
          </mc:Choice>
        </mc:AlternateContent>
        <mc:AlternateContent xmlns:mc="http://schemas.openxmlformats.org/markup-compatibility/2006">
          <mc:Choice Requires="x14">
            <control shapeId="3251" r:id="rId180" name="Spinner 1203">
              <controlPr defaultSize="0" autoPict="0">
                <anchor moveWithCells="1" sizeWithCells="1">
                  <from>
                    <xdr:col>27</xdr:col>
                    <xdr:colOff>66675</xdr:colOff>
                    <xdr:row>854</xdr:row>
                    <xdr:rowOff>104775</xdr:rowOff>
                  </from>
                  <to>
                    <xdr:col>27</xdr:col>
                    <xdr:colOff>276225</xdr:colOff>
                    <xdr:row>854</xdr:row>
                    <xdr:rowOff>428625</xdr:rowOff>
                  </to>
                </anchor>
              </controlPr>
            </control>
          </mc:Choice>
        </mc:AlternateContent>
        <mc:AlternateContent xmlns:mc="http://schemas.openxmlformats.org/markup-compatibility/2006">
          <mc:Choice Requires="x14">
            <control shapeId="3252" r:id="rId181" name="Spinner 1204">
              <controlPr defaultSize="0" autoPict="0">
                <anchor moveWithCells="1" sizeWithCells="1">
                  <from>
                    <xdr:col>27</xdr:col>
                    <xdr:colOff>47625</xdr:colOff>
                    <xdr:row>857</xdr:row>
                    <xdr:rowOff>38100</xdr:rowOff>
                  </from>
                  <to>
                    <xdr:col>27</xdr:col>
                    <xdr:colOff>276225</xdr:colOff>
                    <xdr:row>858</xdr:row>
                    <xdr:rowOff>0</xdr:rowOff>
                  </to>
                </anchor>
              </controlPr>
            </control>
          </mc:Choice>
        </mc:AlternateContent>
        <mc:AlternateContent xmlns:mc="http://schemas.openxmlformats.org/markup-compatibility/2006">
          <mc:Choice Requires="x14">
            <control shapeId="3253" r:id="rId182" name="Check Box 1205">
              <controlPr defaultSize="0" autoFill="0" autoLine="0" autoPict="0">
                <anchor moveWithCells="1">
                  <from>
                    <xdr:col>27</xdr:col>
                    <xdr:colOff>104775</xdr:colOff>
                    <xdr:row>849</xdr:row>
                    <xdr:rowOff>57150</xdr:rowOff>
                  </from>
                  <to>
                    <xdr:col>27</xdr:col>
                    <xdr:colOff>409575</xdr:colOff>
                    <xdr:row>849</xdr:row>
                    <xdr:rowOff>276225</xdr:rowOff>
                  </to>
                </anchor>
              </controlPr>
            </control>
          </mc:Choice>
        </mc:AlternateContent>
        <mc:AlternateContent xmlns:mc="http://schemas.openxmlformats.org/markup-compatibility/2006">
          <mc:Choice Requires="x14">
            <control shapeId="3255" r:id="rId183" name="Spinner 1207">
              <controlPr defaultSize="0" autoPict="0">
                <anchor moveWithCells="1" sizeWithCells="1">
                  <from>
                    <xdr:col>27</xdr:col>
                    <xdr:colOff>76200</xdr:colOff>
                    <xdr:row>855</xdr:row>
                    <xdr:rowOff>38100</xdr:rowOff>
                  </from>
                  <to>
                    <xdr:col>27</xdr:col>
                    <xdr:colOff>371475</xdr:colOff>
                    <xdr:row>855</xdr:row>
                    <xdr:rowOff>323850</xdr:rowOff>
                  </to>
                </anchor>
              </controlPr>
            </control>
          </mc:Choice>
        </mc:AlternateContent>
        <mc:AlternateContent xmlns:mc="http://schemas.openxmlformats.org/markup-compatibility/2006">
          <mc:Choice Requires="x14">
            <control shapeId="3256" r:id="rId184" name="Spinner 1208">
              <controlPr defaultSize="0" autoPict="0">
                <anchor moveWithCells="1" sizeWithCells="1">
                  <from>
                    <xdr:col>31</xdr:col>
                    <xdr:colOff>66675</xdr:colOff>
                    <xdr:row>854</xdr:row>
                    <xdr:rowOff>104775</xdr:rowOff>
                  </from>
                  <to>
                    <xdr:col>31</xdr:col>
                    <xdr:colOff>276225</xdr:colOff>
                    <xdr:row>854</xdr:row>
                    <xdr:rowOff>428625</xdr:rowOff>
                  </to>
                </anchor>
              </controlPr>
            </control>
          </mc:Choice>
        </mc:AlternateContent>
        <mc:AlternateContent xmlns:mc="http://schemas.openxmlformats.org/markup-compatibility/2006">
          <mc:Choice Requires="x14">
            <control shapeId="3257" r:id="rId185" name="Spinner 1209">
              <controlPr defaultSize="0" autoPict="0">
                <anchor moveWithCells="1" sizeWithCells="1">
                  <from>
                    <xdr:col>31</xdr:col>
                    <xdr:colOff>47625</xdr:colOff>
                    <xdr:row>857</xdr:row>
                    <xdr:rowOff>38100</xdr:rowOff>
                  </from>
                  <to>
                    <xdr:col>31</xdr:col>
                    <xdr:colOff>276225</xdr:colOff>
                    <xdr:row>858</xdr:row>
                    <xdr:rowOff>0</xdr:rowOff>
                  </to>
                </anchor>
              </controlPr>
            </control>
          </mc:Choice>
        </mc:AlternateContent>
        <mc:AlternateContent xmlns:mc="http://schemas.openxmlformats.org/markup-compatibility/2006">
          <mc:Choice Requires="x14">
            <control shapeId="3258" r:id="rId186" name="Check Box 1210">
              <controlPr defaultSize="0" autoFill="0" autoLine="0" autoPict="0">
                <anchor moveWithCells="1">
                  <from>
                    <xdr:col>31</xdr:col>
                    <xdr:colOff>104775</xdr:colOff>
                    <xdr:row>849</xdr:row>
                    <xdr:rowOff>57150</xdr:rowOff>
                  </from>
                  <to>
                    <xdr:col>31</xdr:col>
                    <xdr:colOff>409575</xdr:colOff>
                    <xdr:row>849</xdr:row>
                    <xdr:rowOff>276225</xdr:rowOff>
                  </to>
                </anchor>
              </controlPr>
            </control>
          </mc:Choice>
        </mc:AlternateContent>
        <mc:AlternateContent xmlns:mc="http://schemas.openxmlformats.org/markup-compatibility/2006">
          <mc:Choice Requires="x14">
            <control shapeId="3259" r:id="rId187" name="Spinner 1211">
              <controlPr defaultSize="0" autoPict="0">
                <anchor moveWithCells="1" sizeWithCells="1">
                  <from>
                    <xdr:col>31</xdr:col>
                    <xdr:colOff>76200</xdr:colOff>
                    <xdr:row>855</xdr:row>
                    <xdr:rowOff>38100</xdr:rowOff>
                  </from>
                  <to>
                    <xdr:col>31</xdr:col>
                    <xdr:colOff>295275</xdr:colOff>
                    <xdr:row>855</xdr:row>
                    <xdr:rowOff>323850</xdr:rowOff>
                  </to>
                </anchor>
              </controlPr>
            </control>
          </mc:Choice>
        </mc:AlternateContent>
        <mc:AlternateContent xmlns:mc="http://schemas.openxmlformats.org/markup-compatibility/2006">
          <mc:Choice Requires="x14">
            <control shapeId="3260" r:id="rId188" name="Spinner 1212">
              <controlPr defaultSize="0" autoPict="0">
                <anchor moveWithCells="1" sizeWithCells="1">
                  <from>
                    <xdr:col>31</xdr:col>
                    <xdr:colOff>47625</xdr:colOff>
                    <xdr:row>856</xdr:row>
                    <xdr:rowOff>38100</xdr:rowOff>
                  </from>
                  <to>
                    <xdr:col>31</xdr:col>
                    <xdr:colOff>276225</xdr:colOff>
                    <xdr:row>856</xdr:row>
                    <xdr:rowOff>323850</xdr:rowOff>
                  </to>
                </anchor>
              </controlPr>
            </control>
          </mc:Choice>
        </mc:AlternateContent>
        <mc:AlternateContent xmlns:mc="http://schemas.openxmlformats.org/markup-compatibility/2006">
          <mc:Choice Requires="x14">
            <control shapeId="3261" r:id="rId189" name="Spinner 1213">
              <controlPr defaultSize="0" autoPict="0">
                <anchor moveWithCells="1" sizeWithCells="1">
                  <from>
                    <xdr:col>31</xdr:col>
                    <xdr:colOff>47625</xdr:colOff>
                    <xdr:row>858</xdr:row>
                    <xdr:rowOff>9525</xdr:rowOff>
                  </from>
                  <to>
                    <xdr:col>31</xdr:col>
                    <xdr:colOff>276225</xdr:colOff>
                    <xdr:row>858</xdr:row>
                    <xdr:rowOff>333375</xdr:rowOff>
                  </to>
                </anchor>
              </controlPr>
            </control>
          </mc:Choice>
        </mc:AlternateContent>
        <mc:AlternateContent xmlns:mc="http://schemas.openxmlformats.org/markup-compatibility/2006">
          <mc:Choice Requires="x14">
            <control shapeId="3299" r:id="rId190" name="Spinner 1251">
              <controlPr defaultSize="0" autoPict="0">
                <anchor moveWithCells="1" sizeWithCells="1">
                  <from>
                    <xdr:col>1</xdr:col>
                    <xdr:colOff>47625</xdr:colOff>
                    <xdr:row>854</xdr:row>
                    <xdr:rowOff>66675</xdr:rowOff>
                  </from>
                  <to>
                    <xdr:col>1</xdr:col>
                    <xdr:colOff>333375</xdr:colOff>
                    <xdr:row>854</xdr:row>
                    <xdr:rowOff>504825</xdr:rowOff>
                  </to>
                </anchor>
              </controlPr>
            </control>
          </mc:Choice>
        </mc:AlternateContent>
        <mc:AlternateContent xmlns:mc="http://schemas.openxmlformats.org/markup-compatibility/2006">
          <mc:Choice Requires="x14">
            <control shapeId="3313" r:id="rId191" name="Spinner 1265">
              <controlPr defaultSize="0" autoPict="0">
                <anchor moveWithCells="1" sizeWithCells="1">
                  <from>
                    <xdr:col>8</xdr:col>
                    <xdr:colOff>76200</xdr:colOff>
                    <xdr:row>855</xdr:row>
                    <xdr:rowOff>66675</xdr:rowOff>
                  </from>
                  <to>
                    <xdr:col>8</xdr:col>
                    <xdr:colOff>333375</xdr:colOff>
                    <xdr:row>855</xdr:row>
                    <xdr:rowOff>352425</xdr:rowOff>
                  </to>
                </anchor>
              </controlPr>
            </control>
          </mc:Choice>
        </mc:AlternateContent>
        <mc:AlternateContent xmlns:mc="http://schemas.openxmlformats.org/markup-compatibility/2006">
          <mc:Choice Requires="x14">
            <control shapeId="3315" r:id="rId192" name="Spinner 1267">
              <controlPr defaultSize="0" autoPict="0">
                <anchor moveWithCells="1" sizeWithCells="1">
                  <from>
                    <xdr:col>7</xdr:col>
                    <xdr:colOff>28575</xdr:colOff>
                    <xdr:row>855</xdr:row>
                    <xdr:rowOff>47625</xdr:rowOff>
                  </from>
                  <to>
                    <xdr:col>7</xdr:col>
                    <xdr:colOff>314325</xdr:colOff>
                    <xdr:row>855</xdr:row>
                    <xdr:rowOff>333375</xdr:rowOff>
                  </to>
                </anchor>
              </controlPr>
            </control>
          </mc:Choice>
        </mc:AlternateContent>
        <mc:AlternateContent xmlns:mc="http://schemas.openxmlformats.org/markup-compatibility/2006">
          <mc:Choice Requires="x14">
            <control shapeId="3316" r:id="rId193" name="Spinner 1268">
              <controlPr defaultSize="0" autoPict="0">
                <anchor moveWithCells="1" sizeWithCells="1">
                  <from>
                    <xdr:col>7</xdr:col>
                    <xdr:colOff>28575</xdr:colOff>
                    <xdr:row>856</xdr:row>
                    <xdr:rowOff>47625</xdr:rowOff>
                  </from>
                  <to>
                    <xdr:col>7</xdr:col>
                    <xdr:colOff>314325</xdr:colOff>
                    <xdr:row>856</xdr:row>
                    <xdr:rowOff>333375</xdr:rowOff>
                  </to>
                </anchor>
              </controlPr>
            </control>
          </mc:Choice>
        </mc:AlternateContent>
        <mc:AlternateContent xmlns:mc="http://schemas.openxmlformats.org/markup-compatibility/2006">
          <mc:Choice Requires="x14">
            <control shapeId="3317" r:id="rId194" name="Spinner 1269">
              <controlPr defaultSize="0" autoPict="0">
                <anchor moveWithCells="1" sizeWithCells="1">
                  <from>
                    <xdr:col>8</xdr:col>
                    <xdr:colOff>28575</xdr:colOff>
                    <xdr:row>856</xdr:row>
                    <xdr:rowOff>47625</xdr:rowOff>
                  </from>
                  <to>
                    <xdr:col>8</xdr:col>
                    <xdr:colOff>314325</xdr:colOff>
                    <xdr:row>856</xdr:row>
                    <xdr:rowOff>333375</xdr:rowOff>
                  </to>
                </anchor>
              </controlPr>
            </control>
          </mc:Choice>
        </mc:AlternateContent>
        <mc:AlternateContent xmlns:mc="http://schemas.openxmlformats.org/markup-compatibility/2006">
          <mc:Choice Requires="x14">
            <control shapeId="3318" r:id="rId195" name="Spinner 1270">
              <controlPr defaultSize="0" autoPict="0">
                <anchor moveWithCells="1" sizeWithCells="1">
                  <from>
                    <xdr:col>7</xdr:col>
                    <xdr:colOff>28575</xdr:colOff>
                    <xdr:row>857</xdr:row>
                    <xdr:rowOff>47625</xdr:rowOff>
                  </from>
                  <to>
                    <xdr:col>7</xdr:col>
                    <xdr:colOff>314325</xdr:colOff>
                    <xdr:row>857</xdr:row>
                    <xdr:rowOff>333375</xdr:rowOff>
                  </to>
                </anchor>
              </controlPr>
            </control>
          </mc:Choice>
        </mc:AlternateContent>
        <mc:AlternateContent xmlns:mc="http://schemas.openxmlformats.org/markup-compatibility/2006">
          <mc:Choice Requires="x14">
            <control shapeId="3319" r:id="rId196" name="Spinner 1271">
              <controlPr defaultSize="0" autoPict="0">
                <anchor moveWithCells="1" sizeWithCells="1">
                  <from>
                    <xdr:col>7</xdr:col>
                    <xdr:colOff>28575</xdr:colOff>
                    <xdr:row>858</xdr:row>
                    <xdr:rowOff>19050</xdr:rowOff>
                  </from>
                  <to>
                    <xdr:col>7</xdr:col>
                    <xdr:colOff>314325</xdr:colOff>
                    <xdr:row>858</xdr:row>
                    <xdr:rowOff>361950</xdr:rowOff>
                  </to>
                </anchor>
              </controlPr>
            </control>
          </mc:Choice>
        </mc:AlternateContent>
        <mc:AlternateContent xmlns:mc="http://schemas.openxmlformats.org/markup-compatibility/2006">
          <mc:Choice Requires="x14">
            <control shapeId="3320" r:id="rId197" name="Spinner 1272">
              <controlPr defaultSize="0" autoPict="0">
                <anchor moveWithCells="1" sizeWithCells="1">
                  <from>
                    <xdr:col>7</xdr:col>
                    <xdr:colOff>28575</xdr:colOff>
                    <xdr:row>859</xdr:row>
                    <xdr:rowOff>9525</xdr:rowOff>
                  </from>
                  <to>
                    <xdr:col>7</xdr:col>
                    <xdr:colOff>314325</xdr:colOff>
                    <xdr:row>859</xdr:row>
                    <xdr:rowOff>276225</xdr:rowOff>
                  </to>
                </anchor>
              </controlPr>
            </control>
          </mc:Choice>
        </mc:AlternateContent>
        <mc:AlternateContent xmlns:mc="http://schemas.openxmlformats.org/markup-compatibility/2006">
          <mc:Choice Requires="x14">
            <control shapeId="3321" r:id="rId198" name="Spinner 1273">
              <controlPr defaultSize="0" autoPict="0">
                <anchor moveWithCells="1" sizeWithCells="1">
                  <from>
                    <xdr:col>7</xdr:col>
                    <xdr:colOff>28575</xdr:colOff>
                    <xdr:row>860</xdr:row>
                    <xdr:rowOff>47625</xdr:rowOff>
                  </from>
                  <to>
                    <xdr:col>7</xdr:col>
                    <xdr:colOff>314325</xdr:colOff>
                    <xdr:row>861</xdr:row>
                    <xdr:rowOff>9525</xdr:rowOff>
                  </to>
                </anchor>
              </controlPr>
            </control>
          </mc:Choice>
        </mc:AlternateContent>
        <mc:AlternateContent xmlns:mc="http://schemas.openxmlformats.org/markup-compatibility/2006">
          <mc:Choice Requires="x14">
            <control shapeId="3322" r:id="rId199" name="Spinner 1274">
              <controlPr defaultSize="0" autoPict="0">
                <anchor moveWithCells="1" sizeWithCells="1">
                  <from>
                    <xdr:col>7</xdr:col>
                    <xdr:colOff>28575</xdr:colOff>
                    <xdr:row>861</xdr:row>
                    <xdr:rowOff>190500</xdr:rowOff>
                  </from>
                  <to>
                    <xdr:col>7</xdr:col>
                    <xdr:colOff>276225</xdr:colOff>
                    <xdr:row>862</xdr:row>
                    <xdr:rowOff>9525</xdr:rowOff>
                  </to>
                </anchor>
              </controlPr>
            </control>
          </mc:Choice>
        </mc:AlternateContent>
        <mc:AlternateContent xmlns:mc="http://schemas.openxmlformats.org/markup-compatibility/2006">
          <mc:Choice Requires="x14">
            <control shapeId="3323" r:id="rId200" name="Spinner 1275">
              <controlPr defaultSize="0" autoPict="0">
                <anchor moveWithCells="1" sizeWithCells="1">
                  <from>
                    <xdr:col>8</xdr:col>
                    <xdr:colOff>28575</xdr:colOff>
                    <xdr:row>857</xdr:row>
                    <xdr:rowOff>47625</xdr:rowOff>
                  </from>
                  <to>
                    <xdr:col>8</xdr:col>
                    <xdr:colOff>314325</xdr:colOff>
                    <xdr:row>857</xdr:row>
                    <xdr:rowOff>333375</xdr:rowOff>
                  </to>
                </anchor>
              </controlPr>
            </control>
          </mc:Choice>
        </mc:AlternateContent>
        <mc:AlternateContent xmlns:mc="http://schemas.openxmlformats.org/markup-compatibility/2006">
          <mc:Choice Requires="x14">
            <control shapeId="3324" r:id="rId201" name="Spinner 1276">
              <controlPr defaultSize="0" autoPict="0">
                <anchor moveWithCells="1" sizeWithCells="1">
                  <from>
                    <xdr:col>8</xdr:col>
                    <xdr:colOff>28575</xdr:colOff>
                    <xdr:row>858</xdr:row>
                    <xdr:rowOff>19050</xdr:rowOff>
                  </from>
                  <to>
                    <xdr:col>8</xdr:col>
                    <xdr:colOff>314325</xdr:colOff>
                    <xdr:row>858</xdr:row>
                    <xdr:rowOff>323850</xdr:rowOff>
                  </to>
                </anchor>
              </controlPr>
            </control>
          </mc:Choice>
        </mc:AlternateContent>
        <mc:AlternateContent xmlns:mc="http://schemas.openxmlformats.org/markup-compatibility/2006">
          <mc:Choice Requires="x14">
            <control shapeId="3325" r:id="rId202" name="Spinner 1277">
              <controlPr defaultSize="0" autoPict="0">
                <anchor moveWithCells="1" sizeWithCells="1">
                  <from>
                    <xdr:col>8</xdr:col>
                    <xdr:colOff>28575</xdr:colOff>
                    <xdr:row>859</xdr:row>
                    <xdr:rowOff>9525</xdr:rowOff>
                  </from>
                  <to>
                    <xdr:col>8</xdr:col>
                    <xdr:colOff>314325</xdr:colOff>
                    <xdr:row>860</xdr:row>
                    <xdr:rowOff>0</xdr:rowOff>
                  </to>
                </anchor>
              </controlPr>
            </control>
          </mc:Choice>
        </mc:AlternateContent>
        <mc:AlternateContent xmlns:mc="http://schemas.openxmlformats.org/markup-compatibility/2006">
          <mc:Choice Requires="x14">
            <control shapeId="3326" r:id="rId203" name="Spinner 1278">
              <controlPr defaultSize="0" autoPict="0">
                <anchor moveWithCells="1" sizeWithCells="1">
                  <from>
                    <xdr:col>8</xdr:col>
                    <xdr:colOff>28575</xdr:colOff>
                    <xdr:row>860</xdr:row>
                    <xdr:rowOff>47625</xdr:rowOff>
                  </from>
                  <to>
                    <xdr:col>8</xdr:col>
                    <xdr:colOff>314325</xdr:colOff>
                    <xdr:row>860</xdr:row>
                    <xdr:rowOff>314325</xdr:rowOff>
                  </to>
                </anchor>
              </controlPr>
            </control>
          </mc:Choice>
        </mc:AlternateContent>
        <mc:AlternateContent xmlns:mc="http://schemas.openxmlformats.org/markup-compatibility/2006">
          <mc:Choice Requires="x14">
            <control shapeId="3327" r:id="rId204" name="Spinner 1279">
              <controlPr defaultSize="0" autoPict="0">
                <anchor moveWithCells="1" sizeWithCells="1">
                  <from>
                    <xdr:col>8</xdr:col>
                    <xdr:colOff>28575</xdr:colOff>
                    <xdr:row>861</xdr:row>
                    <xdr:rowOff>47625</xdr:rowOff>
                  </from>
                  <to>
                    <xdr:col>8</xdr:col>
                    <xdr:colOff>314325</xdr:colOff>
                    <xdr:row>861</xdr:row>
                    <xdr:rowOff>314325</xdr:rowOff>
                  </to>
                </anchor>
              </controlPr>
            </control>
          </mc:Choice>
        </mc:AlternateContent>
        <mc:AlternateContent xmlns:mc="http://schemas.openxmlformats.org/markup-compatibility/2006">
          <mc:Choice Requires="x14">
            <control shapeId="3328" r:id="rId205" name="Spinner 1280">
              <controlPr defaultSize="0" autoPict="0">
                <anchor moveWithCells="1" sizeWithCells="1">
                  <from>
                    <xdr:col>6</xdr:col>
                    <xdr:colOff>123825</xdr:colOff>
                    <xdr:row>20</xdr:row>
                    <xdr:rowOff>47625</xdr:rowOff>
                  </from>
                  <to>
                    <xdr:col>6</xdr:col>
                    <xdr:colOff>352425</xdr:colOff>
                    <xdr:row>21</xdr:row>
                    <xdr:rowOff>114300</xdr:rowOff>
                  </to>
                </anchor>
              </controlPr>
            </control>
          </mc:Choice>
        </mc:AlternateContent>
        <mc:AlternateContent xmlns:mc="http://schemas.openxmlformats.org/markup-compatibility/2006">
          <mc:Choice Requires="x14">
            <control shapeId="3346" r:id="rId206" name="Check Box 1298">
              <controlPr defaultSize="0" autoFill="0" autoLine="0" autoPict="0">
                <anchor moveWithCells="1">
                  <from>
                    <xdr:col>7</xdr:col>
                    <xdr:colOff>257175</xdr:colOff>
                    <xdr:row>863</xdr:row>
                    <xdr:rowOff>314325</xdr:rowOff>
                  </from>
                  <to>
                    <xdr:col>7</xdr:col>
                    <xdr:colOff>647700</xdr:colOff>
                    <xdr:row>863</xdr:row>
                    <xdr:rowOff>533400</xdr:rowOff>
                  </to>
                </anchor>
              </controlPr>
            </control>
          </mc:Choice>
        </mc:AlternateContent>
        <mc:AlternateContent xmlns:mc="http://schemas.openxmlformats.org/markup-compatibility/2006">
          <mc:Choice Requires="x14">
            <control shapeId="3348" r:id="rId207" name="Spinner 1300">
              <controlPr defaultSize="0" autoPict="0">
                <anchor moveWithCells="1" sizeWithCells="1">
                  <from>
                    <xdr:col>7</xdr:col>
                    <xdr:colOff>66675</xdr:colOff>
                    <xdr:row>865</xdr:row>
                    <xdr:rowOff>28575</xdr:rowOff>
                  </from>
                  <to>
                    <xdr:col>7</xdr:col>
                    <xdr:colOff>257175</xdr:colOff>
                    <xdr:row>865</xdr:row>
                    <xdr:rowOff>314325</xdr:rowOff>
                  </to>
                </anchor>
              </controlPr>
            </control>
          </mc:Choice>
        </mc:AlternateContent>
        <mc:AlternateContent xmlns:mc="http://schemas.openxmlformats.org/markup-compatibility/2006">
          <mc:Choice Requires="x14">
            <control shapeId="3350" r:id="rId208" name="Check Box 1302">
              <controlPr defaultSize="0" autoFill="0" autoLine="0" autoPict="0">
                <anchor moveWithCells="1">
                  <from>
                    <xdr:col>10</xdr:col>
                    <xdr:colOff>142875</xdr:colOff>
                    <xdr:row>834</xdr:row>
                    <xdr:rowOff>38100</xdr:rowOff>
                  </from>
                  <to>
                    <xdr:col>10</xdr:col>
                    <xdr:colOff>533400</xdr:colOff>
                    <xdr:row>835</xdr:row>
                    <xdr:rowOff>28575</xdr:rowOff>
                  </to>
                </anchor>
              </controlPr>
            </control>
          </mc:Choice>
        </mc:AlternateContent>
        <mc:AlternateContent xmlns:mc="http://schemas.openxmlformats.org/markup-compatibility/2006">
          <mc:Choice Requires="x14">
            <control shapeId="3351" r:id="rId209" name="Check Box 1303">
              <controlPr defaultSize="0" autoFill="0" autoLine="0" autoPict="0">
                <anchor moveWithCells="1">
                  <from>
                    <xdr:col>10</xdr:col>
                    <xdr:colOff>142875</xdr:colOff>
                    <xdr:row>835</xdr:row>
                    <xdr:rowOff>38100</xdr:rowOff>
                  </from>
                  <to>
                    <xdr:col>10</xdr:col>
                    <xdr:colOff>533400</xdr:colOff>
                    <xdr:row>836</xdr:row>
                    <xdr:rowOff>28575</xdr:rowOff>
                  </to>
                </anchor>
              </controlPr>
            </control>
          </mc:Choice>
        </mc:AlternateContent>
        <mc:AlternateContent xmlns:mc="http://schemas.openxmlformats.org/markup-compatibility/2006">
          <mc:Choice Requires="x14">
            <control shapeId="3352" r:id="rId210" name="Check Box 1304">
              <controlPr defaultSize="0" autoFill="0" autoLine="0" autoPict="0">
                <anchor moveWithCells="1">
                  <from>
                    <xdr:col>10</xdr:col>
                    <xdr:colOff>142875</xdr:colOff>
                    <xdr:row>836</xdr:row>
                    <xdr:rowOff>38100</xdr:rowOff>
                  </from>
                  <to>
                    <xdr:col>10</xdr:col>
                    <xdr:colOff>533400</xdr:colOff>
                    <xdr:row>836</xdr:row>
                    <xdr:rowOff>342900</xdr:rowOff>
                  </to>
                </anchor>
              </controlPr>
            </control>
          </mc:Choice>
        </mc:AlternateContent>
        <mc:AlternateContent xmlns:mc="http://schemas.openxmlformats.org/markup-compatibility/2006">
          <mc:Choice Requires="x14">
            <control shapeId="3353" r:id="rId211" name="Check Box 1305">
              <controlPr defaultSize="0" autoFill="0" autoLine="0" autoPict="0">
                <anchor moveWithCells="1">
                  <from>
                    <xdr:col>10</xdr:col>
                    <xdr:colOff>142875</xdr:colOff>
                    <xdr:row>837</xdr:row>
                    <xdr:rowOff>38100</xdr:rowOff>
                  </from>
                  <to>
                    <xdr:col>10</xdr:col>
                    <xdr:colOff>533400</xdr:colOff>
                    <xdr:row>837</xdr:row>
                    <xdr:rowOff>342900</xdr:rowOff>
                  </to>
                </anchor>
              </controlPr>
            </control>
          </mc:Choice>
        </mc:AlternateContent>
        <mc:AlternateContent xmlns:mc="http://schemas.openxmlformats.org/markup-compatibility/2006">
          <mc:Choice Requires="x14">
            <control shapeId="3354" r:id="rId212" name="Check Box 1306">
              <controlPr defaultSize="0" autoFill="0" autoLine="0" autoPict="0">
                <anchor moveWithCells="1">
                  <from>
                    <xdr:col>10</xdr:col>
                    <xdr:colOff>142875</xdr:colOff>
                    <xdr:row>838</xdr:row>
                    <xdr:rowOff>38100</xdr:rowOff>
                  </from>
                  <to>
                    <xdr:col>10</xdr:col>
                    <xdr:colOff>533400</xdr:colOff>
                    <xdr:row>838</xdr:row>
                    <xdr:rowOff>342900</xdr:rowOff>
                  </to>
                </anchor>
              </controlPr>
            </control>
          </mc:Choice>
        </mc:AlternateContent>
        <mc:AlternateContent xmlns:mc="http://schemas.openxmlformats.org/markup-compatibility/2006">
          <mc:Choice Requires="x14">
            <control shapeId="3355" r:id="rId213" name="Spinner 1307">
              <controlPr defaultSize="0" autoPict="0">
                <anchor moveWithCells="1" sizeWithCells="1">
                  <from>
                    <xdr:col>0</xdr:col>
                    <xdr:colOff>76200</xdr:colOff>
                    <xdr:row>16</xdr:row>
                    <xdr:rowOff>66675</xdr:rowOff>
                  </from>
                  <to>
                    <xdr:col>0</xdr:col>
                    <xdr:colOff>219075</xdr:colOff>
                    <xdr:row>17</xdr:row>
                    <xdr:rowOff>114300</xdr:rowOff>
                  </to>
                </anchor>
              </controlPr>
            </control>
          </mc:Choice>
        </mc:AlternateContent>
        <mc:AlternateContent xmlns:mc="http://schemas.openxmlformats.org/markup-compatibility/2006">
          <mc:Choice Requires="x14">
            <control shapeId="3358" r:id="rId214" name="Check Box 1310">
              <controlPr defaultSize="0" autoFill="0" autoLine="0" autoPict="0">
                <anchor moveWithCells="1">
                  <from>
                    <xdr:col>35</xdr:col>
                    <xdr:colOff>104775</xdr:colOff>
                    <xdr:row>849</xdr:row>
                    <xdr:rowOff>57150</xdr:rowOff>
                  </from>
                  <to>
                    <xdr:col>35</xdr:col>
                    <xdr:colOff>409575</xdr:colOff>
                    <xdr:row>849</xdr:row>
                    <xdr:rowOff>276225</xdr:rowOff>
                  </to>
                </anchor>
              </controlPr>
            </control>
          </mc:Choice>
        </mc:AlternateContent>
        <mc:AlternateContent xmlns:mc="http://schemas.openxmlformats.org/markup-compatibility/2006">
          <mc:Choice Requires="x14">
            <control shapeId="3362" r:id="rId215" name="Check Box 1314">
              <controlPr defaultSize="0" autoFill="0" autoLine="0" autoPict="0">
                <anchor moveWithCells="1">
                  <from>
                    <xdr:col>15</xdr:col>
                    <xdr:colOff>752475</xdr:colOff>
                    <xdr:row>20</xdr:row>
                    <xdr:rowOff>114300</xdr:rowOff>
                  </from>
                  <to>
                    <xdr:col>17</xdr:col>
                    <xdr:colOff>266700</xdr:colOff>
                    <xdr:row>22</xdr:row>
                    <xdr:rowOff>28575</xdr:rowOff>
                  </to>
                </anchor>
              </controlPr>
            </control>
          </mc:Choice>
        </mc:AlternateContent>
        <mc:AlternateContent xmlns:mc="http://schemas.openxmlformats.org/markup-compatibility/2006">
          <mc:Choice Requires="x14">
            <control shapeId="3378" r:id="rId216" name="Check Box 1330">
              <controlPr defaultSize="0" autoFill="0" autoLine="0" autoPict="0">
                <anchor moveWithCells="1">
                  <from>
                    <xdr:col>3</xdr:col>
                    <xdr:colOff>104775</xdr:colOff>
                    <xdr:row>863</xdr:row>
                    <xdr:rowOff>238125</xdr:rowOff>
                  </from>
                  <to>
                    <xdr:col>3</xdr:col>
                    <xdr:colOff>504825</xdr:colOff>
                    <xdr:row>863</xdr:row>
                    <xdr:rowOff>457200</xdr:rowOff>
                  </to>
                </anchor>
              </controlPr>
            </control>
          </mc:Choice>
        </mc:AlternateContent>
        <mc:AlternateContent xmlns:mc="http://schemas.openxmlformats.org/markup-compatibility/2006">
          <mc:Choice Requires="x14">
            <control shapeId="3379" r:id="rId217" name="Check Box 1331">
              <controlPr defaultSize="0" autoFill="0" autoLine="0" autoPict="0">
                <anchor moveWithCells="1">
                  <from>
                    <xdr:col>3</xdr:col>
                    <xdr:colOff>104775</xdr:colOff>
                    <xdr:row>864</xdr:row>
                    <xdr:rowOff>85725</xdr:rowOff>
                  </from>
                  <to>
                    <xdr:col>3</xdr:col>
                    <xdr:colOff>457200</xdr:colOff>
                    <xdr:row>864</xdr:row>
                    <xdr:rowOff>314325</xdr:rowOff>
                  </to>
                </anchor>
              </controlPr>
            </control>
          </mc:Choice>
        </mc:AlternateContent>
        <mc:AlternateContent xmlns:mc="http://schemas.openxmlformats.org/markup-compatibility/2006">
          <mc:Choice Requires="x14">
            <control shapeId="3380" r:id="rId218" name="Check Box 1332">
              <controlPr defaultSize="0" autoFill="0" autoLine="0" autoPict="0">
                <anchor moveWithCells="1">
                  <from>
                    <xdr:col>3</xdr:col>
                    <xdr:colOff>76200</xdr:colOff>
                    <xdr:row>865</xdr:row>
                    <xdr:rowOff>66675</xdr:rowOff>
                  </from>
                  <to>
                    <xdr:col>3</xdr:col>
                    <xdr:colOff>485775</xdr:colOff>
                    <xdr:row>865</xdr:row>
                    <xdr:rowOff>285750</xdr:rowOff>
                  </to>
                </anchor>
              </controlPr>
            </control>
          </mc:Choice>
        </mc:AlternateContent>
        <mc:AlternateContent xmlns:mc="http://schemas.openxmlformats.org/markup-compatibility/2006">
          <mc:Choice Requires="x14">
            <control shapeId="3382" r:id="rId219" name="Check Box 1334">
              <controlPr defaultSize="0" autoFill="0" autoLine="0" autoPict="0">
                <anchor moveWithCells="1">
                  <from>
                    <xdr:col>3</xdr:col>
                    <xdr:colOff>180975</xdr:colOff>
                    <xdr:row>866</xdr:row>
                    <xdr:rowOff>161925</xdr:rowOff>
                  </from>
                  <to>
                    <xdr:col>3</xdr:col>
                    <xdr:colOff>581025</xdr:colOff>
                    <xdr:row>866</xdr:row>
                    <xdr:rowOff>381000</xdr:rowOff>
                  </to>
                </anchor>
              </controlPr>
            </control>
          </mc:Choice>
        </mc:AlternateContent>
        <mc:AlternateContent xmlns:mc="http://schemas.openxmlformats.org/markup-compatibility/2006">
          <mc:Choice Requires="x14">
            <control shapeId="3383" r:id="rId220" name="Check Box 1335">
              <controlPr defaultSize="0" autoFill="0" autoLine="0" autoPict="0">
                <anchor moveWithCells="1">
                  <from>
                    <xdr:col>3</xdr:col>
                    <xdr:colOff>161925</xdr:colOff>
                    <xdr:row>867</xdr:row>
                    <xdr:rowOff>133350</xdr:rowOff>
                  </from>
                  <to>
                    <xdr:col>3</xdr:col>
                    <xdr:colOff>561975</xdr:colOff>
                    <xdr:row>867</xdr:row>
                    <xdr:rowOff>323850</xdr:rowOff>
                  </to>
                </anchor>
              </controlPr>
            </control>
          </mc:Choice>
        </mc:AlternateContent>
        <mc:AlternateContent xmlns:mc="http://schemas.openxmlformats.org/markup-compatibility/2006">
          <mc:Choice Requires="x14">
            <control shapeId="3384" r:id="rId221" name="Spinner 1336">
              <controlPr defaultSize="0" autoPict="0">
                <anchor moveWithCells="1" sizeWithCells="1">
                  <from>
                    <xdr:col>7</xdr:col>
                    <xdr:colOff>66675</xdr:colOff>
                    <xdr:row>866</xdr:row>
                    <xdr:rowOff>828675</xdr:rowOff>
                  </from>
                  <to>
                    <xdr:col>7</xdr:col>
                    <xdr:colOff>304800</xdr:colOff>
                    <xdr:row>866</xdr:row>
                    <xdr:rowOff>1209675</xdr:rowOff>
                  </to>
                </anchor>
              </controlPr>
            </control>
          </mc:Choice>
        </mc:AlternateContent>
        <mc:AlternateContent xmlns:mc="http://schemas.openxmlformats.org/markup-compatibility/2006">
          <mc:Choice Requires="x14">
            <control shapeId="3388" r:id="rId222" name="Check Box 1340">
              <controlPr defaultSize="0" autoFill="0" autoLine="0" autoPict="0">
                <anchor moveWithCells="1">
                  <from>
                    <xdr:col>4</xdr:col>
                    <xdr:colOff>142875</xdr:colOff>
                    <xdr:row>869</xdr:row>
                    <xdr:rowOff>142875</xdr:rowOff>
                  </from>
                  <to>
                    <xdr:col>4</xdr:col>
                    <xdr:colOff>542925</xdr:colOff>
                    <xdr:row>871</xdr:row>
                    <xdr:rowOff>0</xdr:rowOff>
                  </to>
                </anchor>
              </controlPr>
            </control>
          </mc:Choice>
        </mc:AlternateContent>
        <mc:AlternateContent xmlns:mc="http://schemas.openxmlformats.org/markup-compatibility/2006">
          <mc:Choice Requires="x14">
            <control shapeId="3389" r:id="rId223" name="Check Box 1341">
              <controlPr defaultSize="0" autoFill="0" autoLine="0" autoPict="0">
                <anchor moveWithCells="1">
                  <from>
                    <xdr:col>4</xdr:col>
                    <xdr:colOff>142875</xdr:colOff>
                    <xdr:row>871</xdr:row>
                    <xdr:rowOff>0</xdr:rowOff>
                  </from>
                  <to>
                    <xdr:col>4</xdr:col>
                    <xdr:colOff>542925</xdr:colOff>
                    <xdr:row>872</xdr:row>
                    <xdr:rowOff>28575</xdr:rowOff>
                  </to>
                </anchor>
              </controlPr>
            </control>
          </mc:Choice>
        </mc:AlternateContent>
        <mc:AlternateContent xmlns:mc="http://schemas.openxmlformats.org/markup-compatibility/2006">
          <mc:Choice Requires="x14">
            <control shapeId="3390" r:id="rId224" name="Check Box 1342">
              <controlPr defaultSize="0" autoFill="0" autoLine="0" autoPict="0">
                <anchor moveWithCells="1">
                  <from>
                    <xdr:col>4</xdr:col>
                    <xdr:colOff>142875</xdr:colOff>
                    <xdr:row>871</xdr:row>
                    <xdr:rowOff>180975</xdr:rowOff>
                  </from>
                  <to>
                    <xdr:col>4</xdr:col>
                    <xdr:colOff>542925</xdr:colOff>
                    <xdr:row>873</xdr:row>
                    <xdr:rowOff>0</xdr:rowOff>
                  </to>
                </anchor>
              </controlPr>
            </control>
          </mc:Choice>
        </mc:AlternateContent>
        <mc:AlternateContent xmlns:mc="http://schemas.openxmlformats.org/markup-compatibility/2006">
          <mc:Choice Requires="x14">
            <control shapeId="3391" r:id="rId225" name="Check Box 1343">
              <controlPr defaultSize="0" autoFill="0" autoLine="0" autoPict="0">
                <anchor moveWithCells="1">
                  <from>
                    <xdr:col>4</xdr:col>
                    <xdr:colOff>142875</xdr:colOff>
                    <xdr:row>873</xdr:row>
                    <xdr:rowOff>0</xdr:rowOff>
                  </from>
                  <to>
                    <xdr:col>4</xdr:col>
                    <xdr:colOff>542925</xdr:colOff>
                    <xdr:row>874</xdr:row>
                    <xdr:rowOff>28575</xdr:rowOff>
                  </to>
                </anchor>
              </controlPr>
            </control>
          </mc:Choice>
        </mc:AlternateContent>
        <mc:AlternateContent xmlns:mc="http://schemas.openxmlformats.org/markup-compatibility/2006">
          <mc:Choice Requires="x14">
            <control shapeId="3392" r:id="rId226" name="Check Box 1344">
              <controlPr defaultSize="0" autoFill="0" autoLine="0" autoPict="0">
                <anchor moveWithCells="1">
                  <from>
                    <xdr:col>4</xdr:col>
                    <xdr:colOff>142875</xdr:colOff>
                    <xdr:row>874</xdr:row>
                    <xdr:rowOff>9525</xdr:rowOff>
                  </from>
                  <to>
                    <xdr:col>4</xdr:col>
                    <xdr:colOff>542925</xdr:colOff>
                    <xdr:row>875</xdr:row>
                    <xdr:rowOff>28575</xdr:rowOff>
                  </to>
                </anchor>
              </controlPr>
            </control>
          </mc:Choice>
        </mc:AlternateContent>
        <mc:AlternateContent xmlns:mc="http://schemas.openxmlformats.org/markup-compatibility/2006">
          <mc:Choice Requires="x14">
            <control shapeId="3393" r:id="rId227" name="Check Box 1345">
              <controlPr defaultSize="0" autoFill="0" autoLine="0" autoPict="0">
                <anchor moveWithCells="1">
                  <from>
                    <xdr:col>4</xdr:col>
                    <xdr:colOff>142875</xdr:colOff>
                    <xdr:row>875</xdr:row>
                    <xdr:rowOff>0</xdr:rowOff>
                  </from>
                  <to>
                    <xdr:col>4</xdr:col>
                    <xdr:colOff>542925</xdr:colOff>
                    <xdr:row>876</xdr:row>
                    <xdr:rowOff>28575</xdr:rowOff>
                  </to>
                </anchor>
              </controlPr>
            </control>
          </mc:Choice>
        </mc:AlternateContent>
        <mc:AlternateContent xmlns:mc="http://schemas.openxmlformats.org/markup-compatibility/2006">
          <mc:Choice Requires="x14">
            <control shapeId="3394" r:id="rId228" name="Check Box 1346">
              <controlPr defaultSize="0" autoFill="0" autoLine="0" autoPict="0">
                <anchor moveWithCells="1">
                  <from>
                    <xdr:col>4</xdr:col>
                    <xdr:colOff>142875</xdr:colOff>
                    <xdr:row>876</xdr:row>
                    <xdr:rowOff>0</xdr:rowOff>
                  </from>
                  <to>
                    <xdr:col>4</xdr:col>
                    <xdr:colOff>542925</xdr:colOff>
                    <xdr:row>877</xdr:row>
                    <xdr:rowOff>28575</xdr:rowOff>
                  </to>
                </anchor>
              </controlPr>
            </control>
          </mc:Choice>
        </mc:AlternateContent>
        <mc:AlternateContent xmlns:mc="http://schemas.openxmlformats.org/markup-compatibility/2006">
          <mc:Choice Requires="x14">
            <control shapeId="3395" r:id="rId229" name="Check Box 1347">
              <controlPr defaultSize="0" autoFill="0" autoLine="0" autoPict="0">
                <anchor moveWithCells="1">
                  <from>
                    <xdr:col>4</xdr:col>
                    <xdr:colOff>142875</xdr:colOff>
                    <xdr:row>877</xdr:row>
                    <xdr:rowOff>9525</xdr:rowOff>
                  </from>
                  <to>
                    <xdr:col>4</xdr:col>
                    <xdr:colOff>542925</xdr:colOff>
                    <xdr:row>878</xdr:row>
                    <xdr:rowOff>28575</xdr:rowOff>
                  </to>
                </anchor>
              </controlPr>
            </control>
          </mc:Choice>
        </mc:AlternateContent>
        <mc:AlternateContent xmlns:mc="http://schemas.openxmlformats.org/markup-compatibility/2006">
          <mc:Choice Requires="x14">
            <control shapeId="3396" r:id="rId230" name="Check Box 1348">
              <controlPr defaultSize="0" autoFill="0" autoLine="0" autoPict="0">
                <anchor moveWithCells="1">
                  <from>
                    <xdr:col>38</xdr:col>
                    <xdr:colOff>104775</xdr:colOff>
                    <xdr:row>849</xdr:row>
                    <xdr:rowOff>57150</xdr:rowOff>
                  </from>
                  <to>
                    <xdr:col>38</xdr:col>
                    <xdr:colOff>409575</xdr:colOff>
                    <xdr:row>849</xdr:row>
                    <xdr:rowOff>276225</xdr:rowOff>
                  </to>
                </anchor>
              </controlPr>
            </control>
          </mc:Choice>
        </mc:AlternateContent>
        <mc:AlternateContent xmlns:mc="http://schemas.openxmlformats.org/markup-compatibility/2006">
          <mc:Choice Requires="x14">
            <control shapeId="3397" r:id="rId231" name="Spinner 1349">
              <controlPr defaultSize="0" autoPict="0">
                <anchor moveWithCells="1" sizeWithCells="1">
                  <from>
                    <xdr:col>38</xdr:col>
                    <xdr:colOff>66675</xdr:colOff>
                    <xdr:row>854</xdr:row>
                    <xdr:rowOff>104775</xdr:rowOff>
                  </from>
                  <to>
                    <xdr:col>38</xdr:col>
                    <xdr:colOff>276225</xdr:colOff>
                    <xdr:row>854</xdr:row>
                    <xdr:rowOff>428625</xdr:rowOff>
                  </to>
                </anchor>
              </controlPr>
            </control>
          </mc:Choice>
        </mc:AlternateContent>
        <mc:AlternateContent xmlns:mc="http://schemas.openxmlformats.org/markup-compatibility/2006">
          <mc:Choice Requires="x14">
            <control shapeId="3398" r:id="rId232" name="Spinner 1350">
              <controlPr defaultSize="0" autoPict="0">
                <anchor moveWithCells="1" sizeWithCells="1">
                  <from>
                    <xdr:col>38</xdr:col>
                    <xdr:colOff>66675</xdr:colOff>
                    <xdr:row>855</xdr:row>
                    <xdr:rowOff>47625</xdr:rowOff>
                  </from>
                  <to>
                    <xdr:col>38</xdr:col>
                    <xdr:colOff>276225</xdr:colOff>
                    <xdr:row>856</xdr:row>
                    <xdr:rowOff>9525</xdr:rowOff>
                  </to>
                </anchor>
              </controlPr>
            </control>
          </mc:Choice>
        </mc:AlternateContent>
        <mc:AlternateContent xmlns:mc="http://schemas.openxmlformats.org/markup-compatibility/2006">
          <mc:Choice Requires="x14">
            <control shapeId="3399" r:id="rId233" name="Spinner 1351">
              <controlPr defaultSize="0" autoPict="0">
                <anchor moveWithCells="1" sizeWithCells="1">
                  <from>
                    <xdr:col>38</xdr:col>
                    <xdr:colOff>66675</xdr:colOff>
                    <xdr:row>857</xdr:row>
                    <xdr:rowOff>47625</xdr:rowOff>
                  </from>
                  <to>
                    <xdr:col>38</xdr:col>
                    <xdr:colOff>276225</xdr:colOff>
                    <xdr:row>858</xdr:row>
                    <xdr:rowOff>9525</xdr:rowOff>
                  </to>
                </anchor>
              </controlPr>
            </control>
          </mc:Choice>
        </mc:AlternateContent>
        <mc:AlternateContent xmlns:mc="http://schemas.openxmlformats.org/markup-compatibility/2006">
          <mc:Choice Requires="x14">
            <control shapeId="3400" r:id="rId234" name="Spinner 1352">
              <controlPr defaultSize="0" autoPict="0">
                <anchor moveWithCells="1" sizeWithCells="1">
                  <from>
                    <xdr:col>38</xdr:col>
                    <xdr:colOff>66675</xdr:colOff>
                    <xdr:row>856</xdr:row>
                    <xdr:rowOff>47625</xdr:rowOff>
                  </from>
                  <to>
                    <xdr:col>38</xdr:col>
                    <xdr:colOff>276225</xdr:colOff>
                    <xdr:row>856</xdr:row>
                    <xdr:rowOff>371475</xdr:rowOff>
                  </to>
                </anchor>
              </controlPr>
            </control>
          </mc:Choice>
        </mc:AlternateContent>
        <mc:AlternateContent xmlns:mc="http://schemas.openxmlformats.org/markup-compatibility/2006">
          <mc:Choice Requires="x14">
            <control shapeId="3401" r:id="rId235" name="Spinner 1353">
              <controlPr defaultSize="0" autoPict="0">
                <anchor moveWithCells="1" sizeWithCells="1">
                  <from>
                    <xdr:col>38</xdr:col>
                    <xdr:colOff>66675</xdr:colOff>
                    <xdr:row>858</xdr:row>
                    <xdr:rowOff>47625</xdr:rowOff>
                  </from>
                  <to>
                    <xdr:col>38</xdr:col>
                    <xdr:colOff>276225</xdr:colOff>
                    <xdr:row>858</xdr:row>
                    <xdr:rowOff>371475</xdr:rowOff>
                  </to>
                </anchor>
              </controlPr>
            </control>
          </mc:Choice>
        </mc:AlternateContent>
        <mc:AlternateContent xmlns:mc="http://schemas.openxmlformats.org/markup-compatibility/2006">
          <mc:Choice Requires="x14">
            <control shapeId="3403" r:id="rId236" name="Check Box 1355">
              <controlPr defaultSize="0" autoFill="0" autoLine="0" autoPict="0">
                <anchor moveWithCells="1">
                  <from>
                    <xdr:col>42</xdr:col>
                    <xdr:colOff>104775</xdr:colOff>
                    <xdr:row>850</xdr:row>
                    <xdr:rowOff>57150</xdr:rowOff>
                  </from>
                  <to>
                    <xdr:col>42</xdr:col>
                    <xdr:colOff>409575</xdr:colOff>
                    <xdr:row>850</xdr:row>
                    <xdr:rowOff>276225</xdr:rowOff>
                  </to>
                </anchor>
              </controlPr>
            </control>
          </mc:Choice>
        </mc:AlternateContent>
        <mc:AlternateContent xmlns:mc="http://schemas.openxmlformats.org/markup-compatibility/2006">
          <mc:Choice Requires="x14">
            <control shapeId="3404" r:id="rId237" name="Check Box 1356">
              <controlPr defaultSize="0" autoFill="0" autoLine="0" autoPict="0">
                <anchor moveWithCells="1">
                  <from>
                    <xdr:col>42</xdr:col>
                    <xdr:colOff>104775</xdr:colOff>
                    <xdr:row>851</xdr:row>
                    <xdr:rowOff>57150</xdr:rowOff>
                  </from>
                  <to>
                    <xdr:col>42</xdr:col>
                    <xdr:colOff>409575</xdr:colOff>
                    <xdr:row>851</xdr:row>
                    <xdr:rowOff>276225</xdr:rowOff>
                  </to>
                </anchor>
              </controlPr>
            </control>
          </mc:Choice>
        </mc:AlternateContent>
        <mc:AlternateContent xmlns:mc="http://schemas.openxmlformats.org/markup-compatibility/2006">
          <mc:Choice Requires="x14">
            <control shapeId="3405" r:id="rId238" name="Check Box 1357">
              <controlPr defaultSize="0" autoFill="0" autoLine="0" autoPict="0">
                <anchor moveWithCells="1">
                  <from>
                    <xdr:col>42</xdr:col>
                    <xdr:colOff>104775</xdr:colOff>
                    <xdr:row>852</xdr:row>
                    <xdr:rowOff>57150</xdr:rowOff>
                  </from>
                  <to>
                    <xdr:col>42</xdr:col>
                    <xdr:colOff>409575</xdr:colOff>
                    <xdr:row>852</xdr:row>
                    <xdr:rowOff>276225</xdr:rowOff>
                  </to>
                </anchor>
              </controlPr>
            </control>
          </mc:Choice>
        </mc:AlternateContent>
        <mc:AlternateContent xmlns:mc="http://schemas.openxmlformats.org/markup-compatibility/2006">
          <mc:Choice Requires="x14">
            <control shapeId="3406" r:id="rId239" name="Check Box 1358">
              <controlPr defaultSize="0" autoFill="0" autoLine="0" autoPict="0">
                <anchor moveWithCells="1">
                  <from>
                    <xdr:col>42</xdr:col>
                    <xdr:colOff>104775</xdr:colOff>
                    <xdr:row>853</xdr:row>
                    <xdr:rowOff>57150</xdr:rowOff>
                  </from>
                  <to>
                    <xdr:col>42</xdr:col>
                    <xdr:colOff>409575</xdr:colOff>
                    <xdr:row>853</xdr:row>
                    <xdr:rowOff>276225</xdr:rowOff>
                  </to>
                </anchor>
              </controlPr>
            </control>
          </mc:Choice>
        </mc:AlternateContent>
        <mc:AlternateContent xmlns:mc="http://schemas.openxmlformats.org/markup-compatibility/2006">
          <mc:Choice Requires="x14">
            <control shapeId="3767" r:id="rId240" name="Drop Down 1719">
              <controlPr defaultSize="0" autoLine="0" autoPict="0">
                <anchor moveWithCells="1">
                  <from>
                    <xdr:col>79</xdr:col>
                    <xdr:colOff>752475</xdr:colOff>
                    <xdr:row>257</xdr:row>
                    <xdr:rowOff>152400</xdr:rowOff>
                  </from>
                  <to>
                    <xdr:col>80</xdr:col>
                    <xdr:colOff>1743075</xdr:colOff>
                    <xdr:row>257</xdr:row>
                    <xdr:rowOff>381000</xdr:rowOff>
                  </to>
                </anchor>
              </controlPr>
            </control>
          </mc:Choice>
        </mc:AlternateContent>
        <mc:AlternateContent xmlns:mc="http://schemas.openxmlformats.org/markup-compatibility/2006">
          <mc:Choice Requires="x14">
            <control shapeId="3774" r:id="rId241" name="Drop Down 1726">
              <controlPr defaultSize="0" autoLine="0" autoPict="0">
                <anchor moveWithCells="1">
                  <from>
                    <xdr:col>80</xdr:col>
                    <xdr:colOff>0</xdr:colOff>
                    <xdr:row>254</xdr:row>
                    <xdr:rowOff>28575</xdr:rowOff>
                  </from>
                  <to>
                    <xdr:col>80</xdr:col>
                    <xdr:colOff>1752600</xdr:colOff>
                    <xdr:row>255</xdr:row>
                    <xdr:rowOff>0</xdr:rowOff>
                  </to>
                </anchor>
              </controlPr>
            </control>
          </mc:Choice>
        </mc:AlternateContent>
        <mc:AlternateContent xmlns:mc="http://schemas.openxmlformats.org/markup-compatibility/2006">
          <mc:Choice Requires="x14">
            <control shapeId="3775" r:id="rId242" name="Drop Down 1727">
              <controlPr defaultSize="0" autoLine="0" autoPict="0">
                <anchor moveWithCells="1">
                  <from>
                    <xdr:col>80</xdr:col>
                    <xdr:colOff>9525</xdr:colOff>
                    <xdr:row>259</xdr:row>
                    <xdr:rowOff>152400</xdr:rowOff>
                  </from>
                  <to>
                    <xdr:col>80</xdr:col>
                    <xdr:colOff>1752600</xdr:colOff>
                    <xdr:row>259</xdr:row>
                    <xdr:rowOff>361950</xdr:rowOff>
                  </to>
                </anchor>
              </controlPr>
            </control>
          </mc:Choice>
        </mc:AlternateContent>
        <mc:AlternateContent xmlns:mc="http://schemas.openxmlformats.org/markup-compatibility/2006">
          <mc:Choice Requires="x14">
            <control shapeId="3776" r:id="rId243" name="Drop Down 1728">
              <controlPr defaultSize="0" autoLine="0" autoPict="0">
                <anchor moveWithCells="1">
                  <from>
                    <xdr:col>80</xdr:col>
                    <xdr:colOff>0</xdr:colOff>
                    <xdr:row>262</xdr:row>
                    <xdr:rowOff>142875</xdr:rowOff>
                  </from>
                  <to>
                    <xdr:col>80</xdr:col>
                    <xdr:colOff>1752600</xdr:colOff>
                    <xdr:row>262</xdr:row>
                    <xdr:rowOff>342900</xdr:rowOff>
                  </to>
                </anchor>
              </controlPr>
            </control>
          </mc:Choice>
        </mc:AlternateContent>
        <mc:AlternateContent xmlns:mc="http://schemas.openxmlformats.org/markup-compatibility/2006">
          <mc:Choice Requires="x14">
            <control shapeId="3777" r:id="rId244" name="Drop Down 1729">
              <controlPr defaultSize="0" autoLine="0" autoPict="0">
                <anchor moveWithCells="1">
                  <from>
                    <xdr:col>80</xdr:col>
                    <xdr:colOff>38100</xdr:colOff>
                    <xdr:row>266</xdr:row>
                    <xdr:rowOff>38100</xdr:rowOff>
                  </from>
                  <to>
                    <xdr:col>81</xdr:col>
                    <xdr:colOff>9525</xdr:colOff>
                    <xdr:row>267</xdr:row>
                    <xdr:rowOff>57150</xdr:rowOff>
                  </to>
                </anchor>
              </controlPr>
            </control>
          </mc:Choice>
        </mc:AlternateContent>
        <mc:AlternateContent xmlns:mc="http://schemas.openxmlformats.org/markup-compatibility/2006">
          <mc:Choice Requires="x14">
            <control shapeId="3778" r:id="rId245" name="Drop Down 1730">
              <controlPr defaultSize="0" autoLine="0" autoPict="0">
                <anchor moveWithCells="1">
                  <from>
                    <xdr:col>80</xdr:col>
                    <xdr:colOff>28575</xdr:colOff>
                    <xdr:row>270</xdr:row>
                    <xdr:rowOff>28575</xdr:rowOff>
                  </from>
                  <to>
                    <xdr:col>81</xdr:col>
                    <xdr:colOff>9525</xdr:colOff>
                    <xdr:row>271</xdr:row>
                    <xdr:rowOff>57150</xdr:rowOff>
                  </to>
                </anchor>
              </controlPr>
            </control>
          </mc:Choice>
        </mc:AlternateContent>
        <mc:AlternateContent xmlns:mc="http://schemas.openxmlformats.org/markup-compatibility/2006">
          <mc:Choice Requires="x14">
            <control shapeId="3779" r:id="rId246" name="Drop Down 1731">
              <controlPr defaultSize="0" autoLine="0" autoPict="0">
                <anchor moveWithCells="1">
                  <from>
                    <xdr:col>80</xdr:col>
                    <xdr:colOff>28575</xdr:colOff>
                    <xdr:row>264</xdr:row>
                    <xdr:rowOff>142875</xdr:rowOff>
                  </from>
                  <to>
                    <xdr:col>81</xdr:col>
                    <xdr:colOff>28575</xdr:colOff>
                    <xdr:row>264</xdr:row>
                    <xdr:rowOff>333375</xdr:rowOff>
                  </to>
                </anchor>
              </controlPr>
            </control>
          </mc:Choice>
        </mc:AlternateContent>
        <mc:AlternateContent xmlns:mc="http://schemas.openxmlformats.org/markup-compatibility/2006">
          <mc:Choice Requires="x14">
            <control shapeId="3780" r:id="rId247" name="Drop Down 1732">
              <controlPr defaultSize="0" autoLine="0" autoPict="0">
                <anchor moveWithCells="1">
                  <from>
                    <xdr:col>80</xdr:col>
                    <xdr:colOff>9525</xdr:colOff>
                    <xdr:row>260</xdr:row>
                    <xdr:rowOff>104775</xdr:rowOff>
                  </from>
                  <to>
                    <xdr:col>80</xdr:col>
                    <xdr:colOff>1752600</xdr:colOff>
                    <xdr:row>260</xdr:row>
                    <xdr:rowOff>304800</xdr:rowOff>
                  </to>
                </anchor>
              </controlPr>
            </control>
          </mc:Choice>
        </mc:AlternateContent>
        <mc:AlternateContent xmlns:mc="http://schemas.openxmlformats.org/markup-compatibility/2006">
          <mc:Choice Requires="x14">
            <control shapeId="3801" r:id="rId248" name="Drop Down 1753">
              <controlPr defaultSize="0" autoLine="0" autoPict="0">
                <anchor moveWithCells="1">
                  <from>
                    <xdr:col>81</xdr:col>
                    <xdr:colOff>47625</xdr:colOff>
                    <xdr:row>254</xdr:row>
                    <xdr:rowOff>28575</xdr:rowOff>
                  </from>
                  <to>
                    <xdr:col>81</xdr:col>
                    <xdr:colOff>1800225</xdr:colOff>
                    <xdr:row>255</xdr:row>
                    <xdr:rowOff>0</xdr:rowOff>
                  </to>
                </anchor>
              </controlPr>
            </control>
          </mc:Choice>
        </mc:AlternateContent>
        <mc:AlternateContent xmlns:mc="http://schemas.openxmlformats.org/markup-compatibility/2006">
          <mc:Choice Requires="x14">
            <control shapeId="3802" r:id="rId249" name="Drop Down 1754">
              <controlPr defaultSize="0" autoLine="0" autoPict="0">
                <anchor moveWithCells="1">
                  <from>
                    <xdr:col>81</xdr:col>
                    <xdr:colOff>28575</xdr:colOff>
                    <xdr:row>257</xdr:row>
                    <xdr:rowOff>142875</xdr:rowOff>
                  </from>
                  <to>
                    <xdr:col>81</xdr:col>
                    <xdr:colOff>1781175</xdr:colOff>
                    <xdr:row>257</xdr:row>
                    <xdr:rowOff>371475</xdr:rowOff>
                  </to>
                </anchor>
              </controlPr>
            </control>
          </mc:Choice>
        </mc:AlternateContent>
        <mc:AlternateContent xmlns:mc="http://schemas.openxmlformats.org/markup-compatibility/2006">
          <mc:Choice Requires="x14">
            <control shapeId="3803" r:id="rId250" name="Drop Down 1755">
              <controlPr defaultSize="0" autoLine="0" autoPict="0">
                <anchor moveWithCells="1">
                  <from>
                    <xdr:col>81</xdr:col>
                    <xdr:colOff>104775</xdr:colOff>
                    <xdr:row>259</xdr:row>
                    <xdr:rowOff>180975</xdr:rowOff>
                  </from>
                  <to>
                    <xdr:col>82</xdr:col>
                    <xdr:colOff>28575</xdr:colOff>
                    <xdr:row>259</xdr:row>
                    <xdr:rowOff>381000</xdr:rowOff>
                  </to>
                </anchor>
              </controlPr>
            </control>
          </mc:Choice>
        </mc:AlternateContent>
        <mc:AlternateContent xmlns:mc="http://schemas.openxmlformats.org/markup-compatibility/2006">
          <mc:Choice Requires="x14">
            <control shapeId="3804" r:id="rId251" name="Drop Down 1756">
              <controlPr defaultSize="0" autoLine="0" autoPict="0">
                <anchor moveWithCells="1">
                  <from>
                    <xdr:col>81</xdr:col>
                    <xdr:colOff>66675</xdr:colOff>
                    <xdr:row>260</xdr:row>
                    <xdr:rowOff>152400</xdr:rowOff>
                  </from>
                  <to>
                    <xdr:col>81</xdr:col>
                    <xdr:colOff>1819275</xdr:colOff>
                    <xdr:row>260</xdr:row>
                    <xdr:rowOff>352425</xdr:rowOff>
                  </to>
                </anchor>
              </controlPr>
            </control>
          </mc:Choice>
        </mc:AlternateContent>
        <mc:AlternateContent xmlns:mc="http://schemas.openxmlformats.org/markup-compatibility/2006">
          <mc:Choice Requires="x14">
            <control shapeId="3805" r:id="rId252" name="Drop Down 1757">
              <controlPr defaultSize="0" autoLine="0" autoPict="0">
                <anchor moveWithCells="1">
                  <from>
                    <xdr:col>81</xdr:col>
                    <xdr:colOff>28575</xdr:colOff>
                    <xdr:row>262</xdr:row>
                    <xdr:rowOff>123825</xdr:rowOff>
                  </from>
                  <to>
                    <xdr:col>81</xdr:col>
                    <xdr:colOff>1781175</xdr:colOff>
                    <xdr:row>262</xdr:row>
                    <xdr:rowOff>323850</xdr:rowOff>
                  </to>
                </anchor>
              </controlPr>
            </control>
          </mc:Choice>
        </mc:AlternateContent>
        <mc:AlternateContent xmlns:mc="http://schemas.openxmlformats.org/markup-compatibility/2006">
          <mc:Choice Requires="x14">
            <control shapeId="3806" r:id="rId253" name="Drop Down 1758">
              <controlPr defaultSize="0" autoLine="0" autoPict="0">
                <anchor moveWithCells="1">
                  <from>
                    <xdr:col>81</xdr:col>
                    <xdr:colOff>47625</xdr:colOff>
                    <xdr:row>264</xdr:row>
                    <xdr:rowOff>114300</xdr:rowOff>
                  </from>
                  <to>
                    <xdr:col>81</xdr:col>
                    <xdr:colOff>1800225</xdr:colOff>
                    <xdr:row>264</xdr:row>
                    <xdr:rowOff>314325</xdr:rowOff>
                  </to>
                </anchor>
              </controlPr>
            </control>
          </mc:Choice>
        </mc:AlternateContent>
        <mc:AlternateContent xmlns:mc="http://schemas.openxmlformats.org/markup-compatibility/2006">
          <mc:Choice Requires="x14">
            <control shapeId="3807" r:id="rId254" name="Drop Down 1759">
              <controlPr defaultSize="0" autoLine="0" autoPict="0">
                <anchor moveWithCells="1">
                  <from>
                    <xdr:col>81</xdr:col>
                    <xdr:colOff>104775</xdr:colOff>
                    <xdr:row>266</xdr:row>
                    <xdr:rowOff>28575</xdr:rowOff>
                  </from>
                  <to>
                    <xdr:col>82</xdr:col>
                    <xdr:colOff>28575</xdr:colOff>
                    <xdr:row>267</xdr:row>
                    <xdr:rowOff>47625</xdr:rowOff>
                  </to>
                </anchor>
              </controlPr>
            </control>
          </mc:Choice>
        </mc:AlternateContent>
        <mc:AlternateContent xmlns:mc="http://schemas.openxmlformats.org/markup-compatibility/2006">
          <mc:Choice Requires="x14">
            <control shapeId="3808" r:id="rId255" name="Drop Down 1760">
              <controlPr defaultSize="0" autoLine="0" autoPict="0">
                <anchor moveWithCells="1">
                  <from>
                    <xdr:col>81</xdr:col>
                    <xdr:colOff>85725</xdr:colOff>
                    <xdr:row>270</xdr:row>
                    <xdr:rowOff>38100</xdr:rowOff>
                  </from>
                  <to>
                    <xdr:col>82</xdr:col>
                    <xdr:colOff>9525</xdr:colOff>
                    <xdr:row>271</xdr:row>
                    <xdr:rowOff>57150</xdr:rowOff>
                  </to>
                </anchor>
              </controlPr>
            </control>
          </mc:Choice>
        </mc:AlternateContent>
        <mc:AlternateContent xmlns:mc="http://schemas.openxmlformats.org/markup-compatibility/2006">
          <mc:Choice Requires="x14">
            <control shapeId="3818" r:id="rId256" name="Spinner 1770">
              <controlPr defaultSize="0" autoPict="0">
                <anchor moveWithCells="1" sizeWithCells="1">
                  <from>
                    <xdr:col>20</xdr:col>
                    <xdr:colOff>28575</xdr:colOff>
                    <xdr:row>9</xdr:row>
                    <xdr:rowOff>0</xdr:rowOff>
                  </from>
                  <to>
                    <xdr:col>20</xdr:col>
                    <xdr:colOff>228600</xdr:colOff>
                    <xdr:row>10</xdr:row>
                    <xdr:rowOff>0</xdr:rowOff>
                  </to>
                </anchor>
              </controlPr>
            </control>
          </mc:Choice>
        </mc:AlternateContent>
        <mc:AlternateContent xmlns:mc="http://schemas.openxmlformats.org/markup-compatibility/2006">
          <mc:Choice Requires="x14">
            <control shapeId="3819" r:id="rId257" name="Spinner 1771">
              <controlPr defaultSize="0" autoPict="0" macro="[0]!cincoconcincuentayseis">
                <anchor moveWithCells="1" sizeWithCells="1">
                  <from>
                    <xdr:col>20</xdr:col>
                    <xdr:colOff>19050</xdr:colOff>
                    <xdr:row>22</xdr:row>
                    <xdr:rowOff>19050</xdr:rowOff>
                  </from>
                  <to>
                    <xdr:col>20</xdr:col>
                    <xdr:colOff>209550</xdr:colOff>
                    <xdr:row>22</xdr:row>
                    <xdr:rowOff>152400</xdr:rowOff>
                  </to>
                </anchor>
              </controlPr>
            </control>
          </mc:Choice>
        </mc:AlternateContent>
        <mc:AlternateContent xmlns:mc="http://schemas.openxmlformats.org/markup-compatibility/2006">
          <mc:Choice Requires="x14">
            <control shapeId="3820" r:id="rId258" name="Spinner 1772">
              <controlPr defaultSize="0" autoPict="0">
                <anchor moveWithCells="1" sizeWithCells="1">
                  <from>
                    <xdr:col>20</xdr:col>
                    <xdr:colOff>28575</xdr:colOff>
                    <xdr:row>34</xdr:row>
                    <xdr:rowOff>19050</xdr:rowOff>
                  </from>
                  <to>
                    <xdr:col>20</xdr:col>
                    <xdr:colOff>219075</xdr:colOff>
                    <xdr:row>35</xdr:row>
                    <xdr:rowOff>0</xdr:rowOff>
                  </to>
                </anchor>
              </controlPr>
            </control>
          </mc:Choice>
        </mc:AlternateContent>
        <mc:AlternateContent xmlns:mc="http://schemas.openxmlformats.org/markup-compatibility/2006">
          <mc:Choice Requires="x14">
            <control shapeId="3821" r:id="rId259" name="Spinner 1773">
              <controlPr defaultSize="0" autoPict="0">
                <anchor moveWithCells="1" sizeWithCells="1">
                  <from>
                    <xdr:col>20</xdr:col>
                    <xdr:colOff>19050</xdr:colOff>
                    <xdr:row>8</xdr:row>
                    <xdr:rowOff>38100</xdr:rowOff>
                  </from>
                  <to>
                    <xdr:col>20</xdr:col>
                    <xdr:colOff>219075</xdr:colOff>
                    <xdr:row>9</xdr:row>
                    <xdr:rowOff>0</xdr:rowOff>
                  </to>
                </anchor>
              </controlPr>
            </control>
          </mc:Choice>
        </mc:AlternateContent>
        <mc:AlternateContent xmlns:mc="http://schemas.openxmlformats.org/markup-compatibility/2006">
          <mc:Choice Requires="x14">
            <control shapeId="3822" r:id="rId260" name="Spinner 1774">
              <controlPr defaultSize="0" autoPict="0">
                <anchor moveWithCells="1" sizeWithCells="1">
                  <from>
                    <xdr:col>20</xdr:col>
                    <xdr:colOff>28575</xdr:colOff>
                    <xdr:row>35</xdr:row>
                    <xdr:rowOff>19050</xdr:rowOff>
                  </from>
                  <to>
                    <xdr:col>20</xdr:col>
                    <xdr:colOff>219075</xdr:colOff>
                    <xdr:row>36</xdr:row>
                    <xdr:rowOff>0</xdr:rowOff>
                  </to>
                </anchor>
              </controlPr>
            </control>
          </mc:Choice>
        </mc:AlternateContent>
        <mc:AlternateContent xmlns:mc="http://schemas.openxmlformats.org/markup-compatibility/2006">
          <mc:Choice Requires="x14">
            <control shapeId="3823" r:id="rId261" name="Spinner 1775">
              <controlPr defaultSize="0" autoPict="0">
                <anchor moveWithCells="1" sizeWithCells="1">
                  <from>
                    <xdr:col>20</xdr:col>
                    <xdr:colOff>28575</xdr:colOff>
                    <xdr:row>44</xdr:row>
                    <xdr:rowOff>9525</xdr:rowOff>
                  </from>
                  <to>
                    <xdr:col>20</xdr:col>
                    <xdr:colOff>219075</xdr:colOff>
                    <xdr:row>44</xdr:row>
                    <xdr:rowOff>180975</xdr:rowOff>
                  </to>
                </anchor>
              </controlPr>
            </control>
          </mc:Choice>
        </mc:AlternateContent>
        <mc:AlternateContent xmlns:mc="http://schemas.openxmlformats.org/markup-compatibility/2006">
          <mc:Choice Requires="x14">
            <control shapeId="3824" r:id="rId262" name="Spinner 1776">
              <controlPr defaultSize="0" autoPict="0">
                <anchor moveWithCells="1" sizeWithCells="1">
                  <from>
                    <xdr:col>20</xdr:col>
                    <xdr:colOff>19050</xdr:colOff>
                    <xdr:row>45</xdr:row>
                    <xdr:rowOff>9525</xdr:rowOff>
                  </from>
                  <to>
                    <xdr:col>20</xdr:col>
                    <xdr:colOff>209550</xdr:colOff>
                    <xdr:row>45</xdr:row>
                    <xdr:rowOff>161925</xdr:rowOff>
                  </to>
                </anchor>
              </controlPr>
            </control>
          </mc:Choice>
        </mc:AlternateContent>
        <mc:AlternateContent xmlns:mc="http://schemas.openxmlformats.org/markup-compatibility/2006">
          <mc:Choice Requires="x14">
            <control shapeId="3825" r:id="rId263" name="Spinner 1777">
              <controlPr defaultSize="0" autoPict="0">
                <anchor moveWithCells="1" sizeWithCells="1">
                  <from>
                    <xdr:col>20</xdr:col>
                    <xdr:colOff>19050</xdr:colOff>
                    <xdr:row>6</xdr:row>
                    <xdr:rowOff>9525</xdr:rowOff>
                  </from>
                  <to>
                    <xdr:col>20</xdr:col>
                    <xdr:colOff>190500</xdr:colOff>
                    <xdr:row>6</xdr:row>
                    <xdr:rowOff>180975</xdr:rowOff>
                  </to>
                </anchor>
              </controlPr>
            </control>
          </mc:Choice>
        </mc:AlternateContent>
        <mc:AlternateContent xmlns:mc="http://schemas.openxmlformats.org/markup-compatibility/2006">
          <mc:Choice Requires="x14">
            <control shapeId="3826" r:id="rId264" name="Spinner 1778">
              <controlPr defaultSize="0" autoPict="0">
                <anchor moveWithCells="1" sizeWithCells="1">
                  <from>
                    <xdr:col>20</xdr:col>
                    <xdr:colOff>9525</xdr:colOff>
                    <xdr:row>39</xdr:row>
                    <xdr:rowOff>9525</xdr:rowOff>
                  </from>
                  <to>
                    <xdr:col>20</xdr:col>
                    <xdr:colOff>200025</xdr:colOff>
                    <xdr:row>39</xdr:row>
                    <xdr:rowOff>180975</xdr:rowOff>
                  </to>
                </anchor>
              </controlPr>
            </control>
          </mc:Choice>
        </mc:AlternateContent>
        <mc:AlternateContent xmlns:mc="http://schemas.openxmlformats.org/markup-compatibility/2006">
          <mc:Choice Requires="x14">
            <control shapeId="3827" r:id="rId265" name="Spinner 1779">
              <controlPr defaultSize="0" autoPict="0">
                <anchor moveWithCells="1" sizeWithCells="1">
                  <from>
                    <xdr:col>20</xdr:col>
                    <xdr:colOff>0</xdr:colOff>
                    <xdr:row>40</xdr:row>
                    <xdr:rowOff>9525</xdr:rowOff>
                  </from>
                  <to>
                    <xdr:col>20</xdr:col>
                    <xdr:colOff>200025</xdr:colOff>
                    <xdr:row>40</xdr:row>
                    <xdr:rowOff>219075</xdr:rowOff>
                  </to>
                </anchor>
              </controlPr>
            </control>
          </mc:Choice>
        </mc:AlternateContent>
        <mc:AlternateContent xmlns:mc="http://schemas.openxmlformats.org/markup-compatibility/2006">
          <mc:Choice Requires="x14">
            <control shapeId="3828" r:id="rId266" name="Spinner 1780">
              <controlPr defaultSize="0" autoPict="0">
                <anchor moveWithCells="1" sizeWithCells="1">
                  <from>
                    <xdr:col>20</xdr:col>
                    <xdr:colOff>9525</xdr:colOff>
                    <xdr:row>28</xdr:row>
                    <xdr:rowOff>19050</xdr:rowOff>
                  </from>
                  <to>
                    <xdr:col>20</xdr:col>
                    <xdr:colOff>200025</xdr:colOff>
                    <xdr:row>28</xdr:row>
                    <xdr:rowOff>190500</xdr:rowOff>
                  </to>
                </anchor>
              </controlPr>
            </control>
          </mc:Choice>
        </mc:AlternateContent>
        <mc:AlternateContent xmlns:mc="http://schemas.openxmlformats.org/markup-compatibility/2006">
          <mc:Choice Requires="x14">
            <control shapeId="3829" r:id="rId267" name="Spinner 1781">
              <controlPr defaultSize="0" autoPict="0" macro="[0]!catorceconcinco">
                <anchor moveWithCells="1" sizeWithCells="1">
                  <from>
                    <xdr:col>19</xdr:col>
                    <xdr:colOff>1476375</xdr:colOff>
                    <xdr:row>24</xdr:row>
                    <xdr:rowOff>28575</xdr:rowOff>
                  </from>
                  <to>
                    <xdr:col>20</xdr:col>
                    <xdr:colOff>228600</xdr:colOff>
                    <xdr:row>25</xdr:row>
                    <xdr:rowOff>0</xdr:rowOff>
                  </to>
                </anchor>
              </controlPr>
            </control>
          </mc:Choice>
        </mc:AlternateContent>
        <mc:AlternateContent xmlns:mc="http://schemas.openxmlformats.org/markup-compatibility/2006">
          <mc:Choice Requires="x14">
            <control shapeId="3830" r:id="rId268" name="Spinner 1782">
              <controlPr defaultSize="0" autoPict="0">
                <anchor moveWithCells="1" sizeWithCells="1">
                  <from>
                    <xdr:col>20</xdr:col>
                    <xdr:colOff>28575</xdr:colOff>
                    <xdr:row>21</xdr:row>
                    <xdr:rowOff>9525</xdr:rowOff>
                  </from>
                  <to>
                    <xdr:col>20</xdr:col>
                    <xdr:colOff>219075</xdr:colOff>
                    <xdr:row>22</xdr:row>
                    <xdr:rowOff>0</xdr:rowOff>
                  </to>
                </anchor>
              </controlPr>
            </control>
          </mc:Choice>
        </mc:AlternateContent>
        <mc:AlternateContent xmlns:mc="http://schemas.openxmlformats.org/markup-compatibility/2006">
          <mc:Choice Requires="x14">
            <control shapeId="3831" r:id="rId269" name="Spinner 1783">
              <controlPr defaultSize="0" autoPict="0" macro="[0]!cincoconcincuentayseis">
                <anchor moveWithCells="1" sizeWithCells="1">
                  <from>
                    <xdr:col>20</xdr:col>
                    <xdr:colOff>28575</xdr:colOff>
                    <xdr:row>3</xdr:row>
                    <xdr:rowOff>19050</xdr:rowOff>
                  </from>
                  <to>
                    <xdr:col>20</xdr:col>
                    <xdr:colOff>219075</xdr:colOff>
                    <xdr:row>3</xdr:row>
                    <xdr:rowOff>266700</xdr:rowOff>
                  </to>
                </anchor>
              </controlPr>
            </control>
          </mc:Choice>
        </mc:AlternateContent>
        <mc:AlternateContent xmlns:mc="http://schemas.openxmlformats.org/markup-compatibility/2006">
          <mc:Choice Requires="x14">
            <control shapeId="3832" r:id="rId270" name="Spinner 1784">
              <controlPr defaultSize="0" autoPict="0" macro="[0]!cincoconcincuentayseis">
                <anchor moveWithCells="1" sizeWithCells="1">
                  <from>
                    <xdr:col>20</xdr:col>
                    <xdr:colOff>19050</xdr:colOff>
                    <xdr:row>23</xdr:row>
                    <xdr:rowOff>19050</xdr:rowOff>
                  </from>
                  <to>
                    <xdr:col>20</xdr:col>
                    <xdr:colOff>238125</xdr:colOff>
                    <xdr:row>23</xdr:row>
                    <xdr:rowOff>266700</xdr:rowOff>
                  </to>
                </anchor>
              </controlPr>
            </control>
          </mc:Choice>
        </mc:AlternateContent>
        <mc:AlternateContent xmlns:mc="http://schemas.openxmlformats.org/markup-compatibility/2006">
          <mc:Choice Requires="x14">
            <control shapeId="3833" r:id="rId271" name="Spinner 1785">
              <controlPr defaultSize="0" autoPict="0" macro="[0]!cincoconcincuentayseis">
                <anchor moveWithCells="1" sizeWithCells="1">
                  <from>
                    <xdr:col>20</xdr:col>
                    <xdr:colOff>28575</xdr:colOff>
                    <xdr:row>1</xdr:row>
                    <xdr:rowOff>9525</xdr:rowOff>
                  </from>
                  <to>
                    <xdr:col>20</xdr:col>
                    <xdr:colOff>219075</xdr:colOff>
                    <xdr:row>1</xdr:row>
                    <xdr:rowOff>142875</xdr:rowOff>
                  </to>
                </anchor>
              </controlPr>
            </control>
          </mc:Choice>
        </mc:AlternateContent>
        <mc:AlternateContent xmlns:mc="http://schemas.openxmlformats.org/markup-compatibility/2006">
          <mc:Choice Requires="x14">
            <control shapeId="3834" r:id="rId272" name="Spinner 1786">
              <controlPr defaultSize="0" autoPict="0" macro="[0]!cincoconcincuentayseis">
                <anchor moveWithCells="1" sizeWithCells="1">
                  <from>
                    <xdr:col>20</xdr:col>
                    <xdr:colOff>28575</xdr:colOff>
                    <xdr:row>26</xdr:row>
                    <xdr:rowOff>9525</xdr:rowOff>
                  </from>
                  <to>
                    <xdr:col>20</xdr:col>
                    <xdr:colOff>219075</xdr:colOff>
                    <xdr:row>26</xdr:row>
                    <xdr:rowOff>142875</xdr:rowOff>
                  </to>
                </anchor>
              </controlPr>
            </control>
          </mc:Choice>
        </mc:AlternateContent>
        <mc:AlternateContent xmlns:mc="http://schemas.openxmlformats.org/markup-compatibility/2006">
          <mc:Choice Requires="x14">
            <control shapeId="3835" r:id="rId273" name="Spinner 1787">
              <controlPr defaultSize="0" autoPict="0" macro="[0]!cincoconcincuentayseis">
                <anchor moveWithCells="1" sizeWithCells="1">
                  <from>
                    <xdr:col>20</xdr:col>
                    <xdr:colOff>28575</xdr:colOff>
                    <xdr:row>25</xdr:row>
                    <xdr:rowOff>9525</xdr:rowOff>
                  </from>
                  <to>
                    <xdr:col>20</xdr:col>
                    <xdr:colOff>219075</xdr:colOff>
                    <xdr:row>25</xdr:row>
                    <xdr:rowOff>180975</xdr:rowOff>
                  </to>
                </anchor>
              </controlPr>
            </control>
          </mc:Choice>
        </mc:AlternateContent>
        <mc:AlternateContent xmlns:mc="http://schemas.openxmlformats.org/markup-compatibility/2006">
          <mc:Choice Requires="x14">
            <control shapeId="3836" r:id="rId274" name="Spinner 1788">
              <controlPr defaultSize="0" autoPict="0" macro="[0]!sieteconsesentaydos">
                <anchor moveWithCells="1" sizeWithCells="1">
                  <from>
                    <xdr:col>20</xdr:col>
                    <xdr:colOff>28575</xdr:colOff>
                    <xdr:row>27</xdr:row>
                    <xdr:rowOff>9525</xdr:rowOff>
                  </from>
                  <to>
                    <xdr:col>20</xdr:col>
                    <xdr:colOff>219075</xdr:colOff>
                    <xdr:row>28</xdr:row>
                    <xdr:rowOff>0</xdr:rowOff>
                  </to>
                </anchor>
              </controlPr>
            </control>
          </mc:Choice>
        </mc:AlternateContent>
        <mc:AlternateContent xmlns:mc="http://schemas.openxmlformats.org/markup-compatibility/2006">
          <mc:Choice Requires="x14">
            <control shapeId="3837" r:id="rId275" name="Spinner 1789">
              <controlPr defaultSize="0" autoPict="0" macro="[0]!sieteconsesentaydos">
                <anchor moveWithCells="1" sizeWithCells="1">
                  <from>
                    <xdr:col>20</xdr:col>
                    <xdr:colOff>28575</xdr:colOff>
                    <xdr:row>2</xdr:row>
                    <xdr:rowOff>9525</xdr:rowOff>
                  </from>
                  <to>
                    <xdr:col>20</xdr:col>
                    <xdr:colOff>219075</xdr:colOff>
                    <xdr:row>2</xdr:row>
                    <xdr:rowOff>180975</xdr:rowOff>
                  </to>
                </anchor>
              </controlPr>
            </control>
          </mc:Choice>
        </mc:AlternateContent>
        <mc:AlternateContent xmlns:mc="http://schemas.openxmlformats.org/markup-compatibility/2006">
          <mc:Choice Requires="x14">
            <control shapeId="3838" r:id="rId276" name="Spinner 1790">
              <controlPr defaultSize="0" autoPict="0" macro="[0]!sieteconsesentaydos">
                <anchor moveWithCells="1" sizeWithCells="1">
                  <from>
                    <xdr:col>20</xdr:col>
                    <xdr:colOff>28575</xdr:colOff>
                    <xdr:row>29</xdr:row>
                    <xdr:rowOff>9525</xdr:rowOff>
                  </from>
                  <to>
                    <xdr:col>20</xdr:col>
                    <xdr:colOff>219075</xdr:colOff>
                    <xdr:row>29</xdr:row>
                    <xdr:rowOff>161925</xdr:rowOff>
                  </to>
                </anchor>
              </controlPr>
            </control>
          </mc:Choice>
        </mc:AlternateContent>
        <mc:AlternateContent xmlns:mc="http://schemas.openxmlformats.org/markup-compatibility/2006">
          <mc:Choice Requires="x14">
            <control shapeId="3839" r:id="rId277" name="Spinner 1791">
              <controlPr defaultSize="0" autoPict="0">
                <anchor moveWithCells="1" sizeWithCells="1">
                  <from>
                    <xdr:col>20</xdr:col>
                    <xdr:colOff>28575</xdr:colOff>
                    <xdr:row>30</xdr:row>
                    <xdr:rowOff>9525</xdr:rowOff>
                  </from>
                  <to>
                    <xdr:col>20</xdr:col>
                    <xdr:colOff>219075</xdr:colOff>
                    <xdr:row>30</xdr:row>
                    <xdr:rowOff>142875</xdr:rowOff>
                  </to>
                </anchor>
              </controlPr>
            </control>
          </mc:Choice>
        </mc:AlternateContent>
        <mc:AlternateContent xmlns:mc="http://schemas.openxmlformats.org/markup-compatibility/2006">
          <mc:Choice Requires="x14">
            <control shapeId="3840" r:id="rId278" name="Spinner 1792">
              <controlPr defaultSize="0" autoPict="0">
                <anchor moveWithCells="1" sizeWithCells="1">
                  <from>
                    <xdr:col>20</xdr:col>
                    <xdr:colOff>28575</xdr:colOff>
                    <xdr:row>31</xdr:row>
                    <xdr:rowOff>9525</xdr:rowOff>
                  </from>
                  <to>
                    <xdr:col>20</xdr:col>
                    <xdr:colOff>219075</xdr:colOff>
                    <xdr:row>31</xdr:row>
                    <xdr:rowOff>180975</xdr:rowOff>
                  </to>
                </anchor>
              </controlPr>
            </control>
          </mc:Choice>
        </mc:AlternateContent>
        <mc:AlternateContent xmlns:mc="http://schemas.openxmlformats.org/markup-compatibility/2006">
          <mc:Choice Requires="x14">
            <control shapeId="3841" r:id="rId279" name="Spinner 1793">
              <controlPr defaultSize="0" autoPict="0" macro="[0]!sieteconsesentaydos">
                <anchor moveWithCells="1" sizeWithCells="1">
                  <from>
                    <xdr:col>20</xdr:col>
                    <xdr:colOff>28575</xdr:colOff>
                    <xdr:row>32</xdr:row>
                    <xdr:rowOff>9525</xdr:rowOff>
                  </from>
                  <to>
                    <xdr:col>20</xdr:col>
                    <xdr:colOff>219075</xdr:colOff>
                    <xdr:row>33</xdr:row>
                    <xdr:rowOff>0</xdr:rowOff>
                  </to>
                </anchor>
              </controlPr>
            </control>
          </mc:Choice>
        </mc:AlternateContent>
        <mc:AlternateContent xmlns:mc="http://schemas.openxmlformats.org/markup-compatibility/2006">
          <mc:Choice Requires="x14">
            <control shapeId="3842" r:id="rId280" name="Spinner 1794">
              <controlPr defaultSize="0" autoPict="0">
                <anchor moveWithCells="1" sizeWithCells="1">
                  <from>
                    <xdr:col>20</xdr:col>
                    <xdr:colOff>28575</xdr:colOff>
                    <xdr:row>33</xdr:row>
                    <xdr:rowOff>9525</xdr:rowOff>
                  </from>
                  <to>
                    <xdr:col>20</xdr:col>
                    <xdr:colOff>219075</xdr:colOff>
                    <xdr:row>33</xdr:row>
                    <xdr:rowOff>142875</xdr:rowOff>
                  </to>
                </anchor>
              </controlPr>
            </control>
          </mc:Choice>
        </mc:AlternateContent>
        <mc:AlternateContent xmlns:mc="http://schemas.openxmlformats.org/markup-compatibility/2006">
          <mc:Choice Requires="x14">
            <control shapeId="3844" r:id="rId281" name="Spinner 1796">
              <controlPr defaultSize="0" autoPict="0">
                <anchor moveWithCells="1" sizeWithCells="1">
                  <from>
                    <xdr:col>20</xdr:col>
                    <xdr:colOff>28575</xdr:colOff>
                    <xdr:row>20</xdr:row>
                    <xdr:rowOff>47625</xdr:rowOff>
                  </from>
                  <to>
                    <xdr:col>20</xdr:col>
                    <xdr:colOff>219075</xdr:colOff>
                    <xdr:row>20</xdr:row>
                    <xdr:rowOff>257175</xdr:rowOff>
                  </to>
                </anchor>
              </controlPr>
            </control>
          </mc:Choice>
        </mc:AlternateContent>
        <mc:AlternateContent xmlns:mc="http://schemas.openxmlformats.org/markup-compatibility/2006">
          <mc:Choice Requires="x14">
            <control shapeId="3845" r:id="rId282" name="Spinner 1797">
              <controlPr defaultSize="0" autoPict="0">
                <anchor moveWithCells="1" sizeWithCells="1">
                  <from>
                    <xdr:col>20</xdr:col>
                    <xdr:colOff>28575</xdr:colOff>
                    <xdr:row>11</xdr:row>
                    <xdr:rowOff>9525</xdr:rowOff>
                  </from>
                  <to>
                    <xdr:col>20</xdr:col>
                    <xdr:colOff>219075</xdr:colOff>
                    <xdr:row>11</xdr:row>
                    <xdr:rowOff>161925</xdr:rowOff>
                  </to>
                </anchor>
              </controlPr>
            </control>
          </mc:Choice>
        </mc:AlternateContent>
        <mc:AlternateContent xmlns:mc="http://schemas.openxmlformats.org/markup-compatibility/2006">
          <mc:Choice Requires="x14">
            <control shapeId="3846" r:id="rId283" name="Spinner 1798">
              <controlPr defaultSize="0" autoPict="0">
                <anchor moveWithCells="1" sizeWithCells="1">
                  <from>
                    <xdr:col>20</xdr:col>
                    <xdr:colOff>28575</xdr:colOff>
                    <xdr:row>36</xdr:row>
                    <xdr:rowOff>9525</xdr:rowOff>
                  </from>
                  <to>
                    <xdr:col>20</xdr:col>
                    <xdr:colOff>219075</xdr:colOff>
                    <xdr:row>36</xdr:row>
                    <xdr:rowOff>142875</xdr:rowOff>
                  </to>
                </anchor>
              </controlPr>
            </control>
          </mc:Choice>
        </mc:AlternateContent>
        <mc:AlternateContent xmlns:mc="http://schemas.openxmlformats.org/markup-compatibility/2006">
          <mc:Choice Requires="x14">
            <control shapeId="3847" r:id="rId284" name="Spinner 1799">
              <controlPr defaultSize="0" autoPict="0" macro="[0]!ochomm">
                <anchor moveWithCells="1" sizeWithCells="1">
                  <from>
                    <xdr:col>20</xdr:col>
                    <xdr:colOff>28575</xdr:colOff>
                    <xdr:row>37</xdr:row>
                    <xdr:rowOff>19050</xdr:rowOff>
                  </from>
                  <to>
                    <xdr:col>20</xdr:col>
                    <xdr:colOff>219075</xdr:colOff>
                    <xdr:row>37</xdr:row>
                    <xdr:rowOff>152400</xdr:rowOff>
                  </to>
                </anchor>
              </controlPr>
            </control>
          </mc:Choice>
        </mc:AlternateContent>
        <mc:AlternateContent xmlns:mc="http://schemas.openxmlformats.org/markup-compatibility/2006">
          <mc:Choice Requires="x14">
            <control shapeId="3848" r:id="rId285" name="Spinner 1800">
              <controlPr defaultSize="0" autoPict="0">
                <anchor moveWithCells="1" sizeWithCells="1">
                  <from>
                    <xdr:col>20</xdr:col>
                    <xdr:colOff>9525</xdr:colOff>
                    <xdr:row>38</xdr:row>
                    <xdr:rowOff>28575</xdr:rowOff>
                  </from>
                  <to>
                    <xdr:col>20</xdr:col>
                    <xdr:colOff>209550</xdr:colOff>
                    <xdr:row>38</xdr:row>
                    <xdr:rowOff>142875</xdr:rowOff>
                  </to>
                </anchor>
              </controlPr>
            </control>
          </mc:Choice>
        </mc:AlternateContent>
        <mc:AlternateContent xmlns:mc="http://schemas.openxmlformats.org/markup-compatibility/2006">
          <mc:Choice Requires="x14">
            <control shapeId="3849" r:id="rId286" name="Spinner 1801">
              <controlPr defaultSize="0" autoPict="0" macro="[0]!nuevemm">
                <anchor moveWithCells="1" sizeWithCells="1">
                  <from>
                    <xdr:col>20</xdr:col>
                    <xdr:colOff>28575</xdr:colOff>
                    <xdr:row>4</xdr:row>
                    <xdr:rowOff>9525</xdr:rowOff>
                  </from>
                  <to>
                    <xdr:col>20</xdr:col>
                    <xdr:colOff>219075</xdr:colOff>
                    <xdr:row>5</xdr:row>
                    <xdr:rowOff>0</xdr:rowOff>
                  </to>
                </anchor>
              </controlPr>
            </control>
          </mc:Choice>
        </mc:AlternateContent>
        <mc:AlternateContent xmlns:mc="http://schemas.openxmlformats.org/markup-compatibility/2006">
          <mc:Choice Requires="x14">
            <control shapeId="3886" r:id="rId287" name="Spinner 1838">
              <controlPr defaultSize="0" autoPict="0" macro="[0]!cincoconcincuentayseis">
                <anchor moveWithCells="1" sizeWithCells="1">
                  <from>
                    <xdr:col>20</xdr:col>
                    <xdr:colOff>28575</xdr:colOff>
                    <xdr:row>10</xdr:row>
                    <xdr:rowOff>19050</xdr:rowOff>
                  </from>
                  <to>
                    <xdr:col>20</xdr:col>
                    <xdr:colOff>219075</xdr:colOff>
                    <xdr:row>10</xdr:row>
                    <xdr:rowOff>228600</xdr:rowOff>
                  </to>
                </anchor>
              </controlPr>
            </control>
          </mc:Choice>
        </mc:AlternateContent>
        <mc:AlternateContent xmlns:mc="http://schemas.openxmlformats.org/markup-compatibility/2006">
          <mc:Choice Requires="x14">
            <control shapeId="3888" r:id="rId288" name="Spinner 1840">
              <controlPr defaultSize="0" autoPict="0" macro="[0]!nuevemm">
                <anchor moveWithCells="1" sizeWithCells="1">
                  <from>
                    <xdr:col>20</xdr:col>
                    <xdr:colOff>28575</xdr:colOff>
                    <xdr:row>41</xdr:row>
                    <xdr:rowOff>9525</xdr:rowOff>
                  </from>
                  <to>
                    <xdr:col>20</xdr:col>
                    <xdr:colOff>219075</xdr:colOff>
                    <xdr:row>42</xdr:row>
                    <xdr:rowOff>0</xdr:rowOff>
                  </to>
                </anchor>
              </controlPr>
            </control>
          </mc:Choice>
        </mc:AlternateContent>
        <mc:AlternateContent xmlns:mc="http://schemas.openxmlformats.org/markup-compatibility/2006">
          <mc:Choice Requires="x14">
            <control shapeId="3889" r:id="rId289" name="Spinner 1841">
              <controlPr defaultSize="0" autoPict="0" macro="[0]!nuevemm">
                <anchor moveWithCells="1" sizeWithCells="1">
                  <from>
                    <xdr:col>20</xdr:col>
                    <xdr:colOff>28575</xdr:colOff>
                    <xdr:row>42</xdr:row>
                    <xdr:rowOff>9525</xdr:rowOff>
                  </from>
                  <to>
                    <xdr:col>20</xdr:col>
                    <xdr:colOff>219075</xdr:colOff>
                    <xdr:row>43</xdr:row>
                    <xdr:rowOff>0</xdr:rowOff>
                  </to>
                </anchor>
              </controlPr>
            </control>
          </mc:Choice>
        </mc:AlternateContent>
        <mc:AlternateContent xmlns:mc="http://schemas.openxmlformats.org/markup-compatibility/2006">
          <mc:Choice Requires="x14">
            <control shapeId="3890" r:id="rId290" name="Spinner 1842">
              <controlPr defaultSize="0" autoPict="0">
                <anchor moveWithCells="1" sizeWithCells="1">
                  <from>
                    <xdr:col>20</xdr:col>
                    <xdr:colOff>28575</xdr:colOff>
                    <xdr:row>43</xdr:row>
                    <xdr:rowOff>9525</xdr:rowOff>
                  </from>
                  <to>
                    <xdr:col>20</xdr:col>
                    <xdr:colOff>219075</xdr:colOff>
                    <xdr:row>44</xdr:row>
                    <xdr:rowOff>0</xdr:rowOff>
                  </to>
                </anchor>
              </controlPr>
            </control>
          </mc:Choice>
        </mc:AlternateContent>
        <mc:AlternateContent xmlns:mc="http://schemas.openxmlformats.org/markup-compatibility/2006">
          <mc:Choice Requires="x14">
            <control shapeId="3891" r:id="rId291" name="Spinner 1843">
              <controlPr defaultSize="0" autoPict="0">
                <anchor moveWithCells="1" sizeWithCells="1">
                  <from>
                    <xdr:col>20</xdr:col>
                    <xdr:colOff>28575</xdr:colOff>
                    <xdr:row>46</xdr:row>
                    <xdr:rowOff>9525</xdr:rowOff>
                  </from>
                  <to>
                    <xdr:col>20</xdr:col>
                    <xdr:colOff>219075</xdr:colOff>
                    <xdr:row>47</xdr:row>
                    <xdr:rowOff>0</xdr:rowOff>
                  </to>
                </anchor>
              </controlPr>
            </control>
          </mc:Choice>
        </mc:AlternateContent>
        <mc:AlternateContent xmlns:mc="http://schemas.openxmlformats.org/markup-compatibility/2006">
          <mc:Choice Requires="x14">
            <control shapeId="3892" r:id="rId292" name="Spinner 1844">
              <controlPr defaultSize="0" autoPict="0">
                <anchor moveWithCells="1" sizeWithCells="1">
                  <from>
                    <xdr:col>20</xdr:col>
                    <xdr:colOff>28575</xdr:colOff>
                    <xdr:row>47</xdr:row>
                    <xdr:rowOff>9525</xdr:rowOff>
                  </from>
                  <to>
                    <xdr:col>20</xdr:col>
                    <xdr:colOff>219075</xdr:colOff>
                    <xdr:row>48</xdr:row>
                    <xdr:rowOff>0</xdr:rowOff>
                  </to>
                </anchor>
              </controlPr>
            </control>
          </mc:Choice>
        </mc:AlternateContent>
        <mc:AlternateContent xmlns:mc="http://schemas.openxmlformats.org/markup-compatibility/2006">
          <mc:Choice Requires="x14">
            <control shapeId="3893" r:id="rId293" name="Spinner 1845">
              <controlPr defaultSize="0" autoPict="0">
                <anchor moveWithCells="1" sizeWithCells="1">
                  <from>
                    <xdr:col>20</xdr:col>
                    <xdr:colOff>28575</xdr:colOff>
                    <xdr:row>48</xdr:row>
                    <xdr:rowOff>9525</xdr:rowOff>
                  </from>
                  <to>
                    <xdr:col>20</xdr:col>
                    <xdr:colOff>219075</xdr:colOff>
                    <xdr:row>48</xdr:row>
                    <xdr:rowOff>161925</xdr:rowOff>
                  </to>
                </anchor>
              </controlPr>
            </control>
          </mc:Choice>
        </mc:AlternateContent>
        <mc:AlternateContent xmlns:mc="http://schemas.openxmlformats.org/markup-compatibility/2006">
          <mc:Choice Requires="x14">
            <control shapeId="3894" r:id="rId294" name="Spinner 1846">
              <controlPr defaultSize="0" autoPict="0">
                <anchor moveWithCells="1" sizeWithCells="1">
                  <from>
                    <xdr:col>20</xdr:col>
                    <xdr:colOff>28575</xdr:colOff>
                    <xdr:row>49</xdr:row>
                    <xdr:rowOff>9525</xdr:rowOff>
                  </from>
                  <to>
                    <xdr:col>20</xdr:col>
                    <xdr:colOff>219075</xdr:colOff>
                    <xdr:row>49</xdr:row>
                    <xdr:rowOff>161925</xdr:rowOff>
                  </to>
                </anchor>
              </controlPr>
            </control>
          </mc:Choice>
        </mc:AlternateContent>
        <mc:AlternateContent xmlns:mc="http://schemas.openxmlformats.org/markup-compatibility/2006">
          <mc:Choice Requires="x14">
            <control shapeId="3895" r:id="rId295" name="Spinner 1847">
              <controlPr defaultSize="0" autoPict="0">
                <anchor moveWithCells="1" sizeWithCells="1">
                  <from>
                    <xdr:col>20</xdr:col>
                    <xdr:colOff>28575</xdr:colOff>
                    <xdr:row>50</xdr:row>
                    <xdr:rowOff>9525</xdr:rowOff>
                  </from>
                  <to>
                    <xdr:col>20</xdr:col>
                    <xdr:colOff>219075</xdr:colOff>
                    <xdr:row>51</xdr:row>
                    <xdr:rowOff>0</xdr:rowOff>
                  </to>
                </anchor>
              </controlPr>
            </control>
          </mc:Choice>
        </mc:AlternateContent>
        <mc:AlternateContent xmlns:mc="http://schemas.openxmlformats.org/markup-compatibility/2006">
          <mc:Choice Requires="x14">
            <control shapeId="3896" r:id="rId296" name="Spinner 1848">
              <controlPr defaultSize="0" autoPict="0">
                <anchor moveWithCells="1" sizeWithCells="1">
                  <from>
                    <xdr:col>20</xdr:col>
                    <xdr:colOff>28575</xdr:colOff>
                    <xdr:row>51</xdr:row>
                    <xdr:rowOff>9525</xdr:rowOff>
                  </from>
                  <to>
                    <xdr:col>20</xdr:col>
                    <xdr:colOff>219075</xdr:colOff>
                    <xdr:row>51</xdr:row>
                    <xdr:rowOff>161925</xdr:rowOff>
                  </to>
                </anchor>
              </controlPr>
            </control>
          </mc:Choice>
        </mc:AlternateContent>
        <mc:AlternateContent xmlns:mc="http://schemas.openxmlformats.org/markup-compatibility/2006">
          <mc:Choice Requires="x14">
            <control shapeId="3897" r:id="rId297" name="Spinner 1849">
              <controlPr defaultSize="0" autoPict="0">
                <anchor moveWithCells="1" sizeWithCells="1">
                  <from>
                    <xdr:col>20</xdr:col>
                    <xdr:colOff>28575</xdr:colOff>
                    <xdr:row>52</xdr:row>
                    <xdr:rowOff>9525</xdr:rowOff>
                  </from>
                  <to>
                    <xdr:col>20</xdr:col>
                    <xdr:colOff>219075</xdr:colOff>
                    <xdr:row>53</xdr:row>
                    <xdr:rowOff>0</xdr:rowOff>
                  </to>
                </anchor>
              </controlPr>
            </control>
          </mc:Choice>
        </mc:AlternateContent>
        <mc:AlternateContent xmlns:mc="http://schemas.openxmlformats.org/markup-compatibility/2006">
          <mc:Choice Requires="x14">
            <control shapeId="3898" r:id="rId298" name="Spinner 1850">
              <controlPr defaultSize="0" autoPict="0">
                <anchor moveWithCells="1" sizeWithCells="1">
                  <from>
                    <xdr:col>20</xdr:col>
                    <xdr:colOff>28575</xdr:colOff>
                    <xdr:row>53</xdr:row>
                    <xdr:rowOff>9525</xdr:rowOff>
                  </from>
                  <to>
                    <xdr:col>20</xdr:col>
                    <xdr:colOff>219075</xdr:colOff>
                    <xdr:row>54</xdr:row>
                    <xdr:rowOff>0</xdr:rowOff>
                  </to>
                </anchor>
              </controlPr>
            </control>
          </mc:Choice>
        </mc:AlternateContent>
        <mc:AlternateContent xmlns:mc="http://schemas.openxmlformats.org/markup-compatibility/2006">
          <mc:Choice Requires="x14">
            <control shapeId="3899" r:id="rId299" name="Spinner 1851">
              <controlPr defaultSize="0" autoPict="0">
                <anchor moveWithCells="1" sizeWithCells="1">
                  <from>
                    <xdr:col>20</xdr:col>
                    <xdr:colOff>28575</xdr:colOff>
                    <xdr:row>54</xdr:row>
                    <xdr:rowOff>9525</xdr:rowOff>
                  </from>
                  <to>
                    <xdr:col>20</xdr:col>
                    <xdr:colOff>219075</xdr:colOff>
                    <xdr:row>54</xdr:row>
                    <xdr:rowOff>161925</xdr:rowOff>
                  </to>
                </anchor>
              </controlPr>
            </control>
          </mc:Choice>
        </mc:AlternateContent>
        <mc:AlternateContent xmlns:mc="http://schemas.openxmlformats.org/markup-compatibility/2006">
          <mc:Choice Requires="x14">
            <control shapeId="3900" r:id="rId300" name="Spinner 1852">
              <controlPr defaultSize="0" autoPict="0">
                <anchor moveWithCells="1" sizeWithCells="1">
                  <from>
                    <xdr:col>20</xdr:col>
                    <xdr:colOff>9525</xdr:colOff>
                    <xdr:row>56</xdr:row>
                    <xdr:rowOff>9525</xdr:rowOff>
                  </from>
                  <to>
                    <xdr:col>20</xdr:col>
                    <xdr:colOff>200025</xdr:colOff>
                    <xdr:row>56</xdr:row>
                    <xdr:rowOff>142875</xdr:rowOff>
                  </to>
                </anchor>
              </controlPr>
            </control>
          </mc:Choice>
        </mc:AlternateContent>
        <mc:AlternateContent xmlns:mc="http://schemas.openxmlformats.org/markup-compatibility/2006">
          <mc:Choice Requires="x14">
            <control shapeId="3901" r:id="rId301" name="Spinner 1853">
              <controlPr defaultSize="0" autoPict="0">
                <anchor moveWithCells="1" sizeWithCells="1">
                  <from>
                    <xdr:col>20</xdr:col>
                    <xdr:colOff>28575</xdr:colOff>
                    <xdr:row>55</xdr:row>
                    <xdr:rowOff>9525</xdr:rowOff>
                  </from>
                  <to>
                    <xdr:col>20</xdr:col>
                    <xdr:colOff>200025</xdr:colOff>
                    <xdr:row>56</xdr:row>
                    <xdr:rowOff>0</xdr:rowOff>
                  </to>
                </anchor>
              </controlPr>
            </control>
          </mc:Choice>
        </mc:AlternateContent>
        <mc:AlternateContent xmlns:mc="http://schemas.openxmlformats.org/markup-compatibility/2006">
          <mc:Choice Requires="x14">
            <control shapeId="3902" r:id="rId302" name="Spinner 1854">
              <controlPr defaultSize="0" autoPict="0">
                <anchor moveWithCells="1" sizeWithCells="1">
                  <from>
                    <xdr:col>20</xdr:col>
                    <xdr:colOff>9525</xdr:colOff>
                    <xdr:row>57</xdr:row>
                    <xdr:rowOff>28575</xdr:rowOff>
                  </from>
                  <to>
                    <xdr:col>20</xdr:col>
                    <xdr:colOff>200025</xdr:colOff>
                    <xdr:row>58</xdr:row>
                    <xdr:rowOff>0</xdr:rowOff>
                  </to>
                </anchor>
              </controlPr>
            </control>
          </mc:Choice>
        </mc:AlternateContent>
        <mc:AlternateContent xmlns:mc="http://schemas.openxmlformats.org/markup-compatibility/2006">
          <mc:Choice Requires="x14">
            <control shapeId="3903" r:id="rId303" name="Spinner 1855">
              <controlPr defaultSize="0" autoPict="0">
                <anchor moveWithCells="1" sizeWithCells="1">
                  <from>
                    <xdr:col>20</xdr:col>
                    <xdr:colOff>9525</xdr:colOff>
                    <xdr:row>58</xdr:row>
                    <xdr:rowOff>19050</xdr:rowOff>
                  </from>
                  <to>
                    <xdr:col>20</xdr:col>
                    <xdr:colOff>200025</xdr:colOff>
                    <xdr:row>58</xdr:row>
                    <xdr:rowOff>266700</xdr:rowOff>
                  </to>
                </anchor>
              </controlPr>
            </control>
          </mc:Choice>
        </mc:AlternateContent>
        <mc:AlternateContent xmlns:mc="http://schemas.openxmlformats.org/markup-compatibility/2006">
          <mc:Choice Requires="x14">
            <control shapeId="3904" r:id="rId304" name="Spinner 1856">
              <controlPr defaultSize="0" autoPict="0">
                <anchor moveWithCells="1" sizeWithCells="1">
                  <from>
                    <xdr:col>20</xdr:col>
                    <xdr:colOff>9525</xdr:colOff>
                    <xdr:row>5</xdr:row>
                    <xdr:rowOff>9525</xdr:rowOff>
                  </from>
                  <to>
                    <xdr:col>20</xdr:col>
                    <xdr:colOff>219075</xdr:colOff>
                    <xdr:row>5</xdr:row>
                    <xdr:rowOff>257175</xdr:rowOff>
                  </to>
                </anchor>
              </controlPr>
            </control>
          </mc:Choice>
        </mc:AlternateContent>
        <mc:AlternateContent xmlns:mc="http://schemas.openxmlformats.org/markup-compatibility/2006">
          <mc:Choice Requires="x14">
            <control shapeId="3905" r:id="rId305" name="Spinner 1857">
              <controlPr defaultSize="0" autoPict="0">
                <anchor moveWithCells="1" sizeWithCells="1">
                  <from>
                    <xdr:col>20</xdr:col>
                    <xdr:colOff>9525</xdr:colOff>
                    <xdr:row>59</xdr:row>
                    <xdr:rowOff>9525</xdr:rowOff>
                  </from>
                  <to>
                    <xdr:col>20</xdr:col>
                    <xdr:colOff>200025</xdr:colOff>
                    <xdr:row>59</xdr:row>
                    <xdr:rowOff>142875</xdr:rowOff>
                  </to>
                </anchor>
              </controlPr>
            </control>
          </mc:Choice>
        </mc:AlternateContent>
        <mc:AlternateContent xmlns:mc="http://schemas.openxmlformats.org/markup-compatibility/2006">
          <mc:Choice Requires="x14">
            <control shapeId="3906" r:id="rId306" name="Spinner 1858">
              <controlPr defaultSize="0" autoPict="0">
                <anchor moveWithCells="1" sizeWithCells="1">
                  <from>
                    <xdr:col>20</xdr:col>
                    <xdr:colOff>9525</xdr:colOff>
                    <xdr:row>60</xdr:row>
                    <xdr:rowOff>19050</xdr:rowOff>
                  </from>
                  <to>
                    <xdr:col>20</xdr:col>
                    <xdr:colOff>200025</xdr:colOff>
                    <xdr:row>60</xdr:row>
                    <xdr:rowOff>266700</xdr:rowOff>
                  </to>
                </anchor>
              </controlPr>
            </control>
          </mc:Choice>
        </mc:AlternateContent>
        <mc:AlternateContent xmlns:mc="http://schemas.openxmlformats.org/markup-compatibility/2006">
          <mc:Choice Requires="x14">
            <control shapeId="3907" r:id="rId307" name="Spinner 1859">
              <controlPr defaultSize="0" autoPict="0">
                <anchor moveWithCells="1" sizeWithCells="1">
                  <from>
                    <xdr:col>20</xdr:col>
                    <xdr:colOff>9525</xdr:colOff>
                    <xdr:row>61</xdr:row>
                    <xdr:rowOff>9525</xdr:rowOff>
                  </from>
                  <to>
                    <xdr:col>20</xdr:col>
                    <xdr:colOff>200025</xdr:colOff>
                    <xdr:row>61</xdr:row>
                    <xdr:rowOff>142875</xdr:rowOff>
                  </to>
                </anchor>
              </controlPr>
            </control>
          </mc:Choice>
        </mc:AlternateContent>
        <mc:AlternateContent xmlns:mc="http://schemas.openxmlformats.org/markup-compatibility/2006">
          <mc:Choice Requires="x14">
            <control shapeId="3908" r:id="rId308" name="Spinner 1860">
              <controlPr defaultSize="0" autoPict="0">
                <anchor moveWithCells="1" sizeWithCells="1">
                  <from>
                    <xdr:col>20</xdr:col>
                    <xdr:colOff>9525</xdr:colOff>
                    <xdr:row>62</xdr:row>
                    <xdr:rowOff>9525</xdr:rowOff>
                  </from>
                  <to>
                    <xdr:col>20</xdr:col>
                    <xdr:colOff>200025</xdr:colOff>
                    <xdr:row>62</xdr:row>
                    <xdr:rowOff>142875</xdr:rowOff>
                  </to>
                </anchor>
              </controlPr>
            </control>
          </mc:Choice>
        </mc:AlternateContent>
        <mc:AlternateContent xmlns:mc="http://schemas.openxmlformats.org/markup-compatibility/2006">
          <mc:Choice Requires="x14">
            <control shapeId="3909" r:id="rId309" name="Spinner 1861">
              <controlPr defaultSize="0" autoPict="0">
                <anchor moveWithCells="1" sizeWithCells="1">
                  <from>
                    <xdr:col>20</xdr:col>
                    <xdr:colOff>9525</xdr:colOff>
                    <xdr:row>7</xdr:row>
                    <xdr:rowOff>9525</xdr:rowOff>
                  </from>
                  <to>
                    <xdr:col>20</xdr:col>
                    <xdr:colOff>200025</xdr:colOff>
                    <xdr:row>7</xdr:row>
                    <xdr:rowOff>142875</xdr:rowOff>
                  </to>
                </anchor>
              </controlPr>
            </control>
          </mc:Choice>
        </mc:AlternateContent>
        <mc:AlternateContent xmlns:mc="http://schemas.openxmlformats.org/markup-compatibility/2006">
          <mc:Choice Requires="x14">
            <control shapeId="3910" r:id="rId310" name="Spinner 1862">
              <controlPr defaultSize="0" autoPict="0">
                <anchor moveWithCells="1" sizeWithCells="1">
                  <from>
                    <xdr:col>20</xdr:col>
                    <xdr:colOff>9525</xdr:colOff>
                    <xdr:row>63</xdr:row>
                    <xdr:rowOff>9525</xdr:rowOff>
                  </from>
                  <to>
                    <xdr:col>20</xdr:col>
                    <xdr:colOff>200025</xdr:colOff>
                    <xdr:row>63</xdr:row>
                    <xdr:rowOff>142875</xdr:rowOff>
                  </to>
                </anchor>
              </controlPr>
            </control>
          </mc:Choice>
        </mc:AlternateContent>
        <mc:AlternateContent xmlns:mc="http://schemas.openxmlformats.org/markup-compatibility/2006">
          <mc:Choice Requires="x14">
            <control shapeId="3911" r:id="rId311" name="Spinner 1863">
              <controlPr defaultSize="0" autoPict="0">
                <anchor moveWithCells="1" sizeWithCells="1">
                  <from>
                    <xdr:col>20</xdr:col>
                    <xdr:colOff>9525</xdr:colOff>
                    <xdr:row>64</xdr:row>
                    <xdr:rowOff>9525</xdr:rowOff>
                  </from>
                  <to>
                    <xdr:col>20</xdr:col>
                    <xdr:colOff>200025</xdr:colOff>
                    <xdr:row>64</xdr:row>
                    <xdr:rowOff>142875</xdr:rowOff>
                  </to>
                </anchor>
              </controlPr>
            </control>
          </mc:Choice>
        </mc:AlternateContent>
        <mc:AlternateContent xmlns:mc="http://schemas.openxmlformats.org/markup-compatibility/2006">
          <mc:Choice Requires="x14">
            <control shapeId="3912" r:id="rId312" name="Spinner 1864">
              <controlPr defaultSize="0" autoPict="0">
                <anchor moveWithCells="1" sizeWithCells="1">
                  <from>
                    <xdr:col>20</xdr:col>
                    <xdr:colOff>9525</xdr:colOff>
                    <xdr:row>65</xdr:row>
                    <xdr:rowOff>9525</xdr:rowOff>
                  </from>
                  <to>
                    <xdr:col>20</xdr:col>
                    <xdr:colOff>200025</xdr:colOff>
                    <xdr:row>65</xdr:row>
                    <xdr:rowOff>142875</xdr:rowOff>
                  </to>
                </anchor>
              </controlPr>
            </control>
          </mc:Choice>
        </mc:AlternateContent>
        <mc:AlternateContent xmlns:mc="http://schemas.openxmlformats.org/markup-compatibility/2006">
          <mc:Choice Requires="x14">
            <control shapeId="3913" r:id="rId313" name="Spinner 1865">
              <controlPr defaultSize="0" autoPict="0">
                <anchor moveWithCells="1" sizeWithCells="1">
                  <from>
                    <xdr:col>20</xdr:col>
                    <xdr:colOff>9525</xdr:colOff>
                    <xdr:row>66</xdr:row>
                    <xdr:rowOff>9525</xdr:rowOff>
                  </from>
                  <to>
                    <xdr:col>20</xdr:col>
                    <xdr:colOff>200025</xdr:colOff>
                    <xdr:row>66</xdr:row>
                    <xdr:rowOff>142875</xdr:rowOff>
                  </to>
                </anchor>
              </controlPr>
            </control>
          </mc:Choice>
        </mc:AlternateContent>
        <mc:AlternateContent xmlns:mc="http://schemas.openxmlformats.org/markup-compatibility/2006">
          <mc:Choice Requires="x14">
            <control shapeId="3914" r:id="rId314" name="Spinner 1866">
              <controlPr defaultSize="0" autoPict="0">
                <anchor moveWithCells="1" sizeWithCells="1">
                  <from>
                    <xdr:col>20</xdr:col>
                    <xdr:colOff>9525</xdr:colOff>
                    <xdr:row>67</xdr:row>
                    <xdr:rowOff>9525</xdr:rowOff>
                  </from>
                  <to>
                    <xdr:col>20</xdr:col>
                    <xdr:colOff>200025</xdr:colOff>
                    <xdr:row>67</xdr:row>
                    <xdr:rowOff>142875</xdr:rowOff>
                  </to>
                </anchor>
              </controlPr>
            </control>
          </mc:Choice>
        </mc:AlternateContent>
        <mc:AlternateContent xmlns:mc="http://schemas.openxmlformats.org/markup-compatibility/2006">
          <mc:Choice Requires="x14">
            <control shapeId="3915" r:id="rId315" name="Spinner 1867">
              <controlPr defaultSize="0" autoPict="0">
                <anchor moveWithCells="1" sizeWithCells="1">
                  <from>
                    <xdr:col>20</xdr:col>
                    <xdr:colOff>9525</xdr:colOff>
                    <xdr:row>68</xdr:row>
                    <xdr:rowOff>9525</xdr:rowOff>
                  </from>
                  <to>
                    <xdr:col>20</xdr:col>
                    <xdr:colOff>200025</xdr:colOff>
                    <xdr:row>68</xdr:row>
                    <xdr:rowOff>142875</xdr:rowOff>
                  </to>
                </anchor>
              </controlPr>
            </control>
          </mc:Choice>
        </mc:AlternateContent>
        <mc:AlternateContent xmlns:mc="http://schemas.openxmlformats.org/markup-compatibility/2006">
          <mc:Choice Requires="x14">
            <control shapeId="3916" r:id="rId316" name="Spinner 1868">
              <controlPr defaultSize="0" autoPict="0">
                <anchor moveWithCells="1" sizeWithCells="1">
                  <from>
                    <xdr:col>20</xdr:col>
                    <xdr:colOff>9525</xdr:colOff>
                    <xdr:row>69</xdr:row>
                    <xdr:rowOff>9525</xdr:rowOff>
                  </from>
                  <to>
                    <xdr:col>20</xdr:col>
                    <xdr:colOff>200025</xdr:colOff>
                    <xdr:row>69</xdr:row>
                    <xdr:rowOff>142875</xdr:rowOff>
                  </to>
                </anchor>
              </controlPr>
            </control>
          </mc:Choice>
        </mc:AlternateContent>
        <mc:AlternateContent xmlns:mc="http://schemas.openxmlformats.org/markup-compatibility/2006">
          <mc:Choice Requires="x14">
            <control shapeId="3917" r:id="rId317" name="Spinner 1869">
              <controlPr defaultSize="0" autoPict="0">
                <anchor moveWithCells="1" sizeWithCells="1">
                  <from>
                    <xdr:col>20</xdr:col>
                    <xdr:colOff>9525</xdr:colOff>
                    <xdr:row>70</xdr:row>
                    <xdr:rowOff>9525</xdr:rowOff>
                  </from>
                  <to>
                    <xdr:col>20</xdr:col>
                    <xdr:colOff>200025</xdr:colOff>
                    <xdr:row>70</xdr:row>
                    <xdr:rowOff>142875</xdr:rowOff>
                  </to>
                </anchor>
              </controlPr>
            </control>
          </mc:Choice>
        </mc:AlternateContent>
        <mc:AlternateContent xmlns:mc="http://schemas.openxmlformats.org/markup-compatibility/2006">
          <mc:Choice Requires="x14">
            <control shapeId="3918" r:id="rId318" name="Spinner 1870">
              <controlPr defaultSize="0" autoPict="0">
                <anchor moveWithCells="1" sizeWithCells="1">
                  <from>
                    <xdr:col>20</xdr:col>
                    <xdr:colOff>9525</xdr:colOff>
                    <xdr:row>71</xdr:row>
                    <xdr:rowOff>19050</xdr:rowOff>
                  </from>
                  <to>
                    <xdr:col>20</xdr:col>
                    <xdr:colOff>200025</xdr:colOff>
                    <xdr:row>71</xdr:row>
                    <xdr:rowOff>266700</xdr:rowOff>
                  </to>
                </anchor>
              </controlPr>
            </control>
          </mc:Choice>
        </mc:AlternateContent>
        <mc:AlternateContent xmlns:mc="http://schemas.openxmlformats.org/markup-compatibility/2006">
          <mc:Choice Requires="x14">
            <control shapeId="3919" r:id="rId319" name="Spinner 1871">
              <controlPr defaultSize="0" autoPict="0">
                <anchor moveWithCells="1" sizeWithCells="1">
                  <from>
                    <xdr:col>20</xdr:col>
                    <xdr:colOff>9525</xdr:colOff>
                    <xdr:row>72</xdr:row>
                    <xdr:rowOff>9525</xdr:rowOff>
                  </from>
                  <to>
                    <xdr:col>20</xdr:col>
                    <xdr:colOff>200025</xdr:colOff>
                    <xdr:row>72</xdr:row>
                    <xdr:rowOff>142875</xdr:rowOff>
                  </to>
                </anchor>
              </controlPr>
            </control>
          </mc:Choice>
        </mc:AlternateContent>
        <mc:AlternateContent xmlns:mc="http://schemas.openxmlformats.org/markup-compatibility/2006">
          <mc:Choice Requires="x14">
            <control shapeId="3920" r:id="rId320" name="Spinner 1872">
              <controlPr defaultSize="0" autoPict="0">
                <anchor moveWithCells="1" sizeWithCells="1">
                  <from>
                    <xdr:col>20</xdr:col>
                    <xdr:colOff>9525</xdr:colOff>
                    <xdr:row>73</xdr:row>
                    <xdr:rowOff>9525</xdr:rowOff>
                  </from>
                  <to>
                    <xdr:col>20</xdr:col>
                    <xdr:colOff>200025</xdr:colOff>
                    <xdr:row>73</xdr:row>
                    <xdr:rowOff>142875</xdr:rowOff>
                  </to>
                </anchor>
              </controlPr>
            </control>
          </mc:Choice>
        </mc:AlternateContent>
        <mc:AlternateContent xmlns:mc="http://schemas.openxmlformats.org/markup-compatibility/2006">
          <mc:Choice Requires="x14">
            <control shapeId="3921" r:id="rId321" name="Spinner 1873">
              <controlPr defaultSize="0" autoPict="0">
                <anchor moveWithCells="1" sizeWithCells="1">
                  <from>
                    <xdr:col>20</xdr:col>
                    <xdr:colOff>9525</xdr:colOff>
                    <xdr:row>74</xdr:row>
                    <xdr:rowOff>9525</xdr:rowOff>
                  </from>
                  <to>
                    <xdr:col>20</xdr:col>
                    <xdr:colOff>200025</xdr:colOff>
                    <xdr:row>74</xdr:row>
                    <xdr:rowOff>142875</xdr:rowOff>
                  </to>
                </anchor>
              </controlPr>
            </control>
          </mc:Choice>
        </mc:AlternateContent>
        <mc:AlternateContent xmlns:mc="http://schemas.openxmlformats.org/markup-compatibility/2006">
          <mc:Choice Requires="x14">
            <control shapeId="3922" r:id="rId322" name="Spinner 1874">
              <controlPr defaultSize="0" autoPict="0">
                <anchor moveWithCells="1" sizeWithCells="1">
                  <from>
                    <xdr:col>20</xdr:col>
                    <xdr:colOff>0</xdr:colOff>
                    <xdr:row>75</xdr:row>
                    <xdr:rowOff>9525</xdr:rowOff>
                  </from>
                  <to>
                    <xdr:col>20</xdr:col>
                    <xdr:colOff>190500</xdr:colOff>
                    <xdr:row>76</xdr:row>
                    <xdr:rowOff>0</xdr:rowOff>
                  </to>
                </anchor>
              </controlPr>
            </control>
          </mc:Choice>
        </mc:AlternateContent>
        <mc:AlternateContent xmlns:mc="http://schemas.openxmlformats.org/markup-compatibility/2006">
          <mc:Choice Requires="x14">
            <control shapeId="3923" r:id="rId323" name="Spinner 1875">
              <controlPr defaultSize="0" autoPict="0">
                <anchor moveWithCells="1" sizeWithCells="1">
                  <from>
                    <xdr:col>20</xdr:col>
                    <xdr:colOff>0</xdr:colOff>
                    <xdr:row>76</xdr:row>
                    <xdr:rowOff>28575</xdr:rowOff>
                  </from>
                  <to>
                    <xdr:col>20</xdr:col>
                    <xdr:colOff>190500</xdr:colOff>
                    <xdr:row>77</xdr:row>
                    <xdr:rowOff>0</xdr:rowOff>
                  </to>
                </anchor>
              </controlPr>
            </control>
          </mc:Choice>
        </mc:AlternateContent>
        <mc:AlternateContent xmlns:mc="http://schemas.openxmlformats.org/markup-compatibility/2006">
          <mc:Choice Requires="x14">
            <control shapeId="3944" r:id="rId324" name="Spinner 1896">
              <controlPr defaultSize="0" autoPict="0">
                <anchor moveWithCells="1" sizeWithCells="1">
                  <from>
                    <xdr:col>20</xdr:col>
                    <xdr:colOff>28575</xdr:colOff>
                    <xdr:row>77</xdr:row>
                    <xdr:rowOff>9525</xdr:rowOff>
                  </from>
                  <to>
                    <xdr:col>20</xdr:col>
                    <xdr:colOff>219075</xdr:colOff>
                    <xdr:row>77</xdr:row>
                    <xdr:rowOff>142875</xdr:rowOff>
                  </to>
                </anchor>
              </controlPr>
            </control>
          </mc:Choice>
        </mc:AlternateContent>
        <mc:AlternateContent xmlns:mc="http://schemas.openxmlformats.org/markup-compatibility/2006">
          <mc:Choice Requires="x14">
            <control shapeId="3945" r:id="rId325" name="Spinner 1897">
              <controlPr defaultSize="0" autoPict="0">
                <anchor moveWithCells="1" sizeWithCells="1">
                  <from>
                    <xdr:col>18</xdr:col>
                    <xdr:colOff>104775</xdr:colOff>
                    <xdr:row>24</xdr:row>
                    <xdr:rowOff>152400</xdr:rowOff>
                  </from>
                  <to>
                    <xdr:col>18</xdr:col>
                    <xdr:colOff>342900</xdr:colOff>
                    <xdr:row>26</xdr:row>
                    <xdr:rowOff>76200</xdr:rowOff>
                  </to>
                </anchor>
              </controlPr>
            </control>
          </mc:Choice>
        </mc:AlternateContent>
        <mc:AlternateContent xmlns:mc="http://schemas.openxmlformats.org/markup-compatibility/2006">
          <mc:Choice Requires="x14">
            <control shapeId="3946" r:id="rId326" name="Check Box 1898">
              <controlPr defaultSize="0" autoFill="0" autoLine="0" autoPict="0">
                <anchor moveWithCells="1">
                  <from>
                    <xdr:col>7</xdr:col>
                    <xdr:colOff>142875</xdr:colOff>
                    <xdr:row>867</xdr:row>
                    <xdr:rowOff>219075</xdr:rowOff>
                  </from>
                  <to>
                    <xdr:col>7</xdr:col>
                    <xdr:colOff>533400</xdr:colOff>
                    <xdr:row>867</xdr:row>
                    <xdr:rowOff>409575</xdr:rowOff>
                  </to>
                </anchor>
              </controlPr>
            </control>
          </mc:Choice>
        </mc:AlternateContent>
        <mc:AlternateContent xmlns:mc="http://schemas.openxmlformats.org/markup-compatibility/2006">
          <mc:Choice Requires="x14">
            <control shapeId="3948" r:id="rId327" name="Check Box 1900">
              <controlPr defaultSize="0" autoFill="0" autoLine="0" autoPict="0">
                <anchor moveWithCells="1">
                  <from>
                    <xdr:col>7</xdr:col>
                    <xdr:colOff>142875</xdr:colOff>
                    <xdr:row>866</xdr:row>
                    <xdr:rowOff>200025</xdr:rowOff>
                  </from>
                  <to>
                    <xdr:col>7</xdr:col>
                    <xdr:colOff>447675</xdr:colOff>
                    <xdr:row>866</xdr:row>
                    <xdr:rowOff>457200</xdr:rowOff>
                  </to>
                </anchor>
              </controlPr>
            </control>
          </mc:Choice>
        </mc:AlternateContent>
        <mc:AlternateContent xmlns:mc="http://schemas.openxmlformats.org/markup-compatibility/2006">
          <mc:Choice Requires="x14">
            <control shapeId="8650" r:id="rId328" name="Spinner 2506">
              <controlPr defaultSize="0" autoPict="0">
                <anchor moveWithCells="1" sizeWithCells="1">
                  <from>
                    <xdr:col>12</xdr:col>
                    <xdr:colOff>28575</xdr:colOff>
                    <xdr:row>234</xdr:row>
                    <xdr:rowOff>0</xdr:rowOff>
                  </from>
                  <to>
                    <xdr:col>12</xdr:col>
                    <xdr:colOff>247650</xdr:colOff>
                    <xdr:row>234</xdr:row>
                    <xdr:rowOff>0</xdr:rowOff>
                  </to>
                </anchor>
              </controlPr>
            </control>
          </mc:Choice>
        </mc:AlternateContent>
        <mc:AlternateContent xmlns:mc="http://schemas.openxmlformats.org/markup-compatibility/2006">
          <mc:Choice Requires="x14">
            <control shapeId="8651" r:id="rId329" name="Spinner 2507">
              <controlPr defaultSize="0" autoPict="0">
                <anchor moveWithCells="1" sizeWithCells="1">
                  <from>
                    <xdr:col>12</xdr:col>
                    <xdr:colOff>28575</xdr:colOff>
                    <xdr:row>241</xdr:row>
                    <xdr:rowOff>0</xdr:rowOff>
                  </from>
                  <to>
                    <xdr:col>12</xdr:col>
                    <xdr:colOff>276225</xdr:colOff>
                    <xdr:row>241</xdr:row>
                    <xdr:rowOff>0</xdr:rowOff>
                  </to>
                </anchor>
              </controlPr>
            </control>
          </mc:Choice>
        </mc:AlternateContent>
        <mc:AlternateContent xmlns:mc="http://schemas.openxmlformats.org/markup-compatibility/2006">
          <mc:Choice Requires="x14">
            <control shapeId="8652" r:id="rId330" name="Spinner 2508">
              <controlPr defaultSize="0" autoPict="0">
                <anchor moveWithCells="1" sizeWithCells="1">
                  <from>
                    <xdr:col>12</xdr:col>
                    <xdr:colOff>28575</xdr:colOff>
                    <xdr:row>246</xdr:row>
                    <xdr:rowOff>0</xdr:rowOff>
                  </from>
                  <to>
                    <xdr:col>12</xdr:col>
                    <xdr:colOff>276225</xdr:colOff>
                    <xdr:row>246</xdr:row>
                    <xdr:rowOff>0</xdr:rowOff>
                  </to>
                </anchor>
              </controlPr>
            </control>
          </mc:Choice>
        </mc:AlternateContent>
        <mc:AlternateContent xmlns:mc="http://schemas.openxmlformats.org/markup-compatibility/2006">
          <mc:Choice Requires="x14">
            <control shapeId="8653" r:id="rId331" name="Drop Down 2509">
              <controlPr defaultSize="0" autoLine="0" autoPict="0">
                <anchor moveWithCells="1">
                  <from>
                    <xdr:col>80</xdr:col>
                    <xdr:colOff>66675</xdr:colOff>
                    <xdr:row>268</xdr:row>
                    <xdr:rowOff>28575</xdr:rowOff>
                  </from>
                  <to>
                    <xdr:col>81</xdr:col>
                    <xdr:colOff>47625</xdr:colOff>
                    <xdr:row>269</xdr:row>
                    <xdr:rowOff>19050</xdr:rowOff>
                  </to>
                </anchor>
              </controlPr>
            </control>
          </mc:Choice>
        </mc:AlternateContent>
        <mc:AlternateContent xmlns:mc="http://schemas.openxmlformats.org/markup-compatibility/2006">
          <mc:Choice Requires="x14">
            <control shapeId="8656" r:id="rId332" name="Drop Down 2512">
              <controlPr defaultSize="0" autoLine="0" autoPict="0">
                <anchor moveWithCells="1">
                  <from>
                    <xdr:col>81</xdr:col>
                    <xdr:colOff>104775</xdr:colOff>
                    <xdr:row>268</xdr:row>
                    <xdr:rowOff>47625</xdr:rowOff>
                  </from>
                  <to>
                    <xdr:col>82</xdr:col>
                    <xdr:colOff>28575</xdr:colOff>
                    <xdr:row>269</xdr:row>
                    <xdr:rowOff>19050</xdr:rowOff>
                  </to>
                </anchor>
              </controlPr>
            </control>
          </mc:Choice>
        </mc:AlternateContent>
        <mc:AlternateContent xmlns:mc="http://schemas.openxmlformats.org/markup-compatibility/2006">
          <mc:Choice Requires="x14">
            <control shapeId="8699" r:id="rId333" name="Check Box 2555">
              <controlPr defaultSize="0" autoFill="0" autoLine="0" autoPict="0">
                <anchor moveWithCells="1">
                  <from>
                    <xdr:col>14</xdr:col>
                    <xdr:colOff>152400</xdr:colOff>
                    <xdr:row>27</xdr:row>
                    <xdr:rowOff>142875</xdr:rowOff>
                  </from>
                  <to>
                    <xdr:col>14</xdr:col>
                    <xdr:colOff>457200</xdr:colOff>
                    <xdr:row>29</xdr:row>
                    <xdr:rowOff>38100</xdr:rowOff>
                  </to>
                </anchor>
              </controlPr>
            </control>
          </mc:Choice>
        </mc:AlternateContent>
        <mc:AlternateContent xmlns:mc="http://schemas.openxmlformats.org/markup-compatibility/2006">
          <mc:Choice Requires="x14">
            <control shapeId="8700" r:id="rId334" name="Check Box 2556">
              <controlPr defaultSize="0" autoFill="0" autoLine="0" autoPict="0">
                <anchor moveWithCells="1">
                  <from>
                    <xdr:col>14</xdr:col>
                    <xdr:colOff>152400</xdr:colOff>
                    <xdr:row>28</xdr:row>
                    <xdr:rowOff>123825</xdr:rowOff>
                  </from>
                  <to>
                    <xdr:col>14</xdr:col>
                    <xdr:colOff>457200</xdr:colOff>
                    <xdr:row>30</xdr:row>
                    <xdr:rowOff>9525</xdr:rowOff>
                  </to>
                </anchor>
              </controlPr>
            </control>
          </mc:Choice>
        </mc:AlternateContent>
        <mc:AlternateContent xmlns:mc="http://schemas.openxmlformats.org/markup-compatibility/2006">
          <mc:Choice Requires="x14">
            <control shapeId="8701" r:id="rId335" name="Check Box 2557">
              <controlPr defaultSize="0" autoFill="0" autoLine="0" autoPict="0">
                <anchor moveWithCells="1">
                  <from>
                    <xdr:col>14</xdr:col>
                    <xdr:colOff>152400</xdr:colOff>
                    <xdr:row>29</xdr:row>
                    <xdr:rowOff>161925</xdr:rowOff>
                  </from>
                  <to>
                    <xdr:col>14</xdr:col>
                    <xdr:colOff>457200</xdr:colOff>
                    <xdr:row>31</xdr:row>
                    <xdr:rowOff>57150</xdr:rowOff>
                  </to>
                </anchor>
              </controlPr>
            </control>
          </mc:Choice>
        </mc:AlternateContent>
        <mc:AlternateContent xmlns:mc="http://schemas.openxmlformats.org/markup-compatibility/2006">
          <mc:Choice Requires="x14">
            <control shapeId="8702" r:id="rId336" name="Check Box 2558">
              <controlPr defaultSize="0" autoFill="0" autoLine="0" autoPict="0">
                <anchor moveWithCells="1">
                  <from>
                    <xdr:col>14</xdr:col>
                    <xdr:colOff>142875</xdr:colOff>
                    <xdr:row>30</xdr:row>
                    <xdr:rowOff>133350</xdr:rowOff>
                  </from>
                  <to>
                    <xdr:col>14</xdr:col>
                    <xdr:colOff>447675</xdr:colOff>
                    <xdr:row>32</xdr:row>
                    <xdr:rowOff>28575</xdr:rowOff>
                  </to>
                </anchor>
              </controlPr>
            </control>
          </mc:Choice>
        </mc:AlternateContent>
        <mc:AlternateContent xmlns:mc="http://schemas.openxmlformats.org/markup-compatibility/2006">
          <mc:Choice Requires="x14">
            <control shapeId="8703" r:id="rId337" name="Check Box 2559">
              <controlPr defaultSize="0" autoFill="0" autoLine="0" autoPict="0">
                <anchor moveWithCells="1">
                  <from>
                    <xdr:col>14</xdr:col>
                    <xdr:colOff>142875</xdr:colOff>
                    <xdr:row>32</xdr:row>
                    <xdr:rowOff>133350</xdr:rowOff>
                  </from>
                  <to>
                    <xdr:col>14</xdr:col>
                    <xdr:colOff>447675</xdr:colOff>
                    <xdr:row>34</xdr:row>
                    <xdr:rowOff>28575</xdr:rowOff>
                  </to>
                </anchor>
              </controlPr>
            </control>
          </mc:Choice>
        </mc:AlternateContent>
        <mc:AlternateContent xmlns:mc="http://schemas.openxmlformats.org/markup-compatibility/2006">
          <mc:Choice Requires="x14">
            <control shapeId="8704" r:id="rId338" name="Check Box 2560">
              <controlPr defaultSize="0" autoFill="0" autoLine="0" autoPict="0">
                <anchor moveWithCells="1">
                  <from>
                    <xdr:col>14</xdr:col>
                    <xdr:colOff>142875</xdr:colOff>
                    <xdr:row>32</xdr:row>
                    <xdr:rowOff>133350</xdr:rowOff>
                  </from>
                  <to>
                    <xdr:col>14</xdr:col>
                    <xdr:colOff>447675</xdr:colOff>
                    <xdr:row>34</xdr:row>
                    <xdr:rowOff>28575</xdr:rowOff>
                  </to>
                </anchor>
              </controlPr>
            </control>
          </mc:Choice>
        </mc:AlternateContent>
        <mc:AlternateContent xmlns:mc="http://schemas.openxmlformats.org/markup-compatibility/2006">
          <mc:Choice Requires="x14">
            <control shapeId="8705" r:id="rId339" name="Check Box 2561">
              <controlPr defaultSize="0" autoFill="0" autoLine="0" autoPict="0">
                <anchor moveWithCells="1">
                  <from>
                    <xdr:col>14</xdr:col>
                    <xdr:colOff>152400</xdr:colOff>
                    <xdr:row>31</xdr:row>
                    <xdr:rowOff>104775</xdr:rowOff>
                  </from>
                  <to>
                    <xdr:col>14</xdr:col>
                    <xdr:colOff>457200</xdr:colOff>
                    <xdr:row>33</xdr:row>
                    <xdr:rowOff>38100</xdr:rowOff>
                  </to>
                </anchor>
              </controlPr>
            </control>
          </mc:Choice>
        </mc:AlternateContent>
        <mc:AlternateContent xmlns:mc="http://schemas.openxmlformats.org/markup-compatibility/2006">
          <mc:Choice Requires="x14">
            <control shapeId="8706" r:id="rId340" name="Check Box 2562">
              <controlPr defaultSize="0" autoFill="0" autoLine="0" autoPict="0">
                <anchor moveWithCells="1">
                  <from>
                    <xdr:col>14</xdr:col>
                    <xdr:colOff>133350</xdr:colOff>
                    <xdr:row>37</xdr:row>
                    <xdr:rowOff>0</xdr:rowOff>
                  </from>
                  <to>
                    <xdr:col>14</xdr:col>
                    <xdr:colOff>438150</xdr:colOff>
                    <xdr:row>38</xdr:row>
                    <xdr:rowOff>57150</xdr:rowOff>
                  </to>
                </anchor>
              </controlPr>
            </control>
          </mc:Choice>
        </mc:AlternateContent>
        <mc:AlternateContent xmlns:mc="http://schemas.openxmlformats.org/markup-compatibility/2006">
          <mc:Choice Requires="x14">
            <control shapeId="8707" r:id="rId341" name="Check Box 2563">
              <controlPr defaultSize="0" autoFill="0" autoLine="0" autoPict="0">
                <anchor moveWithCells="1">
                  <from>
                    <xdr:col>14</xdr:col>
                    <xdr:colOff>142875</xdr:colOff>
                    <xdr:row>33</xdr:row>
                    <xdr:rowOff>114300</xdr:rowOff>
                  </from>
                  <to>
                    <xdr:col>14</xdr:col>
                    <xdr:colOff>447675</xdr:colOff>
                    <xdr:row>35</xdr:row>
                    <xdr:rowOff>9525</xdr:rowOff>
                  </to>
                </anchor>
              </controlPr>
            </control>
          </mc:Choice>
        </mc:AlternateContent>
        <mc:AlternateContent xmlns:mc="http://schemas.openxmlformats.org/markup-compatibility/2006">
          <mc:Choice Requires="x14">
            <control shapeId="8708" r:id="rId342" name="Check Box 2564">
              <controlPr defaultSize="0" autoFill="0" autoLine="0" autoPict="0">
                <anchor moveWithCells="1">
                  <from>
                    <xdr:col>14</xdr:col>
                    <xdr:colOff>133350</xdr:colOff>
                    <xdr:row>35</xdr:row>
                    <xdr:rowOff>0</xdr:rowOff>
                  </from>
                  <to>
                    <xdr:col>14</xdr:col>
                    <xdr:colOff>438150</xdr:colOff>
                    <xdr:row>36</xdr:row>
                    <xdr:rowOff>57150</xdr:rowOff>
                  </to>
                </anchor>
              </controlPr>
            </control>
          </mc:Choice>
        </mc:AlternateContent>
        <mc:AlternateContent xmlns:mc="http://schemas.openxmlformats.org/markup-compatibility/2006">
          <mc:Choice Requires="x14">
            <control shapeId="8709" r:id="rId343" name="Check Box 2565">
              <controlPr defaultSize="0" autoFill="0" autoLine="0" autoPict="0">
                <anchor moveWithCells="1">
                  <from>
                    <xdr:col>14</xdr:col>
                    <xdr:colOff>133350</xdr:colOff>
                    <xdr:row>36</xdr:row>
                    <xdr:rowOff>0</xdr:rowOff>
                  </from>
                  <to>
                    <xdr:col>14</xdr:col>
                    <xdr:colOff>438150</xdr:colOff>
                    <xdr:row>37</xdr:row>
                    <xdr:rowOff>57150</xdr:rowOff>
                  </to>
                </anchor>
              </controlPr>
            </control>
          </mc:Choice>
        </mc:AlternateContent>
        <mc:AlternateContent xmlns:mc="http://schemas.openxmlformats.org/markup-compatibility/2006">
          <mc:Choice Requires="x14">
            <control shapeId="8710" r:id="rId344" name="Check Box 2566">
              <controlPr defaultSize="0" autoFill="0" autoLine="0" autoPict="0">
                <anchor moveWithCells="1">
                  <from>
                    <xdr:col>14</xdr:col>
                    <xdr:colOff>133350</xdr:colOff>
                    <xdr:row>38</xdr:row>
                    <xdr:rowOff>0</xdr:rowOff>
                  </from>
                  <to>
                    <xdr:col>14</xdr:col>
                    <xdr:colOff>438150</xdr:colOff>
                    <xdr:row>39</xdr:row>
                    <xdr:rowOff>57150</xdr:rowOff>
                  </to>
                </anchor>
              </controlPr>
            </control>
          </mc:Choice>
        </mc:AlternateContent>
        <mc:AlternateContent xmlns:mc="http://schemas.openxmlformats.org/markup-compatibility/2006">
          <mc:Choice Requires="x14">
            <control shapeId="8711" r:id="rId345" name="Check Box 2567">
              <controlPr defaultSize="0" autoFill="0" autoLine="0" autoPict="0">
                <anchor moveWithCells="1">
                  <from>
                    <xdr:col>14</xdr:col>
                    <xdr:colOff>133350</xdr:colOff>
                    <xdr:row>39</xdr:row>
                    <xdr:rowOff>0</xdr:rowOff>
                  </from>
                  <to>
                    <xdr:col>14</xdr:col>
                    <xdr:colOff>438150</xdr:colOff>
                    <xdr:row>40</xdr:row>
                    <xdr:rowOff>57150</xdr:rowOff>
                  </to>
                </anchor>
              </controlPr>
            </control>
          </mc:Choice>
        </mc:AlternateContent>
        <mc:AlternateContent xmlns:mc="http://schemas.openxmlformats.org/markup-compatibility/2006">
          <mc:Choice Requires="x14">
            <control shapeId="8712" r:id="rId346" name="Check Box 2568">
              <controlPr defaultSize="0" autoFill="0" autoLine="0" autoPict="0">
                <anchor moveWithCells="1">
                  <from>
                    <xdr:col>14</xdr:col>
                    <xdr:colOff>133350</xdr:colOff>
                    <xdr:row>40</xdr:row>
                    <xdr:rowOff>0</xdr:rowOff>
                  </from>
                  <to>
                    <xdr:col>14</xdr:col>
                    <xdr:colOff>438150</xdr:colOff>
                    <xdr:row>41</xdr:row>
                    <xdr:rowOff>57150</xdr:rowOff>
                  </to>
                </anchor>
              </controlPr>
            </control>
          </mc:Choice>
        </mc:AlternateContent>
        <mc:AlternateContent xmlns:mc="http://schemas.openxmlformats.org/markup-compatibility/2006">
          <mc:Choice Requires="x14">
            <control shapeId="8713" r:id="rId347" name="Check Box 2569">
              <controlPr defaultSize="0" autoFill="0" autoLine="0" autoPict="0">
                <anchor moveWithCells="1">
                  <from>
                    <xdr:col>14</xdr:col>
                    <xdr:colOff>133350</xdr:colOff>
                    <xdr:row>41</xdr:row>
                    <xdr:rowOff>0</xdr:rowOff>
                  </from>
                  <to>
                    <xdr:col>14</xdr:col>
                    <xdr:colOff>438150</xdr:colOff>
                    <xdr:row>42</xdr:row>
                    <xdr:rowOff>57150</xdr:rowOff>
                  </to>
                </anchor>
              </controlPr>
            </control>
          </mc:Choice>
        </mc:AlternateContent>
        <mc:AlternateContent xmlns:mc="http://schemas.openxmlformats.org/markup-compatibility/2006">
          <mc:Choice Requires="x14">
            <control shapeId="8714" r:id="rId348" name="Check Box 2570">
              <controlPr defaultSize="0" autoFill="0" autoLine="0" autoPict="0">
                <anchor moveWithCells="1">
                  <from>
                    <xdr:col>14</xdr:col>
                    <xdr:colOff>133350</xdr:colOff>
                    <xdr:row>42</xdr:row>
                    <xdr:rowOff>0</xdr:rowOff>
                  </from>
                  <to>
                    <xdr:col>14</xdr:col>
                    <xdr:colOff>438150</xdr:colOff>
                    <xdr:row>43</xdr:row>
                    <xdr:rowOff>57150</xdr:rowOff>
                  </to>
                </anchor>
              </controlPr>
            </control>
          </mc:Choice>
        </mc:AlternateContent>
        <mc:AlternateContent xmlns:mc="http://schemas.openxmlformats.org/markup-compatibility/2006">
          <mc:Choice Requires="x14">
            <control shapeId="8715" r:id="rId349" name="Check Box 2571">
              <controlPr defaultSize="0" autoFill="0" autoLine="0" autoPict="0">
                <anchor moveWithCells="1">
                  <from>
                    <xdr:col>14</xdr:col>
                    <xdr:colOff>133350</xdr:colOff>
                    <xdr:row>43</xdr:row>
                    <xdr:rowOff>0</xdr:rowOff>
                  </from>
                  <to>
                    <xdr:col>14</xdr:col>
                    <xdr:colOff>438150</xdr:colOff>
                    <xdr:row>44</xdr:row>
                    <xdr:rowOff>57150</xdr:rowOff>
                  </to>
                </anchor>
              </controlPr>
            </control>
          </mc:Choice>
        </mc:AlternateContent>
        <mc:AlternateContent xmlns:mc="http://schemas.openxmlformats.org/markup-compatibility/2006">
          <mc:Choice Requires="x14">
            <control shapeId="8716" r:id="rId350" name="Check Box 2572">
              <controlPr defaultSize="0" autoFill="0" autoLine="0" autoPict="0">
                <anchor moveWithCells="1">
                  <from>
                    <xdr:col>14</xdr:col>
                    <xdr:colOff>133350</xdr:colOff>
                    <xdr:row>44</xdr:row>
                    <xdr:rowOff>0</xdr:rowOff>
                  </from>
                  <to>
                    <xdr:col>14</xdr:col>
                    <xdr:colOff>438150</xdr:colOff>
                    <xdr:row>45</xdr:row>
                    <xdr:rowOff>57150</xdr:rowOff>
                  </to>
                </anchor>
              </controlPr>
            </control>
          </mc:Choice>
        </mc:AlternateContent>
        <mc:AlternateContent xmlns:mc="http://schemas.openxmlformats.org/markup-compatibility/2006">
          <mc:Choice Requires="x14">
            <control shapeId="8717" r:id="rId351" name="Check Box 2573">
              <controlPr defaultSize="0" autoFill="0" autoLine="0" autoPict="0">
                <anchor moveWithCells="1">
                  <from>
                    <xdr:col>14</xdr:col>
                    <xdr:colOff>133350</xdr:colOff>
                    <xdr:row>45</xdr:row>
                    <xdr:rowOff>0</xdr:rowOff>
                  </from>
                  <to>
                    <xdr:col>14</xdr:col>
                    <xdr:colOff>438150</xdr:colOff>
                    <xdr:row>46</xdr:row>
                    <xdr:rowOff>57150</xdr:rowOff>
                  </to>
                </anchor>
              </controlPr>
            </control>
          </mc:Choice>
        </mc:AlternateContent>
        <mc:AlternateContent xmlns:mc="http://schemas.openxmlformats.org/markup-compatibility/2006">
          <mc:Choice Requires="x14">
            <control shapeId="8718" r:id="rId352" name="Check Box 2574">
              <controlPr defaultSize="0" autoFill="0" autoLine="0" autoPict="0">
                <anchor moveWithCells="1">
                  <from>
                    <xdr:col>14</xdr:col>
                    <xdr:colOff>133350</xdr:colOff>
                    <xdr:row>46</xdr:row>
                    <xdr:rowOff>0</xdr:rowOff>
                  </from>
                  <to>
                    <xdr:col>14</xdr:col>
                    <xdr:colOff>438150</xdr:colOff>
                    <xdr:row>47</xdr:row>
                    <xdr:rowOff>57150</xdr:rowOff>
                  </to>
                </anchor>
              </controlPr>
            </control>
          </mc:Choice>
        </mc:AlternateContent>
        <mc:AlternateContent xmlns:mc="http://schemas.openxmlformats.org/markup-compatibility/2006">
          <mc:Choice Requires="x14">
            <control shapeId="8719" r:id="rId353" name="Check Box 2575">
              <controlPr defaultSize="0" autoFill="0" autoLine="0" autoPict="0">
                <anchor moveWithCells="1">
                  <from>
                    <xdr:col>14</xdr:col>
                    <xdr:colOff>133350</xdr:colOff>
                    <xdr:row>47</xdr:row>
                    <xdr:rowOff>0</xdr:rowOff>
                  </from>
                  <to>
                    <xdr:col>14</xdr:col>
                    <xdr:colOff>438150</xdr:colOff>
                    <xdr:row>48</xdr:row>
                    <xdr:rowOff>57150</xdr:rowOff>
                  </to>
                </anchor>
              </controlPr>
            </control>
          </mc:Choice>
        </mc:AlternateContent>
        <mc:AlternateContent xmlns:mc="http://schemas.openxmlformats.org/markup-compatibility/2006">
          <mc:Choice Requires="x14">
            <control shapeId="8720" r:id="rId354" name="Check Box 2576">
              <controlPr defaultSize="0" autoFill="0" autoLine="0" autoPict="0">
                <anchor moveWithCells="1">
                  <from>
                    <xdr:col>14</xdr:col>
                    <xdr:colOff>133350</xdr:colOff>
                    <xdr:row>48</xdr:row>
                    <xdr:rowOff>0</xdr:rowOff>
                  </from>
                  <to>
                    <xdr:col>14</xdr:col>
                    <xdr:colOff>438150</xdr:colOff>
                    <xdr:row>49</xdr:row>
                    <xdr:rowOff>57150</xdr:rowOff>
                  </to>
                </anchor>
              </controlPr>
            </control>
          </mc:Choice>
        </mc:AlternateContent>
        <mc:AlternateContent xmlns:mc="http://schemas.openxmlformats.org/markup-compatibility/2006">
          <mc:Choice Requires="x14">
            <control shapeId="8721" r:id="rId355" name="Check Box 2577">
              <controlPr defaultSize="0" autoFill="0" autoLine="0" autoPict="0">
                <anchor moveWithCells="1">
                  <from>
                    <xdr:col>14</xdr:col>
                    <xdr:colOff>133350</xdr:colOff>
                    <xdr:row>49</xdr:row>
                    <xdr:rowOff>0</xdr:rowOff>
                  </from>
                  <to>
                    <xdr:col>14</xdr:col>
                    <xdr:colOff>438150</xdr:colOff>
                    <xdr:row>50</xdr:row>
                    <xdr:rowOff>57150</xdr:rowOff>
                  </to>
                </anchor>
              </controlPr>
            </control>
          </mc:Choice>
        </mc:AlternateContent>
        <mc:AlternateContent xmlns:mc="http://schemas.openxmlformats.org/markup-compatibility/2006">
          <mc:Choice Requires="x14">
            <control shapeId="8722" r:id="rId356" name="Check Box 2578">
              <controlPr defaultSize="0" autoFill="0" autoLine="0" autoPict="0">
                <anchor moveWithCells="1">
                  <from>
                    <xdr:col>14</xdr:col>
                    <xdr:colOff>133350</xdr:colOff>
                    <xdr:row>50</xdr:row>
                    <xdr:rowOff>0</xdr:rowOff>
                  </from>
                  <to>
                    <xdr:col>14</xdr:col>
                    <xdr:colOff>438150</xdr:colOff>
                    <xdr:row>51</xdr:row>
                    <xdr:rowOff>57150</xdr:rowOff>
                  </to>
                </anchor>
              </controlPr>
            </control>
          </mc:Choice>
        </mc:AlternateContent>
        <mc:AlternateContent xmlns:mc="http://schemas.openxmlformats.org/markup-compatibility/2006">
          <mc:Choice Requires="x14">
            <control shapeId="8723" r:id="rId357" name="Check Box 2579">
              <controlPr defaultSize="0" autoFill="0" autoLine="0" autoPict="0">
                <anchor moveWithCells="1">
                  <from>
                    <xdr:col>14</xdr:col>
                    <xdr:colOff>133350</xdr:colOff>
                    <xdr:row>51</xdr:row>
                    <xdr:rowOff>0</xdr:rowOff>
                  </from>
                  <to>
                    <xdr:col>14</xdr:col>
                    <xdr:colOff>438150</xdr:colOff>
                    <xdr:row>52</xdr:row>
                    <xdr:rowOff>57150</xdr:rowOff>
                  </to>
                </anchor>
              </controlPr>
            </control>
          </mc:Choice>
        </mc:AlternateContent>
        <mc:AlternateContent xmlns:mc="http://schemas.openxmlformats.org/markup-compatibility/2006">
          <mc:Choice Requires="x14">
            <control shapeId="8724" r:id="rId358" name="Check Box 2580">
              <controlPr defaultSize="0" autoFill="0" autoLine="0" autoPict="0">
                <anchor moveWithCells="1">
                  <from>
                    <xdr:col>14</xdr:col>
                    <xdr:colOff>133350</xdr:colOff>
                    <xdr:row>52</xdr:row>
                    <xdr:rowOff>0</xdr:rowOff>
                  </from>
                  <to>
                    <xdr:col>14</xdr:col>
                    <xdr:colOff>438150</xdr:colOff>
                    <xdr:row>53</xdr:row>
                    <xdr:rowOff>57150</xdr:rowOff>
                  </to>
                </anchor>
              </controlPr>
            </control>
          </mc:Choice>
        </mc:AlternateContent>
        <mc:AlternateContent xmlns:mc="http://schemas.openxmlformats.org/markup-compatibility/2006">
          <mc:Choice Requires="x14">
            <control shapeId="8725" r:id="rId359" name="Check Box 2581">
              <controlPr defaultSize="0" autoFill="0" autoLine="0" autoPict="0">
                <anchor moveWithCells="1">
                  <from>
                    <xdr:col>14</xdr:col>
                    <xdr:colOff>133350</xdr:colOff>
                    <xdr:row>53</xdr:row>
                    <xdr:rowOff>0</xdr:rowOff>
                  </from>
                  <to>
                    <xdr:col>14</xdr:col>
                    <xdr:colOff>438150</xdr:colOff>
                    <xdr:row>54</xdr:row>
                    <xdr:rowOff>57150</xdr:rowOff>
                  </to>
                </anchor>
              </controlPr>
            </control>
          </mc:Choice>
        </mc:AlternateContent>
        <mc:AlternateContent xmlns:mc="http://schemas.openxmlformats.org/markup-compatibility/2006">
          <mc:Choice Requires="x14">
            <control shapeId="8726" r:id="rId360" name="Check Box 2582">
              <controlPr defaultSize="0" autoFill="0" autoLine="0" autoPict="0">
                <anchor moveWithCells="1">
                  <from>
                    <xdr:col>14</xdr:col>
                    <xdr:colOff>133350</xdr:colOff>
                    <xdr:row>54</xdr:row>
                    <xdr:rowOff>0</xdr:rowOff>
                  </from>
                  <to>
                    <xdr:col>14</xdr:col>
                    <xdr:colOff>438150</xdr:colOff>
                    <xdr:row>55</xdr:row>
                    <xdr:rowOff>57150</xdr:rowOff>
                  </to>
                </anchor>
              </controlPr>
            </control>
          </mc:Choice>
        </mc:AlternateContent>
        <mc:AlternateContent xmlns:mc="http://schemas.openxmlformats.org/markup-compatibility/2006">
          <mc:Choice Requires="x14">
            <control shapeId="8727" r:id="rId361" name="Check Box 2583">
              <controlPr defaultSize="0" autoFill="0" autoLine="0" autoPict="0">
                <anchor moveWithCells="1">
                  <from>
                    <xdr:col>14</xdr:col>
                    <xdr:colOff>133350</xdr:colOff>
                    <xdr:row>55</xdr:row>
                    <xdr:rowOff>0</xdr:rowOff>
                  </from>
                  <to>
                    <xdr:col>14</xdr:col>
                    <xdr:colOff>438150</xdr:colOff>
                    <xdr:row>56</xdr:row>
                    <xdr:rowOff>57150</xdr:rowOff>
                  </to>
                </anchor>
              </controlPr>
            </control>
          </mc:Choice>
        </mc:AlternateContent>
        <mc:AlternateContent xmlns:mc="http://schemas.openxmlformats.org/markup-compatibility/2006">
          <mc:Choice Requires="x14">
            <control shapeId="8728" r:id="rId362" name="Check Box 2584">
              <controlPr defaultSize="0" autoFill="0" autoLine="0" autoPict="0">
                <anchor moveWithCells="1">
                  <from>
                    <xdr:col>14</xdr:col>
                    <xdr:colOff>133350</xdr:colOff>
                    <xdr:row>56</xdr:row>
                    <xdr:rowOff>0</xdr:rowOff>
                  </from>
                  <to>
                    <xdr:col>14</xdr:col>
                    <xdr:colOff>438150</xdr:colOff>
                    <xdr:row>57</xdr:row>
                    <xdr:rowOff>57150</xdr:rowOff>
                  </to>
                </anchor>
              </controlPr>
            </control>
          </mc:Choice>
        </mc:AlternateContent>
        <mc:AlternateContent xmlns:mc="http://schemas.openxmlformats.org/markup-compatibility/2006">
          <mc:Choice Requires="x14">
            <control shapeId="8729" r:id="rId363" name="Check Box 2585">
              <controlPr defaultSize="0" autoFill="0" autoLine="0" autoPict="0">
                <anchor moveWithCells="1">
                  <from>
                    <xdr:col>14</xdr:col>
                    <xdr:colOff>133350</xdr:colOff>
                    <xdr:row>57</xdr:row>
                    <xdr:rowOff>0</xdr:rowOff>
                  </from>
                  <to>
                    <xdr:col>14</xdr:col>
                    <xdr:colOff>438150</xdr:colOff>
                    <xdr:row>58</xdr:row>
                    <xdr:rowOff>57150</xdr:rowOff>
                  </to>
                </anchor>
              </controlPr>
            </control>
          </mc:Choice>
        </mc:AlternateContent>
        <mc:AlternateContent xmlns:mc="http://schemas.openxmlformats.org/markup-compatibility/2006">
          <mc:Choice Requires="x14">
            <control shapeId="8730" r:id="rId364" name="Check Box 2586">
              <controlPr defaultSize="0" autoFill="0" autoLine="0" autoPict="0">
                <anchor moveWithCells="1">
                  <from>
                    <xdr:col>14</xdr:col>
                    <xdr:colOff>133350</xdr:colOff>
                    <xdr:row>58</xdr:row>
                    <xdr:rowOff>0</xdr:rowOff>
                  </from>
                  <to>
                    <xdr:col>14</xdr:col>
                    <xdr:colOff>438150</xdr:colOff>
                    <xdr:row>59</xdr:row>
                    <xdr:rowOff>57150</xdr:rowOff>
                  </to>
                </anchor>
              </controlPr>
            </control>
          </mc:Choice>
        </mc:AlternateContent>
        <mc:AlternateContent xmlns:mc="http://schemas.openxmlformats.org/markup-compatibility/2006">
          <mc:Choice Requires="x14">
            <control shapeId="8731" r:id="rId365" name="Check Box 2587">
              <controlPr defaultSize="0" autoFill="0" autoLine="0" autoPict="0">
                <anchor moveWithCells="1">
                  <from>
                    <xdr:col>14</xdr:col>
                    <xdr:colOff>133350</xdr:colOff>
                    <xdr:row>59</xdr:row>
                    <xdr:rowOff>0</xdr:rowOff>
                  </from>
                  <to>
                    <xdr:col>14</xdr:col>
                    <xdr:colOff>438150</xdr:colOff>
                    <xdr:row>60</xdr:row>
                    <xdr:rowOff>57150</xdr:rowOff>
                  </to>
                </anchor>
              </controlPr>
            </control>
          </mc:Choice>
        </mc:AlternateContent>
        <mc:AlternateContent xmlns:mc="http://schemas.openxmlformats.org/markup-compatibility/2006">
          <mc:Choice Requires="x14">
            <control shapeId="8732" r:id="rId366" name="Check Box 2588">
              <controlPr defaultSize="0" autoFill="0" autoLine="0" autoPict="0">
                <anchor moveWithCells="1">
                  <from>
                    <xdr:col>14</xdr:col>
                    <xdr:colOff>133350</xdr:colOff>
                    <xdr:row>60</xdr:row>
                    <xdr:rowOff>0</xdr:rowOff>
                  </from>
                  <to>
                    <xdr:col>14</xdr:col>
                    <xdr:colOff>438150</xdr:colOff>
                    <xdr:row>61</xdr:row>
                    <xdr:rowOff>57150</xdr:rowOff>
                  </to>
                </anchor>
              </controlPr>
            </control>
          </mc:Choice>
        </mc:AlternateContent>
        <mc:AlternateContent xmlns:mc="http://schemas.openxmlformats.org/markup-compatibility/2006">
          <mc:Choice Requires="x14">
            <control shapeId="8733" r:id="rId367" name="Check Box 2589">
              <controlPr defaultSize="0" autoFill="0" autoLine="0" autoPict="0">
                <anchor moveWithCells="1">
                  <from>
                    <xdr:col>14</xdr:col>
                    <xdr:colOff>133350</xdr:colOff>
                    <xdr:row>61</xdr:row>
                    <xdr:rowOff>0</xdr:rowOff>
                  </from>
                  <to>
                    <xdr:col>14</xdr:col>
                    <xdr:colOff>438150</xdr:colOff>
                    <xdr:row>62</xdr:row>
                    <xdr:rowOff>57150</xdr:rowOff>
                  </to>
                </anchor>
              </controlPr>
            </control>
          </mc:Choice>
        </mc:AlternateContent>
        <mc:AlternateContent xmlns:mc="http://schemas.openxmlformats.org/markup-compatibility/2006">
          <mc:Choice Requires="x14">
            <control shapeId="8734" r:id="rId368" name="Check Box 2590">
              <controlPr defaultSize="0" autoFill="0" autoLine="0" autoPict="0">
                <anchor moveWithCells="1">
                  <from>
                    <xdr:col>14</xdr:col>
                    <xdr:colOff>133350</xdr:colOff>
                    <xdr:row>62</xdr:row>
                    <xdr:rowOff>0</xdr:rowOff>
                  </from>
                  <to>
                    <xdr:col>14</xdr:col>
                    <xdr:colOff>438150</xdr:colOff>
                    <xdr:row>63</xdr:row>
                    <xdr:rowOff>57150</xdr:rowOff>
                  </to>
                </anchor>
              </controlPr>
            </control>
          </mc:Choice>
        </mc:AlternateContent>
        <mc:AlternateContent xmlns:mc="http://schemas.openxmlformats.org/markup-compatibility/2006">
          <mc:Choice Requires="x14">
            <control shapeId="8735" r:id="rId369" name="Check Box 2591">
              <controlPr defaultSize="0" autoFill="0" autoLine="0" autoPict="0">
                <anchor moveWithCells="1">
                  <from>
                    <xdr:col>14</xdr:col>
                    <xdr:colOff>133350</xdr:colOff>
                    <xdr:row>63</xdr:row>
                    <xdr:rowOff>0</xdr:rowOff>
                  </from>
                  <to>
                    <xdr:col>14</xdr:col>
                    <xdr:colOff>438150</xdr:colOff>
                    <xdr:row>64</xdr:row>
                    <xdr:rowOff>57150</xdr:rowOff>
                  </to>
                </anchor>
              </controlPr>
            </control>
          </mc:Choice>
        </mc:AlternateContent>
        <mc:AlternateContent xmlns:mc="http://schemas.openxmlformats.org/markup-compatibility/2006">
          <mc:Choice Requires="x14">
            <control shapeId="8736" r:id="rId370" name="Check Box 2592">
              <controlPr defaultSize="0" autoFill="0" autoLine="0" autoPict="0">
                <anchor moveWithCells="1">
                  <from>
                    <xdr:col>14</xdr:col>
                    <xdr:colOff>133350</xdr:colOff>
                    <xdr:row>64</xdr:row>
                    <xdr:rowOff>0</xdr:rowOff>
                  </from>
                  <to>
                    <xdr:col>14</xdr:col>
                    <xdr:colOff>438150</xdr:colOff>
                    <xdr:row>65</xdr:row>
                    <xdr:rowOff>57150</xdr:rowOff>
                  </to>
                </anchor>
              </controlPr>
            </control>
          </mc:Choice>
        </mc:AlternateContent>
        <mc:AlternateContent xmlns:mc="http://schemas.openxmlformats.org/markup-compatibility/2006">
          <mc:Choice Requires="x14">
            <control shapeId="8737" r:id="rId371" name="Check Box 2593">
              <controlPr defaultSize="0" autoFill="0" autoLine="0" autoPict="0">
                <anchor moveWithCells="1">
                  <from>
                    <xdr:col>14</xdr:col>
                    <xdr:colOff>133350</xdr:colOff>
                    <xdr:row>65</xdr:row>
                    <xdr:rowOff>0</xdr:rowOff>
                  </from>
                  <to>
                    <xdr:col>14</xdr:col>
                    <xdr:colOff>438150</xdr:colOff>
                    <xdr:row>66</xdr:row>
                    <xdr:rowOff>57150</xdr:rowOff>
                  </to>
                </anchor>
              </controlPr>
            </control>
          </mc:Choice>
        </mc:AlternateContent>
        <mc:AlternateContent xmlns:mc="http://schemas.openxmlformats.org/markup-compatibility/2006">
          <mc:Choice Requires="x14">
            <control shapeId="8738" r:id="rId372" name="Check Box 2594">
              <controlPr defaultSize="0" autoFill="0" autoLine="0" autoPict="0">
                <anchor moveWithCells="1">
                  <from>
                    <xdr:col>14</xdr:col>
                    <xdr:colOff>133350</xdr:colOff>
                    <xdr:row>66</xdr:row>
                    <xdr:rowOff>0</xdr:rowOff>
                  </from>
                  <to>
                    <xdr:col>14</xdr:col>
                    <xdr:colOff>438150</xdr:colOff>
                    <xdr:row>67</xdr:row>
                    <xdr:rowOff>57150</xdr:rowOff>
                  </to>
                </anchor>
              </controlPr>
            </control>
          </mc:Choice>
        </mc:AlternateContent>
        <mc:AlternateContent xmlns:mc="http://schemas.openxmlformats.org/markup-compatibility/2006">
          <mc:Choice Requires="x14">
            <control shapeId="8739" r:id="rId373" name="Check Box 2595">
              <controlPr defaultSize="0" autoFill="0" autoLine="0" autoPict="0">
                <anchor moveWithCells="1">
                  <from>
                    <xdr:col>14</xdr:col>
                    <xdr:colOff>133350</xdr:colOff>
                    <xdr:row>67</xdr:row>
                    <xdr:rowOff>0</xdr:rowOff>
                  </from>
                  <to>
                    <xdr:col>14</xdr:col>
                    <xdr:colOff>438150</xdr:colOff>
                    <xdr:row>68</xdr:row>
                    <xdr:rowOff>57150</xdr:rowOff>
                  </to>
                </anchor>
              </controlPr>
            </control>
          </mc:Choice>
        </mc:AlternateContent>
        <mc:AlternateContent xmlns:mc="http://schemas.openxmlformats.org/markup-compatibility/2006">
          <mc:Choice Requires="x14">
            <control shapeId="8740" r:id="rId374" name="Check Box 2596">
              <controlPr defaultSize="0" autoFill="0" autoLine="0" autoPict="0">
                <anchor moveWithCells="1">
                  <from>
                    <xdr:col>14</xdr:col>
                    <xdr:colOff>133350</xdr:colOff>
                    <xdr:row>68</xdr:row>
                    <xdr:rowOff>0</xdr:rowOff>
                  </from>
                  <to>
                    <xdr:col>14</xdr:col>
                    <xdr:colOff>438150</xdr:colOff>
                    <xdr:row>69</xdr:row>
                    <xdr:rowOff>38100</xdr:rowOff>
                  </to>
                </anchor>
              </controlPr>
            </control>
          </mc:Choice>
        </mc:AlternateContent>
        <mc:AlternateContent xmlns:mc="http://schemas.openxmlformats.org/markup-compatibility/2006">
          <mc:Choice Requires="x14">
            <control shapeId="8741" r:id="rId375" name="Check Box 2597">
              <controlPr defaultSize="0" autoFill="0" autoLine="0" autoPict="0">
                <anchor moveWithCells="1">
                  <from>
                    <xdr:col>14</xdr:col>
                    <xdr:colOff>133350</xdr:colOff>
                    <xdr:row>69</xdr:row>
                    <xdr:rowOff>0</xdr:rowOff>
                  </from>
                  <to>
                    <xdr:col>14</xdr:col>
                    <xdr:colOff>438150</xdr:colOff>
                    <xdr:row>70</xdr:row>
                    <xdr:rowOff>57150</xdr:rowOff>
                  </to>
                </anchor>
              </controlPr>
            </control>
          </mc:Choice>
        </mc:AlternateContent>
        <mc:AlternateContent xmlns:mc="http://schemas.openxmlformats.org/markup-compatibility/2006">
          <mc:Choice Requires="x14">
            <control shapeId="8742" r:id="rId376" name="Check Box 2598">
              <controlPr defaultSize="0" autoFill="0" autoLine="0" autoPict="0">
                <anchor moveWithCells="1">
                  <from>
                    <xdr:col>14</xdr:col>
                    <xdr:colOff>133350</xdr:colOff>
                    <xdr:row>70</xdr:row>
                    <xdr:rowOff>0</xdr:rowOff>
                  </from>
                  <to>
                    <xdr:col>14</xdr:col>
                    <xdr:colOff>438150</xdr:colOff>
                    <xdr:row>71</xdr:row>
                    <xdr:rowOff>57150</xdr:rowOff>
                  </to>
                </anchor>
              </controlPr>
            </control>
          </mc:Choice>
        </mc:AlternateContent>
        <mc:AlternateContent xmlns:mc="http://schemas.openxmlformats.org/markup-compatibility/2006">
          <mc:Choice Requires="x14">
            <control shapeId="8743" r:id="rId377" name="Check Box 2599">
              <controlPr defaultSize="0" autoFill="0" autoLine="0" autoPict="0">
                <anchor moveWithCells="1">
                  <from>
                    <xdr:col>14</xdr:col>
                    <xdr:colOff>133350</xdr:colOff>
                    <xdr:row>71</xdr:row>
                    <xdr:rowOff>0</xdr:rowOff>
                  </from>
                  <to>
                    <xdr:col>14</xdr:col>
                    <xdr:colOff>438150</xdr:colOff>
                    <xdr:row>72</xdr:row>
                    <xdr:rowOff>57150</xdr:rowOff>
                  </to>
                </anchor>
              </controlPr>
            </control>
          </mc:Choice>
        </mc:AlternateContent>
        <mc:AlternateContent xmlns:mc="http://schemas.openxmlformats.org/markup-compatibility/2006">
          <mc:Choice Requires="x14">
            <control shapeId="8744" r:id="rId378" name="Check Box 2600">
              <controlPr defaultSize="0" autoFill="0" autoLine="0" autoPict="0">
                <anchor moveWithCells="1">
                  <from>
                    <xdr:col>14</xdr:col>
                    <xdr:colOff>133350</xdr:colOff>
                    <xdr:row>72</xdr:row>
                    <xdr:rowOff>0</xdr:rowOff>
                  </from>
                  <to>
                    <xdr:col>14</xdr:col>
                    <xdr:colOff>438150</xdr:colOff>
                    <xdr:row>73</xdr:row>
                    <xdr:rowOff>57150</xdr:rowOff>
                  </to>
                </anchor>
              </controlPr>
            </control>
          </mc:Choice>
        </mc:AlternateContent>
        <mc:AlternateContent xmlns:mc="http://schemas.openxmlformats.org/markup-compatibility/2006">
          <mc:Choice Requires="x14">
            <control shapeId="8745" r:id="rId379" name="Check Box 2601">
              <controlPr defaultSize="0" autoFill="0" autoLine="0" autoPict="0">
                <anchor moveWithCells="1">
                  <from>
                    <xdr:col>14</xdr:col>
                    <xdr:colOff>133350</xdr:colOff>
                    <xdr:row>73</xdr:row>
                    <xdr:rowOff>0</xdr:rowOff>
                  </from>
                  <to>
                    <xdr:col>14</xdr:col>
                    <xdr:colOff>438150</xdr:colOff>
                    <xdr:row>74</xdr:row>
                    <xdr:rowOff>57150</xdr:rowOff>
                  </to>
                </anchor>
              </controlPr>
            </control>
          </mc:Choice>
        </mc:AlternateContent>
        <mc:AlternateContent xmlns:mc="http://schemas.openxmlformats.org/markup-compatibility/2006">
          <mc:Choice Requires="x14">
            <control shapeId="8746" r:id="rId380" name="Check Box 2602">
              <controlPr defaultSize="0" autoFill="0" autoLine="0" autoPict="0">
                <anchor moveWithCells="1">
                  <from>
                    <xdr:col>14</xdr:col>
                    <xdr:colOff>133350</xdr:colOff>
                    <xdr:row>74</xdr:row>
                    <xdr:rowOff>0</xdr:rowOff>
                  </from>
                  <to>
                    <xdr:col>14</xdr:col>
                    <xdr:colOff>438150</xdr:colOff>
                    <xdr:row>75</xdr:row>
                    <xdr:rowOff>19050</xdr:rowOff>
                  </to>
                </anchor>
              </controlPr>
            </control>
          </mc:Choice>
        </mc:AlternateContent>
        <mc:AlternateContent xmlns:mc="http://schemas.openxmlformats.org/markup-compatibility/2006">
          <mc:Choice Requires="x14">
            <control shapeId="8747" r:id="rId381" name="Check Box 2603">
              <controlPr defaultSize="0" autoFill="0" autoLine="0" autoPict="0">
                <anchor moveWithCells="1">
                  <from>
                    <xdr:col>14</xdr:col>
                    <xdr:colOff>133350</xdr:colOff>
                    <xdr:row>75</xdr:row>
                    <xdr:rowOff>0</xdr:rowOff>
                  </from>
                  <to>
                    <xdr:col>14</xdr:col>
                    <xdr:colOff>438150</xdr:colOff>
                    <xdr:row>76</xdr:row>
                    <xdr:rowOff>57150</xdr:rowOff>
                  </to>
                </anchor>
              </controlPr>
            </control>
          </mc:Choice>
        </mc:AlternateContent>
        <mc:AlternateContent xmlns:mc="http://schemas.openxmlformats.org/markup-compatibility/2006">
          <mc:Choice Requires="x14">
            <control shapeId="8748" r:id="rId382" name="Check Box 2604">
              <controlPr defaultSize="0" autoFill="0" autoLine="0" autoPict="0">
                <anchor moveWithCells="1">
                  <from>
                    <xdr:col>14</xdr:col>
                    <xdr:colOff>133350</xdr:colOff>
                    <xdr:row>76</xdr:row>
                    <xdr:rowOff>0</xdr:rowOff>
                  </from>
                  <to>
                    <xdr:col>14</xdr:col>
                    <xdr:colOff>438150</xdr:colOff>
                    <xdr:row>77</xdr:row>
                    <xdr:rowOff>57150</xdr:rowOff>
                  </to>
                </anchor>
              </controlPr>
            </control>
          </mc:Choice>
        </mc:AlternateContent>
        <mc:AlternateContent xmlns:mc="http://schemas.openxmlformats.org/markup-compatibility/2006">
          <mc:Choice Requires="x14">
            <control shapeId="8749" r:id="rId383" name="Check Box 2605">
              <controlPr defaultSize="0" autoFill="0" autoLine="0" autoPict="0">
                <anchor moveWithCells="1">
                  <from>
                    <xdr:col>14</xdr:col>
                    <xdr:colOff>133350</xdr:colOff>
                    <xdr:row>77</xdr:row>
                    <xdr:rowOff>0</xdr:rowOff>
                  </from>
                  <to>
                    <xdr:col>14</xdr:col>
                    <xdr:colOff>438150</xdr:colOff>
                    <xdr:row>78</xdr:row>
                    <xdr:rowOff>57150</xdr:rowOff>
                  </to>
                </anchor>
              </controlPr>
            </control>
          </mc:Choice>
        </mc:AlternateContent>
        <mc:AlternateContent xmlns:mc="http://schemas.openxmlformats.org/markup-compatibility/2006">
          <mc:Choice Requires="x14">
            <control shapeId="8750" r:id="rId384" name="Check Box 2606">
              <controlPr defaultSize="0" autoFill="0" autoLine="0" autoPict="0">
                <anchor moveWithCells="1">
                  <from>
                    <xdr:col>14</xdr:col>
                    <xdr:colOff>133350</xdr:colOff>
                    <xdr:row>78</xdr:row>
                    <xdr:rowOff>0</xdr:rowOff>
                  </from>
                  <to>
                    <xdr:col>14</xdr:col>
                    <xdr:colOff>438150</xdr:colOff>
                    <xdr:row>79</xdr:row>
                    <xdr:rowOff>57150</xdr:rowOff>
                  </to>
                </anchor>
              </controlPr>
            </control>
          </mc:Choice>
        </mc:AlternateContent>
        <mc:AlternateContent xmlns:mc="http://schemas.openxmlformats.org/markup-compatibility/2006">
          <mc:Choice Requires="x14">
            <control shapeId="8751" r:id="rId385" name="Check Box 2607">
              <controlPr defaultSize="0" autoFill="0" autoLine="0" autoPict="0">
                <anchor moveWithCells="1">
                  <from>
                    <xdr:col>14</xdr:col>
                    <xdr:colOff>133350</xdr:colOff>
                    <xdr:row>79</xdr:row>
                    <xdr:rowOff>0</xdr:rowOff>
                  </from>
                  <to>
                    <xdr:col>14</xdr:col>
                    <xdr:colOff>438150</xdr:colOff>
                    <xdr:row>80</xdr:row>
                    <xdr:rowOff>57150</xdr:rowOff>
                  </to>
                </anchor>
              </controlPr>
            </control>
          </mc:Choice>
        </mc:AlternateContent>
        <mc:AlternateContent xmlns:mc="http://schemas.openxmlformats.org/markup-compatibility/2006">
          <mc:Choice Requires="x14">
            <control shapeId="8752" r:id="rId386" name="Check Box 2608">
              <controlPr defaultSize="0" autoFill="0" autoLine="0" autoPict="0">
                <anchor moveWithCells="1">
                  <from>
                    <xdr:col>14</xdr:col>
                    <xdr:colOff>133350</xdr:colOff>
                    <xdr:row>80</xdr:row>
                    <xdr:rowOff>0</xdr:rowOff>
                  </from>
                  <to>
                    <xdr:col>14</xdr:col>
                    <xdr:colOff>438150</xdr:colOff>
                    <xdr:row>81</xdr:row>
                    <xdr:rowOff>57150</xdr:rowOff>
                  </to>
                </anchor>
              </controlPr>
            </control>
          </mc:Choice>
        </mc:AlternateContent>
        <mc:AlternateContent xmlns:mc="http://schemas.openxmlformats.org/markup-compatibility/2006">
          <mc:Choice Requires="x14">
            <control shapeId="8753" r:id="rId387" name="Check Box 2609">
              <controlPr defaultSize="0" autoFill="0" autoLine="0" autoPict="0">
                <anchor moveWithCells="1">
                  <from>
                    <xdr:col>14</xdr:col>
                    <xdr:colOff>133350</xdr:colOff>
                    <xdr:row>81</xdr:row>
                    <xdr:rowOff>0</xdr:rowOff>
                  </from>
                  <to>
                    <xdr:col>14</xdr:col>
                    <xdr:colOff>438150</xdr:colOff>
                    <xdr:row>82</xdr:row>
                    <xdr:rowOff>57150</xdr:rowOff>
                  </to>
                </anchor>
              </controlPr>
            </control>
          </mc:Choice>
        </mc:AlternateContent>
        <mc:AlternateContent xmlns:mc="http://schemas.openxmlformats.org/markup-compatibility/2006">
          <mc:Choice Requires="x14">
            <control shapeId="8754" r:id="rId388" name="Check Box 2610">
              <controlPr defaultSize="0" autoFill="0" autoLine="0" autoPict="0">
                <anchor moveWithCells="1">
                  <from>
                    <xdr:col>14</xdr:col>
                    <xdr:colOff>133350</xdr:colOff>
                    <xdr:row>82</xdr:row>
                    <xdr:rowOff>0</xdr:rowOff>
                  </from>
                  <to>
                    <xdr:col>14</xdr:col>
                    <xdr:colOff>438150</xdr:colOff>
                    <xdr:row>83</xdr:row>
                    <xdr:rowOff>57150</xdr:rowOff>
                  </to>
                </anchor>
              </controlPr>
            </control>
          </mc:Choice>
        </mc:AlternateContent>
        <mc:AlternateContent xmlns:mc="http://schemas.openxmlformats.org/markup-compatibility/2006">
          <mc:Choice Requires="x14">
            <control shapeId="8755" r:id="rId389" name="Check Box 2611">
              <controlPr defaultSize="0" autoFill="0" autoLine="0" autoPict="0">
                <anchor moveWithCells="1">
                  <from>
                    <xdr:col>14</xdr:col>
                    <xdr:colOff>133350</xdr:colOff>
                    <xdr:row>83</xdr:row>
                    <xdr:rowOff>0</xdr:rowOff>
                  </from>
                  <to>
                    <xdr:col>14</xdr:col>
                    <xdr:colOff>438150</xdr:colOff>
                    <xdr:row>84</xdr:row>
                    <xdr:rowOff>57150</xdr:rowOff>
                  </to>
                </anchor>
              </controlPr>
            </control>
          </mc:Choice>
        </mc:AlternateContent>
        <mc:AlternateContent xmlns:mc="http://schemas.openxmlformats.org/markup-compatibility/2006">
          <mc:Choice Requires="x14">
            <control shapeId="8756" r:id="rId390" name="Check Box 2612">
              <controlPr defaultSize="0" autoFill="0" autoLine="0" autoPict="0">
                <anchor moveWithCells="1">
                  <from>
                    <xdr:col>14</xdr:col>
                    <xdr:colOff>133350</xdr:colOff>
                    <xdr:row>84</xdr:row>
                    <xdr:rowOff>0</xdr:rowOff>
                  </from>
                  <to>
                    <xdr:col>14</xdr:col>
                    <xdr:colOff>438150</xdr:colOff>
                    <xdr:row>85</xdr:row>
                    <xdr:rowOff>57150</xdr:rowOff>
                  </to>
                </anchor>
              </controlPr>
            </control>
          </mc:Choice>
        </mc:AlternateContent>
        <mc:AlternateContent xmlns:mc="http://schemas.openxmlformats.org/markup-compatibility/2006">
          <mc:Choice Requires="x14">
            <control shapeId="8757" r:id="rId391" name="Check Box 2613">
              <controlPr defaultSize="0" autoFill="0" autoLine="0" autoPict="0">
                <anchor moveWithCells="1">
                  <from>
                    <xdr:col>14</xdr:col>
                    <xdr:colOff>133350</xdr:colOff>
                    <xdr:row>85</xdr:row>
                    <xdr:rowOff>0</xdr:rowOff>
                  </from>
                  <to>
                    <xdr:col>14</xdr:col>
                    <xdr:colOff>438150</xdr:colOff>
                    <xdr:row>86</xdr:row>
                    <xdr:rowOff>57150</xdr:rowOff>
                  </to>
                </anchor>
              </controlPr>
            </control>
          </mc:Choice>
        </mc:AlternateContent>
        <mc:AlternateContent xmlns:mc="http://schemas.openxmlformats.org/markup-compatibility/2006">
          <mc:Choice Requires="x14">
            <control shapeId="8758" r:id="rId392" name="Check Box 2614">
              <controlPr defaultSize="0" autoFill="0" autoLine="0" autoPict="0">
                <anchor moveWithCells="1">
                  <from>
                    <xdr:col>14</xdr:col>
                    <xdr:colOff>133350</xdr:colOff>
                    <xdr:row>86</xdr:row>
                    <xdr:rowOff>0</xdr:rowOff>
                  </from>
                  <to>
                    <xdr:col>14</xdr:col>
                    <xdr:colOff>438150</xdr:colOff>
                    <xdr:row>87</xdr:row>
                    <xdr:rowOff>57150</xdr:rowOff>
                  </to>
                </anchor>
              </controlPr>
            </control>
          </mc:Choice>
        </mc:AlternateContent>
        <mc:AlternateContent xmlns:mc="http://schemas.openxmlformats.org/markup-compatibility/2006">
          <mc:Choice Requires="x14">
            <control shapeId="8759" r:id="rId393" name="Check Box 2615">
              <controlPr defaultSize="0" autoFill="0" autoLine="0" autoPict="0">
                <anchor moveWithCells="1">
                  <from>
                    <xdr:col>14</xdr:col>
                    <xdr:colOff>133350</xdr:colOff>
                    <xdr:row>87</xdr:row>
                    <xdr:rowOff>0</xdr:rowOff>
                  </from>
                  <to>
                    <xdr:col>14</xdr:col>
                    <xdr:colOff>438150</xdr:colOff>
                    <xdr:row>88</xdr:row>
                    <xdr:rowOff>57150</xdr:rowOff>
                  </to>
                </anchor>
              </controlPr>
            </control>
          </mc:Choice>
        </mc:AlternateContent>
        <mc:AlternateContent xmlns:mc="http://schemas.openxmlformats.org/markup-compatibility/2006">
          <mc:Choice Requires="x14">
            <control shapeId="8760" r:id="rId394" name="Check Box 2616">
              <controlPr defaultSize="0" autoFill="0" autoLine="0" autoPict="0">
                <anchor moveWithCells="1">
                  <from>
                    <xdr:col>14</xdr:col>
                    <xdr:colOff>133350</xdr:colOff>
                    <xdr:row>88</xdr:row>
                    <xdr:rowOff>0</xdr:rowOff>
                  </from>
                  <to>
                    <xdr:col>14</xdr:col>
                    <xdr:colOff>438150</xdr:colOff>
                    <xdr:row>89</xdr:row>
                    <xdr:rowOff>57150</xdr:rowOff>
                  </to>
                </anchor>
              </controlPr>
            </control>
          </mc:Choice>
        </mc:AlternateContent>
        <mc:AlternateContent xmlns:mc="http://schemas.openxmlformats.org/markup-compatibility/2006">
          <mc:Choice Requires="x14">
            <control shapeId="8761" r:id="rId395" name="Check Box 2617">
              <controlPr defaultSize="0" autoFill="0" autoLine="0" autoPict="0">
                <anchor moveWithCells="1">
                  <from>
                    <xdr:col>14</xdr:col>
                    <xdr:colOff>133350</xdr:colOff>
                    <xdr:row>89</xdr:row>
                    <xdr:rowOff>0</xdr:rowOff>
                  </from>
                  <to>
                    <xdr:col>14</xdr:col>
                    <xdr:colOff>438150</xdr:colOff>
                    <xdr:row>90</xdr:row>
                    <xdr:rowOff>57150</xdr:rowOff>
                  </to>
                </anchor>
              </controlPr>
            </control>
          </mc:Choice>
        </mc:AlternateContent>
        <mc:AlternateContent xmlns:mc="http://schemas.openxmlformats.org/markup-compatibility/2006">
          <mc:Choice Requires="x14">
            <control shapeId="8762" r:id="rId396" name="Check Box 2618">
              <controlPr defaultSize="0" autoFill="0" autoLine="0" autoPict="0">
                <anchor moveWithCells="1">
                  <from>
                    <xdr:col>14</xdr:col>
                    <xdr:colOff>133350</xdr:colOff>
                    <xdr:row>90</xdr:row>
                    <xdr:rowOff>0</xdr:rowOff>
                  </from>
                  <to>
                    <xdr:col>14</xdr:col>
                    <xdr:colOff>438150</xdr:colOff>
                    <xdr:row>91</xdr:row>
                    <xdr:rowOff>57150</xdr:rowOff>
                  </to>
                </anchor>
              </controlPr>
            </control>
          </mc:Choice>
        </mc:AlternateContent>
        <mc:AlternateContent xmlns:mc="http://schemas.openxmlformats.org/markup-compatibility/2006">
          <mc:Choice Requires="x14">
            <control shapeId="8763" r:id="rId397" name="Check Box 2619">
              <controlPr defaultSize="0" autoFill="0" autoLine="0" autoPict="0">
                <anchor moveWithCells="1">
                  <from>
                    <xdr:col>14</xdr:col>
                    <xdr:colOff>133350</xdr:colOff>
                    <xdr:row>91</xdr:row>
                    <xdr:rowOff>0</xdr:rowOff>
                  </from>
                  <to>
                    <xdr:col>14</xdr:col>
                    <xdr:colOff>438150</xdr:colOff>
                    <xdr:row>92</xdr:row>
                    <xdr:rowOff>57150</xdr:rowOff>
                  </to>
                </anchor>
              </controlPr>
            </control>
          </mc:Choice>
        </mc:AlternateContent>
        <mc:AlternateContent xmlns:mc="http://schemas.openxmlformats.org/markup-compatibility/2006">
          <mc:Choice Requires="x14">
            <control shapeId="8764" r:id="rId398" name="Check Box 2620">
              <controlPr defaultSize="0" autoFill="0" autoLine="0" autoPict="0">
                <anchor moveWithCells="1">
                  <from>
                    <xdr:col>14</xdr:col>
                    <xdr:colOff>133350</xdr:colOff>
                    <xdr:row>92</xdr:row>
                    <xdr:rowOff>0</xdr:rowOff>
                  </from>
                  <to>
                    <xdr:col>14</xdr:col>
                    <xdr:colOff>438150</xdr:colOff>
                    <xdr:row>93</xdr:row>
                    <xdr:rowOff>57150</xdr:rowOff>
                  </to>
                </anchor>
              </controlPr>
            </control>
          </mc:Choice>
        </mc:AlternateContent>
        <mc:AlternateContent xmlns:mc="http://schemas.openxmlformats.org/markup-compatibility/2006">
          <mc:Choice Requires="x14">
            <control shapeId="8765" r:id="rId399" name="Check Box 2621">
              <controlPr defaultSize="0" autoFill="0" autoLine="0" autoPict="0">
                <anchor moveWithCells="1">
                  <from>
                    <xdr:col>14</xdr:col>
                    <xdr:colOff>133350</xdr:colOff>
                    <xdr:row>93</xdr:row>
                    <xdr:rowOff>0</xdr:rowOff>
                  </from>
                  <to>
                    <xdr:col>14</xdr:col>
                    <xdr:colOff>438150</xdr:colOff>
                    <xdr:row>94</xdr:row>
                    <xdr:rowOff>57150</xdr:rowOff>
                  </to>
                </anchor>
              </controlPr>
            </control>
          </mc:Choice>
        </mc:AlternateContent>
        <mc:AlternateContent xmlns:mc="http://schemas.openxmlformats.org/markup-compatibility/2006">
          <mc:Choice Requires="x14">
            <control shapeId="8766" r:id="rId400" name="Check Box 2622">
              <controlPr defaultSize="0" autoFill="0" autoLine="0" autoPict="0">
                <anchor moveWithCells="1">
                  <from>
                    <xdr:col>14</xdr:col>
                    <xdr:colOff>133350</xdr:colOff>
                    <xdr:row>94</xdr:row>
                    <xdr:rowOff>0</xdr:rowOff>
                  </from>
                  <to>
                    <xdr:col>14</xdr:col>
                    <xdr:colOff>438150</xdr:colOff>
                    <xdr:row>95</xdr:row>
                    <xdr:rowOff>57150</xdr:rowOff>
                  </to>
                </anchor>
              </controlPr>
            </control>
          </mc:Choice>
        </mc:AlternateContent>
        <mc:AlternateContent xmlns:mc="http://schemas.openxmlformats.org/markup-compatibility/2006">
          <mc:Choice Requires="x14">
            <control shapeId="8767" r:id="rId401" name="Check Box 2623">
              <controlPr defaultSize="0" autoFill="0" autoLine="0" autoPict="0">
                <anchor moveWithCells="1">
                  <from>
                    <xdr:col>14</xdr:col>
                    <xdr:colOff>133350</xdr:colOff>
                    <xdr:row>95</xdr:row>
                    <xdr:rowOff>0</xdr:rowOff>
                  </from>
                  <to>
                    <xdr:col>14</xdr:col>
                    <xdr:colOff>438150</xdr:colOff>
                    <xdr:row>96</xdr:row>
                    <xdr:rowOff>57150</xdr:rowOff>
                  </to>
                </anchor>
              </controlPr>
            </control>
          </mc:Choice>
        </mc:AlternateContent>
        <mc:AlternateContent xmlns:mc="http://schemas.openxmlformats.org/markup-compatibility/2006">
          <mc:Choice Requires="x14">
            <control shapeId="8768" r:id="rId402" name="Check Box 2624">
              <controlPr defaultSize="0" autoFill="0" autoLine="0" autoPict="0">
                <anchor moveWithCells="1">
                  <from>
                    <xdr:col>14</xdr:col>
                    <xdr:colOff>133350</xdr:colOff>
                    <xdr:row>96</xdr:row>
                    <xdr:rowOff>0</xdr:rowOff>
                  </from>
                  <to>
                    <xdr:col>14</xdr:col>
                    <xdr:colOff>438150</xdr:colOff>
                    <xdr:row>97</xdr:row>
                    <xdr:rowOff>57150</xdr:rowOff>
                  </to>
                </anchor>
              </controlPr>
            </control>
          </mc:Choice>
        </mc:AlternateContent>
        <mc:AlternateContent xmlns:mc="http://schemas.openxmlformats.org/markup-compatibility/2006">
          <mc:Choice Requires="x14">
            <control shapeId="8769" r:id="rId403" name="Check Box 2625">
              <controlPr defaultSize="0" autoFill="0" autoLine="0" autoPict="0">
                <anchor moveWithCells="1">
                  <from>
                    <xdr:col>14</xdr:col>
                    <xdr:colOff>133350</xdr:colOff>
                    <xdr:row>97</xdr:row>
                    <xdr:rowOff>0</xdr:rowOff>
                  </from>
                  <to>
                    <xdr:col>14</xdr:col>
                    <xdr:colOff>438150</xdr:colOff>
                    <xdr:row>98</xdr:row>
                    <xdr:rowOff>57150</xdr:rowOff>
                  </to>
                </anchor>
              </controlPr>
            </control>
          </mc:Choice>
        </mc:AlternateContent>
        <mc:AlternateContent xmlns:mc="http://schemas.openxmlformats.org/markup-compatibility/2006">
          <mc:Choice Requires="x14">
            <control shapeId="8770" r:id="rId404" name="Check Box 2626">
              <controlPr defaultSize="0" autoFill="0" autoLine="0" autoPict="0">
                <anchor moveWithCells="1">
                  <from>
                    <xdr:col>14</xdr:col>
                    <xdr:colOff>133350</xdr:colOff>
                    <xdr:row>98</xdr:row>
                    <xdr:rowOff>0</xdr:rowOff>
                  </from>
                  <to>
                    <xdr:col>14</xdr:col>
                    <xdr:colOff>438150</xdr:colOff>
                    <xdr:row>99</xdr:row>
                    <xdr:rowOff>57150</xdr:rowOff>
                  </to>
                </anchor>
              </controlPr>
            </control>
          </mc:Choice>
        </mc:AlternateContent>
        <mc:AlternateContent xmlns:mc="http://schemas.openxmlformats.org/markup-compatibility/2006">
          <mc:Choice Requires="x14">
            <control shapeId="8771" r:id="rId405" name="Check Box 2627">
              <controlPr defaultSize="0" autoFill="0" autoLine="0" autoPict="0">
                <anchor moveWithCells="1">
                  <from>
                    <xdr:col>14</xdr:col>
                    <xdr:colOff>133350</xdr:colOff>
                    <xdr:row>99</xdr:row>
                    <xdr:rowOff>0</xdr:rowOff>
                  </from>
                  <to>
                    <xdr:col>14</xdr:col>
                    <xdr:colOff>438150</xdr:colOff>
                    <xdr:row>100</xdr:row>
                    <xdr:rowOff>57150</xdr:rowOff>
                  </to>
                </anchor>
              </controlPr>
            </control>
          </mc:Choice>
        </mc:AlternateContent>
        <mc:AlternateContent xmlns:mc="http://schemas.openxmlformats.org/markup-compatibility/2006">
          <mc:Choice Requires="x14">
            <control shapeId="8772" r:id="rId406" name="Check Box 2628">
              <controlPr defaultSize="0" autoFill="0" autoLine="0" autoPict="0">
                <anchor moveWithCells="1">
                  <from>
                    <xdr:col>14</xdr:col>
                    <xdr:colOff>133350</xdr:colOff>
                    <xdr:row>100</xdr:row>
                    <xdr:rowOff>0</xdr:rowOff>
                  </from>
                  <to>
                    <xdr:col>14</xdr:col>
                    <xdr:colOff>438150</xdr:colOff>
                    <xdr:row>101</xdr:row>
                    <xdr:rowOff>57150</xdr:rowOff>
                  </to>
                </anchor>
              </controlPr>
            </control>
          </mc:Choice>
        </mc:AlternateContent>
        <mc:AlternateContent xmlns:mc="http://schemas.openxmlformats.org/markup-compatibility/2006">
          <mc:Choice Requires="x14">
            <control shapeId="8773" r:id="rId407" name="Check Box 2629">
              <controlPr defaultSize="0" autoFill="0" autoLine="0" autoPict="0">
                <anchor moveWithCells="1">
                  <from>
                    <xdr:col>14</xdr:col>
                    <xdr:colOff>133350</xdr:colOff>
                    <xdr:row>101</xdr:row>
                    <xdr:rowOff>0</xdr:rowOff>
                  </from>
                  <to>
                    <xdr:col>14</xdr:col>
                    <xdr:colOff>438150</xdr:colOff>
                    <xdr:row>102</xdr:row>
                    <xdr:rowOff>57150</xdr:rowOff>
                  </to>
                </anchor>
              </controlPr>
            </control>
          </mc:Choice>
        </mc:AlternateContent>
        <mc:AlternateContent xmlns:mc="http://schemas.openxmlformats.org/markup-compatibility/2006">
          <mc:Choice Requires="x14">
            <control shapeId="8774" r:id="rId408" name="Check Box 2630">
              <controlPr defaultSize="0" autoFill="0" autoLine="0" autoPict="0">
                <anchor moveWithCells="1">
                  <from>
                    <xdr:col>14</xdr:col>
                    <xdr:colOff>133350</xdr:colOff>
                    <xdr:row>103</xdr:row>
                    <xdr:rowOff>0</xdr:rowOff>
                  </from>
                  <to>
                    <xdr:col>14</xdr:col>
                    <xdr:colOff>438150</xdr:colOff>
                    <xdr:row>104</xdr:row>
                    <xdr:rowOff>57150</xdr:rowOff>
                  </to>
                </anchor>
              </controlPr>
            </control>
          </mc:Choice>
        </mc:AlternateContent>
        <mc:AlternateContent xmlns:mc="http://schemas.openxmlformats.org/markup-compatibility/2006">
          <mc:Choice Requires="x14">
            <control shapeId="8775" r:id="rId409" name="Check Box 2631">
              <controlPr defaultSize="0" autoFill="0" autoLine="0" autoPict="0">
                <anchor moveWithCells="1">
                  <from>
                    <xdr:col>14</xdr:col>
                    <xdr:colOff>133350</xdr:colOff>
                    <xdr:row>104</xdr:row>
                    <xdr:rowOff>0</xdr:rowOff>
                  </from>
                  <to>
                    <xdr:col>14</xdr:col>
                    <xdr:colOff>438150</xdr:colOff>
                    <xdr:row>105</xdr:row>
                    <xdr:rowOff>57150</xdr:rowOff>
                  </to>
                </anchor>
              </controlPr>
            </control>
          </mc:Choice>
        </mc:AlternateContent>
        <mc:AlternateContent xmlns:mc="http://schemas.openxmlformats.org/markup-compatibility/2006">
          <mc:Choice Requires="x14">
            <control shapeId="8776" r:id="rId410" name="Check Box 2632">
              <controlPr defaultSize="0" autoFill="0" autoLine="0" autoPict="0">
                <anchor moveWithCells="1">
                  <from>
                    <xdr:col>14</xdr:col>
                    <xdr:colOff>133350</xdr:colOff>
                    <xdr:row>105</xdr:row>
                    <xdr:rowOff>0</xdr:rowOff>
                  </from>
                  <to>
                    <xdr:col>14</xdr:col>
                    <xdr:colOff>438150</xdr:colOff>
                    <xdr:row>106</xdr:row>
                    <xdr:rowOff>57150</xdr:rowOff>
                  </to>
                </anchor>
              </controlPr>
            </control>
          </mc:Choice>
        </mc:AlternateContent>
        <mc:AlternateContent xmlns:mc="http://schemas.openxmlformats.org/markup-compatibility/2006">
          <mc:Choice Requires="x14">
            <control shapeId="8777" r:id="rId411" name="Check Box 2633">
              <controlPr defaultSize="0" autoFill="0" autoLine="0" autoPict="0">
                <anchor moveWithCells="1">
                  <from>
                    <xdr:col>14</xdr:col>
                    <xdr:colOff>133350</xdr:colOff>
                    <xdr:row>106</xdr:row>
                    <xdr:rowOff>0</xdr:rowOff>
                  </from>
                  <to>
                    <xdr:col>14</xdr:col>
                    <xdr:colOff>438150</xdr:colOff>
                    <xdr:row>107</xdr:row>
                    <xdr:rowOff>57150</xdr:rowOff>
                  </to>
                </anchor>
              </controlPr>
            </control>
          </mc:Choice>
        </mc:AlternateContent>
        <mc:AlternateContent xmlns:mc="http://schemas.openxmlformats.org/markup-compatibility/2006">
          <mc:Choice Requires="x14">
            <control shapeId="8778" r:id="rId412" name="Check Box 2634">
              <controlPr defaultSize="0" autoFill="0" autoLine="0" autoPict="0">
                <anchor moveWithCells="1">
                  <from>
                    <xdr:col>14</xdr:col>
                    <xdr:colOff>133350</xdr:colOff>
                    <xdr:row>107</xdr:row>
                    <xdr:rowOff>0</xdr:rowOff>
                  </from>
                  <to>
                    <xdr:col>14</xdr:col>
                    <xdr:colOff>438150</xdr:colOff>
                    <xdr:row>108</xdr:row>
                    <xdr:rowOff>57150</xdr:rowOff>
                  </to>
                </anchor>
              </controlPr>
            </control>
          </mc:Choice>
        </mc:AlternateContent>
        <mc:AlternateContent xmlns:mc="http://schemas.openxmlformats.org/markup-compatibility/2006">
          <mc:Choice Requires="x14">
            <control shapeId="8779" r:id="rId413" name="Check Box 2635">
              <controlPr defaultSize="0" autoFill="0" autoLine="0" autoPict="0">
                <anchor moveWithCells="1">
                  <from>
                    <xdr:col>14</xdr:col>
                    <xdr:colOff>133350</xdr:colOff>
                    <xdr:row>108</xdr:row>
                    <xdr:rowOff>0</xdr:rowOff>
                  </from>
                  <to>
                    <xdr:col>14</xdr:col>
                    <xdr:colOff>438150</xdr:colOff>
                    <xdr:row>109</xdr:row>
                    <xdr:rowOff>57150</xdr:rowOff>
                  </to>
                </anchor>
              </controlPr>
            </control>
          </mc:Choice>
        </mc:AlternateContent>
        <mc:AlternateContent xmlns:mc="http://schemas.openxmlformats.org/markup-compatibility/2006">
          <mc:Choice Requires="x14">
            <control shapeId="8780" r:id="rId414" name="Check Box 2636">
              <controlPr defaultSize="0" autoFill="0" autoLine="0" autoPict="0">
                <anchor moveWithCells="1">
                  <from>
                    <xdr:col>14</xdr:col>
                    <xdr:colOff>133350</xdr:colOff>
                    <xdr:row>109</xdr:row>
                    <xdr:rowOff>0</xdr:rowOff>
                  </from>
                  <to>
                    <xdr:col>14</xdr:col>
                    <xdr:colOff>438150</xdr:colOff>
                    <xdr:row>110</xdr:row>
                    <xdr:rowOff>57150</xdr:rowOff>
                  </to>
                </anchor>
              </controlPr>
            </control>
          </mc:Choice>
        </mc:AlternateContent>
        <mc:AlternateContent xmlns:mc="http://schemas.openxmlformats.org/markup-compatibility/2006">
          <mc:Choice Requires="x14">
            <control shapeId="8781" r:id="rId415" name="Check Box 2637">
              <controlPr defaultSize="0" autoFill="0" autoLine="0" autoPict="0">
                <anchor moveWithCells="1">
                  <from>
                    <xdr:col>14</xdr:col>
                    <xdr:colOff>133350</xdr:colOff>
                    <xdr:row>110</xdr:row>
                    <xdr:rowOff>0</xdr:rowOff>
                  </from>
                  <to>
                    <xdr:col>14</xdr:col>
                    <xdr:colOff>438150</xdr:colOff>
                    <xdr:row>111</xdr:row>
                    <xdr:rowOff>57150</xdr:rowOff>
                  </to>
                </anchor>
              </controlPr>
            </control>
          </mc:Choice>
        </mc:AlternateContent>
        <mc:AlternateContent xmlns:mc="http://schemas.openxmlformats.org/markup-compatibility/2006">
          <mc:Choice Requires="x14">
            <control shapeId="8782" r:id="rId416" name="Check Box 2638">
              <controlPr defaultSize="0" autoFill="0" autoLine="0" autoPict="0">
                <anchor moveWithCells="1">
                  <from>
                    <xdr:col>14</xdr:col>
                    <xdr:colOff>133350</xdr:colOff>
                    <xdr:row>111</xdr:row>
                    <xdr:rowOff>0</xdr:rowOff>
                  </from>
                  <to>
                    <xdr:col>14</xdr:col>
                    <xdr:colOff>438150</xdr:colOff>
                    <xdr:row>112</xdr:row>
                    <xdr:rowOff>57150</xdr:rowOff>
                  </to>
                </anchor>
              </controlPr>
            </control>
          </mc:Choice>
        </mc:AlternateContent>
        <mc:AlternateContent xmlns:mc="http://schemas.openxmlformats.org/markup-compatibility/2006">
          <mc:Choice Requires="x14">
            <control shapeId="8783" r:id="rId417" name="Check Box 2639">
              <controlPr defaultSize="0" autoFill="0" autoLine="0" autoPict="0">
                <anchor moveWithCells="1">
                  <from>
                    <xdr:col>14</xdr:col>
                    <xdr:colOff>133350</xdr:colOff>
                    <xdr:row>112</xdr:row>
                    <xdr:rowOff>0</xdr:rowOff>
                  </from>
                  <to>
                    <xdr:col>14</xdr:col>
                    <xdr:colOff>438150</xdr:colOff>
                    <xdr:row>113</xdr:row>
                    <xdr:rowOff>57150</xdr:rowOff>
                  </to>
                </anchor>
              </controlPr>
            </control>
          </mc:Choice>
        </mc:AlternateContent>
        <mc:AlternateContent xmlns:mc="http://schemas.openxmlformats.org/markup-compatibility/2006">
          <mc:Choice Requires="x14">
            <control shapeId="8784" r:id="rId418" name="Check Box 2640">
              <controlPr defaultSize="0" autoFill="0" autoLine="0" autoPict="0">
                <anchor moveWithCells="1">
                  <from>
                    <xdr:col>14</xdr:col>
                    <xdr:colOff>133350</xdr:colOff>
                    <xdr:row>113</xdr:row>
                    <xdr:rowOff>0</xdr:rowOff>
                  </from>
                  <to>
                    <xdr:col>14</xdr:col>
                    <xdr:colOff>438150</xdr:colOff>
                    <xdr:row>114</xdr:row>
                    <xdr:rowOff>57150</xdr:rowOff>
                  </to>
                </anchor>
              </controlPr>
            </control>
          </mc:Choice>
        </mc:AlternateContent>
        <mc:AlternateContent xmlns:mc="http://schemas.openxmlformats.org/markup-compatibility/2006">
          <mc:Choice Requires="x14">
            <control shapeId="8785" r:id="rId419" name="Check Box 2641">
              <controlPr defaultSize="0" autoFill="0" autoLine="0" autoPict="0">
                <anchor moveWithCells="1">
                  <from>
                    <xdr:col>14</xdr:col>
                    <xdr:colOff>133350</xdr:colOff>
                    <xdr:row>114</xdr:row>
                    <xdr:rowOff>0</xdr:rowOff>
                  </from>
                  <to>
                    <xdr:col>14</xdr:col>
                    <xdr:colOff>438150</xdr:colOff>
                    <xdr:row>115</xdr:row>
                    <xdr:rowOff>57150</xdr:rowOff>
                  </to>
                </anchor>
              </controlPr>
            </control>
          </mc:Choice>
        </mc:AlternateContent>
        <mc:AlternateContent xmlns:mc="http://schemas.openxmlformats.org/markup-compatibility/2006">
          <mc:Choice Requires="x14">
            <control shapeId="8786" r:id="rId420" name="Check Box 2642">
              <controlPr defaultSize="0" autoFill="0" autoLine="0" autoPict="0">
                <anchor moveWithCells="1">
                  <from>
                    <xdr:col>14</xdr:col>
                    <xdr:colOff>133350</xdr:colOff>
                    <xdr:row>115</xdr:row>
                    <xdr:rowOff>0</xdr:rowOff>
                  </from>
                  <to>
                    <xdr:col>14</xdr:col>
                    <xdr:colOff>438150</xdr:colOff>
                    <xdr:row>116</xdr:row>
                    <xdr:rowOff>57150</xdr:rowOff>
                  </to>
                </anchor>
              </controlPr>
            </control>
          </mc:Choice>
        </mc:AlternateContent>
        <mc:AlternateContent xmlns:mc="http://schemas.openxmlformats.org/markup-compatibility/2006">
          <mc:Choice Requires="x14">
            <control shapeId="8787" r:id="rId421" name="Check Box 2643">
              <controlPr defaultSize="0" autoFill="0" autoLine="0" autoPict="0">
                <anchor moveWithCells="1">
                  <from>
                    <xdr:col>14</xdr:col>
                    <xdr:colOff>133350</xdr:colOff>
                    <xdr:row>116</xdr:row>
                    <xdr:rowOff>0</xdr:rowOff>
                  </from>
                  <to>
                    <xdr:col>14</xdr:col>
                    <xdr:colOff>438150</xdr:colOff>
                    <xdr:row>117</xdr:row>
                    <xdr:rowOff>57150</xdr:rowOff>
                  </to>
                </anchor>
              </controlPr>
            </control>
          </mc:Choice>
        </mc:AlternateContent>
        <mc:AlternateContent xmlns:mc="http://schemas.openxmlformats.org/markup-compatibility/2006">
          <mc:Choice Requires="x14">
            <control shapeId="8788" r:id="rId422" name="Check Box 2644">
              <controlPr defaultSize="0" autoFill="0" autoLine="0" autoPict="0">
                <anchor moveWithCells="1">
                  <from>
                    <xdr:col>14</xdr:col>
                    <xdr:colOff>133350</xdr:colOff>
                    <xdr:row>117</xdr:row>
                    <xdr:rowOff>0</xdr:rowOff>
                  </from>
                  <to>
                    <xdr:col>14</xdr:col>
                    <xdr:colOff>438150</xdr:colOff>
                    <xdr:row>118</xdr:row>
                    <xdr:rowOff>57150</xdr:rowOff>
                  </to>
                </anchor>
              </controlPr>
            </control>
          </mc:Choice>
        </mc:AlternateContent>
        <mc:AlternateContent xmlns:mc="http://schemas.openxmlformats.org/markup-compatibility/2006">
          <mc:Choice Requires="x14">
            <control shapeId="8789" r:id="rId423" name="Check Box 2645">
              <controlPr defaultSize="0" autoFill="0" autoLine="0" autoPict="0">
                <anchor moveWithCells="1">
                  <from>
                    <xdr:col>14</xdr:col>
                    <xdr:colOff>133350</xdr:colOff>
                    <xdr:row>118</xdr:row>
                    <xdr:rowOff>0</xdr:rowOff>
                  </from>
                  <to>
                    <xdr:col>14</xdr:col>
                    <xdr:colOff>438150</xdr:colOff>
                    <xdr:row>119</xdr:row>
                    <xdr:rowOff>57150</xdr:rowOff>
                  </to>
                </anchor>
              </controlPr>
            </control>
          </mc:Choice>
        </mc:AlternateContent>
        <mc:AlternateContent xmlns:mc="http://schemas.openxmlformats.org/markup-compatibility/2006">
          <mc:Choice Requires="x14">
            <control shapeId="8790" r:id="rId424" name="Check Box 2646">
              <controlPr defaultSize="0" autoFill="0" autoLine="0" autoPict="0">
                <anchor moveWithCells="1">
                  <from>
                    <xdr:col>14</xdr:col>
                    <xdr:colOff>133350</xdr:colOff>
                    <xdr:row>119</xdr:row>
                    <xdr:rowOff>0</xdr:rowOff>
                  </from>
                  <to>
                    <xdr:col>14</xdr:col>
                    <xdr:colOff>438150</xdr:colOff>
                    <xdr:row>120</xdr:row>
                    <xdr:rowOff>57150</xdr:rowOff>
                  </to>
                </anchor>
              </controlPr>
            </control>
          </mc:Choice>
        </mc:AlternateContent>
        <mc:AlternateContent xmlns:mc="http://schemas.openxmlformats.org/markup-compatibility/2006">
          <mc:Choice Requires="x14">
            <control shapeId="8791" r:id="rId425" name="Check Box 2647">
              <controlPr defaultSize="0" autoFill="0" autoLine="0" autoPict="0">
                <anchor moveWithCells="1">
                  <from>
                    <xdr:col>14</xdr:col>
                    <xdr:colOff>133350</xdr:colOff>
                    <xdr:row>120</xdr:row>
                    <xdr:rowOff>0</xdr:rowOff>
                  </from>
                  <to>
                    <xdr:col>14</xdr:col>
                    <xdr:colOff>438150</xdr:colOff>
                    <xdr:row>121</xdr:row>
                    <xdr:rowOff>57150</xdr:rowOff>
                  </to>
                </anchor>
              </controlPr>
            </control>
          </mc:Choice>
        </mc:AlternateContent>
        <mc:AlternateContent xmlns:mc="http://schemas.openxmlformats.org/markup-compatibility/2006">
          <mc:Choice Requires="x14">
            <control shapeId="8792" r:id="rId426" name="Check Box 2648">
              <controlPr defaultSize="0" autoFill="0" autoLine="0" autoPict="0">
                <anchor moveWithCells="1">
                  <from>
                    <xdr:col>14</xdr:col>
                    <xdr:colOff>133350</xdr:colOff>
                    <xdr:row>121</xdr:row>
                    <xdr:rowOff>0</xdr:rowOff>
                  </from>
                  <to>
                    <xdr:col>14</xdr:col>
                    <xdr:colOff>438150</xdr:colOff>
                    <xdr:row>122</xdr:row>
                    <xdr:rowOff>57150</xdr:rowOff>
                  </to>
                </anchor>
              </controlPr>
            </control>
          </mc:Choice>
        </mc:AlternateContent>
        <mc:AlternateContent xmlns:mc="http://schemas.openxmlformats.org/markup-compatibility/2006">
          <mc:Choice Requires="x14">
            <control shapeId="8793" r:id="rId427" name="Check Box 2649">
              <controlPr defaultSize="0" autoFill="0" autoLine="0" autoPict="0">
                <anchor moveWithCells="1">
                  <from>
                    <xdr:col>14</xdr:col>
                    <xdr:colOff>133350</xdr:colOff>
                    <xdr:row>122</xdr:row>
                    <xdr:rowOff>0</xdr:rowOff>
                  </from>
                  <to>
                    <xdr:col>14</xdr:col>
                    <xdr:colOff>438150</xdr:colOff>
                    <xdr:row>123</xdr:row>
                    <xdr:rowOff>57150</xdr:rowOff>
                  </to>
                </anchor>
              </controlPr>
            </control>
          </mc:Choice>
        </mc:AlternateContent>
        <mc:AlternateContent xmlns:mc="http://schemas.openxmlformats.org/markup-compatibility/2006">
          <mc:Choice Requires="x14">
            <control shapeId="8794" r:id="rId428" name="Check Box 2650">
              <controlPr defaultSize="0" autoFill="0" autoLine="0" autoPict="0">
                <anchor moveWithCells="1">
                  <from>
                    <xdr:col>14</xdr:col>
                    <xdr:colOff>133350</xdr:colOff>
                    <xdr:row>123</xdr:row>
                    <xdr:rowOff>0</xdr:rowOff>
                  </from>
                  <to>
                    <xdr:col>14</xdr:col>
                    <xdr:colOff>438150</xdr:colOff>
                    <xdr:row>124</xdr:row>
                    <xdr:rowOff>57150</xdr:rowOff>
                  </to>
                </anchor>
              </controlPr>
            </control>
          </mc:Choice>
        </mc:AlternateContent>
        <mc:AlternateContent xmlns:mc="http://schemas.openxmlformats.org/markup-compatibility/2006">
          <mc:Choice Requires="x14">
            <control shapeId="8795" r:id="rId429" name="Check Box 2651">
              <controlPr defaultSize="0" autoFill="0" autoLine="0" autoPict="0">
                <anchor moveWithCells="1">
                  <from>
                    <xdr:col>14</xdr:col>
                    <xdr:colOff>133350</xdr:colOff>
                    <xdr:row>124</xdr:row>
                    <xdr:rowOff>0</xdr:rowOff>
                  </from>
                  <to>
                    <xdr:col>14</xdr:col>
                    <xdr:colOff>438150</xdr:colOff>
                    <xdr:row>125</xdr:row>
                    <xdr:rowOff>57150</xdr:rowOff>
                  </to>
                </anchor>
              </controlPr>
            </control>
          </mc:Choice>
        </mc:AlternateContent>
        <mc:AlternateContent xmlns:mc="http://schemas.openxmlformats.org/markup-compatibility/2006">
          <mc:Choice Requires="x14">
            <control shapeId="8796" r:id="rId430" name="Check Box 2652">
              <controlPr defaultSize="0" autoFill="0" autoLine="0" autoPict="0">
                <anchor moveWithCells="1">
                  <from>
                    <xdr:col>14</xdr:col>
                    <xdr:colOff>133350</xdr:colOff>
                    <xdr:row>125</xdr:row>
                    <xdr:rowOff>0</xdr:rowOff>
                  </from>
                  <to>
                    <xdr:col>14</xdr:col>
                    <xdr:colOff>438150</xdr:colOff>
                    <xdr:row>126</xdr:row>
                    <xdr:rowOff>57150</xdr:rowOff>
                  </to>
                </anchor>
              </controlPr>
            </control>
          </mc:Choice>
        </mc:AlternateContent>
        <mc:AlternateContent xmlns:mc="http://schemas.openxmlformats.org/markup-compatibility/2006">
          <mc:Choice Requires="x14">
            <control shapeId="8797" r:id="rId431" name="Check Box 2653">
              <controlPr defaultSize="0" autoFill="0" autoLine="0" autoPict="0">
                <anchor moveWithCells="1">
                  <from>
                    <xdr:col>14</xdr:col>
                    <xdr:colOff>133350</xdr:colOff>
                    <xdr:row>126</xdr:row>
                    <xdr:rowOff>0</xdr:rowOff>
                  </from>
                  <to>
                    <xdr:col>14</xdr:col>
                    <xdr:colOff>438150</xdr:colOff>
                    <xdr:row>127</xdr:row>
                    <xdr:rowOff>57150</xdr:rowOff>
                  </to>
                </anchor>
              </controlPr>
            </control>
          </mc:Choice>
        </mc:AlternateContent>
        <mc:AlternateContent xmlns:mc="http://schemas.openxmlformats.org/markup-compatibility/2006">
          <mc:Choice Requires="x14">
            <control shapeId="8798" r:id="rId432" name="Check Box 2654">
              <controlPr defaultSize="0" autoFill="0" autoLine="0" autoPict="0">
                <anchor moveWithCells="1">
                  <from>
                    <xdr:col>14</xdr:col>
                    <xdr:colOff>133350</xdr:colOff>
                    <xdr:row>127</xdr:row>
                    <xdr:rowOff>0</xdr:rowOff>
                  </from>
                  <to>
                    <xdr:col>14</xdr:col>
                    <xdr:colOff>438150</xdr:colOff>
                    <xdr:row>128</xdr:row>
                    <xdr:rowOff>57150</xdr:rowOff>
                  </to>
                </anchor>
              </controlPr>
            </control>
          </mc:Choice>
        </mc:AlternateContent>
        <mc:AlternateContent xmlns:mc="http://schemas.openxmlformats.org/markup-compatibility/2006">
          <mc:Choice Requires="x14">
            <control shapeId="8799" r:id="rId433" name="Check Box 2655">
              <controlPr defaultSize="0" autoFill="0" autoLine="0" autoPict="0">
                <anchor moveWithCells="1">
                  <from>
                    <xdr:col>14</xdr:col>
                    <xdr:colOff>133350</xdr:colOff>
                    <xdr:row>128</xdr:row>
                    <xdr:rowOff>0</xdr:rowOff>
                  </from>
                  <to>
                    <xdr:col>14</xdr:col>
                    <xdr:colOff>438150</xdr:colOff>
                    <xdr:row>129</xdr:row>
                    <xdr:rowOff>57150</xdr:rowOff>
                  </to>
                </anchor>
              </controlPr>
            </control>
          </mc:Choice>
        </mc:AlternateContent>
        <mc:AlternateContent xmlns:mc="http://schemas.openxmlformats.org/markup-compatibility/2006">
          <mc:Choice Requires="x14">
            <control shapeId="8800" r:id="rId434" name="Check Box 2656">
              <controlPr defaultSize="0" autoFill="0" autoLine="0" autoPict="0">
                <anchor moveWithCells="1">
                  <from>
                    <xdr:col>14</xdr:col>
                    <xdr:colOff>133350</xdr:colOff>
                    <xdr:row>129</xdr:row>
                    <xdr:rowOff>0</xdr:rowOff>
                  </from>
                  <to>
                    <xdr:col>14</xdr:col>
                    <xdr:colOff>438150</xdr:colOff>
                    <xdr:row>130</xdr:row>
                    <xdr:rowOff>57150</xdr:rowOff>
                  </to>
                </anchor>
              </controlPr>
            </control>
          </mc:Choice>
        </mc:AlternateContent>
        <mc:AlternateContent xmlns:mc="http://schemas.openxmlformats.org/markup-compatibility/2006">
          <mc:Choice Requires="x14">
            <control shapeId="8801" r:id="rId435" name="Check Box 2657">
              <controlPr defaultSize="0" autoFill="0" autoLine="0" autoPict="0">
                <anchor moveWithCells="1">
                  <from>
                    <xdr:col>14</xdr:col>
                    <xdr:colOff>133350</xdr:colOff>
                    <xdr:row>130</xdr:row>
                    <xdr:rowOff>0</xdr:rowOff>
                  </from>
                  <to>
                    <xdr:col>14</xdr:col>
                    <xdr:colOff>438150</xdr:colOff>
                    <xdr:row>131</xdr:row>
                    <xdr:rowOff>57150</xdr:rowOff>
                  </to>
                </anchor>
              </controlPr>
            </control>
          </mc:Choice>
        </mc:AlternateContent>
        <mc:AlternateContent xmlns:mc="http://schemas.openxmlformats.org/markup-compatibility/2006">
          <mc:Choice Requires="x14">
            <control shapeId="8802" r:id="rId436" name="Check Box 2658">
              <controlPr defaultSize="0" autoFill="0" autoLine="0" autoPict="0">
                <anchor moveWithCells="1">
                  <from>
                    <xdr:col>14</xdr:col>
                    <xdr:colOff>133350</xdr:colOff>
                    <xdr:row>131</xdr:row>
                    <xdr:rowOff>0</xdr:rowOff>
                  </from>
                  <to>
                    <xdr:col>14</xdr:col>
                    <xdr:colOff>438150</xdr:colOff>
                    <xdr:row>132</xdr:row>
                    <xdr:rowOff>57150</xdr:rowOff>
                  </to>
                </anchor>
              </controlPr>
            </control>
          </mc:Choice>
        </mc:AlternateContent>
        <mc:AlternateContent xmlns:mc="http://schemas.openxmlformats.org/markup-compatibility/2006">
          <mc:Choice Requires="x14">
            <control shapeId="8803" r:id="rId437" name="Check Box 2659">
              <controlPr defaultSize="0" autoFill="0" autoLine="0" autoPict="0">
                <anchor moveWithCells="1">
                  <from>
                    <xdr:col>14</xdr:col>
                    <xdr:colOff>133350</xdr:colOff>
                    <xdr:row>132</xdr:row>
                    <xdr:rowOff>0</xdr:rowOff>
                  </from>
                  <to>
                    <xdr:col>14</xdr:col>
                    <xdr:colOff>438150</xdr:colOff>
                    <xdr:row>133</xdr:row>
                    <xdr:rowOff>57150</xdr:rowOff>
                  </to>
                </anchor>
              </controlPr>
            </control>
          </mc:Choice>
        </mc:AlternateContent>
        <mc:AlternateContent xmlns:mc="http://schemas.openxmlformats.org/markup-compatibility/2006">
          <mc:Choice Requires="x14">
            <control shapeId="8804" r:id="rId438" name="Check Box 2660">
              <controlPr defaultSize="0" autoFill="0" autoLine="0" autoPict="0">
                <anchor moveWithCells="1">
                  <from>
                    <xdr:col>14</xdr:col>
                    <xdr:colOff>133350</xdr:colOff>
                    <xdr:row>133</xdr:row>
                    <xdr:rowOff>0</xdr:rowOff>
                  </from>
                  <to>
                    <xdr:col>14</xdr:col>
                    <xdr:colOff>438150</xdr:colOff>
                    <xdr:row>134</xdr:row>
                    <xdr:rowOff>57150</xdr:rowOff>
                  </to>
                </anchor>
              </controlPr>
            </control>
          </mc:Choice>
        </mc:AlternateContent>
        <mc:AlternateContent xmlns:mc="http://schemas.openxmlformats.org/markup-compatibility/2006">
          <mc:Choice Requires="x14">
            <control shapeId="8805" r:id="rId439" name="Check Box 2661">
              <controlPr defaultSize="0" autoFill="0" autoLine="0" autoPict="0">
                <anchor moveWithCells="1">
                  <from>
                    <xdr:col>14</xdr:col>
                    <xdr:colOff>133350</xdr:colOff>
                    <xdr:row>134</xdr:row>
                    <xdr:rowOff>0</xdr:rowOff>
                  </from>
                  <to>
                    <xdr:col>14</xdr:col>
                    <xdr:colOff>438150</xdr:colOff>
                    <xdr:row>135</xdr:row>
                    <xdr:rowOff>57150</xdr:rowOff>
                  </to>
                </anchor>
              </controlPr>
            </control>
          </mc:Choice>
        </mc:AlternateContent>
        <mc:AlternateContent xmlns:mc="http://schemas.openxmlformats.org/markup-compatibility/2006">
          <mc:Choice Requires="x14">
            <control shapeId="8806" r:id="rId440" name="Check Box 2662">
              <controlPr defaultSize="0" autoFill="0" autoLine="0" autoPict="0">
                <anchor moveWithCells="1">
                  <from>
                    <xdr:col>14</xdr:col>
                    <xdr:colOff>133350</xdr:colOff>
                    <xdr:row>135</xdr:row>
                    <xdr:rowOff>0</xdr:rowOff>
                  </from>
                  <to>
                    <xdr:col>14</xdr:col>
                    <xdr:colOff>438150</xdr:colOff>
                    <xdr:row>136</xdr:row>
                    <xdr:rowOff>57150</xdr:rowOff>
                  </to>
                </anchor>
              </controlPr>
            </control>
          </mc:Choice>
        </mc:AlternateContent>
        <mc:AlternateContent xmlns:mc="http://schemas.openxmlformats.org/markup-compatibility/2006">
          <mc:Choice Requires="x14">
            <control shapeId="8807" r:id="rId441" name="Check Box 2663">
              <controlPr defaultSize="0" autoFill="0" autoLine="0" autoPict="0">
                <anchor moveWithCells="1">
                  <from>
                    <xdr:col>14</xdr:col>
                    <xdr:colOff>133350</xdr:colOff>
                    <xdr:row>136</xdr:row>
                    <xdr:rowOff>0</xdr:rowOff>
                  </from>
                  <to>
                    <xdr:col>14</xdr:col>
                    <xdr:colOff>438150</xdr:colOff>
                    <xdr:row>137</xdr:row>
                    <xdr:rowOff>57150</xdr:rowOff>
                  </to>
                </anchor>
              </controlPr>
            </control>
          </mc:Choice>
        </mc:AlternateContent>
        <mc:AlternateContent xmlns:mc="http://schemas.openxmlformats.org/markup-compatibility/2006">
          <mc:Choice Requires="x14">
            <control shapeId="8808" r:id="rId442" name="Check Box 2664">
              <controlPr defaultSize="0" autoFill="0" autoLine="0" autoPict="0">
                <anchor moveWithCells="1">
                  <from>
                    <xdr:col>14</xdr:col>
                    <xdr:colOff>133350</xdr:colOff>
                    <xdr:row>137</xdr:row>
                    <xdr:rowOff>0</xdr:rowOff>
                  </from>
                  <to>
                    <xdr:col>14</xdr:col>
                    <xdr:colOff>438150</xdr:colOff>
                    <xdr:row>138</xdr:row>
                    <xdr:rowOff>57150</xdr:rowOff>
                  </to>
                </anchor>
              </controlPr>
            </control>
          </mc:Choice>
        </mc:AlternateContent>
        <mc:AlternateContent xmlns:mc="http://schemas.openxmlformats.org/markup-compatibility/2006">
          <mc:Choice Requires="x14">
            <control shapeId="8809" r:id="rId443" name="Check Box 2665">
              <controlPr defaultSize="0" autoFill="0" autoLine="0" autoPict="0">
                <anchor moveWithCells="1">
                  <from>
                    <xdr:col>14</xdr:col>
                    <xdr:colOff>133350</xdr:colOff>
                    <xdr:row>138</xdr:row>
                    <xdr:rowOff>0</xdr:rowOff>
                  </from>
                  <to>
                    <xdr:col>14</xdr:col>
                    <xdr:colOff>438150</xdr:colOff>
                    <xdr:row>139</xdr:row>
                    <xdr:rowOff>57150</xdr:rowOff>
                  </to>
                </anchor>
              </controlPr>
            </control>
          </mc:Choice>
        </mc:AlternateContent>
        <mc:AlternateContent xmlns:mc="http://schemas.openxmlformats.org/markup-compatibility/2006">
          <mc:Choice Requires="x14">
            <control shapeId="8810" r:id="rId444" name="Check Box 2666">
              <controlPr defaultSize="0" autoFill="0" autoLine="0" autoPict="0">
                <anchor moveWithCells="1">
                  <from>
                    <xdr:col>14</xdr:col>
                    <xdr:colOff>133350</xdr:colOff>
                    <xdr:row>139</xdr:row>
                    <xdr:rowOff>0</xdr:rowOff>
                  </from>
                  <to>
                    <xdr:col>14</xdr:col>
                    <xdr:colOff>438150</xdr:colOff>
                    <xdr:row>140</xdr:row>
                    <xdr:rowOff>57150</xdr:rowOff>
                  </to>
                </anchor>
              </controlPr>
            </control>
          </mc:Choice>
        </mc:AlternateContent>
        <mc:AlternateContent xmlns:mc="http://schemas.openxmlformats.org/markup-compatibility/2006">
          <mc:Choice Requires="x14">
            <control shapeId="8811" r:id="rId445" name="Check Box 2667">
              <controlPr defaultSize="0" autoFill="0" autoLine="0" autoPict="0">
                <anchor moveWithCells="1">
                  <from>
                    <xdr:col>14</xdr:col>
                    <xdr:colOff>133350</xdr:colOff>
                    <xdr:row>140</xdr:row>
                    <xdr:rowOff>0</xdr:rowOff>
                  </from>
                  <to>
                    <xdr:col>14</xdr:col>
                    <xdr:colOff>438150</xdr:colOff>
                    <xdr:row>141</xdr:row>
                    <xdr:rowOff>57150</xdr:rowOff>
                  </to>
                </anchor>
              </controlPr>
            </control>
          </mc:Choice>
        </mc:AlternateContent>
        <mc:AlternateContent xmlns:mc="http://schemas.openxmlformats.org/markup-compatibility/2006">
          <mc:Choice Requires="x14">
            <control shapeId="8812" r:id="rId446" name="Check Box 2668">
              <controlPr defaultSize="0" autoFill="0" autoLine="0" autoPict="0">
                <anchor moveWithCells="1">
                  <from>
                    <xdr:col>14</xdr:col>
                    <xdr:colOff>133350</xdr:colOff>
                    <xdr:row>141</xdr:row>
                    <xdr:rowOff>0</xdr:rowOff>
                  </from>
                  <to>
                    <xdr:col>14</xdr:col>
                    <xdr:colOff>438150</xdr:colOff>
                    <xdr:row>142</xdr:row>
                    <xdr:rowOff>57150</xdr:rowOff>
                  </to>
                </anchor>
              </controlPr>
            </control>
          </mc:Choice>
        </mc:AlternateContent>
        <mc:AlternateContent xmlns:mc="http://schemas.openxmlformats.org/markup-compatibility/2006">
          <mc:Choice Requires="x14">
            <control shapeId="8813" r:id="rId447" name="Check Box 2669">
              <controlPr defaultSize="0" autoFill="0" autoLine="0" autoPict="0">
                <anchor moveWithCells="1">
                  <from>
                    <xdr:col>14</xdr:col>
                    <xdr:colOff>133350</xdr:colOff>
                    <xdr:row>142</xdr:row>
                    <xdr:rowOff>0</xdr:rowOff>
                  </from>
                  <to>
                    <xdr:col>14</xdr:col>
                    <xdr:colOff>438150</xdr:colOff>
                    <xdr:row>143</xdr:row>
                    <xdr:rowOff>57150</xdr:rowOff>
                  </to>
                </anchor>
              </controlPr>
            </control>
          </mc:Choice>
        </mc:AlternateContent>
        <mc:AlternateContent xmlns:mc="http://schemas.openxmlformats.org/markup-compatibility/2006">
          <mc:Choice Requires="x14">
            <control shapeId="8814" r:id="rId448" name="Check Box 2670">
              <controlPr defaultSize="0" autoFill="0" autoLine="0" autoPict="0">
                <anchor moveWithCells="1">
                  <from>
                    <xdr:col>14</xdr:col>
                    <xdr:colOff>133350</xdr:colOff>
                    <xdr:row>143</xdr:row>
                    <xdr:rowOff>0</xdr:rowOff>
                  </from>
                  <to>
                    <xdr:col>14</xdr:col>
                    <xdr:colOff>438150</xdr:colOff>
                    <xdr:row>144</xdr:row>
                    <xdr:rowOff>57150</xdr:rowOff>
                  </to>
                </anchor>
              </controlPr>
            </control>
          </mc:Choice>
        </mc:AlternateContent>
        <mc:AlternateContent xmlns:mc="http://schemas.openxmlformats.org/markup-compatibility/2006">
          <mc:Choice Requires="x14">
            <control shapeId="8815" r:id="rId449" name="Check Box 2671">
              <controlPr defaultSize="0" autoFill="0" autoLine="0" autoPict="0">
                <anchor moveWithCells="1">
                  <from>
                    <xdr:col>14</xdr:col>
                    <xdr:colOff>133350</xdr:colOff>
                    <xdr:row>144</xdr:row>
                    <xdr:rowOff>0</xdr:rowOff>
                  </from>
                  <to>
                    <xdr:col>14</xdr:col>
                    <xdr:colOff>438150</xdr:colOff>
                    <xdr:row>145</xdr:row>
                    <xdr:rowOff>57150</xdr:rowOff>
                  </to>
                </anchor>
              </controlPr>
            </control>
          </mc:Choice>
        </mc:AlternateContent>
        <mc:AlternateContent xmlns:mc="http://schemas.openxmlformats.org/markup-compatibility/2006">
          <mc:Choice Requires="x14">
            <control shapeId="8816" r:id="rId450" name="Check Box 2672">
              <controlPr defaultSize="0" autoFill="0" autoLine="0" autoPict="0">
                <anchor moveWithCells="1">
                  <from>
                    <xdr:col>14</xdr:col>
                    <xdr:colOff>133350</xdr:colOff>
                    <xdr:row>145</xdr:row>
                    <xdr:rowOff>0</xdr:rowOff>
                  </from>
                  <to>
                    <xdr:col>14</xdr:col>
                    <xdr:colOff>438150</xdr:colOff>
                    <xdr:row>146</xdr:row>
                    <xdr:rowOff>57150</xdr:rowOff>
                  </to>
                </anchor>
              </controlPr>
            </control>
          </mc:Choice>
        </mc:AlternateContent>
        <mc:AlternateContent xmlns:mc="http://schemas.openxmlformats.org/markup-compatibility/2006">
          <mc:Choice Requires="x14">
            <control shapeId="8817" r:id="rId451" name="Check Box 2673">
              <controlPr defaultSize="0" autoFill="0" autoLine="0" autoPict="0">
                <anchor moveWithCells="1">
                  <from>
                    <xdr:col>14</xdr:col>
                    <xdr:colOff>133350</xdr:colOff>
                    <xdr:row>146</xdr:row>
                    <xdr:rowOff>0</xdr:rowOff>
                  </from>
                  <to>
                    <xdr:col>14</xdr:col>
                    <xdr:colOff>438150</xdr:colOff>
                    <xdr:row>147</xdr:row>
                    <xdr:rowOff>57150</xdr:rowOff>
                  </to>
                </anchor>
              </controlPr>
            </control>
          </mc:Choice>
        </mc:AlternateContent>
        <mc:AlternateContent xmlns:mc="http://schemas.openxmlformats.org/markup-compatibility/2006">
          <mc:Choice Requires="x14">
            <control shapeId="8818" r:id="rId452" name="Check Box 2674">
              <controlPr defaultSize="0" autoFill="0" autoLine="0" autoPict="0">
                <anchor moveWithCells="1">
                  <from>
                    <xdr:col>14</xdr:col>
                    <xdr:colOff>133350</xdr:colOff>
                    <xdr:row>147</xdr:row>
                    <xdr:rowOff>0</xdr:rowOff>
                  </from>
                  <to>
                    <xdr:col>14</xdr:col>
                    <xdr:colOff>438150</xdr:colOff>
                    <xdr:row>148</xdr:row>
                    <xdr:rowOff>57150</xdr:rowOff>
                  </to>
                </anchor>
              </controlPr>
            </control>
          </mc:Choice>
        </mc:AlternateContent>
        <mc:AlternateContent xmlns:mc="http://schemas.openxmlformats.org/markup-compatibility/2006">
          <mc:Choice Requires="x14">
            <control shapeId="8819" r:id="rId453" name="Check Box 2675">
              <controlPr defaultSize="0" autoFill="0" autoLine="0" autoPict="0">
                <anchor moveWithCells="1">
                  <from>
                    <xdr:col>14</xdr:col>
                    <xdr:colOff>133350</xdr:colOff>
                    <xdr:row>148</xdr:row>
                    <xdr:rowOff>0</xdr:rowOff>
                  </from>
                  <to>
                    <xdr:col>14</xdr:col>
                    <xdr:colOff>438150</xdr:colOff>
                    <xdr:row>149</xdr:row>
                    <xdr:rowOff>57150</xdr:rowOff>
                  </to>
                </anchor>
              </controlPr>
            </control>
          </mc:Choice>
        </mc:AlternateContent>
        <mc:AlternateContent xmlns:mc="http://schemas.openxmlformats.org/markup-compatibility/2006">
          <mc:Choice Requires="x14">
            <control shapeId="8820" r:id="rId454" name="Check Box 2676">
              <controlPr defaultSize="0" autoFill="0" autoLine="0" autoPict="0">
                <anchor moveWithCells="1">
                  <from>
                    <xdr:col>14</xdr:col>
                    <xdr:colOff>133350</xdr:colOff>
                    <xdr:row>149</xdr:row>
                    <xdr:rowOff>0</xdr:rowOff>
                  </from>
                  <to>
                    <xdr:col>14</xdr:col>
                    <xdr:colOff>438150</xdr:colOff>
                    <xdr:row>150</xdr:row>
                    <xdr:rowOff>57150</xdr:rowOff>
                  </to>
                </anchor>
              </controlPr>
            </control>
          </mc:Choice>
        </mc:AlternateContent>
        <mc:AlternateContent xmlns:mc="http://schemas.openxmlformats.org/markup-compatibility/2006">
          <mc:Choice Requires="x14">
            <control shapeId="8821" r:id="rId455" name="Check Box 2677">
              <controlPr defaultSize="0" autoFill="0" autoLine="0" autoPict="0">
                <anchor moveWithCells="1">
                  <from>
                    <xdr:col>14</xdr:col>
                    <xdr:colOff>133350</xdr:colOff>
                    <xdr:row>150</xdr:row>
                    <xdr:rowOff>0</xdr:rowOff>
                  </from>
                  <to>
                    <xdr:col>14</xdr:col>
                    <xdr:colOff>438150</xdr:colOff>
                    <xdr:row>151</xdr:row>
                    <xdr:rowOff>57150</xdr:rowOff>
                  </to>
                </anchor>
              </controlPr>
            </control>
          </mc:Choice>
        </mc:AlternateContent>
        <mc:AlternateContent xmlns:mc="http://schemas.openxmlformats.org/markup-compatibility/2006">
          <mc:Choice Requires="x14">
            <control shapeId="8822" r:id="rId456" name="Check Box 2678">
              <controlPr defaultSize="0" autoFill="0" autoLine="0" autoPict="0">
                <anchor moveWithCells="1">
                  <from>
                    <xdr:col>14</xdr:col>
                    <xdr:colOff>133350</xdr:colOff>
                    <xdr:row>151</xdr:row>
                    <xdr:rowOff>0</xdr:rowOff>
                  </from>
                  <to>
                    <xdr:col>14</xdr:col>
                    <xdr:colOff>438150</xdr:colOff>
                    <xdr:row>152</xdr:row>
                    <xdr:rowOff>57150</xdr:rowOff>
                  </to>
                </anchor>
              </controlPr>
            </control>
          </mc:Choice>
        </mc:AlternateContent>
        <mc:AlternateContent xmlns:mc="http://schemas.openxmlformats.org/markup-compatibility/2006">
          <mc:Choice Requires="x14">
            <control shapeId="8823" r:id="rId457" name="Check Box 2679">
              <controlPr defaultSize="0" autoFill="0" autoLine="0" autoPict="0">
                <anchor moveWithCells="1">
                  <from>
                    <xdr:col>14</xdr:col>
                    <xdr:colOff>133350</xdr:colOff>
                    <xdr:row>152</xdr:row>
                    <xdr:rowOff>0</xdr:rowOff>
                  </from>
                  <to>
                    <xdr:col>14</xdr:col>
                    <xdr:colOff>438150</xdr:colOff>
                    <xdr:row>153</xdr:row>
                    <xdr:rowOff>57150</xdr:rowOff>
                  </to>
                </anchor>
              </controlPr>
            </control>
          </mc:Choice>
        </mc:AlternateContent>
        <mc:AlternateContent xmlns:mc="http://schemas.openxmlformats.org/markup-compatibility/2006">
          <mc:Choice Requires="x14">
            <control shapeId="8824" r:id="rId458" name="Check Box 2680">
              <controlPr defaultSize="0" autoFill="0" autoLine="0" autoPict="0">
                <anchor moveWithCells="1">
                  <from>
                    <xdr:col>14</xdr:col>
                    <xdr:colOff>133350</xdr:colOff>
                    <xdr:row>153</xdr:row>
                    <xdr:rowOff>0</xdr:rowOff>
                  </from>
                  <to>
                    <xdr:col>14</xdr:col>
                    <xdr:colOff>438150</xdr:colOff>
                    <xdr:row>154</xdr:row>
                    <xdr:rowOff>57150</xdr:rowOff>
                  </to>
                </anchor>
              </controlPr>
            </control>
          </mc:Choice>
        </mc:AlternateContent>
        <mc:AlternateContent xmlns:mc="http://schemas.openxmlformats.org/markup-compatibility/2006">
          <mc:Choice Requires="x14">
            <control shapeId="8825" r:id="rId459" name="Check Box 2681">
              <controlPr defaultSize="0" autoFill="0" autoLine="0" autoPict="0">
                <anchor moveWithCells="1">
                  <from>
                    <xdr:col>14</xdr:col>
                    <xdr:colOff>133350</xdr:colOff>
                    <xdr:row>154</xdr:row>
                    <xdr:rowOff>0</xdr:rowOff>
                  </from>
                  <to>
                    <xdr:col>14</xdr:col>
                    <xdr:colOff>438150</xdr:colOff>
                    <xdr:row>155</xdr:row>
                    <xdr:rowOff>57150</xdr:rowOff>
                  </to>
                </anchor>
              </controlPr>
            </control>
          </mc:Choice>
        </mc:AlternateContent>
        <mc:AlternateContent xmlns:mc="http://schemas.openxmlformats.org/markup-compatibility/2006">
          <mc:Choice Requires="x14">
            <control shapeId="8826" r:id="rId460" name="Check Box 2682">
              <controlPr defaultSize="0" autoFill="0" autoLine="0" autoPict="0">
                <anchor moveWithCells="1">
                  <from>
                    <xdr:col>14</xdr:col>
                    <xdr:colOff>133350</xdr:colOff>
                    <xdr:row>155</xdr:row>
                    <xdr:rowOff>0</xdr:rowOff>
                  </from>
                  <to>
                    <xdr:col>14</xdr:col>
                    <xdr:colOff>438150</xdr:colOff>
                    <xdr:row>156</xdr:row>
                    <xdr:rowOff>57150</xdr:rowOff>
                  </to>
                </anchor>
              </controlPr>
            </control>
          </mc:Choice>
        </mc:AlternateContent>
        <mc:AlternateContent xmlns:mc="http://schemas.openxmlformats.org/markup-compatibility/2006">
          <mc:Choice Requires="x14">
            <control shapeId="8827" r:id="rId461" name="Check Box 2683">
              <controlPr defaultSize="0" autoFill="0" autoLine="0" autoPict="0">
                <anchor moveWithCells="1">
                  <from>
                    <xdr:col>14</xdr:col>
                    <xdr:colOff>133350</xdr:colOff>
                    <xdr:row>156</xdr:row>
                    <xdr:rowOff>0</xdr:rowOff>
                  </from>
                  <to>
                    <xdr:col>14</xdr:col>
                    <xdr:colOff>438150</xdr:colOff>
                    <xdr:row>157</xdr:row>
                    <xdr:rowOff>57150</xdr:rowOff>
                  </to>
                </anchor>
              </controlPr>
            </control>
          </mc:Choice>
        </mc:AlternateContent>
        <mc:AlternateContent xmlns:mc="http://schemas.openxmlformats.org/markup-compatibility/2006">
          <mc:Choice Requires="x14">
            <control shapeId="8828" r:id="rId462" name="Check Box 2684">
              <controlPr defaultSize="0" autoFill="0" autoLine="0" autoPict="0">
                <anchor moveWithCells="1">
                  <from>
                    <xdr:col>14</xdr:col>
                    <xdr:colOff>133350</xdr:colOff>
                    <xdr:row>157</xdr:row>
                    <xdr:rowOff>0</xdr:rowOff>
                  </from>
                  <to>
                    <xdr:col>14</xdr:col>
                    <xdr:colOff>438150</xdr:colOff>
                    <xdr:row>158</xdr:row>
                    <xdr:rowOff>57150</xdr:rowOff>
                  </to>
                </anchor>
              </controlPr>
            </control>
          </mc:Choice>
        </mc:AlternateContent>
        <mc:AlternateContent xmlns:mc="http://schemas.openxmlformats.org/markup-compatibility/2006">
          <mc:Choice Requires="x14">
            <control shapeId="8829" r:id="rId463" name="Check Box 2685">
              <controlPr defaultSize="0" autoFill="0" autoLine="0" autoPict="0">
                <anchor moveWithCells="1">
                  <from>
                    <xdr:col>14</xdr:col>
                    <xdr:colOff>133350</xdr:colOff>
                    <xdr:row>158</xdr:row>
                    <xdr:rowOff>0</xdr:rowOff>
                  </from>
                  <to>
                    <xdr:col>14</xdr:col>
                    <xdr:colOff>438150</xdr:colOff>
                    <xdr:row>159</xdr:row>
                    <xdr:rowOff>57150</xdr:rowOff>
                  </to>
                </anchor>
              </controlPr>
            </control>
          </mc:Choice>
        </mc:AlternateContent>
        <mc:AlternateContent xmlns:mc="http://schemas.openxmlformats.org/markup-compatibility/2006">
          <mc:Choice Requires="x14">
            <control shapeId="8830" r:id="rId464" name="Check Box 2686">
              <controlPr defaultSize="0" autoFill="0" autoLine="0" autoPict="0">
                <anchor moveWithCells="1">
                  <from>
                    <xdr:col>14</xdr:col>
                    <xdr:colOff>133350</xdr:colOff>
                    <xdr:row>159</xdr:row>
                    <xdr:rowOff>0</xdr:rowOff>
                  </from>
                  <to>
                    <xdr:col>14</xdr:col>
                    <xdr:colOff>438150</xdr:colOff>
                    <xdr:row>160</xdr:row>
                    <xdr:rowOff>57150</xdr:rowOff>
                  </to>
                </anchor>
              </controlPr>
            </control>
          </mc:Choice>
        </mc:AlternateContent>
        <mc:AlternateContent xmlns:mc="http://schemas.openxmlformats.org/markup-compatibility/2006">
          <mc:Choice Requires="x14">
            <control shapeId="8831" r:id="rId465" name="Check Box 2687">
              <controlPr defaultSize="0" autoFill="0" autoLine="0" autoPict="0">
                <anchor moveWithCells="1">
                  <from>
                    <xdr:col>14</xdr:col>
                    <xdr:colOff>133350</xdr:colOff>
                    <xdr:row>160</xdr:row>
                    <xdr:rowOff>0</xdr:rowOff>
                  </from>
                  <to>
                    <xdr:col>14</xdr:col>
                    <xdr:colOff>438150</xdr:colOff>
                    <xdr:row>161</xdr:row>
                    <xdr:rowOff>57150</xdr:rowOff>
                  </to>
                </anchor>
              </controlPr>
            </control>
          </mc:Choice>
        </mc:AlternateContent>
        <mc:AlternateContent xmlns:mc="http://schemas.openxmlformats.org/markup-compatibility/2006">
          <mc:Choice Requires="x14">
            <control shapeId="8832" r:id="rId466" name="Check Box 2688">
              <controlPr defaultSize="0" autoFill="0" autoLine="0" autoPict="0">
                <anchor moveWithCells="1">
                  <from>
                    <xdr:col>14</xdr:col>
                    <xdr:colOff>133350</xdr:colOff>
                    <xdr:row>161</xdr:row>
                    <xdr:rowOff>0</xdr:rowOff>
                  </from>
                  <to>
                    <xdr:col>14</xdr:col>
                    <xdr:colOff>438150</xdr:colOff>
                    <xdr:row>162</xdr:row>
                    <xdr:rowOff>57150</xdr:rowOff>
                  </to>
                </anchor>
              </controlPr>
            </control>
          </mc:Choice>
        </mc:AlternateContent>
        <mc:AlternateContent xmlns:mc="http://schemas.openxmlformats.org/markup-compatibility/2006">
          <mc:Choice Requires="x14">
            <control shapeId="8833" r:id="rId467" name="Check Box 2689">
              <controlPr defaultSize="0" autoFill="0" autoLine="0" autoPict="0">
                <anchor moveWithCells="1">
                  <from>
                    <xdr:col>14</xdr:col>
                    <xdr:colOff>133350</xdr:colOff>
                    <xdr:row>162</xdr:row>
                    <xdr:rowOff>0</xdr:rowOff>
                  </from>
                  <to>
                    <xdr:col>14</xdr:col>
                    <xdr:colOff>438150</xdr:colOff>
                    <xdr:row>163</xdr:row>
                    <xdr:rowOff>57150</xdr:rowOff>
                  </to>
                </anchor>
              </controlPr>
            </control>
          </mc:Choice>
        </mc:AlternateContent>
        <mc:AlternateContent xmlns:mc="http://schemas.openxmlformats.org/markup-compatibility/2006">
          <mc:Choice Requires="x14">
            <control shapeId="8834" r:id="rId468" name="Check Box 2690">
              <controlPr defaultSize="0" autoFill="0" autoLine="0" autoPict="0">
                <anchor moveWithCells="1">
                  <from>
                    <xdr:col>14</xdr:col>
                    <xdr:colOff>133350</xdr:colOff>
                    <xdr:row>163</xdr:row>
                    <xdr:rowOff>0</xdr:rowOff>
                  </from>
                  <to>
                    <xdr:col>14</xdr:col>
                    <xdr:colOff>438150</xdr:colOff>
                    <xdr:row>164</xdr:row>
                    <xdr:rowOff>57150</xdr:rowOff>
                  </to>
                </anchor>
              </controlPr>
            </control>
          </mc:Choice>
        </mc:AlternateContent>
        <mc:AlternateContent xmlns:mc="http://schemas.openxmlformats.org/markup-compatibility/2006">
          <mc:Choice Requires="x14">
            <control shapeId="8835" r:id="rId469" name="Check Box 2691">
              <controlPr defaultSize="0" autoFill="0" autoLine="0" autoPict="0">
                <anchor moveWithCells="1">
                  <from>
                    <xdr:col>14</xdr:col>
                    <xdr:colOff>133350</xdr:colOff>
                    <xdr:row>164</xdr:row>
                    <xdr:rowOff>0</xdr:rowOff>
                  </from>
                  <to>
                    <xdr:col>14</xdr:col>
                    <xdr:colOff>438150</xdr:colOff>
                    <xdr:row>165</xdr:row>
                    <xdr:rowOff>57150</xdr:rowOff>
                  </to>
                </anchor>
              </controlPr>
            </control>
          </mc:Choice>
        </mc:AlternateContent>
        <mc:AlternateContent xmlns:mc="http://schemas.openxmlformats.org/markup-compatibility/2006">
          <mc:Choice Requires="x14">
            <control shapeId="8836" r:id="rId470" name="Check Box 2692">
              <controlPr defaultSize="0" autoFill="0" autoLine="0" autoPict="0">
                <anchor moveWithCells="1">
                  <from>
                    <xdr:col>14</xdr:col>
                    <xdr:colOff>133350</xdr:colOff>
                    <xdr:row>165</xdr:row>
                    <xdr:rowOff>0</xdr:rowOff>
                  </from>
                  <to>
                    <xdr:col>14</xdr:col>
                    <xdr:colOff>438150</xdr:colOff>
                    <xdr:row>166</xdr:row>
                    <xdr:rowOff>57150</xdr:rowOff>
                  </to>
                </anchor>
              </controlPr>
            </control>
          </mc:Choice>
        </mc:AlternateContent>
        <mc:AlternateContent xmlns:mc="http://schemas.openxmlformats.org/markup-compatibility/2006">
          <mc:Choice Requires="x14">
            <control shapeId="8837" r:id="rId471" name="Check Box 2693">
              <controlPr defaultSize="0" autoFill="0" autoLine="0" autoPict="0">
                <anchor moveWithCells="1">
                  <from>
                    <xdr:col>14</xdr:col>
                    <xdr:colOff>133350</xdr:colOff>
                    <xdr:row>166</xdr:row>
                    <xdr:rowOff>0</xdr:rowOff>
                  </from>
                  <to>
                    <xdr:col>14</xdr:col>
                    <xdr:colOff>438150</xdr:colOff>
                    <xdr:row>167</xdr:row>
                    <xdr:rowOff>57150</xdr:rowOff>
                  </to>
                </anchor>
              </controlPr>
            </control>
          </mc:Choice>
        </mc:AlternateContent>
        <mc:AlternateContent xmlns:mc="http://schemas.openxmlformats.org/markup-compatibility/2006">
          <mc:Choice Requires="x14">
            <control shapeId="8838" r:id="rId472" name="Check Box 2694">
              <controlPr defaultSize="0" autoFill="0" autoLine="0" autoPict="0">
                <anchor moveWithCells="1">
                  <from>
                    <xdr:col>14</xdr:col>
                    <xdr:colOff>133350</xdr:colOff>
                    <xdr:row>167</xdr:row>
                    <xdr:rowOff>0</xdr:rowOff>
                  </from>
                  <to>
                    <xdr:col>14</xdr:col>
                    <xdr:colOff>438150</xdr:colOff>
                    <xdr:row>168</xdr:row>
                    <xdr:rowOff>57150</xdr:rowOff>
                  </to>
                </anchor>
              </controlPr>
            </control>
          </mc:Choice>
        </mc:AlternateContent>
        <mc:AlternateContent xmlns:mc="http://schemas.openxmlformats.org/markup-compatibility/2006">
          <mc:Choice Requires="x14">
            <control shapeId="8839" r:id="rId473" name="Check Box 2695">
              <controlPr defaultSize="0" autoFill="0" autoLine="0" autoPict="0">
                <anchor moveWithCells="1">
                  <from>
                    <xdr:col>14</xdr:col>
                    <xdr:colOff>133350</xdr:colOff>
                    <xdr:row>168</xdr:row>
                    <xdr:rowOff>0</xdr:rowOff>
                  </from>
                  <to>
                    <xdr:col>14</xdr:col>
                    <xdr:colOff>438150</xdr:colOff>
                    <xdr:row>169</xdr:row>
                    <xdr:rowOff>57150</xdr:rowOff>
                  </to>
                </anchor>
              </controlPr>
            </control>
          </mc:Choice>
        </mc:AlternateContent>
        <mc:AlternateContent xmlns:mc="http://schemas.openxmlformats.org/markup-compatibility/2006">
          <mc:Choice Requires="x14">
            <control shapeId="8840" r:id="rId474" name="Check Box 2696">
              <controlPr defaultSize="0" autoFill="0" autoLine="0" autoPict="0">
                <anchor moveWithCells="1">
                  <from>
                    <xdr:col>14</xdr:col>
                    <xdr:colOff>133350</xdr:colOff>
                    <xdr:row>169</xdr:row>
                    <xdr:rowOff>0</xdr:rowOff>
                  </from>
                  <to>
                    <xdr:col>14</xdr:col>
                    <xdr:colOff>438150</xdr:colOff>
                    <xdr:row>170</xdr:row>
                    <xdr:rowOff>57150</xdr:rowOff>
                  </to>
                </anchor>
              </controlPr>
            </control>
          </mc:Choice>
        </mc:AlternateContent>
        <mc:AlternateContent xmlns:mc="http://schemas.openxmlformats.org/markup-compatibility/2006">
          <mc:Choice Requires="x14">
            <control shapeId="8841" r:id="rId475" name="Check Box 2697">
              <controlPr defaultSize="0" autoFill="0" autoLine="0" autoPict="0">
                <anchor moveWithCells="1">
                  <from>
                    <xdr:col>14</xdr:col>
                    <xdr:colOff>133350</xdr:colOff>
                    <xdr:row>170</xdr:row>
                    <xdr:rowOff>0</xdr:rowOff>
                  </from>
                  <to>
                    <xdr:col>14</xdr:col>
                    <xdr:colOff>438150</xdr:colOff>
                    <xdr:row>171</xdr:row>
                    <xdr:rowOff>57150</xdr:rowOff>
                  </to>
                </anchor>
              </controlPr>
            </control>
          </mc:Choice>
        </mc:AlternateContent>
        <mc:AlternateContent xmlns:mc="http://schemas.openxmlformats.org/markup-compatibility/2006">
          <mc:Choice Requires="x14">
            <control shapeId="8842" r:id="rId476" name="Check Box 2698">
              <controlPr defaultSize="0" autoFill="0" autoLine="0" autoPict="0">
                <anchor moveWithCells="1">
                  <from>
                    <xdr:col>14</xdr:col>
                    <xdr:colOff>133350</xdr:colOff>
                    <xdr:row>171</xdr:row>
                    <xdr:rowOff>0</xdr:rowOff>
                  </from>
                  <to>
                    <xdr:col>14</xdr:col>
                    <xdr:colOff>438150</xdr:colOff>
                    <xdr:row>172</xdr:row>
                    <xdr:rowOff>57150</xdr:rowOff>
                  </to>
                </anchor>
              </controlPr>
            </control>
          </mc:Choice>
        </mc:AlternateContent>
        <mc:AlternateContent xmlns:mc="http://schemas.openxmlformats.org/markup-compatibility/2006">
          <mc:Choice Requires="x14">
            <control shapeId="8843" r:id="rId477" name="Check Box 2699">
              <controlPr defaultSize="0" autoFill="0" autoLine="0" autoPict="0">
                <anchor moveWithCells="1">
                  <from>
                    <xdr:col>14</xdr:col>
                    <xdr:colOff>133350</xdr:colOff>
                    <xdr:row>172</xdr:row>
                    <xdr:rowOff>0</xdr:rowOff>
                  </from>
                  <to>
                    <xdr:col>14</xdr:col>
                    <xdr:colOff>438150</xdr:colOff>
                    <xdr:row>173</xdr:row>
                    <xdr:rowOff>57150</xdr:rowOff>
                  </to>
                </anchor>
              </controlPr>
            </control>
          </mc:Choice>
        </mc:AlternateContent>
        <mc:AlternateContent xmlns:mc="http://schemas.openxmlformats.org/markup-compatibility/2006">
          <mc:Choice Requires="x14">
            <control shapeId="8844" r:id="rId478" name="Check Box 2700">
              <controlPr defaultSize="0" autoFill="0" autoLine="0" autoPict="0">
                <anchor moveWithCells="1">
                  <from>
                    <xdr:col>14</xdr:col>
                    <xdr:colOff>133350</xdr:colOff>
                    <xdr:row>173</xdr:row>
                    <xdr:rowOff>0</xdr:rowOff>
                  </from>
                  <to>
                    <xdr:col>14</xdr:col>
                    <xdr:colOff>438150</xdr:colOff>
                    <xdr:row>174</xdr:row>
                    <xdr:rowOff>57150</xdr:rowOff>
                  </to>
                </anchor>
              </controlPr>
            </control>
          </mc:Choice>
        </mc:AlternateContent>
        <mc:AlternateContent xmlns:mc="http://schemas.openxmlformats.org/markup-compatibility/2006">
          <mc:Choice Requires="x14">
            <control shapeId="8845" r:id="rId479" name="Check Box 2701">
              <controlPr defaultSize="0" autoFill="0" autoLine="0" autoPict="0">
                <anchor moveWithCells="1">
                  <from>
                    <xdr:col>14</xdr:col>
                    <xdr:colOff>133350</xdr:colOff>
                    <xdr:row>174</xdr:row>
                    <xdr:rowOff>0</xdr:rowOff>
                  </from>
                  <to>
                    <xdr:col>14</xdr:col>
                    <xdr:colOff>438150</xdr:colOff>
                    <xdr:row>175</xdr:row>
                    <xdr:rowOff>57150</xdr:rowOff>
                  </to>
                </anchor>
              </controlPr>
            </control>
          </mc:Choice>
        </mc:AlternateContent>
        <mc:AlternateContent xmlns:mc="http://schemas.openxmlformats.org/markup-compatibility/2006">
          <mc:Choice Requires="x14">
            <control shapeId="8846" r:id="rId480" name="Check Box 2702">
              <controlPr defaultSize="0" autoFill="0" autoLine="0" autoPict="0">
                <anchor moveWithCells="1">
                  <from>
                    <xdr:col>14</xdr:col>
                    <xdr:colOff>133350</xdr:colOff>
                    <xdr:row>175</xdr:row>
                    <xdr:rowOff>0</xdr:rowOff>
                  </from>
                  <to>
                    <xdr:col>14</xdr:col>
                    <xdr:colOff>438150</xdr:colOff>
                    <xdr:row>176</xdr:row>
                    <xdr:rowOff>57150</xdr:rowOff>
                  </to>
                </anchor>
              </controlPr>
            </control>
          </mc:Choice>
        </mc:AlternateContent>
        <mc:AlternateContent xmlns:mc="http://schemas.openxmlformats.org/markup-compatibility/2006">
          <mc:Choice Requires="x14">
            <control shapeId="8847" r:id="rId481" name="Check Box 2703">
              <controlPr defaultSize="0" autoFill="0" autoLine="0" autoPict="0">
                <anchor moveWithCells="1">
                  <from>
                    <xdr:col>14</xdr:col>
                    <xdr:colOff>133350</xdr:colOff>
                    <xdr:row>176</xdr:row>
                    <xdr:rowOff>0</xdr:rowOff>
                  </from>
                  <to>
                    <xdr:col>14</xdr:col>
                    <xdr:colOff>438150</xdr:colOff>
                    <xdr:row>177</xdr:row>
                    <xdr:rowOff>57150</xdr:rowOff>
                  </to>
                </anchor>
              </controlPr>
            </control>
          </mc:Choice>
        </mc:AlternateContent>
        <mc:AlternateContent xmlns:mc="http://schemas.openxmlformats.org/markup-compatibility/2006">
          <mc:Choice Requires="x14">
            <control shapeId="8848" r:id="rId482" name="Check Box 2704">
              <controlPr defaultSize="0" autoFill="0" autoLine="0" autoPict="0">
                <anchor moveWithCells="1">
                  <from>
                    <xdr:col>14</xdr:col>
                    <xdr:colOff>133350</xdr:colOff>
                    <xdr:row>177</xdr:row>
                    <xdr:rowOff>0</xdr:rowOff>
                  </from>
                  <to>
                    <xdr:col>14</xdr:col>
                    <xdr:colOff>438150</xdr:colOff>
                    <xdr:row>178</xdr:row>
                    <xdr:rowOff>57150</xdr:rowOff>
                  </to>
                </anchor>
              </controlPr>
            </control>
          </mc:Choice>
        </mc:AlternateContent>
        <mc:AlternateContent xmlns:mc="http://schemas.openxmlformats.org/markup-compatibility/2006">
          <mc:Choice Requires="x14">
            <control shapeId="8849" r:id="rId483" name="Check Box 2705">
              <controlPr defaultSize="0" autoFill="0" autoLine="0" autoPict="0">
                <anchor moveWithCells="1">
                  <from>
                    <xdr:col>14</xdr:col>
                    <xdr:colOff>133350</xdr:colOff>
                    <xdr:row>178</xdr:row>
                    <xdr:rowOff>0</xdr:rowOff>
                  </from>
                  <to>
                    <xdr:col>14</xdr:col>
                    <xdr:colOff>438150</xdr:colOff>
                    <xdr:row>179</xdr:row>
                    <xdr:rowOff>57150</xdr:rowOff>
                  </to>
                </anchor>
              </controlPr>
            </control>
          </mc:Choice>
        </mc:AlternateContent>
        <mc:AlternateContent xmlns:mc="http://schemas.openxmlformats.org/markup-compatibility/2006">
          <mc:Choice Requires="x14">
            <control shapeId="8850" r:id="rId484" name="Check Box 2706">
              <controlPr defaultSize="0" autoFill="0" autoLine="0" autoPict="0">
                <anchor moveWithCells="1">
                  <from>
                    <xdr:col>14</xdr:col>
                    <xdr:colOff>133350</xdr:colOff>
                    <xdr:row>179</xdr:row>
                    <xdr:rowOff>0</xdr:rowOff>
                  </from>
                  <to>
                    <xdr:col>14</xdr:col>
                    <xdr:colOff>438150</xdr:colOff>
                    <xdr:row>180</xdr:row>
                    <xdr:rowOff>57150</xdr:rowOff>
                  </to>
                </anchor>
              </controlPr>
            </control>
          </mc:Choice>
        </mc:AlternateContent>
        <mc:AlternateContent xmlns:mc="http://schemas.openxmlformats.org/markup-compatibility/2006">
          <mc:Choice Requires="x14">
            <control shapeId="8851" r:id="rId485" name="Check Box 2707">
              <controlPr defaultSize="0" autoFill="0" autoLine="0" autoPict="0">
                <anchor moveWithCells="1">
                  <from>
                    <xdr:col>14</xdr:col>
                    <xdr:colOff>133350</xdr:colOff>
                    <xdr:row>180</xdr:row>
                    <xdr:rowOff>0</xdr:rowOff>
                  </from>
                  <to>
                    <xdr:col>14</xdr:col>
                    <xdr:colOff>438150</xdr:colOff>
                    <xdr:row>181</xdr:row>
                    <xdr:rowOff>57150</xdr:rowOff>
                  </to>
                </anchor>
              </controlPr>
            </control>
          </mc:Choice>
        </mc:AlternateContent>
        <mc:AlternateContent xmlns:mc="http://schemas.openxmlformats.org/markup-compatibility/2006">
          <mc:Choice Requires="x14">
            <control shapeId="8852" r:id="rId486" name="Check Box 2708">
              <controlPr defaultSize="0" autoFill="0" autoLine="0" autoPict="0">
                <anchor moveWithCells="1">
                  <from>
                    <xdr:col>14</xdr:col>
                    <xdr:colOff>133350</xdr:colOff>
                    <xdr:row>181</xdr:row>
                    <xdr:rowOff>0</xdr:rowOff>
                  </from>
                  <to>
                    <xdr:col>14</xdr:col>
                    <xdr:colOff>438150</xdr:colOff>
                    <xdr:row>182</xdr:row>
                    <xdr:rowOff>57150</xdr:rowOff>
                  </to>
                </anchor>
              </controlPr>
            </control>
          </mc:Choice>
        </mc:AlternateContent>
        <mc:AlternateContent xmlns:mc="http://schemas.openxmlformats.org/markup-compatibility/2006">
          <mc:Choice Requires="x14">
            <control shapeId="8853" r:id="rId487" name="Check Box 2709">
              <controlPr defaultSize="0" autoFill="0" autoLine="0" autoPict="0">
                <anchor moveWithCells="1">
                  <from>
                    <xdr:col>14</xdr:col>
                    <xdr:colOff>133350</xdr:colOff>
                    <xdr:row>182</xdr:row>
                    <xdr:rowOff>0</xdr:rowOff>
                  </from>
                  <to>
                    <xdr:col>14</xdr:col>
                    <xdr:colOff>438150</xdr:colOff>
                    <xdr:row>183</xdr:row>
                    <xdr:rowOff>57150</xdr:rowOff>
                  </to>
                </anchor>
              </controlPr>
            </control>
          </mc:Choice>
        </mc:AlternateContent>
        <mc:AlternateContent xmlns:mc="http://schemas.openxmlformats.org/markup-compatibility/2006">
          <mc:Choice Requires="x14">
            <control shapeId="8854" r:id="rId488" name="Check Box 2710">
              <controlPr defaultSize="0" autoFill="0" autoLine="0" autoPict="0">
                <anchor moveWithCells="1">
                  <from>
                    <xdr:col>14</xdr:col>
                    <xdr:colOff>133350</xdr:colOff>
                    <xdr:row>183</xdr:row>
                    <xdr:rowOff>0</xdr:rowOff>
                  </from>
                  <to>
                    <xdr:col>14</xdr:col>
                    <xdr:colOff>438150</xdr:colOff>
                    <xdr:row>184</xdr:row>
                    <xdr:rowOff>57150</xdr:rowOff>
                  </to>
                </anchor>
              </controlPr>
            </control>
          </mc:Choice>
        </mc:AlternateContent>
        <mc:AlternateContent xmlns:mc="http://schemas.openxmlformats.org/markup-compatibility/2006">
          <mc:Choice Requires="x14">
            <control shapeId="8855" r:id="rId489" name="Check Box 2711">
              <controlPr defaultSize="0" autoFill="0" autoLine="0" autoPict="0">
                <anchor moveWithCells="1">
                  <from>
                    <xdr:col>14</xdr:col>
                    <xdr:colOff>133350</xdr:colOff>
                    <xdr:row>184</xdr:row>
                    <xdr:rowOff>0</xdr:rowOff>
                  </from>
                  <to>
                    <xdr:col>14</xdr:col>
                    <xdr:colOff>438150</xdr:colOff>
                    <xdr:row>185</xdr:row>
                    <xdr:rowOff>57150</xdr:rowOff>
                  </to>
                </anchor>
              </controlPr>
            </control>
          </mc:Choice>
        </mc:AlternateContent>
        <mc:AlternateContent xmlns:mc="http://schemas.openxmlformats.org/markup-compatibility/2006">
          <mc:Choice Requires="x14">
            <control shapeId="8856" r:id="rId490" name="Check Box 2712">
              <controlPr defaultSize="0" autoFill="0" autoLine="0" autoPict="0">
                <anchor moveWithCells="1">
                  <from>
                    <xdr:col>14</xdr:col>
                    <xdr:colOff>133350</xdr:colOff>
                    <xdr:row>185</xdr:row>
                    <xdr:rowOff>0</xdr:rowOff>
                  </from>
                  <to>
                    <xdr:col>14</xdr:col>
                    <xdr:colOff>438150</xdr:colOff>
                    <xdr:row>186</xdr:row>
                    <xdr:rowOff>57150</xdr:rowOff>
                  </to>
                </anchor>
              </controlPr>
            </control>
          </mc:Choice>
        </mc:AlternateContent>
        <mc:AlternateContent xmlns:mc="http://schemas.openxmlformats.org/markup-compatibility/2006">
          <mc:Choice Requires="x14">
            <control shapeId="8857" r:id="rId491" name="Check Box 2713">
              <controlPr defaultSize="0" autoFill="0" autoLine="0" autoPict="0">
                <anchor moveWithCells="1">
                  <from>
                    <xdr:col>14</xdr:col>
                    <xdr:colOff>133350</xdr:colOff>
                    <xdr:row>186</xdr:row>
                    <xdr:rowOff>0</xdr:rowOff>
                  </from>
                  <to>
                    <xdr:col>14</xdr:col>
                    <xdr:colOff>438150</xdr:colOff>
                    <xdr:row>187</xdr:row>
                    <xdr:rowOff>57150</xdr:rowOff>
                  </to>
                </anchor>
              </controlPr>
            </control>
          </mc:Choice>
        </mc:AlternateContent>
        <mc:AlternateContent xmlns:mc="http://schemas.openxmlformats.org/markup-compatibility/2006">
          <mc:Choice Requires="x14">
            <control shapeId="8858" r:id="rId492" name="Check Box 2714">
              <controlPr defaultSize="0" autoFill="0" autoLine="0" autoPict="0">
                <anchor moveWithCells="1">
                  <from>
                    <xdr:col>14</xdr:col>
                    <xdr:colOff>133350</xdr:colOff>
                    <xdr:row>187</xdr:row>
                    <xdr:rowOff>0</xdr:rowOff>
                  </from>
                  <to>
                    <xdr:col>14</xdr:col>
                    <xdr:colOff>438150</xdr:colOff>
                    <xdr:row>188</xdr:row>
                    <xdr:rowOff>57150</xdr:rowOff>
                  </to>
                </anchor>
              </controlPr>
            </control>
          </mc:Choice>
        </mc:AlternateContent>
        <mc:AlternateContent xmlns:mc="http://schemas.openxmlformats.org/markup-compatibility/2006">
          <mc:Choice Requires="x14">
            <control shapeId="8859" r:id="rId493" name="Check Box 2715">
              <controlPr defaultSize="0" autoFill="0" autoLine="0" autoPict="0">
                <anchor moveWithCells="1">
                  <from>
                    <xdr:col>14</xdr:col>
                    <xdr:colOff>133350</xdr:colOff>
                    <xdr:row>188</xdr:row>
                    <xdr:rowOff>0</xdr:rowOff>
                  </from>
                  <to>
                    <xdr:col>14</xdr:col>
                    <xdr:colOff>438150</xdr:colOff>
                    <xdr:row>189</xdr:row>
                    <xdr:rowOff>57150</xdr:rowOff>
                  </to>
                </anchor>
              </controlPr>
            </control>
          </mc:Choice>
        </mc:AlternateContent>
        <mc:AlternateContent xmlns:mc="http://schemas.openxmlformats.org/markup-compatibility/2006">
          <mc:Choice Requires="x14">
            <control shapeId="8860" r:id="rId494" name="Check Box 2716">
              <controlPr defaultSize="0" autoFill="0" autoLine="0" autoPict="0">
                <anchor moveWithCells="1">
                  <from>
                    <xdr:col>14</xdr:col>
                    <xdr:colOff>133350</xdr:colOff>
                    <xdr:row>189</xdr:row>
                    <xdr:rowOff>0</xdr:rowOff>
                  </from>
                  <to>
                    <xdr:col>14</xdr:col>
                    <xdr:colOff>438150</xdr:colOff>
                    <xdr:row>190</xdr:row>
                    <xdr:rowOff>57150</xdr:rowOff>
                  </to>
                </anchor>
              </controlPr>
            </control>
          </mc:Choice>
        </mc:AlternateContent>
        <mc:AlternateContent xmlns:mc="http://schemas.openxmlformats.org/markup-compatibility/2006">
          <mc:Choice Requires="x14">
            <control shapeId="8861" r:id="rId495" name="Check Box 2717">
              <controlPr defaultSize="0" autoFill="0" autoLine="0" autoPict="0">
                <anchor moveWithCells="1">
                  <from>
                    <xdr:col>14</xdr:col>
                    <xdr:colOff>133350</xdr:colOff>
                    <xdr:row>190</xdr:row>
                    <xdr:rowOff>0</xdr:rowOff>
                  </from>
                  <to>
                    <xdr:col>14</xdr:col>
                    <xdr:colOff>438150</xdr:colOff>
                    <xdr:row>191</xdr:row>
                    <xdr:rowOff>57150</xdr:rowOff>
                  </to>
                </anchor>
              </controlPr>
            </control>
          </mc:Choice>
        </mc:AlternateContent>
        <mc:AlternateContent xmlns:mc="http://schemas.openxmlformats.org/markup-compatibility/2006">
          <mc:Choice Requires="x14">
            <control shapeId="8862" r:id="rId496" name="Check Box 2718">
              <controlPr defaultSize="0" autoFill="0" autoLine="0" autoPict="0">
                <anchor moveWithCells="1">
                  <from>
                    <xdr:col>14</xdr:col>
                    <xdr:colOff>133350</xdr:colOff>
                    <xdr:row>191</xdr:row>
                    <xdr:rowOff>0</xdr:rowOff>
                  </from>
                  <to>
                    <xdr:col>14</xdr:col>
                    <xdr:colOff>438150</xdr:colOff>
                    <xdr:row>192</xdr:row>
                    <xdr:rowOff>57150</xdr:rowOff>
                  </to>
                </anchor>
              </controlPr>
            </control>
          </mc:Choice>
        </mc:AlternateContent>
        <mc:AlternateContent xmlns:mc="http://schemas.openxmlformats.org/markup-compatibility/2006">
          <mc:Choice Requires="x14">
            <control shapeId="8863" r:id="rId497" name="Check Box 2719">
              <controlPr defaultSize="0" autoFill="0" autoLine="0" autoPict="0">
                <anchor moveWithCells="1">
                  <from>
                    <xdr:col>14</xdr:col>
                    <xdr:colOff>133350</xdr:colOff>
                    <xdr:row>192</xdr:row>
                    <xdr:rowOff>0</xdr:rowOff>
                  </from>
                  <to>
                    <xdr:col>14</xdr:col>
                    <xdr:colOff>438150</xdr:colOff>
                    <xdr:row>193</xdr:row>
                    <xdr:rowOff>57150</xdr:rowOff>
                  </to>
                </anchor>
              </controlPr>
            </control>
          </mc:Choice>
        </mc:AlternateContent>
        <mc:AlternateContent xmlns:mc="http://schemas.openxmlformats.org/markup-compatibility/2006">
          <mc:Choice Requires="x14">
            <control shapeId="8864" r:id="rId498" name="Check Box 2720">
              <controlPr defaultSize="0" autoFill="0" autoLine="0" autoPict="0">
                <anchor moveWithCells="1">
                  <from>
                    <xdr:col>14</xdr:col>
                    <xdr:colOff>133350</xdr:colOff>
                    <xdr:row>193</xdr:row>
                    <xdr:rowOff>0</xdr:rowOff>
                  </from>
                  <to>
                    <xdr:col>14</xdr:col>
                    <xdr:colOff>438150</xdr:colOff>
                    <xdr:row>194</xdr:row>
                    <xdr:rowOff>57150</xdr:rowOff>
                  </to>
                </anchor>
              </controlPr>
            </control>
          </mc:Choice>
        </mc:AlternateContent>
        <mc:AlternateContent xmlns:mc="http://schemas.openxmlformats.org/markup-compatibility/2006">
          <mc:Choice Requires="x14">
            <control shapeId="8865" r:id="rId499" name="Check Box 2721">
              <controlPr defaultSize="0" autoFill="0" autoLine="0" autoPict="0">
                <anchor moveWithCells="1">
                  <from>
                    <xdr:col>14</xdr:col>
                    <xdr:colOff>133350</xdr:colOff>
                    <xdr:row>194</xdr:row>
                    <xdr:rowOff>0</xdr:rowOff>
                  </from>
                  <to>
                    <xdr:col>14</xdr:col>
                    <xdr:colOff>438150</xdr:colOff>
                    <xdr:row>195</xdr:row>
                    <xdr:rowOff>57150</xdr:rowOff>
                  </to>
                </anchor>
              </controlPr>
            </control>
          </mc:Choice>
        </mc:AlternateContent>
        <mc:AlternateContent xmlns:mc="http://schemas.openxmlformats.org/markup-compatibility/2006">
          <mc:Choice Requires="x14">
            <control shapeId="8866" r:id="rId500" name="Check Box 2722">
              <controlPr defaultSize="0" autoFill="0" autoLine="0" autoPict="0">
                <anchor moveWithCells="1">
                  <from>
                    <xdr:col>14</xdr:col>
                    <xdr:colOff>133350</xdr:colOff>
                    <xdr:row>195</xdr:row>
                    <xdr:rowOff>0</xdr:rowOff>
                  </from>
                  <to>
                    <xdr:col>14</xdr:col>
                    <xdr:colOff>438150</xdr:colOff>
                    <xdr:row>196</xdr:row>
                    <xdr:rowOff>57150</xdr:rowOff>
                  </to>
                </anchor>
              </controlPr>
            </control>
          </mc:Choice>
        </mc:AlternateContent>
        <mc:AlternateContent xmlns:mc="http://schemas.openxmlformats.org/markup-compatibility/2006">
          <mc:Choice Requires="x14">
            <control shapeId="8867" r:id="rId501" name="Check Box 2723">
              <controlPr defaultSize="0" autoFill="0" autoLine="0" autoPict="0">
                <anchor moveWithCells="1">
                  <from>
                    <xdr:col>14</xdr:col>
                    <xdr:colOff>133350</xdr:colOff>
                    <xdr:row>197</xdr:row>
                    <xdr:rowOff>0</xdr:rowOff>
                  </from>
                  <to>
                    <xdr:col>14</xdr:col>
                    <xdr:colOff>438150</xdr:colOff>
                    <xdr:row>198</xdr:row>
                    <xdr:rowOff>57150</xdr:rowOff>
                  </to>
                </anchor>
              </controlPr>
            </control>
          </mc:Choice>
        </mc:AlternateContent>
        <mc:AlternateContent xmlns:mc="http://schemas.openxmlformats.org/markup-compatibility/2006">
          <mc:Choice Requires="x14">
            <control shapeId="8868" r:id="rId502" name="Check Box 2724">
              <controlPr defaultSize="0" autoFill="0" autoLine="0" autoPict="0">
                <anchor moveWithCells="1">
                  <from>
                    <xdr:col>14</xdr:col>
                    <xdr:colOff>133350</xdr:colOff>
                    <xdr:row>198</xdr:row>
                    <xdr:rowOff>0</xdr:rowOff>
                  </from>
                  <to>
                    <xdr:col>14</xdr:col>
                    <xdr:colOff>438150</xdr:colOff>
                    <xdr:row>199</xdr:row>
                    <xdr:rowOff>57150</xdr:rowOff>
                  </to>
                </anchor>
              </controlPr>
            </control>
          </mc:Choice>
        </mc:AlternateContent>
        <mc:AlternateContent xmlns:mc="http://schemas.openxmlformats.org/markup-compatibility/2006">
          <mc:Choice Requires="x14">
            <control shapeId="8869" r:id="rId503" name="Check Box 2725">
              <controlPr defaultSize="0" autoFill="0" autoLine="0" autoPict="0">
                <anchor moveWithCells="1">
                  <from>
                    <xdr:col>14</xdr:col>
                    <xdr:colOff>133350</xdr:colOff>
                    <xdr:row>199</xdr:row>
                    <xdr:rowOff>0</xdr:rowOff>
                  </from>
                  <to>
                    <xdr:col>14</xdr:col>
                    <xdr:colOff>438150</xdr:colOff>
                    <xdr:row>200</xdr:row>
                    <xdr:rowOff>57150</xdr:rowOff>
                  </to>
                </anchor>
              </controlPr>
            </control>
          </mc:Choice>
        </mc:AlternateContent>
        <mc:AlternateContent xmlns:mc="http://schemas.openxmlformats.org/markup-compatibility/2006">
          <mc:Choice Requires="x14">
            <control shapeId="8870" r:id="rId504" name="Check Box 2726">
              <controlPr defaultSize="0" autoFill="0" autoLine="0" autoPict="0">
                <anchor moveWithCells="1">
                  <from>
                    <xdr:col>14</xdr:col>
                    <xdr:colOff>133350</xdr:colOff>
                    <xdr:row>200</xdr:row>
                    <xdr:rowOff>0</xdr:rowOff>
                  </from>
                  <to>
                    <xdr:col>14</xdr:col>
                    <xdr:colOff>438150</xdr:colOff>
                    <xdr:row>201</xdr:row>
                    <xdr:rowOff>57150</xdr:rowOff>
                  </to>
                </anchor>
              </controlPr>
            </control>
          </mc:Choice>
        </mc:AlternateContent>
        <mc:AlternateContent xmlns:mc="http://schemas.openxmlformats.org/markup-compatibility/2006">
          <mc:Choice Requires="x14">
            <control shapeId="8871" r:id="rId505" name="Check Box 2727">
              <controlPr defaultSize="0" autoFill="0" autoLine="0" autoPict="0">
                <anchor moveWithCells="1">
                  <from>
                    <xdr:col>14</xdr:col>
                    <xdr:colOff>133350</xdr:colOff>
                    <xdr:row>201</xdr:row>
                    <xdr:rowOff>0</xdr:rowOff>
                  </from>
                  <to>
                    <xdr:col>14</xdr:col>
                    <xdr:colOff>438150</xdr:colOff>
                    <xdr:row>202</xdr:row>
                    <xdr:rowOff>66675</xdr:rowOff>
                  </to>
                </anchor>
              </controlPr>
            </control>
          </mc:Choice>
        </mc:AlternateContent>
        <mc:AlternateContent xmlns:mc="http://schemas.openxmlformats.org/markup-compatibility/2006">
          <mc:Choice Requires="x14">
            <control shapeId="8872" r:id="rId506" name="Check Box 2728">
              <controlPr defaultSize="0" autoFill="0" autoLine="0" autoPict="0">
                <anchor moveWithCells="1">
                  <from>
                    <xdr:col>14</xdr:col>
                    <xdr:colOff>133350</xdr:colOff>
                    <xdr:row>202</xdr:row>
                    <xdr:rowOff>0</xdr:rowOff>
                  </from>
                  <to>
                    <xdr:col>14</xdr:col>
                    <xdr:colOff>438150</xdr:colOff>
                    <xdr:row>203</xdr:row>
                    <xdr:rowOff>57150</xdr:rowOff>
                  </to>
                </anchor>
              </controlPr>
            </control>
          </mc:Choice>
        </mc:AlternateContent>
        <mc:AlternateContent xmlns:mc="http://schemas.openxmlformats.org/markup-compatibility/2006">
          <mc:Choice Requires="x14">
            <control shapeId="8873" r:id="rId507" name="Check Box 2729">
              <controlPr defaultSize="0" autoFill="0" autoLine="0" autoPict="0">
                <anchor moveWithCells="1">
                  <from>
                    <xdr:col>14</xdr:col>
                    <xdr:colOff>133350</xdr:colOff>
                    <xdr:row>203</xdr:row>
                    <xdr:rowOff>0</xdr:rowOff>
                  </from>
                  <to>
                    <xdr:col>14</xdr:col>
                    <xdr:colOff>438150</xdr:colOff>
                    <xdr:row>204</xdr:row>
                    <xdr:rowOff>57150</xdr:rowOff>
                  </to>
                </anchor>
              </controlPr>
            </control>
          </mc:Choice>
        </mc:AlternateContent>
        <mc:AlternateContent xmlns:mc="http://schemas.openxmlformats.org/markup-compatibility/2006">
          <mc:Choice Requires="x14">
            <control shapeId="8874" r:id="rId508" name="Check Box 2730">
              <controlPr defaultSize="0" autoFill="0" autoLine="0" autoPict="0">
                <anchor moveWithCells="1">
                  <from>
                    <xdr:col>14</xdr:col>
                    <xdr:colOff>133350</xdr:colOff>
                    <xdr:row>204</xdr:row>
                    <xdr:rowOff>0</xdr:rowOff>
                  </from>
                  <to>
                    <xdr:col>14</xdr:col>
                    <xdr:colOff>438150</xdr:colOff>
                    <xdr:row>205</xdr:row>
                    <xdr:rowOff>57150</xdr:rowOff>
                  </to>
                </anchor>
              </controlPr>
            </control>
          </mc:Choice>
        </mc:AlternateContent>
        <mc:AlternateContent xmlns:mc="http://schemas.openxmlformats.org/markup-compatibility/2006">
          <mc:Choice Requires="x14">
            <control shapeId="8875" r:id="rId509" name="Check Box 2731">
              <controlPr defaultSize="0" autoFill="0" autoLine="0" autoPict="0">
                <anchor moveWithCells="1">
                  <from>
                    <xdr:col>14</xdr:col>
                    <xdr:colOff>133350</xdr:colOff>
                    <xdr:row>207</xdr:row>
                    <xdr:rowOff>0</xdr:rowOff>
                  </from>
                  <to>
                    <xdr:col>14</xdr:col>
                    <xdr:colOff>438150</xdr:colOff>
                    <xdr:row>208</xdr:row>
                    <xdr:rowOff>57150</xdr:rowOff>
                  </to>
                </anchor>
              </controlPr>
            </control>
          </mc:Choice>
        </mc:AlternateContent>
        <mc:AlternateContent xmlns:mc="http://schemas.openxmlformats.org/markup-compatibility/2006">
          <mc:Choice Requires="x14">
            <control shapeId="8877" r:id="rId510" name="Check Box 2733">
              <controlPr defaultSize="0" autoFill="0" autoLine="0" autoPict="0">
                <anchor moveWithCells="1">
                  <from>
                    <xdr:col>25</xdr:col>
                    <xdr:colOff>2076450</xdr:colOff>
                    <xdr:row>1</xdr:row>
                    <xdr:rowOff>114300</xdr:rowOff>
                  </from>
                  <to>
                    <xdr:col>26</xdr:col>
                    <xdr:colOff>9525</xdr:colOff>
                    <xdr:row>2</xdr:row>
                    <xdr:rowOff>0</xdr:rowOff>
                  </to>
                </anchor>
              </controlPr>
            </control>
          </mc:Choice>
        </mc:AlternateContent>
        <mc:AlternateContent xmlns:mc="http://schemas.openxmlformats.org/markup-compatibility/2006">
          <mc:Choice Requires="x14">
            <control shapeId="8878" r:id="rId511" name="Check Box 2734">
              <controlPr defaultSize="0" autoFill="0" autoLine="0" autoPict="0">
                <anchor moveWithCells="1">
                  <from>
                    <xdr:col>25</xdr:col>
                    <xdr:colOff>2066925</xdr:colOff>
                    <xdr:row>1</xdr:row>
                    <xdr:rowOff>304800</xdr:rowOff>
                  </from>
                  <to>
                    <xdr:col>26</xdr:col>
                    <xdr:colOff>0</xdr:colOff>
                    <xdr:row>3</xdr:row>
                    <xdr:rowOff>28575</xdr:rowOff>
                  </to>
                </anchor>
              </controlPr>
            </control>
          </mc:Choice>
        </mc:AlternateContent>
        <mc:AlternateContent xmlns:mc="http://schemas.openxmlformats.org/markup-compatibility/2006">
          <mc:Choice Requires="x14">
            <control shapeId="8879" r:id="rId512" name="Check Box 2735">
              <controlPr defaultSize="0" autoFill="0" autoLine="0" autoPict="0">
                <anchor moveWithCells="1">
                  <from>
                    <xdr:col>25</xdr:col>
                    <xdr:colOff>2057400</xdr:colOff>
                    <xdr:row>3</xdr:row>
                    <xdr:rowOff>95250</xdr:rowOff>
                  </from>
                  <to>
                    <xdr:col>25</xdr:col>
                    <xdr:colOff>2362200</xdr:colOff>
                    <xdr:row>3</xdr:row>
                    <xdr:rowOff>314325</xdr:rowOff>
                  </to>
                </anchor>
              </controlPr>
            </control>
          </mc:Choice>
        </mc:AlternateContent>
        <mc:AlternateContent xmlns:mc="http://schemas.openxmlformats.org/markup-compatibility/2006">
          <mc:Choice Requires="x14">
            <control shapeId="8880" r:id="rId513" name="Check Box 2736">
              <controlPr defaultSize="0" autoFill="0" autoLine="0" autoPict="0">
                <anchor moveWithCells="1">
                  <from>
                    <xdr:col>25</xdr:col>
                    <xdr:colOff>2066925</xdr:colOff>
                    <xdr:row>4</xdr:row>
                    <xdr:rowOff>0</xdr:rowOff>
                  </from>
                  <to>
                    <xdr:col>26</xdr:col>
                    <xdr:colOff>0</xdr:colOff>
                    <xdr:row>5</xdr:row>
                    <xdr:rowOff>19050</xdr:rowOff>
                  </to>
                </anchor>
              </controlPr>
            </control>
          </mc:Choice>
        </mc:AlternateContent>
        <mc:AlternateContent xmlns:mc="http://schemas.openxmlformats.org/markup-compatibility/2006">
          <mc:Choice Requires="x14">
            <control shapeId="8881" r:id="rId514" name="Check Box 2737">
              <controlPr defaultSize="0" autoFill="0" autoLine="0" autoPict="0">
                <anchor moveWithCells="1">
                  <from>
                    <xdr:col>25</xdr:col>
                    <xdr:colOff>2066925</xdr:colOff>
                    <xdr:row>6</xdr:row>
                    <xdr:rowOff>0</xdr:rowOff>
                  </from>
                  <to>
                    <xdr:col>26</xdr:col>
                    <xdr:colOff>0</xdr:colOff>
                    <xdr:row>7</xdr:row>
                    <xdr:rowOff>19050</xdr:rowOff>
                  </to>
                </anchor>
              </controlPr>
            </control>
          </mc:Choice>
        </mc:AlternateContent>
        <mc:AlternateContent xmlns:mc="http://schemas.openxmlformats.org/markup-compatibility/2006">
          <mc:Choice Requires="x14">
            <control shapeId="8882" r:id="rId515" name="Check Box 2738">
              <controlPr defaultSize="0" autoFill="0" autoLine="0" autoPict="0">
                <anchor moveWithCells="1">
                  <from>
                    <xdr:col>25</xdr:col>
                    <xdr:colOff>2057400</xdr:colOff>
                    <xdr:row>4</xdr:row>
                    <xdr:rowOff>190500</xdr:rowOff>
                  </from>
                  <to>
                    <xdr:col>26</xdr:col>
                    <xdr:colOff>0</xdr:colOff>
                    <xdr:row>6</xdr:row>
                    <xdr:rowOff>9525</xdr:rowOff>
                  </to>
                </anchor>
              </controlPr>
            </control>
          </mc:Choice>
        </mc:AlternateContent>
        <mc:AlternateContent xmlns:mc="http://schemas.openxmlformats.org/markup-compatibility/2006">
          <mc:Choice Requires="x14">
            <control shapeId="8883" r:id="rId516" name="Check Box 2739">
              <controlPr defaultSize="0" autoFill="0" autoLine="0" autoPict="0">
                <anchor moveWithCells="1">
                  <from>
                    <xdr:col>25</xdr:col>
                    <xdr:colOff>2066925</xdr:colOff>
                    <xdr:row>6</xdr:row>
                    <xdr:rowOff>190500</xdr:rowOff>
                  </from>
                  <to>
                    <xdr:col>26</xdr:col>
                    <xdr:colOff>0</xdr:colOff>
                    <xdr:row>8</xdr:row>
                    <xdr:rowOff>9525</xdr:rowOff>
                  </to>
                </anchor>
              </controlPr>
            </control>
          </mc:Choice>
        </mc:AlternateContent>
        <mc:AlternateContent xmlns:mc="http://schemas.openxmlformats.org/markup-compatibility/2006">
          <mc:Choice Requires="x14">
            <control shapeId="8884" r:id="rId517" name="Check Box 2740">
              <controlPr defaultSize="0" autoFill="0" autoLine="0" autoPict="0">
                <anchor moveWithCells="1">
                  <from>
                    <xdr:col>25</xdr:col>
                    <xdr:colOff>2066925</xdr:colOff>
                    <xdr:row>7</xdr:row>
                    <xdr:rowOff>190500</xdr:rowOff>
                  </from>
                  <to>
                    <xdr:col>26</xdr:col>
                    <xdr:colOff>0</xdr:colOff>
                    <xdr:row>9</xdr:row>
                    <xdr:rowOff>9525</xdr:rowOff>
                  </to>
                </anchor>
              </controlPr>
            </control>
          </mc:Choice>
        </mc:AlternateContent>
        <mc:AlternateContent xmlns:mc="http://schemas.openxmlformats.org/markup-compatibility/2006">
          <mc:Choice Requires="x14">
            <control shapeId="8885" r:id="rId518" name="Check Box 2741">
              <controlPr defaultSize="0" autoFill="0" autoLine="0" autoPict="0">
                <anchor moveWithCells="1">
                  <from>
                    <xdr:col>25</xdr:col>
                    <xdr:colOff>2057400</xdr:colOff>
                    <xdr:row>8</xdr:row>
                    <xdr:rowOff>171450</xdr:rowOff>
                  </from>
                  <to>
                    <xdr:col>25</xdr:col>
                    <xdr:colOff>2362200</xdr:colOff>
                    <xdr:row>9</xdr:row>
                    <xdr:rowOff>190500</xdr:rowOff>
                  </to>
                </anchor>
              </controlPr>
            </control>
          </mc:Choice>
        </mc:AlternateContent>
        <mc:AlternateContent xmlns:mc="http://schemas.openxmlformats.org/markup-compatibility/2006">
          <mc:Choice Requires="x14">
            <control shapeId="8886" r:id="rId519" name="Check Box 2742">
              <controlPr defaultSize="0" autoFill="0" autoLine="0" autoPict="0">
                <anchor moveWithCells="1">
                  <from>
                    <xdr:col>25</xdr:col>
                    <xdr:colOff>2057400</xdr:colOff>
                    <xdr:row>9</xdr:row>
                    <xdr:rowOff>180975</xdr:rowOff>
                  </from>
                  <to>
                    <xdr:col>25</xdr:col>
                    <xdr:colOff>2362200</xdr:colOff>
                    <xdr:row>11</xdr:row>
                    <xdr:rowOff>0</xdr:rowOff>
                  </to>
                </anchor>
              </controlPr>
            </control>
          </mc:Choice>
        </mc:AlternateContent>
        <mc:AlternateContent xmlns:mc="http://schemas.openxmlformats.org/markup-compatibility/2006">
          <mc:Choice Requires="x14">
            <control shapeId="8887" r:id="rId520" name="Check Box 2743">
              <controlPr defaultSize="0" autoFill="0" autoLine="0" autoPict="0">
                <anchor moveWithCells="1">
                  <from>
                    <xdr:col>25</xdr:col>
                    <xdr:colOff>2066925</xdr:colOff>
                    <xdr:row>11</xdr:row>
                    <xdr:rowOff>9525</xdr:rowOff>
                  </from>
                  <to>
                    <xdr:col>26</xdr:col>
                    <xdr:colOff>0</xdr:colOff>
                    <xdr:row>12</xdr:row>
                    <xdr:rowOff>19050</xdr:rowOff>
                  </to>
                </anchor>
              </controlPr>
            </control>
          </mc:Choice>
        </mc:AlternateContent>
        <mc:AlternateContent xmlns:mc="http://schemas.openxmlformats.org/markup-compatibility/2006">
          <mc:Choice Requires="x14">
            <control shapeId="8888" r:id="rId521" name="Check Box 2744">
              <controlPr defaultSize="0" autoFill="0" autoLine="0" autoPict="0">
                <anchor moveWithCells="1">
                  <from>
                    <xdr:col>25</xdr:col>
                    <xdr:colOff>2066925</xdr:colOff>
                    <xdr:row>12</xdr:row>
                    <xdr:rowOff>9525</xdr:rowOff>
                  </from>
                  <to>
                    <xdr:col>26</xdr:col>
                    <xdr:colOff>0</xdr:colOff>
                    <xdr:row>12</xdr:row>
                    <xdr:rowOff>228600</xdr:rowOff>
                  </to>
                </anchor>
              </controlPr>
            </control>
          </mc:Choice>
        </mc:AlternateContent>
        <mc:AlternateContent xmlns:mc="http://schemas.openxmlformats.org/markup-compatibility/2006">
          <mc:Choice Requires="x14">
            <control shapeId="8889" r:id="rId522" name="Check Box 2745">
              <controlPr defaultSize="0" autoFill="0" autoLine="0" autoPict="0">
                <anchor moveWithCells="1">
                  <from>
                    <xdr:col>25</xdr:col>
                    <xdr:colOff>2066925</xdr:colOff>
                    <xdr:row>12</xdr:row>
                    <xdr:rowOff>476250</xdr:rowOff>
                  </from>
                  <to>
                    <xdr:col>26</xdr:col>
                    <xdr:colOff>0</xdr:colOff>
                    <xdr:row>14</xdr:row>
                    <xdr:rowOff>9525</xdr:rowOff>
                  </to>
                </anchor>
              </controlPr>
            </control>
          </mc:Choice>
        </mc:AlternateContent>
        <mc:AlternateContent xmlns:mc="http://schemas.openxmlformats.org/markup-compatibility/2006">
          <mc:Choice Requires="x14">
            <control shapeId="8890" r:id="rId523" name="Check Box 2746">
              <controlPr defaultSize="0" autoFill="0" autoLine="0" autoPict="0">
                <anchor moveWithCells="1">
                  <from>
                    <xdr:col>25</xdr:col>
                    <xdr:colOff>2066925</xdr:colOff>
                    <xdr:row>13</xdr:row>
                    <xdr:rowOff>152400</xdr:rowOff>
                  </from>
                  <to>
                    <xdr:col>26</xdr:col>
                    <xdr:colOff>0</xdr:colOff>
                    <xdr:row>15</xdr:row>
                    <xdr:rowOff>47625</xdr:rowOff>
                  </to>
                </anchor>
              </controlPr>
            </control>
          </mc:Choice>
        </mc:AlternateContent>
        <mc:AlternateContent xmlns:mc="http://schemas.openxmlformats.org/markup-compatibility/2006">
          <mc:Choice Requires="x14">
            <control shapeId="8891" r:id="rId524" name="Check Box 2747">
              <controlPr defaultSize="0" autoFill="0" autoLine="0" autoPict="0">
                <anchor moveWithCells="1">
                  <from>
                    <xdr:col>25</xdr:col>
                    <xdr:colOff>2066925</xdr:colOff>
                    <xdr:row>14</xdr:row>
                    <xdr:rowOff>133350</xdr:rowOff>
                  </from>
                  <to>
                    <xdr:col>26</xdr:col>
                    <xdr:colOff>0</xdr:colOff>
                    <xdr:row>16</xdr:row>
                    <xdr:rowOff>28575</xdr:rowOff>
                  </to>
                </anchor>
              </controlPr>
            </control>
          </mc:Choice>
        </mc:AlternateContent>
        <mc:AlternateContent xmlns:mc="http://schemas.openxmlformats.org/markup-compatibility/2006">
          <mc:Choice Requires="x14">
            <control shapeId="8892" r:id="rId525" name="Check Box 2748">
              <controlPr defaultSize="0" autoFill="0" autoLine="0" autoPict="0">
                <anchor moveWithCells="1">
                  <from>
                    <xdr:col>25</xdr:col>
                    <xdr:colOff>2057400</xdr:colOff>
                    <xdr:row>15</xdr:row>
                    <xdr:rowOff>133350</xdr:rowOff>
                  </from>
                  <to>
                    <xdr:col>25</xdr:col>
                    <xdr:colOff>2362200</xdr:colOff>
                    <xdr:row>17</xdr:row>
                    <xdr:rowOff>28575</xdr:rowOff>
                  </to>
                </anchor>
              </controlPr>
            </control>
          </mc:Choice>
        </mc:AlternateContent>
        <mc:AlternateContent xmlns:mc="http://schemas.openxmlformats.org/markup-compatibility/2006">
          <mc:Choice Requires="x14">
            <control shapeId="8893" r:id="rId526" name="Check Box 2749">
              <controlPr defaultSize="0" autoFill="0" autoLine="0" autoPict="0">
                <anchor moveWithCells="1">
                  <from>
                    <xdr:col>25</xdr:col>
                    <xdr:colOff>2057400</xdr:colOff>
                    <xdr:row>16</xdr:row>
                    <xdr:rowOff>114300</xdr:rowOff>
                  </from>
                  <to>
                    <xdr:col>25</xdr:col>
                    <xdr:colOff>2362200</xdr:colOff>
                    <xdr:row>18</xdr:row>
                    <xdr:rowOff>9525</xdr:rowOff>
                  </to>
                </anchor>
              </controlPr>
            </control>
          </mc:Choice>
        </mc:AlternateContent>
        <mc:AlternateContent xmlns:mc="http://schemas.openxmlformats.org/markup-compatibility/2006">
          <mc:Choice Requires="x14">
            <control shapeId="8894" r:id="rId527" name="Check Box 2750">
              <controlPr defaultSize="0" autoFill="0" autoLine="0" autoPict="0">
                <anchor moveWithCells="1">
                  <from>
                    <xdr:col>25</xdr:col>
                    <xdr:colOff>2047875</xdr:colOff>
                    <xdr:row>17</xdr:row>
                    <xdr:rowOff>123825</xdr:rowOff>
                  </from>
                  <to>
                    <xdr:col>25</xdr:col>
                    <xdr:colOff>2352675</xdr:colOff>
                    <xdr:row>19</xdr:row>
                    <xdr:rowOff>19050</xdr:rowOff>
                  </to>
                </anchor>
              </controlPr>
            </control>
          </mc:Choice>
        </mc:AlternateContent>
        <mc:AlternateContent xmlns:mc="http://schemas.openxmlformats.org/markup-compatibility/2006">
          <mc:Choice Requires="x14">
            <control shapeId="8895" r:id="rId528" name="Check Box 2751">
              <controlPr defaultSize="0" autoFill="0" autoLine="0" autoPict="0">
                <anchor moveWithCells="1">
                  <from>
                    <xdr:col>25</xdr:col>
                    <xdr:colOff>2047875</xdr:colOff>
                    <xdr:row>18</xdr:row>
                    <xdr:rowOff>142875</xdr:rowOff>
                  </from>
                  <to>
                    <xdr:col>25</xdr:col>
                    <xdr:colOff>2352675</xdr:colOff>
                    <xdr:row>20</xdr:row>
                    <xdr:rowOff>38100</xdr:rowOff>
                  </to>
                </anchor>
              </controlPr>
            </control>
          </mc:Choice>
        </mc:AlternateContent>
        <mc:AlternateContent xmlns:mc="http://schemas.openxmlformats.org/markup-compatibility/2006">
          <mc:Choice Requires="x14">
            <control shapeId="8896" r:id="rId529" name="Check Box 2752">
              <controlPr defaultSize="0" autoFill="0" autoLine="0" autoPict="0">
                <anchor moveWithCells="1">
                  <from>
                    <xdr:col>25</xdr:col>
                    <xdr:colOff>2038350</xdr:colOff>
                    <xdr:row>19</xdr:row>
                    <xdr:rowOff>142875</xdr:rowOff>
                  </from>
                  <to>
                    <xdr:col>25</xdr:col>
                    <xdr:colOff>2343150</xdr:colOff>
                    <xdr:row>21</xdr:row>
                    <xdr:rowOff>28575</xdr:rowOff>
                  </to>
                </anchor>
              </controlPr>
            </control>
          </mc:Choice>
        </mc:AlternateContent>
        <mc:AlternateContent xmlns:mc="http://schemas.openxmlformats.org/markup-compatibility/2006">
          <mc:Choice Requires="x14">
            <control shapeId="8897" r:id="rId530" name="Check Box 2753">
              <controlPr defaultSize="0" autoFill="0" autoLine="0" autoPict="0">
                <anchor moveWithCells="1">
                  <from>
                    <xdr:col>25</xdr:col>
                    <xdr:colOff>2047875</xdr:colOff>
                    <xdr:row>21</xdr:row>
                    <xdr:rowOff>0</xdr:rowOff>
                  </from>
                  <to>
                    <xdr:col>25</xdr:col>
                    <xdr:colOff>2352675</xdr:colOff>
                    <xdr:row>22</xdr:row>
                    <xdr:rowOff>19050</xdr:rowOff>
                  </to>
                </anchor>
              </controlPr>
            </control>
          </mc:Choice>
        </mc:AlternateContent>
        <mc:AlternateContent xmlns:mc="http://schemas.openxmlformats.org/markup-compatibility/2006">
          <mc:Choice Requires="x14">
            <control shapeId="8898" r:id="rId531" name="Check Box 2754">
              <controlPr defaultSize="0" autoFill="0" autoLine="0" autoPict="0">
                <anchor moveWithCells="1">
                  <from>
                    <xdr:col>25</xdr:col>
                    <xdr:colOff>2047875</xdr:colOff>
                    <xdr:row>21</xdr:row>
                    <xdr:rowOff>171450</xdr:rowOff>
                  </from>
                  <to>
                    <xdr:col>25</xdr:col>
                    <xdr:colOff>2352675</xdr:colOff>
                    <xdr:row>23</xdr:row>
                    <xdr:rowOff>28575</xdr:rowOff>
                  </to>
                </anchor>
              </controlPr>
            </control>
          </mc:Choice>
        </mc:AlternateContent>
        <mc:AlternateContent xmlns:mc="http://schemas.openxmlformats.org/markup-compatibility/2006">
          <mc:Choice Requires="x14">
            <control shapeId="8899" r:id="rId532" name="Check Box 2755">
              <controlPr defaultSize="0" autoFill="0" autoLine="0" autoPict="0">
                <anchor moveWithCells="1">
                  <from>
                    <xdr:col>25</xdr:col>
                    <xdr:colOff>2028825</xdr:colOff>
                    <xdr:row>23</xdr:row>
                    <xdr:rowOff>9525</xdr:rowOff>
                  </from>
                  <to>
                    <xdr:col>25</xdr:col>
                    <xdr:colOff>2333625</xdr:colOff>
                    <xdr:row>23</xdr:row>
                    <xdr:rowOff>228600</xdr:rowOff>
                  </to>
                </anchor>
              </controlPr>
            </control>
          </mc:Choice>
        </mc:AlternateContent>
        <mc:AlternateContent xmlns:mc="http://schemas.openxmlformats.org/markup-compatibility/2006">
          <mc:Choice Requires="x14">
            <control shapeId="8900" r:id="rId533" name="Check Box 2756">
              <controlPr defaultSize="0" autoFill="0" autoLine="0" autoPict="0">
                <anchor moveWithCells="1">
                  <from>
                    <xdr:col>25</xdr:col>
                    <xdr:colOff>2038350</xdr:colOff>
                    <xdr:row>23</xdr:row>
                    <xdr:rowOff>285750</xdr:rowOff>
                  </from>
                  <to>
                    <xdr:col>25</xdr:col>
                    <xdr:colOff>2343150</xdr:colOff>
                    <xdr:row>25</xdr:row>
                    <xdr:rowOff>19050</xdr:rowOff>
                  </to>
                </anchor>
              </controlPr>
            </control>
          </mc:Choice>
        </mc:AlternateContent>
        <mc:AlternateContent xmlns:mc="http://schemas.openxmlformats.org/markup-compatibility/2006">
          <mc:Choice Requires="x14">
            <control shapeId="8901" r:id="rId534" name="Check Box 2757">
              <controlPr defaultSize="0" autoFill="0" autoLine="0" autoPict="0">
                <anchor moveWithCells="1">
                  <from>
                    <xdr:col>25</xdr:col>
                    <xdr:colOff>2019300</xdr:colOff>
                    <xdr:row>24</xdr:row>
                    <xdr:rowOff>133350</xdr:rowOff>
                  </from>
                  <to>
                    <xdr:col>25</xdr:col>
                    <xdr:colOff>2324100</xdr:colOff>
                    <xdr:row>26</xdr:row>
                    <xdr:rowOff>28575</xdr:rowOff>
                  </to>
                </anchor>
              </controlPr>
            </control>
          </mc:Choice>
        </mc:AlternateContent>
        <mc:AlternateContent xmlns:mc="http://schemas.openxmlformats.org/markup-compatibility/2006">
          <mc:Choice Requires="x14">
            <control shapeId="8902" r:id="rId535" name="Check Box 2758">
              <controlPr defaultSize="0" autoFill="0" autoLine="0" autoPict="0">
                <anchor moveWithCells="1">
                  <from>
                    <xdr:col>25</xdr:col>
                    <xdr:colOff>2019300</xdr:colOff>
                    <xdr:row>25</xdr:row>
                    <xdr:rowOff>152400</xdr:rowOff>
                  </from>
                  <to>
                    <xdr:col>25</xdr:col>
                    <xdr:colOff>2324100</xdr:colOff>
                    <xdr:row>27</xdr:row>
                    <xdr:rowOff>47625</xdr:rowOff>
                  </to>
                </anchor>
              </controlPr>
            </control>
          </mc:Choice>
        </mc:AlternateContent>
        <mc:AlternateContent xmlns:mc="http://schemas.openxmlformats.org/markup-compatibility/2006">
          <mc:Choice Requires="x14">
            <control shapeId="8903" r:id="rId536" name="Check Box 2759">
              <controlPr defaultSize="0" autoFill="0" autoLine="0" autoPict="0">
                <anchor moveWithCells="1">
                  <from>
                    <xdr:col>25</xdr:col>
                    <xdr:colOff>2019300</xdr:colOff>
                    <xdr:row>26</xdr:row>
                    <xdr:rowOff>142875</xdr:rowOff>
                  </from>
                  <to>
                    <xdr:col>25</xdr:col>
                    <xdr:colOff>2324100</xdr:colOff>
                    <xdr:row>28</xdr:row>
                    <xdr:rowOff>38100</xdr:rowOff>
                  </to>
                </anchor>
              </controlPr>
            </control>
          </mc:Choice>
        </mc:AlternateContent>
        <mc:AlternateContent xmlns:mc="http://schemas.openxmlformats.org/markup-compatibility/2006">
          <mc:Choice Requires="x14">
            <control shapeId="8904" r:id="rId537" name="Check Box 2760">
              <controlPr defaultSize="0" autoFill="0" autoLine="0" autoPict="0">
                <anchor moveWithCells="1">
                  <from>
                    <xdr:col>25</xdr:col>
                    <xdr:colOff>2009775</xdr:colOff>
                    <xdr:row>27</xdr:row>
                    <xdr:rowOff>133350</xdr:rowOff>
                  </from>
                  <to>
                    <xdr:col>25</xdr:col>
                    <xdr:colOff>2314575</xdr:colOff>
                    <xdr:row>29</xdr:row>
                    <xdr:rowOff>28575</xdr:rowOff>
                  </to>
                </anchor>
              </controlPr>
            </control>
          </mc:Choice>
        </mc:AlternateContent>
        <mc:AlternateContent xmlns:mc="http://schemas.openxmlformats.org/markup-compatibility/2006">
          <mc:Choice Requires="x14">
            <control shapeId="8905" r:id="rId538" name="Check Box 2761">
              <controlPr defaultSize="0" autoFill="0" autoLine="0" autoPict="0">
                <anchor moveWithCells="1">
                  <from>
                    <xdr:col>25</xdr:col>
                    <xdr:colOff>2009775</xdr:colOff>
                    <xdr:row>28</xdr:row>
                    <xdr:rowOff>152400</xdr:rowOff>
                  </from>
                  <to>
                    <xdr:col>25</xdr:col>
                    <xdr:colOff>2314575</xdr:colOff>
                    <xdr:row>30</xdr:row>
                    <xdr:rowOff>38100</xdr:rowOff>
                  </to>
                </anchor>
              </controlPr>
            </control>
          </mc:Choice>
        </mc:AlternateContent>
        <mc:AlternateContent xmlns:mc="http://schemas.openxmlformats.org/markup-compatibility/2006">
          <mc:Choice Requires="x14">
            <control shapeId="8906" r:id="rId539" name="Check Box 2762">
              <controlPr defaultSize="0" autoFill="0" autoLine="0" autoPict="0">
                <anchor moveWithCells="1">
                  <from>
                    <xdr:col>25</xdr:col>
                    <xdr:colOff>2028825</xdr:colOff>
                    <xdr:row>29</xdr:row>
                    <xdr:rowOff>152400</xdr:rowOff>
                  </from>
                  <to>
                    <xdr:col>25</xdr:col>
                    <xdr:colOff>2343150</xdr:colOff>
                    <xdr:row>31</xdr:row>
                    <xdr:rowOff>38100</xdr:rowOff>
                  </to>
                </anchor>
              </controlPr>
            </control>
          </mc:Choice>
        </mc:AlternateContent>
        <mc:AlternateContent xmlns:mc="http://schemas.openxmlformats.org/markup-compatibility/2006">
          <mc:Choice Requires="x14">
            <control shapeId="8907" r:id="rId540" name="Check Box 2763">
              <controlPr defaultSize="0" autoFill="0" autoLine="0" autoPict="0">
                <anchor moveWithCells="1">
                  <from>
                    <xdr:col>25</xdr:col>
                    <xdr:colOff>2028825</xdr:colOff>
                    <xdr:row>30</xdr:row>
                    <xdr:rowOff>142875</xdr:rowOff>
                  </from>
                  <to>
                    <xdr:col>25</xdr:col>
                    <xdr:colOff>2343150</xdr:colOff>
                    <xdr:row>32</xdr:row>
                    <xdr:rowOff>38100</xdr:rowOff>
                  </to>
                </anchor>
              </controlPr>
            </control>
          </mc:Choice>
        </mc:AlternateContent>
        <mc:AlternateContent xmlns:mc="http://schemas.openxmlformats.org/markup-compatibility/2006">
          <mc:Choice Requires="x14">
            <control shapeId="8908" r:id="rId541" name="Check Box 2764">
              <controlPr defaultSize="0" autoFill="0" autoLine="0" autoPict="0">
                <anchor moveWithCells="1">
                  <from>
                    <xdr:col>25</xdr:col>
                    <xdr:colOff>2047875</xdr:colOff>
                    <xdr:row>31</xdr:row>
                    <xdr:rowOff>152400</xdr:rowOff>
                  </from>
                  <to>
                    <xdr:col>25</xdr:col>
                    <xdr:colOff>2352675</xdr:colOff>
                    <xdr:row>33</xdr:row>
                    <xdr:rowOff>57150</xdr:rowOff>
                  </to>
                </anchor>
              </controlPr>
            </control>
          </mc:Choice>
        </mc:AlternateContent>
        <mc:AlternateContent xmlns:mc="http://schemas.openxmlformats.org/markup-compatibility/2006">
          <mc:Choice Requires="x14">
            <control shapeId="8909" r:id="rId542" name="Check Box 2765">
              <controlPr defaultSize="0" autoFill="0" autoLine="0" autoPict="0">
                <anchor moveWithCells="1">
                  <from>
                    <xdr:col>25</xdr:col>
                    <xdr:colOff>2066925</xdr:colOff>
                    <xdr:row>32</xdr:row>
                    <xdr:rowOff>152400</xdr:rowOff>
                  </from>
                  <to>
                    <xdr:col>26</xdr:col>
                    <xdr:colOff>0</xdr:colOff>
                    <xdr:row>34</xdr:row>
                    <xdr:rowOff>57150</xdr:rowOff>
                  </to>
                </anchor>
              </controlPr>
            </control>
          </mc:Choice>
        </mc:AlternateContent>
        <mc:AlternateContent xmlns:mc="http://schemas.openxmlformats.org/markup-compatibility/2006">
          <mc:Choice Requires="x14">
            <control shapeId="8910" r:id="rId543" name="Check Box 2766">
              <controlPr defaultSize="0" autoFill="0" autoLine="0" autoPict="0">
                <anchor moveWithCells="1">
                  <from>
                    <xdr:col>25</xdr:col>
                    <xdr:colOff>2066925</xdr:colOff>
                    <xdr:row>33</xdr:row>
                    <xdr:rowOff>133350</xdr:rowOff>
                  </from>
                  <to>
                    <xdr:col>26</xdr:col>
                    <xdr:colOff>0</xdr:colOff>
                    <xdr:row>35</xdr:row>
                    <xdr:rowOff>28575</xdr:rowOff>
                  </to>
                </anchor>
              </controlPr>
            </control>
          </mc:Choice>
        </mc:AlternateContent>
        <mc:AlternateContent xmlns:mc="http://schemas.openxmlformats.org/markup-compatibility/2006">
          <mc:Choice Requires="x14">
            <control shapeId="8911" r:id="rId544" name="Check Box 2767">
              <controlPr defaultSize="0" autoFill="0" autoLine="0" autoPict="0">
                <anchor moveWithCells="1">
                  <from>
                    <xdr:col>25</xdr:col>
                    <xdr:colOff>2066925</xdr:colOff>
                    <xdr:row>34</xdr:row>
                    <xdr:rowOff>142875</xdr:rowOff>
                  </from>
                  <to>
                    <xdr:col>26</xdr:col>
                    <xdr:colOff>0</xdr:colOff>
                    <xdr:row>36</xdr:row>
                    <xdr:rowOff>38100</xdr:rowOff>
                  </to>
                </anchor>
              </controlPr>
            </control>
          </mc:Choice>
        </mc:AlternateContent>
        <mc:AlternateContent xmlns:mc="http://schemas.openxmlformats.org/markup-compatibility/2006">
          <mc:Choice Requires="x14">
            <control shapeId="8912" r:id="rId545" name="Check Box 2768">
              <controlPr defaultSize="0" autoFill="0" autoLine="0" autoPict="0">
                <anchor moveWithCells="1">
                  <from>
                    <xdr:col>25</xdr:col>
                    <xdr:colOff>2066925</xdr:colOff>
                    <xdr:row>35</xdr:row>
                    <xdr:rowOff>142875</xdr:rowOff>
                  </from>
                  <to>
                    <xdr:col>26</xdr:col>
                    <xdr:colOff>0</xdr:colOff>
                    <xdr:row>37</xdr:row>
                    <xdr:rowOff>38100</xdr:rowOff>
                  </to>
                </anchor>
              </controlPr>
            </control>
          </mc:Choice>
        </mc:AlternateContent>
        <mc:AlternateContent xmlns:mc="http://schemas.openxmlformats.org/markup-compatibility/2006">
          <mc:Choice Requires="x14">
            <control shapeId="8913" r:id="rId546" name="Check Box 2769">
              <controlPr defaultSize="0" autoFill="0" autoLine="0" autoPict="0">
                <anchor moveWithCells="1">
                  <from>
                    <xdr:col>25</xdr:col>
                    <xdr:colOff>2066925</xdr:colOff>
                    <xdr:row>36</xdr:row>
                    <xdr:rowOff>133350</xdr:rowOff>
                  </from>
                  <to>
                    <xdr:col>26</xdr:col>
                    <xdr:colOff>0</xdr:colOff>
                    <xdr:row>38</xdr:row>
                    <xdr:rowOff>28575</xdr:rowOff>
                  </to>
                </anchor>
              </controlPr>
            </control>
          </mc:Choice>
        </mc:AlternateContent>
        <mc:AlternateContent xmlns:mc="http://schemas.openxmlformats.org/markup-compatibility/2006">
          <mc:Choice Requires="x14">
            <control shapeId="8914" r:id="rId547" name="Check Box 2770">
              <controlPr defaultSize="0" autoFill="0" autoLine="0" autoPict="0">
                <anchor moveWithCells="1">
                  <from>
                    <xdr:col>25</xdr:col>
                    <xdr:colOff>2066925</xdr:colOff>
                    <xdr:row>37</xdr:row>
                    <xdr:rowOff>142875</xdr:rowOff>
                  </from>
                  <to>
                    <xdr:col>26</xdr:col>
                    <xdr:colOff>0</xdr:colOff>
                    <xdr:row>39</xdr:row>
                    <xdr:rowOff>38100</xdr:rowOff>
                  </to>
                </anchor>
              </controlPr>
            </control>
          </mc:Choice>
        </mc:AlternateContent>
        <mc:AlternateContent xmlns:mc="http://schemas.openxmlformats.org/markup-compatibility/2006">
          <mc:Choice Requires="x14">
            <control shapeId="8915" r:id="rId548" name="Check Box 2771">
              <controlPr defaultSize="0" autoFill="0" autoLine="0" autoPict="0">
                <anchor moveWithCells="1">
                  <from>
                    <xdr:col>25</xdr:col>
                    <xdr:colOff>2066925</xdr:colOff>
                    <xdr:row>38</xdr:row>
                    <xdr:rowOff>152400</xdr:rowOff>
                  </from>
                  <to>
                    <xdr:col>26</xdr:col>
                    <xdr:colOff>0</xdr:colOff>
                    <xdr:row>40</xdr:row>
                    <xdr:rowOff>38100</xdr:rowOff>
                  </to>
                </anchor>
              </controlPr>
            </control>
          </mc:Choice>
        </mc:AlternateContent>
        <mc:AlternateContent xmlns:mc="http://schemas.openxmlformats.org/markup-compatibility/2006">
          <mc:Choice Requires="x14">
            <control shapeId="8916" r:id="rId549" name="Check Box 2772">
              <controlPr defaultSize="0" autoFill="0" autoLine="0" autoPict="0">
                <anchor moveWithCells="1">
                  <from>
                    <xdr:col>25</xdr:col>
                    <xdr:colOff>2066925</xdr:colOff>
                    <xdr:row>39</xdr:row>
                    <xdr:rowOff>142875</xdr:rowOff>
                  </from>
                  <to>
                    <xdr:col>26</xdr:col>
                    <xdr:colOff>0</xdr:colOff>
                    <xdr:row>41</xdr:row>
                    <xdr:rowOff>28575</xdr:rowOff>
                  </to>
                </anchor>
              </controlPr>
            </control>
          </mc:Choice>
        </mc:AlternateContent>
        <mc:AlternateContent xmlns:mc="http://schemas.openxmlformats.org/markup-compatibility/2006">
          <mc:Choice Requires="x14">
            <control shapeId="8917" r:id="rId550" name="Check Box 2773">
              <controlPr defaultSize="0" autoFill="0" autoLine="0" autoPict="0">
                <anchor moveWithCells="1">
                  <from>
                    <xdr:col>25</xdr:col>
                    <xdr:colOff>2057400</xdr:colOff>
                    <xdr:row>40</xdr:row>
                    <xdr:rowOff>133350</xdr:rowOff>
                  </from>
                  <to>
                    <xdr:col>25</xdr:col>
                    <xdr:colOff>2362200</xdr:colOff>
                    <xdr:row>42</xdr:row>
                    <xdr:rowOff>28575</xdr:rowOff>
                  </to>
                </anchor>
              </controlPr>
            </control>
          </mc:Choice>
        </mc:AlternateContent>
        <mc:AlternateContent xmlns:mc="http://schemas.openxmlformats.org/markup-compatibility/2006">
          <mc:Choice Requires="x14">
            <control shapeId="8918" r:id="rId551" name="Check Box 2774">
              <controlPr defaultSize="0" autoFill="0" autoLine="0" autoPict="0">
                <anchor moveWithCells="1">
                  <from>
                    <xdr:col>25</xdr:col>
                    <xdr:colOff>2047875</xdr:colOff>
                    <xdr:row>41</xdr:row>
                    <xdr:rowOff>133350</xdr:rowOff>
                  </from>
                  <to>
                    <xdr:col>25</xdr:col>
                    <xdr:colOff>2352675</xdr:colOff>
                    <xdr:row>43</xdr:row>
                    <xdr:rowOff>19050</xdr:rowOff>
                  </to>
                </anchor>
              </controlPr>
            </control>
          </mc:Choice>
        </mc:AlternateContent>
        <mc:AlternateContent xmlns:mc="http://schemas.openxmlformats.org/markup-compatibility/2006">
          <mc:Choice Requires="x14">
            <control shapeId="8920" r:id="rId552" name="Check Box 2776">
              <controlPr defaultSize="0" autoFill="0" autoLine="0" autoPict="0">
                <anchor moveWithCells="1">
                  <from>
                    <xdr:col>25</xdr:col>
                    <xdr:colOff>2038350</xdr:colOff>
                    <xdr:row>43</xdr:row>
                    <xdr:rowOff>123825</xdr:rowOff>
                  </from>
                  <to>
                    <xdr:col>25</xdr:col>
                    <xdr:colOff>2343150</xdr:colOff>
                    <xdr:row>45</xdr:row>
                    <xdr:rowOff>19050</xdr:rowOff>
                  </to>
                </anchor>
              </controlPr>
            </control>
          </mc:Choice>
        </mc:AlternateContent>
        <mc:AlternateContent xmlns:mc="http://schemas.openxmlformats.org/markup-compatibility/2006">
          <mc:Choice Requires="x14">
            <control shapeId="8921" r:id="rId553" name="Check Box 2777">
              <controlPr defaultSize="0" autoFill="0" autoLine="0" autoPict="0">
                <anchor moveWithCells="1">
                  <from>
                    <xdr:col>25</xdr:col>
                    <xdr:colOff>2038350</xdr:colOff>
                    <xdr:row>44</xdr:row>
                    <xdr:rowOff>114300</xdr:rowOff>
                  </from>
                  <to>
                    <xdr:col>25</xdr:col>
                    <xdr:colOff>2343150</xdr:colOff>
                    <xdr:row>46</xdr:row>
                    <xdr:rowOff>9525</xdr:rowOff>
                  </to>
                </anchor>
              </controlPr>
            </control>
          </mc:Choice>
        </mc:AlternateContent>
        <mc:AlternateContent xmlns:mc="http://schemas.openxmlformats.org/markup-compatibility/2006">
          <mc:Choice Requires="x14">
            <control shapeId="8922" r:id="rId554" name="Check Box 2778">
              <controlPr defaultSize="0" autoFill="0" autoLine="0" autoPict="0">
                <anchor moveWithCells="1">
                  <from>
                    <xdr:col>25</xdr:col>
                    <xdr:colOff>2066925</xdr:colOff>
                    <xdr:row>45</xdr:row>
                    <xdr:rowOff>142875</xdr:rowOff>
                  </from>
                  <to>
                    <xdr:col>26</xdr:col>
                    <xdr:colOff>0</xdr:colOff>
                    <xdr:row>47</xdr:row>
                    <xdr:rowOff>38100</xdr:rowOff>
                  </to>
                </anchor>
              </controlPr>
            </control>
          </mc:Choice>
        </mc:AlternateContent>
        <mc:AlternateContent xmlns:mc="http://schemas.openxmlformats.org/markup-compatibility/2006">
          <mc:Choice Requires="x14">
            <control shapeId="8923" r:id="rId555" name="Check Box 2779">
              <controlPr defaultSize="0" autoFill="0" autoLine="0" autoPict="0">
                <anchor moveWithCells="1">
                  <from>
                    <xdr:col>25</xdr:col>
                    <xdr:colOff>2066925</xdr:colOff>
                    <xdr:row>46</xdr:row>
                    <xdr:rowOff>123825</xdr:rowOff>
                  </from>
                  <to>
                    <xdr:col>26</xdr:col>
                    <xdr:colOff>0</xdr:colOff>
                    <xdr:row>48</xdr:row>
                    <xdr:rowOff>19050</xdr:rowOff>
                  </to>
                </anchor>
              </controlPr>
            </control>
          </mc:Choice>
        </mc:AlternateContent>
        <mc:AlternateContent xmlns:mc="http://schemas.openxmlformats.org/markup-compatibility/2006">
          <mc:Choice Requires="x14">
            <control shapeId="8924" r:id="rId556" name="Check Box 2780">
              <controlPr defaultSize="0" autoFill="0" autoLine="0" autoPict="0">
                <anchor moveWithCells="1">
                  <from>
                    <xdr:col>25</xdr:col>
                    <xdr:colOff>2066925</xdr:colOff>
                    <xdr:row>47</xdr:row>
                    <xdr:rowOff>133350</xdr:rowOff>
                  </from>
                  <to>
                    <xdr:col>26</xdr:col>
                    <xdr:colOff>0</xdr:colOff>
                    <xdr:row>49</xdr:row>
                    <xdr:rowOff>28575</xdr:rowOff>
                  </to>
                </anchor>
              </controlPr>
            </control>
          </mc:Choice>
        </mc:AlternateContent>
        <mc:AlternateContent xmlns:mc="http://schemas.openxmlformats.org/markup-compatibility/2006">
          <mc:Choice Requires="x14">
            <control shapeId="8925" r:id="rId557" name="Check Box 2781">
              <controlPr defaultSize="0" autoFill="0" autoLine="0" autoPict="0">
                <anchor moveWithCells="1">
                  <from>
                    <xdr:col>25</xdr:col>
                    <xdr:colOff>2066925</xdr:colOff>
                    <xdr:row>48</xdr:row>
                    <xdr:rowOff>123825</xdr:rowOff>
                  </from>
                  <to>
                    <xdr:col>26</xdr:col>
                    <xdr:colOff>0</xdr:colOff>
                    <xdr:row>50</xdr:row>
                    <xdr:rowOff>19050</xdr:rowOff>
                  </to>
                </anchor>
              </controlPr>
            </control>
          </mc:Choice>
        </mc:AlternateContent>
        <mc:AlternateContent xmlns:mc="http://schemas.openxmlformats.org/markup-compatibility/2006">
          <mc:Choice Requires="x14">
            <control shapeId="8926" r:id="rId558" name="Check Box 2782">
              <controlPr defaultSize="0" autoFill="0" autoLine="0" autoPict="0">
                <anchor moveWithCells="1">
                  <from>
                    <xdr:col>25</xdr:col>
                    <xdr:colOff>2066925</xdr:colOff>
                    <xdr:row>49</xdr:row>
                    <xdr:rowOff>114300</xdr:rowOff>
                  </from>
                  <to>
                    <xdr:col>26</xdr:col>
                    <xdr:colOff>0</xdr:colOff>
                    <xdr:row>51</xdr:row>
                    <xdr:rowOff>9525</xdr:rowOff>
                  </to>
                </anchor>
              </controlPr>
            </control>
          </mc:Choice>
        </mc:AlternateContent>
        <mc:AlternateContent xmlns:mc="http://schemas.openxmlformats.org/markup-compatibility/2006">
          <mc:Choice Requires="x14">
            <control shapeId="8928" r:id="rId559" name="Check Box 2784">
              <controlPr defaultSize="0" autoFill="0" autoLine="0" autoPict="0">
                <anchor moveWithCells="1">
                  <from>
                    <xdr:col>25</xdr:col>
                    <xdr:colOff>2066925</xdr:colOff>
                    <xdr:row>50</xdr:row>
                    <xdr:rowOff>114300</xdr:rowOff>
                  </from>
                  <to>
                    <xdr:col>26</xdr:col>
                    <xdr:colOff>0</xdr:colOff>
                    <xdr:row>52</xdr:row>
                    <xdr:rowOff>9525</xdr:rowOff>
                  </to>
                </anchor>
              </controlPr>
            </control>
          </mc:Choice>
        </mc:AlternateContent>
        <mc:AlternateContent xmlns:mc="http://schemas.openxmlformats.org/markup-compatibility/2006">
          <mc:Choice Requires="x14">
            <control shapeId="8929" r:id="rId560" name="Check Box 2785">
              <controlPr defaultSize="0" autoFill="0" autoLine="0" autoPict="0">
                <anchor moveWithCells="1">
                  <from>
                    <xdr:col>25</xdr:col>
                    <xdr:colOff>2076450</xdr:colOff>
                    <xdr:row>51</xdr:row>
                    <xdr:rowOff>114300</xdr:rowOff>
                  </from>
                  <to>
                    <xdr:col>26</xdr:col>
                    <xdr:colOff>9525</xdr:colOff>
                    <xdr:row>53</xdr:row>
                    <xdr:rowOff>9525</xdr:rowOff>
                  </to>
                </anchor>
              </controlPr>
            </control>
          </mc:Choice>
        </mc:AlternateContent>
        <mc:AlternateContent xmlns:mc="http://schemas.openxmlformats.org/markup-compatibility/2006">
          <mc:Choice Requires="x14">
            <control shapeId="8930" r:id="rId561" name="Check Box 2786">
              <controlPr defaultSize="0" autoFill="0" autoLine="0" autoPict="0">
                <anchor moveWithCells="1">
                  <from>
                    <xdr:col>25</xdr:col>
                    <xdr:colOff>2066925</xdr:colOff>
                    <xdr:row>52</xdr:row>
                    <xdr:rowOff>104775</xdr:rowOff>
                  </from>
                  <to>
                    <xdr:col>26</xdr:col>
                    <xdr:colOff>0</xdr:colOff>
                    <xdr:row>54</xdr:row>
                    <xdr:rowOff>0</xdr:rowOff>
                  </to>
                </anchor>
              </controlPr>
            </control>
          </mc:Choice>
        </mc:AlternateContent>
        <mc:AlternateContent xmlns:mc="http://schemas.openxmlformats.org/markup-compatibility/2006">
          <mc:Choice Requires="x14">
            <control shapeId="8931" r:id="rId562" name="Check Box 2787">
              <controlPr defaultSize="0" autoFill="0" autoLine="0" autoPict="0">
                <anchor moveWithCells="1">
                  <from>
                    <xdr:col>25</xdr:col>
                    <xdr:colOff>2066925</xdr:colOff>
                    <xdr:row>53</xdr:row>
                    <xdr:rowOff>133350</xdr:rowOff>
                  </from>
                  <to>
                    <xdr:col>26</xdr:col>
                    <xdr:colOff>0</xdr:colOff>
                    <xdr:row>55</xdr:row>
                    <xdr:rowOff>28575</xdr:rowOff>
                  </to>
                </anchor>
              </controlPr>
            </control>
          </mc:Choice>
        </mc:AlternateContent>
        <mc:AlternateContent xmlns:mc="http://schemas.openxmlformats.org/markup-compatibility/2006">
          <mc:Choice Requires="x14">
            <control shapeId="8932" r:id="rId563" name="Check Box 2788">
              <controlPr defaultSize="0" autoFill="0" autoLine="0" autoPict="0">
                <anchor moveWithCells="1">
                  <from>
                    <xdr:col>25</xdr:col>
                    <xdr:colOff>2066925</xdr:colOff>
                    <xdr:row>54</xdr:row>
                    <xdr:rowOff>123825</xdr:rowOff>
                  </from>
                  <to>
                    <xdr:col>26</xdr:col>
                    <xdr:colOff>0</xdr:colOff>
                    <xdr:row>56</xdr:row>
                    <xdr:rowOff>19050</xdr:rowOff>
                  </to>
                </anchor>
              </controlPr>
            </control>
          </mc:Choice>
        </mc:AlternateContent>
        <mc:AlternateContent xmlns:mc="http://schemas.openxmlformats.org/markup-compatibility/2006">
          <mc:Choice Requires="x14">
            <control shapeId="8933" r:id="rId564" name="Check Box 2789">
              <controlPr defaultSize="0" autoFill="0" autoLine="0" autoPict="0">
                <anchor moveWithCells="1">
                  <from>
                    <xdr:col>25</xdr:col>
                    <xdr:colOff>2085975</xdr:colOff>
                    <xdr:row>55</xdr:row>
                    <xdr:rowOff>133350</xdr:rowOff>
                  </from>
                  <to>
                    <xdr:col>26</xdr:col>
                    <xdr:colOff>19050</xdr:colOff>
                    <xdr:row>57</xdr:row>
                    <xdr:rowOff>28575</xdr:rowOff>
                  </to>
                </anchor>
              </controlPr>
            </control>
          </mc:Choice>
        </mc:AlternateContent>
        <mc:AlternateContent xmlns:mc="http://schemas.openxmlformats.org/markup-compatibility/2006">
          <mc:Choice Requires="x14">
            <control shapeId="8934" r:id="rId565" name="Check Box 2790">
              <controlPr defaultSize="0" autoFill="0" autoLine="0" autoPict="0">
                <anchor moveWithCells="1">
                  <from>
                    <xdr:col>25</xdr:col>
                    <xdr:colOff>2085975</xdr:colOff>
                    <xdr:row>56</xdr:row>
                    <xdr:rowOff>133350</xdr:rowOff>
                  </from>
                  <to>
                    <xdr:col>26</xdr:col>
                    <xdr:colOff>19050</xdr:colOff>
                    <xdr:row>58</xdr:row>
                    <xdr:rowOff>28575</xdr:rowOff>
                  </to>
                </anchor>
              </controlPr>
            </control>
          </mc:Choice>
        </mc:AlternateContent>
        <mc:AlternateContent xmlns:mc="http://schemas.openxmlformats.org/markup-compatibility/2006">
          <mc:Choice Requires="x14">
            <control shapeId="8935" r:id="rId566" name="Check Box 2791">
              <controlPr defaultSize="0" autoFill="0" autoLine="0" autoPict="0">
                <anchor moveWithCells="1">
                  <from>
                    <xdr:col>25</xdr:col>
                    <xdr:colOff>2085975</xdr:colOff>
                    <xdr:row>57</xdr:row>
                    <xdr:rowOff>114300</xdr:rowOff>
                  </from>
                  <to>
                    <xdr:col>26</xdr:col>
                    <xdr:colOff>19050</xdr:colOff>
                    <xdr:row>59</xdr:row>
                    <xdr:rowOff>9525</xdr:rowOff>
                  </to>
                </anchor>
              </controlPr>
            </control>
          </mc:Choice>
        </mc:AlternateContent>
        <mc:AlternateContent xmlns:mc="http://schemas.openxmlformats.org/markup-compatibility/2006">
          <mc:Choice Requires="x14">
            <control shapeId="8936" r:id="rId567" name="Check Box 2792">
              <controlPr defaultSize="0" autoFill="0" autoLine="0" autoPict="0">
                <anchor moveWithCells="1">
                  <from>
                    <xdr:col>25</xdr:col>
                    <xdr:colOff>2095500</xdr:colOff>
                    <xdr:row>58</xdr:row>
                    <xdr:rowOff>133350</xdr:rowOff>
                  </from>
                  <to>
                    <xdr:col>26</xdr:col>
                    <xdr:colOff>28575</xdr:colOff>
                    <xdr:row>60</xdr:row>
                    <xdr:rowOff>28575</xdr:rowOff>
                  </to>
                </anchor>
              </controlPr>
            </control>
          </mc:Choice>
        </mc:AlternateContent>
        <mc:AlternateContent xmlns:mc="http://schemas.openxmlformats.org/markup-compatibility/2006">
          <mc:Choice Requires="x14">
            <control shapeId="8937" r:id="rId568" name="Check Box 2793">
              <controlPr defaultSize="0" autoFill="0" autoLine="0" autoPict="0">
                <anchor moveWithCells="1">
                  <from>
                    <xdr:col>25</xdr:col>
                    <xdr:colOff>2095500</xdr:colOff>
                    <xdr:row>59</xdr:row>
                    <xdr:rowOff>123825</xdr:rowOff>
                  </from>
                  <to>
                    <xdr:col>26</xdr:col>
                    <xdr:colOff>28575</xdr:colOff>
                    <xdr:row>61</xdr:row>
                    <xdr:rowOff>19050</xdr:rowOff>
                  </to>
                </anchor>
              </controlPr>
            </control>
          </mc:Choice>
        </mc:AlternateContent>
        <mc:AlternateContent xmlns:mc="http://schemas.openxmlformats.org/markup-compatibility/2006">
          <mc:Choice Requires="x14">
            <control shapeId="8938" r:id="rId569" name="Check Box 2794">
              <controlPr defaultSize="0" autoFill="0" autoLine="0" autoPict="0">
                <anchor moveWithCells="1">
                  <from>
                    <xdr:col>25</xdr:col>
                    <xdr:colOff>2105025</xdr:colOff>
                    <xdr:row>60</xdr:row>
                    <xdr:rowOff>142875</xdr:rowOff>
                  </from>
                  <to>
                    <xdr:col>26</xdr:col>
                    <xdr:colOff>38100</xdr:colOff>
                    <xdr:row>62</xdr:row>
                    <xdr:rowOff>38100</xdr:rowOff>
                  </to>
                </anchor>
              </controlPr>
            </control>
          </mc:Choice>
        </mc:AlternateContent>
        <mc:AlternateContent xmlns:mc="http://schemas.openxmlformats.org/markup-compatibility/2006">
          <mc:Choice Requires="x14">
            <control shapeId="8939" r:id="rId570" name="Check Box 2795">
              <controlPr defaultSize="0" autoFill="0" autoLine="0" autoPict="0">
                <anchor moveWithCells="1">
                  <from>
                    <xdr:col>25</xdr:col>
                    <xdr:colOff>2095500</xdr:colOff>
                    <xdr:row>61</xdr:row>
                    <xdr:rowOff>123825</xdr:rowOff>
                  </from>
                  <to>
                    <xdr:col>26</xdr:col>
                    <xdr:colOff>28575</xdr:colOff>
                    <xdr:row>63</xdr:row>
                    <xdr:rowOff>19050</xdr:rowOff>
                  </to>
                </anchor>
              </controlPr>
            </control>
          </mc:Choice>
        </mc:AlternateContent>
        <mc:AlternateContent xmlns:mc="http://schemas.openxmlformats.org/markup-compatibility/2006">
          <mc:Choice Requires="x14">
            <control shapeId="8940" r:id="rId571" name="Check Box 2796">
              <controlPr defaultSize="0" autoFill="0" autoLine="0" autoPict="0">
                <anchor moveWithCells="1">
                  <from>
                    <xdr:col>25</xdr:col>
                    <xdr:colOff>2085975</xdr:colOff>
                    <xdr:row>62</xdr:row>
                    <xdr:rowOff>123825</xdr:rowOff>
                  </from>
                  <to>
                    <xdr:col>26</xdr:col>
                    <xdr:colOff>19050</xdr:colOff>
                    <xdr:row>64</xdr:row>
                    <xdr:rowOff>19050</xdr:rowOff>
                  </to>
                </anchor>
              </controlPr>
            </control>
          </mc:Choice>
        </mc:AlternateContent>
        <mc:AlternateContent xmlns:mc="http://schemas.openxmlformats.org/markup-compatibility/2006">
          <mc:Choice Requires="x14">
            <control shapeId="8941" r:id="rId572" name="Check Box 2797">
              <controlPr defaultSize="0" autoFill="0" autoLine="0" autoPict="0">
                <anchor moveWithCells="1">
                  <from>
                    <xdr:col>25</xdr:col>
                    <xdr:colOff>2085975</xdr:colOff>
                    <xdr:row>64</xdr:row>
                    <xdr:rowOff>0</xdr:rowOff>
                  </from>
                  <to>
                    <xdr:col>26</xdr:col>
                    <xdr:colOff>19050</xdr:colOff>
                    <xdr:row>65</xdr:row>
                    <xdr:rowOff>57150</xdr:rowOff>
                  </to>
                </anchor>
              </controlPr>
            </control>
          </mc:Choice>
        </mc:AlternateContent>
        <mc:AlternateContent xmlns:mc="http://schemas.openxmlformats.org/markup-compatibility/2006">
          <mc:Choice Requires="x14">
            <control shapeId="8942" r:id="rId573" name="Check Box 2798">
              <controlPr defaultSize="0" autoFill="0" autoLine="0" autoPict="0">
                <anchor moveWithCells="1">
                  <from>
                    <xdr:col>25</xdr:col>
                    <xdr:colOff>2066925</xdr:colOff>
                    <xdr:row>64</xdr:row>
                    <xdr:rowOff>190500</xdr:rowOff>
                  </from>
                  <to>
                    <xdr:col>26</xdr:col>
                    <xdr:colOff>0</xdr:colOff>
                    <xdr:row>66</xdr:row>
                    <xdr:rowOff>66675</xdr:rowOff>
                  </to>
                </anchor>
              </controlPr>
            </control>
          </mc:Choice>
        </mc:AlternateContent>
        <mc:AlternateContent xmlns:mc="http://schemas.openxmlformats.org/markup-compatibility/2006">
          <mc:Choice Requires="x14">
            <control shapeId="8943" r:id="rId574" name="Check Box 2799">
              <controlPr defaultSize="0" autoFill="0" autoLine="0" autoPict="0">
                <anchor moveWithCells="1">
                  <from>
                    <xdr:col>25</xdr:col>
                    <xdr:colOff>2066925</xdr:colOff>
                    <xdr:row>65</xdr:row>
                    <xdr:rowOff>142875</xdr:rowOff>
                  </from>
                  <to>
                    <xdr:col>26</xdr:col>
                    <xdr:colOff>0</xdr:colOff>
                    <xdr:row>67</xdr:row>
                    <xdr:rowOff>38100</xdr:rowOff>
                  </to>
                </anchor>
              </controlPr>
            </control>
          </mc:Choice>
        </mc:AlternateContent>
        <mc:AlternateContent xmlns:mc="http://schemas.openxmlformats.org/markup-compatibility/2006">
          <mc:Choice Requires="x14">
            <control shapeId="8944" r:id="rId575" name="Check Box 2800">
              <controlPr defaultSize="0" autoFill="0" autoLine="0" autoPict="0">
                <anchor moveWithCells="1">
                  <from>
                    <xdr:col>25</xdr:col>
                    <xdr:colOff>2076450</xdr:colOff>
                    <xdr:row>66</xdr:row>
                    <xdr:rowOff>142875</xdr:rowOff>
                  </from>
                  <to>
                    <xdr:col>26</xdr:col>
                    <xdr:colOff>9525</xdr:colOff>
                    <xdr:row>68</xdr:row>
                    <xdr:rowOff>38100</xdr:rowOff>
                  </to>
                </anchor>
              </controlPr>
            </control>
          </mc:Choice>
        </mc:AlternateContent>
        <mc:AlternateContent xmlns:mc="http://schemas.openxmlformats.org/markup-compatibility/2006">
          <mc:Choice Requires="x14">
            <control shapeId="8945" r:id="rId576" name="Check Box 2801">
              <controlPr defaultSize="0" autoFill="0" autoLine="0" autoPict="0">
                <anchor moveWithCells="1">
                  <from>
                    <xdr:col>25</xdr:col>
                    <xdr:colOff>2085975</xdr:colOff>
                    <xdr:row>68</xdr:row>
                    <xdr:rowOff>0</xdr:rowOff>
                  </from>
                  <to>
                    <xdr:col>26</xdr:col>
                    <xdr:colOff>19050</xdr:colOff>
                    <xdr:row>69</xdr:row>
                    <xdr:rowOff>38100</xdr:rowOff>
                  </to>
                </anchor>
              </controlPr>
            </control>
          </mc:Choice>
        </mc:AlternateContent>
        <mc:AlternateContent xmlns:mc="http://schemas.openxmlformats.org/markup-compatibility/2006">
          <mc:Choice Requires="x14">
            <control shapeId="8946" r:id="rId577" name="Check Box 2802">
              <controlPr defaultSize="0" autoFill="0" autoLine="0" autoPict="0">
                <anchor moveWithCells="1">
                  <from>
                    <xdr:col>25</xdr:col>
                    <xdr:colOff>2066925</xdr:colOff>
                    <xdr:row>68</xdr:row>
                    <xdr:rowOff>152400</xdr:rowOff>
                  </from>
                  <to>
                    <xdr:col>26</xdr:col>
                    <xdr:colOff>0</xdr:colOff>
                    <xdr:row>70</xdr:row>
                    <xdr:rowOff>28575</xdr:rowOff>
                  </to>
                </anchor>
              </controlPr>
            </control>
          </mc:Choice>
        </mc:AlternateContent>
        <mc:AlternateContent xmlns:mc="http://schemas.openxmlformats.org/markup-compatibility/2006">
          <mc:Choice Requires="x14">
            <control shapeId="8947" r:id="rId578" name="Check Box 2803">
              <controlPr defaultSize="0" autoFill="0" autoLine="0" autoPict="0">
                <anchor moveWithCells="1">
                  <from>
                    <xdr:col>25</xdr:col>
                    <xdr:colOff>2076450</xdr:colOff>
                    <xdr:row>69</xdr:row>
                    <xdr:rowOff>152400</xdr:rowOff>
                  </from>
                  <to>
                    <xdr:col>26</xdr:col>
                    <xdr:colOff>9525</xdr:colOff>
                    <xdr:row>71</xdr:row>
                    <xdr:rowOff>57150</xdr:rowOff>
                  </to>
                </anchor>
              </controlPr>
            </control>
          </mc:Choice>
        </mc:AlternateContent>
        <mc:AlternateContent xmlns:mc="http://schemas.openxmlformats.org/markup-compatibility/2006">
          <mc:Choice Requires="x14">
            <control shapeId="8948" r:id="rId579" name="Check Box 2804">
              <controlPr defaultSize="0" autoFill="0" autoLine="0" autoPict="0">
                <anchor moveWithCells="1">
                  <from>
                    <xdr:col>25</xdr:col>
                    <xdr:colOff>2076450</xdr:colOff>
                    <xdr:row>70</xdr:row>
                    <xdr:rowOff>142875</xdr:rowOff>
                  </from>
                  <to>
                    <xdr:col>26</xdr:col>
                    <xdr:colOff>9525</xdr:colOff>
                    <xdr:row>72</xdr:row>
                    <xdr:rowOff>38100</xdr:rowOff>
                  </to>
                </anchor>
              </controlPr>
            </control>
          </mc:Choice>
        </mc:AlternateContent>
        <mc:AlternateContent xmlns:mc="http://schemas.openxmlformats.org/markup-compatibility/2006">
          <mc:Choice Requires="x14">
            <control shapeId="8949" r:id="rId580" name="Check Box 2805">
              <controlPr defaultSize="0" autoFill="0" autoLine="0" autoPict="0">
                <anchor moveWithCells="1">
                  <from>
                    <xdr:col>25</xdr:col>
                    <xdr:colOff>2066925</xdr:colOff>
                    <xdr:row>71</xdr:row>
                    <xdr:rowOff>142875</xdr:rowOff>
                  </from>
                  <to>
                    <xdr:col>26</xdr:col>
                    <xdr:colOff>0</xdr:colOff>
                    <xdr:row>73</xdr:row>
                    <xdr:rowOff>38100</xdr:rowOff>
                  </to>
                </anchor>
              </controlPr>
            </control>
          </mc:Choice>
        </mc:AlternateContent>
        <mc:AlternateContent xmlns:mc="http://schemas.openxmlformats.org/markup-compatibility/2006">
          <mc:Choice Requires="x14">
            <control shapeId="8950" r:id="rId581" name="Check Box 2806">
              <controlPr defaultSize="0" autoFill="0" autoLine="0" autoPict="0">
                <anchor moveWithCells="1">
                  <from>
                    <xdr:col>25</xdr:col>
                    <xdr:colOff>2066925</xdr:colOff>
                    <xdr:row>72</xdr:row>
                    <xdr:rowOff>142875</xdr:rowOff>
                  </from>
                  <to>
                    <xdr:col>26</xdr:col>
                    <xdr:colOff>0</xdr:colOff>
                    <xdr:row>74</xdr:row>
                    <xdr:rowOff>38100</xdr:rowOff>
                  </to>
                </anchor>
              </controlPr>
            </control>
          </mc:Choice>
        </mc:AlternateContent>
        <mc:AlternateContent xmlns:mc="http://schemas.openxmlformats.org/markup-compatibility/2006">
          <mc:Choice Requires="x14">
            <control shapeId="8951" r:id="rId582" name="Check Box 2807">
              <controlPr defaultSize="0" autoFill="0" autoLine="0" autoPict="0">
                <anchor moveWithCells="1">
                  <from>
                    <xdr:col>25</xdr:col>
                    <xdr:colOff>2066925</xdr:colOff>
                    <xdr:row>73</xdr:row>
                    <xdr:rowOff>142875</xdr:rowOff>
                  </from>
                  <to>
                    <xdr:col>26</xdr:col>
                    <xdr:colOff>0</xdr:colOff>
                    <xdr:row>75</xdr:row>
                    <xdr:rowOff>0</xdr:rowOff>
                  </to>
                </anchor>
              </controlPr>
            </control>
          </mc:Choice>
        </mc:AlternateContent>
        <mc:AlternateContent xmlns:mc="http://schemas.openxmlformats.org/markup-compatibility/2006">
          <mc:Choice Requires="x14">
            <control shapeId="8952" r:id="rId583" name="Check Box 2808">
              <controlPr defaultSize="0" autoFill="0" autoLine="0" autoPict="0">
                <anchor moveWithCells="1">
                  <from>
                    <xdr:col>25</xdr:col>
                    <xdr:colOff>2085975</xdr:colOff>
                    <xdr:row>74</xdr:row>
                    <xdr:rowOff>142875</xdr:rowOff>
                  </from>
                  <to>
                    <xdr:col>26</xdr:col>
                    <xdr:colOff>19050</xdr:colOff>
                    <xdr:row>76</xdr:row>
                    <xdr:rowOff>0</xdr:rowOff>
                  </to>
                </anchor>
              </controlPr>
            </control>
          </mc:Choice>
        </mc:AlternateContent>
        <mc:AlternateContent xmlns:mc="http://schemas.openxmlformats.org/markup-compatibility/2006">
          <mc:Choice Requires="x14">
            <control shapeId="8953" r:id="rId584" name="Check Box 2809">
              <controlPr defaultSize="0" autoFill="0" autoLine="0" autoPict="0">
                <anchor moveWithCells="1">
                  <from>
                    <xdr:col>25</xdr:col>
                    <xdr:colOff>2076450</xdr:colOff>
                    <xdr:row>75</xdr:row>
                    <xdr:rowOff>114300</xdr:rowOff>
                  </from>
                  <to>
                    <xdr:col>26</xdr:col>
                    <xdr:colOff>9525</xdr:colOff>
                    <xdr:row>77</xdr:row>
                    <xdr:rowOff>9525</xdr:rowOff>
                  </to>
                </anchor>
              </controlPr>
            </control>
          </mc:Choice>
        </mc:AlternateContent>
        <mc:AlternateContent xmlns:mc="http://schemas.openxmlformats.org/markup-compatibility/2006">
          <mc:Choice Requires="x14">
            <control shapeId="8954" r:id="rId585" name="Check Box 2810">
              <controlPr defaultSize="0" autoFill="0" autoLine="0" autoPict="0">
                <anchor moveWithCells="1">
                  <from>
                    <xdr:col>25</xdr:col>
                    <xdr:colOff>2066925</xdr:colOff>
                    <xdr:row>76</xdr:row>
                    <xdr:rowOff>152400</xdr:rowOff>
                  </from>
                  <to>
                    <xdr:col>26</xdr:col>
                    <xdr:colOff>0</xdr:colOff>
                    <xdr:row>78</xdr:row>
                    <xdr:rowOff>38100</xdr:rowOff>
                  </to>
                </anchor>
              </controlPr>
            </control>
          </mc:Choice>
        </mc:AlternateContent>
        <mc:AlternateContent xmlns:mc="http://schemas.openxmlformats.org/markup-compatibility/2006">
          <mc:Choice Requires="x14">
            <control shapeId="8955" r:id="rId586" name="Check Box 2811">
              <controlPr defaultSize="0" autoFill="0" autoLine="0" autoPict="0">
                <anchor moveWithCells="1">
                  <from>
                    <xdr:col>25</xdr:col>
                    <xdr:colOff>2076450</xdr:colOff>
                    <xdr:row>77</xdr:row>
                    <xdr:rowOff>142875</xdr:rowOff>
                  </from>
                  <to>
                    <xdr:col>26</xdr:col>
                    <xdr:colOff>9525</xdr:colOff>
                    <xdr:row>79</xdr:row>
                    <xdr:rowOff>28575</xdr:rowOff>
                  </to>
                </anchor>
              </controlPr>
            </control>
          </mc:Choice>
        </mc:AlternateContent>
        <mc:AlternateContent xmlns:mc="http://schemas.openxmlformats.org/markup-compatibility/2006">
          <mc:Choice Requires="x14">
            <control shapeId="8956" r:id="rId587" name="Check Box 2812">
              <controlPr defaultSize="0" autoFill="0" autoLine="0" autoPict="0">
                <anchor moveWithCells="1">
                  <from>
                    <xdr:col>25</xdr:col>
                    <xdr:colOff>2066925</xdr:colOff>
                    <xdr:row>78</xdr:row>
                    <xdr:rowOff>114300</xdr:rowOff>
                  </from>
                  <to>
                    <xdr:col>26</xdr:col>
                    <xdr:colOff>0</xdr:colOff>
                    <xdr:row>80</xdr:row>
                    <xdr:rowOff>9525</xdr:rowOff>
                  </to>
                </anchor>
              </controlPr>
            </control>
          </mc:Choice>
        </mc:AlternateContent>
        <mc:AlternateContent xmlns:mc="http://schemas.openxmlformats.org/markup-compatibility/2006">
          <mc:Choice Requires="x14">
            <control shapeId="8957" r:id="rId588" name="Check Box 2813">
              <controlPr defaultSize="0" autoFill="0" autoLine="0" autoPict="0">
                <anchor moveWithCells="1">
                  <from>
                    <xdr:col>25</xdr:col>
                    <xdr:colOff>2057400</xdr:colOff>
                    <xdr:row>79</xdr:row>
                    <xdr:rowOff>142875</xdr:rowOff>
                  </from>
                  <to>
                    <xdr:col>25</xdr:col>
                    <xdr:colOff>2362200</xdr:colOff>
                    <xdr:row>81</xdr:row>
                    <xdr:rowOff>38100</xdr:rowOff>
                  </to>
                </anchor>
              </controlPr>
            </control>
          </mc:Choice>
        </mc:AlternateContent>
        <mc:AlternateContent xmlns:mc="http://schemas.openxmlformats.org/markup-compatibility/2006">
          <mc:Choice Requires="x14">
            <control shapeId="8958" r:id="rId589" name="Check Box 2814">
              <controlPr defaultSize="0" autoFill="0" autoLine="0" autoPict="0">
                <anchor moveWithCells="1">
                  <from>
                    <xdr:col>25</xdr:col>
                    <xdr:colOff>2057400</xdr:colOff>
                    <xdr:row>80</xdr:row>
                    <xdr:rowOff>114300</xdr:rowOff>
                  </from>
                  <to>
                    <xdr:col>25</xdr:col>
                    <xdr:colOff>2362200</xdr:colOff>
                    <xdr:row>82</xdr:row>
                    <xdr:rowOff>9525</xdr:rowOff>
                  </to>
                </anchor>
              </controlPr>
            </control>
          </mc:Choice>
        </mc:AlternateContent>
        <mc:AlternateContent xmlns:mc="http://schemas.openxmlformats.org/markup-compatibility/2006">
          <mc:Choice Requires="x14">
            <control shapeId="8959" r:id="rId590" name="Check Box 2815">
              <controlPr defaultSize="0" autoFill="0" autoLine="0" autoPict="0">
                <anchor moveWithCells="1">
                  <from>
                    <xdr:col>25</xdr:col>
                    <xdr:colOff>2076450</xdr:colOff>
                    <xdr:row>81</xdr:row>
                    <xdr:rowOff>104775</xdr:rowOff>
                  </from>
                  <to>
                    <xdr:col>26</xdr:col>
                    <xdr:colOff>9525</xdr:colOff>
                    <xdr:row>83</xdr:row>
                    <xdr:rowOff>0</xdr:rowOff>
                  </to>
                </anchor>
              </controlPr>
            </control>
          </mc:Choice>
        </mc:AlternateContent>
        <mc:AlternateContent xmlns:mc="http://schemas.openxmlformats.org/markup-compatibility/2006">
          <mc:Choice Requires="x14">
            <control shapeId="8960" r:id="rId591" name="Check Box 2816">
              <controlPr defaultSize="0" autoFill="0" autoLine="0" autoPict="0">
                <anchor moveWithCells="1">
                  <from>
                    <xdr:col>25</xdr:col>
                    <xdr:colOff>2066925</xdr:colOff>
                    <xdr:row>82</xdr:row>
                    <xdr:rowOff>142875</xdr:rowOff>
                  </from>
                  <to>
                    <xdr:col>26</xdr:col>
                    <xdr:colOff>0</xdr:colOff>
                    <xdr:row>84</xdr:row>
                    <xdr:rowOff>38100</xdr:rowOff>
                  </to>
                </anchor>
              </controlPr>
            </control>
          </mc:Choice>
        </mc:AlternateContent>
        <mc:AlternateContent xmlns:mc="http://schemas.openxmlformats.org/markup-compatibility/2006">
          <mc:Choice Requires="x14">
            <control shapeId="8962" r:id="rId592" name="Check Box 2818">
              <controlPr defaultSize="0" autoFill="0" autoLine="0" autoPict="0">
                <anchor moveWithCells="1">
                  <from>
                    <xdr:col>25</xdr:col>
                    <xdr:colOff>2066925</xdr:colOff>
                    <xdr:row>84</xdr:row>
                    <xdr:rowOff>123825</xdr:rowOff>
                  </from>
                  <to>
                    <xdr:col>26</xdr:col>
                    <xdr:colOff>0</xdr:colOff>
                    <xdr:row>86</xdr:row>
                    <xdr:rowOff>19050</xdr:rowOff>
                  </to>
                </anchor>
              </controlPr>
            </control>
          </mc:Choice>
        </mc:AlternateContent>
        <mc:AlternateContent xmlns:mc="http://schemas.openxmlformats.org/markup-compatibility/2006">
          <mc:Choice Requires="x14">
            <control shapeId="8963" r:id="rId593" name="Check Box 2819">
              <controlPr defaultSize="0" autoFill="0" autoLine="0" autoPict="0">
                <anchor moveWithCells="1">
                  <from>
                    <xdr:col>25</xdr:col>
                    <xdr:colOff>2076450</xdr:colOff>
                    <xdr:row>85</xdr:row>
                    <xdr:rowOff>133350</xdr:rowOff>
                  </from>
                  <to>
                    <xdr:col>26</xdr:col>
                    <xdr:colOff>9525</xdr:colOff>
                    <xdr:row>87</xdr:row>
                    <xdr:rowOff>28575</xdr:rowOff>
                  </to>
                </anchor>
              </controlPr>
            </control>
          </mc:Choice>
        </mc:AlternateContent>
        <mc:AlternateContent xmlns:mc="http://schemas.openxmlformats.org/markup-compatibility/2006">
          <mc:Choice Requires="x14">
            <control shapeId="8964" r:id="rId594" name="Check Box 2820">
              <controlPr defaultSize="0" autoFill="0" autoLine="0" autoPict="0">
                <anchor moveWithCells="1">
                  <from>
                    <xdr:col>25</xdr:col>
                    <xdr:colOff>2076450</xdr:colOff>
                    <xdr:row>86</xdr:row>
                    <xdr:rowOff>104775</xdr:rowOff>
                  </from>
                  <to>
                    <xdr:col>26</xdr:col>
                    <xdr:colOff>9525</xdr:colOff>
                    <xdr:row>88</xdr:row>
                    <xdr:rowOff>0</xdr:rowOff>
                  </to>
                </anchor>
              </controlPr>
            </control>
          </mc:Choice>
        </mc:AlternateContent>
        <mc:AlternateContent xmlns:mc="http://schemas.openxmlformats.org/markup-compatibility/2006">
          <mc:Choice Requires="x14">
            <control shapeId="8965" r:id="rId595" name="Check Box 2821">
              <controlPr defaultSize="0" autoFill="0" autoLine="0" autoPict="0">
                <anchor moveWithCells="1">
                  <from>
                    <xdr:col>25</xdr:col>
                    <xdr:colOff>2066925</xdr:colOff>
                    <xdr:row>87</xdr:row>
                    <xdr:rowOff>133350</xdr:rowOff>
                  </from>
                  <to>
                    <xdr:col>26</xdr:col>
                    <xdr:colOff>0</xdr:colOff>
                    <xdr:row>89</xdr:row>
                    <xdr:rowOff>28575</xdr:rowOff>
                  </to>
                </anchor>
              </controlPr>
            </control>
          </mc:Choice>
        </mc:AlternateContent>
        <mc:AlternateContent xmlns:mc="http://schemas.openxmlformats.org/markup-compatibility/2006">
          <mc:Choice Requires="x14">
            <control shapeId="8966" r:id="rId596" name="Check Box 2822">
              <controlPr defaultSize="0" autoFill="0" autoLine="0" autoPict="0">
                <anchor moveWithCells="1">
                  <from>
                    <xdr:col>25</xdr:col>
                    <xdr:colOff>2066925</xdr:colOff>
                    <xdr:row>88</xdr:row>
                    <xdr:rowOff>123825</xdr:rowOff>
                  </from>
                  <to>
                    <xdr:col>26</xdr:col>
                    <xdr:colOff>0</xdr:colOff>
                    <xdr:row>90</xdr:row>
                    <xdr:rowOff>19050</xdr:rowOff>
                  </to>
                </anchor>
              </controlPr>
            </control>
          </mc:Choice>
        </mc:AlternateContent>
        <mc:AlternateContent xmlns:mc="http://schemas.openxmlformats.org/markup-compatibility/2006">
          <mc:Choice Requires="x14">
            <control shapeId="8967" r:id="rId597" name="Check Box 2823">
              <controlPr defaultSize="0" autoFill="0" autoLine="0" autoPict="0">
                <anchor moveWithCells="1">
                  <from>
                    <xdr:col>25</xdr:col>
                    <xdr:colOff>2066925</xdr:colOff>
                    <xdr:row>89</xdr:row>
                    <xdr:rowOff>142875</xdr:rowOff>
                  </from>
                  <to>
                    <xdr:col>26</xdr:col>
                    <xdr:colOff>0</xdr:colOff>
                    <xdr:row>91</xdr:row>
                    <xdr:rowOff>38100</xdr:rowOff>
                  </to>
                </anchor>
              </controlPr>
            </control>
          </mc:Choice>
        </mc:AlternateContent>
        <mc:AlternateContent xmlns:mc="http://schemas.openxmlformats.org/markup-compatibility/2006">
          <mc:Choice Requires="x14">
            <control shapeId="8968" r:id="rId598" name="Check Box 2824">
              <controlPr defaultSize="0" autoFill="0" autoLine="0" autoPict="0">
                <anchor moveWithCells="1">
                  <from>
                    <xdr:col>25</xdr:col>
                    <xdr:colOff>2066925</xdr:colOff>
                    <xdr:row>90</xdr:row>
                    <xdr:rowOff>133350</xdr:rowOff>
                  </from>
                  <to>
                    <xdr:col>26</xdr:col>
                    <xdr:colOff>0</xdr:colOff>
                    <xdr:row>92</xdr:row>
                    <xdr:rowOff>28575</xdr:rowOff>
                  </to>
                </anchor>
              </controlPr>
            </control>
          </mc:Choice>
        </mc:AlternateContent>
        <mc:AlternateContent xmlns:mc="http://schemas.openxmlformats.org/markup-compatibility/2006">
          <mc:Choice Requires="x14">
            <control shapeId="8969" r:id="rId599" name="Check Box 2825">
              <controlPr defaultSize="0" autoFill="0" autoLine="0" autoPict="0">
                <anchor moveWithCells="1">
                  <from>
                    <xdr:col>25</xdr:col>
                    <xdr:colOff>2066925</xdr:colOff>
                    <xdr:row>91</xdr:row>
                    <xdr:rowOff>142875</xdr:rowOff>
                  </from>
                  <to>
                    <xdr:col>26</xdr:col>
                    <xdr:colOff>0</xdr:colOff>
                    <xdr:row>93</xdr:row>
                    <xdr:rowOff>38100</xdr:rowOff>
                  </to>
                </anchor>
              </controlPr>
            </control>
          </mc:Choice>
        </mc:AlternateContent>
        <mc:AlternateContent xmlns:mc="http://schemas.openxmlformats.org/markup-compatibility/2006">
          <mc:Choice Requires="x14">
            <control shapeId="8970" r:id="rId600" name="Check Box 2826">
              <controlPr defaultSize="0" autoFill="0" autoLine="0" autoPict="0">
                <anchor moveWithCells="1">
                  <from>
                    <xdr:col>25</xdr:col>
                    <xdr:colOff>2066925</xdr:colOff>
                    <xdr:row>92</xdr:row>
                    <xdr:rowOff>133350</xdr:rowOff>
                  </from>
                  <to>
                    <xdr:col>26</xdr:col>
                    <xdr:colOff>0</xdr:colOff>
                    <xdr:row>94</xdr:row>
                    <xdr:rowOff>28575</xdr:rowOff>
                  </to>
                </anchor>
              </controlPr>
            </control>
          </mc:Choice>
        </mc:AlternateContent>
        <mc:AlternateContent xmlns:mc="http://schemas.openxmlformats.org/markup-compatibility/2006">
          <mc:Choice Requires="x14">
            <control shapeId="8971" r:id="rId601" name="Check Box 2827">
              <controlPr defaultSize="0" autoFill="0" autoLine="0" autoPict="0">
                <anchor moveWithCells="1">
                  <from>
                    <xdr:col>25</xdr:col>
                    <xdr:colOff>2066925</xdr:colOff>
                    <xdr:row>93</xdr:row>
                    <xdr:rowOff>123825</xdr:rowOff>
                  </from>
                  <to>
                    <xdr:col>26</xdr:col>
                    <xdr:colOff>0</xdr:colOff>
                    <xdr:row>95</xdr:row>
                    <xdr:rowOff>19050</xdr:rowOff>
                  </to>
                </anchor>
              </controlPr>
            </control>
          </mc:Choice>
        </mc:AlternateContent>
        <mc:AlternateContent xmlns:mc="http://schemas.openxmlformats.org/markup-compatibility/2006">
          <mc:Choice Requires="x14">
            <control shapeId="8972" r:id="rId602" name="Check Box 2828">
              <controlPr defaultSize="0" autoFill="0" autoLine="0" autoPict="0">
                <anchor moveWithCells="1">
                  <from>
                    <xdr:col>25</xdr:col>
                    <xdr:colOff>2066925</xdr:colOff>
                    <xdr:row>94</xdr:row>
                    <xdr:rowOff>142875</xdr:rowOff>
                  </from>
                  <to>
                    <xdr:col>26</xdr:col>
                    <xdr:colOff>0</xdr:colOff>
                    <xdr:row>96</xdr:row>
                    <xdr:rowOff>38100</xdr:rowOff>
                  </to>
                </anchor>
              </controlPr>
            </control>
          </mc:Choice>
        </mc:AlternateContent>
        <mc:AlternateContent xmlns:mc="http://schemas.openxmlformats.org/markup-compatibility/2006">
          <mc:Choice Requires="x14">
            <control shapeId="8973" r:id="rId603" name="Check Box 2829">
              <controlPr defaultSize="0" autoFill="0" autoLine="0" autoPict="0">
                <anchor moveWithCells="1">
                  <from>
                    <xdr:col>25</xdr:col>
                    <xdr:colOff>2057400</xdr:colOff>
                    <xdr:row>95</xdr:row>
                    <xdr:rowOff>114300</xdr:rowOff>
                  </from>
                  <to>
                    <xdr:col>25</xdr:col>
                    <xdr:colOff>2362200</xdr:colOff>
                    <xdr:row>97</xdr:row>
                    <xdr:rowOff>9525</xdr:rowOff>
                  </to>
                </anchor>
              </controlPr>
            </control>
          </mc:Choice>
        </mc:AlternateContent>
        <mc:AlternateContent xmlns:mc="http://schemas.openxmlformats.org/markup-compatibility/2006">
          <mc:Choice Requires="x14">
            <control shapeId="8974" r:id="rId604" name="Check Box 2830">
              <controlPr defaultSize="0" autoFill="0" autoLine="0" autoPict="0">
                <anchor moveWithCells="1">
                  <from>
                    <xdr:col>25</xdr:col>
                    <xdr:colOff>2066925</xdr:colOff>
                    <xdr:row>96</xdr:row>
                    <xdr:rowOff>133350</xdr:rowOff>
                  </from>
                  <to>
                    <xdr:col>26</xdr:col>
                    <xdr:colOff>0</xdr:colOff>
                    <xdr:row>98</xdr:row>
                    <xdr:rowOff>28575</xdr:rowOff>
                  </to>
                </anchor>
              </controlPr>
            </control>
          </mc:Choice>
        </mc:AlternateContent>
        <mc:AlternateContent xmlns:mc="http://schemas.openxmlformats.org/markup-compatibility/2006">
          <mc:Choice Requires="x14">
            <control shapeId="8975" r:id="rId605" name="Check Box 2831">
              <controlPr defaultSize="0" autoFill="0" autoLine="0" autoPict="0">
                <anchor moveWithCells="1">
                  <from>
                    <xdr:col>25</xdr:col>
                    <xdr:colOff>2066925</xdr:colOff>
                    <xdr:row>97</xdr:row>
                    <xdr:rowOff>133350</xdr:rowOff>
                  </from>
                  <to>
                    <xdr:col>26</xdr:col>
                    <xdr:colOff>0</xdr:colOff>
                    <xdr:row>99</xdr:row>
                    <xdr:rowOff>28575</xdr:rowOff>
                  </to>
                </anchor>
              </controlPr>
            </control>
          </mc:Choice>
        </mc:AlternateContent>
        <mc:AlternateContent xmlns:mc="http://schemas.openxmlformats.org/markup-compatibility/2006">
          <mc:Choice Requires="x14">
            <control shapeId="8976" r:id="rId606" name="Check Box 2832">
              <controlPr defaultSize="0" autoFill="0" autoLine="0" autoPict="0">
                <anchor moveWithCells="1">
                  <from>
                    <xdr:col>25</xdr:col>
                    <xdr:colOff>2066925</xdr:colOff>
                    <xdr:row>98</xdr:row>
                    <xdr:rowOff>133350</xdr:rowOff>
                  </from>
                  <to>
                    <xdr:col>26</xdr:col>
                    <xdr:colOff>0</xdr:colOff>
                    <xdr:row>100</xdr:row>
                    <xdr:rowOff>28575</xdr:rowOff>
                  </to>
                </anchor>
              </controlPr>
            </control>
          </mc:Choice>
        </mc:AlternateContent>
        <mc:AlternateContent xmlns:mc="http://schemas.openxmlformats.org/markup-compatibility/2006">
          <mc:Choice Requires="x14">
            <control shapeId="8977" r:id="rId607" name="Check Box 2833">
              <controlPr defaultSize="0" autoFill="0" autoLine="0" autoPict="0">
                <anchor moveWithCells="1">
                  <from>
                    <xdr:col>25</xdr:col>
                    <xdr:colOff>2066925</xdr:colOff>
                    <xdr:row>99</xdr:row>
                    <xdr:rowOff>123825</xdr:rowOff>
                  </from>
                  <to>
                    <xdr:col>26</xdr:col>
                    <xdr:colOff>0</xdr:colOff>
                    <xdr:row>101</xdr:row>
                    <xdr:rowOff>19050</xdr:rowOff>
                  </to>
                </anchor>
              </controlPr>
            </control>
          </mc:Choice>
        </mc:AlternateContent>
        <mc:AlternateContent xmlns:mc="http://schemas.openxmlformats.org/markup-compatibility/2006">
          <mc:Choice Requires="x14">
            <control shapeId="8978" r:id="rId608" name="Check Box 2834">
              <controlPr defaultSize="0" autoFill="0" autoLine="0" autoPict="0">
                <anchor moveWithCells="1">
                  <from>
                    <xdr:col>25</xdr:col>
                    <xdr:colOff>2066925</xdr:colOff>
                    <xdr:row>100</xdr:row>
                    <xdr:rowOff>123825</xdr:rowOff>
                  </from>
                  <to>
                    <xdr:col>26</xdr:col>
                    <xdr:colOff>0</xdr:colOff>
                    <xdr:row>102</xdr:row>
                    <xdr:rowOff>19050</xdr:rowOff>
                  </to>
                </anchor>
              </controlPr>
            </control>
          </mc:Choice>
        </mc:AlternateContent>
        <mc:AlternateContent xmlns:mc="http://schemas.openxmlformats.org/markup-compatibility/2006">
          <mc:Choice Requires="x14">
            <control shapeId="8979" r:id="rId609" name="Check Box 2835">
              <controlPr defaultSize="0" autoFill="0" autoLine="0" autoPict="0">
                <anchor moveWithCells="1">
                  <from>
                    <xdr:col>25</xdr:col>
                    <xdr:colOff>2066925</xdr:colOff>
                    <xdr:row>101</xdr:row>
                    <xdr:rowOff>123825</xdr:rowOff>
                  </from>
                  <to>
                    <xdr:col>26</xdr:col>
                    <xdr:colOff>0</xdr:colOff>
                    <xdr:row>103</xdr:row>
                    <xdr:rowOff>19050</xdr:rowOff>
                  </to>
                </anchor>
              </controlPr>
            </control>
          </mc:Choice>
        </mc:AlternateContent>
        <mc:AlternateContent xmlns:mc="http://schemas.openxmlformats.org/markup-compatibility/2006">
          <mc:Choice Requires="x14">
            <control shapeId="8980" r:id="rId610" name="Check Box 2836">
              <controlPr defaultSize="0" autoFill="0" autoLine="0" autoPict="0">
                <anchor moveWithCells="1">
                  <from>
                    <xdr:col>25</xdr:col>
                    <xdr:colOff>2057400</xdr:colOff>
                    <xdr:row>102</xdr:row>
                    <xdr:rowOff>133350</xdr:rowOff>
                  </from>
                  <to>
                    <xdr:col>25</xdr:col>
                    <xdr:colOff>2362200</xdr:colOff>
                    <xdr:row>104</xdr:row>
                    <xdr:rowOff>28575</xdr:rowOff>
                  </to>
                </anchor>
              </controlPr>
            </control>
          </mc:Choice>
        </mc:AlternateContent>
        <mc:AlternateContent xmlns:mc="http://schemas.openxmlformats.org/markup-compatibility/2006">
          <mc:Choice Requires="x14">
            <control shapeId="8981" r:id="rId611" name="Check Box 2837">
              <controlPr defaultSize="0" autoFill="0" autoLine="0" autoPict="0">
                <anchor moveWithCells="1">
                  <from>
                    <xdr:col>25</xdr:col>
                    <xdr:colOff>2047875</xdr:colOff>
                    <xdr:row>103</xdr:row>
                    <xdr:rowOff>114300</xdr:rowOff>
                  </from>
                  <to>
                    <xdr:col>25</xdr:col>
                    <xdr:colOff>2352675</xdr:colOff>
                    <xdr:row>105</xdr:row>
                    <xdr:rowOff>9525</xdr:rowOff>
                  </to>
                </anchor>
              </controlPr>
            </control>
          </mc:Choice>
        </mc:AlternateContent>
        <mc:AlternateContent xmlns:mc="http://schemas.openxmlformats.org/markup-compatibility/2006">
          <mc:Choice Requires="x14">
            <control shapeId="8982" r:id="rId612" name="Check Box 2838">
              <controlPr defaultSize="0" autoFill="0" autoLine="0" autoPict="0">
                <anchor moveWithCells="1">
                  <from>
                    <xdr:col>25</xdr:col>
                    <xdr:colOff>2066925</xdr:colOff>
                    <xdr:row>104</xdr:row>
                    <xdr:rowOff>133350</xdr:rowOff>
                  </from>
                  <to>
                    <xdr:col>26</xdr:col>
                    <xdr:colOff>0</xdr:colOff>
                    <xdr:row>106</xdr:row>
                    <xdr:rowOff>28575</xdr:rowOff>
                  </to>
                </anchor>
              </controlPr>
            </control>
          </mc:Choice>
        </mc:AlternateContent>
        <mc:AlternateContent xmlns:mc="http://schemas.openxmlformats.org/markup-compatibility/2006">
          <mc:Choice Requires="x14">
            <control shapeId="8983" r:id="rId613" name="Check Box 2839">
              <controlPr defaultSize="0" autoFill="0" autoLine="0" autoPict="0">
                <anchor moveWithCells="1">
                  <from>
                    <xdr:col>25</xdr:col>
                    <xdr:colOff>2057400</xdr:colOff>
                    <xdr:row>105</xdr:row>
                    <xdr:rowOff>114300</xdr:rowOff>
                  </from>
                  <to>
                    <xdr:col>25</xdr:col>
                    <xdr:colOff>2362200</xdr:colOff>
                    <xdr:row>107</xdr:row>
                    <xdr:rowOff>9525</xdr:rowOff>
                  </to>
                </anchor>
              </controlPr>
            </control>
          </mc:Choice>
        </mc:AlternateContent>
        <mc:AlternateContent xmlns:mc="http://schemas.openxmlformats.org/markup-compatibility/2006">
          <mc:Choice Requires="x14">
            <control shapeId="8984" r:id="rId614" name="Check Box 2840">
              <controlPr defaultSize="0" autoFill="0" autoLine="0" autoPict="0">
                <anchor moveWithCells="1">
                  <from>
                    <xdr:col>25</xdr:col>
                    <xdr:colOff>2057400</xdr:colOff>
                    <xdr:row>106</xdr:row>
                    <xdr:rowOff>123825</xdr:rowOff>
                  </from>
                  <to>
                    <xdr:col>25</xdr:col>
                    <xdr:colOff>2362200</xdr:colOff>
                    <xdr:row>108</xdr:row>
                    <xdr:rowOff>19050</xdr:rowOff>
                  </to>
                </anchor>
              </controlPr>
            </control>
          </mc:Choice>
        </mc:AlternateContent>
        <mc:AlternateContent xmlns:mc="http://schemas.openxmlformats.org/markup-compatibility/2006">
          <mc:Choice Requires="x14">
            <control shapeId="8985" r:id="rId615" name="Check Box 2841">
              <controlPr defaultSize="0" autoFill="0" autoLine="0" autoPict="0">
                <anchor moveWithCells="1">
                  <from>
                    <xdr:col>25</xdr:col>
                    <xdr:colOff>2057400</xdr:colOff>
                    <xdr:row>107</xdr:row>
                    <xdr:rowOff>133350</xdr:rowOff>
                  </from>
                  <to>
                    <xdr:col>25</xdr:col>
                    <xdr:colOff>2362200</xdr:colOff>
                    <xdr:row>109</xdr:row>
                    <xdr:rowOff>28575</xdr:rowOff>
                  </to>
                </anchor>
              </controlPr>
            </control>
          </mc:Choice>
        </mc:AlternateContent>
        <mc:AlternateContent xmlns:mc="http://schemas.openxmlformats.org/markup-compatibility/2006">
          <mc:Choice Requires="x14">
            <control shapeId="8986" r:id="rId616" name="Check Box 2842">
              <controlPr defaultSize="0" autoFill="0" autoLine="0" autoPict="0">
                <anchor moveWithCells="1">
                  <from>
                    <xdr:col>25</xdr:col>
                    <xdr:colOff>2066925</xdr:colOff>
                    <xdr:row>108</xdr:row>
                    <xdr:rowOff>123825</xdr:rowOff>
                  </from>
                  <to>
                    <xdr:col>26</xdr:col>
                    <xdr:colOff>0</xdr:colOff>
                    <xdr:row>110</xdr:row>
                    <xdr:rowOff>19050</xdr:rowOff>
                  </to>
                </anchor>
              </controlPr>
            </control>
          </mc:Choice>
        </mc:AlternateContent>
        <mc:AlternateContent xmlns:mc="http://schemas.openxmlformats.org/markup-compatibility/2006">
          <mc:Choice Requires="x14">
            <control shapeId="8987" r:id="rId617" name="Check Box 2843">
              <controlPr defaultSize="0" autoFill="0" autoLine="0" autoPict="0">
                <anchor moveWithCells="1">
                  <from>
                    <xdr:col>25</xdr:col>
                    <xdr:colOff>2057400</xdr:colOff>
                    <xdr:row>109</xdr:row>
                    <xdr:rowOff>142875</xdr:rowOff>
                  </from>
                  <to>
                    <xdr:col>25</xdr:col>
                    <xdr:colOff>2362200</xdr:colOff>
                    <xdr:row>111</xdr:row>
                    <xdr:rowOff>38100</xdr:rowOff>
                  </to>
                </anchor>
              </controlPr>
            </control>
          </mc:Choice>
        </mc:AlternateContent>
        <mc:AlternateContent xmlns:mc="http://schemas.openxmlformats.org/markup-compatibility/2006">
          <mc:Choice Requires="x14">
            <control shapeId="8988" r:id="rId618" name="Check Box 2844">
              <controlPr defaultSize="0" autoFill="0" autoLine="0" autoPict="0">
                <anchor moveWithCells="1">
                  <from>
                    <xdr:col>25</xdr:col>
                    <xdr:colOff>2038350</xdr:colOff>
                    <xdr:row>110</xdr:row>
                    <xdr:rowOff>133350</xdr:rowOff>
                  </from>
                  <to>
                    <xdr:col>25</xdr:col>
                    <xdr:colOff>2343150</xdr:colOff>
                    <xdr:row>112</xdr:row>
                    <xdr:rowOff>28575</xdr:rowOff>
                  </to>
                </anchor>
              </controlPr>
            </control>
          </mc:Choice>
        </mc:AlternateContent>
        <mc:AlternateContent xmlns:mc="http://schemas.openxmlformats.org/markup-compatibility/2006">
          <mc:Choice Requires="x14">
            <control shapeId="8989" r:id="rId619" name="Check Box 2845">
              <controlPr defaultSize="0" autoFill="0" autoLine="0" autoPict="0">
                <anchor moveWithCells="1">
                  <from>
                    <xdr:col>25</xdr:col>
                    <xdr:colOff>2066925</xdr:colOff>
                    <xdr:row>111</xdr:row>
                    <xdr:rowOff>152400</xdr:rowOff>
                  </from>
                  <to>
                    <xdr:col>26</xdr:col>
                    <xdr:colOff>0</xdr:colOff>
                    <xdr:row>113</xdr:row>
                    <xdr:rowOff>57150</xdr:rowOff>
                  </to>
                </anchor>
              </controlPr>
            </control>
          </mc:Choice>
        </mc:AlternateContent>
        <mc:AlternateContent xmlns:mc="http://schemas.openxmlformats.org/markup-compatibility/2006">
          <mc:Choice Requires="x14">
            <control shapeId="8990" r:id="rId620" name="Check Box 2846">
              <controlPr defaultSize="0" autoFill="0" autoLine="0" autoPict="0">
                <anchor moveWithCells="1">
                  <from>
                    <xdr:col>25</xdr:col>
                    <xdr:colOff>2066925</xdr:colOff>
                    <xdr:row>112</xdr:row>
                    <xdr:rowOff>152400</xdr:rowOff>
                  </from>
                  <to>
                    <xdr:col>26</xdr:col>
                    <xdr:colOff>0</xdr:colOff>
                    <xdr:row>114</xdr:row>
                    <xdr:rowOff>57150</xdr:rowOff>
                  </to>
                </anchor>
              </controlPr>
            </control>
          </mc:Choice>
        </mc:AlternateContent>
        <mc:AlternateContent xmlns:mc="http://schemas.openxmlformats.org/markup-compatibility/2006">
          <mc:Choice Requires="x14">
            <control shapeId="8991" r:id="rId621" name="Check Box 2847">
              <controlPr defaultSize="0" autoFill="0" autoLine="0" autoPict="0">
                <anchor moveWithCells="1">
                  <from>
                    <xdr:col>25</xdr:col>
                    <xdr:colOff>2066925</xdr:colOff>
                    <xdr:row>113</xdr:row>
                    <xdr:rowOff>133350</xdr:rowOff>
                  </from>
                  <to>
                    <xdr:col>26</xdr:col>
                    <xdr:colOff>0</xdr:colOff>
                    <xdr:row>115</xdr:row>
                    <xdr:rowOff>28575</xdr:rowOff>
                  </to>
                </anchor>
              </controlPr>
            </control>
          </mc:Choice>
        </mc:AlternateContent>
        <mc:AlternateContent xmlns:mc="http://schemas.openxmlformats.org/markup-compatibility/2006">
          <mc:Choice Requires="x14">
            <control shapeId="8992" r:id="rId622" name="Check Box 2848">
              <controlPr defaultSize="0" autoFill="0" autoLine="0" autoPict="0">
                <anchor moveWithCells="1">
                  <from>
                    <xdr:col>25</xdr:col>
                    <xdr:colOff>2066925</xdr:colOff>
                    <xdr:row>114</xdr:row>
                    <xdr:rowOff>152400</xdr:rowOff>
                  </from>
                  <to>
                    <xdr:col>26</xdr:col>
                    <xdr:colOff>0</xdr:colOff>
                    <xdr:row>116</xdr:row>
                    <xdr:rowOff>57150</xdr:rowOff>
                  </to>
                </anchor>
              </controlPr>
            </control>
          </mc:Choice>
        </mc:AlternateContent>
        <mc:AlternateContent xmlns:mc="http://schemas.openxmlformats.org/markup-compatibility/2006">
          <mc:Choice Requires="x14">
            <control shapeId="8993" r:id="rId623" name="Check Box 2849">
              <controlPr defaultSize="0" autoFill="0" autoLine="0" autoPict="0">
                <anchor moveWithCells="1">
                  <from>
                    <xdr:col>25</xdr:col>
                    <xdr:colOff>2066925</xdr:colOff>
                    <xdr:row>115</xdr:row>
                    <xdr:rowOff>123825</xdr:rowOff>
                  </from>
                  <to>
                    <xdr:col>26</xdr:col>
                    <xdr:colOff>0</xdr:colOff>
                    <xdr:row>117</xdr:row>
                    <xdr:rowOff>19050</xdr:rowOff>
                  </to>
                </anchor>
              </controlPr>
            </control>
          </mc:Choice>
        </mc:AlternateContent>
        <mc:AlternateContent xmlns:mc="http://schemas.openxmlformats.org/markup-compatibility/2006">
          <mc:Choice Requires="x14">
            <control shapeId="8994" r:id="rId624" name="Check Box 2850">
              <controlPr defaultSize="0" autoFill="0" autoLine="0" autoPict="0">
                <anchor moveWithCells="1">
                  <from>
                    <xdr:col>25</xdr:col>
                    <xdr:colOff>2066925</xdr:colOff>
                    <xdr:row>116</xdr:row>
                    <xdr:rowOff>133350</xdr:rowOff>
                  </from>
                  <to>
                    <xdr:col>26</xdr:col>
                    <xdr:colOff>0</xdr:colOff>
                    <xdr:row>118</xdr:row>
                    <xdr:rowOff>28575</xdr:rowOff>
                  </to>
                </anchor>
              </controlPr>
            </control>
          </mc:Choice>
        </mc:AlternateContent>
        <mc:AlternateContent xmlns:mc="http://schemas.openxmlformats.org/markup-compatibility/2006">
          <mc:Choice Requires="x14">
            <control shapeId="8995" r:id="rId625" name="Check Box 2851">
              <controlPr defaultSize="0" autoFill="0" autoLine="0" autoPict="0">
                <anchor moveWithCells="1">
                  <from>
                    <xdr:col>25</xdr:col>
                    <xdr:colOff>2066925</xdr:colOff>
                    <xdr:row>117</xdr:row>
                    <xdr:rowOff>123825</xdr:rowOff>
                  </from>
                  <to>
                    <xdr:col>26</xdr:col>
                    <xdr:colOff>0</xdr:colOff>
                    <xdr:row>119</xdr:row>
                    <xdr:rowOff>19050</xdr:rowOff>
                  </to>
                </anchor>
              </controlPr>
            </control>
          </mc:Choice>
        </mc:AlternateContent>
        <mc:AlternateContent xmlns:mc="http://schemas.openxmlformats.org/markup-compatibility/2006">
          <mc:Choice Requires="x14">
            <control shapeId="8996" r:id="rId626" name="Check Box 2852">
              <controlPr defaultSize="0" autoFill="0" autoLine="0" autoPict="0">
                <anchor moveWithCells="1">
                  <from>
                    <xdr:col>25</xdr:col>
                    <xdr:colOff>2066925</xdr:colOff>
                    <xdr:row>122</xdr:row>
                    <xdr:rowOff>142875</xdr:rowOff>
                  </from>
                  <to>
                    <xdr:col>26</xdr:col>
                    <xdr:colOff>0</xdr:colOff>
                    <xdr:row>124</xdr:row>
                    <xdr:rowOff>38100</xdr:rowOff>
                  </to>
                </anchor>
              </controlPr>
            </control>
          </mc:Choice>
        </mc:AlternateContent>
        <mc:AlternateContent xmlns:mc="http://schemas.openxmlformats.org/markup-compatibility/2006">
          <mc:Choice Requires="x14">
            <control shapeId="8997" r:id="rId627" name="Check Box 2853">
              <controlPr defaultSize="0" autoFill="0" autoLine="0" autoPict="0">
                <anchor moveWithCells="1">
                  <from>
                    <xdr:col>25</xdr:col>
                    <xdr:colOff>2066925</xdr:colOff>
                    <xdr:row>123</xdr:row>
                    <xdr:rowOff>133350</xdr:rowOff>
                  </from>
                  <to>
                    <xdr:col>26</xdr:col>
                    <xdr:colOff>0</xdr:colOff>
                    <xdr:row>125</xdr:row>
                    <xdr:rowOff>28575</xdr:rowOff>
                  </to>
                </anchor>
              </controlPr>
            </control>
          </mc:Choice>
        </mc:AlternateContent>
        <mc:AlternateContent xmlns:mc="http://schemas.openxmlformats.org/markup-compatibility/2006">
          <mc:Choice Requires="x14">
            <control shapeId="8998" r:id="rId628" name="Check Box 2854">
              <controlPr defaultSize="0" autoFill="0" autoLine="0" autoPict="0">
                <anchor moveWithCells="1">
                  <from>
                    <xdr:col>25</xdr:col>
                    <xdr:colOff>2066925</xdr:colOff>
                    <xdr:row>124</xdr:row>
                    <xdr:rowOff>123825</xdr:rowOff>
                  </from>
                  <to>
                    <xdr:col>26</xdr:col>
                    <xdr:colOff>0</xdr:colOff>
                    <xdr:row>126</xdr:row>
                    <xdr:rowOff>19050</xdr:rowOff>
                  </to>
                </anchor>
              </controlPr>
            </control>
          </mc:Choice>
        </mc:AlternateContent>
        <mc:AlternateContent xmlns:mc="http://schemas.openxmlformats.org/markup-compatibility/2006">
          <mc:Choice Requires="x14">
            <control shapeId="8999" r:id="rId629" name="Check Box 2855">
              <controlPr defaultSize="0" autoFill="0" autoLine="0" autoPict="0">
                <anchor moveWithCells="1">
                  <from>
                    <xdr:col>25</xdr:col>
                    <xdr:colOff>2066925</xdr:colOff>
                    <xdr:row>125</xdr:row>
                    <xdr:rowOff>142875</xdr:rowOff>
                  </from>
                  <to>
                    <xdr:col>26</xdr:col>
                    <xdr:colOff>0</xdr:colOff>
                    <xdr:row>127</xdr:row>
                    <xdr:rowOff>38100</xdr:rowOff>
                  </to>
                </anchor>
              </controlPr>
            </control>
          </mc:Choice>
        </mc:AlternateContent>
        <mc:AlternateContent xmlns:mc="http://schemas.openxmlformats.org/markup-compatibility/2006">
          <mc:Choice Requires="x14">
            <control shapeId="9000" r:id="rId630" name="Check Box 2856">
              <controlPr defaultSize="0" autoFill="0" autoLine="0" autoPict="0">
                <anchor moveWithCells="1">
                  <from>
                    <xdr:col>25</xdr:col>
                    <xdr:colOff>2057400</xdr:colOff>
                    <xdr:row>126</xdr:row>
                    <xdr:rowOff>133350</xdr:rowOff>
                  </from>
                  <to>
                    <xdr:col>25</xdr:col>
                    <xdr:colOff>2362200</xdr:colOff>
                    <xdr:row>128</xdr:row>
                    <xdr:rowOff>28575</xdr:rowOff>
                  </to>
                </anchor>
              </controlPr>
            </control>
          </mc:Choice>
        </mc:AlternateContent>
        <mc:AlternateContent xmlns:mc="http://schemas.openxmlformats.org/markup-compatibility/2006">
          <mc:Choice Requires="x14">
            <control shapeId="9001" r:id="rId631" name="Check Box 2857">
              <controlPr defaultSize="0" autoFill="0" autoLine="0" autoPict="0">
                <anchor moveWithCells="1">
                  <from>
                    <xdr:col>25</xdr:col>
                    <xdr:colOff>2057400</xdr:colOff>
                    <xdr:row>127</xdr:row>
                    <xdr:rowOff>104775</xdr:rowOff>
                  </from>
                  <to>
                    <xdr:col>25</xdr:col>
                    <xdr:colOff>2362200</xdr:colOff>
                    <xdr:row>129</xdr:row>
                    <xdr:rowOff>0</xdr:rowOff>
                  </to>
                </anchor>
              </controlPr>
            </control>
          </mc:Choice>
        </mc:AlternateContent>
        <mc:AlternateContent xmlns:mc="http://schemas.openxmlformats.org/markup-compatibility/2006">
          <mc:Choice Requires="x14">
            <control shapeId="9002" r:id="rId632" name="Check Box 2858">
              <controlPr defaultSize="0" autoFill="0" autoLine="0" autoPict="0">
                <anchor moveWithCells="1">
                  <from>
                    <xdr:col>25</xdr:col>
                    <xdr:colOff>2066925</xdr:colOff>
                    <xdr:row>128</xdr:row>
                    <xdr:rowOff>142875</xdr:rowOff>
                  </from>
                  <to>
                    <xdr:col>26</xdr:col>
                    <xdr:colOff>0</xdr:colOff>
                    <xdr:row>130</xdr:row>
                    <xdr:rowOff>38100</xdr:rowOff>
                  </to>
                </anchor>
              </controlPr>
            </control>
          </mc:Choice>
        </mc:AlternateContent>
        <mc:AlternateContent xmlns:mc="http://schemas.openxmlformats.org/markup-compatibility/2006">
          <mc:Choice Requires="x14">
            <control shapeId="9003" r:id="rId633" name="Check Box 2859">
              <controlPr defaultSize="0" autoFill="0" autoLine="0" autoPict="0">
                <anchor moveWithCells="1">
                  <from>
                    <xdr:col>25</xdr:col>
                    <xdr:colOff>2085975</xdr:colOff>
                    <xdr:row>129</xdr:row>
                    <xdr:rowOff>123825</xdr:rowOff>
                  </from>
                  <to>
                    <xdr:col>26</xdr:col>
                    <xdr:colOff>19050</xdr:colOff>
                    <xdr:row>131</xdr:row>
                    <xdr:rowOff>19050</xdr:rowOff>
                  </to>
                </anchor>
              </controlPr>
            </control>
          </mc:Choice>
        </mc:AlternateContent>
        <mc:AlternateContent xmlns:mc="http://schemas.openxmlformats.org/markup-compatibility/2006">
          <mc:Choice Requires="x14">
            <control shapeId="9004" r:id="rId634" name="Check Box 2860">
              <controlPr defaultSize="0" autoFill="0" autoLine="0" autoPict="0">
                <anchor moveWithCells="1">
                  <from>
                    <xdr:col>25</xdr:col>
                    <xdr:colOff>2066925</xdr:colOff>
                    <xdr:row>130</xdr:row>
                    <xdr:rowOff>133350</xdr:rowOff>
                  </from>
                  <to>
                    <xdr:col>26</xdr:col>
                    <xdr:colOff>0</xdr:colOff>
                    <xdr:row>132</xdr:row>
                    <xdr:rowOff>28575</xdr:rowOff>
                  </to>
                </anchor>
              </controlPr>
            </control>
          </mc:Choice>
        </mc:AlternateContent>
        <mc:AlternateContent xmlns:mc="http://schemas.openxmlformats.org/markup-compatibility/2006">
          <mc:Choice Requires="x14">
            <control shapeId="9005" r:id="rId635" name="Check Box 2861">
              <controlPr defaultSize="0" autoFill="0" autoLine="0" autoPict="0">
                <anchor moveWithCells="1">
                  <from>
                    <xdr:col>25</xdr:col>
                    <xdr:colOff>2066925</xdr:colOff>
                    <xdr:row>131</xdr:row>
                    <xdr:rowOff>142875</xdr:rowOff>
                  </from>
                  <to>
                    <xdr:col>26</xdr:col>
                    <xdr:colOff>0</xdr:colOff>
                    <xdr:row>133</xdr:row>
                    <xdr:rowOff>38100</xdr:rowOff>
                  </to>
                </anchor>
              </controlPr>
            </control>
          </mc:Choice>
        </mc:AlternateContent>
        <mc:AlternateContent xmlns:mc="http://schemas.openxmlformats.org/markup-compatibility/2006">
          <mc:Choice Requires="x14">
            <control shapeId="9006" r:id="rId636" name="Check Box 2862">
              <controlPr defaultSize="0" autoFill="0" autoLine="0" autoPict="0">
                <anchor moveWithCells="1">
                  <from>
                    <xdr:col>25</xdr:col>
                    <xdr:colOff>2066925</xdr:colOff>
                    <xdr:row>132</xdr:row>
                    <xdr:rowOff>123825</xdr:rowOff>
                  </from>
                  <to>
                    <xdr:col>26</xdr:col>
                    <xdr:colOff>0</xdr:colOff>
                    <xdr:row>134</xdr:row>
                    <xdr:rowOff>19050</xdr:rowOff>
                  </to>
                </anchor>
              </controlPr>
            </control>
          </mc:Choice>
        </mc:AlternateContent>
        <mc:AlternateContent xmlns:mc="http://schemas.openxmlformats.org/markup-compatibility/2006">
          <mc:Choice Requires="x14">
            <control shapeId="9007" r:id="rId637" name="Check Box 2863">
              <controlPr defaultSize="0" autoFill="0" autoLine="0" autoPict="0">
                <anchor moveWithCells="1">
                  <from>
                    <xdr:col>25</xdr:col>
                    <xdr:colOff>2057400</xdr:colOff>
                    <xdr:row>133</xdr:row>
                    <xdr:rowOff>142875</xdr:rowOff>
                  </from>
                  <to>
                    <xdr:col>25</xdr:col>
                    <xdr:colOff>2362200</xdr:colOff>
                    <xdr:row>135</xdr:row>
                    <xdr:rowOff>38100</xdr:rowOff>
                  </to>
                </anchor>
              </controlPr>
            </control>
          </mc:Choice>
        </mc:AlternateContent>
        <mc:AlternateContent xmlns:mc="http://schemas.openxmlformats.org/markup-compatibility/2006">
          <mc:Choice Requires="x14">
            <control shapeId="9008" r:id="rId638" name="Check Box 2864">
              <controlPr defaultSize="0" autoFill="0" autoLine="0" autoPict="0">
                <anchor moveWithCells="1">
                  <from>
                    <xdr:col>25</xdr:col>
                    <xdr:colOff>2066925</xdr:colOff>
                    <xdr:row>134</xdr:row>
                    <xdr:rowOff>123825</xdr:rowOff>
                  </from>
                  <to>
                    <xdr:col>26</xdr:col>
                    <xdr:colOff>0</xdr:colOff>
                    <xdr:row>136</xdr:row>
                    <xdr:rowOff>19050</xdr:rowOff>
                  </to>
                </anchor>
              </controlPr>
            </control>
          </mc:Choice>
        </mc:AlternateContent>
        <mc:AlternateContent xmlns:mc="http://schemas.openxmlformats.org/markup-compatibility/2006">
          <mc:Choice Requires="x14">
            <control shapeId="9009" r:id="rId639" name="Check Box 2865">
              <controlPr defaultSize="0" autoFill="0" autoLine="0" autoPict="0">
                <anchor moveWithCells="1">
                  <from>
                    <xdr:col>25</xdr:col>
                    <xdr:colOff>2057400</xdr:colOff>
                    <xdr:row>135</xdr:row>
                    <xdr:rowOff>114300</xdr:rowOff>
                  </from>
                  <to>
                    <xdr:col>25</xdr:col>
                    <xdr:colOff>2362200</xdr:colOff>
                    <xdr:row>137</xdr:row>
                    <xdr:rowOff>9525</xdr:rowOff>
                  </to>
                </anchor>
              </controlPr>
            </control>
          </mc:Choice>
        </mc:AlternateContent>
        <mc:AlternateContent xmlns:mc="http://schemas.openxmlformats.org/markup-compatibility/2006">
          <mc:Choice Requires="x14">
            <control shapeId="9010" r:id="rId640" name="Check Box 2866">
              <controlPr defaultSize="0" autoFill="0" autoLine="0" autoPict="0">
                <anchor moveWithCells="1">
                  <from>
                    <xdr:col>25</xdr:col>
                    <xdr:colOff>2066925</xdr:colOff>
                    <xdr:row>136</xdr:row>
                    <xdr:rowOff>123825</xdr:rowOff>
                  </from>
                  <to>
                    <xdr:col>26</xdr:col>
                    <xdr:colOff>0</xdr:colOff>
                    <xdr:row>138</xdr:row>
                    <xdr:rowOff>19050</xdr:rowOff>
                  </to>
                </anchor>
              </controlPr>
            </control>
          </mc:Choice>
        </mc:AlternateContent>
        <mc:AlternateContent xmlns:mc="http://schemas.openxmlformats.org/markup-compatibility/2006">
          <mc:Choice Requires="x14">
            <control shapeId="9011" r:id="rId641" name="Check Box 2867">
              <controlPr defaultSize="0" autoFill="0" autoLine="0" autoPict="0">
                <anchor moveWithCells="1">
                  <from>
                    <xdr:col>25</xdr:col>
                    <xdr:colOff>2066925</xdr:colOff>
                    <xdr:row>137</xdr:row>
                    <xdr:rowOff>123825</xdr:rowOff>
                  </from>
                  <to>
                    <xdr:col>26</xdr:col>
                    <xdr:colOff>0</xdr:colOff>
                    <xdr:row>139</xdr:row>
                    <xdr:rowOff>19050</xdr:rowOff>
                  </to>
                </anchor>
              </controlPr>
            </control>
          </mc:Choice>
        </mc:AlternateContent>
        <mc:AlternateContent xmlns:mc="http://schemas.openxmlformats.org/markup-compatibility/2006">
          <mc:Choice Requires="x14">
            <control shapeId="9012" r:id="rId642" name="Check Box 2868">
              <controlPr defaultSize="0" autoFill="0" autoLine="0" autoPict="0">
                <anchor moveWithCells="1">
                  <from>
                    <xdr:col>25</xdr:col>
                    <xdr:colOff>2066925</xdr:colOff>
                    <xdr:row>138</xdr:row>
                    <xdr:rowOff>133350</xdr:rowOff>
                  </from>
                  <to>
                    <xdr:col>26</xdr:col>
                    <xdr:colOff>0</xdr:colOff>
                    <xdr:row>140</xdr:row>
                    <xdr:rowOff>28575</xdr:rowOff>
                  </to>
                </anchor>
              </controlPr>
            </control>
          </mc:Choice>
        </mc:AlternateContent>
        <mc:AlternateContent xmlns:mc="http://schemas.openxmlformats.org/markup-compatibility/2006">
          <mc:Choice Requires="x14">
            <control shapeId="9013" r:id="rId643" name="Check Box 2869">
              <controlPr defaultSize="0" autoFill="0" autoLine="0" autoPict="0">
                <anchor moveWithCells="1">
                  <from>
                    <xdr:col>25</xdr:col>
                    <xdr:colOff>2066925</xdr:colOff>
                    <xdr:row>139</xdr:row>
                    <xdr:rowOff>142875</xdr:rowOff>
                  </from>
                  <to>
                    <xdr:col>26</xdr:col>
                    <xdr:colOff>0</xdr:colOff>
                    <xdr:row>141</xdr:row>
                    <xdr:rowOff>38100</xdr:rowOff>
                  </to>
                </anchor>
              </controlPr>
            </control>
          </mc:Choice>
        </mc:AlternateContent>
        <mc:AlternateContent xmlns:mc="http://schemas.openxmlformats.org/markup-compatibility/2006">
          <mc:Choice Requires="x14">
            <control shapeId="9014" r:id="rId644" name="Check Box 2870">
              <controlPr defaultSize="0" autoFill="0" autoLine="0" autoPict="0">
                <anchor moveWithCells="1">
                  <from>
                    <xdr:col>25</xdr:col>
                    <xdr:colOff>2066925</xdr:colOff>
                    <xdr:row>140</xdr:row>
                    <xdr:rowOff>123825</xdr:rowOff>
                  </from>
                  <to>
                    <xdr:col>26</xdr:col>
                    <xdr:colOff>0</xdr:colOff>
                    <xdr:row>142</xdr:row>
                    <xdr:rowOff>19050</xdr:rowOff>
                  </to>
                </anchor>
              </controlPr>
            </control>
          </mc:Choice>
        </mc:AlternateContent>
        <mc:AlternateContent xmlns:mc="http://schemas.openxmlformats.org/markup-compatibility/2006">
          <mc:Choice Requires="x14">
            <control shapeId="9015" r:id="rId645" name="Check Box 2871">
              <controlPr defaultSize="0" autoFill="0" autoLine="0" autoPict="0">
                <anchor moveWithCells="1">
                  <from>
                    <xdr:col>25</xdr:col>
                    <xdr:colOff>2076450</xdr:colOff>
                    <xdr:row>141</xdr:row>
                    <xdr:rowOff>142875</xdr:rowOff>
                  </from>
                  <to>
                    <xdr:col>26</xdr:col>
                    <xdr:colOff>9525</xdr:colOff>
                    <xdr:row>143</xdr:row>
                    <xdr:rowOff>38100</xdr:rowOff>
                  </to>
                </anchor>
              </controlPr>
            </control>
          </mc:Choice>
        </mc:AlternateContent>
        <mc:AlternateContent xmlns:mc="http://schemas.openxmlformats.org/markup-compatibility/2006">
          <mc:Choice Requires="x14">
            <control shapeId="9016" r:id="rId646" name="Check Box 2872">
              <controlPr defaultSize="0" autoFill="0" autoLine="0" autoPict="0">
                <anchor moveWithCells="1">
                  <from>
                    <xdr:col>25</xdr:col>
                    <xdr:colOff>2066925</xdr:colOff>
                    <xdr:row>142</xdr:row>
                    <xdr:rowOff>133350</xdr:rowOff>
                  </from>
                  <to>
                    <xdr:col>26</xdr:col>
                    <xdr:colOff>0</xdr:colOff>
                    <xdr:row>144</xdr:row>
                    <xdr:rowOff>28575</xdr:rowOff>
                  </to>
                </anchor>
              </controlPr>
            </control>
          </mc:Choice>
        </mc:AlternateContent>
        <mc:AlternateContent xmlns:mc="http://schemas.openxmlformats.org/markup-compatibility/2006">
          <mc:Choice Requires="x14">
            <control shapeId="9017" r:id="rId647" name="Check Box 2873">
              <controlPr defaultSize="0" autoFill="0" autoLine="0" autoPict="0">
                <anchor moveWithCells="1">
                  <from>
                    <xdr:col>25</xdr:col>
                    <xdr:colOff>2057400</xdr:colOff>
                    <xdr:row>143</xdr:row>
                    <xdr:rowOff>133350</xdr:rowOff>
                  </from>
                  <to>
                    <xdr:col>25</xdr:col>
                    <xdr:colOff>2362200</xdr:colOff>
                    <xdr:row>145</xdr:row>
                    <xdr:rowOff>28575</xdr:rowOff>
                  </to>
                </anchor>
              </controlPr>
            </control>
          </mc:Choice>
        </mc:AlternateContent>
        <mc:AlternateContent xmlns:mc="http://schemas.openxmlformats.org/markup-compatibility/2006">
          <mc:Choice Requires="x14">
            <control shapeId="9018" r:id="rId648" name="Check Box 2874">
              <controlPr defaultSize="0" autoFill="0" autoLine="0" autoPict="0">
                <anchor moveWithCells="1">
                  <from>
                    <xdr:col>25</xdr:col>
                    <xdr:colOff>2066925</xdr:colOff>
                    <xdr:row>144</xdr:row>
                    <xdr:rowOff>114300</xdr:rowOff>
                  </from>
                  <to>
                    <xdr:col>26</xdr:col>
                    <xdr:colOff>0</xdr:colOff>
                    <xdr:row>146</xdr:row>
                    <xdr:rowOff>9525</xdr:rowOff>
                  </to>
                </anchor>
              </controlPr>
            </control>
          </mc:Choice>
        </mc:AlternateContent>
        <mc:AlternateContent xmlns:mc="http://schemas.openxmlformats.org/markup-compatibility/2006">
          <mc:Choice Requires="x14">
            <control shapeId="9019" r:id="rId649" name="Check Box 2875">
              <controlPr defaultSize="0" autoFill="0" autoLine="0" autoPict="0">
                <anchor moveWithCells="1">
                  <from>
                    <xdr:col>25</xdr:col>
                    <xdr:colOff>2066925</xdr:colOff>
                    <xdr:row>145</xdr:row>
                    <xdr:rowOff>133350</xdr:rowOff>
                  </from>
                  <to>
                    <xdr:col>26</xdr:col>
                    <xdr:colOff>0</xdr:colOff>
                    <xdr:row>147</xdr:row>
                    <xdr:rowOff>28575</xdr:rowOff>
                  </to>
                </anchor>
              </controlPr>
            </control>
          </mc:Choice>
        </mc:AlternateContent>
        <mc:AlternateContent xmlns:mc="http://schemas.openxmlformats.org/markup-compatibility/2006">
          <mc:Choice Requires="x14">
            <control shapeId="9102" r:id="rId650" name="Check Box 2958">
              <controlPr defaultSize="0" autoFill="0" autoLine="0" autoPict="0">
                <anchor moveWithCells="1">
                  <from>
                    <xdr:col>23</xdr:col>
                    <xdr:colOff>2124075</xdr:colOff>
                    <xdr:row>75</xdr:row>
                    <xdr:rowOff>142875</xdr:rowOff>
                  </from>
                  <to>
                    <xdr:col>24</xdr:col>
                    <xdr:colOff>28575</xdr:colOff>
                    <xdr:row>77</xdr:row>
                    <xdr:rowOff>38100</xdr:rowOff>
                  </to>
                </anchor>
              </controlPr>
            </control>
          </mc:Choice>
        </mc:AlternateContent>
        <mc:AlternateContent xmlns:mc="http://schemas.openxmlformats.org/markup-compatibility/2006">
          <mc:Choice Requires="x14">
            <control shapeId="9103" r:id="rId651" name="Check Box 2959">
              <controlPr defaultSize="0" autoFill="0" autoLine="0" autoPict="0">
                <anchor moveWithCells="1">
                  <from>
                    <xdr:col>23</xdr:col>
                    <xdr:colOff>2114550</xdr:colOff>
                    <xdr:row>74</xdr:row>
                    <xdr:rowOff>190500</xdr:rowOff>
                  </from>
                  <to>
                    <xdr:col>24</xdr:col>
                    <xdr:colOff>19050</xdr:colOff>
                    <xdr:row>76</xdr:row>
                    <xdr:rowOff>57150</xdr:rowOff>
                  </to>
                </anchor>
              </controlPr>
            </control>
          </mc:Choice>
        </mc:AlternateContent>
        <mc:AlternateContent xmlns:mc="http://schemas.openxmlformats.org/markup-compatibility/2006">
          <mc:Choice Requires="x14">
            <control shapeId="9104" r:id="rId652" name="Check Box 2960">
              <controlPr defaultSize="0" autoFill="0" autoLine="0" autoPict="0">
                <anchor moveWithCells="1">
                  <from>
                    <xdr:col>23</xdr:col>
                    <xdr:colOff>2133600</xdr:colOff>
                    <xdr:row>76</xdr:row>
                    <xdr:rowOff>123825</xdr:rowOff>
                  </from>
                  <to>
                    <xdr:col>24</xdr:col>
                    <xdr:colOff>38100</xdr:colOff>
                    <xdr:row>78</xdr:row>
                    <xdr:rowOff>9525</xdr:rowOff>
                  </to>
                </anchor>
              </controlPr>
            </control>
          </mc:Choice>
        </mc:AlternateContent>
        <mc:AlternateContent xmlns:mc="http://schemas.openxmlformats.org/markup-compatibility/2006">
          <mc:Choice Requires="x14">
            <control shapeId="9105" r:id="rId653" name="Check Box 2961">
              <controlPr defaultSize="0" autoFill="0" autoLine="0" autoPict="0">
                <anchor moveWithCells="1">
                  <from>
                    <xdr:col>23</xdr:col>
                    <xdr:colOff>2124075</xdr:colOff>
                    <xdr:row>77</xdr:row>
                    <xdr:rowOff>142875</xdr:rowOff>
                  </from>
                  <to>
                    <xdr:col>24</xdr:col>
                    <xdr:colOff>28575</xdr:colOff>
                    <xdr:row>79</xdr:row>
                    <xdr:rowOff>28575</xdr:rowOff>
                  </to>
                </anchor>
              </controlPr>
            </control>
          </mc:Choice>
        </mc:AlternateContent>
        <mc:AlternateContent xmlns:mc="http://schemas.openxmlformats.org/markup-compatibility/2006">
          <mc:Choice Requires="x14">
            <control shapeId="9106" r:id="rId654" name="Check Box 2962">
              <controlPr defaultSize="0" autoFill="0" autoLine="0" autoPict="0">
                <anchor moveWithCells="1">
                  <from>
                    <xdr:col>23</xdr:col>
                    <xdr:colOff>2095500</xdr:colOff>
                    <xdr:row>78</xdr:row>
                    <xdr:rowOff>133350</xdr:rowOff>
                  </from>
                  <to>
                    <xdr:col>24</xdr:col>
                    <xdr:colOff>0</xdr:colOff>
                    <xdr:row>80</xdr:row>
                    <xdr:rowOff>28575</xdr:rowOff>
                  </to>
                </anchor>
              </controlPr>
            </control>
          </mc:Choice>
        </mc:AlternateContent>
        <mc:AlternateContent xmlns:mc="http://schemas.openxmlformats.org/markup-compatibility/2006">
          <mc:Choice Requires="x14">
            <control shapeId="9107" r:id="rId655" name="Check Box 2963">
              <controlPr defaultSize="0" autoFill="0" autoLine="0" autoPict="0">
                <anchor moveWithCells="1">
                  <from>
                    <xdr:col>23</xdr:col>
                    <xdr:colOff>2105025</xdr:colOff>
                    <xdr:row>79</xdr:row>
                    <xdr:rowOff>133350</xdr:rowOff>
                  </from>
                  <to>
                    <xdr:col>24</xdr:col>
                    <xdr:colOff>9525</xdr:colOff>
                    <xdr:row>81</xdr:row>
                    <xdr:rowOff>28575</xdr:rowOff>
                  </to>
                </anchor>
              </controlPr>
            </control>
          </mc:Choice>
        </mc:AlternateContent>
        <mc:AlternateContent xmlns:mc="http://schemas.openxmlformats.org/markup-compatibility/2006">
          <mc:Choice Requires="x14">
            <control shapeId="9108" r:id="rId656" name="Check Box 2964">
              <controlPr defaultSize="0" autoFill="0" autoLine="0" autoPict="0">
                <anchor moveWithCells="1">
                  <from>
                    <xdr:col>23</xdr:col>
                    <xdr:colOff>2114550</xdr:colOff>
                    <xdr:row>80</xdr:row>
                    <xdr:rowOff>114300</xdr:rowOff>
                  </from>
                  <to>
                    <xdr:col>24</xdr:col>
                    <xdr:colOff>19050</xdr:colOff>
                    <xdr:row>82</xdr:row>
                    <xdr:rowOff>9525</xdr:rowOff>
                  </to>
                </anchor>
              </controlPr>
            </control>
          </mc:Choice>
        </mc:AlternateContent>
        <mc:AlternateContent xmlns:mc="http://schemas.openxmlformats.org/markup-compatibility/2006">
          <mc:Choice Requires="x14">
            <control shapeId="9109" r:id="rId657" name="Check Box 2965">
              <controlPr defaultSize="0" autoFill="0" autoLine="0" autoPict="0">
                <anchor moveWithCells="1">
                  <from>
                    <xdr:col>23</xdr:col>
                    <xdr:colOff>2076450</xdr:colOff>
                    <xdr:row>81</xdr:row>
                    <xdr:rowOff>133350</xdr:rowOff>
                  </from>
                  <to>
                    <xdr:col>23</xdr:col>
                    <xdr:colOff>2381250</xdr:colOff>
                    <xdr:row>83</xdr:row>
                    <xdr:rowOff>28575</xdr:rowOff>
                  </to>
                </anchor>
              </controlPr>
            </control>
          </mc:Choice>
        </mc:AlternateContent>
        <mc:AlternateContent xmlns:mc="http://schemas.openxmlformats.org/markup-compatibility/2006">
          <mc:Choice Requires="x14">
            <control shapeId="9110" r:id="rId658" name="Check Box 2966">
              <controlPr defaultSize="0" autoFill="0" autoLine="0" autoPict="0">
                <anchor moveWithCells="1">
                  <from>
                    <xdr:col>23</xdr:col>
                    <xdr:colOff>2105025</xdr:colOff>
                    <xdr:row>82</xdr:row>
                    <xdr:rowOff>142875</xdr:rowOff>
                  </from>
                  <to>
                    <xdr:col>24</xdr:col>
                    <xdr:colOff>9525</xdr:colOff>
                    <xdr:row>84</xdr:row>
                    <xdr:rowOff>38100</xdr:rowOff>
                  </to>
                </anchor>
              </controlPr>
            </control>
          </mc:Choice>
        </mc:AlternateContent>
        <mc:AlternateContent xmlns:mc="http://schemas.openxmlformats.org/markup-compatibility/2006">
          <mc:Choice Requires="x14">
            <control shapeId="9111" r:id="rId659" name="Check Box 2967">
              <controlPr defaultSize="0" autoFill="0" autoLine="0" autoPict="0">
                <anchor moveWithCells="1">
                  <from>
                    <xdr:col>23</xdr:col>
                    <xdr:colOff>2124075</xdr:colOff>
                    <xdr:row>83</xdr:row>
                    <xdr:rowOff>152400</xdr:rowOff>
                  </from>
                  <to>
                    <xdr:col>24</xdr:col>
                    <xdr:colOff>28575</xdr:colOff>
                    <xdr:row>85</xdr:row>
                    <xdr:rowOff>57150</xdr:rowOff>
                  </to>
                </anchor>
              </controlPr>
            </control>
          </mc:Choice>
        </mc:AlternateContent>
        <mc:AlternateContent xmlns:mc="http://schemas.openxmlformats.org/markup-compatibility/2006">
          <mc:Choice Requires="x14">
            <control shapeId="9112" r:id="rId660" name="Check Box 2968">
              <controlPr defaultSize="0" autoFill="0" autoLine="0" autoPict="0">
                <anchor moveWithCells="1">
                  <from>
                    <xdr:col>23</xdr:col>
                    <xdr:colOff>2085975</xdr:colOff>
                    <xdr:row>84</xdr:row>
                    <xdr:rowOff>142875</xdr:rowOff>
                  </from>
                  <to>
                    <xdr:col>23</xdr:col>
                    <xdr:colOff>2390775</xdr:colOff>
                    <xdr:row>86</xdr:row>
                    <xdr:rowOff>38100</xdr:rowOff>
                  </to>
                </anchor>
              </controlPr>
            </control>
          </mc:Choice>
        </mc:AlternateContent>
        <mc:AlternateContent xmlns:mc="http://schemas.openxmlformats.org/markup-compatibility/2006">
          <mc:Choice Requires="x14">
            <control shapeId="9113" r:id="rId661" name="Check Box 2969">
              <controlPr defaultSize="0" autoFill="0" autoLine="0" autoPict="0">
                <anchor moveWithCells="1">
                  <from>
                    <xdr:col>23</xdr:col>
                    <xdr:colOff>2085975</xdr:colOff>
                    <xdr:row>85</xdr:row>
                    <xdr:rowOff>133350</xdr:rowOff>
                  </from>
                  <to>
                    <xdr:col>23</xdr:col>
                    <xdr:colOff>2390775</xdr:colOff>
                    <xdr:row>87</xdr:row>
                    <xdr:rowOff>28575</xdr:rowOff>
                  </to>
                </anchor>
              </controlPr>
            </control>
          </mc:Choice>
        </mc:AlternateContent>
        <mc:AlternateContent xmlns:mc="http://schemas.openxmlformats.org/markup-compatibility/2006">
          <mc:Choice Requires="x14">
            <control shapeId="9114" r:id="rId662" name="Check Box 2970">
              <controlPr defaultSize="0" autoFill="0" autoLine="0" autoPict="0">
                <anchor moveWithCells="1">
                  <from>
                    <xdr:col>23</xdr:col>
                    <xdr:colOff>2085975</xdr:colOff>
                    <xdr:row>86</xdr:row>
                    <xdr:rowOff>142875</xdr:rowOff>
                  </from>
                  <to>
                    <xdr:col>23</xdr:col>
                    <xdr:colOff>2390775</xdr:colOff>
                    <xdr:row>88</xdr:row>
                    <xdr:rowOff>38100</xdr:rowOff>
                  </to>
                </anchor>
              </controlPr>
            </control>
          </mc:Choice>
        </mc:AlternateContent>
        <mc:AlternateContent xmlns:mc="http://schemas.openxmlformats.org/markup-compatibility/2006">
          <mc:Choice Requires="x14">
            <control shapeId="9115" r:id="rId663" name="Check Box 2971">
              <controlPr defaultSize="0" autoFill="0" autoLine="0" autoPict="0">
                <anchor moveWithCells="1">
                  <from>
                    <xdr:col>23</xdr:col>
                    <xdr:colOff>2114550</xdr:colOff>
                    <xdr:row>87</xdr:row>
                    <xdr:rowOff>114300</xdr:rowOff>
                  </from>
                  <to>
                    <xdr:col>24</xdr:col>
                    <xdr:colOff>19050</xdr:colOff>
                    <xdr:row>89</xdr:row>
                    <xdr:rowOff>9525</xdr:rowOff>
                  </to>
                </anchor>
              </controlPr>
            </control>
          </mc:Choice>
        </mc:AlternateContent>
        <mc:AlternateContent xmlns:mc="http://schemas.openxmlformats.org/markup-compatibility/2006">
          <mc:Choice Requires="x14">
            <control shapeId="9116" r:id="rId664" name="Check Box 2972">
              <controlPr defaultSize="0" autoFill="0" autoLine="0" autoPict="0">
                <anchor moveWithCells="1">
                  <from>
                    <xdr:col>23</xdr:col>
                    <xdr:colOff>2085975</xdr:colOff>
                    <xdr:row>88</xdr:row>
                    <xdr:rowOff>133350</xdr:rowOff>
                  </from>
                  <to>
                    <xdr:col>23</xdr:col>
                    <xdr:colOff>2390775</xdr:colOff>
                    <xdr:row>90</xdr:row>
                    <xdr:rowOff>28575</xdr:rowOff>
                  </to>
                </anchor>
              </controlPr>
            </control>
          </mc:Choice>
        </mc:AlternateContent>
        <mc:AlternateContent xmlns:mc="http://schemas.openxmlformats.org/markup-compatibility/2006">
          <mc:Choice Requires="x14">
            <control shapeId="9117" r:id="rId665" name="Check Box 2973">
              <controlPr defaultSize="0" autoFill="0" autoLine="0" autoPict="0">
                <anchor moveWithCells="1">
                  <from>
                    <xdr:col>23</xdr:col>
                    <xdr:colOff>2095500</xdr:colOff>
                    <xdr:row>89</xdr:row>
                    <xdr:rowOff>133350</xdr:rowOff>
                  </from>
                  <to>
                    <xdr:col>24</xdr:col>
                    <xdr:colOff>0</xdr:colOff>
                    <xdr:row>91</xdr:row>
                    <xdr:rowOff>28575</xdr:rowOff>
                  </to>
                </anchor>
              </controlPr>
            </control>
          </mc:Choice>
        </mc:AlternateContent>
        <mc:AlternateContent xmlns:mc="http://schemas.openxmlformats.org/markup-compatibility/2006">
          <mc:Choice Requires="x14">
            <control shapeId="9118" r:id="rId666" name="Check Box 2974">
              <controlPr defaultSize="0" autoFill="0" autoLine="0" autoPict="0">
                <anchor moveWithCells="1">
                  <from>
                    <xdr:col>23</xdr:col>
                    <xdr:colOff>2085975</xdr:colOff>
                    <xdr:row>90</xdr:row>
                    <xdr:rowOff>114300</xdr:rowOff>
                  </from>
                  <to>
                    <xdr:col>23</xdr:col>
                    <xdr:colOff>2390775</xdr:colOff>
                    <xdr:row>92</xdr:row>
                    <xdr:rowOff>9525</xdr:rowOff>
                  </to>
                </anchor>
              </controlPr>
            </control>
          </mc:Choice>
        </mc:AlternateContent>
        <mc:AlternateContent xmlns:mc="http://schemas.openxmlformats.org/markup-compatibility/2006">
          <mc:Choice Requires="x14">
            <control shapeId="9119" r:id="rId667" name="Check Box 2975">
              <controlPr defaultSize="0" autoFill="0" autoLine="0" autoPict="0">
                <anchor moveWithCells="1">
                  <from>
                    <xdr:col>23</xdr:col>
                    <xdr:colOff>2105025</xdr:colOff>
                    <xdr:row>91</xdr:row>
                    <xdr:rowOff>133350</xdr:rowOff>
                  </from>
                  <to>
                    <xdr:col>24</xdr:col>
                    <xdr:colOff>9525</xdr:colOff>
                    <xdr:row>93</xdr:row>
                    <xdr:rowOff>28575</xdr:rowOff>
                  </to>
                </anchor>
              </controlPr>
            </control>
          </mc:Choice>
        </mc:AlternateContent>
        <mc:AlternateContent xmlns:mc="http://schemas.openxmlformats.org/markup-compatibility/2006">
          <mc:Choice Requires="x14">
            <control shapeId="9120" r:id="rId668" name="Check Box 2976">
              <controlPr defaultSize="0" autoFill="0" autoLine="0" autoPict="0">
                <anchor moveWithCells="1">
                  <from>
                    <xdr:col>23</xdr:col>
                    <xdr:colOff>2057400</xdr:colOff>
                    <xdr:row>92</xdr:row>
                    <xdr:rowOff>133350</xdr:rowOff>
                  </from>
                  <to>
                    <xdr:col>23</xdr:col>
                    <xdr:colOff>2362200</xdr:colOff>
                    <xdr:row>94</xdr:row>
                    <xdr:rowOff>28575</xdr:rowOff>
                  </to>
                </anchor>
              </controlPr>
            </control>
          </mc:Choice>
        </mc:AlternateContent>
        <mc:AlternateContent xmlns:mc="http://schemas.openxmlformats.org/markup-compatibility/2006">
          <mc:Choice Requires="x14">
            <control shapeId="9121" r:id="rId669" name="Check Box 2977">
              <controlPr defaultSize="0" autoFill="0" autoLine="0" autoPict="0">
                <anchor moveWithCells="1">
                  <from>
                    <xdr:col>23</xdr:col>
                    <xdr:colOff>2095500</xdr:colOff>
                    <xdr:row>93</xdr:row>
                    <xdr:rowOff>142875</xdr:rowOff>
                  </from>
                  <to>
                    <xdr:col>24</xdr:col>
                    <xdr:colOff>0</xdr:colOff>
                    <xdr:row>95</xdr:row>
                    <xdr:rowOff>38100</xdr:rowOff>
                  </to>
                </anchor>
              </controlPr>
            </control>
          </mc:Choice>
        </mc:AlternateContent>
        <mc:AlternateContent xmlns:mc="http://schemas.openxmlformats.org/markup-compatibility/2006">
          <mc:Choice Requires="x14">
            <control shapeId="9122" r:id="rId670" name="Check Box 2978">
              <controlPr defaultSize="0" autoFill="0" autoLine="0" autoPict="0">
                <anchor moveWithCells="1">
                  <from>
                    <xdr:col>23</xdr:col>
                    <xdr:colOff>2085975</xdr:colOff>
                    <xdr:row>94</xdr:row>
                    <xdr:rowOff>152400</xdr:rowOff>
                  </from>
                  <to>
                    <xdr:col>23</xdr:col>
                    <xdr:colOff>2390775</xdr:colOff>
                    <xdr:row>96</xdr:row>
                    <xdr:rowOff>57150</xdr:rowOff>
                  </to>
                </anchor>
              </controlPr>
            </control>
          </mc:Choice>
        </mc:AlternateContent>
        <mc:AlternateContent xmlns:mc="http://schemas.openxmlformats.org/markup-compatibility/2006">
          <mc:Choice Requires="x14">
            <control shapeId="9123" r:id="rId671" name="Check Box 2979">
              <controlPr defaultSize="0" autoFill="0" autoLine="0" autoPict="0">
                <anchor moveWithCells="1">
                  <from>
                    <xdr:col>23</xdr:col>
                    <xdr:colOff>2085975</xdr:colOff>
                    <xdr:row>95</xdr:row>
                    <xdr:rowOff>123825</xdr:rowOff>
                  </from>
                  <to>
                    <xdr:col>23</xdr:col>
                    <xdr:colOff>2390775</xdr:colOff>
                    <xdr:row>97</xdr:row>
                    <xdr:rowOff>19050</xdr:rowOff>
                  </to>
                </anchor>
              </controlPr>
            </control>
          </mc:Choice>
        </mc:AlternateContent>
        <mc:AlternateContent xmlns:mc="http://schemas.openxmlformats.org/markup-compatibility/2006">
          <mc:Choice Requires="x14">
            <control shapeId="9124" r:id="rId672" name="Check Box 2980">
              <controlPr defaultSize="0" autoFill="0" autoLine="0" autoPict="0">
                <anchor moveWithCells="1">
                  <from>
                    <xdr:col>23</xdr:col>
                    <xdr:colOff>2085975</xdr:colOff>
                    <xdr:row>96</xdr:row>
                    <xdr:rowOff>142875</xdr:rowOff>
                  </from>
                  <to>
                    <xdr:col>23</xdr:col>
                    <xdr:colOff>2390775</xdr:colOff>
                    <xdr:row>98</xdr:row>
                    <xdr:rowOff>38100</xdr:rowOff>
                  </to>
                </anchor>
              </controlPr>
            </control>
          </mc:Choice>
        </mc:AlternateContent>
        <mc:AlternateContent xmlns:mc="http://schemas.openxmlformats.org/markup-compatibility/2006">
          <mc:Choice Requires="x14">
            <control shapeId="9125" r:id="rId673" name="Check Box 2981">
              <controlPr defaultSize="0" autoFill="0" autoLine="0" autoPict="0">
                <anchor moveWithCells="1">
                  <from>
                    <xdr:col>23</xdr:col>
                    <xdr:colOff>2095500</xdr:colOff>
                    <xdr:row>97</xdr:row>
                    <xdr:rowOff>142875</xdr:rowOff>
                  </from>
                  <to>
                    <xdr:col>24</xdr:col>
                    <xdr:colOff>0</xdr:colOff>
                    <xdr:row>99</xdr:row>
                    <xdr:rowOff>38100</xdr:rowOff>
                  </to>
                </anchor>
              </controlPr>
            </control>
          </mc:Choice>
        </mc:AlternateContent>
        <mc:AlternateContent xmlns:mc="http://schemas.openxmlformats.org/markup-compatibility/2006">
          <mc:Choice Requires="x14">
            <control shapeId="9126" r:id="rId674" name="Check Box 2982">
              <controlPr defaultSize="0" autoFill="0" autoLine="0" autoPict="0">
                <anchor moveWithCells="1">
                  <from>
                    <xdr:col>23</xdr:col>
                    <xdr:colOff>2085975</xdr:colOff>
                    <xdr:row>98</xdr:row>
                    <xdr:rowOff>133350</xdr:rowOff>
                  </from>
                  <to>
                    <xdr:col>23</xdr:col>
                    <xdr:colOff>2390775</xdr:colOff>
                    <xdr:row>100</xdr:row>
                    <xdr:rowOff>28575</xdr:rowOff>
                  </to>
                </anchor>
              </controlPr>
            </control>
          </mc:Choice>
        </mc:AlternateContent>
        <mc:AlternateContent xmlns:mc="http://schemas.openxmlformats.org/markup-compatibility/2006">
          <mc:Choice Requires="x14">
            <control shapeId="9127" r:id="rId675" name="Check Box 2983">
              <controlPr defaultSize="0" autoFill="0" autoLine="0" autoPict="0">
                <anchor moveWithCells="1">
                  <from>
                    <xdr:col>23</xdr:col>
                    <xdr:colOff>2105025</xdr:colOff>
                    <xdr:row>99</xdr:row>
                    <xdr:rowOff>142875</xdr:rowOff>
                  </from>
                  <to>
                    <xdr:col>24</xdr:col>
                    <xdr:colOff>9525</xdr:colOff>
                    <xdr:row>101</xdr:row>
                    <xdr:rowOff>38100</xdr:rowOff>
                  </to>
                </anchor>
              </controlPr>
            </control>
          </mc:Choice>
        </mc:AlternateContent>
        <mc:AlternateContent xmlns:mc="http://schemas.openxmlformats.org/markup-compatibility/2006">
          <mc:Choice Requires="x14">
            <control shapeId="9128" r:id="rId676" name="Check Box 2984">
              <controlPr defaultSize="0" autoFill="0" autoLine="0" autoPict="0">
                <anchor moveWithCells="1">
                  <from>
                    <xdr:col>23</xdr:col>
                    <xdr:colOff>2105025</xdr:colOff>
                    <xdr:row>100</xdr:row>
                    <xdr:rowOff>123825</xdr:rowOff>
                  </from>
                  <to>
                    <xdr:col>24</xdr:col>
                    <xdr:colOff>9525</xdr:colOff>
                    <xdr:row>102</xdr:row>
                    <xdr:rowOff>19050</xdr:rowOff>
                  </to>
                </anchor>
              </controlPr>
            </control>
          </mc:Choice>
        </mc:AlternateContent>
        <mc:AlternateContent xmlns:mc="http://schemas.openxmlformats.org/markup-compatibility/2006">
          <mc:Choice Requires="x14">
            <control shapeId="9129" r:id="rId677" name="Check Box 2985">
              <controlPr defaultSize="0" autoFill="0" autoLine="0" autoPict="0">
                <anchor moveWithCells="1">
                  <from>
                    <xdr:col>23</xdr:col>
                    <xdr:colOff>2076450</xdr:colOff>
                    <xdr:row>101</xdr:row>
                    <xdr:rowOff>114300</xdr:rowOff>
                  </from>
                  <to>
                    <xdr:col>23</xdr:col>
                    <xdr:colOff>2381250</xdr:colOff>
                    <xdr:row>103</xdr:row>
                    <xdr:rowOff>9525</xdr:rowOff>
                  </to>
                </anchor>
              </controlPr>
            </control>
          </mc:Choice>
        </mc:AlternateContent>
        <mc:AlternateContent xmlns:mc="http://schemas.openxmlformats.org/markup-compatibility/2006">
          <mc:Choice Requires="x14">
            <control shapeId="9130" r:id="rId678" name="Check Box 2986">
              <controlPr defaultSize="0" autoFill="0" autoLine="0" autoPict="0">
                <anchor moveWithCells="1">
                  <from>
                    <xdr:col>23</xdr:col>
                    <xdr:colOff>2076450</xdr:colOff>
                    <xdr:row>102</xdr:row>
                    <xdr:rowOff>142875</xdr:rowOff>
                  </from>
                  <to>
                    <xdr:col>23</xdr:col>
                    <xdr:colOff>2381250</xdr:colOff>
                    <xdr:row>104</xdr:row>
                    <xdr:rowOff>38100</xdr:rowOff>
                  </to>
                </anchor>
              </controlPr>
            </control>
          </mc:Choice>
        </mc:AlternateContent>
        <mc:AlternateContent xmlns:mc="http://schemas.openxmlformats.org/markup-compatibility/2006">
          <mc:Choice Requires="x14">
            <control shapeId="9131" r:id="rId679" name="Check Box 2987">
              <controlPr defaultSize="0" autoFill="0" autoLine="0" autoPict="0">
                <anchor moveWithCells="1">
                  <from>
                    <xdr:col>23</xdr:col>
                    <xdr:colOff>2085975</xdr:colOff>
                    <xdr:row>103</xdr:row>
                    <xdr:rowOff>114300</xdr:rowOff>
                  </from>
                  <to>
                    <xdr:col>23</xdr:col>
                    <xdr:colOff>2390775</xdr:colOff>
                    <xdr:row>105</xdr:row>
                    <xdr:rowOff>9525</xdr:rowOff>
                  </to>
                </anchor>
              </controlPr>
            </control>
          </mc:Choice>
        </mc:AlternateContent>
        <mc:AlternateContent xmlns:mc="http://schemas.openxmlformats.org/markup-compatibility/2006">
          <mc:Choice Requires="x14">
            <control shapeId="9132" r:id="rId680" name="Check Box 2988">
              <controlPr defaultSize="0" autoFill="0" autoLine="0" autoPict="0">
                <anchor moveWithCells="1">
                  <from>
                    <xdr:col>23</xdr:col>
                    <xdr:colOff>2085975</xdr:colOff>
                    <xdr:row>104</xdr:row>
                    <xdr:rowOff>142875</xdr:rowOff>
                  </from>
                  <to>
                    <xdr:col>23</xdr:col>
                    <xdr:colOff>2390775</xdr:colOff>
                    <xdr:row>106</xdr:row>
                    <xdr:rowOff>38100</xdr:rowOff>
                  </to>
                </anchor>
              </controlPr>
            </control>
          </mc:Choice>
        </mc:AlternateContent>
        <mc:AlternateContent xmlns:mc="http://schemas.openxmlformats.org/markup-compatibility/2006">
          <mc:Choice Requires="x14">
            <control shapeId="9133" r:id="rId681" name="Check Box 2989">
              <controlPr defaultSize="0" autoFill="0" autoLine="0" autoPict="0">
                <anchor moveWithCells="1">
                  <from>
                    <xdr:col>23</xdr:col>
                    <xdr:colOff>2105025</xdr:colOff>
                    <xdr:row>105</xdr:row>
                    <xdr:rowOff>123825</xdr:rowOff>
                  </from>
                  <to>
                    <xdr:col>24</xdr:col>
                    <xdr:colOff>9525</xdr:colOff>
                    <xdr:row>107</xdr:row>
                    <xdr:rowOff>19050</xdr:rowOff>
                  </to>
                </anchor>
              </controlPr>
            </control>
          </mc:Choice>
        </mc:AlternateContent>
        <mc:AlternateContent xmlns:mc="http://schemas.openxmlformats.org/markup-compatibility/2006">
          <mc:Choice Requires="x14">
            <control shapeId="9134" r:id="rId682" name="Check Box 2990">
              <controlPr defaultSize="0" autoFill="0" autoLine="0" autoPict="0">
                <anchor moveWithCells="1">
                  <from>
                    <xdr:col>23</xdr:col>
                    <xdr:colOff>2105025</xdr:colOff>
                    <xdr:row>106</xdr:row>
                    <xdr:rowOff>123825</xdr:rowOff>
                  </from>
                  <to>
                    <xdr:col>24</xdr:col>
                    <xdr:colOff>9525</xdr:colOff>
                    <xdr:row>108</xdr:row>
                    <xdr:rowOff>19050</xdr:rowOff>
                  </to>
                </anchor>
              </controlPr>
            </control>
          </mc:Choice>
        </mc:AlternateContent>
        <mc:AlternateContent xmlns:mc="http://schemas.openxmlformats.org/markup-compatibility/2006">
          <mc:Choice Requires="x14">
            <control shapeId="9135" r:id="rId683" name="Check Box 2991">
              <controlPr defaultSize="0" autoFill="0" autoLine="0" autoPict="0">
                <anchor moveWithCells="1">
                  <from>
                    <xdr:col>23</xdr:col>
                    <xdr:colOff>2076450</xdr:colOff>
                    <xdr:row>107</xdr:row>
                    <xdr:rowOff>133350</xdr:rowOff>
                  </from>
                  <to>
                    <xdr:col>23</xdr:col>
                    <xdr:colOff>2381250</xdr:colOff>
                    <xdr:row>109</xdr:row>
                    <xdr:rowOff>28575</xdr:rowOff>
                  </to>
                </anchor>
              </controlPr>
            </control>
          </mc:Choice>
        </mc:AlternateContent>
        <mc:AlternateContent xmlns:mc="http://schemas.openxmlformats.org/markup-compatibility/2006">
          <mc:Choice Requires="x14">
            <control shapeId="9136" r:id="rId684" name="Check Box 2992">
              <controlPr defaultSize="0" autoFill="0" autoLine="0" autoPict="0">
                <anchor moveWithCells="1">
                  <from>
                    <xdr:col>23</xdr:col>
                    <xdr:colOff>2095500</xdr:colOff>
                    <xdr:row>109</xdr:row>
                    <xdr:rowOff>114300</xdr:rowOff>
                  </from>
                  <to>
                    <xdr:col>24</xdr:col>
                    <xdr:colOff>0</xdr:colOff>
                    <xdr:row>111</xdr:row>
                    <xdr:rowOff>9525</xdr:rowOff>
                  </to>
                </anchor>
              </controlPr>
            </control>
          </mc:Choice>
        </mc:AlternateContent>
        <mc:AlternateContent xmlns:mc="http://schemas.openxmlformats.org/markup-compatibility/2006">
          <mc:Choice Requires="x14">
            <control shapeId="9137" r:id="rId685" name="Check Box 2993">
              <controlPr defaultSize="0" autoFill="0" autoLine="0" autoPict="0">
                <anchor moveWithCells="1">
                  <from>
                    <xdr:col>23</xdr:col>
                    <xdr:colOff>2085975</xdr:colOff>
                    <xdr:row>110</xdr:row>
                    <xdr:rowOff>142875</xdr:rowOff>
                  </from>
                  <to>
                    <xdr:col>23</xdr:col>
                    <xdr:colOff>2390775</xdr:colOff>
                    <xdr:row>112</xdr:row>
                    <xdr:rowOff>38100</xdr:rowOff>
                  </to>
                </anchor>
              </controlPr>
            </control>
          </mc:Choice>
        </mc:AlternateContent>
        <mc:AlternateContent xmlns:mc="http://schemas.openxmlformats.org/markup-compatibility/2006">
          <mc:Choice Requires="x14">
            <control shapeId="9138" r:id="rId686" name="Check Box 2994">
              <controlPr defaultSize="0" autoFill="0" autoLine="0" autoPict="0">
                <anchor moveWithCells="1">
                  <from>
                    <xdr:col>23</xdr:col>
                    <xdr:colOff>2095500</xdr:colOff>
                    <xdr:row>111</xdr:row>
                    <xdr:rowOff>133350</xdr:rowOff>
                  </from>
                  <to>
                    <xdr:col>24</xdr:col>
                    <xdr:colOff>0</xdr:colOff>
                    <xdr:row>113</xdr:row>
                    <xdr:rowOff>28575</xdr:rowOff>
                  </to>
                </anchor>
              </controlPr>
            </control>
          </mc:Choice>
        </mc:AlternateContent>
        <mc:AlternateContent xmlns:mc="http://schemas.openxmlformats.org/markup-compatibility/2006">
          <mc:Choice Requires="x14">
            <control shapeId="9139" r:id="rId687" name="Check Box 2995">
              <controlPr defaultSize="0" autoFill="0" autoLine="0" autoPict="0">
                <anchor moveWithCells="1">
                  <from>
                    <xdr:col>23</xdr:col>
                    <xdr:colOff>2095500</xdr:colOff>
                    <xdr:row>112</xdr:row>
                    <xdr:rowOff>123825</xdr:rowOff>
                  </from>
                  <to>
                    <xdr:col>24</xdr:col>
                    <xdr:colOff>0</xdr:colOff>
                    <xdr:row>114</xdr:row>
                    <xdr:rowOff>19050</xdr:rowOff>
                  </to>
                </anchor>
              </controlPr>
            </control>
          </mc:Choice>
        </mc:AlternateContent>
        <mc:AlternateContent xmlns:mc="http://schemas.openxmlformats.org/markup-compatibility/2006">
          <mc:Choice Requires="x14">
            <control shapeId="9140" r:id="rId688" name="Check Box 2996">
              <controlPr defaultSize="0" autoFill="0" autoLine="0" autoPict="0">
                <anchor moveWithCells="1">
                  <from>
                    <xdr:col>23</xdr:col>
                    <xdr:colOff>2076450</xdr:colOff>
                    <xdr:row>113</xdr:row>
                    <xdr:rowOff>123825</xdr:rowOff>
                  </from>
                  <to>
                    <xdr:col>23</xdr:col>
                    <xdr:colOff>2381250</xdr:colOff>
                    <xdr:row>115</xdr:row>
                    <xdr:rowOff>19050</xdr:rowOff>
                  </to>
                </anchor>
              </controlPr>
            </control>
          </mc:Choice>
        </mc:AlternateContent>
        <mc:AlternateContent xmlns:mc="http://schemas.openxmlformats.org/markup-compatibility/2006">
          <mc:Choice Requires="x14">
            <control shapeId="9141" r:id="rId689" name="Check Box 2997">
              <controlPr defaultSize="0" autoFill="0" autoLine="0" autoPict="0">
                <anchor moveWithCells="1">
                  <from>
                    <xdr:col>23</xdr:col>
                    <xdr:colOff>2076450</xdr:colOff>
                    <xdr:row>114</xdr:row>
                    <xdr:rowOff>133350</xdr:rowOff>
                  </from>
                  <to>
                    <xdr:col>23</xdr:col>
                    <xdr:colOff>2381250</xdr:colOff>
                    <xdr:row>116</xdr:row>
                    <xdr:rowOff>28575</xdr:rowOff>
                  </to>
                </anchor>
              </controlPr>
            </control>
          </mc:Choice>
        </mc:AlternateContent>
        <mc:AlternateContent xmlns:mc="http://schemas.openxmlformats.org/markup-compatibility/2006">
          <mc:Choice Requires="x14">
            <control shapeId="9142" r:id="rId690" name="Check Box 2998">
              <controlPr defaultSize="0" autoFill="0" autoLine="0" autoPict="0">
                <anchor moveWithCells="1">
                  <from>
                    <xdr:col>23</xdr:col>
                    <xdr:colOff>2085975</xdr:colOff>
                    <xdr:row>115</xdr:row>
                    <xdr:rowOff>142875</xdr:rowOff>
                  </from>
                  <to>
                    <xdr:col>23</xdr:col>
                    <xdr:colOff>2390775</xdr:colOff>
                    <xdr:row>117</xdr:row>
                    <xdr:rowOff>38100</xdr:rowOff>
                  </to>
                </anchor>
              </controlPr>
            </control>
          </mc:Choice>
        </mc:AlternateContent>
        <mc:AlternateContent xmlns:mc="http://schemas.openxmlformats.org/markup-compatibility/2006">
          <mc:Choice Requires="x14">
            <control shapeId="9143" r:id="rId691" name="Check Box 2999">
              <controlPr defaultSize="0" autoFill="0" autoLine="0" autoPict="0">
                <anchor moveWithCells="1">
                  <from>
                    <xdr:col>23</xdr:col>
                    <xdr:colOff>2066925</xdr:colOff>
                    <xdr:row>116</xdr:row>
                    <xdr:rowOff>123825</xdr:rowOff>
                  </from>
                  <to>
                    <xdr:col>23</xdr:col>
                    <xdr:colOff>2371725</xdr:colOff>
                    <xdr:row>118</xdr:row>
                    <xdr:rowOff>19050</xdr:rowOff>
                  </to>
                </anchor>
              </controlPr>
            </control>
          </mc:Choice>
        </mc:AlternateContent>
        <mc:AlternateContent xmlns:mc="http://schemas.openxmlformats.org/markup-compatibility/2006">
          <mc:Choice Requires="x14">
            <control shapeId="9144" r:id="rId692" name="Check Box 3000">
              <controlPr defaultSize="0" autoFill="0" autoLine="0" autoPict="0">
                <anchor moveWithCells="1">
                  <from>
                    <xdr:col>23</xdr:col>
                    <xdr:colOff>2066925</xdr:colOff>
                    <xdr:row>117</xdr:row>
                    <xdr:rowOff>123825</xdr:rowOff>
                  </from>
                  <to>
                    <xdr:col>23</xdr:col>
                    <xdr:colOff>2371725</xdr:colOff>
                    <xdr:row>119</xdr:row>
                    <xdr:rowOff>19050</xdr:rowOff>
                  </to>
                </anchor>
              </controlPr>
            </control>
          </mc:Choice>
        </mc:AlternateContent>
        <mc:AlternateContent xmlns:mc="http://schemas.openxmlformats.org/markup-compatibility/2006">
          <mc:Choice Requires="x14">
            <control shapeId="9145" r:id="rId693" name="Check Box 3001">
              <controlPr defaultSize="0" autoFill="0" autoLine="0" autoPict="0">
                <anchor moveWithCells="1">
                  <from>
                    <xdr:col>23</xdr:col>
                    <xdr:colOff>2066925</xdr:colOff>
                    <xdr:row>118</xdr:row>
                    <xdr:rowOff>104775</xdr:rowOff>
                  </from>
                  <to>
                    <xdr:col>23</xdr:col>
                    <xdr:colOff>2371725</xdr:colOff>
                    <xdr:row>120</xdr:row>
                    <xdr:rowOff>0</xdr:rowOff>
                  </to>
                </anchor>
              </controlPr>
            </control>
          </mc:Choice>
        </mc:AlternateContent>
        <mc:AlternateContent xmlns:mc="http://schemas.openxmlformats.org/markup-compatibility/2006">
          <mc:Choice Requires="x14">
            <control shapeId="9146" r:id="rId694" name="Check Box 3002">
              <controlPr defaultSize="0" autoFill="0" autoLine="0" autoPict="0">
                <anchor moveWithCells="1">
                  <from>
                    <xdr:col>23</xdr:col>
                    <xdr:colOff>2066925</xdr:colOff>
                    <xdr:row>119</xdr:row>
                    <xdr:rowOff>114300</xdr:rowOff>
                  </from>
                  <to>
                    <xdr:col>23</xdr:col>
                    <xdr:colOff>2371725</xdr:colOff>
                    <xdr:row>121</xdr:row>
                    <xdr:rowOff>9525</xdr:rowOff>
                  </to>
                </anchor>
              </controlPr>
            </control>
          </mc:Choice>
        </mc:AlternateContent>
        <mc:AlternateContent xmlns:mc="http://schemas.openxmlformats.org/markup-compatibility/2006">
          <mc:Choice Requires="x14">
            <control shapeId="9147" r:id="rId695" name="Check Box 3003">
              <controlPr defaultSize="0" autoFill="0" autoLine="0" autoPict="0">
                <anchor moveWithCells="1">
                  <from>
                    <xdr:col>23</xdr:col>
                    <xdr:colOff>2076450</xdr:colOff>
                    <xdr:row>120</xdr:row>
                    <xdr:rowOff>133350</xdr:rowOff>
                  </from>
                  <to>
                    <xdr:col>23</xdr:col>
                    <xdr:colOff>2381250</xdr:colOff>
                    <xdr:row>122</xdr:row>
                    <xdr:rowOff>28575</xdr:rowOff>
                  </to>
                </anchor>
              </controlPr>
            </control>
          </mc:Choice>
        </mc:AlternateContent>
        <mc:AlternateContent xmlns:mc="http://schemas.openxmlformats.org/markup-compatibility/2006">
          <mc:Choice Requires="x14">
            <control shapeId="9148" r:id="rId696" name="Check Box 3004">
              <controlPr defaultSize="0" autoFill="0" autoLine="0" autoPict="0">
                <anchor moveWithCells="1">
                  <from>
                    <xdr:col>23</xdr:col>
                    <xdr:colOff>2085975</xdr:colOff>
                    <xdr:row>121</xdr:row>
                    <xdr:rowOff>104775</xdr:rowOff>
                  </from>
                  <to>
                    <xdr:col>23</xdr:col>
                    <xdr:colOff>2390775</xdr:colOff>
                    <xdr:row>123</xdr:row>
                    <xdr:rowOff>0</xdr:rowOff>
                  </to>
                </anchor>
              </controlPr>
            </control>
          </mc:Choice>
        </mc:AlternateContent>
        <mc:AlternateContent xmlns:mc="http://schemas.openxmlformats.org/markup-compatibility/2006">
          <mc:Choice Requires="x14">
            <control shapeId="9149" r:id="rId697" name="Check Box 3005">
              <controlPr defaultSize="0" autoFill="0" autoLine="0" autoPict="0">
                <anchor moveWithCells="1">
                  <from>
                    <xdr:col>23</xdr:col>
                    <xdr:colOff>2085975</xdr:colOff>
                    <xdr:row>122</xdr:row>
                    <xdr:rowOff>152400</xdr:rowOff>
                  </from>
                  <to>
                    <xdr:col>23</xdr:col>
                    <xdr:colOff>2390775</xdr:colOff>
                    <xdr:row>124</xdr:row>
                    <xdr:rowOff>57150</xdr:rowOff>
                  </to>
                </anchor>
              </controlPr>
            </control>
          </mc:Choice>
        </mc:AlternateContent>
        <mc:AlternateContent xmlns:mc="http://schemas.openxmlformats.org/markup-compatibility/2006">
          <mc:Choice Requires="x14">
            <control shapeId="9150" r:id="rId698" name="Check Box 3006">
              <controlPr defaultSize="0" autoFill="0" autoLine="0" autoPict="0">
                <anchor moveWithCells="1">
                  <from>
                    <xdr:col>23</xdr:col>
                    <xdr:colOff>2076450</xdr:colOff>
                    <xdr:row>123</xdr:row>
                    <xdr:rowOff>133350</xdr:rowOff>
                  </from>
                  <to>
                    <xdr:col>23</xdr:col>
                    <xdr:colOff>2381250</xdr:colOff>
                    <xdr:row>125</xdr:row>
                    <xdr:rowOff>28575</xdr:rowOff>
                  </to>
                </anchor>
              </controlPr>
            </control>
          </mc:Choice>
        </mc:AlternateContent>
        <mc:AlternateContent xmlns:mc="http://schemas.openxmlformats.org/markup-compatibility/2006">
          <mc:Choice Requires="x14">
            <control shapeId="9151" r:id="rId699" name="Check Box 3007">
              <controlPr defaultSize="0" autoFill="0" autoLine="0" autoPict="0">
                <anchor moveWithCells="1">
                  <from>
                    <xdr:col>23</xdr:col>
                    <xdr:colOff>2066925</xdr:colOff>
                    <xdr:row>124</xdr:row>
                    <xdr:rowOff>123825</xdr:rowOff>
                  </from>
                  <to>
                    <xdr:col>23</xdr:col>
                    <xdr:colOff>2371725</xdr:colOff>
                    <xdr:row>126</xdr:row>
                    <xdr:rowOff>19050</xdr:rowOff>
                  </to>
                </anchor>
              </controlPr>
            </control>
          </mc:Choice>
        </mc:AlternateContent>
        <mc:AlternateContent xmlns:mc="http://schemas.openxmlformats.org/markup-compatibility/2006">
          <mc:Choice Requires="x14">
            <control shapeId="9152" r:id="rId700" name="Check Box 3008">
              <controlPr defaultSize="0" autoFill="0" autoLine="0" autoPict="0">
                <anchor moveWithCells="1">
                  <from>
                    <xdr:col>23</xdr:col>
                    <xdr:colOff>2085975</xdr:colOff>
                    <xdr:row>125</xdr:row>
                    <xdr:rowOff>114300</xdr:rowOff>
                  </from>
                  <to>
                    <xdr:col>23</xdr:col>
                    <xdr:colOff>2390775</xdr:colOff>
                    <xdr:row>127</xdr:row>
                    <xdr:rowOff>9525</xdr:rowOff>
                  </to>
                </anchor>
              </controlPr>
            </control>
          </mc:Choice>
        </mc:AlternateContent>
        <mc:AlternateContent xmlns:mc="http://schemas.openxmlformats.org/markup-compatibility/2006">
          <mc:Choice Requires="x14">
            <control shapeId="9153" r:id="rId701" name="Check Box 3009">
              <controlPr defaultSize="0" autoFill="0" autoLine="0" autoPict="0">
                <anchor moveWithCells="1">
                  <from>
                    <xdr:col>23</xdr:col>
                    <xdr:colOff>2095500</xdr:colOff>
                    <xdr:row>126</xdr:row>
                    <xdr:rowOff>123825</xdr:rowOff>
                  </from>
                  <to>
                    <xdr:col>24</xdr:col>
                    <xdr:colOff>0</xdr:colOff>
                    <xdr:row>128</xdr:row>
                    <xdr:rowOff>19050</xdr:rowOff>
                  </to>
                </anchor>
              </controlPr>
            </control>
          </mc:Choice>
        </mc:AlternateContent>
        <mc:AlternateContent xmlns:mc="http://schemas.openxmlformats.org/markup-compatibility/2006">
          <mc:Choice Requires="x14">
            <control shapeId="9154" r:id="rId702" name="Check Box 3010">
              <controlPr defaultSize="0" autoFill="0" autoLine="0" autoPict="0">
                <anchor moveWithCells="1">
                  <from>
                    <xdr:col>23</xdr:col>
                    <xdr:colOff>2085975</xdr:colOff>
                    <xdr:row>127</xdr:row>
                    <xdr:rowOff>114300</xdr:rowOff>
                  </from>
                  <to>
                    <xdr:col>23</xdr:col>
                    <xdr:colOff>2390775</xdr:colOff>
                    <xdr:row>129</xdr:row>
                    <xdr:rowOff>9525</xdr:rowOff>
                  </to>
                </anchor>
              </controlPr>
            </control>
          </mc:Choice>
        </mc:AlternateContent>
        <mc:AlternateContent xmlns:mc="http://schemas.openxmlformats.org/markup-compatibility/2006">
          <mc:Choice Requires="x14">
            <control shapeId="9155" r:id="rId703" name="Check Box 3011">
              <controlPr defaultSize="0" autoFill="0" autoLine="0" autoPict="0">
                <anchor moveWithCells="1">
                  <from>
                    <xdr:col>23</xdr:col>
                    <xdr:colOff>2085975</xdr:colOff>
                    <xdr:row>128</xdr:row>
                    <xdr:rowOff>123825</xdr:rowOff>
                  </from>
                  <to>
                    <xdr:col>23</xdr:col>
                    <xdr:colOff>2390775</xdr:colOff>
                    <xdr:row>130</xdr:row>
                    <xdr:rowOff>19050</xdr:rowOff>
                  </to>
                </anchor>
              </controlPr>
            </control>
          </mc:Choice>
        </mc:AlternateContent>
        <mc:AlternateContent xmlns:mc="http://schemas.openxmlformats.org/markup-compatibility/2006">
          <mc:Choice Requires="x14">
            <control shapeId="9156" r:id="rId704" name="Check Box 3012">
              <controlPr defaultSize="0" autoFill="0" autoLine="0" autoPict="0">
                <anchor moveWithCells="1">
                  <from>
                    <xdr:col>23</xdr:col>
                    <xdr:colOff>2085975</xdr:colOff>
                    <xdr:row>129</xdr:row>
                    <xdr:rowOff>133350</xdr:rowOff>
                  </from>
                  <to>
                    <xdr:col>23</xdr:col>
                    <xdr:colOff>2390775</xdr:colOff>
                    <xdr:row>131</xdr:row>
                    <xdr:rowOff>28575</xdr:rowOff>
                  </to>
                </anchor>
              </controlPr>
            </control>
          </mc:Choice>
        </mc:AlternateContent>
        <mc:AlternateContent xmlns:mc="http://schemas.openxmlformats.org/markup-compatibility/2006">
          <mc:Choice Requires="x14">
            <control shapeId="9157" r:id="rId705" name="Check Box 3013">
              <controlPr defaultSize="0" autoFill="0" autoLine="0" autoPict="0">
                <anchor moveWithCells="1">
                  <from>
                    <xdr:col>23</xdr:col>
                    <xdr:colOff>2085975</xdr:colOff>
                    <xdr:row>130</xdr:row>
                    <xdr:rowOff>152400</xdr:rowOff>
                  </from>
                  <to>
                    <xdr:col>23</xdr:col>
                    <xdr:colOff>2390775</xdr:colOff>
                    <xdr:row>132</xdr:row>
                    <xdr:rowOff>57150</xdr:rowOff>
                  </to>
                </anchor>
              </controlPr>
            </control>
          </mc:Choice>
        </mc:AlternateContent>
        <mc:AlternateContent xmlns:mc="http://schemas.openxmlformats.org/markup-compatibility/2006">
          <mc:Choice Requires="x14">
            <control shapeId="9158" r:id="rId706" name="Check Box 3014">
              <controlPr defaultSize="0" autoFill="0" autoLine="0" autoPict="0">
                <anchor moveWithCells="1">
                  <from>
                    <xdr:col>23</xdr:col>
                    <xdr:colOff>2085975</xdr:colOff>
                    <xdr:row>131</xdr:row>
                    <xdr:rowOff>123825</xdr:rowOff>
                  </from>
                  <to>
                    <xdr:col>23</xdr:col>
                    <xdr:colOff>2390775</xdr:colOff>
                    <xdr:row>133</xdr:row>
                    <xdr:rowOff>19050</xdr:rowOff>
                  </to>
                </anchor>
              </controlPr>
            </control>
          </mc:Choice>
        </mc:AlternateContent>
        <mc:AlternateContent xmlns:mc="http://schemas.openxmlformats.org/markup-compatibility/2006">
          <mc:Choice Requires="x14">
            <control shapeId="9159" r:id="rId707" name="Check Box 3015">
              <controlPr defaultSize="0" autoFill="0" autoLine="0" autoPict="0">
                <anchor moveWithCells="1">
                  <from>
                    <xdr:col>23</xdr:col>
                    <xdr:colOff>2076450</xdr:colOff>
                    <xdr:row>133</xdr:row>
                    <xdr:rowOff>0</xdr:rowOff>
                  </from>
                  <to>
                    <xdr:col>23</xdr:col>
                    <xdr:colOff>2381250</xdr:colOff>
                    <xdr:row>134</xdr:row>
                    <xdr:rowOff>57150</xdr:rowOff>
                  </to>
                </anchor>
              </controlPr>
            </control>
          </mc:Choice>
        </mc:AlternateContent>
        <mc:AlternateContent xmlns:mc="http://schemas.openxmlformats.org/markup-compatibility/2006">
          <mc:Choice Requires="x14">
            <control shapeId="9160" r:id="rId708" name="Check Box 3016">
              <controlPr defaultSize="0" autoFill="0" autoLine="0" autoPict="0">
                <anchor moveWithCells="1">
                  <from>
                    <xdr:col>23</xdr:col>
                    <xdr:colOff>2095500</xdr:colOff>
                    <xdr:row>133</xdr:row>
                    <xdr:rowOff>152400</xdr:rowOff>
                  </from>
                  <to>
                    <xdr:col>24</xdr:col>
                    <xdr:colOff>0</xdr:colOff>
                    <xdr:row>135</xdr:row>
                    <xdr:rowOff>57150</xdr:rowOff>
                  </to>
                </anchor>
              </controlPr>
            </control>
          </mc:Choice>
        </mc:AlternateContent>
        <mc:AlternateContent xmlns:mc="http://schemas.openxmlformats.org/markup-compatibility/2006">
          <mc:Choice Requires="x14">
            <control shapeId="9161" r:id="rId709" name="Check Box 3017">
              <controlPr defaultSize="0" autoFill="0" autoLine="0" autoPict="0">
                <anchor moveWithCells="1">
                  <from>
                    <xdr:col>23</xdr:col>
                    <xdr:colOff>2095500</xdr:colOff>
                    <xdr:row>134</xdr:row>
                    <xdr:rowOff>142875</xdr:rowOff>
                  </from>
                  <to>
                    <xdr:col>24</xdr:col>
                    <xdr:colOff>0</xdr:colOff>
                    <xdr:row>136</xdr:row>
                    <xdr:rowOff>38100</xdr:rowOff>
                  </to>
                </anchor>
              </controlPr>
            </control>
          </mc:Choice>
        </mc:AlternateContent>
        <mc:AlternateContent xmlns:mc="http://schemas.openxmlformats.org/markup-compatibility/2006">
          <mc:Choice Requires="x14">
            <control shapeId="9162" r:id="rId710" name="Check Box 3018">
              <controlPr defaultSize="0" autoFill="0" autoLine="0" autoPict="0">
                <anchor moveWithCells="1">
                  <from>
                    <xdr:col>23</xdr:col>
                    <xdr:colOff>2105025</xdr:colOff>
                    <xdr:row>135</xdr:row>
                    <xdr:rowOff>104775</xdr:rowOff>
                  </from>
                  <to>
                    <xdr:col>24</xdr:col>
                    <xdr:colOff>9525</xdr:colOff>
                    <xdr:row>137</xdr:row>
                    <xdr:rowOff>0</xdr:rowOff>
                  </to>
                </anchor>
              </controlPr>
            </control>
          </mc:Choice>
        </mc:AlternateContent>
        <mc:AlternateContent xmlns:mc="http://schemas.openxmlformats.org/markup-compatibility/2006">
          <mc:Choice Requires="x14">
            <control shapeId="9163" r:id="rId711" name="Check Box 3019">
              <controlPr defaultSize="0" autoFill="0" autoLine="0" autoPict="0">
                <anchor moveWithCells="1">
                  <from>
                    <xdr:col>23</xdr:col>
                    <xdr:colOff>2076450</xdr:colOff>
                    <xdr:row>136</xdr:row>
                    <xdr:rowOff>114300</xdr:rowOff>
                  </from>
                  <to>
                    <xdr:col>23</xdr:col>
                    <xdr:colOff>2381250</xdr:colOff>
                    <xdr:row>138</xdr:row>
                    <xdr:rowOff>9525</xdr:rowOff>
                  </to>
                </anchor>
              </controlPr>
            </control>
          </mc:Choice>
        </mc:AlternateContent>
        <mc:AlternateContent xmlns:mc="http://schemas.openxmlformats.org/markup-compatibility/2006">
          <mc:Choice Requires="x14">
            <control shapeId="9164" r:id="rId712" name="Check Box 3020">
              <controlPr defaultSize="0" autoFill="0" autoLine="0" autoPict="0">
                <anchor moveWithCells="1">
                  <from>
                    <xdr:col>23</xdr:col>
                    <xdr:colOff>2076450</xdr:colOff>
                    <xdr:row>137</xdr:row>
                    <xdr:rowOff>104775</xdr:rowOff>
                  </from>
                  <to>
                    <xdr:col>23</xdr:col>
                    <xdr:colOff>2381250</xdr:colOff>
                    <xdr:row>139</xdr:row>
                    <xdr:rowOff>0</xdr:rowOff>
                  </to>
                </anchor>
              </controlPr>
            </control>
          </mc:Choice>
        </mc:AlternateContent>
        <mc:AlternateContent xmlns:mc="http://schemas.openxmlformats.org/markup-compatibility/2006">
          <mc:Choice Requires="x14">
            <control shapeId="9165" r:id="rId713" name="Check Box 3021">
              <controlPr defaultSize="0" autoFill="0" autoLine="0" autoPict="0">
                <anchor moveWithCells="1">
                  <from>
                    <xdr:col>23</xdr:col>
                    <xdr:colOff>2085975</xdr:colOff>
                    <xdr:row>138</xdr:row>
                    <xdr:rowOff>133350</xdr:rowOff>
                  </from>
                  <to>
                    <xdr:col>23</xdr:col>
                    <xdr:colOff>2390775</xdr:colOff>
                    <xdr:row>140</xdr:row>
                    <xdr:rowOff>28575</xdr:rowOff>
                  </to>
                </anchor>
              </controlPr>
            </control>
          </mc:Choice>
        </mc:AlternateContent>
        <mc:AlternateContent xmlns:mc="http://schemas.openxmlformats.org/markup-compatibility/2006">
          <mc:Choice Requires="x14">
            <control shapeId="9166" r:id="rId714" name="Check Box 3022">
              <controlPr defaultSize="0" autoFill="0" autoLine="0" autoPict="0">
                <anchor moveWithCells="1">
                  <from>
                    <xdr:col>23</xdr:col>
                    <xdr:colOff>2076450</xdr:colOff>
                    <xdr:row>139</xdr:row>
                    <xdr:rowOff>133350</xdr:rowOff>
                  </from>
                  <to>
                    <xdr:col>23</xdr:col>
                    <xdr:colOff>2381250</xdr:colOff>
                    <xdr:row>141</xdr:row>
                    <xdr:rowOff>28575</xdr:rowOff>
                  </to>
                </anchor>
              </controlPr>
            </control>
          </mc:Choice>
        </mc:AlternateContent>
        <mc:AlternateContent xmlns:mc="http://schemas.openxmlformats.org/markup-compatibility/2006">
          <mc:Choice Requires="x14">
            <control shapeId="9167" r:id="rId715" name="Check Box 3023">
              <controlPr defaultSize="0" autoFill="0" autoLine="0" autoPict="0">
                <anchor moveWithCells="1">
                  <from>
                    <xdr:col>23</xdr:col>
                    <xdr:colOff>2066925</xdr:colOff>
                    <xdr:row>140</xdr:row>
                    <xdr:rowOff>133350</xdr:rowOff>
                  </from>
                  <to>
                    <xdr:col>23</xdr:col>
                    <xdr:colOff>2371725</xdr:colOff>
                    <xdr:row>142</xdr:row>
                    <xdr:rowOff>28575</xdr:rowOff>
                  </to>
                </anchor>
              </controlPr>
            </control>
          </mc:Choice>
        </mc:AlternateContent>
        <mc:AlternateContent xmlns:mc="http://schemas.openxmlformats.org/markup-compatibility/2006">
          <mc:Choice Requires="x14">
            <control shapeId="9168" r:id="rId716" name="Check Box 3024">
              <controlPr defaultSize="0" autoFill="0" autoLine="0" autoPict="0">
                <anchor moveWithCells="1">
                  <from>
                    <xdr:col>23</xdr:col>
                    <xdr:colOff>2066925</xdr:colOff>
                    <xdr:row>141</xdr:row>
                    <xdr:rowOff>133350</xdr:rowOff>
                  </from>
                  <to>
                    <xdr:col>23</xdr:col>
                    <xdr:colOff>2371725</xdr:colOff>
                    <xdr:row>143</xdr:row>
                    <xdr:rowOff>28575</xdr:rowOff>
                  </to>
                </anchor>
              </controlPr>
            </control>
          </mc:Choice>
        </mc:AlternateContent>
        <mc:AlternateContent xmlns:mc="http://schemas.openxmlformats.org/markup-compatibility/2006">
          <mc:Choice Requires="x14">
            <control shapeId="9169" r:id="rId717" name="Check Box 3025">
              <controlPr defaultSize="0" autoFill="0" autoLine="0" autoPict="0">
                <anchor moveWithCells="1">
                  <from>
                    <xdr:col>23</xdr:col>
                    <xdr:colOff>2047875</xdr:colOff>
                    <xdr:row>142</xdr:row>
                    <xdr:rowOff>133350</xdr:rowOff>
                  </from>
                  <to>
                    <xdr:col>23</xdr:col>
                    <xdr:colOff>2352675</xdr:colOff>
                    <xdr:row>144</xdr:row>
                    <xdr:rowOff>28575</xdr:rowOff>
                  </to>
                </anchor>
              </controlPr>
            </control>
          </mc:Choice>
        </mc:AlternateContent>
        <mc:AlternateContent xmlns:mc="http://schemas.openxmlformats.org/markup-compatibility/2006">
          <mc:Choice Requires="x14">
            <control shapeId="9170" r:id="rId718" name="Check Box 3026">
              <controlPr defaultSize="0" autoFill="0" autoLine="0" autoPict="0">
                <anchor moveWithCells="1">
                  <from>
                    <xdr:col>23</xdr:col>
                    <xdr:colOff>2057400</xdr:colOff>
                    <xdr:row>143</xdr:row>
                    <xdr:rowOff>114300</xdr:rowOff>
                  </from>
                  <to>
                    <xdr:col>23</xdr:col>
                    <xdr:colOff>2362200</xdr:colOff>
                    <xdr:row>145</xdr:row>
                    <xdr:rowOff>9525</xdr:rowOff>
                  </to>
                </anchor>
              </controlPr>
            </control>
          </mc:Choice>
        </mc:AlternateContent>
        <mc:AlternateContent xmlns:mc="http://schemas.openxmlformats.org/markup-compatibility/2006">
          <mc:Choice Requires="x14">
            <control shapeId="9171" r:id="rId719" name="Check Box 3027">
              <controlPr defaultSize="0" autoFill="0" autoLine="0" autoPict="0">
                <anchor moveWithCells="1">
                  <from>
                    <xdr:col>23</xdr:col>
                    <xdr:colOff>2047875</xdr:colOff>
                    <xdr:row>144</xdr:row>
                    <xdr:rowOff>123825</xdr:rowOff>
                  </from>
                  <to>
                    <xdr:col>23</xdr:col>
                    <xdr:colOff>2352675</xdr:colOff>
                    <xdr:row>146</xdr:row>
                    <xdr:rowOff>19050</xdr:rowOff>
                  </to>
                </anchor>
              </controlPr>
            </control>
          </mc:Choice>
        </mc:AlternateContent>
        <mc:AlternateContent xmlns:mc="http://schemas.openxmlformats.org/markup-compatibility/2006">
          <mc:Choice Requires="x14">
            <control shapeId="9172" r:id="rId720" name="Check Box 3028">
              <controlPr defaultSize="0" autoFill="0" autoLine="0" autoPict="0">
                <anchor moveWithCells="1">
                  <from>
                    <xdr:col>23</xdr:col>
                    <xdr:colOff>2066925</xdr:colOff>
                    <xdr:row>145</xdr:row>
                    <xdr:rowOff>123825</xdr:rowOff>
                  </from>
                  <to>
                    <xdr:col>23</xdr:col>
                    <xdr:colOff>2371725</xdr:colOff>
                    <xdr:row>147</xdr:row>
                    <xdr:rowOff>19050</xdr:rowOff>
                  </to>
                </anchor>
              </controlPr>
            </control>
          </mc:Choice>
        </mc:AlternateContent>
        <mc:AlternateContent xmlns:mc="http://schemas.openxmlformats.org/markup-compatibility/2006">
          <mc:Choice Requires="x14">
            <control shapeId="9173" r:id="rId721" name="Check Box 3029">
              <controlPr defaultSize="0" autoFill="0" autoLine="0" autoPict="0">
                <anchor moveWithCells="1">
                  <from>
                    <xdr:col>23</xdr:col>
                    <xdr:colOff>2066925</xdr:colOff>
                    <xdr:row>146</xdr:row>
                    <xdr:rowOff>133350</xdr:rowOff>
                  </from>
                  <to>
                    <xdr:col>23</xdr:col>
                    <xdr:colOff>2371725</xdr:colOff>
                    <xdr:row>148</xdr:row>
                    <xdr:rowOff>28575</xdr:rowOff>
                  </to>
                </anchor>
              </controlPr>
            </control>
          </mc:Choice>
        </mc:AlternateContent>
        <mc:AlternateContent xmlns:mc="http://schemas.openxmlformats.org/markup-compatibility/2006">
          <mc:Choice Requires="x14">
            <control shapeId="9174" r:id="rId722" name="Check Box 3030">
              <controlPr defaultSize="0" autoFill="0" autoLine="0" autoPict="0">
                <anchor moveWithCells="1">
                  <from>
                    <xdr:col>23</xdr:col>
                    <xdr:colOff>2047875</xdr:colOff>
                    <xdr:row>147</xdr:row>
                    <xdr:rowOff>133350</xdr:rowOff>
                  </from>
                  <to>
                    <xdr:col>23</xdr:col>
                    <xdr:colOff>2352675</xdr:colOff>
                    <xdr:row>149</xdr:row>
                    <xdr:rowOff>28575</xdr:rowOff>
                  </to>
                </anchor>
              </controlPr>
            </control>
          </mc:Choice>
        </mc:AlternateContent>
        <mc:AlternateContent xmlns:mc="http://schemas.openxmlformats.org/markup-compatibility/2006">
          <mc:Choice Requires="x14">
            <control shapeId="9175" r:id="rId723" name="Check Box 3031">
              <controlPr defaultSize="0" autoFill="0" autoLine="0" autoPict="0">
                <anchor moveWithCells="1">
                  <from>
                    <xdr:col>23</xdr:col>
                    <xdr:colOff>2038350</xdr:colOff>
                    <xdr:row>148</xdr:row>
                    <xdr:rowOff>123825</xdr:rowOff>
                  </from>
                  <to>
                    <xdr:col>23</xdr:col>
                    <xdr:colOff>2343150</xdr:colOff>
                    <xdr:row>150</xdr:row>
                    <xdr:rowOff>19050</xdr:rowOff>
                  </to>
                </anchor>
              </controlPr>
            </control>
          </mc:Choice>
        </mc:AlternateContent>
        <mc:AlternateContent xmlns:mc="http://schemas.openxmlformats.org/markup-compatibility/2006">
          <mc:Choice Requires="x14">
            <control shapeId="9176" r:id="rId724" name="Check Box 3032">
              <controlPr defaultSize="0" autoFill="0" autoLine="0" autoPict="0">
                <anchor moveWithCells="1">
                  <from>
                    <xdr:col>23</xdr:col>
                    <xdr:colOff>2057400</xdr:colOff>
                    <xdr:row>149</xdr:row>
                    <xdr:rowOff>133350</xdr:rowOff>
                  </from>
                  <to>
                    <xdr:col>23</xdr:col>
                    <xdr:colOff>2362200</xdr:colOff>
                    <xdr:row>151</xdr:row>
                    <xdr:rowOff>28575</xdr:rowOff>
                  </to>
                </anchor>
              </controlPr>
            </control>
          </mc:Choice>
        </mc:AlternateContent>
        <mc:AlternateContent xmlns:mc="http://schemas.openxmlformats.org/markup-compatibility/2006">
          <mc:Choice Requires="x14">
            <control shapeId="9177" r:id="rId725" name="Check Box 3033">
              <controlPr defaultSize="0" autoFill="0" autoLine="0" autoPict="0">
                <anchor moveWithCells="1">
                  <from>
                    <xdr:col>23</xdr:col>
                    <xdr:colOff>2038350</xdr:colOff>
                    <xdr:row>150</xdr:row>
                    <xdr:rowOff>123825</xdr:rowOff>
                  </from>
                  <to>
                    <xdr:col>23</xdr:col>
                    <xdr:colOff>2343150</xdr:colOff>
                    <xdr:row>152</xdr:row>
                    <xdr:rowOff>19050</xdr:rowOff>
                  </to>
                </anchor>
              </controlPr>
            </control>
          </mc:Choice>
        </mc:AlternateContent>
        <mc:AlternateContent xmlns:mc="http://schemas.openxmlformats.org/markup-compatibility/2006">
          <mc:Choice Requires="x14">
            <control shapeId="9178" r:id="rId726" name="Check Box 3034">
              <controlPr defaultSize="0" autoFill="0" autoLine="0" autoPict="0">
                <anchor moveWithCells="1">
                  <from>
                    <xdr:col>23</xdr:col>
                    <xdr:colOff>2047875</xdr:colOff>
                    <xdr:row>151</xdr:row>
                    <xdr:rowOff>104775</xdr:rowOff>
                  </from>
                  <to>
                    <xdr:col>23</xdr:col>
                    <xdr:colOff>2352675</xdr:colOff>
                    <xdr:row>153</xdr:row>
                    <xdr:rowOff>0</xdr:rowOff>
                  </to>
                </anchor>
              </controlPr>
            </control>
          </mc:Choice>
        </mc:AlternateContent>
        <mc:AlternateContent xmlns:mc="http://schemas.openxmlformats.org/markup-compatibility/2006">
          <mc:Choice Requires="x14">
            <control shapeId="9179" r:id="rId727" name="Check Box 3035">
              <controlPr defaultSize="0" autoFill="0" autoLine="0" autoPict="0">
                <anchor moveWithCells="1">
                  <from>
                    <xdr:col>23</xdr:col>
                    <xdr:colOff>2066925</xdr:colOff>
                    <xdr:row>152</xdr:row>
                    <xdr:rowOff>123825</xdr:rowOff>
                  </from>
                  <to>
                    <xdr:col>23</xdr:col>
                    <xdr:colOff>2371725</xdr:colOff>
                    <xdr:row>154</xdr:row>
                    <xdr:rowOff>19050</xdr:rowOff>
                  </to>
                </anchor>
              </controlPr>
            </control>
          </mc:Choice>
        </mc:AlternateContent>
        <mc:AlternateContent xmlns:mc="http://schemas.openxmlformats.org/markup-compatibility/2006">
          <mc:Choice Requires="x14">
            <control shapeId="9180" r:id="rId728" name="Check Box 3036">
              <controlPr defaultSize="0" autoFill="0" autoLine="0" autoPict="0">
                <anchor moveWithCells="1">
                  <from>
                    <xdr:col>23</xdr:col>
                    <xdr:colOff>2047875</xdr:colOff>
                    <xdr:row>153</xdr:row>
                    <xdr:rowOff>133350</xdr:rowOff>
                  </from>
                  <to>
                    <xdr:col>23</xdr:col>
                    <xdr:colOff>2352675</xdr:colOff>
                    <xdr:row>155</xdr:row>
                    <xdr:rowOff>28575</xdr:rowOff>
                  </to>
                </anchor>
              </controlPr>
            </control>
          </mc:Choice>
        </mc:AlternateContent>
        <mc:AlternateContent xmlns:mc="http://schemas.openxmlformats.org/markup-compatibility/2006">
          <mc:Choice Requires="x14">
            <control shapeId="9181" r:id="rId729" name="Check Box 3037">
              <controlPr defaultSize="0" autoFill="0" autoLine="0" autoPict="0">
                <anchor moveWithCells="1">
                  <from>
                    <xdr:col>23</xdr:col>
                    <xdr:colOff>2057400</xdr:colOff>
                    <xdr:row>154</xdr:row>
                    <xdr:rowOff>123825</xdr:rowOff>
                  </from>
                  <to>
                    <xdr:col>23</xdr:col>
                    <xdr:colOff>2362200</xdr:colOff>
                    <xdr:row>156</xdr:row>
                    <xdr:rowOff>19050</xdr:rowOff>
                  </to>
                </anchor>
              </controlPr>
            </control>
          </mc:Choice>
        </mc:AlternateContent>
        <mc:AlternateContent xmlns:mc="http://schemas.openxmlformats.org/markup-compatibility/2006">
          <mc:Choice Requires="x14">
            <control shapeId="9182" r:id="rId730" name="Check Box 3038">
              <controlPr defaultSize="0" autoFill="0" autoLine="0" autoPict="0">
                <anchor moveWithCells="1">
                  <from>
                    <xdr:col>23</xdr:col>
                    <xdr:colOff>2076450</xdr:colOff>
                    <xdr:row>155</xdr:row>
                    <xdr:rowOff>133350</xdr:rowOff>
                  </from>
                  <to>
                    <xdr:col>23</xdr:col>
                    <xdr:colOff>2381250</xdr:colOff>
                    <xdr:row>157</xdr:row>
                    <xdr:rowOff>28575</xdr:rowOff>
                  </to>
                </anchor>
              </controlPr>
            </control>
          </mc:Choice>
        </mc:AlternateContent>
        <mc:AlternateContent xmlns:mc="http://schemas.openxmlformats.org/markup-compatibility/2006">
          <mc:Choice Requires="x14">
            <control shapeId="9183" r:id="rId731" name="Check Box 3039">
              <controlPr defaultSize="0" autoFill="0" autoLine="0" autoPict="0">
                <anchor moveWithCells="1">
                  <from>
                    <xdr:col>23</xdr:col>
                    <xdr:colOff>2095500</xdr:colOff>
                    <xdr:row>156</xdr:row>
                    <xdr:rowOff>114300</xdr:rowOff>
                  </from>
                  <to>
                    <xdr:col>24</xdr:col>
                    <xdr:colOff>0</xdr:colOff>
                    <xdr:row>158</xdr:row>
                    <xdr:rowOff>9525</xdr:rowOff>
                  </to>
                </anchor>
              </controlPr>
            </control>
          </mc:Choice>
        </mc:AlternateContent>
        <mc:AlternateContent xmlns:mc="http://schemas.openxmlformats.org/markup-compatibility/2006">
          <mc:Choice Requires="x14">
            <control shapeId="9184" r:id="rId732" name="Check Box 3040">
              <controlPr defaultSize="0" autoFill="0" autoLine="0" autoPict="0">
                <anchor moveWithCells="1">
                  <from>
                    <xdr:col>23</xdr:col>
                    <xdr:colOff>2095500</xdr:colOff>
                    <xdr:row>157</xdr:row>
                    <xdr:rowOff>95250</xdr:rowOff>
                  </from>
                  <to>
                    <xdr:col>24</xdr:col>
                    <xdr:colOff>0</xdr:colOff>
                    <xdr:row>158</xdr:row>
                    <xdr:rowOff>152400</xdr:rowOff>
                  </to>
                </anchor>
              </controlPr>
            </control>
          </mc:Choice>
        </mc:AlternateContent>
        <mc:AlternateContent xmlns:mc="http://schemas.openxmlformats.org/markup-compatibility/2006">
          <mc:Choice Requires="x14">
            <control shapeId="9185" r:id="rId733" name="Check Box 3041">
              <controlPr defaultSize="0" autoFill="0" autoLine="0" autoPict="0">
                <anchor moveWithCells="1">
                  <from>
                    <xdr:col>23</xdr:col>
                    <xdr:colOff>2076450</xdr:colOff>
                    <xdr:row>158</xdr:row>
                    <xdr:rowOff>104775</xdr:rowOff>
                  </from>
                  <to>
                    <xdr:col>23</xdr:col>
                    <xdr:colOff>2381250</xdr:colOff>
                    <xdr:row>160</xdr:row>
                    <xdr:rowOff>0</xdr:rowOff>
                  </to>
                </anchor>
              </controlPr>
            </control>
          </mc:Choice>
        </mc:AlternateContent>
        <mc:AlternateContent xmlns:mc="http://schemas.openxmlformats.org/markup-compatibility/2006">
          <mc:Choice Requires="x14">
            <control shapeId="9186" r:id="rId734" name="Check Box 3042">
              <controlPr defaultSize="0" autoFill="0" autoLine="0" autoPict="0">
                <anchor moveWithCells="1">
                  <from>
                    <xdr:col>23</xdr:col>
                    <xdr:colOff>2047875</xdr:colOff>
                    <xdr:row>159</xdr:row>
                    <xdr:rowOff>142875</xdr:rowOff>
                  </from>
                  <to>
                    <xdr:col>23</xdr:col>
                    <xdr:colOff>2352675</xdr:colOff>
                    <xdr:row>161</xdr:row>
                    <xdr:rowOff>38100</xdr:rowOff>
                  </to>
                </anchor>
              </controlPr>
            </control>
          </mc:Choice>
        </mc:AlternateContent>
        <mc:AlternateContent xmlns:mc="http://schemas.openxmlformats.org/markup-compatibility/2006">
          <mc:Choice Requires="x14">
            <control shapeId="9187" r:id="rId735" name="Check Box 3043">
              <controlPr defaultSize="0" autoFill="0" autoLine="0" autoPict="0">
                <anchor moveWithCells="1">
                  <from>
                    <xdr:col>23</xdr:col>
                    <xdr:colOff>2057400</xdr:colOff>
                    <xdr:row>160</xdr:row>
                    <xdr:rowOff>133350</xdr:rowOff>
                  </from>
                  <to>
                    <xdr:col>23</xdr:col>
                    <xdr:colOff>2362200</xdr:colOff>
                    <xdr:row>162</xdr:row>
                    <xdr:rowOff>28575</xdr:rowOff>
                  </to>
                </anchor>
              </controlPr>
            </control>
          </mc:Choice>
        </mc:AlternateContent>
        <mc:AlternateContent xmlns:mc="http://schemas.openxmlformats.org/markup-compatibility/2006">
          <mc:Choice Requires="x14">
            <control shapeId="9188" r:id="rId736" name="Check Box 3044">
              <controlPr defaultSize="0" autoFill="0" autoLine="0" autoPict="0">
                <anchor moveWithCells="1">
                  <from>
                    <xdr:col>23</xdr:col>
                    <xdr:colOff>2057400</xdr:colOff>
                    <xdr:row>161</xdr:row>
                    <xdr:rowOff>133350</xdr:rowOff>
                  </from>
                  <to>
                    <xdr:col>23</xdr:col>
                    <xdr:colOff>2362200</xdr:colOff>
                    <xdr:row>163</xdr:row>
                    <xdr:rowOff>28575</xdr:rowOff>
                  </to>
                </anchor>
              </controlPr>
            </control>
          </mc:Choice>
        </mc:AlternateContent>
        <mc:AlternateContent xmlns:mc="http://schemas.openxmlformats.org/markup-compatibility/2006">
          <mc:Choice Requires="x14">
            <control shapeId="9189" r:id="rId737" name="Check Box 3045">
              <controlPr defaultSize="0" autoFill="0" autoLine="0" autoPict="0">
                <anchor moveWithCells="1">
                  <from>
                    <xdr:col>23</xdr:col>
                    <xdr:colOff>2066925</xdr:colOff>
                    <xdr:row>162</xdr:row>
                    <xdr:rowOff>123825</xdr:rowOff>
                  </from>
                  <to>
                    <xdr:col>23</xdr:col>
                    <xdr:colOff>2371725</xdr:colOff>
                    <xdr:row>164</xdr:row>
                    <xdr:rowOff>19050</xdr:rowOff>
                  </to>
                </anchor>
              </controlPr>
            </control>
          </mc:Choice>
        </mc:AlternateContent>
        <mc:AlternateContent xmlns:mc="http://schemas.openxmlformats.org/markup-compatibility/2006">
          <mc:Choice Requires="x14">
            <control shapeId="9190" r:id="rId738" name="Check Box 3046">
              <controlPr defaultSize="0" autoFill="0" autoLine="0" autoPict="0">
                <anchor moveWithCells="1">
                  <from>
                    <xdr:col>23</xdr:col>
                    <xdr:colOff>2047875</xdr:colOff>
                    <xdr:row>163</xdr:row>
                    <xdr:rowOff>123825</xdr:rowOff>
                  </from>
                  <to>
                    <xdr:col>23</xdr:col>
                    <xdr:colOff>2352675</xdr:colOff>
                    <xdr:row>165</xdr:row>
                    <xdr:rowOff>19050</xdr:rowOff>
                  </to>
                </anchor>
              </controlPr>
            </control>
          </mc:Choice>
        </mc:AlternateContent>
        <mc:AlternateContent xmlns:mc="http://schemas.openxmlformats.org/markup-compatibility/2006">
          <mc:Choice Requires="x14">
            <control shapeId="9191" r:id="rId739" name="Check Box 3047">
              <controlPr defaultSize="0" autoFill="0" autoLine="0" autoPict="0">
                <anchor moveWithCells="1">
                  <from>
                    <xdr:col>23</xdr:col>
                    <xdr:colOff>2038350</xdr:colOff>
                    <xdr:row>164</xdr:row>
                    <xdr:rowOff>133350</xdr:rowOff>
                  </from>
                  <to>
                    <xdr:col>23</xdr:col>
                    <xdr:colOff>2343150</xdr:colOff>
                    <xdr:row>166</xdr:row>
                    <xdr:rowOff>28575</xdr:rowOff>
                  </to>
                </anchor>
              </controlPr>
            </control>
          </mc:Choice>
        </mc:AlternateContent>
        <mc:AlternateContent xmlns:mc="http://schemas.openxmlformats.org/markup-compatibility/2006">
          <mc:Choice Requires="x14">
            <control shapeId="9192" r:id="rId740" name="Check Box 3048">
              <controlPr defaultSize="0" autoFill="0" autoLine="0" autoPict="0">
                <anchor moveWithCells="1">
                  <from>
                    <xdr:col>23</xdr:col>
                    <xdr:colOff>2066925</xdr:colOff>
                    <xdr:row>165</xdr:row>
                    <xdr:rowOff>133350</xdr:rowOff>
                  </from>
                  <to>
                    <xdr:col>23</xdr:col>
                    <xdr:colOff>2371725</xdr:colOff>
                    <xdr:row>167</xdr:row>
                    <xdr:rowOff>28575</xdr:rowOff>
                  </to>
                </anchor>
              </controlPr>
            </control>
          </mc:Choice>
        </mc:AlternateContent>
        <mc:AlternateContent xmlns:mc="http://schemas.openxmlformats.org/markup-compatibility/2006">
          <mc:Choice Requires="x14">
            <control shapeId="9193" r:id="rId741" name="Check Box 3049">
              <controlPr defaultSize="0" autoFill="0" autoLine="0" autoPict="0">
                <anchor moveWithCells="1">
                  <from>
                    <xdr:col>23</xdr:col>
                    <xdr:colOff>2057400</xdr:colOff>
                    <xdr:row>166</xdr:row>
                    <xdr:rowOff>114300</xdr:rowOff>
                  </from>
                  <to>
                    <xdr:col>23</xdr:col>
                    <xdr:colOff>2362200</xdr:colOff>
                    <xdr:row>168</xdr:row>
                    <xdr:rowOff>9525</xdr:rowOff>
                  </to>
                </anchor>
              </controlPr>
            </control>
          </mc:Choice>
        </mc:AlternateContent>
        <mc:AlternateContent xmlns:mc="http://schemas.openxmlformats.org/markup-compatibility/2006">
          <mc:Choice Requires="x14">
            <control shapeId="9194" r:id="rId742" name="Check Box 3050">
              <controlPr defaultSize="0" autoFill="0" autoLine="0" autoPict="0">
                <anchor moveWithCells="1">
                  <from>
                    <xdr:col>23</xdr:col>
                    <xdr:colOff>2038350</xdr:colOff>
                    <xdr:row>167</xdr:row>
                    <xdr:rowOff>104775</xdr:rowOff>
                  </from>
                  <to>
                    <xdr:col>23</xdr:col>
                    <xdr:colOff>2343150</xdr:colOff>
                    <xdr:row>169</xdr:row>
                    <xdr:rowOff>0</xdr:rowOff>
                  </to>
                </anchor>
              </controlPr>
            </control>
          </mc:Choice>
        </mc:AlternateContent>
        <mc:AlternateContent xmlns:mc="http://schemas.openxmlformats.org/markup-compatibility/2006">
          <mc:Choice Requires="x14">
            <control shapeId="9195" r:id="rId743" name="Check Box 3051">
              <controlPr defaultSize="0" autoFill="0" autoLine="0" autoPict="0">
                <anchor moveWithCells="1">
                  <from>
                    <xdr:col>23</xdr:col>
                    <xdr:colOff>2076450</xdr:colOff>
                    <xdr:row>168</xdr:row>
                    <xdr:rowOff>133350</xdr:rowOff>
                  </from>
                  <to>
                    <xdr:col>23</xdr:col>
                    <xdr:colOff>2381250</xdr:colOff>
                    <xdr:row>170</xdr:row>
                    <xdr:rowOff>28575</xdr:rowOff>
                  </to>
                </anchor>
              </controlPr>
            </control>
          </mc:Choice>
        </mc:AlternateContent>
        <mc:AlternateContent xmlns:mc="http://schemas.openxmlformats.org/markup-compatibility/2006">
          <mc:Choice Requires="x14">
            <control shapeId="9196" r:id="rId744" name="Check Box 3052">
              <controlPr defaultSize="0" autoFill="0" autoLine="0" autoPict="0">
                <anchor moveWithCells="1">
                  <from>
                    <xdr:col>23</xdr:col>
                    <xdr:colOff>2076450</xdr:colOff>
                    <xdr:row>169</xdr:row>
                    <xdr:rowOff>142875</xdr:rowOff>
                  </from>
                  <to>
                    <xdr:col>23</xdr:col>
                    <xdr:colOff>2381250</xdr:colOff>
                    <xdr:row>171</xdr:row>
                    <xdr:rowOff>38100</xdr:rowOff>
                  </to>
                </anchor>
              </controlPr>
            </control>
          </mc:Choice>
        </mc:AlternateContent>
        <mc:AlternateContent xmlns:mc="http://schemas.openxmlformats.org/markup-compatibility/2006">
          <mc:Choice Requires="x14">
            <control shapeId="9197" r:id="rId745" name="Check Box 3053">
              <controlPr defaultSize="0" autoFill="0" autoLine="0" autoPict="0">
                <anchor moveWithCells="1">
                  <from>
                    <xdr:col>23</xdr:col>
                    <xdr:colOff>2076450</xdr:colOff>
                    <xdr:row>170</xdr:row>
                    <xdr:rowOff>133350</xdr:rowOff>
                  </from>
                  <to>
                    <xdr:col>23</xdr:col>
                    <xdr:colOff>2381250</xdr:colOff>
                    <xdr:row>172</xdr:row>
                    <xdr:rowOff>28575</xdr:rowOff>
                  </to>
                </anchor>
              </controlPr>
            </control>
          </mc:Choice>
        </mc:AlternateContent>
        <mc:AlternateContent xmlns:mc="http://schemas.openxmlformats.org/markup-compatibility/2006">
          <mc:Choice Requires="x14">
            <control shapeId="9198" r:id="rId746" name="Check Box 3054">
              <controlPr defaultSize="0" autoFill="0" autoLine="0" autoPict="0">
                <anchor moveWithCells="1">
                  <from>
                    <xdr:col>23</xdr:col>
                    <xdr:colOff>2076450</xdr:colOff>
                    <xdr:row>171</xdr:row>
                    <xdr:rowOff>142875</xdr:rowOff>
                  </from>
                  <to>
                    <xdr:col>23</xdr:col>
                    <xdr:colOff>2381250</xdr:colOff>
                    <xdr:row>173</xdr:row>
                    <xdr:rowOff>38100</xdr:rowOff>
                  </to>
                </anchor>
              </controlPr>
            </control>
          </mc:Choice>
        </mc:AlternateContent>
        <mc:AlternateContent xmlns:mc="http://schemas.openxmlformats.org/markup-compatibility/2006">
          <mc:Choice Requires="x14">
            <control shapeId="9199" r:id="rId747" name="Check Box 3055">
              <controlPr defaultSize="0" autoFill="0" autoLine="0" autoPict="0">
                <anchor moveWithCells="1">
                  <from>
                    <xdr:col>23</xdr:col>
                    <xdr:colOff>2057400</xdr:colOff>
                    <xdr:row>172</xdr:row>
                    <xdr:rowOff>142875</xdr:rowOff>
                  </from>
                  <to>
                    <xdr:col>23</xdr:col>
                    <xdr:colOff>2362200</xdr:colOff>
                    <xdr:row>174</xdr:row>
                    <xdr:rowOff>38100</xdr:rowOff>
                  </to>
                </anchor>
              </controlPr>
            </control>
          </mc:Choice>
        </mc:AlternateContent>
        <mc:AlternateContent xmlns:mc="http://schemas.openxmlformats.org/markup-compatibility/2006">
          <mc:Choice Requires="x14">
            <control shapeId="9200" r:id="rId748" name="Check Box 3056">
              <controlPr defaultSize="0" autoFill="0" autoLine="0" autoPict="0">
                <anchor moveWithCells="1">
                  <from>
                    <xdr:col>23</xdr:col>
                    <xdr:colOff>2038350</xdr:colOff>
                    <xdr:row>173</xdr:row>
                    <xdr:rowOff>123825</xdr:rowOff>
                  </from>
                  <to>
                    <xdr:col>23</xdr:col>
                    <xdr:colOff>2343150</xdr:colOff>
                    <xdr:row>175</xdr:row>
                    <xdr:rowOff>19050</xdr:rowOff>
                  </to>
                </anchor>
              </controlPr>
            </control>
          </mc:Choice>
        </mc:AlternateContent>
        <mc:AlternateContent xmlns:mc="http://schemas.openxmlformats.org/markup-compatibility/2006">
          <mc:Choice Requires="x14">
            <control shapeId="9201" r:id="rId749" name="Check Box 3057">
              <controlPr defaultSize="0" autoFill="0" autoLine="0" autoPict="0">
                <anchor moveWithCells="1">
                  <from>
                    <xdr:col>23</xdr:col>
                    <xdr:colOff>2038350</xdr:colOff>
                    <xdr:row>174</xdr:row>
                    <xdr:rowOff>142875</xdr:rowOff>
                  </from>
                  <to>
                    <xdr:col>23</xdr:col>
                    <xdr:colOff>2343150</xdr:colOff>
                    <xdr:row>176</xdr:row>
                    <xdr:rowOff>38100</xdr:rowOff>
                  </to>
                </anchor>
              </controlPr>
            </control>
          </mc:Choice>
        </mc:AlternateContent>
        <mc:AlternateContent xmlns:mc="http://schemas.openxmlformats.org/markup-compatibility/2006">
          <mc:Choice Requires="x14">
            <control shapeId="9202" r:id="rId750" name="Check Box 3058">
              <controlPr defaultSize="0" autoFill="0" autoLine="0" autoPict="0">
                <anchor moveWithCells="1">
                  <from>
                    <xdr:col>23</xdr:col>
                    <xdr:colOff>2047875</xdr:colOff>
                    <xdr:row>175</xdr:row>
                    <xdr:rowOff>114300</xdr:rowOff>
                  </from>
                  <to>
                    <xdr:col>23</xdr:col>
                    <xdr:colOff>2352675</xdr:colOff>
                    <xdr:row>177</xdr:row>
                    <xdr:rowOff>9525</xdr:rowOff>
                  </to>
                </anchor>
              </controlPr>
            </control>
          </mc:Choice>
        </mc:AlternateContent>
        <mc:AlternateContent xmlns:mc="http://schemas.openxmlformats.org/markup-compatibility/2006">
          <mc:Choice Requires="x14">
            <control shapeId="9203" r:id="rId751" name="Check Box 3059">
              <controlPr defaultSize="0" autoFill="0" autoLine="0" autoPict="0">
                <anchor moveWithCells="1">
                  <from>
                    <xdr:col>23</xdr:col>
                    <xdr:colOff>2047875</xdr:colOff>
                    <xdr:row>176</xdr:row>
                    <xdr:rowOff>133350</xdr:rowOff>
                  </from>
                  <to>
                    <xdr:col>23</xdr:col>
                    <xdr:colOff>2352675</xdr:colOff>
                    <xdr:row>178</xdr:row>
                    <xdr:rowOff>28575</xdr:rowOff>
                  </to>
                </anchor>
              </controlPr>
            </control>
          </mc:Choice>
        </mc:AlternateContent>
        <mc:AlternateContent xmlns:mc="http://schemas.openxmlformats.org/markup-compatibility/2006">
          <mc:Choice Requires="x14">
            <control shapeId="9204" r:id="rId752" name="Check Box 3060">
              <controlPr defaultSize="0" autoFill="0" autoLine="0" autoPict="0">
                <anchor moveWithCells="1">
                  <from>
                    <xdr:col>23</xdr:col>
                    <xdr:colOff>2076450</xdr:colOff>
                    <xdr:row>177</xdr:row>
                    <xdr:rowOff>152400</xdr:rowOff>
                  </from>
                  <to>
                    <xdr:col>23</xdr:col>
                    <xdr:colOff>2381250</xdr:colOff>
                    <xdr:row>179</xdr:row>
                    <xdr:rowOff>57150</xdr:rowOff>
                  </to>
                </anchor>
              </controlPr>
            </control>
          </mc:Choice>
        </mc:AlternateContent>
        <mc:AlternateContent xmlns:mc="http://schemas.openxmlformats.org/markup-compatibility/2006">
          <mc:Choice Requires="x14">
            <control shapeId="9205" r:id="rId753" name="Check Box 3061">
              <controlPr defaultSize="0" autoFill="0" autoLine="0" autoPict="0">
                <anchor moveWithCells="1">
                  <from>
                    <xdr:col>23</xdr:col>
                    <xdr:colOff>2057400</xdr:colOff>
                    <xdr:row>178</xdr:row>
                    <xdr:rowOff>123825</xdr:rowOff>
                  </from>
                  <to>
                    <xdr:col>23</xdr:col>
                    <xdr:colOff>2362200</xdr:colOff>
                    <xdr:row>180</xdr:row>
                    <xdr:rowOff>19050</xdr:rowOff>
                  </to>
                </anchor>
              </controlPr>
            </control>
          </mc:Choice>
        </mc:AlternateContent>
        <mc:AlternateContent xmlns:mc="http://schemas.openxmlformats.org/markup-compatibility/2006">
          <mc:Choice Requires="x14">
            <control shapeId="9206" r:id="rId754" name="Check Box 3062">
              <controlPr defaultSize="0" autoFill="0" autoLine="0" autoPict="0">
                <anchor moveWithCells="1">
                  <from>
                    <xdr:col>23</xdr:col>
                    <xdr:colOff>2085975</xdr:colOff>
                    <xdr:row>179</xdr:row>
                    <xdr:rowOff>142875</xdr:rowOff>
                  </from>
                  <to>
                    <xdr:col>23</xdr:col>
                    <xdr:colOff>2390775</xdr:colOff>
                    <xdr:row>181</xdr:row>
                    <xdr:rowOff>38100</xdr:rowOff>
                  </to>
                </anchor>
              </controlPr>
            </control>
          </mc:Choice>
        </mc:AlternateContent>
        <mc:AlternateContent xmlns:mc="http://schemas.openxmlformats.org/markup-compatibility/2006">
          <mc:Choice Requires="x14">
            <control shapeId="9207" r:id="rId755" name="Check Box 3063">
              <controlPr defaultSize="0" autoFill="0" autoLine="0" autoPict="0">
                <anchor moveWithCells="1">
                  <from>
                    <xdr:col>23</xdr:col>
                    <xdr:colOff>2085975</xdr:colOff>
                    <xdr:row>180</xdr:row>
                    <xdr:rowOff>133350</xdr:rowOff>
                  </from>
                  <to>
                    <xdr:col>23</xdr:col>
                    <xdr:colOff>2390775</xdr:colOff>
                    <xdr:row>182</xdr:row>
                    <xdr:rowOff>28575</xdr:rowOff>
                  </to>
                </anchor>
              </controlPr>
            </control>
          </mc:Choice>
        </mc:AlternateContent>
        <mc:AlternateContent xmlns:mc="http://schemas.openxmlformats.org/markup-compatibility/2006">
          <mc:Choice Requires="x14">
            <control shapeId="9208" r:id="rId756" name="Check Box 3064">
              <controlPr defaultSize="0" autoFill="0" autoLine="0" autoPict="0">
                <anchor moveWithCells="1">
                  <from>
                    <xdr:col>23</xdr:col>
                    <xdr:colOff>2085975</xdr:colOff>
                    <xdr:row>181</xdr:row>
                    <xdr:rowOff>123825</xdr:rowOff>
                  </from>
                  <to>
                    <xdr:col>23</xdr:col>
                    <xdr:colOff>2390775</xdr:colOff>
                    <xdr:row>183</xdr:row>
                    <xdr:rowOff>19050</xdr:rowOff>
                  </to>
                </anchor>
              </controlPr>
            </control>
          </mc:Choice>
        </mc:AlternateContent>
        <mc:AlternateContent xmlns:mc="http://schemas.openxmlformats.org/markup-compatibility/2006">
          <mc:Choice Requires="x14">
            <control shapeId="9209" r:id="rId757" name="Check Box 3065">
              <controlPr defaultSize="0" autoFill="0" autoLine="0" autoPict="0">
                <anchor moveWithCells="1">
                  <from>
                    <xdr:col>23</xdr:col>
                    <xdr:colOff>2066925</xdr:colOff>
                    <xdr:row>182</xdr:row>
                    <xdr:rowOff>123825</xdr:rowOff>
                  </from>
                  <to>
                    <xdr:col>23</xdr:col>
                    <xdr:colOff>2371725</xdr:colOff>
                    <xdr:row>184</xdr:row>
                    <xdr:rowOff>19050</xdr:rowOff>
                  </to>
                </anchor>
              </controlPr>
            </control>
          </mc:Choice>
        </mc:AlternateContent>
        <mc:AlternateContent xmlns:mc="http://schemas.openxmlformats.org/markup-compatibility/2006">
          <mc:Choice Requires="x14">
            <control shapeId="9210" r:id="rId758" name="Check Box 3066">
              <controlPr defaultSize="0" autoFill="0" autoLine="0" autoPict="0">
                <anchor moveWithCells="1">
                  <from>
                    <xdr:col>23</xdr:col>
                    <xdr:colOff>2076450</xdr:colOff>
                    <xdr:row>183</xdr:row>
                    <xdr:rowOff>133350</xdr:rowOff>
                  </from>
                  <to>
                    <xdr:col>23</xdr:col>
                    <xdr:colOff>2381250</xdr:colOff>
                    <xdr:row>185</xdr:row>
                    <xdr:rowOff>28575</xdr:rowOff>
                  </to>
                </anchor>
              </controlPr>
            </control>
          </mc:Choice>
        </mc:AlternateContent>
        <mc:AlternateContent xmlns:mc="http://schemas.openxmlformats.org/markup-compatibility/2006">
          <mc:Choice Requires="x14">
            <control shapeId="9211" r:id="rId759" name="Check Box 3067">
              <controlPr defaultSize="0" autoFill="0" autoLine="0" autoPict="0">
                <anchor moveWithCells="1">
                  <from>
                    <xdr:col>23</xdr:col>
                    <xdr:colOff>2057400</xdr:colOff>
                    <xdr:row>184</xdr:row>
                    <xdr:rowOff>152400</xdr:rowOff>
                  </from>
                  <to>
                    <xdr:col>23</xdr:col>
                    <xdr:colOff>2362200</xdr:colOff>
                    <xdr:row>186</xdr:row>
                    <xdr:rowOff>57150</xdr:rowOff>
                  </to>
                </anchor>
              </controlPr>
            </control>
          </mc:Choice>
        </mc:AlternateContent>
        <mc:AlternateContent xmlns:mc="http://schemas.openxmlformats.org/markup-compatibility/2006">
          <mc:Choice Requires="x14">
            <control shapeId="9212" r:id="rId760" name="Check Box 3068">
              <controlPr defaultSize="0" autoFill="0" autoLine="0" autoPict="0">
                <anchor moveWithCells="1">
                  <from>
                    <xdr:col>23</xdr:col>
                    <xdr:colOff>2066925</xdr:colOff>
                    <xdr:row>185</xdr:row>
                    <xdr:rowOff>152400</xdr:rowOff>
                  </from>
                  <to>
                    <xdr:col>23</xdr:col>
                    <xdr:colOff>2371725</xdr:colOff>
                    <xdr:row>187</xdr:row>
                    <xdr:rowOff>57150</xdr:rowOff>
                  </to>
                </anchor>
              </controlPr>
            </control>
          </mc:Choice>
        </mc:AlternateContent>
        <mc:AlternateContent xmlns:mc="http://schemas.openxmlformats.org/markup-compatibility/2006">
          <mc:Choice Requires="x14">
            <control shapeId="9213" r:id="rId761" name="Check Box 3069">
              <controlPr defaultSize="0" autoFill="0" autoLine="0" autoPict="0">
                <anchor moveWithCells="1">
                  <from>
                    <xdr:col>23</xdr:col>
                    <xdr:colOff>2076450</xdr:colOff>
                    <xdr:row>186</xdr:row>
                    <xdr:rowOff>152400</xdr:rowOff>
                  </from>
                  <to>
                    <xdr:col>23</xdr:col>
                    <xdr:colOff>2381250</xdr:colOff>
                    <xdr:row>188</xdr:row>
                    <xdr:rowOff>57150</xdr:rowOff>
                  </to>
                </anchor>
              </controlPr>
            </control>
          </mc:Choice>
        </mc:AlternateContent>
        <mc:AlternateContent xmlns:mc="http://schemas.openxmlformats.org/markup-compatibility/2006">
          <mc:Choice Requires="x14">
            <control shapeId="9214" r:id="rId762" name="Check Box 3070">
              <controlPr defaultSize="0" autoFill="0" autoLine="0" autoPict="0">
                <anchor moveWithCells="1">
                  <from>
                    <xdr:col>23</xdr:col>
                    <xdr:colOff>2085975</xdr:colOff>
                    <xdr:row>187</xdr:row>
                    <xdr:rowOff>133350</xdr:rowOff>
                  </from>
                  <to>
                    <xdr:col>23</xdr:col>
                    <xdr:colOff>2390775</xdr:colOff>
                    <xdr:row>189</xdr:row>
                    <xdr:rowOff>28575</xdr:rowOff>
                  </to>
                </anchor>
              </controlPr>
            </control>
          </mc:Choice>
        </mc:AlternateContent>
        <mc:AlternateContent xmlns:mc="http://schemas.openxmlformats.org/markup-compatibility/2006">
          <mc:Choice Requires="x14">
            <control shapeId="9215" r:id="rId763" name="Check Box 3071">
              <controlPr defaultSize="0" autoFill="0" autoLine="0" autoPict="0">
                <anchor moveWithCells="1">
                  <from>
                    <xdr:col>23</xdr:col>
                    <xdr:colOff>2085975</xdr:colOff>
                    <xdr:row>188</xdr:row>
                    <xdr:rowOff>133350</xdr:rowOff>
                  </from>
                  <to>
                    <xdr:col>23</xdr:col>
                    <xdr:colOff>2390775</xdr:colOff>
                    <xdr:row>190</xdr:row>
                    <xdr:rowOff>28575</xdr:rowOff>
                  </to>
                </anchor>
              </controlPr>
            </control>
          </mc:Choice>
        </mc:AlternateContent>
        <mc:AlternateContent xmlns:mc="http://schemas.openxmlformats.org/markup-compatibility/2006">
          <mc:Choice Requires="x14">
            <control shapeId="9216" r:id="rId764" name="Check Box 3072">
              <controlPr defaultSize="0" autoFill="0" autoLine="0" autoPict="0">
                <anchor moveWithCells="1">
                  <from>
                    <xdr:col>23</xdr:col>
                    <xdr:colOff>2066925</xdr:colOff>
                    <xdr:row>189</xdr:row>
                    <xdr:rowOff>114300</xdr:rowOff>
                  </from>
                  <to>
                    <xdr:col>23</xdr:col>
                    <xdr:colOff>2371725</xdr:colOff>
                    <xdr:row>191</xdr:row>
                    <xdr:rowOff>9525</xdr:rowOff>
                  </to>
                </anchor>
              </controlPr>
            </control>
          </mc:Choice>
        </mc:AlternateContent>
        <mc:AlternateContent xmlns:mc="http://schemas.openxmlformats.org/markup-compatibility/2006">
          <mc:Choice Requires="x14">
            <control shapeId="9217" r:id="rId765" name="Check Box 3073">
              <controlPr defaultSize="0" autoFill="0" autoLine="0" autoPict="0">
                <anchor moveWithCells="1">
                  <from>
                    <xdr:col>23</xdr:col>
                    <xdr:colOff>2057400</xdr:colOff>
                    <xdr:row>190</xdr:row>
                    <xdr:rowOff>123825</xdr:rowOff>
                  </from>
                  <to>
                    <xdr:col>23</xdr:col>
                    <xdr:colOff>2362200</xdr:colOff>
                    <xdr:row>192</xdr:row>
                    <xdr:rowOff>19050</xdr:rowOff>
                  </to>
                </anchor>
              </controlPr>
            </control>
          </mc:Choice>
        </mc:AlternateContent>
        <mc:AlternateContent xmlns:mc="http://schemas.openxmlformats.org/markup-compatibility/2006">
          <mc:Choice Requires="x14">
            <control shapeId="9218" r:id="rId766" name="Check Box 3074">
              <controlPr defaultSize="0" autoFill="0" autoLine="0" autoPict="0">
                <anchor moveWithCells="1">
                  <from>
                    <xdr:col>25</xdr:col>
                    <xdr:colOff>2066925</xdr:colOff>
                    <xdr:row>118</xdr:row>
                    <xdr:rowOff>123825</xdr:rowOff>
                  </from>
                  <to>
                    <xdr:col>26</xdr:col>
                    <xdr:colOff>0</xdr:colOff>
                    <xdr:row>120</xdr:row>
                    <xdr:rowOff>19050</xdr:rowOff>
                  </to>
                </anchor>
              </controlPr>
            </control>
          </mc:Choice>
        </mc:AlternateContent>
        <mc:AlternateContent xmlns:mc="http://schemas.openxmlformats.org/markup-compatibility/2006">
          <mc:Choice Requires="x14">
            <control shapeId="9220" r:id="rId767" name="Check Box 3076">
              <controlPr defaultSize="0" autoFill="0" autoLine="0" autoPict="0">
                <anchor moveWithCells="1">
                  <from>
                    <xdr:col>25</xdr:col>
                    <xdr:colOff>2066925</xdr:colOff>
                    <xdr:row>119</xdr:row>
                    <xdr:rowOff>123825</xdr:rowOff>
                  </from>
                  <to>
                    <xdr:col>26</xdr:col>
                    <xdr:colOff>0</xdr:colOff>
                    <xdr:row>121</xdr:row>
                    <xdr:rowOff>19050</xdr:rowOff>
                  </to>
                </anchor>
              </controlPr>
            </control>
          </mc:Choice>
        </mc:AlternateContent>
        <mc:AlternateContent xmlns:mc="http://schemas.openxmlformats.org/markup-compatibility/2006">
          <mc:Choice Requires="x14">
            <control shapeId="9222" r:id="rId768" name="Check Box 3078">
              <controlPr defaultSize="0" autoFill="0" autoLine="0" autoPict="0">
                <anchor moveWithCells="1">
                  <from>
                    <xdr:col>25</xdr:col>
                    <xdr:colOff>2066925</xdr:colOff>
                    <xdr:row>120</xdr:row>
                    <xdr:rowOff>123825</xdr:rowOff>
                  </from>
                  <to>
                    <xdr:col>26</xdr:col>
                    <xdr:colOff>0</xdr:colOff>
                    <xdr:row>122</xdr:row>
                    <xdr:rowOff>19050</xdr:rowOff>
                  </to>
                </anchor>
              </controlPr>
            </control>
          </mc:Choice>
        </mc:AlternateContent>
        <mc:AlternateContent xmlns:mc="http://schemas.openxmlformats.org/markup-compatibility/2006">
          <mc:Choice Requires="x14">
            <control shapeId="9224" r:id="rId769" name="Check Box 3080">
              <controlPr defaultSize="0" autoFill="0" autoLine="0" autoPict="0">
                <anchor moveWithCells="1">
                  <from>
                    <xdr:col>25</xdr:col>
                    <xdr:colOff>2066925</xdr:colOff>
                    <xdr:row>121</xdr:row>
                    <xdr:rowOff>123825</xdr:rowOff>
                  </from>
                  <to>
                    <xdr:col>26</xdr:col>
                    <xdr:colOff>0</xdr:colOff>
                    <xdr:row>123</xdr:row>
                    <xdr:rowOff>19050</xdr:rowOff>
                  </to>
                </anchor>
              </controlPr>
            </control>
          </mc:Choice>
        </mc:AlternateContent>
        <mc:AlternateContent xmlns:mc="http://schemas.openxmlformats.org/markup-compatibility/2006">
          <mc:Choice Requires="x14">
            <control shapeId="9226" r:id="rId770" name="Check Box 3082">
              <controlPr defaultSize="0" autoFill="0" autoLine="0" autoPict="0">
                <anchor moveWithCells="1">
                  <from>
                    <xdr:col>25</xdr:col>
                    <xdr:colOff>2076450</xdr:colOff>
                    <xdr:row>146</xdr:row>
                    <xdr:rowOff>152400</xdr:rowOff>
                  </from>
                  <to>
                    <xdr:col>26</xdr:col>
                    <xdr:colOff>9525</xdr:colOff>
                    <xdr:row>148</xdr:row>
                    <xdr:rowOff>57150</xdr:rowOff>
                  </to>
                </anchor>
              </controlPr>
            </control>
          </mc:Choice>
        </mc:AlternateContent>
        <mc:AlternateContent xmlns:mc="http://schemas.openxmlformats.org/markup-compatibility/2006">
          <mc:Choice Requires="x14">
            <control shapeId="9230" r:id="rId771" name="Check Box 3086">
              <controlPr defaultSize="0" autoFill="0" autoLine="0" autoPict="0">
                <anchor moveWithCells="1">
                  <from>
                    <xdr:col>14</xdr:col>
                    <xdr:colOff>133350</xdr:colOff>
                    <xdr:row>207</xdr:row>
                    <xdr:rowOff>0</xdr:rowOff>
                  </from>
                  <to>
                    <xdr:col>14</xdr:col>
                    <xdr:colOff>447675</xdr:colOff>
                    <xdr:row>208</xdr:row>
                    <xdr:rowOff>66675</xdr:rowOff>
                  </to>
                </anchor>
              </controlPr>
            </control>
          </mc:Choice>
        </mc:AlternateContent>
        <mc:AlternateContent xmlns:mc="http://schemas.openxmlformats.org/markup-compatibility/2006">
          <mc:Choice Requires="x14">
            <control shapeId="9232" r:id="rId772" name="Check Box 3088">
              <controlPr defaultSize="0" autoFill="0" autoLine="0" autoPict="0">
                <anchor moveWithCells="1">
                  <from>
                    <xdr:col>1</xdr:col>
                    <xdr:colOff>161925</xdr:colOff>
                    <xdr:row>35</xdr:row>
                    <xdr:rowOff>142875</xdr:rowOff>
                  </from>
                  <to>
                    <xdr:col>1</xdr:col>
                    <xdr:colOff>466725</xdr:colOff>
                    <xdr:row>37</xdr:row>
                    <xdr:rowOff>38100</xdr:rowOff>
                  </to>
                </anchor>
              </controlPr>
            </control>
          </mc:Choice>
        </mc:AlternateContent>
        <mc:AlternateContent xmlns:mc="http://schemas.openxmlformats.org/markup-compatibility/2006">
          <mc:Choice Requires="x14">
            <control shapeId="9233" r:id="rId773" name="Check Box 3089">
              <controlPr defaultSize="0" autoFill="0" autoLine="0" autoPict="0">
                <anchor moveWithCells="1">
                  <from>
                    <xdr:col>1</xdr:col>
                    <xdr:colOff>161925</xdr:colOff>
                    <xdr:row>36</xdr:row>
                    <xdr:rowOff>133350</xdr:rowOff>
                  </from>
                  <to>
                    <xdr:col>1</xdr:col>
                    <xdr:colOff>466725</xdr:colOff>
                    <xdr:row>38</xdr:row>
                    <xdr:rowOff>28575</xdr:rowOff>
                  </to>
                </anchor>
              </controlPr>
            </control>
          </mc:Choice>
        </mc:AlternateContent>
        <mc:AlternateContent xmlns:mc="http://schemas.openxmlformats.org/markup-compatibility/2006">
          <mc:Choice Requires="x14">
            <control shapeId="9238" r:id="rId774" name="Check Box 3094">
              <controlPr defaultSize="0" autoFill="0" autoLine="0" autoPict="0">
                <anchor moveWithCells="1">
                  <from>
                    <xdr:col>1</xdr:col>
                    <xdr:colOff>152400</xdr:colOff>
                    <xdr:row>42</xdr:row>
                    <xdr:rowOff>152400</xdr:rowOff>
                  </from>
                  <to>
                    <xdr:col>1</xdr:col>
                    <xdr:colOff>457200</xdr:colOff>
                    <xdr:row>44</xdr:row>
                    <xdr:rowOff>38100</xdr:rowOff>
                  </to>
                </anchor>
              </controlPr>
            </control>
          </mc:Choice>
        </mc:AlternateContent>
        <mc:AlternateContent xmlns:mc="http://schemas.openxmlformats.org/markup-compatibility/2006">
          <mc:Choice Requires="x14">
            <control shapeId="9239" r:id="rId775" name="Check Box 3095">
              <controlPr defaultSize="0" autoFill="0" autoLine="0" autoPict="0">
                <anchor moveWithCells="1">
                  <from>
                    <xdr:col>1</xdr:col>
                    <xdr:colOff>152400</xdr:colOff>
                    <xdr:row>41</xdr:row>
                    <xdr:rowOff>152400</xdr:rowOff>
                  </from>
                  <to>
                    <xdr:col>1</xdr:col>
                    <xdr:colOff>457200</xdr:colOff>
                    <xdr:row>43</xdr:row>
                    <xdr:rowOff>38100</xdr:rowOff>
                  </to>
                </anchor>
              </controlPr>
            </control>
          </mc:Choice>
        </mc:AlternateContent>
        <mc:AlternateContent xmlns:mc="http://schemas.openxmlformats.org/markup-compatibility/2006">
          <mc:Choice Requires="x14">
            <control shapeId="9240" r:id="rId776" name="Check Box 3096">
              <controlPr defaultSize="0" autoFill="0" autoLine="0" autoPict="0">
                <anchor moveWithCells="1">
                  <from>
                    <xdr:col>1</xdr:col>
                    <xdr:colOff>152400</xdr:colOff>
                    <xdr:row>43</xdr:row>
                    <xdr:rowOff>152400</xdr:rowOff>
                  </from>
                  <to>
                    <xdr:col>1</xdr:col>
                    <xdr:colOff>457200</xdr:colOff>
                    <xdr:row>45</xdr:row>
                    <xdr:rowOff>57150</xdr:rowOff>
                  </to>
                </anchor>
              </controlPr>
            </control>
          </mc:Choice>
        </mc:AlternateContent>
        <mc:AlternateContent xmlns:mc="http://schemas.openxmlformats.org/markup-compatibility/2006">
          <mc:Choice Requires="x14">
            <control shapeId="9241" r:id="rId777" name="Check Box 3097">
              <controlPr defaultSize="0" autoFill="0" autoLine="0" autoPict="0">
                <anchor moveWithCells="1">
                  <from>
                    <xdr:col>1</xdr:col>
                    <xdr:colOff>152400</xdr:colOff>
                    <xdr:row>44</xdr:row>
                    <xdr:rowOff>152400</xdr:rowOff>
                  </from>
                  <to>
                    <xdr:col>1</xdr:col>
                    <xdr:colOff>457200</xdr:colOff>
                    <xdr:row>46</xdr:row>
                    <xdr:rowOff>57150</xdr:rowOff>
                  </to>
                </anchor>
              </controlPr>
            </control>
          </mc:Choice>
        </mc:AlternateContent>
        <mc:AlternateContent xmlns:mc="http://schemas.openxmlformats.org/markup-compatibility/2006">
          <mc:Choice Requires="x14">
            <control shapeId="9242" r:id="rId778" name="Check Box 3098">
              <controlPr defaultSize="0" autoFill="0" autoLine="0" autoPict="0">
                <anchor moveWithCells="1">
                  <from>
                    <xdr:col>1</xdr:col>
                    <xdr:colOff>152400</xdr:colOff>
                    <xdr:row>45</xdr:row>
                    <xdr:rowOff>152400</xdr:rowOff>
                  </from>
                  <to>
                    <xdr:col>1</xdr:col>
                    <xdr:colOff>457200</xdr:colOff>
                    <xdr:row>47</xdr:row>
                    <xdr:rowOff>57150</xdr:rowOff>
                  </to>
                </anchor>
              </controlPr>
            </control>
          </mc:Choice>
        </mc:AlternateContent>
        <mc:AlternateContent xmlns:mc="http://schemas.openxmlformats.org/markup-compatibility/2006">
          <mc:Choice Requires="x14">
            <control shapeId="9243" r:id="rId779" name="Check Box 3099">
              <controlPr defaultSize="0" autoFill="0" autoLine="0" autoPict="0">
                <anchor moveWithCells="1">
                  <from>
                    <xdr:col>1</xdr:col>
                    <xdr:colOff>152400</xdr:colOff>
                    <xdr:row>46</xdr:row>
                    <xdr:rowOff>152400</xdr:rowOff>
                  </from>
                  <to>
                    <xdr:col>1</xdr:col>
                    <xdr:colOff>457200</xdr:colOff>
                    <xdr:row>48</xdr:row>
                    <xdr:rowOff>57150</xdr:rowOff>
                  </to>
                </anchor>
              </controlPr>
            </control>
          </mc:Choice>
        </mc:AlternateContent>
        <mc:AlternateContent xmlns:mc="http://schemas.openxmlformats.org/markup-compatibility/2006">
          <mc:Choice Requires="x14">
            <control shapeId="9244" r:id="rId780" name="Check Box 3100">
              <controlPr defaultSize="0" autoFill="0" autoLine="0" autoPict="0">
                <anchor moveWithCells="1">
                  <from>
                    <xdr:col>1</xdr:col>
                    <xdr:colOff>152400</xdr:colOff>
                    <xdr:row>47</xdr:row>
                    <xdr:rowOff>152400</xdr:rowOff>
                  </from>
                  <to>
                    <xdr:col>1</xdr:col>
                    <xdr:colOff>457200</xdr:colOff>
                    <xdr:row>49</xdr:row>
                    <xdr:rowOff>57150</xdr:rowOff>
                  </to>
                </anchor>
              </controlPr>
            </control>
          </mc:Choice>
        </mc:AlternateContent>
        <mc:AlternateContent xmlns:mc="http://schemas.openxmlformats.org/markup-compatibility/2006">
          <mc:Choice Requires="x14">
            <control shapeId="9245" r:id="rId781" name="Check Box 3101">
              <controlPr defaultSize="0" autoFill="0" autoLine="0" autoPict="0">
                <anchor moveWithCells="1">
                  <from>
                    <xdr:col>1</xdr:col>
                    <xdr:colOff>152400</xdr:colOff>
                    <xdr:row>48</xdr:row>
                    <xdr:rowOff>152400</xdr:rowOff>
                  </from>
                  <to>
                    <xdr:col>1</xdr:col>
                    <xdr:colOff>457200</xdr:colOff>
                    <xdr:row>50</xdr:row>
                    <xdr:rowOff>57150</xdr:rowOff>
                  </to>
                </anchor>
              </controlPr>
            </control>
          </mc:Choice>
        </mc:AlternateContent>
        <mc:AlternateContent xmlns:mc="http://schemas.openxmlformats.org/markup-compatibility/2006">
          <mc:Choice Requires="x14">
            <control shapeId="9246" r:id="rId782" name="Check Box 3102">
              <controlPr defaultSize="0" autoFill="0" autoLine="0" autoPict="0">
                <anchor moveWithCells="1">
                  <from>
                    <xdr:col>1</xdr:col>
                    <xdr:colOff>152400</xdr:colOff>
                    <xdr:row>49</xdr:row>
                    <xdr:rowOff>152400</xdr:rowOff>
                  </from>
                  <to>
                    <xdr:col>1</xdr:col>
                    <xdr:colOff>457200</xdr:colOff>
                    <xdr:row>51</xdr:row>
                    <xdr:rowOff>57150</xdr:rowOff>
                  </to>
                </anchor>
              </controlPr>
            </control>
          </mc:Choice>
        </mc:AlternateContent>
        <mc:AlternateContent xmlns:mc="http://schemas.openxmlformats.org/markup-compatibility/2006">
          <mc:Choice Requires="x14">
            <control shapeId="9247" r:id="rId783" name="Check Box 3103">
              <controlPr defaultSize="0" autoFill="0" autoLine="0" autoPict="0">
                <anchor moveWithCells="1">
                  <from>
                    <xdr:col>1</xdr:col>
                    <xdr:colOff>152400</xdr:colOff>
                    <xdr:row>50</xdr:row>
                    <xdr:rowOff>152400</xdr:rowOff>
                  </from>
                  <to>
                    <xdr:col>1</xdr:col>
                    <xdr:colOff>457200</xdr:colOff>
                    <xdr:row>52</xdr:row>
                    <xdr:rowOff>57150</xdr:rowOff>
                  </to>
                </anchor>
              </controlPr>
            </control>
          </mc:Choice>
        </mc:AlternateContent>
        <mc:AlternateContent xmlns:mc="http://schemas.openxmlformats.org/markup-compatibility/2006">
          <mc:Choice Requires="x14">
            <control shapeId="9248" r:id="rId784" name="Check Box 3104">
              <controlPr defaultSize="0" autoFill="0" autoLine="0" autoPict="0">
                <anchor moveWithCells="1">
                  <from>
                    <xdr:col>1</xdr:col>
                    <xdr:colOff>152400</xdr:colOff>
                    <xdr:row>51</xdr:row>
                    <xdr:rowOff>152400</xdr:rowOff>
                  </from>
                  <to>
                    <xdr:col>1</xdr:col>
                    <xdr:colOff>457200</xdr:colOff>
                    <xdr:row>53</xdr:row>
                    <xdr:rowOff>57150</xdr:rowOff>
                  </to>
                </anchor>
              </controlPr>
            </control>
          </mc:Choice>
        </mc:AlternateContent>
        <mc:AlternateContent xmlns:mc="http://schemas.openxmlformats.org/markup-compatibility/2006">
          <mc:Choice Requires="x14">
            <control shapeId="9249" r:id="rId785" name="Check Box 3105">
              <controlPr defaultSize="0" autoFill="0" autoLine="0" autoPict="0">
                <anchor moveWithCells="1">
                  <from>
                    <xdr:col>1</xdr:col>
                    <xdr:colOff>152400</xdr:colOff>
                    <xdr:row>52</xdr:row>
                    <xdr:rowOff>152400</xdr:rowOff>
                  </from>
                  <to>
                    <xdr:col>1</xdr:col>
                    <xdr:colOff>457200</xdr:colOff>
                    <xdr:row>54</xdr:row>
                    <xdr:rowOff>57150</xdr:rowOff>
                  </to>
                </anchor>
              </controlPr>
            </control>
          </mc:Choice>
        </mc:AlternateContent>
        <mc:AlternateContent xmlns:mc="http://schemas.openxmlformats.org/markup-compatibility/2006">
          <mc:Choice Requires="x14">
            <control shapeId="9250" r:id="rId786" name="Check Box 3106">
              <controlPr defaultSize="0" autoFill="0" autoLine="0" autoPict="0">
                <anchor moveWithCells="1">
                  <from>
                    <xdr:col>1</xdr:col>
                    <xdr:colOff>152400</xdr:colOff>
                    <xdr:row>53</xdr:row>
                    <xdr:rowOff>152400</xdr:rowOff>
                  </from>
                  <to>
                    <xdr:col>1</xdr:col>
                    <xdr:colOff>457200</xdr:colOff>
                    <xdr:row>55</xdr:row>
                    <xdr:rowOff>57150</xdr:rowOff>
                  </to>
                </anchor>
              </controlPr>
            </control>
          </mc:Choice>
        </mc:AlternateContent>
        <mc:AlternateContent xmlns:mc="http://schemas.openxmlformats.org/markup-compatibility/2006">
          <mc:Choice Requires="x14">
            <control shapeId="9251" r:id="rId787" name="Check Box 3107">
              <controlPr defaultSize="0" autoFill="0" autoLine="0" autoPict="0">
                <anchor moveWithCells="1">
                  <from>
                    <xdr:col>1</xdr:col>
                    <xdr:colOff>152400</xdr:colOff>
                    <xdr:row>54</xdr:row>
                    <xdr:rowOff>152400</xdr:rowOff>
                  </from>
                  <to>
                    <xdr:col>1</xdr:col>
                    <xdr:colOff>457200</xdr:colOff>
                    <xdr:row>56</xdr:row>
                    <xdr:rowOff>57150</xdr:rowOff>
                  </to>
                </anchor>
              </controlPr>
            </control>
          </mc:Choice>
        </mc:AlternateContent>
        <mc:AlternateContent xmlns:mc="http://schemas.openxmlformats.org/markup-compatibility/2006">
          <mc:Choice Requires="x14">
            <control shapeId="9252" r:id="rId788" name="Check Box 3108">
              <controlPr defaultSize="0" autoFill="0" autoLine="0" autoPict="0">
                <anchor moveWithCells="1">
                  <from>
                    <xdr:col>1</xdr:col>
                    <xdr:colOff>152400</xdr:colOff>
                    <xdr:row>55</xdr:row>
                    <xdr:rowOff>152400</xdr:rowOff>
                  </from>
                  <to>
                    <xdr:col>1</xdr:col>
                    <xdr:colOff>457200</xdr:colOff>
                    <xdr:row>57</xdr:row>
                    <xdr:rowOff>57150</xdr:rowOff>
                  </to>
                </anchor>
              </controlPr>
            </control>
          </mc:Choice>
        </mc:AlternateContent>
        <mc:AlternateContent xmlns:mc="http://schemas.openxmlformats.org/markup-compatibility/2006">
          <mc:Choice Requires="x14">
            <control shapeId="9253" r:id="rId789" name="Check Box 3109">
              <controlPr defaultSize="0" autoFill="0" autoLine="0" autoPict="0">
                <anchor moveWithCells="1">
                  <from>
                    <xdr:col>1</xdr:col>
                    <xdr:colOff>152400</xdr:colOff>
                    <xdr:row>56</xdr:row>
                    <xdr:rowOff>152400</xdr:rowOff>
                  </from>
                  <to>
                    <xdr:col>1</xdr:col>
                    <xdr:colOff>457200</xdr:colOff>
                    <xdr:row>58</xdr:row>
                    <xdr:rowOff>57150</xdr:rowOff>
                  </to>
                </anchor>
              </controlPr>
            </control>
          </mc:Choice>
        </mc:AlternateContent>
        <mc:AlternateContent xmlns:mc="http://schemas.openxmlformats.org/markup-compatibility/2006">
          <mc:Choice Requires="x14">
            <control shapeId="9254" r:id="rId790" name="Check Box 3110">
              <controlPr defaultSize="0" autoFill="0" autoLine="0" autoPict="0">
                <anchor moveWithCells="1">
                  <from>
                    <xdr:col>1</xdr:col>
                    <xdr:colOff>152400</xdr:colOff>
                    <xdr:row>57</xdr:row>
                    <xdr:rowOff>152400</xdr:rowOff>
                  </from>
                  <to>
                    <xdr:col>1</xdr:col>
                    <xdr:colOff>457200</xdr:colOff>
                    <xdr:row>59</xdr:row>
                    <xdr:rowOff>57150</xdr:rowOff>
                  </to>
                </anchor>
              </controlPr>
            </control>
          </mc:Choice>
        </mc:AlternateContent>
        <mc:AlternateContent xmlns:mc="http://schemas.openxmlformats.org/markup-compatibility/2006">
          <mc:Choice Requires="x14">
            <control shapeId="9255" r:id="rId791" name="Check Box 3111">
              <controlPr defaultSize="0" autoFill="0" autoLine="0" autoPict="0">
                <anchor moveWithCells="1">
                  <from>
                    <xdr:col>1</xdr:col>
                    <xdr:colOff>152400</xdr:colOff>
                    <xdr:row>58</xdr:row>
                    <xdr:rowOff>152400</xdr:rowOff>
                  </from>
                  <to>
                    <xdr:col>1</xdr:col>
                    <xdr:colOff>457200</xdr:colOff>
                    <xdr:row>60</xdr:row>
                    <xdr:rowOff>57150</xdr:rowOff>
                  </to>
                </anchor>
              </controlPr>
            </control>
          </mc:Choice>
        </mc:AlternateContent>
        <mc:AlternateContent xmlns:mc="http://schemas.openxmlformats.org/markup-compatibility/2006">
          <mc:Choice Requires="x14">
            <control shapeId="9256" r:id="rId792" name="Check Box 3112">
              <controlPr defaultSize="0" autoFill="0" autoLine="0" autoPict="0">
                <anchor moveWithCells="1">
                  <from>
                    <xdr:col>1</xdr:col>
                    <xdr:colOff>152400</xdr:colOff>
                    <xdr:row>59</xdr:row>
                    <xdr:rowOff>152400</xdr:rowOff>
                  </from>
                  <to>
                    <xdr:col>1</xdr:col>
                    <xdr:colOff>457200</xdr:colOff>
                    <xdr:row>61</xdr:row>
                    <xdr:rowOff>57150</xdr:rowOff>
                  </to>
                </anchor>
              </controlPr>
            </control>
          </mc:Choice>
        </mc:AlternateContent>
        <mc:AlternateContent xmlns:mc="http://schemas.openxmlformats.org/markup-compatibility/2006">
          <mc:Choice Requires="x14">
            <control shapeId="9257" r:id="rId793" name="Check Box 3113">
              <controlPr defaultSize="0" autoFill="0" autoLine="0" autoPict="0">
                <anchor moveWithCells="1">
                  <from>
                    <xdr:col>1</xdr:col>
                    <xdr:colOff>152400</xdr:colOff>
                    <xdr:row>60</xdr:row>
                    <xdr:rowOff>152400</xdr:rowOff>
                  </from>
                  <to>
                    <xdr:col>1</xdr:col>
                    <xdr:colOff>457200</xdr:colOff>
                    <xdr:row>62</xdr:row>
                    <xdr:rowOff>57150</xdr:rowOff>
                  </to>
                </anchor>
              </controlPr>
            </control>
          </mc:Choice>
        </mc:AlternateContent>
        <mc:AlternateContent xmlns:mc="http://schemas.openxmlformats.org/markup-compatibility/2006">
          <mc:Choice Requires="x14">
            <control shapeId="9258" r:id="rId794" name="Check Box 3114">
              <controlPr defaultSize="0" autoFill="0" autoLine="0" autoPict="0">
                <anchor moveWithCells="1">
                  <from>
                    <xdr:col>1</xdr:col>
                    <xdr:colOff>152400</xdr:colOff>
                    <xdr:row>61</xdr:row>
                    <xdr:rowOff>152400</xdr:rowOff>
                  </from>
                  <to>
                    <xdr:col>1</xdr:col>
                    <xdr:colOff>457200</xdr:colOff>
                    <xdr:row>63</xdr:row>
                    <xdr:rowOff>57150</xdr:rowOff>
                  </to>
                </anchor>
              </controlPr>
            </control>
          </mc:Choice>
        </mc:AlternateContent>
        <mc:AlternateContent xmlns:mc="http://schemas.openxmlformats.org/markup-compatibility/2006">
          <mc:Choice Requires="x14">
            <control shapeId="9259" r:id="rId795" name="Check Box 3115">
              <controlPr defaultSize="0" autoFill="0" autoLine="0" autoPict="0">
                <anchor moveWithCells="1">
                  <from>
                    <xdr:col>1</xdr:col>
                    <xdr:colOff>152400</xdr:colOff>
                    <xdr:row>62</xdr:row>
                    <xdr:rowOff>152400</xdr:rowOff>
                  </from>
                  <to>
                    <xdr:col>1</xdr:col>
                    <xdr:colOff>457200</xdr:colOff>
                    <xdr:row>64</xdr:row>
                    <xdr:rowOff>57150</xdr:rowOff>
                  </to>
                </anchor>
              </controlPr>
            </control>
          </mc:Choice>
        </mc:AlternateContent>
        <mc:AlternateContent xmlns:mc="http://schemas.openxmlformats.org/markup-compatibility/2006">
          <mc:Choice Requires="x14">
            <control shapeId="9260" r:id="rId796" name="Check Box 3116">
              <controlPr defaultSize="0" autoFill="0" autoLine="0" autoPict="0">
                <anchor moveWithCells="1">
                  <from>
                    <xdr:col>1</xdr:col>
                    <xdr:colOff>152400</xdr:colOff>
                    <xdr:row>63</xdr:row>
                    <xdr:rowOff>152400</xdr:rowOff>
                  </from>
                  <to>
                    <xdr:col>1</xdr:col>
                    <xdr:colOff>457200</xdr:colOff>
                    <xdr:row>65</xdr:row>
                    <xdr:rowOff>47625</xdr:rowOff>
                  </to>
                </anchor>
              </controlPr>
            </control>
          </mc:Choice>
        </mc:AlternateContent>
        <mc:AlternateContent xmlns:mc="http://schemas.openxmlformats.org/markup-compatibility/2006">
          <mc:Choice Requires="x14">
            <control shapeId="9261" r:id="rId797" name="Check Box 3117">
              <controlPr defaultSize="0" autoFill="0" autoLine="0" autoPict="0">
                <anchor moveWithCells="1">
                  <from>
                    <xdr:col>1</xdr:col>
                    <xdr:colOff>152400</xdr:colOff>
                    <xdr:row>64</xdr:row>
                    <xdr:rowOff>152400</xdr:rowOff>
                  </from>
                  <to>
                    <xdr:col>1</xdr:col>
                    <xdr:colOff>457200</xdr:colOff>
                    <xdr:row>66</xdr:row>
                    <xdr:rowOff>47625</xdr:rowOff>
                  </to>
                </anchor>
              </controlPr>
            </control>
          </mc:Choice>
        </mc:AlternateContent>
        <mc:AlternateContent xmlns:mc="http://schemas.openxmlformats.org/markup-compatibility/2006">
          <mc:Choice Requires="x14">
            <control shapeId="9262" r:id="rId798" name="Check Box 3118">
              <controlPr defaultSize="0" autoFill="0" autoLine="0" autoPict="0">
                <anchor moveWithCells="1">
                  <from>
                    <xdr:col>1</xdr:col>
                    <xdr:colOff>152400</xdr:colOff>
                    <xdr:row>65</xdr:row>
                    <xdr:rowOff>152400</xdr:rowOff>
                  </from>
                  <to>
                    <xdr:col>1</xdr:col>
                    <xdr:colOff>457200</xdr:colOff>
                    <xdr:row>67</xdr:row>
                    <xdr:rowOff>57150</xdr:rowOff>
                  </to>
                </anchor>
              </controlPr>
            </control>
          </mc:Choice>
        </mc:AlternateContent>
        <mc:AlternateContent xmlns:mc="http://schemas.openxmlformats.org/markup-compatibility/2006">
          <mc:Choice Requires="x14">
            <control shapeId="9263" r:id="rId799" name="Check Box 3119">
              <controlPr defaultSize="0" autoFill="0" autoLine="0" autoPict="0">
                <anchor moveWithCells="1">
                  <from>
                    <xdr:col>1</xdr:col>
                    <xdr:colOff>152400</xdr:colOff>
                    <xdr:row>66</xdr:row>
                    <xdr:rowOff>152400</xdr:rowOff>
                  </from>
                  <to>
                    <xdr:col>1</xdr:col>
                    <xdr:colOff>457200</xdr:colOff>
                    <xdr:row>68</xdr:row>
                    <xdr:rowOff>57150</xdr:rowOff>
                  </to>
                </anchor>
              </controlPr>
            </control>
          </mc:Choice>
        </mc:AlternateContent>
        <mc:AlternateContent xmlns:mc="http://schemas.openxmlformats.org/markup-compatibility/2006">
          <mc:Choice Requires="x14">
            <control shapeId="9264" r:id="rId800" name="Check Box 3120">
              <controlPr defaultSize="0" autoFill="0" autoLine="0" autoPict="0">
                <anchor moveWithCells="1">
                  <from>
                    <xdr:col>1</xdr:col>
                    <xdr:colOff>152400</xdr:colOff>
                    <xdr:row>67</xdr:row>
                    <xdr:rowOff>152400</xdr:rowOff>
                  </from>
                  <to>
                    <xdr:col>1</xdr:col>
                    <xdr:colOff>457200</xdr:colOff>
                    <xdr:row>69</xdr:row>
                    <xdr:rowOff>28575</xdr:rowOff>
                  </to>
                </anchor>
              </controlPr>
            </control>
          </mc:Choice>
        </mc:AlternateContent>
        <mc:AlternateContent xmlns:mc="http://schemas.openxmlformats.org/markup-compatibility/2006">
          <mc:Choice Requires="x14">
            <control shapeId="9265" r:id="rId801" name="Check Box 3121">
              <controlPr defaultSize="0" autoFill="0" autoLine="0" autoPict="0">
                <anchor moveWithCells="1">
                  <from>
                    <xdr:col>1</xdr:col>
                    <xdr:colOff>152400</xdr:colOff>
                    <xdr:row>68</xdr:row>
                    <xdr:rowOff>152400</xdr:rowOff>
                  </from>
                  <to>
                    <xdr:col>1</xdr:col>
                    <xdr:colOff>457200</xdr:colOff>
                    <xdr:row>70</xdr:row>
                    <xdr:rowOff>28575</xdr:rowOff>
                  </to>
                </anchor>
              </controlPr>
            </control>
          </mc:Choice>
        </mc:AlternateContent>
        <mc:AlternateContent xmlns:mc="http://schemas.openxmlformats.org/markup-compatibility/2006">
          <mc:Choice Requires="x14">
            <control shapeId="9266" r:id="rId802" name="Check Box 3122">
              <controlPr defaultSize="0" autoFill="0" autoLine="0" autoPict="0">
                <anchor moveWithCells="1">
                  <from>
                    <xdr:col>1</xdr:col>
                    <xdr:colOff>152400</xdr:colOff>
                    <xdr:row>69</xdr:row>
                    <xdr:rowOff>152400</xdr:rowOff>
                  </from>
                  <to>
                    <xdr:col>1</xdr:col>
                    <xdr:colOff>457200</xdr:colOff>
                    <xdr:row>71</xdr:row>
                    <xdr:rowOff>57150</xdr:rowOff>
                  </to>
                </anchor>
              </controlPr>
            </control>
          </mc:Choice>
        </mc:AlternateContent>
        <mc:AlternateContent xmlns:mc="http://schemas.openxmlformats.org/markup-compatibility/2006">
          <mc:Choice Requires="x14">
            <control shapeId="9267" r:id="rId803" name="Check Box 3123">
              <controlPr defaultSize="0" autoFill="0" autoLine="0" autoPict="0">
                <anchor moveWithCells="1">
                  <from>
                    <xdr:col>1</xdr:col>
                    <xdr:colOff>152400</xdr:colOff>
                    <xdr:row>70</xdr:row>
                    <xdr:rowOff>152400</xdr:rowOff>
                  </from>
                  <to>
                    <xdr:col>1</xdr:col>
                    <xdr:colOff>457200</xdr:colOff>
                    <xdr:row>72</xdr:row>
                    <xdr:rowOff>57150</xdr:rowOff>
                  </to>
                </anchor>
              </controlPr>
            </control>
          </mc:Choice>
        </mc:AlternateContent>
        <mc:AlternateContent xmlns:mc="http://schemas.openxmlformats.org/markup-compatibility/2006">
          <mc:Choice Requires="x14">
            <control shapeId="9268" r:id="rId804" name="Check Box 3124">
              <controlPr defaultSize="0" autoFill="0" autoLine="0" autoPict="0">
                <anchor moveWithCells="1">
                  <from>
                    <xdr:col>1</xdr:col>
                    <xdr:colOff>152400</xdr:colOff>
                    <xdr:row>71</xdr:row>
                    <xdr:rowOff>152400</xdr:rowOff>
                  </from>
                  <to>
                    <xdr:col>1</xdr:col>
                    <xdr:colOff>457200</xdr:colOff>
                    <xdr:row>73</xdr:row>
                    <xdr:rowOff>57150</xdr:rowOff>
                  </to>
                </anchor>
              </controlPr>
            </control>
          </mc:Choice>
        </mc:AlternateContent>
        <mc:AlternateContent xmlns:mc="http://schemas.openxmlformats.org/markup-compatibility/2006">
          <mc:Choice Requires="x14">
            <control shapeId="9269" r:id="rId805" name="Check Box 3125">
              <controlPr defaultSize="0" autoFill="0" autoLine="0" autoPict="0">
                <anchor moveWithCells="1">
                  <from>
                    <xdr:col>1</xdr:col>
                    <xdr:colOff>152400</xdr:colOff>
                    <xdr:row>72</xdr:row>
                    <xdr:rowOff>152400</xdr:rowOff>
                  </from>
                  <to>
                    <xdr:col>1</xdr:col>
                    <xdr:colOff>457200</xdr:colOff>
                    <xdr:row>74</xdr:row>
                    <xdr:rowOff>57150</xdr:rowOff>
                  </to>
                </anchor>
              </controlPr>
            </control>
          </mc:Choice>
        </mc:AlternateContent>
        <mc:AlternateContent xmlns:mc="http://schemas.openxmlformats.org/markup-compatibility/2006">
          <mc:Choice Requires="x14">
            <control shapeId="9270" r:id="rId806" name="Check Box 3126">
              <controlPr defaultSize="0" autoFill="0" autoLine="0" autoPict="0">
                <anchor moveWithCells="1">
                  <from>
                    <xdr:col>1</xdr:col>
                    <xdr:colOff>152400</xdr:colOff>
                    <xdr:row>73</xdr:row>
                    <xdr:rowOff>152400</xdr:rowOff>
                  </from>
                  <to>
                    <xdr:col>1</xdr:col>
                    <xdr:colOff>457200</xdr:colOff>
                    <xdr:row>75</xdr:row>
                    <xdr:rowOff>9525</xdr:rowOff>
                  </to>
                </anchor>
              </controlPr>
            </control>
          </mc:Choice>
        </mc:AlternateContent>
        <mc:AlternateContent xmlns:mc="http://schemas.openxmlformats.org/markup-compatibility/2006">
          <mc:Choice Requires="x14">
            <control shapeId="9271" r:id="rId807" name="Check Box 3127">
              <controlPr defaultSize="0" autoFill="0" autoLine="0" autoPict="0">
                <anchor moveWithCells="1">
                  <from>
                    <xdr:col>1</xdr:col>
                    <xdr:colOff>152400</xdr:colOff>
                    <xdr:row>74</xdr:row>
                    <xdr:rowOff>152400</xdr:rowOff>
                  </from>
                  <to>
                    <xdr:col>1</xdr:col>
                    <xdr:colOff>457200</xdr:colOff>
                    <xdr:row>76</xdr:row>
                    <xdr:rowOff>9525</xdr:rowOff>
                  </to>
                </anchor>
              </controlPr>
            </control>
          </mc:Choice>
        </mc:AlternateContent>
        <mc:AlternateContent xmlns:mc="http://schemas.openxmlformats.org/markup-compatibility/2006">
          <mc:Choice Requires="x14">
            <control shapeId="9272" r:id="rId808" name="Check Box 3128">
              <controlPr defaultSize="0" autoFill="0" autoLine="0" autoPict="0">
                <anchor moveWithCells="1">
                  <from>
                    <xdr:col>1</xdr:col>
                    <xdr:colOff>152400</xdr:colOff>
                    <xdr:row>75</xdr:row>
                    <xdr:rowOff>152400</xdr:rowOff>
                  </from>
                  <to>
                    <xdr:col>1</xdr:col>
                    <xdr:colOff>457200</xdr:colOff>
                    <xdr:row>77</xdr:row>
                    <xdr:rowOff>57150</xdr:rowOff>
                  </to>
                </anchor>
              </controlPr>
            </control>
          </mc:Choice>
        </mc:AlternateContent>
        <mc:AlternateContent xmlns:mc="http://schemas.openxmlformats.org/markup-compatibility/2006">
          <mc:Choice Requires="x14">
            <control shapeId="9273" r:id="rId809" name="Check Box 3129">
              <controlPr defaultSize="0" autoFill="0" autoLine="0" autoPict="0">
                <anchor moveWithCells="1">
                  <from>
                    <xdr:col>1</xdr:col>
                    <xdr:colOff>152400</xdr:colOff>
                    <xdr:row>76</xdr:row>
                    <xdr:rowOff>152400</xdr:rowOff>
                  </from>
                  <to>
                    <xdr:col>1</xdr:col>
                    <xdr:colOff>457200</xdr:colOff>
                    <xdr:row>78</xdr:row>
                    <xdr:rowOff>38100</xdr:rowOff>
                  </to>
                </anchor>
              </controlPr>
            </control>
          </mc:Choice>
        </mc:AlternateContent>
        <mc:AlternateContent xmlns:mc="http://schemas.openxmlformats.org/markup-compatibility/2006">
          <mc:Choice Requires="x14">
            <control shapeId="9274" r:id="rId810" name="Check Box 3130">
              <controlPr defaultSize="0" autoFill="0" autoLine="0" autoPict="0">
                <anchor moveWithCells="1">
                  <from>
                    <xdr:col>1</xdr:col>
                    <xdr:colOff>152400</xdr:colOff>
                    <xdr:row>77</xdr:row>
                    <xdr:rowOff>152400</xdr:rowOff>
                  </from>
                  <to>
                    <xdr:col>1</xdr:col>
                    <xdr:colOff>457200</xdr:colOff>
                    <xdr:row>79</xdr:row>
                    <xdr:rowOff>38100</xdr:rowOff>
                  </to>
                </anchor>
              </controlPr>
            </control>
          </mc:Choice>
        </mc:AlternateContent>
        <mc:AlternateContent xmlns:mc="http://schemas.openxmlformats.org/markup-compatibility/2006">
          <mc:Choice Requires="x14">
            <control shapeId="9275" r:id="rId811" name="Check Box 3131">
              <controlPr defaultSize="0" autoFill="0" autoLine="0" autoPict="0">
                <anchor moveWithCells="1">
                  <from>
                    <xdr:col>1</xdr:col>
                    <xdr:colOff>152400</xdr:colOff>
                    <xdr:row>78</xdr:row>
                    <xdr:rowOff>152400</xdr:rowOff>
                  </from>
                  <to>
                    <xdr:col>1</xdr:col>
                    <xdr:colOff>457200</xdr:colOff>
                    <xdr:row>80</xdr:row>
                    <xdr:rowOff>57150</xdr:rowOff>
                  </to>
                </anchor>
              </controlPr>
            </control>
          </mc:Choice>
        </mc:AlternateContent>
        <mc:AlternateContent xmlns:mc="http://schemas.openxmlformats.org/markup-compatibility/2006">
          <mc:Choice Requires="x14">
            <control shapeId="9276" r:id="rId812" name="Check Box 3132">
              <controlPr defaultSize="0" autoFill="0" autoLine="0" autoPict="0">
                <anchor moveWithCells="1">
                  <from>
                    <xdr:col>1</xdr:col>
                    <xdr:colOff>152400</xdr:colOff>
                    <xdr:row>79</xdr:row>
                    <xdr:rowOff>152400</xdr:rowOff>
                  </from>
                  <to>
                    <xdr:col>1</xdr:col>
                    <xdr:colOff>457200</xdr:colOff>
                    <xdr:row>81</xdr:row>
                    <xdr:rowOff>57150</xdr:rowOff>
                  </to>
                </anchor>
              </controlPr>
            </control>
          </mc:Choice>
        </mc:AlternateContent>
        <mc:AlternateContent xmlns:mc="http://schemas.openxmlformats.org/markup-compatibility/2006">
          <mc:Choice Requires="x14">
            <control shapeId="9277" r:id="rId813" name="Check Box 3133">
              <controlPr defaultSize="0" autoFill="0" autoLine="0" autoPict="0">
                <anchor moveWithCells="1">
                  <from>
                    <xdr:col>1</xdr:col>
                    <xdr:colOff>152400</xdr:colOff>
                    <xdr:row>80</xdr:row>
                    <xdr:rowOff>152400</xdr:rowOff>
                  </from>
                  <to>
                    <xdr:col>1</xdr:col>
                    <xdr:colOff>457200</xdr:colOff>
                    <xdr:row>82</xdr:row>
                    <xdr:rowOff>57150</xdr:rowOff>
                  </to>
                </anchor>
              </controlPr>
            </control>
          </mc:Choice>
        </mc:AlternateContent>
        <mc:AlternateContent xmlns:mc="http://schemas.openxmlformats.org/markup-compatibility/2006">
          <mc:Choice Requires="x14">
            <control shapeId="9278" r:id="rId814" name="Check Box 3134">
              <controlPr defaultSize="0" autoFill="0" autoLine="0" autoPict="0">
                <anchor moveWithCells="1">
                  <from>
                    <xdr:col>1</xdr:col>
                    <xdr:colOff>152400</xdr:colOff>
                    <xdr:row>81</xdr:row>
                    <xdr:rowOff>152400</xdr:rowOff>
                  </from>
                  <to>
                    <xdr:col>1</xdr:col>
                    <xdr:colOff>457200</xdr:colOff>
                    <xdr:row>83</xdr:row>
                    <xdr:rowOff>57150</xdr:rowOff>
                  </to>
                </anchor>
              </controlPr>
            </control>
          </mc:Choice>
        </mc:AlternateContent>
        <mc:AlternateContent xmlns:mc="http://schemas.openxmlformats.org/markup-compatibility/2006">
          <mc:Choice Requires="x14">
            <control shapeId="9279" r:id="rId815" name="Check Box 3135">
              <controlPr defaultSize="0" autoFill="0" autoLine="0" autoPict="0">
                <anchor moveWithCells="1">
                  <from>
                    <xdr:col>1</xdr:col>
                    <xdr:colOff>152400</xdr:colOff>
                    <xdr:row>82</xdr:row>
                    <xdr:rowOff>152400</xdr:rowOff>
                  </from>
                  <to>
                    <xdr:col>1</xdr:col>
                    <xdr:colOff>457200</xdr:colOff>
                    <xdr:row>84</xdr:row>
                    <xdr:rowOff>57150</xdr:rowOff>
                  </to>
                </anchor>
              </controlPr>
            </control>
          </mc:Choice>
        </mc:AlternateContent>
        <mc:AlternateContent xmlns:mc="http://schemas.openxmlformats.org/markup-compatibility/2006">
          <mc:Choice Requires="x14">
            <control shapeId="9280" r:id="rId816" name="Check Box 3136">
              <controlPr defaultSize="0" autoFill="0" autoLine="0" autoPict="0">
                <anchor moveWithCells="1">
                  <from>
                    <xdr:col>1</xdr:col>
                    <xdr:colOff>152400</xdr:colOff>
                    <xdr:row>83</xdr:row>
                    <xdr:rowOff>152400</xdr:rowOff>
                  </from>
                  <to>
                    <xdr:col>1</xdr:col>
                    <xdr:colOff>457200</xdr:colOff>
                    <xdr:row>85</xdr:row>
                    <xdr:rowOff>57150</xdr:rowOff>
                  </to>
                </anchor>
              </controlPr>
            </control>
          </mc:Choice>
        </mc:AlternateContent>
        <mc:AlternateContent xmlns:mc="http://schemas.openxmlformats.org/markup-compatibility/2006">
          <mc:Choice Requires="x14">
            <control shapeId="9281" r:id="rId817" name="Check Box 3137">
              <controlPr defaultSize="0" autoFill="0" autoLine="0" autoPict="0">
                <anchor moveWithCells="1">
                  <from>
                    <xdr:col>1</xdr:col>
                    <xdr:colOff>152400</xdr:colOff>
                    <xdr:row>84</xdr:row>
                    <xdr:rowOff>152400</xdr:rowOff>
                  </from>
                  <to>
                    <xdr:col>1</xdr:col>
                    <xdr:colOff>457200</xdr:colOff>
                    <xdr:row>86</xdr:row>
                    <xdr:rowOff>57150</xdr:rowOff>
                  </to>
                </anchor>
              </controlPr>
            </control>
          </mc:Choice>
        </mc:AlternateContent>
        <mc:AlternateContent xmlns:mc="http://schemas.openxmlformats.org/markup-compatibility/2006">
          <mc:Choice Requires="x14">
            <control shapeId="9282" r:id="rId818" name="Check Box 3138">
              <controlPr defaultSize="0" autoFill="0" autoLine="0" autoPict="0">
                <anchor moveWithCells="1">
                  <from>
                    <xdr:col>1</xdr:col>
                    <xdr:colOff>152400</xdr:colOff>
                    <xdr:row>85</xdr:row>
                    <xdr:rowOff>152400</xdr:rowOff>
                  </from>
                  <to>
                    <xdr:col>1</xdr:col>
                    <xdr:colOff>457200</xdr:colOff>
                    <xdr:row>87</xdr:row>
                    <xdr:rowOff>57150</xdr:rowOff>
                  </to>
                </anchor>
              </controlPr>
            </control>
          </mc:Choice>
        </mc:AlternateContent>
        <mc:AlternateContent xmlns:mc="http://schemas.openxmlformats.org/markup-compatibility/2006">
          <mc:Choice Requires="x14">
            <control shapeId="9283" r:id="rId819" name="Check Box 3139">
              <controlPr defaultSize="0" autoFill="0" autoLine="0" autoPict="0">
                <anchor moveWithCells="1">
                  <from>
                    <xdr:col>1</xdr:col>
                    <xdr:colOff>152400</xdr:colOff>
                    <xdr:row>86</xdr:row>
                    <xdr:rowOff>152400</xdr:rowOff>
                  </from>
                  <to>
                    <xdr:col>1</xdr:col>
                    <xdr:colOff>457200</xdr:colOff>
                    <xdr:row>88</xdr:row>
                    <xdr:rowOff>57150</xdr:rowOff>
                  </to>
                </anchor>
              </controlPr>
            </control>
          </mc:Choice>
        </mc:AlternateContent>
        <mc:AlternateContent xmlns:mc="http://schemas.openxmlformats.org/markup-compatibility/2006">
          <mc:Choice Requires="x14">
            <control shapeId="9284" r:id="rId820" name="Check Box 3140">
              <controlPr defaultSize="0" autoFill="0" autoLine="0" autoPict="0">
                <anchor moveWithCells="1">
                  <from>
                    <xdr:col>1</xdr:col>
                    <xdr:colOff>152400</xdr:colOff>
                    <xdr:row>87</xdr:row>
                    <xdr:rowOff>152400</xdr:rowOff>
                  </from>
                  <to>
                    <xdr:col>1</xdr:col>
                    <xdr:colOff>457200</xdr:colOff>
                    <xdr:row>89</xdr:row>
                    <xdr:rowOff>57150</xdr:rowOff>
                  </to>
                </anchor>
              </controlPr>
            </control>
          </mc:Choice>
        </mc:AlternateContent>
        <mc:AlternateContent xmlns:mc="http://schemas.openxmlformats.org/markup-compatibility/2006">
          <mc:Choice Requires="x14">
            <control shapeId="9285" r:id="rId821" name="Check Box 3141">
              <controlPr defaultSize="0" autoFill="0" autoLine="0" autoPict="0">
                <anchor moveWithCells="1">
                  <from>
                    <xdr:col>1</xdr:col>
                    <xdr:colOff>152400</xdr:colOff>
                    <xdr:row>88</xdr:row>
                    <xdr:rowOff>152400</xdr:rowOff>
                  </from>
                  <to>
                    <xdr:col>1</xdr:col>
                    <xdr:colOff>457200</xdr:colOff>
                    <xdr:row>90</xdr:row>
                    <xdr:rowOff>57150</xdr:rowOff>
                  </to>
                </anchor>
              </controlPr>
            </control>
          </mc:Choice>
        </mc:AlternateContent>
        <mc:AlternateContent xmlns:mc="http://schemas.openxmlformats.org/markup-compatibility/2006">
          <mc:Choice Requires="x14">
            <control shapeId="9286" r:id="rId822" name="Check Box 3142">
              <controlPr defaultSize="0" autoFill="0" autoLine="0" autoPict="0">
                <anchor moveWithCells="1">
                  <from>
                    <xdr:col>1</xdr:col>
                    <xdr:colOff>152400</xdr:colOff>
                    <xdr:row>89</xdr:row>
                    <xdr:rowOff>152400</xdr:rowOff>
                  </from>
                  <to>
                    <xdr:col>1</xdr:col>
                    <xdr:colOff>457200</xdr:colOff>
                    <xdr:row>91</xdr:row>
                    <xdr:rowOff>57150</xdr:rowOff>
                  </to>
                </anchor>
              </controlPr>
            </control>
          </mc:Choice>
        </mc:AlternateContent>
        <mc:AlternateContent xmlns:mc="http://schemas.openxmlformats.org/markup-compatibility/2006">
          <mc:Choice Requires="x14">
            <control shapeId="9287" r:id="rId823" name="Check Box 3143">
              <controlPr defaultSize="0" autoFill="0" autoLine="0" autoPict="0">
                <anchor moveWithCells="1">
                  <from>
                    <xdr:col>1</xdr:col>
                    <xdr:colOff>152400</xdr:colOff>
                    <xdr:row>90</xdr:row>
                    <xdr:rowOff>152400</xdr:rowOff>
                  </from>
                  <to>
                    <xdr:col>1</xdr:col>
                    <xdr:colOff>457200</xdr:colOff>
                    <xdr:row>92</xdr:row>
                    <xdr:rowOff>57150</xdr:rowOff>
                  </to>
                </anchor>
              </controlPr>
            </control>
          </mc:Choice>
        </mc:AlternateContent>
        <mc:AlternateContent xmlns:mc="http://schemas.openxmlformats.org/markup-compatibility/2006">
          <mc:Choice Requires="x14">
            <control shapeId="9288" r:id="rId824" name="Check Box 3144">
              <controlPr defaultSize="0" autoFill="0" autoLine="0" autoPict="0">
                <anchor moveWithCells="1">
                  <from>
                    <xdr:col>1</xdr:col>
                    <xdr:colOff>152400</xdr:colOff>
                    <xdr:row>91</xdr:row>
                    <xdr:rowOff>152400</xdr:rowOff>
                  </from>
                  <to>
                    <xdr:col>1</xdr:col>
                    <xdr:colOff>457200</xdr:colOff>
                    <xdr:row>93</xdr:row>
                    <xdr:rowOff>57150</xdr:rowOff>
                  </to>
                </anchor>
              </controlPr>
            </control>
          </mc:Choice>
        </mc:AlternateContent>
        <mc:AlternateContent xmlns:mc="http://schemas.openxmlformats.org/markup-compatibility/2006">
          <mc:Choice Requires="x14">
            <control shapeId="9289" r:id="rId825" name="Check Box 3145">
              <controlPr defaultSize="0" autoFill="0" autoLine="0" autoPict="0">
                <anchor moveWithCells="1">
                  <from>
                    <xdr:col>1</xdr:col>
                    <xdr:colOff>152400</xdr:colOff>
                    <xdr:row>92</xdr:row>
                    <xdr:rowOff>152400</xdr:rowOff>
                  </from>
                  <to>
                    <xdr:col>1</xdr:col>
                    <xdr:colOff>457200</xdr:colOff>
                    <xdr:row>94</xdr:row>
                    <xdr:rowOff>57150</xdr:rowOff>
                  </to>
                </anchor>
              </controlPr>
            </control>
          </mc:Choice>
        </mc:AlternateContent>
        <mc:AlternateContent xmlns:mc="http://schemas.openxmlformats.org/markup-compatibility/2006">
          <mc:Choice Requires="x14">
            <control shapeId="9290" r:id="rId826" name="Check Box 3146">
              <controlPr defaultSize="0" autoFill="0" autoLine="0" autoPict="0">
                <anchor moveWithCells="1">
                  <from>
                    <xdr:col>1</xdr:col>
                    <xdr:colOff>152400</xdr:colOff>
                    <xdr:row>93</xdr:row>
                    <xdr:rowOff>152400</xdr:rowOff>
                  </from>
                  <to>
                    <xdr:col>1</xdr:col>
                    <xdr:colOff>457200</xdr:colOff>
                    <xdr:row>95</xdr:row>
                    <xdr:rowOff>57150</xdr:rowOff>
                  </to>
                </anchor>
              </controlPr>
            </control>
          </mc:Choice>
        </mc:AlternateContent>
        <mc:AlternateContent xmlns:mc="http://schemas.openxmlformats.org/markup-compatibility/2006">
          <mc:Choice Requires="x14">
            <control shapeId="9291" r:id="rId827" name="Check Box 3147">
              <controlPr defaultSize="0" autoFill="0" autoLine="0" autoPict="0">
                <anchor moveWithCells="1">
                  <from>
                    <xdr:col>1</xdr:col>
                    <xdr:colOff>152400</xdr:colOff>
                    <xdr:row>94</xdr:row>
                    <xdr:rowOff>152400</xdr:rowOff>
                  </from>
                  <to>
                    <xdr:col>1</xdr:col>
                    <xdr:colOff>457200</xdr:colOff>
                    <xdr:row>96</xdr:row>
                    <xdr:rowOff>57150</xdr:rowOff>
                  </to>
                </anchor>
              </controlPr>
            </control>
          </mc:Choice>
        </mc:AlternateContent>
        <mc:AlternateContent xmlns:mc="http://schemas.openxmlformats.org/markup-compatibility/2006">
          <mc:Choice Requires="x14">
            <control shapeId="9292" r:id="rId828" name="Check Box 3148">
              <controlPr defaultSize="0" autoFill="0" autoLine="0" autoPict="0">
                <anchor moveWithCells="1">
                  <from>
                    <xdr:col>1</xdr:col>
                    <xdr:colOff>152400</xdr:colOff>
                    <xdr:row>95</xdr:row>
                    <xdr:rowOff>152400</xdr:rowOff>
                  </from>
                  <to>
                    <xdr:col>1</xdr:col>
                    <xdr:colOff>457200</xdr:colOff>
                    <xdr:row>97</xdr:row>
                    <xdr:rowOff>57150</xdr:rowOff>
                  </to>
                </anchor>
              </controlPr>
            </control>
          </mc:Choice>
        </mc:AlternateContent>
        <mc:AlternateContent xmlns:mc="http://schemas.openxmlformats.org/markup-compatibility/2006">
          <mc:Choice Requires="x14">
            <control shapeId="9293" r:id="rId829" name="Check Box 3149">
              <controlPr defaultSize="0" autoFill="0" autoLine="0" autoPict="0">
                <anchor moveWithCells="1">
                  <from>
                    <xdr:col>1</xdr:col>
                    <xdr:colOff>152400</xdr:colOff>
                    <xdr:row>96</xdr:row>
                    <xdr:rowOff>152400</xdr:rowOff>
                  </from>
                  <to>
                    <xdr:col>1</xdr:col>
                    <xdr:colOff>457200</xdr:colOff>
                    <xdr:row>98</xdr:row>
                    <xdr:rowOff>57150</xdr:rowOff>
                  </to>
                </anchor>
              </controlPr>
            </control>
          </mc:Choice>
        </mc:AlternateContent>
        <mc:AlternateContent xmlns:mc="http://schemas.openxmlformats.org/markup-compatibility/2006">
          <mc:Choice Requires="x14">
            <control shapeId="9294" r:id="rId830" name="Check Box 3150">
              <controlPr defaultSize="0" autoFill="0" autoLine="0" autoPict="0">
                <anchor moveWithCells="1">
                  <from>
                    <xdr:col>1</xdr:col>
                    <xdr:colOff>152400</xdr:colOff>
                    <xdr:row>97</xdr:row>
                    <xdr:rowOff>152400</xdr:rowOff>
                  </from>
                  <to>
                    <xdr:col>1</xdr:col>
                    <xdr:colOff>457200</xdr:colOff>
                    <xdr:row>99</xdr:row>
                    <xdr:rowOff>57150</xdr:rowOff>
                  </to>
                </anchor>
              </controlPr>
            </control>
          </mc:Choice>
        </mc:AlternateContent>
        <mc:AlternateContent xmlns:mc="http://schemas.openxmlformats.org/markup-compatibility/2006">
          <mc:Choice Requires="x14">
            <control shapeId="9295" r:id="rId831" name="Check Box 3151">
              <controlPr defaultSize="0" autoFill="0" autoLine="0" autoPict="0">
                <anchor moveWithCells="1">
                  <from>
                    <xdr:col>1</xdr:col>
                    <xdr:colOff>152400</xdr:colOff>
                    <xdr:row>98</xdr:row>
                    <xdr:rowOff>152400</xdr:rowOff>
                  </from>
                  <to>
                    <xdr:col>1</xdr:col>
                    <xdr:colOff>457200</xdr:colOff>
                    <xdr:row>100</xdr:row>
                    <xdr:rowOff>57150</xdr:rowOff>
                  </to>
                </anchor>
              </controlPr>
            </control>
          </mc:Choice>
        </mc:AlternateContent>
        <mc:AlternateContent xmlns:mc="http://schemas.openxmlformats.org/markup-compatibility/2006">
          <mc:Choice Requires="x14">
            <control shapeId="9296" r:id="rId832" name="Check Box 3152">
              <controlPr defaultSize="0" autoFill="0" autoLine="0" autoPict="0">
                <anchor moveWithCells="1">
                  <from>
                    <xdr:col>1</xdr:col>
                    <xdr:colOff>152400</xdr:colOff>
                    <xdr:row>99</xdr:row>
                    <xdr:rowOff>152400</xdr:rowOff>
                  </from>
                  <to>
                    <xdr:col>1</xdr:col>
                    <xdr:colOff>457200</xdr:colOff>
                    <xdr:row>101</xdr:row>
                    <xdr:rowOff>57150</xdr:rowOff>
                  </to>
                </anchor>
              </controlPr>
            </control>
          </mc:Choice>
        </mc:AlternateContent>
        <mc:AlternateContent xmlns:mc="http://schemas.openxmlformats.org/markup-compatibility/2006">
          <mc:Choice Requires="x14">
            <control shapeId="9297" r:id="rId833" name="Check Box 3153">
              <controlPr defaultSize="0" autoFill="0" autoLine="0" autoPict="0">
                <anchor moveWithCells="1">
                  <from>
                    <xdr:col>1</xdr:col>
                    <xdr:colOff>152400</xdr:colOff>
                    <xdr:row>100</xdr:row>
                    <xdr:rowOff>152400</xdr:rowOff>
                  </from>
                  <to>
                    <xdr:col>1</xdr:col>
                    <xdr:colOff>457200</xdr:colOff>
                    <xdr:row>102</xdr:row>
                    <xdr:rowOff>57150</xdr:rowOff>
                  </to>
                </anchor>
              </controlPr>
            </control>
          </mc:Choice>
        </mc:AlternateContent>
        <mc:AlternateContent xmlns:mc="http://schemas.openxmlformats.org/markup-compatibility/2006">
          <mc:Choice Requires="x14">
            <control shapeId="9298" r:id="rId834" name="Check Box 3154">
              <controlPr defaultSize="0" autoFill="0" autoLine="0" autoPict="0">
                <anchor moveWithCells="1">
                  <from>
                    <xdr:col>1</xdr:col>
                    <xdr:colOff>152400</xdr:colOff>
                    <xdr:row>101</xdr:row>
                    <xdr:rowOff>152400</xdr:rowOff>
                  </from>
                  <to>
                    <xdr:col>1</xdr:col>
                    <xdr:colOff>457200</xdr:colOff>
                    <xdr:row>103</xdr:row>
                    <xdr:rowOff>57150</xdr:rowOff>
                  </to>
                </anchor>
              </controlPr>
            </control>
          </mc:Choice>
        </mc:AlternateContent>
        <mc:AlternateContent xmlns:mc="http://schemas.openxmlformats.org/markup-compatibility/2006">
          <mc:Choice Requires="x14">
            <control shapeId="9299" r:id="rId835" name="Check Box 3155">
              <controlPr defaultSize="0" autoFill="0" autoLine="0" autoPict="0">
                <anchor moveWithCells="1">
                  <from>
                    <xdr:col>1</xdr:col>
                    <xdr:colOff>152400</xdr:colOff>
                    <xdr:row>102</xdr:row>
                    <xdr:rowOff>152400</xdr:rowOff>
                  </from>
                  <to>
                    <xdr:col>1</xdr:col>
                    <xdr:colOff>457200</xdr:colOff>
                    <xdr:row>104</xdr:row>
                    <xdr:rowOff>57150</xdr:rowOff>
                  </to>
                </anchor>
              </controlPr>
            </control>
          </mc:Choice>
        </mc:AlternateContent>
        <mc:AlternateContent xmlns:mc="http://schemas.openxmlformats.org/markup-compatibility/2006">
          <mc:Choice Requires="x14">
            <control shapeId="9300" r:id="rId836" name="Check Box 3156">
              <controlPr defaultSize="0" autoFill="0" autoLine="0" autoPict="0">
                <anchor moveWithCells="1">
                  <from>
                    <xdr:col>1</xdr:col>
                    <xdr:colOff>152400</xdr:colOff>
                    <xdr:row>103</xdr:row>
                    <xdr:rowOff>152400</xdr:rowOff>
                  </from>
                  <to>
                    <xdr:col>1</xdr:col>
                    <xdr:colOff>457200</xdr:colOff>
                    <xdr:row>105</xdr:row>
                    <xdr:rowOff>57150</xdr:rowOff>
                  </to>
                </anchor>
              </controlPr>
            </control>
          </mc:Choice>
        </mc:AlternateContent>
        <mc:AlternateContent xmlns:mc="http://schemas.openxmlformats.org/markup-compatibility/2006">
          <mc:Choice Requires="x14">
            <control shapeId="9301" r:id="rId837" name="Check Box 3157">
              <controlPr defaultSize="0" autoFill="0" autoLine="0" autoPict="0">
                <anchor moveWithCells="1">
                  <from>
                    <xdr:col>1</xdr:col>
                    <xdr:colOff>152400</xdr:colOff>
                    <xdr:row>104</xdr:row>
                    <xdr:rowOff>152400</xdr:rowOff>
                  </from>
                  <to>
                    <xdr:col>1</xdr:col>
                    <xdr:colOff>457200</xdr:colOff>
                    <xdr:row>106</xdr:row>
                    <xdr:rowOff>57150</xdr:rowOff>
                  </to>
                </anchor>
              </controlPr>
            </control>
          </mc:Choice>
        </mc:AlternateContent>
        <mc:AlternateContent xmlns:mc="http://schemas.openxmlformats.org/markup-compatibility/2006">
          <mc:Choice Requires="x14">
            <control shapeId="9302" r:id="rId838" name="Check Box 3158">
              <controlPr defaultSize="0" autoFill="0" autoLine="0" autoPict="0">
                <anchor moveWithCells="1">
                  <from>
                    <xdr:col>1</xdr:col>
                    <xdr:colOff>152400</xdr:colOff>
                    <xdr:row>105</xdr:row>
                    <xdr:rowOff>152400</xdr:rowOff>
                  </from>
                  <to>
                    <xdr:col>1</xdr:col>
                    <xdr:colOff>457200</xdr:colOff>
                    <xdr:row>107</xdr:row>
                    <xdr:rowOff>57150</xdr:rowOff>
                  </to>
                </anchor>
              </controlPr>
            </control>
          </mc:Choice>
        </mc:AlternateContent>
        <mc:AlternateContent xmlns:mc="http://schemas.openxmlformats.org/markup-compatibility/2006">
          <mc:Choice Requires="x14">
            <control shapeId="9303" r:id="rId839" name="Check Box 3159">
              <controlPr defaultSize="0" autoFill="0" autoLine="0" autoPict="0">
                <anchor moveWithCells="1">
                  <from>
                    <xdr:col>1</xdr:col>
                    <xdr:colOff>152400</xdr:colOff>
                    <xdr:row>106</xdr:row>
                    <xdr:rowOff>152400</xdr:rowOff>
                  </from>
                  <to>
                    <xdr:col>1</xdr:col>
                    <xdr:colOff>457200</xdr:colOff>
                    <xdr:row>108</xdr:row>
                    <xdr:rowOff>57150</xdr:rowOff>
                  </to>
                </anchor>
              </controlPr>
            </control>
          </mc:Choice>
        </mc:AlternateContent>
        <mc:AlternateContent xmlns:mc="http://schemas.openxmlformats.org/markup-compatibility/2006">
          <mc:Choice Requires="x14">
            <control shapeId="9304" r:id="rId840" name="Check Box 3160">
              <controlPr defaultSize="0" autoFill="0" autoLine="0" autoPict="0">
                <anchor moveWithCells="1">
                  <from>
                    <xdr:col>1</xdr:col>
                    <xdr:colOff>152400</xdr:colOff>
                    <xdr:row>107</xdr:row>
                    <xdr:rowOff>152400</xdr:rowOff>
                  </from>
                  <to>
                    <xdr:col>1</xdr:col>
                    <xdr:colOff>457200</xdr:colOff>
                    <xdr:row>109</xdr:row>
                    <xdr:rowOff>57150</xdr:rowOff>
                  </to>
                </anchor>
              </controlPr>
            </control>
          </mc:Choice>
        </mc:AlternateContent>
        <mc:AlternateContent xmlns:mc="http://schemas.openxmlformats.org/markup-compatibility/2006">
          <mc:Choice Requires="x14">
            <control shapeId="9305" r:id="rId841" name="Check Box 3161">
              <controlPr defaultSize="0" autoFill="0" autoLine="0" autoPict="0">
                <anchor moveWithCells="1">
                  <from>
                    <xdr:col>1</xdr:col>
                    <xdr:colOff>152400</xdr:colOff>
                    <xdr:row>108</xdr:row>
                    <xdr:rowOff>152400</xdr:rowOff>
                  </from>
                  <to>
                    <xdr:col>1</xdr:col>
                    <xdr:colOff>457200</xdr:colOff>
                    <xdr:row>110</xdr:row>
                    <xdr:rowOff>57150</xdr:rowOff>
                  </to>
                </anchor>
              </controlPr>
            </control>
          </mc:Choice>
        </mc:AlternateContent>
        <mc:AlternateContent xmlns:mc="http://schemas.openxmlformats.org/markup-compatibility/2006">
          <mc:Choice Requires="x14">
            <control shapeId="9306" r:id="rId842" name="Check Box 3162">
              <controlPr defaultSize="0" autoFill="0" autoLine="0" autoPict="0">
                <anchor moveWithCells="1">
                  <from>
                    <xdr:col>1</xdr:col>
                    <xdr:colOff>152400</xdr:colOff>
                    <xdr:row>109</xdr:row>
                    <xdr:rowOff>152400</xdr:rowOff>
                  </from>
                  <to>
                    <xdr:col>1</xdr:col>
                    <xdr:colOff>457200</xdr:colOff>
                    <xdr:row>111</xdr:row>
                    <xdr:rowOff>57150</xdr:rowOff>
                  </to>
                </anchor>
              </controlPr>
            </control>
          </mc:Choice>
        </mc:AlternateContent>
        <mc:AlternateContent xmlns:mc="http://schemas.openxmlformats.org/markup-compatibility/2006">
          <mc:Choice Requires="x14">
            <control shapeId="9307" r:id="rId843" name="Check Box 3163">
              <controlPr defaultSize="0" autoFill="0" autoLine="0" autoPict="0">
                <anchor moveWithCells="1">
                  <from>
                    <xdr:col>1</xdr:col>
                    <xdr:colOff>152400</xdr:colOff>
                    <xdr:row>110</xdr:row>
                    <xdr:rowOff>152400</xdr:rowOff>
                  </from>
                  <to>
                    <xdr:col>1</xdr:col>
                    <xdr:colOff>457200</xdr:colOff>
                    <xdr:row>112</xdr:row>
                    <xdr:rowOff>57150</xdr:rowOff>
                  </to>
                </anchor>
              </controlPr>
            </control>
          </mc:Choice>
        </mc:AlternateContent>
        <mc:AlternateContent xmlns:mc="http://schemas.openxmlformats.org/markup-compatibility/2006">
          <mc:Choice Requires="x14">
            <control shapeId="9308" r:id="rId844" name="Check Box 3164">
              <controlPr defaultSize="0" autoFill="0" autoLine="0" autoPict="0">
                <anchor moveWithCells="1">
                  <from>
                    <xdr:col>1</xdr:col>
                    <xdr:colOff>152400</xdr:colOff>
                    <xdr:row>111</xdr:row>
                    <xdr:rowOff>152400</xdr:rowOff>
                  </from>
                  <to>
                    <xdr:col>1</xdr:col>
                    <xdr:colOff>457200</xdr:colOff>
                    <xdr:row>113</xdr:row>
                    <xdr:rowOff>57150</xdr:rowOff>
                  </to>
                </anchor>
              </controlPr>
            </control>
          </mc:Choice>
        </mc:AlternateContent>
        <mc:AlternateContent xmlns:mc="http://schemas.openxmlformats.org/markup-compatibility/2006">
          <mc:Choice Requires="x14">
            <control shapeId="9309" r:id="rId845" name="Check Box 3165">
              <controlPr defaultSize="0" autoFill="0" autoLine="0" autoPict="0">
                <anchor moveWithCells="1">
                  <from>
                    <xdr:col>1</xdr:col>
                    <xdr:colOff>152400</xdr:colOff>
                    <xdr:row>112</xdr:row>
                    <xdr:rowOff>152400</xdr:rowOff>
                  </from>
                  <to>
                    <xdr:col>1</xdr:col>
                    <xdr:colOff>457200</xdr:colOff>
                    <xdr:row>114</xdr:row>
                    <xdr:rowOff>57150</xdr:rowOff>
                  </to>
                </anchor>
              </controlPr>
            </control>
          </mc:Choice>
        </mc:AlternateContent>
        <mc:AlternateContent xmlns:mc="http://schemas.openxmlformats.org/markup-compatibility/2006">
          <mc:Choice Requires="x14">
            <control shapeId="9310" r:id="rId846" name="Check Box 3166">
              <controlPr defaultSize="0" autoFill="0" autoLine="0" autoPict="0">
                <anchor moveWithCells="1">
                  <from>
                    <xdr:col>1</xdr:col>
                    <xdr:colOff>152400</xdr:colOff>
                    <xdr:row>113</xdr:row>
                    <xdr:rowOff>152400</xdr:rowOff>
                  </from>
                  <to>
                    <xdr:col>1</xdr:col>
                    <xdr:colOff>457200</xdr:colOff>
                    <xdr:row>115</xdr:row>
                    <xdr:rowOff>57150</xdr:rowOff>
                  </to>
                </anchor>
              </controlPr>
            </control>
          </mc:Choice>
        </mc:AlternateContent>
        <mc:AlternateContent xmlns:mc="http://schemas.openxmlformats.org/markup-compatibility/2006">
          <mc:Choice Requires="x14">
            <control shapeId="9311" r:id="rId847" name="Check Box 3167">
              <controlPr defaultSize="0" autoFill="0" autoLine="0" autoPict="0">
                <anchor moveWithCells="1">
                  <from>
                    <xdr:col>1</xdr:col>
                    <xdr:colOff>152400</xdr:colOff>
                    <xdr:row>114</xdr:row>
                    <xdr:rowOff>152400</xdr:rowOff>
                  </from>
                  <to>
                    <xdr:col>1</xdr:col>
                    <xdr:colOff>457200</xdr:colOff>
                    <xdr:row>116</xdr:row>
                    <xdr:rowOff>57150</xdr:rowOff>
                  </to>
                </anchor>
              </controlPr>
            </control>
          </mc:Choice>
        </mc:AlternateContent>
        <mc:AlternateContent xmlns:mc="http://schemas.openxmlformats.org/markup-compatibility/2006">
          <mc:Choice Requires="x14">
            <control shapeId="9312" r:id="rId848" name="Check Box 3168">
              <controlPr defaultSize="0" autoFill="0" autoLine="0" autoPict="0">
                <anchor moveWithCells="1">
                  <from>
                    <xdr:col>1</xdr:col>
                    <xdr:colOff>152400</xdr:colOff>
                    <xdr:row>115</xdr:row>
                    <xdr:rowOff>152400</xdr:rowOff>
                  </from>
                  <to>
                    <xdr:col>1</xdr:col>
                    <xdr:colOff>457200</xdr:colOff>
                    <xdr:row>117</xdr:row>
                    <xdr:rowOff>57150</xdr:rowOff>
                  </to>
                </anchor>
              </controlPr>
            </control>
          </mc:Choice>
        </mc:AlternateContent>
        <mc:AlternateContent xmlns:mc="http://schemas.openxmlformats.org/markup-compatibility/2006">
          <mc:Choice Requires="x14">
            <control shapeId="9313" r:id="rId849" name="Check Box 3169">
              <controlPr defaultSize="0" autoFill="0" autoLine="0" autoPict="0">
                <anchor moveWithCells="1">
                  <from>
                    <xdr:col>1</xdr:col>
                    <xdr:colOff>152400</xdr:colOff>
                    <xdr:row>116</xdr:row>
                    <xdr:rowOff>152400</xdr:rowOff>
                  </from>
                  <to>
                    <xdr:col>1</xdr:col>
                    <xdr:colOff>457200</xdr:colOff>
                    <xdr:row>118</xdr:row>
                    <xdr:rowOff>57150</xdr:rowOff>
                  </to>
                </anchor>
              </controlPr>
            </control>
          </mc:Choice>
        </mc:AlternateContent>
        <mc:AlternateContent xmlns:mc="http://schemas.openxmlformats.org/markup-compatibility/2006">
          <mc:Choice Requires="x14">
            <control shapeId="9314" r:id="rId850" name="Check Box 3170">
              <controlPr defaultSize="0" autoFill="0" autoLine="0" autoPict="0">
                <anchor moveWithCells="1">
                  <from>
                    <xdr:col>1</xdr:col>
                    <xdr:colOff>152400</xdr:colOff>
                    <xdr:row>117</xdr:row>
                    <xdr:rowOff>152400</xdr:rowOff>
                  </from>
                  <to>
                    <xdr:col>1</xdr:col>
                    <xdr:colOff>457200</xdr:colOff>
                    <xdr:row>119</xdr:row>
                    <xdr:rowOff>57150</xdr:rowOff>
                  </to>
                </anchor>
              </controlPr>
            </control>
          </mc:Choice>
        </mc:AlternateContent>
        <mc:AlternateContent xmlns:mc="http://schemas.openxmlformats.org/markup-compatibility/2006">
          <mc:Choice Requires="x14">
            <control shapeId="9315" r:id="rId851" name="Check Box 3171">
              <controlPr defaultSize="0" autoFill="0" autoLine="0" autoPict="0">
                <anchor moveWithCells="1">
                  <from>
                    <xdr:col>1</xdr:col>
                    <xdr:colOff>152400</xdr:colOff>
                    <xdr:row>118</xdr:row>
                    <xdr:rowOff>152400</xdr:rowOff>
                  </from>
                  <to>
                    <xdr:col>1</xdr:col>
                    <xdr:colOff>457200</xdr:colOff>
                    <xdr:row>120</xdr:row>
                    <xdr:rowOff>57150</xdr:rowOff>
                  </to>
                </anchor>
              </controlPr>
            </control>
          </mc:Choice>
        </mc:AlternateContent>
        <mc:AlternateContent xmlns:mc="http://schemas.openxmlformats.org/markup-compatibility/2006">
          <mc:Choice Requires="x14">
            <control shapeId="9316" r:id="rId852" name="Check Box 3172">
              <controlPr defaultSize="0" autoFill="0" autoLine="0" autoPict="0">
                <anchor moveWithCells="1">
                  <from>
                    <xdr:col>1</xdr:col>
                    <xdr:colOff>152400</xdr:colOff>
                    <xdr:row>119</xdr:row>
                    <xdr:rowOff>152400</xdr:rowOff>
                  </from>
                  <to>
                    <xdr:col>1</xdr:col>
                    <xdr:colOff>457200</xdr:colOff>
                    <xdr:row>121</xdr:row>
                    <xdr:rowOff>57150</xdr:rowOff>
                  </to>
                </anchor>
              </controlPr>
            </control>
          </mc:Choice>
        </mc:AlternateContent>
        <mc:AlternateContent xmlns:mc="http://schemas.openxmlformats.org/markup-compatibility/2006">
          <mc:Choice Requires="x14">
            <control shapeId="9317" r:id="rId853" name="Check Box 3173">
              <controlPr defaultSize="0" autoFill="0" autoLine="0" autoPict="0">
                <anchor moveWithCells="1">
                  <from>
                    <xdr:col>1</xdr:col>
                    <xdr:colOff>152400</xdr:colOff>
                    <xdr:row>37</xdr:row>
                    <xdr:rowOff>152400</xdr:rowOff>
                  </from>
                  <to>
                    <xdr:col>1</xdr:col>
                    <xdr:colOff>457200</xdr:colOff>
                    <xdr:row>39</xdr:row>
                    <xdr:rowOff>57150</xdr:rowOff>
                  </to>
                </anchor>
              </controlPr>
            </control>
          </mc:Choice>
        </mc:AlternateContent>
        <mc:AlternateContent xmlns:mc="http://schemas.openxmlformats.org/markup-compatibility/2006">
          <mc:Choice Requires="x14">
            <control shapeId="9318" r:id="rId854" name="Check Box 3174">
              <controlPr defaultSize="0" autoFill="0" autoLine="0" autoPict="0">
                <anchor moveWithCells="1">
                  <from>
                    <xdr:col>1</xdr:col>
                    <xdr:colOff>152400</xdr:colOff>
                    <xdr:row>38</xdr:row>
                    <xdr:rowOff>152400</xdr:rowOff>
                  </from>
                  <to>
                    <xdr:col>1</xdr:col>
                    <xdr:colOff>457200</xdr:colOff>
                    <xdr:row>40</xdr:row>
                    <xdr:rowOff>38100</xdr:rowOff>
                  </to>
                </anchor>
              </controlPr>
            </control>
          </mc:Choice>
        </mc:AlternateContent>
        <mc:AlternateContent xmlns:mc="http://schemas.openxmlformats.org/markup-compatibility/2006">
          <mc:Choice Requires="x14">
            <control shapeId="9319" r:id="rId855" name="Check Box 3175">
              <controlPr defaultSize="0" autoFill="0" autoLine="0" autoPict="0">
                <anchor moveWithCells="1">
                  <from>
                    <xdr:col>1</xdr:col>
                    <xdr:colOff>152400</xdr:colOff>
                    <xdr:row>39</xdr:row>
                    <xdr:rowOff>152400</xdr:rowOff>
                  </from>
                  <to>
                    <xdr:col>1</xdr:col>
                    <xdr:colOff>457200</xdr:colOff>
                    <xdr:row>41</xdr:row>
                    <xdr:rowOff>38100</xdr:rowOff>
                  </to>
                </anchor>
              </controlPr>
            </control>
          </mc:Choice>
        </mc:AlternateContent>
        <mc:AlternateContent xmlns:mc="http://schemas.openxmlformats.org/markup-compatibility/2006">
          <mc:Choice Requires="x14">
            <control shapeId="9320" r:id="rId856" name="Check Box 3176">
              <controlPr defaultSize="0" autoFill="0" autoLine="0" autoPict="0">
                <anchor moveWithCells="1">
                  <from>
                    <xdr:col>1</xdr:col>
                    <xdr:colOff>152400</xdr:colOff>
                    <xdr:row>40</xdr:row>
                    <xdr:rowOff>152400</xdr:rowOff>
                  </from>
                  <to>
                    <xdr:col>1</xdr:col>
                    <xdr:colOff>457200</xdr:colOff>
                    <xdr:row>42</xdr:row>
                    <xdr:rowOff>57150</xdr:rowOff>
                  </to>
                </anchor>
              </controlPr>
            </control>
          </mc:Choice>
        </mc:AlternateContent>
        <mc:AlternateContent xmlns:mc="http://schemas.openxmlformats.org/markup-compatibility/2006">
          <mc:Choice Requires="x14">
            <control shapeId="9570" r:id="rId857" name="Check Box 3426">
              <controlPr defaultSize="0" autoFill="0" autoLine="0" autoPict="0">
                <anchor moveWithCells="1">
                  <from>
                    <xdr:col>14</xdr:col>
                    <xdr:colOff>133350</xdr:colOff>
                    <xdr:row>200</xdr:row>
                    <xdr:rowOff>0</xdr:rowOff>
                  </from>
                  <to>
                    <xdr:col>14</xdr:col>
                    <xdr:colOff>438150</xdr:colOff>
                    <xdr:row>201</xdr:row>
                    <xdr:rowOff>57150</xdr:rowOff>
                  </to>
                </anchor>
              </controlPr>
            </control>
          </mc:Choice>
        </mc:AlternateContent>
        <mc:AlternateContent xmlns:mc="http://schemas.openxmlformats.org/markup-compatibility/2006">
          <mc:Choice Requires="x14">
            <control shapeId="9571" r:id="rId858" name="Check Box 3427">
              <controlPr defaultSize="0" autoFill="0" autoLine="0" autoPict="0">
                <anchor moveWithCells="1">
                  <from>
                    <xdr:col>14</xdr:col>
                    <xdr:colOff>133350</xdr:colOff>
                    <xdr:row>201</xdr:row>
                    <xdr:rowOff>0</xdr:rowOff>
                  </from>
                  <to>
                    <xdr:col>14</xdr:col>
                    <xdr:colOff>438150</xdr:colOff>
                    <xdr:row>202</xdr:row>
                    <xdr:rowOff>66675</xdr:rowOff>
                  </to>
                </anchor>
              </controlPr>
            </control>
          </mc:Choice>
        </mc:AlternateContent>
        <mc:AlternateContent xmlns:mc="http://schemas.openxmlformats.org/markup-compatibility/2006">
          <mc:Choice Requires="x14">
            <control shapeId="9572" r:id="rId859" name="Check Box 3428">
              <controlPr defaultSize="0" autoFill="0" autoLine="0" autoPict="0">
                <anchor moveWithCells="1">
                  <from>
                    <xdr:col>14</xdr:col>
                    <xdr:colOff>133350</xdr:colOff>
                    <xdr:row>195</xdr:row>
                    <xdr:rowOff>0</xdr:rowOff>
                  </from>
                  <to>
                    <xdr:col>14</xdr:col>
                    <xdr:colOff>438150</xdr:colOff>
                    <xdr:row>196</xdr:row>
                    <xdr:rowOff>57150</xdr:rowOff>
                  </to>
                </anchor>
              </controlPr>
            </control>
          </mc:Choice>
        </mc:AlternateContent>
        <mc:AlternateContent xmlns:mc="http://schemas.openxmlformats.org/markup-compatibility/2006">
          <mc:Choice Requires="x14">
            <control shapeId="9573" r:id="rId860" name="Check Box 3429">
              <controlPr defaultSize="0" autoFill="0" autoLine="0" autoPict="0">
                <anchor moveWithCells="1">
                  <from>
                    <xdr:col>14</xdr:col>
                    <xdr:colOff>133350</xdr:colOff>
                    <xdr:row>196</xdr:row>
                    <xdr:rowOff>0</xdr:rowOff>
                  </from>
                  <to>
                    <xdr:col>14</xdr:col>
                    <xdr:colOff>438150</xdr:colOff>
                    <xdr:row>197</xdr:row>
                    <xdr:rowOff>57150</xdr:rowOff>
                  </to>
                </anchor>
              </controlPr>
            </control>
          </mc:Choice>
        </mc:AlternateContent>
        <mc:AlternateContent xmlns:mc="http://schemas.openxmlformats.org/markup-compatibility/2006">
          <mc:Choice Requires="x14">
            <control shapeId="9574" r:id="rId861" name="Check Box 3430">
              <controlPr defaultSize="0" autoFill="0" autoLine="0" autoPict="0">
                <anchor moveWithCells="1">
                  <from>
                    <xdr:col>14</xdr:col>
                    <xdr:colOff>133350</xdr:colOff>
                    <xdr:row>205</xdr:row>
                    <xdr:rowOff>0</xdr:rowOff>
                  </from>
                  <to>
                    <xdr:col>14</xdr:col>
                    <xdr:colOff>438150</xdr:colOff>
                    <xdr:row>206</xdr:row>
                    <xdr:rowOff>57150</xdr:rowOff>
                  </to>
                </anchor>
              </controlPr>
            </control>
          </mc:Choice>
        </mc:AlternateContent>
        <mc:AlternateContent xmlns:mc="http://schemas.openxmlformats.org/markup-compatibility/2006">
          <mc:Choice Requires="x14">
            <control shapeId="9575" r:id="rId862" name="Check Box 3431">
              <controlPr defaultSize="0" autoFill="0" autoLine="0" autoPict="0">
                <anchor moveWithCells="1">
                  <from>
                    <xdr:col>14</xdr:col>
                    <xdr:colOff>133350</xdr:colOff>
                    <xdr:row>206</xdr:row>
                    <xdr:rowOff>0</xdr:rowOff>
                  </from>
                  <to>
                    <xdr:col>14</xdr:col>
                    <xdr:colOff>438150</xdr:colOff>
                    <xdr:row>207</xdr:row>
                    <xdr:rowOff>57150</xdr:rowOff>
                  </to>
                </anchor>
              </controlPr>
            </control>
          </mc:Choice>
        </mc:AlternateContent>
        <mc:AlternateContent xmlns:mc="http://schemas.openxmlformats.org/markup-compatibility/2006">
          <mc:Choice Requires="x14">
            <control shapeId="9576" r:id="rId863" name="Check Box 3432">
              <controlPr defaultSize="0" autoFill="0" autoLine="0" autoPict="0">
                <anchor moveWithCells="1">
                  <from>
                    <xdr:col>14</xdr:col>
                    <xdr:colOff>133350</xdr:colOff>
                    <xdr:row>206</xdr:row>
                    <xdr:rowOff>0</xdr:rowOff>
                  </from>
                  <to>
                    <xdr:col>14</xdr:col>
                    <xdr:colOff>438150</xdr:colOff>
                    <xdr:row>207</xdr:row>
                    <xdr:rowOff>57150</xdr:rowOff>
                  </to>
                </anchor>
              </controlPr>
            </control>
          </mc:Choice>
        </mc:AlternateContent>
        <mc:AlternateContent xmlns:mc="http://schemas.openxmlformats.org/markup-compatibility/2006">
          <mc:Choice Requires="x14">
            <control shapeId="9577" r:id="rId864" name="Check Box 3433">
              <controlPr defaultSize="0" autoFill="0" autoLine="0" autoPict="0">
                <anchor moveWithCells="1">
                  <from>
                    <xdr:col>14</xdr:col>
                    <xdr:colOff>133350</xdr:colOff>
                    <xdr:row>195</xdr:row>
                    <xdr:rowOff>0</xdr:rowOff>
                  </from>
                  <to>
                    <xdr:col>14</xdr:col>
                    <xdr:colOff>438150</xdr:colOff>
                    <xdr:row>196</xdr:row>
                    <xdr:rowOff>57150</xdr:rowOff>
                  </to>
                </anchor>
              </controlPr>
            </control>
          </mc:Choice>
        </mc:AlternateContent>
        <mc:AlternateContent xmlns:mc="http://schemas.openxmlformats.org/markup-compatibility/2006">
          <mc:Choice Requires="x14">
            <control shapeId="9578" r:id="rId865" name="Check Box 3434">
              <controlPr defaultSize="0" autoFill="0" autoLine="0" autoPict="0">
                <anchor moveWithCells="1">
                  <from>
                    <xdr:col>14</xdr:col>
                    <xdr:colOff>133350</xdr:colOff>
                    <xdr:row>196</xdr:row>
                    <xdr:rowOff>0</xdr:rowOff>
                  </from>
                  <to>
                    <xdr:col>14</xdr:col>
                    <xdr:colOff>438150</xdr:colOff>
                    <xdr:row>197</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AEDAC-FBA6-4900-9865-47DC956F043C}">
  <sheetPr codeName="Hoja4"/>
  <dimension ref="A1"/>
  <sheetViews>
    <sheetView workbookViewId="0">
      <selection activeCell="F24" sqref="F24"/>
    </sheetView>
  </sheetViews>
  <sheetFormatPr baseColWidth="10" defaultRowHeight="12.75"/>
  <sheetData/>
  <phoneticPr fontId="0"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9CE12-5D99-4931-86DA-D68D09C47D82}">
  <sheetPr codeName="Hoja5"/>
  <dimension ref="A2:Z87"/>
  <sheetViews>
    <sheetView workbookViewId="0">
      <selection activeCell="E29" sqref="E29"/>
    </sheetView>
  </sheetViews>
  <sheetFormatPr baseColWidth="10" defaultRowHeight="12.75"/>
  <sheetData>
    <row r="2" spans="1:26" ht="14.25">
      <c r="C2" s="125"/>
      <c r="D2" s="125" t="s">
        <v>2071</v>
      </c>
      <c r="E2" s="126" t="s">
        <v>2072</v>
      </c>
      <c r="F2" s="127"/>
      <c r="G2" s="127" t="s">
        <v>2071</v>
      </c>
      <c r="H2" s="127" t="s">
        <v>2072</v>
      </c>
      <c r="I2" s="128"/>
      <c r="J2" s="128" t="s">
        <v>2071</v>
      </c>
      <c r="K2" s="128" t="s">
        <v>2072</v>
      </c>
      <c r="L2" s="129"/>
      <c r="M2" s="129" t="s">
        <v>2071</v>
      </c>
      <c r="N2" s="129" t="s">
        <v>2072</v>
      </c>
      <c r="O2" s="130"/>
      <c r="P2" s="130" t="s">
        <v>2071</v>
      </c>
      <c r="Q2" s="130" t="s">
        <v>2072</v>
      </c>
      <c r="R2" s="131"/>
      <c r="S2" s="131" t="s">
        <v>2071</v>
      </c>
      <c r="T2" s="131" t="s">
        <v>2072</v>
      </c>
      <c r="U2" s="132"/>
      <c r="V2" s="132" t="s">
        <v>2071</v>
      </c>
      <c r="W2" s="132" t="s">
        <v>2072</v>
      </c>
      <c r="X2" s="133"/>
      <c r="Y2" s="133" t="s">
        <v>2071</v>
      </c>
      <c r="Z2" s="133" t="s">
        <v>2072</v>
      </c>
    </row>
    <row r="3" spans="1:26" ht="14.25">
      <c r="C3" s="125"/>
      <c r="D3" s="125"/>
      <c r="E3" s="126"/>
      <c r="F3" s="127"/>
      <c r="G3" s="127"/>
      <c r="H3" s="127"/>
      <c r="I3" s="128"/>
      <c r="J3" s="128"/>
      <c r="K3" s="128"/>
      <c r="L3" s="129"/>
      <c r="M3" s="129"/>
      <c r="N3" s="129"/>
      <c r="O3" s="130"/>
      <c r="P3" s="130"/>
      <c r="Q3" s="130"/>
      <c r="R3" s="131"/>
      <c r="S3" s="131"/>
      <c r="T3" s="131"/>
      <c r="U3" s="132"/>
      <c r="V3" s="132"/>
      <c r="W3" s="132"/>
      <c r="X3" s="133"/>
      <c r="Y3" s="133"/>
      <c r="Z3" s="133"/>
    </row>
    <row r="4" spans="1:26" ht="14.25">
      <c r="C4" s="116"/>
      <c r="D4" s="116"/>
      <c r="E4" s="117"/>
      <c r="F4" s="106"/>
      <c r="G4" s="106"/>
      <c r="H4" s="106"/>
      <c r="I4" s="119"/>
      <c r="J4" s="119"/>
      <c r="K4" s="119"/>
      <c r="L4" s="118"/>
      <c r="M4" s="118"/>
      <c r="N4" s="118"/>
      <c r="O4" s="121"/>
      <c r="P4" s="120"/>
      <c r="Q4" s="120"/>
      <c r="R4" s="122"/>
      <c r="S4" s="122"/>
      <c r="T4" s="122"/>
      <c r="U4" s="123"/>
      <c r="V4" s="123"/>
      <c r="W4" s="123"/>
      <c r="X4" s="124"/>
      <c r="Y4" s="124"/>
      <c r="Z4" s="133"/>
    </row>
    <row r="5" spans="1:26" ht="14.25">
      <c r="C5" s="116"/>
      <c r="D5" s="116"/>
      <c r="E5" s="117"/>
      <c r="F5" s="106"/>
      <c r="G5" s="106"/>
      <c r="H5" s="106"/>
      <c r="I5" s="119"/>
      <c r="J5" s="119"/>
      <c r="K5" s="119"/>
      <c r="L5" s="118"/>
      <c r="M5" s="118"/>
      <c r="N5" s="118"/>
      <c r="O5" s="121"/>
      <c r="P5" s="120"/>
      <c r="Q5" s="120"/>
      <c r="R5" s="122"/>
      <c r="S5" s="122"/>
      <c r="T5" s="122"/>
      <c r="U5" s="123"/>
      <c r="V5" s="123"/>
      <c r="W5" s="123"/>
      <c r="X5" s="124"/>
      <c r="Y5" s="124"/>
      <c r="Z5" s="133"/>
    </row>
    <row r="6" spans="1:26" ht="14.25">
      <c r="C6" s="116"/>
      <c r="D6" s="116"/>
      <c r="E6" s="117"/>
      <c r="F6" s="106"/>
      <c r="G6" s="106"/>
      <c r="H6" s="106"/>
      <c r="I6" s="119"/>
      <c r="J6" s="119"/>
      <c r="K6" s="119"/>
      <c r="L6" s="118"/>
      <c r="M6" s="118"/>
      <c r="N6" s="118"/>
      <c r="O6" s="121"/>
      <c r="P6" s="120"/>
      <c r="Q6" s="120"/>
      <c r="R6" s="122"/>
      <c r="S6" s="122"/>
      <c r="T6" s="122"/>
      <c r="U6" s="123"/>
      <c r="V6" s="123"/>
      <c r="W6" s="123"/>
      <c r="X6" s="124"/>
      <c r="Y6" s="124"/>
      <c r="Z6" s="133"/>
    </row>
    <row r="7" spans="1:26" ht="14.25">
      <c r="C7" s="116"/>
      <c r="D7" s="116"/>
      <c r="E7" s="117"/>
      <c r="F7" s="106"/>
      <c r="G7" s="106"/>
      <c r="H7" s="106"/>
      <c r="I7" s="119"/>
      <c r="J7" s="119"/>
      <c r="K7" s="119"/>
      <c r="L7" s="118"/>
      <c r="M7" s="118"/>
      <c r="N7" s="118"/>
      <c r="O7" s="121"/>
      <c r="P7" s="120"/>
      <c r="Q7" s="120"/>
      <c r="R7" s="122"/>
      <c r="S7" s="122"/>
      <c r="T7" s="122"/>
      <c r="U7" s="123"/>
      <c r="V7" s="123"/>
      <c r="W7" s="123"/>
      <c r="X7" s="124"/>
      <c r="Y7" s="124"/>
      <c r="Z7" s="133"/>
    </row>
    <row r="8" spans="1:26" ht="14.25">
      <c r="C8" s="116"/>
      <c r="D8" s="116"/>
      <c r="E8" s="117"/>
      <c r="F8" s="106"/>
      <c r="G8" s="106"/>
      <c r="H8" s="106"/>
      <c r="I8" s="119"/>
      <c r="J8" s="119"/>
      <c r="K8" s="119"/>
      <c r="L8" s="118"/>
      <c r="M8" s="118"/>
      <c r="N8" s="118"/>
      <c r="O8" s="121"/>
      <c r="P8" s="120"/>
      <c r="Q8" s="120"/>
      <c r="R8" s="122"/>
      <c r="S8" s="122"/>
      <c r="T8" s="122"/>
      <c r="U8" s="123"/>
      <c r="V8" s="123"/>
      <c r="W8" s="123"/>
      <c r="X8" s="124"/>
      <c r="Y8" s="124"/>
      <c r="Z8" s="133"/>
    </row>
    <row r="9" spans="1:26" ht="14.25">
      <c r="C9" s="116"/>
      <c r="D9" s="116"/>
      <c r="E9" s="117"/>
      <c r="F9" s="106"/>
      <c r="G9" s="106"/>
      <c r="H9" s="106"/>
      <c r="I9" s="119"/>
      <c r="J9" s="119"/>
      <c r="K9" s="119"/>
      <c r="L9" s="118"/>
      <c r="M9" s="118"/>
      <c r="N9" s="118"/>
      <c r="O9" s="121"/>
      <c r="P9" s="120"/>
      <c r="Q9" s="120"/>
      <c r="R9" s="122"/>
      <c r="S9" s="122"/>
      <c r="T9" s="122"/>
      <c r="U9" s="123"/>
      <c r="V9" s="123"/>
      <c r="W9" s="123"/>
      <c r="X9" s="124"/>
      <c r="Y9" s="124"/>
      <c r="Z9" s="133"/>
    </row>
    <row r="10" spans="1:26" ht="14.25">
      <c r="C10" s="116"/>
      <c r="D10" s="116"/>
      <c r="E10" s="117"/>
      <c r="F10" s="106"/>
      <c r="G10" s="106"/>
      <c r="H10" s="106"/>
      <c r="I10" s="119"/>
      <c r="J10" s="119"/>
      <c r="K10" s="119"/>
      <c r="L10" s="118"/>
      <c r="M10" s="118"/>
      <c r="N10" s="118"/>
      <c r="O10" s="121"/>
      <c r="P10" s="120"/>
      <c r="Q10" s="120"/>
      <c r="R10" s="122"/>
      <c r="S10" s="122"/>
      <c r="T10" s="122"/>
      <c r="U10" s="123"/>
      <c r="V10" s="123"/>
      <c r="W10" s="123"/>
      <c r="X10" s="124"/>
      <c r="Y10" s="124"/>
      <c r="Z10" s="133"/>
    </row>
    <row r="11" spans="1:26" ht="14.25">
      <c r="A11" t="s">
        <v>2074</v>
      </c>
      <c r="B11">
        <f>SUM(D45+G45+J45+M45+P45+S45+V45+Y45)</f>
        <v>0</v>
      </c>
      <c r="C11" s="116"/>
      <c r="D11" s="116"/>
      <c r="E11" s="117"/>
      <c r="F11" s="106"/>
      <c r="G11" s="106"/>
      <c r="H11" s="106"/>
      <c r="I11" s="119"/>
      <c r="J11" s="119"/>
      <c r="K11" s="119"/>
      <c r="L11" s="118"/>
      <c r="M11" s="118"/>
      <c r="N11" s="118"/>
      <c r="O11" s="121"/>
      <c r="P11" s="120"/>
      <c r="Q11" s="120"/>
      <c r="R11" s="122"/>
      <c r="S11" s="122"/>
      <c r="T11" s="122"/>
      <c r="U11" s="123"/>
      <c r="V11" s="123"/>
      <c r="W11" s="123"/>
      <c r="X11" s="124"/>
      <c r="Y11" s="124"/>
      <c r="Z11" s="133"/>
    </row>
    <row r="12" spans="1:26" ht="14.25">
      <c r="C12" s="116"/>
      <c r="D12" s="116"/>
      <c r="E12" s="117"/>
      <c r="F12" s="106"/>
      <c r="G12" s="106"/>
      <c r="H12" s="106"/>
      <c r="I12" s="119"/>
      <c r="J12" s="119"/>
      <c r="K12" s="119"/>
      <c r="L12" s="118"/>
      <c r="M12" s="118"/>
      <c r="N12" s="118"/>
      <c r="O12" s="121"/>
      <c r="P12" s="120"/>
      <c r="Q12" s="120"/>
      <c r="R12" s="122"/>
      <c r="S12" s="122"/>
      <c r="T12" s="122"/>
      <c r="U12" s="123"/>
      <c r="V12" s="123"/>
      <c r="W12" s="123"/>
      <c r="X12" s="124"/>
      <c r="Y12" s="124"/>
      <c r="Z12" s="133"/>
    </row>
    <row r="13" spans="1:26" ht="14.25">
      <c r="C13" s="116"/>
      <c r="D13" s="116"/>
      <c r="E13" s="117"/>
      <c r="F13" s="106"/>
      <c r="G13" s="106"/>
      <c r="H13" s="106"/>
      <c r="I13" s="119"/>
      <c r="J13" s="119"/>
      <c r="K13" s="119"/>
      <c r="L13" s="118"/>
      <c r="M13" s="118"/>
      <c r="N13" s="118"/>
      <c r="O13" s="121"/>
      <c r="P13" s="120"/>
      <c r="Q13" s="120"/>
      <c r="R13" s="122"/>
      <c r="S13" s="122"/>
      <c r="T13" s="122"/>
      <c r="U13" s="123"/>
      <c r="V13" s="123"/>
      <c r="W13" s="123"/>
      <c r="X13" s="124"/>
      <c r="Y13" s="124"/>
      <c r="Z13" s="133"/>
    </row>
    <row r="14" spans="1:26" ht="14.25">
      <c r="C14" s="116"/>
      <c r="D14" s="116"/>
      <c r="E14" s="117"/>
      <c r="F14" s="106"/>
      <c r="G14" s="106"/>
      <c r="H14" s="106"/>
      <c r="I14" s="119"/>
      <c r="J14" s="119"/>
      <c r="K14" s="119"/>
      <c r="L14" s="118"/>
      <c r="M14" s="118"/>
      <c r="N14" s="118"/>
      <c r="O14" s="121"/>
      <c r="P14" s="120"/>
      <c r="Q14" s="120"/>
      <c r="R14" s="122"/>
      <c r="S14" s="122"/>
      <c r="T14" s="122"/>
      <c r="U14" s="123"/>
      <c r="V14" s="123"/>
      <c r="W14" s="123"/>
      <c r="X14" s="124"/>
      <c r="Y14" s="124"/>
      <c r="Z14" s="133"/>
    </row>
    <row r="15" spans="1:26" ht="14.25">
      <c r="C15" s="116"/>
      <c r="D15" s="116"/>
      <c r="E15" s="117"/>
      <c r="F15" s="106"/>
      <c r="G15" s="106"/>
      <c r="H15" s="106"/>
      <c r="I15" s="119"/>
      <c r="J15" s="119"/>
      <c r="K15" s="119"/>
      <c r="L15" s="118"/>
      <c r="M15" s="118"/>
      <c r="N15" s="118"/>
      <c r="O15" s="121"/>
      <c r="P15" s="120"/>
      <c r="Q15" s="120"/>
      <c r="R15" s="122"/>
      <c r="S15" s="122"/>
      <c r="T15" s="122"/>
      <c r="U15" s="123"/>
      <c r="V15" s="123"/>
      <c r="W15" s="123"/>
      <c r="X15" s="124"/>
      <c r="Y15" s="124"/>
      <c r="Z15" s="133"/>
    </row>
    <row r="16" spans="1:26" ht="14.25">
      <c r="C16" s="116"/>
      <c r="D16" s="116"/>
      <c r="E16" s="117"/>
      <c r="F16" s="106"/>
      <c r="G16" s="106"/>
      <c r="H16" s="106"/>
      <c r="I16" s="119"/>
      <c r="J16" s="119"/>
      <c r="K16" s="119"/>
      <c r="L16" s="118"/>
      <c r="M16" s="118"/>
      <c r="N16" s="118"/>
      <c r="O16" s="121"/>
      <c r="P16" s="120"/>
      <c r="Q16" s="120"/>
      <c r="R16" s="122"/>
      <c r="S16" s="122"/>
      <c r="T16" s="122"/>
      <c r="U16" s="123"/>
      <c r="V16" s="123"/>
      <c r="W16" s="123"/>
      <c r="X16" s="124"/>
      <c r="Y16" s="124"/>
      <c r="Z16" s="133"/>
    </row>
    <row r="17" spans="3:26" ht="14.25">
      <c r="C17" s="116"/>
      <c r="D17" s="116"/>
      <c r="E17" s="117"/>
      <c r="F17" s="106"/>
      <c r="G17" s="106"/>
      <c r="H17" s="106"/>
      <c r="I17" s="119"/>
      <c r="J17" s="119"/>
      <c r="K17" s="119"/>
      <c r="L17" s="118"/>
      <c r="M17" s="118"/>
      <c r="N17" s="118"/>
      <c r="O17" s="121"/>
      <c r="P17" s="120"/>
      <c r="Q17" s="120"/>
      <c r="R17" s="122"/>
      <c r="S17" s="122"/>
      <c r="T17" s="122"/>
      <c r="U17" s="123"/>
      <c r="V17" s="123"/>
      <c r="W17" s="123"/>
      <c r="X17" s="124"/>
      <c r="Y17" s="124"/>
      <c r="Z17" s="133"/>
    </row>
    <row r="18" spans="3:26" ht="14.25">
      <c r="C18" s="116"/>
      <c r="D18" s="116"/>
      <c r="E18" s="117"/>
      <c r="F18" s="106"/>
      <c r="G18" s="106"/>
      <c r="H18" s="106"/>
      <c r="I18" s="119"/>
      <c r="J18" s="119"/>
      <c r="K18" s="119"/>
      <c r="L18" s="118"/>
      <c r="M18" s="118"/>
      <c r="N18" s="118"/>
      <c r="O18" s="121"/>
      <c r="P18" s="120"/>
      <c r="Q18" s="120"/>
      <c r="R18" s="122"/>
      <c r="S18" s="122"/>
      <c r="T18" s="122"/>
      <c r="U18" s="123"/>
      <c r="V18" s="123"/>
      <c r="W18" s="123"/>
      <c r="X18" s="124"/>
      <c r="Y18" s="124"/>
      <c r="Z18" s="133"/>
    </row>
    <row r="19" spans="3:26" ht="14.25">
      <c r="C19" s="116"/>
      <c r="D19" s="116"/>
      <c r="E19" s="117"/>
      <c r="F19" s="106"/>
      <c r="G19" s="106"/>
      <c r="H19" s="106"/>
      <c r="I19" s="119"/>
      <c r="J19" s="119"/>
      <c r="K19" s="119"/>
      <c r="L19" s="118"/>
      <c r="M19" s="118"/>
      <c r="N19" s="118"/>
      <c r="O19" s="121"/>
      <c r="P19" s="120"/>
      <c r="Q19" s="120"/>
      <c r="R19" s="122"/>
      <c r="S19" s="122"/>
      <c r="T19" s="122"/>
      <c r="U19" s="123"/>
      <c r="V19" s="123"/>
      <c r="W19" s="123"/>
      <c r="X19" s="124"/>
      <c r="Y19" s="124"/>
      <c r="Z19" s="133"/>
    </row>
    <row r="20" spans="3:26" ht="14.25">
      <c r="C20" s="116"/>
      <c r="D20" s="116"/>
      <c r="E20" s="117"/>
      <c r="F20" s="106"/>
      <c r="G20" s="106"/>
      <c r="H20" s="106"/>
      <c r="I20" s="119"/>
      <c r="J20" s="119"/>
      <c r="K20" s="119"/>
      <c r="L20" s="118"/>
      <c r="M20" s="118"/>
      <c r="N20" s="118"/>
      <c r="O20" s="121"/>
      <c r="P20" s="120"/>
      <c r="Q20" s="120"/>
      <c r="R20" s="122"/>
      <c r="S20" s="122"/>
      <c r="T20" s="122"/>
      <c r="U20" s="123"/>
      <c r="V20" s="123"/>
      <c r="W20" s="123"/>
      <c r="X20" s="124"/>
      <c r="Y20" s="124"/>
      <c r="Z20" s="133"/>
    </row>
    <row r="21" spans="3:26" ht="14.25">
      <c r="C21" s="116"/>
      <c r="D21" s="116"/>
      <c r="E21" s="117"/>
      <c r="F21" s="106"/>
      <c r="G21" s="106"/>
      <c r="H21" s="106"/>
      <c r="I21" s="119"/>
      <c r="J21" s="119"/>
      <c r="K21" s="119"/>
      <c r="L21" s="118"/>
      <c r="M21" s="118"/>
      <c r="N21" s="118"/>
      <c r="O21" s="121"/>
      <c r="P21" s="120"/>
      <c r="Q21" s="120"/>
      <c r="R21" s="122"/>
      <c r="S21" s="122"/>
      <c r="T21" s="122"/>
      <c r="U21" s="123"/>
      <c r="V21" s="123"/>
      <c r="W21" s="123"/>
      <c r="X21" s="124"/>
      <c r="Y21" s="124"/>
      <c r="Z21" s="133"/>
    </row>
    <row r="22" spans="3:26" ht="14.25">
      <c r="C22" s="116"/>
      <c r="D22" s="116"/>
      <c r="E22" s="117"/>
      <c r="F22" s="106"/>
      <c r="G22" s="106"/>
      <c r="H22" s="106"/>
      <c r="I22" s="119"/>
      <c r="J22" s="119"/>
      <c r="K22" s="119"/>
      <c r="L22" s="118"/>
      <c r="M22" s="118"/>
      <c r="N22" s="118"/>
      <c r="O22" s="121"/>
      <c r="P22" s="120"/>
      <c r="Q22" s="120"/>
      <c r="R22" s="122"/>
      <c r="S22" s="122"/>
      <c r="T22" s="122"/>
      <c r="U22" s="123"/>
      <c r="V22" s="123"/>
      <c r="W22" s="123"/>
      <c r="X22" s="124"/>
      <c r="Y22" s="124"/>
      <c r="Z22" s="133"/>
    </row>
    <row r="23" spans="3:26" ht="14.25">
      <c r="C23" s="116"/>
      <c r="D23" s="116"/>
      <c r="E23" s="117"/>
      <c r="F23" s="106"/>
      <c r="G23" s="106"/>
      <c r="H23" s="106"/>
      <c r="I23" s="119"/>
      <c r="J23" s="119"/>
      <c r="K23" s="119"/>
      <c r="L23" s="118"/>
      <c r="M23" s="118"/>
      <c r="N23" s="118"/>
      <c r="O23" s="121"/>
      <c r="P23" s="120"/>
      <c r="Q23" s="120"/>
      <c r="R23" s="122"/>
      <c r="S23" s="122"/>
      <c r="T23" s="122"/>
      <c r="U23" s="123"/>
      <c r="V23" s="123"/>
      <c r="W23" s="123"/>
      <c r="X23" s="124"/>
      <c r="Y23" s="124"/>
      <c r="Z23" s="133"/>
    </row>
    <row r="24" spans="3:26" ht="14.25">
      <c r="C24" s="116"/>
      <c r="D24" s="116"/>
      <c r="E24" s="117"/>
      <c r="F24" s="106"/>
      <c r="G24" s="106"/>
      <c r="H24" s="106"/>
      <c r="I24" s="119"/>
      <c r="J24" s="119"/>
      <c r="K24" s="119"/>
      <c r="L24" s="118"/>
      <c r="M24" s="118"/>
      <c r="N24" s="118"/>
      <c r="O24" s="121"/>
      <c r="P24" s="120"/>
      <c r="Q24" s="120"/>
      <c r="R24" s="122"/>
      <c r="S24" s="122"/>
      <c r="T24" s="122"/>
      <c r="U24" s="123"/>
      <c r="V24" s="123"/>
      <c r="W24" s="123"/>
      <c r="X24" s="124"/>
      <c r="Y24" s="124"/>
      <c r="Z24" s="133"/>
    </row>
    <row r="25" spans="3:26" ht="14.25">
      <c r="C25" s="116"/>
      <c r="D25" s="116"/>
      <c r="E25" s="117"/>
      <c r="F25" s="106"/>
      <c r="G25" s="106"/>
      <c r="H25" s="106"/>
      <c r="I25" s="119"/>
      <c r="J25" s="119"/>
      <c r="K25" s="119"/>
      <c r="L25" s="118"/>
      <c r="M25" s="118"/>
      <c r="N25" s="118"/>
      <c r="O25" s="121"/>
      <c r="P25" s="120"/>
      <c r="Q25" s="120"/>
      <c r="R25" s="122"/>
      <c r="S25" s="122"/>
      <c r="T25" s="122"/>
      <c r="U25" s="123"/>
      <c r="V25" s="123"/>
      <c r="W25" s="123"/>
      <c r="X25" s="124"/>
      <c r="Y25" s="124"/>
      <c r="Z25" s="133"/>
    </row>
    <row r="26" spans="3:26" ht="14.25">
      <c r="C26" s="116"/>
      <c r="D26" s="116"/>
      <c r="E26" s="117"/>
      <c r="F26" s="106"/>
      <c r="G26" s="106"/>
      <c r="H26" s="106"/>
      <c r="I26" s="119"/>
      <c r="J26" s="119"/>
      <c r="K26" s="119"/>
      <c r="L26" s="118"/>
      <c r="M26" s="118"/>
      <c r="N26" s="118"/>
      <c r="O26" s="121"/>
      <c r="P26" s="120"/>
      <c r="Q26" s="120"/>
      <c r="R26" s="122"/>
      <c r="S26" s="122"/>
      <c r="T26" s="122"/>
      <c r="U26" s="123"/>
      <c r="V26" s="123"/>
      <c r="W26" s="123"/>
      <c r="X26" s="124"/>
      <c r="Y26" s="124"/>
      <c r="Z26" s="133"/>
    </row>
    <row r="27" spans="3:26" ht="14.25">
      <c r="C27" s="116"/>
      <c r="D27" s="116"/>
      <c r="E27" s="117"/>
      <c r="F27" s="106"/>
      <c r="G27" s="106"/>
      <c r="H27" s="106"/>
      <c r="I27" s="119"/>
      <c r="J27" s="119"/>
      <c r="K27" s="119"/>
      <c r="L27" s="118"/>
      <c r="M27" s="118"/>
      <c r="N27" s="118"/>
      <c r="O27" s="121"/>
      <c r="P27" s="120"/>
      <c r="Q27" s="120"/>
      <c r="R27" s="122"/>
      <c r="S27" s="122"/>
      <c r="T27" s="122"/>
      <c r="U27" s="123"/>
      <c r="V27" s="123"/>
      <c r="W27" s="123"/>
      <c r="X27" s="124"/>
      <c r="Y27" s="124"/>
      <c r="Z27" s="133"/>
    </row>
    <row r="28" spans="3:26" ht="14.25">
      <c r="C28" s="116"/>
      <c r="D28" s="116"/>
      <c r="E28" s="117"/>
      <c r="F28" s="106"/>
      <c r="G28" s="106"/>
      <c r="H28" s="106"/>
      <c r="I28" s="119"/>
      <c r="J28" s="119"/>
      <c r="K28" s="119"/>
      <c r="L28" s="118"/>
      <c r="M28" s="118"/>
      <c r="N28" s="118"/>
      <c r="O28" s="121"/>
      <c r="P28" s="120"/>
      <c r="Q28" s="120"/>
      <c r="R28" s="122"/>
      <c r="S28" s="122"/>
      <c r="T28" s="122"/>
      <c r="U28" s="123"/>
      <c r="V28" s="123"/>
      <c r="W28" s="123"/>
      <c r="X28" s="124"/>
      <c r="Y28" s="124"/>
      <c r="Z28" s="133"/>
    </row>
    <row r="29" spans="3:26" ht="14.25">
      <c r="C29" s="116"/>
      <c r="D29" s="116"/>
      <c r="E29" s="117"/>
      <c r="F29" s="106"/>
      <c r="G29" s="106"/>
      <c r="H29" s="106"/>
      <c r="I29" s="119"/>
      <c r="J29" s="119"/>
      <c r="K29" s="119"/>
      <c r="L29" s="118"/>
      <c r="M29" s="118"/>
      <c r="N29" s="118"/>
      <c r="O29" s="121"/>
      <c r="P29" s="120"/>
      <c r="Q29" s="120"/>
      <c r="R29" s="122"/>
      <c r="S29" s="122"/>
      <c r="T29" s="122"/>
      <c r="U29" s="123"/>
      <c r="V29" s="123"/>
      <c r="W29" s="123"/>
      <c r="X29" s="124"/>
      <c r="Y29" s="124"/>
      <c r="Z29" s="133"/>
    </row>
    <row r="30" spans="3:26" ht="14.25">
      <c r="C30" s="116"/>
      <c r="D30" s="116"/>
      <c r="E30" s="117"/>
      <c r="F30" s="106"/>
      <c r="G30" s="106"/>
      <c r="H30" s="106"/>
      <c r="I30" s="119"/>
      <c r="J30" s="119"/>
      <c r="K30" s="119"/>
      <c r="L30" s="118"/>
      <c r="M30" s="118"/>
      <c r="N30" s="118"/>
      <c r="O30" s="121"/>
      <c r="P30" s="120"/>
      <c r="Q30" s="120"/>
      <c r="R30" s="122"/>
      <c r="S30" s="122"/>
      <c r="T30" s="122"/>
      <c r="U30" s="123"/>
      <c r="V30" s="123"/>
      <c r="W30" s="123"/>
      <c r="X30" s="124"/>
      <c r="Y30" s="124"/>
      <c r="Z30" s="133"/>
    </row>
    <row r="31" spans="3:26" ht="14.25">
      <c r="C31" s="116"/>
      <c r="D31" s="116"/>
      <c r="E31" s="117"/>
      <c r="F31" s="106"/>
      <c r="G31" s="106"/>
      <c r="H31" s="106"/>
      <c r="I31" s="119"/>
      <c r="J31" s="119"/>
      <c r="K31" s="119"/>
      <c r="L31" s="118"/>
      <c r="M31" s="118"/>
      <c r="N31" s="118"/>
      <c r="O31" s="121"/>
      <c r="P31" s="120"/>
      <c r="Q31" s="120"/>
      <c r="R31" s="122"/>
      <c r="S31" s="122"/>
      <c r="T31" s="122"/>
      <c r="U31" s="123"/>
      <c r="V31" s="123"/>
      <c r="W31" s="123"/>
      <c r="X31" s="124"/>
      <c r="Y31" s="124"/>
      <c r="Z31" s="133"/>
    </row>
    <row r="32" spans="3:26" ht="14.25">
      <c r="C32" s="116"/>
      <c r="D32" s="116"/>
      <c r="E32" s="117"/>
      <c r="F32" s="106"/>
      <c r="G32" s="106"/>
      <c r="H32" s="106"/>
      <c r="I32" s="119"/>
      <c r="J32" s="119"/>
      <c r="K32" s="119"/>
      <c r="L32" s="118"/>
      <c r="M32" s="118"/>
      <c r="N32" s="118"/>
      <c r="O32" s="121"/>
      <c r="P32" s="120"/>
      <c r="Q32" s="120"/>
      <c r="R32" s="122"/>
      <c r="S32" s="122"/>
      <c r="T32" s="122"/>
      <c r="U32" s="123"/>
      <c r="V32" s="123"/>
      <c r="W32" s="123"/>
      <c r="X32" s="124"/>
      <c r="Y32" s="124"/>
      <c r="Z32" s="133"/>
    </row>
    <row r="33" spans="3:26" ht="14.25">
      <c r="C33" s="116"/>
      <c r="D33" s="116"/>
      <c r="E33" s="117"/>
      <c r="F33" s="106"/>
      <c r="G33" s="106"/>
      <c r="H33" s="106"/>
      <c r="I33" s="119"/>
      <c r="J33" s="119"/>
      <c r="K33" s="119"/>
      <c r="L33" s="118"/>
      <c r="M33" s="118"/>
      <c r="N33" s="118"/>
      <c r="O33" s="121"/>
      <c r="P33" s="120"/>
      <c r="Q33" s="120"/>
      <c r="R33" s="122"/>
      <c r="S33" s="122"/>
      <c r="T33" s="122"/>
      <c r="U33" s="123"/>
      <c r="V33" s="123"/>
      <c r="W33" s="123"/>
      <c r="X33" s="124"/>
      <c r="Y33" s="124"/>
      <c r="Z33" s="133"/>
    </row>
    <row r="34" spans="3:26" ht="14.25">
      <c r="C34" s="116"/>
      <c r="D34" s="116"/>
      <c r="E34" s="117"/>
      <c r="F34" s="106"/>
      <c r="G34" s="106"/>
      <c r="H34" s="106"/>
      <c r="I34" s="119"/>
      <c r="J34" s="119"/>
      <c r="K34" s="119"/>
      <c r="L34" s="118"/>
      <c r="M34" s="118"/>
      <c r="N34" s="118"/>
      <c r="O34" s="121"/>
      <c r="P34" s="120"/>
      <c r="Q34" s="120"/>
      <c r="R34" s="122"/>
      <c r="S34" s="122"/>
      <c r="T34" s="122"/>
      <c r="U34" s="123"/>
      <c r="V34" s="123"/>
      <c r="W34" s="123"/>
      <c r="X34" s="124"/>
      <c r="Y34" s="124"/>
      <c r="Z34" s="133"/>
    </row>
    <row r="35" spans="3:26" ht="14.25">
      <c r="C35" s="116"/>
      <c r="D35" s="116"/>
      <c r="E35" s="117"/>
      <c r="F35" s="106"/>
      <c r="G35" s="106"/>
      <c r="H35" s="106"/>
      <c r="I35" s="119"/>
      <c r="J35" s="119"/>
      <c r="K35" s="119"/>
      <c r="L35" s="118"/>
      <c r="M35" s="118"/>
      <c r="N35" s="118"/>
      <c r="O35" s="121"/>
      <c r="P35" s="120"/>
      <c r="Q35" s="120"/>
      <c r="R35" s="122"/>
      <c r="S35" s="122"/>
      <c r="T35" s="122"/>
      <c r="U35" s="123"/>
      <c r="V35" s="123"/>
      <c r="W35" s="123"/>
      <c r="X35" s="124"/>
      <c r="Y35" s="124"/>
      <c r="Z35" s="133"/>
    </row>
    <row r="36" spans="3:26" ht="14.25">
      <c r="C36" s="116"/>
      <c r="D36" s="116"/>
      <c r="E36" s="117"/>
      <c r="F36" s="106"/>
      <c r="G36" s="106"/>
      <c r="H36" s="106"/>
      <c r="I36" s="119"/>
      <c r="J36" s="119"/>
      <c r="K36" s="119"/>
      <c r="L36" s="118"/>
      <c r="M36" s="118"/>
      <c r="N36" s="118"/>
      <c r="O36" s="121"/>
      <c r="P36" s="120"/>
      <c r="Q36" s="120"/>
      <c r="R36" s="122"/>
      <c r="S36" s="122"/>
      <c r="T36" s="122"/>
      <c r="U36" s="123"/>
      <c r="V36" s="123"/>
      <c r="W36" s="123"/>
      <c r="X36" s="124"/>
      <c r="Y36" s="124"/>
      <c r="Z36" s="133"/>
    </row>
    <row r="37" spans="3:26" ht="14.25">
      <c r="C37" s="116"/>
      <c r="D37" s="116"/>
      <c r="E37" s="117"/>
      <c r="F37" s="106"/>
      <c r="G37" s="106"/>
      <c r="H37" s="106"/>
      <c r="I37" s="119"/>
      <c r="J37" s="119"/>
      <c r="K37" s="119"/>
      <c r="L37" s="118"/>
      <c r="M37" s="118"/>
      <c r="N37" s="118"/>
      <c r="O37" s="121"/>
      <c r="P37" s="120"/>
      <c r="Q37" s="120"/>
      <c r="R37" s="122"/>
      <c r="S37" s="122"/>
      <c r="T37" s="122"/>
      <c r="U37" s="123"/>
      <c r="V37" s="123"/>
      <c r="W37" s="123"/>
      <c r="X37" s="124"/>
      <c r="Y37" s="124"/>
      <c r="Z37" s="133"/>
    </row>
    <row r="38" spans="3:26" ht="14.25">
      <c r="C38" s="116"/>
      <c r="D38" s="116"/>
      <c r="E38" s="117"/>
      <c r="F38" s="106"/>
      <c r="G38" s="106"/>
      <c r="H38" s="106"/>
      <c r="I38" s="119"/>
      <c r="J38" s="119"/>
      <c r="K38" s="119"/>
      <c r="L38" s="118"/>
      <c r="M38" s="118"/>
      <c r="N38" s="118"/>
      <c r="O38" s="121"/>
      <c r="P38" s="120"/>
      <c r="Q38" s="120"/>
      <c r="R38" s="122"/>
      <c r="S38" s="122"/>
      <c r="T38" s="122"/>
      <c r="U38" s="123"/>
      <c r="V38" s="123"/>
      <c r="W38" s="123"/>
      <c r="X38" s="124"/>
      <c r="Y38" s="124"/>
      <c r="Z38" s="133"/>
    </row>
    <row r="39" spans="3:26" ht="14.25">
      <c r="C39" s="116"/>
      <c r="D39" s="116"/>
      <c r="E39" s="117"/>
      <c r="F39" s="106"/>
      <c r="G39" s="106"/>
      <c r="H39" s="106"/>
      <c r="I39" s="119"/>
      <c r="J39" s="119"/>
      <c r="K39" s="119"/>
      <c r="L39" s="118"/>
      <c r="M39" s="118"/>
      <c r="N39" s="118"/>
      <c r="O39" s="121"/>
      <c r="P39" s="120"/>
      <c r="Q39" s="120"/>
      <c r="R39" s="122"/>
      <c r="S39" s="122"/>
      <c r="T39" s="122"/>
      <c r="U39" s="123"/>
      <c r="V39" s="123"/>
      <c r="W39" s="123"/>
      <c r="X39" s="124"/>
      <c r="Y39" s="124"/>
      <c r="Z39" s="133"/>
    </row>
    <row r="40" spans="3:26" ht="14.25">
      <c r="C40" s="116"/>
      <c r="D40" s="116"/>
      <c r="E40" s="117"/>
      <c r="F40" s="106"/>
      <c r="G40" s="106"/>
      <c r="H40" s="106"/>
      <c r="I40" s="119"/>
      <c r="J40" s="119"/>
      <c r="K40" s="119"/>
      <c r="L40" s="118"/>
      <c r="M40" s="118"/>
      <c r="N40" s="118"/>
      <c r="O40" s="121"/>
      <c r="P40" s="120"/>
      <c r="Q40" s="120"/>
      <c r="R40" s="122"/>
      <c r="S40" s="122"/>
      <c r="T40" s="122"/>
      <c r="U40" s="123"/>
      <c r="V40" s="123"/>
      <c r="W40" s="123"/>
      <c r="X40" s="124"/>
      <c r="Y40" s="124"/>
      <c r="Z40" s="133"/>
    </row>
    <row r="41" spans="3:26" ht="14.25">
      <c r="C41" s="116"/>
      <c r="D41" s="116"/>
      <c r="E41" s="117"/>
      <c r="F41" s="106"/>
      <c r="G41" s="106"/>
      <c r="H41" s="106"/>
      <c r="I41" s="119"/>
      <c r="J41" s="119"/>
      <c r="K41" s="119"/>
      <c r="L41" s="118"/>
      <c r="M41" s="118"/>
      <c r="N41" s="118"/>
      <c r="O41" s="121"/>
      <c r="P41" s="120"/>
      <c r="Q41" s="120"/>
      <c r="R41" s="122"/>
      <c r="S41" s="122"/>
      <c r="T41" s="122"/>
      <c r="U41" s="123"/>
      <c r="V41" s="123"/>
      <c r="W41" s="123"/>
      <c r="X41" s="124"/>
      <c r="Y41" s="124"/>
      <c r="Z41" s="133"/>
    </row>
    <row r="42" spans="3:26" ht="14.25">
      <c r="C42" s="116"/>
      <c r="D42" s="116"/>
      <c r="E42" s="117"/>
      <c r="F42" s="106"/>
      <c r="G42" s="106"/>
      <c r="H42" s="106"/>
      <c r="I42" s="119"/>
      <c r="J42" s="119"/>
      <c r="K42" s="119"/>
      <c r="L42" s="118"/>
      <c r="M42" s="118"/>
      <c r="N42" s="118"/>
      <c r="O42" s="121"/>
      <c r="P42" s="120"/>
      <c r="Q42" s="120"/>
      <c r="R42" s="122"/>
      <c r="S42" s="122"/>
      <c r="T42" s="122"/>
      <c r="U42" s="123"/>
      <c r="V42" s="123"/>
      <c r="W42" s="123"/>
      <c r="X42" s="124"/>
      <c r="Y42" s="124"/>
      <c r="Z42" s="133"/>
    </row>
    <row r="43" spans="3:26" ht="14.25">
      <c r="C43" s="116"/>
      <c r="D43" s="116"/>
      <c r="E43" s="117"/>
      <c r="F43" s="106"/>
      <c r="G43" s="106"/>
      <c r="H43" s="106"/>
      <c r="I43" s="119"/>
      <c r="J43" s="119"/>
      <c r="K43" s="119"/>
      <c r="L43" s="118"/>
      <c r="M43" s="118"/>
      <c r="N43" s="118"/>
      <c r="O43" s="121"/>
      <c r="P43" s="120"/>
      <c r="Q43" s="120"/>
      <c r="R43" s="122"/>
      <c r="S43" s="122"/>
      <c r="T43" s="122"/>
      <c r="U43" s="123"/>
      <c r="V43" s="123"/>
      <c r="W43" s="123"/>
      <c r="X43" s="124"/>
      <c r="Y43" s="124"/>
      <c r="Z43" s="133"/>
    </row>
    <row r="44" spans="3:26" ht="14.25">
      <c r="C44" s="134"/>
      <c r="D44" s="134"/>
      <c r="E44" s="135"/>
      <c r="F44" s="136"/>
      <c r="G44" s="136"/>
      <c r="H44" s="136"/>
      <c r="I44" s="137"/>
      <c r="J44" s="137"/>
      <c r="K44" s="137"/>
      <c r="L44" s="138"/>
      <c r="M44" s="138"/>
      <c r="N44" s="138"/>
      <c r="O44" s="139"/>
      <c r="P44" s="140"/>
      <c r="Q44" s="140"/>
      <c r="R44" s="141"/>
      <c r="S44" s="141"/>
      <c r="T44" s="141"/>
      <c r="U44" s="142"/>
      <c r="V44" s="142"/>
      <c r="W44" s="142"/>
      <c r="X44" s="143"/>
      <c r="Y44" s="143"/>
      <c r="Z44" s="133"/>
    </row>
    <row r="45" spans="3:26">
      <c r="C45" s="19" t="s">
        <v>2074</v>
      </c>
      <c r="D45" s="19">
        <f>D4*E4</f>
        <v>0</v>
      </c>
      <c r="E45" s="19"/>
      <c r="F45" s="19" t="s">
        <v>2074</v>
      </c>
      <c r="G45" s="19">
        <f>G4*H4</f>
        <v>0</v>
      </c>
      <c r="H45" s="19"/>
      <c r="I45" s="19" t="s">
        <v>2074</v>
      </c>
      <c r="J45" s="19">
        <f>J4*K4</f>
        <v>0</v>
      </c>
      <c r="K45" s="19"/>
      <c r="L45" s="19" t="s">
        <v>2074</v>
      </c>
      <c r="M45" s="19">
        <f>M4*N4</f>
        <v>0</v>
      </c>
      <c r="N45" s="19"/>
      <c r="O45" s="19" t="s">
        <v>2074</v>
      </c>
      <c r="P45" s="19">
        <f>P4*Q4</f>
        <v>0</v>
      </c>
      <c r="Q45" s="19"/>
      <c r="R45" s="19" t="s">
        <v>2074</v>
      </c>
      <c r="S45" s="19">
        <f t="shared" ref="S45:S85" si="0">S4*T4</f>
        <v>0</v>
      </c>
      <c r="T45" s="19"/>
      <c r="U45" s="19" t="s">
        <v>2074</v>
      </c>
      <c r="V45" s="19">
        <f>V4*W4</f>
        <v>0</v>
      </c>
      <c r="W45" s="19"/>
      <c r="X45" s="19" t="s">
        <v>2074</v>
      </c>
      <c r="Y45" s="19">
        <f t="shared" ref="Y45:Y85" si="1">Y4*BI4</f>
        <v>0</v>
      </c>
      <c r="Z45" s="6"/>
    </row>
    <row r="46" spans="3:26">
      <c r="C46" s="19">
        <f>SUM(D45:D85)</f>
        <v>0</v>
      </c>
      <c r="D46" s="19">
        <f t="shared" ref="D46:D85" si="2">D5*E5</f>
        <v>0</v>
      </c>
      <c r="E46" s="19"/>
      <c r="F46" s="19">
        <f>SUM(G45:G85)</f>
        <v>0</v>
      </c>
      <c r="G46" s="19">
        <f t="shared" ref="G46:G85" si="3">G5*H5</f>
        <v>0</v>
      </c>
      <c r="H46" s="19"/>
      <c r="I46" s="19">
        <f>SUM(J45:J85)</f>
        <v>0</v>
      </c>
      <c r="J46" s="19">
        <f t="shared" ref="J46:J85" si="4">J5*K5</f>
        <v>0</v>
      </c>
      <c r="K46" s="19"/>
      <c r="L46" s="19">
        <f>SUM(M45:M85)</f>
        <v>0</v>
      </c>
      <c r="M46" s="19">
        <f t="shared" ref="M46:M85" si="5">M5*N5</f>
        <v>0</v>
      </c>
      <c r="N46" s="19"/>
      <c r="O46" s="19">
        <f>SUM(P45:P85)</f>
        <v>0</v>
      </c>
      <c r="P46" s="19">
        <f t="shared" ref="P46:P85" si="6">P5*Q5</f>
        <v>0</v>
      </c>
      <c r="Q46" s="19"/>
      <c r="R46" s="19">
        <f>SUM(S45:S85)</f>
        <v>0</v>
      </c>
      <c r="S46" s="19">
        <f t="shared" si="0"/>
        <v>0</v>
      </c>
      <c r="T46" s="19"/>
      <c r="U46" s="19">
        <f>SUM(V45:V85)</f>
        <v>0</v>
      </c>
      <c r="V46" s="19">
        <f t="shared" ref="V46:V85" si="7">V5*W5</f>
        <v>0</v>
      </c>
      <c r="W46" s="19"/>
      <c r="X46" s="19">
        <f>SUM(Y45:Y85)</f>
        <v>0</v>
      </c>
      <c r="Y46" s="19">
        <f t="shared" si="1"/>
        <v>0</v>
      </c>
      <c r="Z46" s="6"/>
    </row>
    <row r="47" spans="3:26" ht="25.5">
      <c r="C47" s="19" t="s">
        <v>2075</v>
      </c>
      <c r="D47" s="19">
        <f t="shared" si="2"/>
        <v>0</v>
      </c>
      <c r="E47" s="19"/>
      <c r="F47" s="19"/>
      <c r="G47" s="19">
        <f t="shared" si="3"/>
        <v>0</v>
      </c>
      <c r="H47" s="19"/>
      <c r="I47" s="19"/>
      <c r="J47" s="19">
        <f t="shared" si="4"/>
        <v>0</v>
      </c>
      <c r="K47" s="19"/>
      <c r="L47" s="19"/>
      <c r="M47" s="19">
        <f t="shared" si="5"/>
        <v>0</v>
      </c>
      <c r="N47" s="19"/>
      <c r="O47" s="19"/>
      <c r="P47" s="19">
        <f t="shared" si="6"/>
        <v>0</v>
      </c>
      <c r="Q47" s="19"/>
      <c r="R47" s="19"/>
      <c r="S47" s="19">
        <f t="shared" si="0"/>
        <v>0</v>
      </c>
      <c r="T47" s="19"/>
      <c r="U47" s="19"/>
      <c r="V47" s="19">
        <f t="shared" si="7"/>
        <v>0</v>
      </c>
      <c r="W47" s="19"/>
      <c r="X47" s="19"/>
      <c r="Y47" s="19">
        <f t="shared" si="1"/>
        <v>0</v>
      </c>
      <c r="Z47" s="6"/>
    </row>
    <row r="48" spans="3:26">
      <c r="C48" s="19">
        <f>C46+F46+I46+L46+O46+R46+U46+X46</f>
        <v>0</v>
      </c>
      <c r="D48" s="19">
        <f t="shared" si="2"/>
        <v>0</v>
      </c>
      <c r="E48" s="19"/>
      <c r="F48" s="19"/>
      <c r="G48" s="19">
        <f t="shared" si="3"/>
        <v>0</v>
      </c>
      <c r="H48" s="19"/>
      <c r="I48" s="19"/>
      <c r="J48" s="19">
        <f t="shared" si="4"/>
        <v>0</v>
      </c>
      <c r="K48" s="19"/>
      <c r="L48" s="19"/>
      <c r="M48" s="19">
        <f t="shared" si="5"/>
        <v>0</v>
      </c>
      <c r="N48" s="19"/>
      <c r="O48" s="19"/>
      <c r="P48" s="19">
        <f t="shared" si="6"/>
        <v>0</v>
      </c>
      <c r="Q48" s="19"/>
      <c r="R48" s="19"/>
      <c r="S48" s="19">
        <f t="shared" si="0"/>
        <v>0</v>
      </c>
      <c r="T48" s="19"/>
      <c r="U48" s="19"/>
      <c r="V48" s="19">
        <f t="shared" si="7"/>
        <v>0</v>
      </c>
      <c r="W48" s="19"/>
      <c r="X48" s="19"/>
      <c r="Y48" s="19">
        <f t="shared" si="1"/>
        <v>0</v>
      </c>
      <c r="Z48" s="6"/>
    </row>
    <row r="49" spans="3:26">
      <c r="C49" s="19"/>
      <c r="D49" s="19">
        <f t="shared" si="2"/>
        <v>0</v>
      </c>
      <c r="E49" s="19"/>
      <c r="F49" s="19"/>
      <c r="G49" s="19">
        <f t="shared" si="3"/>
        <v>0</v>
      </c>
      <c r="H49" s="19"/>
      <c r="I49" s="19"/>
      <c r="J49" s="19">
        <f t="shared" si="4"/>
        <v>0</v>
      </c>
      <c r="K49" s="19"/>
      <c r="L49" s="19"/>
      <c r="M49" s="19">
        <f t="shared" si="5"/>
        <v>0</v>
      </c>
      <c r="N49" s="19"/>
      <c r="O49" s="19"/>
      <c r="P49" s="19">
        <f t="shared" si="6"/>
        <v>0</v>
      </c>
      <c r="Q49" s="19"/>
      <c r="R49" s="19"/>
      <c r="S49" s="19">
        <f t="shared" si="0"/>
        <v>0</v>
      </c>
      <c r="T49" s="19"/>
      <c r="U49" s="19"/>
      <c r="V49" s="19">
        <f t="shared" si="7"/>
        <v>0</v>
      </c>
      <c r="W49" s="19"/>
      <c r="X49" s="19"/>
      <c r="Y49" s="19">
        <f t="shared" si="1"/>
        <v>0</v>
      </c>
      <c r="Z49" s="6"/>
    </row>
    <row r="50" spans="3:26">
      <c r="C50" s="19"/>
      <c r="D50" s="19">
        <f t="shared" si="2"/>
        <v>0</v>
      </c>
      <c r="E50" s="19"/>
      <c r="F50" s="19"/>
      <c r="G50" s="19">
        <f t="shared" si="3"/>
        <v>0</v>
      </c>
      <c r="H50" s="19"/>
      <c r="I50" s="19"/>
      <c r="J50" s="19">
        <f t="shared" si="4"/>
        <v>0</v>
      </c>
      <c r="K50" s="19"/>
      <c r="L50" s="19"/>
      <c r="M50" s="19">
        <f t="shared" si="5"/>
        <v>0</v>
      </c>
      <c r="N50" s="19"/>
      <c r="O50" s="19"/>
      <c r="P50" s="19">
        <f t="shared" si="6"/>
        <v>0</v>
      </c>
      <c r="Q50" s="19"/>
      <c r="R50" s="19"/>
      <c r="S50" s="19">
        <f t="shared" si="0"/>
        <v>0</v>
      </c>
      <c r="T50" s="19"/>
      <c r="U50" s="19"/>
      <c r="V50" s="19">
        <f t="shared" si="7"/>
        <v>0</v>
      </c>
      <c r="W50" s="19"/>
      <c r="X50" s="19"/>
      <c r="Y50" s="19">
        <f t="shared" si="1"/>
        <v>0</v>
      </c>
      <c r="Z50" s="6"/>
    </row>
    <row r="51" spans="3:26">
      <c r="C51" s="19"/>
      <c r="D51" s="19">
        <f t="shared" si="2"/>
        <v>0</v>
      </c>
      <c r="E51" s="19"/>
      <c r="F51" s="19"/>
      <c r="G51" s="19">
        <f t="shared" si="3"/>
        <v>0</v>
      </c>
      <c r="H51" s="19"/>
      <c r="I51" s="19"/>
      <c r="J51" s="19">
        <f t="shared" si="4"/>
        <v>0</v>
      </c>
      <c r="K51" s="19"/>
      <c r="L51" s="19"/>
      <c r="M51" s="19">
        <f t="shared" si="5"/>
        <v>0</v>
      </c>
      <c r="N51" s="19"/>
      <c r="O51" s="19"/>
      <c r="P51" s="19">
        <f t="shared" si="6"/>
        <v>0</v>
      </c>
      <c r="Q51" s="19"/>
      <c r="R51" s="19"/>
      <c r="S51" s="19">
        <f t="shared" si="0"/>
        <v>0</v>
      </c>
      <c r="T51" s="19"/>
      <c r="U51" s="19"/>
      <c r="V51" s="19">
        <f t="shared" si="7"/>
        <v>0</v>
      </c>
      <c r="W51" s="19"/>
      <c r="X51" s="19"/>
      <c r="Y51" s="19">
        <f t="shared" si="1"/>
        <v>0</v>
      </c>
      <c r="Z51" s="6"/>
    </row>
    <row r="52" spans="3:26">
      <c r="C52" s="19"/>
      <c r="D52" s="19">
        <f t="shared" si="2"/>
        <v>0</v>
      </c>
      <c r="E52" s="19"/>
      <c r="F52" s="19"/>
      <c r="G52" s="19">
        <f t="shared" si="3"/>
        <v>0</v>
      </c>
      <c r="H52" s="19"/>
      <c r="I52" s="19"/>
      <c r="J52" s="19">
        <f t="shared" si="4"/>
        <v>0</v>
      </c>
      <c r="K52" s="19"/>
      <c r="L52" s="19"/>
      <c r="M52" s="19">
        <f t="shared" si="5"/>
        <v>0</v>
      </c>
      <c r="N52" s="19"/>
      <c r="O52" s="19"/>
      <c r="P52" s="19">
        <f t="shared" si="6"/>
        <v>0</v>
      </c>
      <c r="Q52" s="19"/>
      <c r="R52" s="19"/>
      <c r="S52" s="19">
        <f t="shared" si="0"/>
        <v>0</v>
      </c>
      <c r="T52" s="19"/>
      <c r="U52" s="19"/>
      <c r="V52" s="19">
        <f t="shared" si="7"/>
        <v>0</v>
      </c>
      <c r="W52" s="19"/>
      <c r="X52" s="19"/>
      <c r="Y52" s="19">
        <f t="shared" si="1"/>
        <v>0</v>
      </c>
      <c r="Z52" s="6"/>
    </row>
    <row r="53" spans="3:26">
      <c r="C53" s="19"/>
      <c r="D53" s="19">
        <f t="shared" si="2"/>
        <v>0</v>
      </c>
      <c r="E53" s="19"/>
      <c r="F53" s="19"/>
      <c r="G53" s="19">
        <f t="shared" si="3"/>
        <v>0</v>
      </c>
      <c r="H53" s="19"/>
      <c r="I53" s="19"/>
      <c r="J53" s="19">
        <f t="shared" si="4"/>
        <v>0</v>
      </c>
      <c r="K53" s="19"/>
      <c r="L53" s="19"/>
      <c r="M53" s="19">
        <f t="shared" si="5"/>
        <v>0</v>
      </c>
      <c r="N53" s="19"/>
      <c r="O53" s="19"/>
      <c r="P53" s="19">
        <f t="shared" si="6"/>
        <v>0</v>
      </c>
      <c r="Q53" s="19"/>
      <c r="R53" s="19"/>
      <c r="S53" s="19">
        <f t="shared" si="0"/>
        <v>0</v>
      </c>
      <c r="T53" s="19"/>
      <c r="U53" s="19"/>
      <c r="V53" s="19">
        <f t="shared" si="7"/>
        <v>0</v>
      </c>
      <c r="W53" s="19"/>
      <c r="X53" s="19"/>
      <c r="Y53" s="19">
        <f t="shared" si="1"/>
        <v>0</v>
      </c>
      <c r="Z53" s="6"/>
    </row>
    <row r="54" spans="3:26">
      <c r="C54" s="19"/>
      <c r="D54" s="19">
        <f t="shared" si="2"/>
        <v>0</v>
      </c>
      <c r="E54" s="19"/>
      <c r="F54" s="19"/>
      <c r="G54" s="19">
        <f t="shared" si="3"/>
        <v>0</v>
      </c>
      <c r="H54" s="19"/>
      <c r="I54" s="19"/>
      <c r="J54" s="19">
        <f t="shared" si="4"/>
        <v>0</v>
      </c>
      <c r="K54" s="19"/>
      <c r="L54" s="19"/>
      <c r="M54" s="19">
        <f t="shared" si="5"/>
        <v>0</v>
      </c>
      <c r="N54" s="19"/>
      <c r="O54" s="19"/>
      <c r="P54" s="19">
        <f t="shared" si="6"/>
        <v>0</v>
      </c>
      <c r="Q54" s="19"/>
      <c r="R54" s="19"/>
      <c r="S54" s="19">
        <f t="shared" si="0"/>
        <v>0</v>
      </c>
      <c r="T54" s="19"/>
      <c r="U54" s="19"/>
      <c r="V54" s="19">
        <f t="shared" si="7"/>
        <v>0</v>
      </c>
      <c r="W54" s="19"/>
      <c r="X54" s="19"/>
      <c r="Y54" s="19">
        <f t="shared" si="1"/>
        <v>0</v>
      </c>
      <c r="Z54" s="6"/>
    </row>
    <row r="55" spans="3:26">
      <c r="C55" s="19"/>
      <c r="D55" s="19">
        <f t="shared" si="2"/>
        <v>0</v>
      </c>
      <c r="E55" s="19"/>
      <c r="F55" s="19"/>
      <c r="G55" s="19">
        <f t="shared" si="3"/>
        <v>0</v>
      </c>
      <c r="H55" s="19"/>
      <c r="I55" s="19"/>
      <c r="J55" s="19">
        <f t="shared" si="4"/>
        <v>0</v>
      </c>
      <c r="K55" s="19"/>
      <c r="L55" s="19"/>
      <c r="M55" s="19">
        <f t="shared" si="5"/>
        <v>0</v>
      </c>
      <c r="N55" s="19"/>
      <c r="O55" s="19"/>
      <c r="P55" s="19">
        <f t="shared" si="6"/>
        <v>0</v>
      </c>
      <c r="Q55" s="19"/>
      <c r="R55" s="19"/>
      <c r="S55" s="19">
        <f t="shared" si="0"/>
        <v>0</v>
      </c>
      <c r="T55" s="19"/>
      <c r="U55" s="19"/>
      <c r="V55" s="19">
        <f t="shared" si="7"/>
        <v>0</v>
      </c>
      <c r="W55" s="19"/>
      <c r="X55" s="19"/>
      <c r="Y55" s="19">
        <f t="shared" si="1"/>
        <v>0</v>
      </c>
      <c r="Z55" s="6"/>
    </row>
    <row r="56" spans="3:26">
      <c r="C56" s="19"/>
      <c r="D56" s="19">
        <f t="shared" si="2"/>
        <v>0</v>
      </c>
      <c r="E56" s="19"/>
      <c r="F56" s="19"/>
      <c r="G56" s="19">
        <f t="shared" si="3"/>
        <v>0</v>
      </c>
      <c r="H56" s="19"/>
      <c r="I56" s="19"/>
      <c r="J56" s="19">
        <f t="shared" si="4"/>
        <v>0</v>
      </c>
      <c r="K56" s="19"/>
      <c r="L56" s="19"/>
      <c r="M56" s="19">
        <f t="shared" si="5"/>
        <v>0</v>
      </c>
      <c r="N56" s="19"/>
      <c r="O56" s="19"/>
      <c r="P56" s="19">
        <f t="shared" si="6"/>
        <v>0</v>
      </c>
      <c r="Q56" s="19"/>
      <c r="R56" s="19"/>
      <c r="S56" s="19">
        <f t="shared" si="0"/>
        <v>0</v>
      </c>
      <c r="T56" s="19"/>
      <c r="U56" s="19"/>
      <c r="V56" s="19">
        <f t="shared" si="7"/>
        <v>0</v>
      </c>
      <c r="W56" s="19"/>
      <c r="X56" s="19"/>
      <c r="Y56" s="19">
        <f t="shared" si="1"/>
        <v>0</v>
      </c>
      <c r="Z56" s="6"/>
    </row>
    <row r="57" spans="3:26">
      <c r="C57" s="19"/>
      <c r="D57" s="19">
        <f t="shared" si="2"/>
        <v>0</v>
      </c>
      <c r="E57" s="19"/>
      <c r="F57" s="19"/>
      <c r="G57" s="19">
        <f t="shared" si="3"/>
        <v>0</v>
      </c>
      <c r="H57" s="19"/>
      <c r="I57" s="19"/>
      <c r="J57" s="19">
        <f t="shared" si="4"/>
        <v>0</v>
      </c>
      <c r="K57" s="19"/>
      <c r="L57" s="19"/>
      <c r="M57" s="19">
        <f t="shared" si="5"/>
        <v>0</v>
      </c>
      <c r="N57" s="19"/>
      <c r="O57" s="19"/>
      <c r="P57" s="19">
        <f t="shared" si="6"/>
        <v>0</v>
      </c>
      <c r="Q57" s="19"/>
      <c r="R57" s="19"/>
      <c r="S57" s="19">
        <f t="shared" si="0"/>
        <v>0</v>
      </c>
      <c r="T57" s="19"/>
      <c r="U57" s="19"/>
      <c r="V57" s="19">
        <f t="shared" si="7"/>
        <v>0</v>
      </c>
      <c r="W57" s="19"/>
      <c r="X57" s="19"/>
      <c r="Y57" s="19">
        <f t="shared" si="1"/>
        <v>0</v>
      </c>
      <c r="Z57" s="6"/>
    </row>
    <row r="58" spans="3:26">
      <c r="C58" s="19"/>
      <c r="D58" s="19">
        <f t="shared" si="2"/>
        <v>0</v>
      </c>
      <c r="E58" s="19"/>
      <c r="F58" s="19"/>
      <c r="G58" s="19">
        <f t="shared" si="3"/>
        <v>0</v>
      </c>
      <c r="H58" s="19"/>
      <c r="I58" s="19"/>
      <c r="J58" s="19">
        <f t="shared" si="4"/>
        <v>0</v>
      </c>
      <c r="K58" s="19"/>
      <c r="L58" s="19"/>
      <c r="M58" s="19">
        <f t="shared" si="5"/>
        <v>0</v>
      </c>
      <c r="N58" s="19"/>
      <c r="O58" s="19"/>
      <c r="P58" s="19">
        <f t="shared" si="6"/>
        <v>0</v>
      </c>
      <c r="Q58" s="19"/>
      <c r="R58" s="19"/>
      <c r="S58" s="19">
        <f t="shared" si="0"/>
        <v>0</v>
      </c>
      <c r="T58" s="19"/>
      <c r="U58" s="19"/>
      <c r="V58" s="19">
        <f t="shared" si="7"/>
        <v>0</v>
      </c>
      <c r="W58" s="19"/>
      <c r="X58" s="19"/>
      <c r="Y58" s="19">
        <f t="shared" si="1"/>
        <v>0</v>
      </c>
      <c r="Z58" s="6"/>
    </row>
    <row r="59" spans="3:26">
      <c r="C59" s="19"/>
      <c r="D59" s="19">
        <f t="shared" si="2"/>
        <v>0</v>
      </c>
      <c r="E59" s="19"/>
      <c r="F59" s="19"/>
      <c r="G59" s="19">
        <f t="shared" si="3"/>
        <v>0</v>
      </c>
      <c r="H59" s="19"/>
      <c r="I59" s="19"/>
      <c r="J59" s="19">
        <f t="shared" si="4"/>
        <v>0</v>
      </c>
      <c r="K59" s="19"/>
      <c r="L59" s="19"/>
      <c r="M59" s="19">
        <f t="shared" si="5"/>
        <v>0</v>
      </c>
      <c r="N59" s="19"/>
      <c r="O59" s="19"/>
      <c r="P59" s="19">
        <f t="shared" si="6"/>
        <v>0</v>
      </c>
      <c r="Q59" s="19"/>
      <c r="R59" s="19"/>
      <c r="S59" s="19">
        <f t="shared" si="0"/>
        <v>0</v>
      </c>
      <c r="T59" s="19"/>
      <c r="U59" s="19"/>
      <c r="V59" s="19">
        <f t="shared" si="7"/>
        <v>0</v>
      </c>
      <c r="W59" s="19"/>
      <c r="X59" s="19"/>
      <c r="Y59" s="19">
        <f t="shared" si="1"/>
        <v>0</v>
      </c>
      <c r="Z59" s="6"/>
    </row>
    <row r="60" spans="3:26">
      <c r="C60" s="19"/>
      <c r="D60" s="19">
        <f t="shared" si="2"/>
        <v>0</v>
      </c>
      <c r="E60" s="19"/>
      <c r="F60" s="19"/>
      <c r="G60" s="19">
        <f t="shared" si="3"/>
        <v>0</v>
      </c>
      <c r="H60" s="19"/>
      <c r="I60" s="19"/>
      <c r="J60" s="19">
        <f t="shared" si="4"/>
        <v>0</v>
      </c>
      <c r="K60" s="19"/>
      <c r="L60" s="19"/>
      <c r="M60" s="19">
        <f t="shared" si="5"/>
        <v>0</v>
      </c>
      <c r="N60" s="19"/>
      <c r="O60" s="19"/>
      <c r="P60" s="19">
        <f t="shared" si="6"/>
        <v>0</v>
      </c>
      <c r="Q60" s="19"/>
      <c r="R60" s="19"/>
      <c r="S60" s="19">
        <f t="shared" si="0"/>
        <v>0</v>
      </c>
      <c r="T60" s="19"/>
      <c r="U60" s="19"/>
      <c r="V60" s="19">
        <f t="shared" si="7"/>
        <v>0</v>
      </c>
      <c r="W60" s="19"/>
      <c r="X60" s="19"/>
      <c r="Y60" s="19">
        <f t="shared" si="1"/>
        <v>0</v>
      </c>
      <c r="Z60" s="6"/>
    </row>
    <row r="61" spans="3:26">
      <c r="C61" s="19"/>
      <c r="D61" s="19">
        <f t="shared" si="2"/>
        <v>0</v>
      </c>
      <c r="E61" s="19"/>
      <c r="F61" s="19"/>
      <c r="G61" s="19">
        <f t="shared" si="3"/>
        <v>0</v>
      </c>
      <c r="H61" s="19"/>
      <c r="I61" s="19"/>
      <c r="J61" s="19">
        <f t="shared" si="4"/>
        <v>0</v>
      </c>
      <c r="K61" s="19"/>
      <c r="L61" s="19"/>
      <c r="M61" s="19">
        <f t="shared" si="5"/>
        <v>0</v>
      </c>
      <c r="N61" s="19"/>
      <c r="O61" s="19"/>
      <c r="P61" s="19">
        <f t="shared" si="6"/>
        <v>0</v>
      </c>
      <c r="Q61" s="19"/>
      <c r="R61" s="19"/>
      <c r="S61" s="19">
        <f t="shared" si="0"/>
        <v>0</v>
      </c>
      <c r="T61" s="19"/>
      <c r="U61" s="19"/>
      <c r="V61" s="19">
        <f t="shared" si="7"/>
        <v>0</v>
      </c>
      <c r="W61" s="19"/>
      <c r="X61" s="19"/>
      <c r="Y61" s="19">
        <f t="shared" si="1"/>
        <v>0</v>
      </c>
      <c r="Z61" s="6"/>
    </row>
    <row r="62" spans="3:26">
      <c r="C62" s="19"/>
      <c r="D62" s="19">
        <f t="shared" si="2"/>
        <v>0</v>
      </c>
      <c r="E62" s="19"/>
      <c r="F62" s="19"/>
      <c r="G62" s="19">
        <f t="shared" si="3"/>
        <v>0</v>
      </c>
      <c r="H62" s="19"/>
      <c r="I62" s="19"/>
      <c r="J62" s="19">
        <f t="shared" si="4"/>
        <v>0</v>
      </c>
      <c r="K62" s="19"/>
      <c r="L62" s="19"/>
      <c r="M62" s="19">
        <f t="shared" si="5"/>
        <v>0</v>
      </c>
      <c r="N62" s="19"/>
      <c r="O62" s="19"/>
      <c r="P62" s="19">
        <f t="shared" si="6"/>
        <v>0</v>
      </c>
      <c r="Q62" s="19"/>
      <c r="R62" s="19"/>
      <c r="S62" s="19">
        <f t="shared" si="0"/>
        <v>0</v>
      </c>
      <c r="T62" s="19"/>
      <c r="U62" s="19"/>
      <c r="V62" s="19">
        <f t="shared" si="7"/>
        <v>0</v>
      </c>
      <c r="W62" s="19"/>
      <c r="X62" s="19"/>
      <c r="Y62" s="19">
        <f t="shared" si="1"/>
        <v>0</v>
      </c>
      <c r="Z62" s="6"/>
    </row>
    <row r="63" spans="3:26">
      <c r="C63" s="19"/>
      <c r="D63" s="19">
        <f t="shared" si="2"/>
        <v>0</v>
      </c>
      <c r="E63" s="19"/>
      <c r="F63" s="19"/>
      <c r="G63" s="19">
        <f t="shared" si="3"/>
        <v>0</v>
      </c>
      <c r="H63" s="19"/>
      <c r="I63" s="19"/>
      <c r="J63" s="19">
        <f t="shared" si="4"/>
        <v>0</v>
      </c>
      <c r="K63" s="19"/>
      <c r="L63" s="19"/>
      <c r="M63" s="19">
        <f t="shared" si="5"/>
        <v>0</v>
      </c>
      <c r="N63" s="19"/>
      <c r="O63" s="19"/>
      <c r="P63" s="19">
        <f t="shared" si="6"/>
        <v>0</v>
      </c>
      <c r="Q63" s="19"/>
      <c r="R63" s="19"/>
      <c r="S63" s="19">
        <f t="shared" si="0"/>
        <v>0</v>
      </c>
      <c r="T63" s="19"/>
      <c r="U63" s="19"/>
      <c r="V63" s="19">
        <f t="shared" si="7"/>
        <v>0</v>
      </c>
      <c r="W63" s="19"/>
      <c r="X63" s="19"/>
      <c r="Y63" s="19">
        <f t="shared" si="1"/>
        <v>0</v>
      </c>
      <c r="Z63" s="6"/>
    </row>
    <row r="64" spans="3:26">
      <c r="C64" s="19"/>
      <c r="D64" s="19">
        <f t="shared" si="2"/>
        <v>0</v>
      </c>
      <c r="E64" s="19"/>
      <c r="F64" s="19"/>
      <c r="G64" s="19">
        <f t="shared" si="3"/>
        <v>0</v>
      </c>
      <c r="H64" s="19"/>
      <c r="I64" s="19"/>
      <c r="J64" s="19">
        <f t="shared" si="4"/>
        <v>0</v>
      </c>
      <c r="K64" s="19"/>
      <c r="L64" s="19"/>
      <c r="M64" s="19">
        <f t="shared" si="5"/>
        <v>0</v>
      </c>
      <c r="N64" s="19"/>
      <c r="O64" s="19"/>
      <c r="P64" s="19">
        <f t="shared" si="6"/>
        <v>0</v>
      </c>
      <c r="Q64" s="19"/>
      <c r="R64" s="19"/>
      <c r="S64" s="19">
        <f t="shared" si="0"/>
        <v>0</v>
      </c>
      <c r="T64" s="19"/>
      <c r="U64" s="19"/>
      <c r="V64" s="19">
        <f t="shared" si="7"/>
        <v>0</v>
      </c>
      <c r="W64" s="19"/>
      <c r="X64" s="19"/>
      <c r="Y64" s="19">
        <f t="shared" si="1"/>
        <v>0</v>
      </c>
      <c r="Z64" s="6"/>
    </row>
    <row r="65" spans="3:26">
      <c r="C65" s="19"/>
      <c r="D65" s="19">
        <f t="shared" si="2"/>
        <v>0</v>
      </c>
      <c r="E65" s="19"/>
      <c r="F65" s="19"/>
      <c r="G65" s="19">
        <f t="shared" si="3"/>
        <v>0</v>
      </c>
      <c r="H65" s="19"/>
      <c r="I65" s="19"/>
      <c r="J65" s="19">
        <f t="shared" si="4"/>
        <v>0</v>
      </c>
      <c r="K65" s="19"/>
      <c r="L65" s="19"/>
      <c r="M65" s="19">
        <f t="shared" si="5"/>
        <v>0</v>
      </c>
      <c r="N65" s="19"/>
      <c r="O65" s="19"/>
      <c r="P65" s="19">
        <f t="shared" si="6"/>
        <v>0</v>
      </c>
      <c r="Q65" s="19"/>
      <c r="R65" s="19"/>
      <c r="S65" s="19">
        <f t="shared" si="0"/>
        <v>0</v>
      </c>
      <c r="T65" s="19"/>
      <c r="U65" s="19"/>
      <c r="V65" s="19">
        <f t="shared" si="7"/>
        <v>0</v>
      </c>
      <c r="W65" s="19"/>
      <c r="X65" s="19"/>
      <c r="Y65" s="19">
        <f t="shared" si="1"/>
        <v>0</v>
      </c>
      <c r="Z65" s="6"/>
    </row>
    <row r="66" spans="3:26">
      <c r="C66" s="19"/>
      <c r="D66" s="19">
        <f t="shared" si="2"/>
        <v>0</v>
      </c>
      <c r="E66" s="19"/>
      <c r="F66" s="19"/>
      <c r="G66" s="19">
        <f t="shared" si="3"/>
        <v>0</v>
      </c>
      <c r="H66" s="19"/>
      <c r="I66" s="19"/>
      <c r="J66" s="19">
        <f t="shared" si="4"/>
        <v>0</v>
      </c>
      <c r="K66" s="19"/>
      <c r="L66" s="19"/>
      <c r="M66" s="19">
        <f t="shared" si="5"/>
        <v>0</v>
      </c>
      <c r="N66" s="19"/>
      <c r="O66" s="19"/>
      <c r="P66" s="19">
        <f t="shared" si="6"/>
        <v>0</v>
      </c>
      <c r="Q66" s="19"/>
      <c r="R66" s="19"/>
      <c r="S66" s="19">
        <f t="shared" si="0"/>
        <v>0</v>
      </c>
      <c r="T66" s="19"/>
      <c r="U66" s="19"/>
      <c r="V66" s="19">
        <f t="shared" si="7"/>
        <v>0</v>
      </c>
      <c r="W66" s="19"/>
      <c r="X66" s="19"/>
      <c r="Y66" s="19">
        <f t="shared" si="1"/>
        <v>0</v>
      </c>
      <c r="Z66" s="6"/>
    </row>
    <row r="67" spans="3:26">
      <c r="C67" s="19"/>
      <c r="D67" s="19">
        <f t="shared" si="2"/>
        <v>0</v>
      </c>
      <c r="E67" s="19"/>
      <c r="F67" s="19"/>
      <c r="G67" s="19">
        <f t="shared" si="3"/>
        <v>0</v>
      </c>
      <c r="H67" s="19"/>
      <c r="I67" s="19"/>
      <c r="J67" s="19">
        <f t="shared" si="4"/>
        <v>0</v>
      </c>
      <c r="K67" s="19"/>
      <c r="L67" s="19"/>
      <c r="M67" s="19">
        <f t="shared" si="5"/>
        <v>0</v>
      </c>
      <c r="N67" s="19"/>
      <c r="O67" s="19"/>
      <c r="P67" s="19">
        <f t="shared" si="6"/>
        <v>0</v>
      </c>
      <c r="Q67" s="19"/>
      <c r="R67" s="19"/>
      <c r="S67" s="19">
        <f t="shared" si="0"/>
        <v>0</v>
      </c>
      <c r="T67" s="19"/>
      <c r="U67" s="19"/>
      <c r="V67" s="19">
        <f t="shared" si="7"/>
        <v>0</v>
      </c>
      <c r="W67" s="19"/>
      <c r="X67" s="19"/>
      <c r="Y67" s="19">
        <f t="shared" si="1"/>
        <v>0</v>
      </c>
      <c r="Z67" s="6"/>
    </row>
    <row r="68" spans="3:26">
      <c r="C68" s="19"/>
      <c r="D68" s="19">
        <f t="shared" si="2"/>
        <v>0</v>
      </c>
      <c r="E68" s="19"/>
      <c r="F68" s="19"/>
      <c r="G68" s="19">
        <f t="shared" si="3"/>
        <v>0</v>
      </c>
      <c r="H68" s="19"/>
      <c r="I68" s="19"/>
      <c r="J68" s="19">
        <f t="shared" si="4"/>
        <v>0</v>
      </c>
      <c r="K68" s="19"/>
      <c r="L68" s="19"/>
      <c r="M68" s="19">
        <f t="shared" si="5"/>
        <v>0</v>
      </c>
      <c r="N68" s="19"/>
      <c r="O68" s="19"/>
      <c r="P68" s="19">
        <f t="shared" si="6"/>
        <v>0</v>
      </c>
      <c r="Q68" s="19"/>
      <c r="R68" s="19"/>
      <c r="S68" s="19">
        <f t="shared" si="0"/>
        <v>0</v>
      </c>
      <c r="T68" s="19"/>
      <c r="U68" s="19"/>
      <c r="V68" s="19">
        <f t="shared" si="7"/>
        <v>0</v>
      </c>
      <c r="W68" s="19"/>
      <c r="X68" s="19"/>
      <c r="Y68" s="19">
        <f t="shared" si="1"/>
        <v>0</v>
      </c>
      <c r="Z68" s="6"/>
    </row>
    <row r="69" spans="3:26">
      <c r="C69" s="19"/>
      <c r="D69" s="19">
        <f t="shared" si="2"/>
        <v>0</v>
      </c>
      <c r="E69" s="19"/>
      <c r="F69" s="19"/>
      <c r="G69" s="19">
        <f t="shared" si="3"/>
        <v>0</v>
      </c>
      <c r="H69" s="19"/>
      <c r="I69" s="19"/>
      <c r="J69" s="19">
        <f t="shared" si="4"/>
        <v>0</v>
      </c>
      <c r="K69" s="19"/>
      <c r="L69" s="19"/>
      <c r="M69" s="19">
        <f t="shared" si="5"/>
        <v>0</v>
      </c>
      <c r="N69" s="19"/>
      <c r="O69" s="19"/>
      <c r="P69" s="19">
        <f t="shared" si="6"/>
        <v>0</v>
      </c>
      <c r="Q69" s="19"/>
      <c r="R69" s="19"/>
      <c r="S69" s="19">
        <f t="shared" si="0"/>
        <v>0</v>
      </c>
      <c r="T69" s="19"/>
      <c r="U69" s="19"/>
      <c r="V69" s="19">
        <f t="shared" si="7"/>
        <v>0</v>
      </c>
      <c r="W69" s="19"/>
      <c r="X69" s="19"/>
      <c r="Y69" s="19">
        <f t="shared" si="1"/>
        <v>0</v>
      </c>
      <c r="Z69" s="6"/>
    </row>
    <row r="70" spans="3:26">
      <c r="C70" s="19"/>
      <c r="D70" s="19">
        <f t="shared" si="2"/>
        <v>0</v>
      </c>
      <c r="E70" s="19"/>
      <c r="F70" s="19"/>
      <c r="G70" s="19">
        <f t="shared" si="3"/>
        <v>0</v>
      </c>
      <c r="H70" s="19"/>
      <c r="I70" s="19"/>
      <c r="J70" s="19">
        <f t="shared" si="4"/>
        <v>0</v>
      </c>
      <c r="K70" s="19"/>
      <c r="L70" s="19"/>
      <c r="M70" s="19">
        <f t="shared" si="5"/>
        <v>0</v>
      </c>
      <c r="N70" s="19"/>
      <c r="O70" s="19"/>
      <c r="P70" s="19">
        <f t="shared" si="6"/>
        <v>0</v>
      </c>
      <c r="Q70" s="19"/>
      <c r="R70" s="19"/>
      <c r="S70" s="19">
        <f t="shared" si="0"/>
        <v>0</v>
      </c>
      <c r="T70" s="19"/>
      <c r="U70" s="19"/>
      <c r="V70" s="19">
        <f t="shared" si="7"/>
        <v>0</v>
      </c>
      <c r="W70" s="19"/>
      <c r="X70" s="19"/>
      <c r="Y70" s="19">
        <f t="shared" si="1"/>
        <v>0</v>
      </c>
      <c r="Z70" s="6"/>
    </row>
    <row r="71" spans="3:26">
      <c r="C71" s="19"/>
      <c r="D71" s="19">
        <f t="shared" si="2"/>
        <v>0</v>
      </c>
      <c r="E71" s="19"/>
      <c r="F71" s="19"/>
      <c r="G71" s="19">
        <f t="shared" si="3"/>
        <v>0</v>
      </c>
      <c r="H71" s="19"/>
      <c r="I71" s="19"/>
      <c r="J71" s="19">
        <f t="shared" si="4"/>
        <v>0</v>
      </c>
      <c r="K71" s="19"/>
      <c r="L71" s="19"/>
      <c r="M71" s="19">
        <f t="shared" si="5"/>
        <v>0</v>
      </c>
      <c r="N71" s="19"/>
      <c r="O71" s="19"/>
      <c r="P71" s="19">
        <f t="shared" si="6"/>
        <v>0</v>
      </c>
      <c r="Q71" s="19"/>
      <c r="R71" s="19"/>
      <c r="S71" s="19">
        <f t="shared" si="0"/>
        <v>0</v>
      </c>
      <c r="T71" s="19"/>
      <c r="U71" s="19"/>
      <c r="V71" s="19">
        <f t="shared" si="7"/>
        <v>0</v>
      </c>
      <c r="W71" s="19"/>
      <c r="X71" s="19"/>
      <c r="Y71" s="19">
        <f t="shared" si="1"/>
        <v>0</v>
      </c>
      <c r="Z71" s="6"/>
    </row>
    <row r="72" spans="3:26">
      <c r="C72" s="19"/>
      <c r="D72" s="19">
        <f t="shared" si="2"/>
        <v>0</v>
      </c>
      <c r="E72" s="19"/>
      <c r="F72" s="19"/>
      <c r="G72" s="19">
        <f t="shared" si="3"/>
        <v>0</v>
      </c>
      <c r="H72" s="19"/>
      <c r="I72" s="19"/>
      <c r="J72" s="19">
        <f t="shared" si="4"/>
        <v>0</v>
      </c>
      <c r="K72" s="19"/>
      <c r="L72" s="19"/>
      <c r="M72" s="19">
        <f t="shared" si="5"/>
        <v>0</v>
      </c>
      <c r="N72" s="19"/>
      <c r="O72" s="19"/>
      <c r="P72" s="19">
        <f t="shared" si="6"/>
        <v>0</v>
      </c>
      <c r="Q72" s="19"/>
      <c r="R72" s="19"/>
      <c r="S72" s="19">
        <f t="shared" si="0"/>
        <v>0</v>
      </c>
      <c r="T72" s="19"/>
      <c r="U72" s="19"/>
      <c r="V72" s="19">
        <f t="shared" si="7"/>
        <v>0</v>
      </c>
      <c r="W72" s="19"/>
      <c r="X72" s="19"/>
      <c r="Y72" s="19">
        <f t="shared" si="1"/>
        <v>0</v>
      </c>
      <c r="Z72" s="6"/>
    </row>
    <row r="73" spans="3:26">
      <c r="C73" s="19"/>
      <c r="D73" s="19">
        <f t="shared" si="2"/>
        <v>0</v>
      </c>
      <c r="E73" s="19"/>
      <c r="F73" s="19"/>
      <c r="G73" s="19">
        <f t="shared" si="3"/>
        <v>0</v>
      </c>
      <c r="H73" s="19"/>
      <c r="I73" s="19"/>
      <c r="J73" s="19">
        <f t="shared" si="4"/>
        <v>0</v>
      </c>
      <c r="K73" s="19"/>
      <c r="L73" s="19"/>
      <c r="M73" s="19">
        <f t="shared" si="5"/>
        <v>0</v>
      </c>
      <c r="N73" s="19"/>
      <c r="O73" s="19"/>
      <c r="P73" s="19">
        <f t="shared" si="6"/>
        <v>0</v>
      </c>
      <c r="Q73" s="19"/>
      <c r="R73" s="19"/>
      <c r="S73" s="19">
        <f t="shared" si="0"/>
        <v>0</v>
      </c>
      <c r="T73" s="19"/>
      <c r="U73" s="19"/>
      <c r="V73" s="19">
        <f t="shared" si="7"/>
        <v>0</v>
      </c>
      <c r="W73" s="19"/>
      <c r="X73" s="19"/>
      <c r="Y73" s="19">
        <f t="shared" si="1"/>
        <v>0</v>
      </c>
      <c r="Z73" s="6"/>
    </row>
    <row r="74" spans="3:26">
      <c r="C74" s="19"/>
      <c r="D74" s="19">
        <f t="shared" si="2"/>
        <v>0</v>
      </c>
      <c r="E74" s="19"/>
      <c r="F74" s="19"/>
      <c r="G74" s="19">
        <f t="shared" si="3"/>
        <v>0</v>
      </c>
      <c r="H74" s="19"/>
      <c r="I74" s="19"/>
      <c r="J74" s="19">
        <f t="shared" si="4"/>
        <v>0</v>
      </c>
      <c r="K74" s="19"/>
      <c r="L74" s="19"/>
      <c r="M74" s="19">
        <f t="shared" si="5"/>
        <v>0</v>
      </c>
      <c r="N74" s="19"/>
      <c r="O74" s="19"/>
      <c r="P74" s="19">
        <f t="shared" si="6"/>
        <v>0</v>
      </c>
      <c r="Q74" s="19"/>
      <c r="R74" s="19"/>
      <c r="S74" s="19">
        <f t="shared" si="0"/>
        <v>0</v>
      </c>
      <c r="T74" s="19"/>
      <c r="U74" s="19"/>
      <c r="V74" s="19">
        <f t="shared" si="7"/>
        <v>0</v>
      </c>
      <c r="W74" s="19"/>
      <c r="X74" s="19"/>
      <c r="Y74" s="19">
        <f t="shared" si="1"/>
        <v>0</v>
      </c>
      <c r="Z74" s="6"/>
    </row>
    <row r="75" spans="3:26">
      <c r="C75" s="19"/>
      <c r="D75" s="19">
        <f t="shared" si="2"/>
        <v>0</v>
      </c>
      <c r="E75" s="19"/>
      <c r="F75" s="19"/>
      <c r="G75" s="19">
        <f t="shared" si="3"/>
        <v>0</v>
      </c>
      <c r="H75" s="19"/>
      <c r="I75" s="19"/>
      <c r="J75" s="19">
        <f t="shared" si="4"/>
        <v>0</v>
      </c>
      <c r="K75" s="19"/>
      <c r="L75" s="19"/>
      <c r="M75" s="19">
        <f t="shared" si="5"/>
        <v>0</v>
      </c>
      <c r="N75" s="19"/>
      <c r="O75" s="19"/>
      <c r="P75" s="19">
        <f t="shared" si="6"/>
        <v>0</v>
      </c>
      <c r="Q75" s="19"/>
      <c r="R75" s="19"/>
      <c r="S75" s="19">
        <f t="shared" si="0"/>
        <v>0</v>
      </c>
      <c r="T75" s="19"/>
      <c r="U75" s="19"/>
      <c r="V75" s="19">
        <f t="shared" si="7"/>
        <v>0</v>
      </c>
      <c r="W75" s="19"/>
      <c r="X75" s="19"/>
      <c r="Y75" s="19">
        <f t="shared" si="1"/>
        <v>0</v>
      </c>
      <c r="Z75" s="6"/>
    </row>
    <row r="76" spans="3:26">
      <c r="C76" s="19"/>
      <c r="D76" s="19">
        <f t="shared" si="2"/>
        <v>0</v>
      </c>
      <c r="E76" s="19"/>
      <c r="F76" s="19"/>
      <c r="G76" s="19">
        <f t="shared" si="3"/>
        <v>0</v>
      </c>
      <c r="H76" s="19"/>
      <c r="I76" s="19"/>
      <c r="J76" s="19">
        <f t="shared" si="4"/>
        <v>0</v>
      </c>
      <c r="K76" s="19"/>
      <c r="L76" s="19"/>
      <c r="M76" s="19">
        <f t="shared" si="5"/>
        <v>0</v>
      </c>
      <c r="N76" s="19"/>
      <c r="O76" s="19"/>
      <c r="P76" s="19">
        <f t="shared" si="6"/>
        <v>0</v>
      </c>
      <c r="Q76" s="19"/>
      <c r="R76" s="19"/>
      <c r="S76" s="19">
        <f t="shared" si="0"/>
        <v>0</v>
      </c>
      <c r="T76" s="19"/>
      <c r="U76" s="19"/>
      <c r="V76" s="19">
        <f t="shared" si="7"/>
        <v>0</v>
      </c>
      <c r="W76" s="19"/>
      <c r="X76" s="19"/>
      <c r="Y76" s="19">
        <f t="shared" si="1"/>
        <v>0</v>
      </c>
      <c r="Z76" s="6"/>
    </row>
    <row r="77" spans="3:26">
      <c r="C77" s="19"/>
      <c r="D77" s="19">
        <f t="shared" si="2"/>
        <v>0</v>
      </c>
      <c r="E77" s="19"/>
      <c r="F77" s="19"/>
      <c r="G77" s="19">
        <f t="shared" si="3"/>
        <v>0</v>
      </c>
      <c r="H77" s="19"/>
      <c r="I77" s="19"/>
      <c r="J77" s="19">
        <f t="shared" si="4"/>
        <v>0</v>
      </c>
      <c r="K77" s="19"/>
      <c r="L77" s="19"/>
      <c r="M77" s="19">
        <f t="shared" si="5"/>
        <v>0</v>
      </c>
      <c r="N77" s="19"/>
      <c r="O77" s="19"/>
      <c r="P77" s="19">
        <f t="shared" si="6"/>
        <v>0</v>
      </c>
      <c r="Q77" s="19"/>
      <c r="R77" s="19"/>
      <c r="S77" s="19">
        <f t="shared" si="0"/>
        <v>0</v>
      </c>
      <c r="T77" s="19"/>
      <c r="U77" s="19"/>
      <c r="V77" s="19">
        <f t="shared" si="7"/>
        <v>0</v>
      </c>
      <c r="W77" s="19"/>
      <c r="X77" s="19"/>
      <c r="Y77" s="19">
        <f t="shared" si="1"/>
        <v>0</v>
      </c>
      <c r="Z77" s="6"/>
    </row>
    <row r="78" spans="3:26">
      <c r="C78" s="19"/>
      <c r="D78" s="19">
        <f t="shared" si="2"/>
        <v>0</v>
      </c>
      <c r="E78" s="19"/>
      <c r="F78" s="19"/>
      <c r="G78" s="19">
        <f t="shared" si="3"/>
        <v>0</v>
      </c>
      <c r="H78" s="19"/>
      <c r="I78" s="19"/>
      <c r="J78" s="19">
        <f t="shared" si="4"/>
        <v>0</v>
      </c>
      <c r="K78" s="19"/>
      <c r="L78" s="19"/>
      <c r="M78" s="19">
        <f t="shared" si="5"/>
        <v>0</v>
      </c>
      <c r="N78" s="19"/>
      <c r="O78" s="19"/>
      <c r="P78" s="19">
        <f t="shared" si="6"/>
        <v>0</v>
      </c>
      <c r="Q78" s="19"/>
      <c r="R78" s="19"/>
      <c r="S78" s="19">
        <f t="shared" si="0"/>
        <v>0</v>
      </c>
      <c r="T78" s="19"/>
      <c r="U78" s="19"/>
      <c r="V78" s="19">
        <f t="shared" si="7"/>
        <v>0</v>
      </c>
      <c r="W78" s="19"/>
      <c r="X78" s="19"/>
      <c r="Y78" s="19">
        <f t="shared" si="1"/>
        <v>0</v>
      </c>
      <c r="Z78" s="6"/>
    </row>
    <row r="79" spans="3:26">
      <c r="C79" s="19"/>
      <c r="D79" s="19">
        <f t="shared" si="2"/>
        <v>0</v>
      </c>
      <c r="E79" s="19"/>
      <c r="F79" s="19"/>
      <c r="G79" s="19">
        <f t="shared" si="3"/>
        <v>0</v>
      </c>
      <c r="H79" s="19"/>
      <c r="I79" s="19"/>
      <c r="J79" s="19">
        <f t="shared" si="4"/>
        <v>0</v>
      </c>
      <c r="K79" s="19"/>
      <c r="L79" s="19"/>
      <c r="M79" s="19">
        <f t="shared" si="5"/>
        <v>0</v>
      </c>
      <c r="N79" s="19"/>
      <c r="O79" s="19"/>
      <c r="P79" s="19">
        <f t="shared" si="6"/>
        <v>0</v>
      </c>
      <c r="Q79" s="19"/>
      <c r="R79" s="19"/>
      <c r="S79" s="19">
        <f t="shared" si="0"/>
        <v>0</v>
      </c>
      <c r="T79" s="19"/>
      <c r="U79" s="19"/>
      <c r="V79" s="19">
        <f t="shared" si="7"/>
        <v>0</v>
      </c>
      <c r="W79" s="19"/>
      <c r="X79" s="19"/>
      <c r="Y79" s="19">
        <f t="shared" si="1"/>
        <v>0</v>
      </c>
      <c r="Z79" s="6"/>
    </row>
    <row r="80" spans="3:26">
      <c r="C80" s="19"/>
      <c r="D80" s="19">
        <f t="shared" si="2"/>
        <v>0</v>
      </c>
      <c r="E80" s="19"/>
      <c r="F80" s="19"/>
      <c r="G80" s="19">
        <f t="shared" si="3"/>
        <v>0</v>
      </c>
      <c r="H80" s="19"/>
      <c r="I80" s="19"/>
      <c r="J80" s="19">
        <f t="shared" si="4"/>
        <v>0</v>
      </c>
      <c r="K80" s="19"/>
      <c r="L80" s="19"/>
      <c r="M80" s="19">
        <f t="shared" si="5"/>
        <v>0</v>
      </c>
      <c r="N80" s="19"/>
      <c r="O80" s="19"/>
      <c r="P80" s="19">
        <f t="shared" si="6"/>
        <v>0</v>
      </c>
      <c r="Q80" s="19"/>
      <c r="R80" s="19"/>
      <c r="S80" s="19">
        <f t="shared" si="0"/>
        <v>0</v>
      </c>
      <c r="T80" s="19"/>
      <c r="U80" s="19"/>
      <c r="V80" s="19">
        <f t="shared" si="7"/>
        <v>0</v>
      </c>
      <c r="W80" s="19"/>
      <c r="X80" s="19"/>
      <c r="Y80" s="19">
        <f t="shared" si="1"/>
        <v>0</v>
      </c>
      <c r="Z80" s="6"/>
    </row>
    <row r="81" spans="3:26">
      <c r="C81" s="19"/>
      <c r="D81" s="19">
        <f t="shared" si="2"/>
        <v>0</v>
      </c>
      <c r="E81" s="19"/>
      <c r="F81" s="19"/>
      <c r="G81" s="19">
        <f t="shared" si="3"/>
        <v>0</v>
      </c>
      <c r="H81" s="19"/>
      <c r="I81" s="19"/>
      <c r="J81" s="19">
        <f t="shared" si="4"/>
        <v>0</v>
      </c>
      <c r="K81" s="19"/>
      <c r="L81" s="19"/>
      <c r="M81" s="19">
        <f t="shared" si="5"/>
        <v>0</v>
      </c>
      <c r="N81" s="19"/>
      <c r="O81" s="19"/>
      <c r="P81" s="19">
        <f t="shared" si="6"/>
        <v>0</v>
      </c>
      <c r="Q81" s="19"/>
      <c r="R81" s="19"/>
      <c r="S81" s="19">
        <f t="shared" si="0"/>
        <v>0</v>
      </c>
      <c r="T81" s="19"/>
      <c r="U81" s="19"/>
      <c r="V81" s="19">
        <f t="shared" si="7"/>
        <v>0</v>
      </c>
      <c r="W81" s="19"/>
      <c r="X81" s="19"/>
      <c r="Y81" s="19">
        <f t="shared" si="1"/>
        <v>0</v>
      </c>
      <c r="Z81" s="6"/>
    </row>
    <row r="82" spans="3:26">
      <c r="C82" s="19"/>
      <c r="D82" s="19">
        <f t="shared" si="2"/>
        <v>0</v>
      </c>
      <c r="E82" s="19"/>
      <c r="F82" s="19"/>
      <c r="G82" s="19">
        <f t="shared" si="3"/>
        <v>0</v>
      </c>
      <c r="H82" s="19"/>
      <c r="I82" s="19"/>
      <c r="J82" s="19">
        <f t="shared" si="4"/>
        <v>0</v>
      </c>
      <c r="K82" s="19"/>
      <c r="L82" s="19"/>
      <c r="M82" s="19">
        <f t="shared" si="5"/>
        <v>0</v>
      </c>
      <c r="N82" s="19"/>
      <c r="O82" s="19"/>
      <c r="P82" s="19">
        <f t="shared" si="6"/>
        <v>0</v>
      </c>
      <c r="Q82" s="19"/>
      <c r="R82" s="19"/>
      <c r="S82" s="19">
        <f t="shared" si="0"/>
        <v>0</v>
      </c>
      <c r="T82" s="19"/>
      <c r="U82" s="19"/>
      <c r="V82" s="19">
        <f t="shared" si="7"/>
        <v>0</v>
      </c>
      <c r="W82" s="19"/>
      <c r="X82" s="19"/>
      <c r="Y82" s="19">
        <f t="shared" si="1"/>
        <v>0</v>
      </c>
      <c r="Z82" s="6"/>
    </row>
    <row r="83" spans="3:26">
      <c r="C83" s="19"/>
      <c r="D83" s="19">
        <f t="shared" si="2"/>
        <v>0</v>
      </c>
      <c r="E83" s="19"/>
      <c r="F83" s="19"/>
      <c r="G83" s="19">
        <f t="shared" si="3"/>
        <v>0</v>
      </c>
      <c r="H83" s="19"/>
      <c r="I83" s="19"/>
      <c r="J83" s="19">
        <f t="shared" si="4"/>
        <v>0</v>
      </c>
      <c r="K83" s="19"/>
      <c r="L83" s="19"/>
      <c r="M83" s="19">
        <f t="shared" si="5"/>
        <v>0</v>
      </c>
      <c r="N83" s="19"/>
      <c r="O83" s="19"/>
      <c r="P83" s="19">
        <f t="shared" si="6"/>
        <v>0</v>
      </c>
      <c r="Q83" s="19"/>
      <c r="R83" s="19"/>
      <c r="S83" s="19">
        <f t="shared" si="0"/>
        <v>0</v>
      </c>
      <c r="T83" s="19"/>
      <c r="U83" s="19"/>
      <c r="V83" s="19">
        <f t="shared" si="7"/>
        <v>0</v>
      </c>
      <c r="W83" s="19"/>
      <c r="X83" s="19"/>
      <c r="Y83" s="19">
        <f t="shared" si="1"/>
        <v>0</v>
      </c>
      <c r="Z83" s="6"/>
    </row>
    <row r="84" spans="3:26">
      <c r="C84" s="19"/>
      <c r="D84" s="19">
        <f t="shared" si="2"/>
        <v>0</v>
      </c>
      <c r="E84" s="19"/>
      <c r="F84" s="19"/>
      <c r="G84" s="19">
        <f t="shared" si="3"/>
        <v>0</v>
      </c>
      <c r="H84" s="19"/>
      <c r="I84" s="19"/>
      <c r="J84" s="19">
        <f t="shared" si="4"/>
        <v>0</v>
      </c>
      <c r="K84" s="19"/>
      <c r="L84" s="19"/>
      <c r="M84" s="19">
        <f t="shared" si="5"/>
        <v>0</v>
      </c>
      <c r="N84" s="19"/>
      <c r="O84" s="19"/>
      <c r="P84" s="19">
        <f t="shared" si="6"/>
        <v>0</v>
      </c>
      <c r="Q84" s="19"/>
      <c r="R84" s="19"/>
      <c r="S84" s="19">
        <f t="shared" si="0"/>
        <v>0</v>
      </c>
      <c r="T84" s="19"/>
      <c r="U84" s="19"/>
      <c r="V84" s="19">
        <f t="shared" si="7"/>
        <v>0</v>
      </c>
      <c r="W84" s="19"/>
      <c r="X84" s="19"/>
      <c r="Y84" s="19">
        <f t="shared" si="1"/>
        <v>0</v>
      </c>
      <c r="Z84" s="6"/>
    </row>
    <row r="85" spans="3:26">
      <c r="C85" s="19"/>
      <c r="D85" s="19">
        <f t="shared" si="2"/>
        <v>0</v>
      </c>
      <c r="E85" s="19"/>
      <c r="F85" s="19"/>
      <c r="G85" s="19">
        <f t="shared" si="3"/>
        <v>0</v>
      </c>
      <c r="H85" s="19"/>
      <c r="I85" s="19"/>
      <c r="J85" s="19">
        <f t="shared" si="4"/>
        <v>0</v>
      </c>
      <c r="K85" s="19"/>
      <c r="L85" s="19"/>
      <c r="M85" s="19">
        <f t="shared" si="5"/>
        <v>0</v>
      </c>
      <c r="N85" s="19"/>
      <c r="O85" s="19"/>
      <c r="P85" s="19">
        <f t="shared" si="6"/>
        <v>0</v>
      </c>
      <c r="Q85" s="19"/>
      <c r="R85" s="19"/>
      <c r="S85" s="19">
        <f t="shared" si="0"/>
        <v>0</v>
      </c>
      <c r="T85" s="19"/>
      <c r="U85" s="19"/>
      <c r="V85" s="19">
        <f t="shared" si="7"/>
        <v>0</v>
      </c>
      <c r="W85" s="19"/>
      <c r="X85" s="19"/>
      <c r="Y85" s="19">
        <f t="shared" si="1"/>
        <v>0</v>
      </c>
      <c r="Z85" s="6"/>
    </row>
    <row r="86" spans="3:26">
      <c r="C86" s="19"/>
      <c r="D86" s="19"/>
      <c r="E86" s="19"/>
      <c r="F86" s="19"/>
      <c r="G86" s="19"/>
      <c r="H86" s="19"/>
      <c r="I86" s="19"/>
      <c r="J86" s="19"/>
      <c r="K86" s="19"/>
      <c r="L86" s="19"/>
      <c r="M86" s="19"/>
      <c r="N86" s="19"/>
      <c r="O86" s="144"/>
      <c r="P86" s="19"/>
      <c r="Q86" s="19"/>
      <c r="R86" s="19"/>
      <c r="S86" s="19"/>
      <c r="T86" s="19"/>
      <c r="U86" s="19"/>
      <c r="V86" s="19"/>
      <c r="W86" s="19"/>
      <c r="X86" s="19"/>
      <c r="Y86" s="19"/>
      <c r="Z86" s="6"/>
    </row>
    <row r="87" spans="3:26">
      <c r="C87" s="19"/>
      <c r="D87" s="19"/>
      <c r="E87" s="19"/>
      <c r="F87" s="19"/>
      <c r="G87" s="19"/>
      <c r="H87" s="19"/>
      <c r="I87" s="19"/>
      <c r="J87" s="19"/>
      <c r="K87" s="19"/>
      <c r="L87" s="19"/>
      <c r="M87" s="19"/>
      <c r="N87" s="19"/>
      <c r="O87" s="144"/>
      <c r="P87" s="19"/>
      <c r="Q87" s="19"/>
      <c r="R87" s="19"/>
      <c r="S87" s="19"/>
      <c r="T87" s="19"/>
      <c r="U87" s="19"/>
      <c r="V87" s="19"/>
      <c r="W87" s="19"/>
      <c r="X87" s="19"/>
      <c r="Y87" s="19"/>
      <c r="Z87" s="6"/>
    </row>
  </sheetData>
  <phoneticPr fontId="0" type="noConversion"/>
  <pageMargins left="0.75" right="0.75" top="1" bottom="1" header="0" footer="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C96AC-A0FA-48CA-946A-6DD92001BFD7}">
  <sheetPr codeName="Hoja6"/>
  <dimension ref="A2:Z87"/>
  <sheetViews>
    <sheetView workbookViewId="0">
      <selection activeCell="A13" sqref="A13"/>
    </sheetView>
  </sheetViews>
  <sheetFormatPr baseColWidth="10" defaultRowHeight="12.75"/>
  <sheetData>
    <row r="2" spans="1:26" ht="14.25">
      <c r="C2" s="125"/>
      <c r="D2" s="125" t="s">
        <v>2071</v>
      </c>
      <c r="E2" s="126" t="s">
        <v>2072</v>
      </c>
      <c r="F2" s="127"/>
      <c r="G2" s="127" t="s">
        <v>2071</v>
      </c>
      <c r="H2" s="127" t="s">
        <v>2072</v>
      </c>
      <c r="I2" s="128"/>
      <c r="J2" s="128" t="s">
        <v>2071</v>
      </c>
      <c r="K2" s="128" t="s">
        <v>2072</v>
      </c>
      <c r="L2" s="129"/>
      <c r="M2" s="129" t="s">
        <v>2071</v>
      </c>
      <c r="N2" s="129" t="s">
        <v>2072</v>
      </c>
      <c r="O2" s="130"/>
      <c r="P2" s="130" t="s">
        <v>2071</v>
      </c>
      <c r="Q2" s="130" t="s">
        <v>2072</v>
      </c>
      <c r="R2" s="131"/>
      <c r="S2" s="131" t="s">
        <v>2071</v>
      </c>
      <c r="T2" s="131" t="s">
        <v>2072</v>
      </c>
      <c r="U2" s="132"/>
      <c r="V2" s="132" t="s">
        <v>2071</v>
      </c>
      <c r="W2" s="132" t="s">
        <v>2072</v>
      </c>
      <c r="X2" s="133"/>
      <c r="Y2" s="133" t="s">
        <v>2071</v>
      </c>
      <c r="Z2" s="133" t="s">
        <v>2072</v>
      </c>
    </row>
    <row r="3" spans="1:26" ht="14.25">
      <c r="C3" s="125"/>
      <c r="D3" s="125"/>
      <c r="E3" s="126"/>
      <c r="F3" s="127"/>
      <c r="G3" s="127"/>
      <c r="H3" s="127"/>
      <c r="I3" s="128"/>
      <c r="J3" s="128"/>
      <c r="K3" s="128"/>
      <c r="L3" s="129"/>
      <c r="M3" s="129"/>
      <c r="N3" s="129"/>
      <c r="O3" s="130"/>
      <c r="P3" s="130"/>
      <c r="Q3" s="130"/>
      <c r="R3" s="131"/>
      <c r="S3" s="131"/>
      <c r="T3" s="131"/>
      <c r="U3" s="132"/>
      <c r="V3" s="132"/>
      <c r="W3" s="132"/>
      <c r="X3" s="133"/>
      <c r="Y3" s="133"/>
      <c r="Z3" s="133"/>
    </row>
    <row r="4" spans="1:26" ht="14.25">
      <c r="C4" s="116"/>
      <c r="D4" s="116"/>
      <c r="E4" s="117"/>
      <c r="F4" s="106"/>
      <c r="G4" s="106"/>
      <c r="H4" s="106"/>
      <c r="I4" s="119"/>
      <c r="J4" s="119"/>
      <c r="K4" s="119"/>
      <c r="L4" s="118"/>
      <c r="M4" s="118"/>
      <c r="N4" s="118"/>
      <c r="O4" s="121"/>
      <c r="P4" s="120"/>
      <c r="Q4" s="120"/>
      <c r="R4" s="122"/>
      <c r="S4" s="122"/>
      <c r="T4" s="122"/>
      <c r="U4" s="123"/>
      <c r="V4" s="123"/>
      <c r="W4" s="123"/>
      <c r="X4" s="124"/>
      <c r="Y4" s="124"/>
      <c r="Z4" s="133"/>
    </row>
    <row r="5" spans="1:26" ht="14.25">
      <c r="C5" s="116"/>
      <c r="D5" s="116"/>
      <c r="E5" s="117"/>
      <c r="F5" s="106"/>
      <c r="G5" s="106"/>
      <c r="H5" s="106"/>
      <c r="I5" s="119"/>
      <c r="J5" s="119"/>
      <c r="K5" s="119"/>
      <c r="L5" s="118"/>
      <c r="M5" s="118"/>
      <c r="N5" s="118"/>
      <c r="O5" s="121"/>
      <c r="P5" s="120"/>
      <c r="Q5" s="120"/>
      <c r="R5" s="122"/>
      <c r="S5" s="122"/>
      <c r="T5" s="122"/>
      <c r="U5" s="123"/>
      <c r="V5" s="123"/>
      <c r="W5" s="123"/>
      <c r="X5" s="124"/>
      <c r="Y5" s="124"/>
      <c r="Z5" s="133"/>
    </row>
    <row r="6" spans="1:26" ht="14.25">
      <c r="C6" s="116"/>
      <c r="D6" s="116"/>
      <c r="E6" s="117"/>
      <c r="F6" s="106"/>
      <c r="G6" s="106"/>
      <c r="H6" s="106"/>
      <c r="I6" s="119"/>
      <c r="J6" s="119"/>
      <c r="K6" s="119"/>
      <c r="L6" s="118"/>
      <c r="M6" s="118"/>
      <c r="N6" s="118"/>
      <c r="O6" s="121"/>
      <c r="P6" s="120"/>
      <c r="Q6" s="120"/>
      <c r="R6" s="122"/>
      <c r="S6" s="122"/>
      <c r="T6" s="122"/>
      <c r="U6" s="123"/>
      <c r="V6" s="123"/>
      <c r="W6" s="123"/>
      <c r="X6" s="124"/>
      <c r="Y6" s="124"/>
      <c r="Z6" s="133"/>
    </row>
    <row r="7" spans="1:26" ht="14.25">
      <c r="C7" s="116"/>
      <c r="D7" s="116"/>
      <c r="E7" s="117"/>
      <c r="F7" s="106"/>
      <c r="G7" s="106"/>
      <c r="H7" s="106"/>
      <c r="I7" s="119"/>
      <c r="J7" s="119"/>
      <c r="K7" s="119"/>
      <c r="L7" s="118"/>
      <c r="M7" s="118"/>
      <c r="N7" s="118"/>
      <c r="O7" s="121"/>
      <c r="P7" s="120"/>
      <c r="Q7" s="120"/>
      <c r="R7" s="122"/>
      <c r="S7" s="122"/>
      <c r="T7" s="122"/>
      <c r="U7" s="123"/>
      <c r="V7" s="123"/>
      <c r="W7" s="123"/>
      <c r="X7" s="124"/>
      <c r="Y7" s="124"/>
      <c r="Z7" s="133"/>
    </row>
    <row r="8" spans="1:26" ht="14.25">
      <c r="C8" s="116"/>
      <c r="D8" s="116"/>
      <c r="E8" s="117"/>
      <c r="F8" s="106"/>
      <c r="G8" s="106"/>
      <c r="H8" s="106"/>
      <c r="I8" s="119"/>
      <c r="J8" s="119"/>
      <c r="K8" s="119"/>
      <c r="L8" s="118"/>
      <c r="M8" s="118"/>
      <c r="N8" s="118"/>
      <c r="O8" s="121"/>
      <c r="P8" s="120"/>
      <c r="Q8" s="120"/>
      <c r="R8" s="122"/>
      <c r="S8" s="122"/>
      <c r="T8" s="122"/>
      <c r="U8" s="123"/>
      <c r="V8" s="123"/>
      <c r="W8" s="123"/>
      <c r="X8" s="124"/>
      <c r="Y8" s="124"/>
      <c r="Z8" s="133"/>
    </row>
    <row r="9" spans="1:26" ht="14.25">
      <c r="C9" s="116"/>
      <c r="D9" s="116"/>
      <c r="E9" s="117"/>
      <c r="F9" s="106"/>
      <c r="G9" s="106"/>
      <c r="H9" s="106"/>
      <c r="I9" s="119"/>
      <c r="J9" s="119"/>
      <c r="K9" s="119"/>
      <c r="L9" s="118"/>
      <c r="M9" s="118"/>
      <c r="N9" s="118"/>
      <c r="O9" s="121"/>
      <c r="P9" s="120"/>
      <c r="Q9" s="120"/>
      <c r="R9" s="122"/>
      <c r="S9" s="122"/>
      <c r="T9" s="122"/>
      <c r="U9" s="123"/>
      <c r="V9" s="123"/>
      <c r="W9" s="123"/>
      <c r="X9" s="124"/>
      <c r="Y9" s="124"/>
      <c r="Z9" s="133"/>
    </row>
    <row r="10" spans="1:26" ht="14.25">
      <c r="C10" s="116"/>
      <c r="D10" s="116"/>
      <c r="E10" s="117"/>
      <c r="F10" s="106"/>
      <c r="G10" s="106"/>
      <c r="H10" s="106"/>
      <c r="I10" s="119"/>
      <c r="J10" s="119"/>
      <c r="K10" s="119"/>
      <c r="L10" s="118"/>
      <c r="M10" s="118"/>
      <c r="N10" s="118"/>
      <c r="O10" s="121"/>
      <c r="P10" s="120"/>
      <c r="Q10" s="120"/>
      <c r="R10" s="122"/>
      <c r="S10" s="122"/>
      <c r="T10" s="122"/>
      <c r="U10" s="123"/>
      <c r="V10" s="123"/>
      <c r="W10" s="123"/>
      <c r="X10" s="124"/>
      <c r="Y10" s="124"/>
      <c r="Z10" s="133"/>
    </row>
    <row r="11" spans="1:26" ht="14.25">
      <c r="A11" t="s">
        <v>2074</v>
      </c>
      <c r="B11">
        <f>SUM(D45+G45+J45+M45+P45+S45+V45+Y45)</f>
        <v>0</v>
      </c>
      <c r="C11" s="116"/>
      <c r="D11" s="116"/>
      <c r="E11" s="117"/>
      <c r="F11" s="106"/>
      <c r="G11" s="106"/>
      <c r="H11" s="106"/>
      <c r="I11" s="119"/>
      <c r="J11" s="119"/>
      <c r="K11" s="119"/>
      <c r="L11" s="118"/>
      <c r="M11" s="118"/>
      <c r="N11" s="118"/>
      <c r="O11" s="121"/>
      <c r="P11" s="120"/>
      <c r="Q11" s="120"/>
      <c r="R11" s="122"/>
      <c r="S11" s="122"/>
      <c r="T11" s="122"/>
      <c r="U11" s="123"/>
      <c r="V11" s="123"/>
      <c r="W11" s="123"/>
      <c r="X11" s="124"/>
      <c r="Y11" s="124"/>
      <c r="Z11" s="133"/>
    </row>
    <row r="12" spans="1:26" ht="14.25">
      <c r="C12" s="116"/>
      <c r="D12" s="116"/>
      <c r="E12" s="117"/>
      <c r="F12" s="106"/>
      <c r="G12" s="106"/>
      <c r="H12" s="106"/>
      <c r="I12" s="119"/>
      <c r="J12" s="119"/>
      <c r="K12" s="119"/>
      <c r="L12" s="118"/>
      <c r="M12" s="118"/>
      <c r="N12" s="118"/>
      <c r="O12" s="121"/>
      <c r="P12" s="120"/>
      <c r="Q12" s="120"/>
      <c r="R12" s="122"/>
      <c r="S12" s="122"/>
      <c r="T12" s="122"/>
      <c r="U12" s="123"/>
      <c r="V12" s="123"/>
      <c r="W12" s="123"/>
      <c r="X12" s="124"/>
      <c r="Y12" s="124"/>
      <c r="Z12" s="133"/>
    </row>
    <row r="13" spans="1:26" ht="14.25">
      <c r="C13" s="116"/>
      <c r="D13" s="116"/>
      <c r="E13" s="117"/>
      <c r="F13" s="106"/>
      <c r="G13" s="106"/>
      <c r="H13" s="106"/>
      <c r="I13" s="119"/>
      <c r="J13" s="119"/>
      <c r="K13" s="119"/>
      <c r="L13" s="118"/>
      <c r="M13" s="118"/>
      <c r="N13" s="118"/>
      <c r="O13" s="121"/>
      <c r="P13" s="120"/>
      <c r="Q13" s="120"/>
      <c r="R13" s="122"/>
      <c r="S13" s="122"/>
      <c r="T13" s="122"/>
      <c r="U13" s="123"/>
      <c r="V13" s="123"/>
      <c r="W13" s="123"/>
      <c r="X13" s="124"/>
      <c r="Y13" s="124"/>
      <c r="Z13" s="133"/>
    </row>
    <row r="14" spans="1:26" ht="14.25">
      <c r="C14" s="116"/>
      <c r="D14" s="116"/>
      <c r="E14" s="117"/>
      <c r="F14" s="106"/>
      <c r="G14" s="106"/>
      <c r="H14" s="106"/>
      <c r="I14" s="119"/>
      <c r="J14" s="119"/>
      <c r="K14" s="119"/>
      <c r="L14" s="118"/>
      <c r="M14" s="118"/>
      <c r="N14" s="118"/>
      <c r="O14" s="121"/>
      <c r="P14" s="120"/>
      <c r="Q14" s="120"/>
      <c r="R14" s="122"/>
      <c r="S14" s="122"/>
      <c r="T14" s="122"/>
      <c r="U14" s="123"/>
      <c r="V14" s="123"/>
      <c r="W14" s="123"/>
      <c r="X14" s="124"/>
      <c r="Y14" s="124"/>
      <c r="Z14" s="133"/>
    </row>
    <row r="15" spans="1:26" ht="14.25">
      <c r="C15" s="116"/>
      <c r="D15" s="116"/>
      <c r="E15" s="117"/>
      <c r="F15" s="106"/>
      <c r="G15" s="106"/>
      <c r="H15" s="106"/>
      <c r="I15" s="119"/>
      <c r="J15" s="119"/>
      <c r="K15" s="119"/>
      <c r="L15" s="118"/>
      <c r="M15" s="118"/>
      <c r="N15" s="118"/>
      <c r="O15" s="121"/>
      <c r="P15" s="120"/>
      <c r="Q15" s="120"/>
      <c r="R15" s="122"/>
      <c r="S15" s="122"/>
      <c r="T15" s="122"/>
      <c r="U15" s="123"/>
      <c r="V15" s="123"/>
      <c r="W15" s="123"/>
      <c r="X15" s="124"/>
      <c r="Y15" s="124"/>
      <c r="Z15" s="133"/>
    </row>
    <row r="16" spans="1:26" ht="14.25">
      <c r="C16" s="116"/>
      <c r="D16" s="116"/>
      <c r="E16" s="117"/>
      <c r="F16" s="106"/>
      <c r="G16" s="106"/>
      <c r="H16" s="106"/>
      <c r="I16" s="119"/>
      <c r="J16" s="119"/>
      <c r="K16" s="119"/>
      <c r="L16" s="118"/>
      <c r="M16" s="118"/>
      <c r="N16" s="118"/>
      <c r="O16" s="121"/>
      <c r="P16" s="120"/>
      <c r="Q16" s="120"/>
      <c r="R16" s="122"/>
      <c r="S16" s="122"/>
      <c r="T16" s="122"/>
      <c r="U16" s="123"/>
      <c r="V16" s="123"/>
      <c r="W16" s="123"/>
      <c r="X16" s="124"/>
      <c r="Y16" s="124"/>
      <c r="Z16" s="133"/>
    </row>
    <row r="17" spans="3:26" ht="14.25">
      <c r="C17" s="116"/>
      <c r="D17" s="116"/>
      <c r="E17" s="117"/>
      <c r="F17" s="106"/>
      <c r="G17" s="106"/>
      <c r="H17" s="106"/>
      <c r="I17" s="119"/>
      <c r="J17" s="119"/>
      <c r="K17" s="119"/>
      <c r="L17" s="118"/>
      <c r="M17" s="118"/>
      <c r="N17" s="118"/>
      <c r="O17" s="121"/>
      <c r="P17" s="120"/>
      <c r="Q17" s="120"/>
      <c r="R17" s="122"/>
      <c r="S17" s="122"/>
      <c r="T17" s="122"/>
      <c r="U17" s="123"/>
      <c r="V17" s="123"/>
      <c r="W17" s="123"/>
      <c r="X17" s="124"/>
      <c r="Y17" s="124"/>
      <c r="Z17" s="133"/>
    </row>
    <row r="18" spans="3:26" ht="14.25">
      <c r="C18" s="116"/>
      <c r="D18" s="116"/>
      <c r="E18" s="117"/>
      <c r="F18" s="106"/>
      <c r="G18" s="106"/>
      <c r="H18" s="106"/>
      <c r="I18" s="119"/>
      <c r="J18" s="119"/>
      <c r="K18" s="119"/>
      <c r="L18" s="118"/>
      <c r="M18" s="118"/>
      <c r="N18" s="118"/>
      <c r="O18" s="121"/>
      <c r="P18" s="120"/>
      <c r="Q18" s="120"/>
      <c r="R18" s="122"/>
      <c r="S18" s="122"/>
      <c r="T18" s="122"/>
      <c r="U18" s="123"/>
      <c r="V18" s="123"/>
      <c r="W18" s="123"/>
      <c r="X18" s="124"/>
      <c r="Y18" s="124"/>
      <c r="Z18" s="133"/>
    </row>
    <row r="19" spans="3:26" ht="14.25">
      <c r="C19" s="116"/>
      <c r="D19" s="116"/>
      <c r="E19" s="117"/>
      <c r="F19" s="106"/>
      <c r="G19" s="106"/>
      <c r="H19" s="106"/>
      <c r="I19" s="119"/>
      <c r="J19" s="119"/>
      <c r="K19" s="119"/>
      <c r="L19" s="118"/>
      <c r="M19" s="118"/>
      <c r="N19" s="118"/>
      <c r="O19" s="121"/>
      <c r="P19" s="120"/>
      <c r="Q19" s="120"/>
      <c r="R19" s="122"/>
      <c r="S19" s="122"/>
      <c r="T19" s="122"/>
      <c r="U19" s="123"/>
      <c r="V19" s="123"/>
      <c r="W19" s="123"/>
      <c r="X19" s="124"/>
      <c r="Y19" s="124"/>
      <c r="Z19" s="133"/>
    </row>
    <row r="20" spans="3:26" ht="14.25">
      <c r="C20" s="116"/>
      <c r="D20" s="116"/>
      <c r="E20" s="117"/>
      <c r="F20" s="106"/>
      <c r="G20" s="106"/>
      <c r="H20" s="106"/>
      <c r="I20" s="119"/>
      <c r="J20" s="119"/>
      <c r="K20" s="119"/>
      <c r="L20" s="118"/>
      <c r="M20" s="118"/>
      <c r="N20" s="118"/>
      <c r="O20" s="121"/>
      <c r="P20" s="120"/>
      <c r="Q20" s="120"/>
      <c r="R20" s="122"/>
      <c r="S20" s="122"/>
      <c r="T20" s="122"/>
      <c r="U20" s="123"/>
      <c r="V20" s="123"/>
      <c r="W20" s="123"/>
      <c r="X20" s="124"/>
      <c r="Y20" s="124"/>
      <c r="Z20" s="133"/>
    </row>
    <row r="21" spans="3:26" ht="14.25">
      <c r="C21" s="116"/>
      <c r="D21" s="116"/>
      <c r="E21" s="117"/>
      <c r="F21" s="106"/>
      <c r="G21" s="106"/>
      <c r="H21" s="106"/>
      <c r="I21" s="119"/>
      <c r="J21" s="119"/>
      <c r="K21" s="119"/>
      <c r="L21" s="118"/>
      <c r="M21" s="118"/>
      <c r="N21" s="118"/>
      <c r="O21" s="121"/>
      <c r="P21" s="120"/>
      <c r="Q21" s="120"/>
      <c r="R21" s="122"/>
      <c r="S21" s="122"/>
      <c r="T21" s="122"/>
      <c r="U21" s="123"/>
      <c r="V21" s="123"/>
      <c r="W21" s="123"/>
      <c r="X21" s="124"/>
      <c r="Y21" s="124"/>
      <c r="Z21" s="133"/>
    </row>
    <row r="22" spans="3:26" ht="14.25">
      <c r="C22" s="116"/>
      <c r="D22" s="116"/>
      <c r="E22" s="117"/>
      <c r="F22" s="106"/>
      <c r="G22" s="106"/>
      <c r="H22" s="106"/>
      <c r="I22" s="119"/>
      <c r="J22" s="119"/>
      <c r="K22" s="119"/>
      <c r="L22" s="118"/>
      <c r="M22" s="118"/>
      <c r="N22" s="118"/>
      <c r="O22" s="121"/>
      <c r="P22" s="120"/>
      <c r="Q22" s="120"/>
      <c r="R22" s="122"/>
      <c r="S22" s="122"/>
      <c r="T22" s="122"/>
      <c r="U22" s="123"/>
      <c r="V22" s="123"/>
      <c r="W22" s="123"/>
      <c r="X22" s="124"/>
      <c r="Y22" s="124"/>
      <c r="Z22" s="133"/>
    </row>
    <row r="23" spans="3:26" ht="14.25">
      <c r="C23" s="116"/>
      <c r="D23" s="116"/>
      <c r="E23" s="117"/>
      <c r="F23" s="106"/>
      <c r="G23" s="106"/>
      <c r="H23" s="106"/>
      <c r="I23" s="119"/>
      <c r="J23" s="119"/>
      <c r="K23" s="119"/>
      <c r="L23" s="118"/>
      <c r="M23" s="118"/>
      <c r="N23" s="118"/>
      <c r="O23" s="121"/>
      <c r="P23" s="120"/>
      <c r="Q23" s="120"/>
      <c r="R23" s="122"/>
      <c r="S23" s="122"/>
      <c r="T23" s="122"/>
      <c r="U23" s="123"/>
      <c r="V23" s="123"/>
      <c r="W23" s="123"/>
      <c r="X23" s="124"/>
      <c r="Y23" s="124"/>
      <c r="Z23" s="133"/>
    </row>
    <row r="24" spans="3:26" ht="14.25">
      <c r="C24" s="116"/>
      <c r="D24" s="116"/>
      <c r="E24" s="117"/>
      <c r="F24" s="106"/>
      <c r="G24" s="106"/>
      <c r="H24" s="106"/>
      <c r="I24" s="119"/>
      <c r="J24" s="119"/>
      <c r="K24" s="119"/>
      <c r="L24" s="118"/>
      <c r="M24" s="118"/>
      <c r="N24" s="118"/>
      <c r="O24" s="121"/>
      <c r="P24" s="120"/>
      <c r="Q24" s="120"/>
      <c r="R24" s="122"/>
      <c r="S24" s="122"/>
      <c r="T24" s="122"/>
      <c r="U24" s="123"/>
      <c r="V24" s="123"/>
      <c r="W24" s="123"/>
      <c r="X24" s="124"/>
      <c r="Y24" s="124"/>
      <c r="Z24" s="133"/>
    </row>
    <row r="25" spans="3:26" ht="14.25">
      <c r="C25" s="116"/>
      <c r="D25" s="116"/>
      <c r="E25" s="117"/>
      <c r="F25" s="106"/>
      <c r="G25" s="106"/>
      <c r="H25" s="106"/>
      <c r="I25" s="119"/>
      <c r="J25" s="119"/>
      <c r="K25" s="119"/>
      <c r="L25" s="118"/>
      <c r="M25" s="118"/>
      <c r="N25" s="118"/>
      <c r="O25" s="121"/>
      <c r="P25" s="120"/>
      <c r="Q25" s="120"/>
      <c r="R25" s="122"/>
      <c r="S25" s="122"/>
      <c r="T25" s="122"/>
      <c r="U25" s="123"/>
      <c r="V25" s="123"/>
      <c r="W25" s="123"/>
      <c r="X25" s="124"/>
      <c r="Y25" s="124"/>
      <c r="Z25" s="133"/>
    </row>
    <row r="26" spans="3:26" ht="14.25">
      <c r="C26" s="116"/>
      <c r="D26" s="116"/>
      <c r="E26" s="117"/>
      <c r="F26" s="106"/>
      <c r="G26" s="106"/>
      <c r="H26" s="106"/>
      <c r="I26" s="119"/>
      <c r="J26" s="119"/>
      <c r="K26" s="119"/>
      <c r="L26" s="118"/>
      <c r="M26" s="118"/>
      <c r="N26" s="118"/>
      <c r="O26" s="121"/>
      <c r="P26" s="120"/>
      <c r="Q26" s="120"/>
      <c r="R26" s="122"/>
      <c r="S26" s="122"/>
      <c r="T26" s="122"/>
      <c r="U26" s="123"/>
      <c r="V26" s="123"/>
      <c r="W26" s="123"/>
      <c r="X26" s="124"/>
      <c r="Y26" s="124"/>
      <c r="Z26" s="133"/>
    </row>
    <row r="27" spans="3:26" ht="14.25">
      <c r="C27" s="116"/>
      <c r="D27" s="116"/>
      <c r="E27" s="117"/>
      <c r="F27" s="106"/>
      <c r="G27" s="106"/>
      <c r="H27" s="106"/>
      <c r="I27" s="119"/>
      <c r="J27" s="119"/>
      <c r="K27" s="119"/>
      <c r="L27" s="118"/>
      <c r="M27" s="118"/>
      <c r="N27" s="118"/>
      <c r="O27" s="121"/>
      <c r="P27" s="120"/>
      <c r="Q27" s="120"/>
      <c r="R27" s="122"/>
      <c r="S27" s="122"/>
      <c r="T27" s="122"/>
      <c r="U27" s="123"/>
      <c r="V27" s="123"/>
      <c r="W27" s="123"/>
      <c r="X27" s="124"/>
      <c r="Y27" s="124"/>
      <c r="Z27" s="133"/>
    </row>
    <row r="28" spans="3:26" ht="14.25">
      <c r="C28" s="116"/>
      <c r="D28" s="116"/>
      <c r="E28" s="117"/>
      <c r="F28" s="106"/>
      <c r="G28" s="106"/>
      <c r="H28" s="106"/>
      <c r="I28" s="119"/>
      <c r="J28" s="119"/>
      <c r="K28" s="119"/>
      <c r="L28" s="118"/>
      <c r="M28" s="118"/>
      <c r="N28" s="118"/>
      <c r="O28" s="121"/>
      <c r="P28" s="120"/>
      <c r="Q28" s="120"/>
      <c r="R28" s="122"/>
      <c r="S28" s="122"/>
      <c r="T28" s="122"/>
      <c r="U28" s="123"/>
      <c r="V28" s="123"/>
      <c r="W28" s="123"/>
      <c r="X28" s="124"/>
      <c r="Y28" s="124"/>
      <c r="Z28" s="133"/>
    </row>
    <row r="29" spans="3:26" ht="14.25">
      <c r="C29" s="116"/>
      <c r="D29" s="116"/>
      <c r="E29" s="117"/>
      <c r="F29" s="106"/>
      <c r="G29" s="106"/>
      <c r="H29" s="106"/>
      <c r="I29" s="119"/>
      <c r="J29" s="119"/>
      <c r="K29" s="119"/>
      <c r="L29" s="118"/>
      <c r="M29" s="118"/>
      <c r="N29" s="118"/>
      <c r="O29" s="121"/>
      <c r="P29" s="120"/>
      <c r="Q29" s="120"/>
      <c r="R29" s="122"/>
      <c r="S29" s="122"/>
      <c r="T29" s="122"/>
      <c r="U29" s="123"/>
      <c r="V29" s="123"/>
      <c r="W29" s="123"/>
      <c r="X29" s="124"/>
      <c r="Y29" s="124"/>
      <c r="Z29" s="133"/>
    </row>
    <row r="30" spans="3:26" ht="14.25">
      <c r="C30" s="116"/>
      <c r="D30" s="116"/>
      <c r="E30" s="117"/>
      <c r="F30" s="106"/>
      <c r="G30" s="106"/>
      <c r="H30" s="106"/>
      <c r="I30" s="119"/>
      <c r="J30" s="119"/>
      <c r="K30" s="119"/>
      <c r="L30" s="118"/>
      <c r="M30" s="118"/>
      <c r="N30" s="118"/>
      <c r="O30" s="121"/>
      <c r="P30" s="120"/>
      <c r="Q30" s="120"/>
      <c r="R30" s="122"/>
      <c r="S30" s="122"/>
      <c r="T30" s="122"/>
      <c r="U30" s="123"/>
      <c r="V30" s="123"/>
      <c r="W30" s="123"/>
      <c r="X30" s="124"/>
      <c r="Y30" s="124"/>
      <c r="Z30" s="133"/>
    </row>
    <row r="31" spans="3:26" ht="14.25">
      <c r="C31" s="116"/>
      <c r="D31" s="116"/>
      <c r="E31" s="117"/>
      <c r="F31" s="106"/>
      <c r="G31" s="106"/>
      <c r="H31" s="106"/>
      <c r="I31" s="119"/>
      <c r="J31" s="119"/>
      <c r="K31" s="119"/>
      <c r="L31" s="118"/>
      <c r="M31" s="118"/>
      <c r="N31" s="118"/>
      <c r="O31" s="121"/>
      <c r="P31" s="120"/>
      <c r="Q31" s="120"/>
      <c r="R31" s="122"/>
      <c r="S31" s="122"/>
      <c r="T31" s="122"/>
      <c r="U31" s="123"/>
      <c r="V31" s="123"/>
      <c r="W31" s="123"/>
      <c r="X31" s="124"/>
      <c r="Y31" s="124"/>
      <c r="Z31" s="133"/>
    </row>
    <row r="32" spans="3:26" ht="14.25">
      <c r="C32" s="116"/>
      <c r="D32" s="116"/>
      <c r="E32" s="117"/>
      <c r="F32" s="106"/>
      <c r="G32" s="106"/>
      <c r="H32" s="106"/>
      <c r="I32" s="119"/>
      <c r="J32" s="119"/>
      <c r="K32" s="119"/>
      <c r="L32" s="118"/>
      <c r="M32" s="118"/>
      <c r="N32" s="118"/>
      <c r="O32" s="121"/>
      <c r="P32" s="120"/>
      <c r="Q32" s="120"/>
      <c r="R32" s="122"/>
      <c r="S32" s="122"/>
      <c r="T32" s="122"/>
      <c r="U32" s="123"/>
      <c r="V32" s="123"/>
      <c r="W32" s="123"/>
      <c r="X32" s="124"/>
      <c r="Y32" s="124"/>
      <c r="Z32" s="133"/>
    </row>
    <row r="33" spans="3:26" ht="14.25">
      <c r="C33" s="116"/>
      <c r="D33" s="116"/>
      <c r="E33" s="117"/>
      <c r="F33" s="106"/>
      <c r="G33" s="106"/>
      <c r="H33" s="106"/>
      <c r="I33" s="119"/>
      <c r="J33" s="119"/>
      <c r="K33" s="119"/>
      <c r="L33" s="118"/>
      <c r="M33" s="118"/>
      <c r="N33" s="118"/>
      <c r="O33" s="121"/>
      <c r="P33" s="120"/>
      <c r="Q33" s="120"/>
      <c r="R33" s="122"/>
      <c r="S33" s="122"/>
      <c r="T33" s="122"/>
      <c r="U33" s="123"/>
      <c r="V33" s="123"/>
      <c r="W33" s="123"/>
      <c r="X33" s="124"/>
      <c r="Y33" s="124"/>
      <c r="Z33" s="133"/>
    </row>
    <row r="34" spans="3:26" ht="14.25">
      <c r="C34" s="116"/>
      <c r="D34" s="116"/>
      <c r="E34" s="117"/>
      <c r="F34" s="106"/>
      <c r="G34" s="106"/>
      <c r="H34" s="106"/>
      <c r="I34" s="119"/>
      <c r="J34" s="119"/>
      <c r="K34" s="119"/>
      <c r="L34" s="118"/>
      <c r="M34" s="118"/>
      <c r="N34" s="118"/>
      <c r="O34" s="121"/>
      <c r="P34" s="120"/>
      <c r="Q34" s="120"/>
      <c r="R34" s="122"/>
      <c r="S34" s="122"/>
      <c r="T34" s="122"/>
      <c r="U34" s="123"/>
      <c r="V34" s="123"/>
      <c r="W34" s="123"/>
      <c r="X34" s="124"/>
      <c r="Y34" s="124"/>
      <c r="Z34" s="133"/>
    </row>
    <row r="35" spans="3:26" ht="14.25">
      <c r="C35" s="116"/>
      <c r="D35" s="116"/>
      <c r="E35" s="117"/>
      <c r="F35" s="106"/>
      <c r="G35" s="106"/>
      <c r="H35" s="106"/>
      <c r="I35" s="119"/>
      <c r="J35" s="119"/>
      <c r="K35" s="119"/>
      <c r="L35" s="118"/>
      <c r="M35" s="118"/>
      <c r="N35" s="118"/>
      <c r="O35" s="121"/>
      <c r="P35" s="120"/>
      <c r="Q35" s="120"/>
      <c r="R35" s="122"/>
      <c r="S35" s="122"/>
      <c r="T35" s="122"/>
      <c r="U35" s="123"/>
      <c r="V35" s="123"/>
      <c r="W35" s="123"/>
      <c r="X35" s="124"/>
      <c r="Y35" s="124"/>
      <c r="Z35" s="133"/>
    </row>
    <row r="36" spans="3:26" ht="14.25">
      <c r="C36" s="116"/>
      <c r="D36" s="116"/>
      <c r="E36" s="117"/>
      <c r="F36" s="106"/>
      <c r="G36" s="106"/>
      <c r="H36" s="106"/>
      <c r="I36" s="119"/>
      <c r="J36" s="119"/>
      <c r="K36" s="119"/>
      <c r="L36" s="118"/>
      <c r="M36" s="118"/>
      <c r="N36" s="118"/>
      <c r="O36" s="121"/>
      <c r="P36" s="120"/>
      <c r="Q36" s="120"/>
      <c r="R36" s="122"/>
      <c r="S36" s="122"/>
      <c r="T36" s="122"/>
      <c r="U36" s="123"/>
      <c r="V36" s="123"/>
      <c r="W36" s="123"/>
      <c r="X36" s="124"/>
      <c r="Y36" s="124"/>
      <c r="Z36" s="133"/>
    </row>
    <row r="37" spans="3:26" ht="14.25">
      <c r="C37" s="116"/>
      <c r="D37" s="116"/>
      <c r="E37" s="117"/>
      <c r="F37" s="106"/>
      <c r="G37" s="106"/>
      <c r="H37" s="106"/>
      <c r="I37" s="119"/>
      <c r="J37" s="119"/>
      <c r="K37" s="119"/>
      <c r="L37" s="118"/>
      <c r="M37" s="118"/>
      <c r="N37" s="118"/>
      <c r="O37" s="121"/>
      <c r="P37" s="120"/>
      <c r="Q37" s="120"/>
      <c r="R37" s="122"/>
      <c r="S37" s="122"/>
      <c r="T37" s="122"/>
      <c r="U37" s="123"/>
      <c r="V37" s="123"/>
      <c r="W37" s="123"/>
      <c r="X37" s="124"/>
      <c r="Y37" s="124"/>
      <c r="Z37" s="133"/>
    </row>
    <row r="38" spans="3:26" ht="14.25">
      <c r="C38" s="116"/>
      <c r="D38" s="116"/>
      <c r="E38" s="117"/>
      <c r="F38" s="106"/>
      <c r="G38" s="106"/>
      <c r="H38" s="106"/>
      <c r="I38" s="119"/>
      <c r="J38" s="119"/>
      <c r="K38" s="119"/>
      <c r="L38" s="118"/>
      <c r="M38" s="118"/>
      <c r="N38" s="118"/>
      <c r="O38" s="121"/>
      <c r="P38" s="120"/>
      <c r="Q38" s="120"/>
      <c r="R38" s="122"/>
      <c r="S38" s="122"/>
      <c r="T38" s="122"/>
      <c r="U38" s="123"/>
      <c r="V38" s="123"/>
      <c r="W38" s="123"/>
      <c r="X38" s="124"/>
      <c r="Y38" s="124"/>
      <c r="Z38" s="133"/>
    </row>
    <row r="39" spans="3:26" ht="14.25">
      <c r="C39" s="116"/>
      <c r="D39" s="116"/>
      <c r="E39" s="117"/>
      <c r="F39" s="106"/>
      <c r="G39" s="106"/>
      <c r="H39" s="106"/>
      <c r="I39" s="119"/>
      <c r="J39" s="119"/>
      <c r="K39" s="119"/>
      <c r="L39" s="118"/>
      <c r="M39" s="118"/>
      <c r="N39" s="118"/>
      <c r="O39" s="121"/>
      <c r="P39" s="120"/>
      <c r="Q39" s="120"/>
      <c r="R39" s="122"/>
      <c r="S39" s="122"/>
      <c r="T39" s="122"/>
      <c r="U39" s="123"/>
      <c r="V39" s="123"/>
      <c r="W39" s="123"/>
      <c r="X39" s="124"/>
      <c r="Y39" s="124"/>
      <c r="Z39" s="133"/>
    </row>
    <row r="40" spans="3:26" ht="14.25">
      <c r="C40" s="116"/>
      <c r="D40" s="116"/>
      <c r="E40" s="117"/>
      <c r="F40" s="106"/>
      <c r="G40" s="106"/>
      <c r="H40" s="106"/>
      <c r="I40" s="119"/>
      <c r="J40" s="119"/>
      <c r="K40" s="119"/>
      <c r="L40" s="118"/>
      <c r="M40" s="118"/>
      <c r="N40" s="118"/>
      <c r="O40" s="121"/>
      <c r="P40" s="120"/>
      <c r="Q40" s="120"/>
      <c r="R40" s="122"/>
      <c r="S40" s="122"/>
      <c r="T40" s="122"/>
      <c r="U40" s="123"/>
      <c r="V40" s="123"/>
      <c r="W40" s="123"/>
      <c r="X40" s="124"/>
      <c r="Y40" s="124"/>
      <c r="Z40" s="133"/>
    </row>
    <row r="41" spans="3:26" ht="14.25">
      <c r="C41" s="116"/>
      <c r="D41" s="116"/>
      <c r="E41" s="117"/>
      <c r="F41" s="106"/>
      <c r="G41" s="106"/>
      <c r="H41" s="106"/>
      <c r="I41" s="119"/>
      <c r="J41" s="119"/>
      <c r="K41" s="119"/>
      <c r="L41" s="118"/>
      <c r="M41" s="118"/>
      <c r="N41" s="118"/>
      <c r="O41" s="121"/>
      <c r="P41" s="120"/>
      <c r="Q41" s="120"/>
      <c r="R41" s="122"/>
      <c r="S41" s="122"/>
      <c r="T41" s="122"/>
      <c r="U41" s="123"/>
      <c r="V41" s="123"/>
      <c r="W41" s="123"/>
      <c r="X41" s="124"/>
      <c r="Y41" s="124"/>
      <c r="Z41" s="133"/>
    </row>
    <row r="42" spans="3:26" ht="14.25">
      <c r="C42" s="116"/>
      <c r="D42" s="116"/>
      <c r="E42" s="117"/>
      <c r="F42" s="106"/>
      <c r="G42" s="106"/>
      <c r="H42" s="106"/>
      <c r="I42" s="119"/>
      <c r="J42" s="119"/>
      <c r="K42" s="119"/>
      <c r="L42" s="118"/>
      <c r="M42" s="118"/>
      <c r="N42" s="118"/>
      <c r="O42" s="121"/>
      <c r="P42" s="120"/>
      <c r="Q42" s="120"/>
      <c r="R42" s="122"/>
      <c r="S42" s="122"/>
      <c r="T42" s="122"/>
      <c r="U42" s="123"/>
      <c r="V42" s="123"/>
      <c r="W42" s="123"/>
      <c r="X42" s="124"/>
      <c r="Y42" s="124"/>
      <c r="Z42" s="133"/>
    </row>
    <row r="43" spans="3:26" ht="14.25">
      <c r="C43" s="116"/>
      <c r="D43" s="116"/>
      <c r="E43" s="117"/>
      <c r="F43" s="106"/>
      <c r="G43" s="106"/>
      <c r="H43" s="106"/>
      <c r="I43" s="119"/>
      <c r="J43" s="119"/>
      <c r="K43" s="119"/>
      <c r="L43" s="118"/>
      <c r="M43" s="118"/>
      <c r="N43" s="118"/>
      <c r="O43" s="121"/>
      <c r="P43" s="120"/>
      <c r="Q43" s="120"/>
      <c r="R43" s="122"/>
      <c r="S43" s="122"/>
      <c r="T43" s="122"/>
      <c r="U43" s="123"/>
      <c r="V43" s="123"/>
      <c r="W43" s="123"/>
      <c r="X43" s="124"/>
      <c r="Y43" s="124"/>
      <c r="Z43" s="133"/>
    </row>
    <row r="44" spans="3:26" ht="14.25">
      <c r="C44" s="134"/>
      <c r="D44" s="134"/>
      <c r="E44" s="135"/>
      <c r="F44" s="136"/>
      <c r="G44" s="136"/>
      <c r="H44" s="136"/>
      <c r="I44" s="137"/>
      <c r="J44" s="137"/>
      <c r="K44" s="137"/>
      <c r="L44" s="138"/>
      <c r="M44" s="138"/>
      <c r="N44" s="138"/>
      <c r="O44" s="139"/>
      <c r="P44" s="140"/>
      <c r="Q44" s="140"/>
      <c r="R44" s="141"/>
      <c r="S44" s="141"/>
      <c r="T44" s="141"/>
      <c r="U44" s="142"/>
      <c r="V44" s="142"/>
      <c r="W44" s="142"/>
      <c r="X44" s="143"/>
      <c r="Y44" s="143"/>
      <c r="Z44" s="133"/>
    </row>
    <row r="45" spans="3:26">
      <c r="C45" s="19" t="s">
        <v>2074</v>
      </c>
      <c r="D45" s="19">
        <f>D4*E4</f>
        <v>0</v>
      </c>
      <c r="E45" s="19"/>
      <c r="F45" s="19" t="s">
        <v>2074</v>
      </c>
      <c r="G45" s="19">
        <f>G4*H4</f>
        <v>0</v>
      </c>
      <c r="H45" s="19"/>
      <c r="I45" s="19" t="s">
        <v>2074</v>
      </c>
      <c r="J45" s="19">
        <f>J4*K4</f>
        <v>0</v>
      </c>
      <c r="K45" s="19"/>
      <c r="L45" s="19" t="s">
        <v>2074</v>
      </c>
      <c r="M45" s="19">
        <f>M4*N4</f>
        <v>0</v>
      </c>
      <c r="N45" s="19"/>
      <c r="O45" s="19" t="s">
        <v>2074</v>
      </c>
      <c r="P45" s="19">
        <f>P4*Q4</f>
        <v>0</v>
      </c>
      <c r="Q45" s="19"/>
      <c r="R45" s="19" t="s">
        <v>2074</v>
      </c>
      <c r="S45" s="19">
        <f t="shared" ref="S45:S85" si="0">S4*T4</f>
        <v>0</v>
      </c>
      <c r="T45" s="19"/>
      <c r="U45" s="19" t="s">
        <v>2074</v>
      </c>
      <c r="V45" s="19">
        <f>V4*W4</f>
        <v>0</v>
      </c>
      <c r="W45" s="19"/>
      <c r="X45" s="19" t="s">
        <v>2074</v>
      </c>
      <c r="Y45" s="19">
        <f t="shared" ref="Y45:Y85" si="1">Y4*BI4</f>
        <v>0</v>
      </c>
      <c r="Z45" s="6"/>
    </row>
    <row r="46" spans="3:26">
      <c r="C46" s="19">
        <f>SUM(D45:D85)</f>
        <v>0</v>
      </c>
      <c r="D46" s="19">
        <f t="shared" ref="D46:D85" si="2">D5*E5</f>
        <v>0</v>
      </c>
      <c r="E46" s="19"/>
      <c r="F46" s="19">
        <f>SUM(G45:G85)</f>
        <v>0</v>
      </c>
      <c r="G46" s="19">
        <f t="shared" ref="G46:G85" si="3">G5*H5</f>
        <v>0</v>
      </c>
      <c r="H46" s="19"/>
      <c r="I46" s="19">
        <f>SUM(J45:J85)</f>
        <v>0</v>
      </c>
      <c r="J46" s="19">
        <f t="shared" ref="J46:J85" si="4">J5*K5</f>
        <v>0</v>
      </c>
      <c r="K46" s="19"/>
      <c r="L46" s="19">
        <f>SUM(M45:M85)</f>
        <v>0</v>
      </c>
      <c r="M46" s="19">
        <f t="shared" ref="M46:M85" si="5">M5*N5</f>
        <v>0</v>
      </c>
      <c r="N46" s="19"/>
      <c r="O46" s="19">
        <f>SUM(P45:P85)</f>
        <v>0</v>
      </c>
      <c r="P46" s="19">
        <f t="shared" ref="P46:P85" si="6">P5*Q5</f>
        <v>0</v>
      </c>
      <c r="Q46" s="19"/>
      <c r="R46" s="19">
        <f>SUM(S45:S85)</f>
        <v>0</v>
      </c>
      <c r="S46" s="19">
        <f t="shared" si="0"/>
        <v>0</v>
      </c>
      <c r="T46" s="19"/>
      <c r="U46" s="19">
        <f>SUM(V45:V85)</f>
        <v>0</v>
      </c>
      <c r="V46" s="19">
        <f t="shared" ref="V46:V85" si="7">V5*W5</f>
        <v>0</v>
      </c>
      <c r="W46" s="19"/>
      <c r="X46" s="19">
        <f>SUM(Y45:Y85)</f>
        <v>0</v>
      </c>
      <c r="Y46" s="19">
        <f t="shared" si="1"/>
        <v>0</v>
      </c>
      <c r="Z46" s="6"/>
    </row>
    <row r="47" spans="3:26" ht="25.5">
      <c r="C47" s="19" t="s">
        <v>2075</v>
      </c>
      <c r="D47" s="19">
        <f t="shared" si="2"/>
        <v>0</v>
      </c>
      <c r="E47" s="19"/>
      <c r="F47" s="19"/>
      <c r="G47" s="19">
        <f t="shared" si="3"/>
        <v>0</v>
      </c>
      <c r="H47" s="19"/>
      <c r="I47" s="19"/>
      <c r="J47" s="19">
        <f t="shared" si="4"/>
        <v>0</v>
      </c>
      <c r="K47" s="19"/>
      <c r="L47" s="19"/>
      <c r="M47" s="19">
        <f t="shared" si="5"/>
        <v>0</v>
      </c>
      <c r="N47" s="19"/>
      <c r="O47" s="19"/>
      <c r="P47" s="19">
        <f t="shared" si="6"/>
        <v>0</v>
      </c>
      <c r="Q47" s="19"/>
      <c r="R47" s="19"/>
      <c r="S47" s="19">
        <f t="shared" si="0"/>
        <v>0</v>
      </c>
      <c r="T47" s="19"/>
      <c r="U47" s="19"/>
      <c r="V47" s="19">
        <f t="shared" si="7"/>
        <v>0</v>
      </c>
      <c r="W47" s="19"/>
      <c r="X47" s="19"/>
      <c r="Y47" s="19">
        <f t="shared" si="1"/>
        <v>0</v>
      </c>
      <c r="Z47" s="6"/>
    </row>
    <row r="48" spans="3:26">
      <c r="C48" s="19">
        <f>C46+F46+I46+L46+O46+R46+U46+X46</f>
        <v>0</v>
      </c>
      <c r="D48" s="19">
        <f t="shared" si="2"/>
        <v>0</v>
      </c>
      <c r="E48" s="19"/>
      <c r="F48" s="19"/>
      <c r="G48" s="19">
        <f t="shared" si="3"/>
        <v>0</v>
      </c>
      <c r="H48" s="19"/>
      <c r="I48" s="19"/>
      <c r="J48" s="19">
        <f t="shared" si="4"/>
        <v>0</v>
      </c>
      <c r="K48" s="19"/>
      <c r="L48" s="19"/>
      <c r="M48" s="19">
        <f t="shared" si="5"/>
        <v>0</v>
      </c>
      <c r="N48" s="19"/>
      <c r="O48" s="19"/>
      <c r="P48" s="19">
        <f t="shared" si="6"/>
        <v>0</v>
      </c>
      <c r="Q48" s="19"/>
      <c r="R48" s="19"/>
      <c r="S48" s="19">
        <f t="shared" si="0"/>
        <v>0</v>
      </c>
      <c r="T48" s="19"/>
      <c r="U48" s="19"/>
      <c r="V48" s="19">
        <f t="shared" si="7"/>
        <v>0</v>
      </c>
      <c r="W48" s="19"/>
      <c r="X48" s="19"/>
      <c r="Y48" s="19">
        <f t="shared" si="1"/>
        <v>0</v>
      </c>
      <c r="Z48" s="6"/>
    </row>
    <row r="49" spans="3:26">
      <c r="C49" s="19"/>
      <c r="D49" s="19">
        <f t="shared" si="2"/>
        <v>0</v>
      </c>
      <c r="E49" s="19"/>
      <c r="F49" s="19"/>
      <c r="G49" s="19">
        <f t="shared" si="3"/>
        <v>0</v>
      </c>
      <c r="H49" s="19"/>
      <c r="I49" s="19"/>
      <c r="J49" s="19">
        <f t="shared" si="4"/>
        <v>0</v>
      </c>
      <c r="K49" s="19"/>
      <c r="L49" s="19"/>
      <c r="M49" s="19">
        <f t="shared" si="5"/>
        <v>0</v>
      </c>
      <c r="N49" s="19"/>
      <c r="O49" s="19"/>
      <c r="P49" s="19">
        <f t="shared" si="6"/>
        <v>0</v>
      </c>
      <c r="Q49" s="19"/>
      <c r="R49" s="19"/>
      <c r="S49" s="19">
        <f t="shared" si="0"/>
        <v>0</v>
      </c>
      <c r="T49" s="19"/>
      <c r="U49" s="19"/>
      <c r="V49" s="19">
        <f t="shared" si="7"/>
        <v>0</v>
      </c>
      <c r="W49" s="19"/>
      <c r="X49" s="19"/>
      <c r="Y49" s="19">
        <f t="shared" si="1"/>
        <v>0</v>
      </c>
      <c r="Z49" s="6"/>
    </row>
    <row r="50" spans="3:26">
      <c r="C50" s="19"/>
      <c r="D50" s="19">
        <f t="shared" si="2"/>
        <v>0</v>
      </c>
      <c r="E50" s="19"/>
      <c r="F50" s="19"/>
      <c r="G50" s="19">
        <f t="shared" si="3"/>
        <v>0</v>
      </c>
      <c r="H50" s="19"/>
      <c r="I50" s="19"/>
      <c r="J50" s="19">
        <f t="shared" si="4"/>
        <v>0</v>
      </c>
      <c r="K50" s="19"/>
      <c r="L50" s="19"/>
      <c r="M50" s="19">
        <f t="shared" si="5"/>
        <v>0</v>
      </c>
      <c r="N50" s="19"/>
      <c r="O50" s="19"/>
      <c r="P50" s="19">
        <f t="shared" si="6"/>
        <v>0</v>
      </c>
      <c r="Q50" s="19"/>
      <c r="R50" s="19"/>
      <c r="S50" s="19">
        <f t="shared" si="0"/>
        <v>0</v>
      </c>
      <c r="T50" s="19"/>
      <c r="U50" s="19"/>
      <c r="V50" s="19">
        <f t="shared" si="7"/>
        <v>0</v>
      </c>
      <c r="W50" s="19"/>
      <c r="X50" s="19"/>
      <c r="Y50" s="19">
        <f t="shared" si="1"/>
        <v>0</v>
      </c>
      <c r="Z50" s="6"/>
    </row>
    <row r="51" spans="3:26">
      <c r="C51" s="19"/>
      <c r="D51" s="19">
        <f t="shared" si="2"/>
        <v>0</v>
      </c>
      <c r="E51" s="19"/>
      <c r="F51" s="19"/>
      <c r="G51" s="19">
        <f t="shared" si="3"/>
        <v>0</v>
      </c>
      <c r="H51" s="19"/>
      <c r="I51" s="19"/>
      <c r="J51" s="19">
        <f t="shared" si="4"/>
        <v>0</v>
      </c>
      <c r="K51" s="19"/>
      <c r="L51" s="19"/>
      <c r="M51" s="19">
        <f t="shared" si="5"/>
        <v>0</v>
      </c>
      <c r="N51" s="19"/>
      <c r="O51" s="19"/>
      <c r="P51" s="19">
        <f t="shared" si="6"/>
        <v>0</v>
      </c>
      <c r="Q51" s="19"/>
      <c r="R51" s="19"/>
      <c r="S51" s="19">
        <f t="shared" si="0"/>
        <v>0</v>
      </c>
      <c r="T51" s="19"/>
      <c r="U51" s="19"/>
      <c r="V51" s="19">
        <f t="shared" si="7"/>
        <v>0</v>
      </c>
      <c r="W51" s="19"/>
      <c r="X51" s="19"/>
      <c r="Y51" s="19">
        <f t="shared" si="1"/>
        <v>0</v>
      </c>
      <c r="Z51" s="6"/>
    </row>
    <row r="52" spans="3:26">
      <c r="C52" s="19"/>
      <c r="D52" s="19">
        <f t="shared" si="2"/>
        <v>0</v>
      </c>
      <c r="E52" s="19"/>
      <c r="F52" s="19"/>
      <c r="G52" s="19">
        <f t="shared" si="3"/>
        <v>0</v>
      </c>
      <c r="H52" s="19"/>
      <c r="I52" s="19"/>
      <c r="J52" s="19">
        <f t="shared" si="4"/>
        <v>0</v>
      </c>
      <c r="K52" s="19"/>
      <c r="L52" s="19"/>
      <c r="M52" s="19">
        <f t="shared" si="5"/>
        <v>0</v>
      </c>
      <c r="N52" s="19"/>
      <c r="O52" s="19"/>
      <c r="P52" s="19">
        <f t="shared" si="6"/>
        <v>0</v>
      </c>
      <c r="Q52" s="19"/>
      <c r="R52" s="19"/>
      <c r="S52" s="19">
        <f t="shared" si="0"/>
        <v>0</v>
      </c>
      <c r="T52" s="19"/>
      <c r="U52" s="19"/>
      <c r="V52" s="19">
        <f t="shared" si="7"/>
        <v>0</v>
      </c>
      <c r="W52" s="19"/>
      <c r="X52" s="19"/>
      <c r="Y52" s="19">
        <f t="shared" si="1"/>
        <v>0</v>
      </c>
      <c r="Z52" s="6"/>
    </row>
    <row r="53" spans="3:26">
      <c r="C53" s="19"/>
      <c r="D53" s="19">
        <f t="shared" si="2"/>
        <v>0</v>
      </c>
      <c r="E53" s="19"/>
      <c r="F53" s="19"/>
      <c r="G53" s="19">
        <f t="shared" si="3"/>
        <v>0</v>
      </c>
      <c r="H53" s="19"/>
      <c r="I53" s="19"/>
      <c r="J53" s="19">
        <f t="shared" si="4"/>
        <v>0</v>
      </c>
      <c r="K53" s="19"/>
      <c r="L53" s="19"/>
      <c r="M53" s="19">
        <f t="shared" si="5"/>
        <v>0</v>
      </c>
      <c r="N53" s="19"/>
      <c r="O53" s="19"/>
      <c r="P53" s="19">
        <f t="shared" si="6"/>
        <v>0</v>
      </c>
      <c r="Q53" s="19"/>
      <c r="R53" s="19"/>
      <c r="S53" s="19">
        <f t="shared" si="0"/>
        <v>0</v>
      </c>
      <c r="T53" s="19"/>
      <c r="U53" s="19"/>
      <c r="V53" s="19">
        <f t="shared" si="7"/>
        <v>0</v>
      </c>
      <c r="W53" s="19"/>
      <c r="X53" s="19"/>
      <c r="Y53" s="19">
        <f t="shared" si="1"/>
        <v>0</v>
      </c>
      <c r="Z53" s="6"/>
    </row>
    <row r="54" spans="3:26">
      <c r="C54" s="19"/>
      <c r="D54" s="19">
        <f t="shared" si="2"/>
        <v>0</v>
      </c>
      <c r="E54" s="19"/>
      <c r="F54" s="19"/>
      <c r="G54" s="19">
        <f t="shared" si="3"/>
        <v>0</v>
      </c>
      <c r="H54" s="19"/>
      <c r="I54" s="19"/>
      <c r="J54" s="19">
        <f t="shared" si="4"/>
        <v>0</v>
      </c>
      <c r="K54" s="19"/>
      <c r="L54" s="19"/>
      <c r="M54" s="19">
        <f t="shared" si="5"/>
        <v>0</v>
      </c>
      <c r="N54" s="19"/>
      <c r="O54" s="19"/>
      <c r="P54" s="19">
        <f t="shared" si="6"/>
        <v>0</v>
      </c>
      <c r="Q54" s="19"/>
      <c r="R54" s="19"/>
      <c r="S54" s="19">
        <f t="shared" si="0"/>
        <v>0</v>
      </c>
      <c r="T54" s="19"/>
      <c r="U54" s="19"/>
      <c r="V54" s="19">
        <f t="shared" si="7"/>
        <v>0</v>
      </c>
      <c r="W54" s="19"/>
      <c r="X54" s="19"/>
      <c r="Y54" s="19">
        <f t="shared" si="1"/>
        <v>0</v>
      </c>
      <c r="Z54" s="6"/>
    </row>
    <row r="55" spans="3:26">
      <c r="C55" s="19"/>
      <c r="D55" s="19">
        <f t="shared" si="2"/>
        <v>0</v>
      </c>
      <c r="E55" s="19"/>
      <c r="F55" s="19"/>
      <c r="G55" s="19">
        <f t="shared" si="3"/>
        <v>0</v>
      </c>
      <c r="H55" s="19"/>
      <c r="I55" s="19"/>
      <c r="J55" s="19">
        <f t="shared" si="4"/>
        <v>0</v>
      </c>
      <c r="K55" s="19"/>
      <c r="L55" s="19"/>
      <c r="M55" s="19">
        <f t="shared" si="5"/>
        <v>0</v>
      </c>
      <c r="N55" s="19"/>
      <c r="O55" s="19"/>
      <c r="P55" s="19">
        <f t="shared" si="6"/>
        <v>0</v>
      </c>
      <c r="Q55" s="19"/>
      <c r="R55" s="19"/>
      <c r="S55" s="19">
        <f t="shared" si="0"/>
        <v>0</v>
      </c>
      <c r="T55" s="19"/>
      <c r="U55" s="19"/>
      <c r="V55" s="19">
        <f t="shared" si="7"/>
        <v>0</v>
      </c>
      <c r="W55" s="19"/>
      <c r="X55" s="19"/>
      <c r="Y55" s="19">
        <f t="shared" si="1"/>
        <v>0</v>
      </c>
      <c r="Z55" s="6"/>
    </row>
    <row r="56" spans="3:26">
      <c r="C56" s="19"/>
      <c r="D56" s="19">
        <f t="shared" si="2"/>
        <v>0</v>
      </c>
      <c r="E56" s="19"/>
      <c r="F56" s="19"/>
      <c r="G56" s="19">
        <f t="shared" si="3"/>
        <v>0</v>
      </c>
      <c r="H56" s="19"/>
      <c r="I56" s="19"/>
      <c r="J56" s="19">
        <f t="shared" si="4"/>
        <v>0</v>
      </c>
      <c r="K56" s="19"/>
      <c r="L56" s="19"/>
      <c r="M56" s="19">
        <f t="shared" si="5"/>
        <v>0</v>
      </c>
      <c r="N56" s="19"/>
      <c r="O56" s="19"/>
      <c r="P56" s="19">
        <f t="shared" si="6"/>
        <v>0</v>
      </c>
      <c r="Q56" s="19"/>
      <c r="R56" s="19"/>
      <c r="S56" s="19">
        <f t="shared" si="0"/>
        <v>0</v>
      </c>
      <c r="T56" s="19"/>
      <c r="U56" s="19"/>
      <c r="V56" s="19">
        <f t="shared" si="7"/>
        <v>0</v>
      </c>
      <c r="W56" s="19"/>
      <c r="X56" s="19"/>
      <c r="Y56" s="19">
        <f t="shared" si="1"/>
        <v>0</v>
      </c>
      <c r="Z56" s="6"/>
    </row>
    <row r="57" spans="3:26">
      <c r="C57" s="19"/>
      <c r="D57" s="19">
        <f t="shared" si="2"/>
        <v>0</v>
      </c>
      <c r="E57" s="19"/>
      <c r="F57" s="19"/>
      <c r="G57" s="19">
        <f t="shared" si="3"/>
        <v>0</v>
      </c>
      <c r="H57" s="19"/>
      <c r="I57" s="19"/>
      <c r="J57" s="19">
        <f t="shared" si="4"/>
        <v>0</v>
      </c>
      <c r="K57" s="19"/>
      <c r="L57" s="19"/>
      <c r="M57" s="19">
        <f t="shared" si="5"/>
        <v>0</v>
      </c>
      <c r="N57" s="19"/>
      <c r="O57" s="19"/>
      <c r="P57" s="19">
        <f t="shared" si="6"/>
        <v>0</v>
      </c>
      <c r="Q57" s="19"/>
      <c r="R57" s="19"/>
      <c r="S57" s="19">
        <f t="shared" si="0"/>
        <v>0</v>
      </c>
      <c r="T57" s="19"/>
      <c r="U57" s="19"/>
      <c r="V57" s="19">
        <f t="shared" si="7"/>
        <v>0</v>
      </c>
      <c r="W57" s="19"/>
      <c r="X57" s="19"/>
      <c r="Y57" s="19">
        <f t="shared" si="1"/>
        <v>0</v>
      </c>
      <c r="Z57" s="6"/>
    </row>
    <row r="58" spans="3:26">
      <c r="C58" s="19"/>
      <c r="D58" s="19">
        <f t="shared" si="2"/>
        <v>0</v>
      </c>
      <c r="E58" s="19"/>
      <c r="F58" s="19"/>
      <c r="G58" s="19">
        <f t="shared" si="3"/>
        <v>0</v>
      </c>
      <c r="H58" s="19"/>
      <c r="I58" s="19"/>
      <c r="J58" s="19">
        <f t="shared" si="4"/>
        <v>0</v>
      </c>
      <c r="K58" s="19"/>
      <c r="L58" s="19"/>
      <c r="M58" s="19">
        <f t="shared" si="5"/>
        <v>0</v>
      </c>
      <c r="N58" s="19"/>
      <c r="O58" s="19"/>
      <c r="P58" s="19">
        <f t="shared" si="6"/>
        <v>0</v>
      </c>
      <c r="Q58" s="19"/>
      <c r="R58" s="19"/>
      <c r="S58" s="19">
        <f t="shared" si="0"/>
        <v>0</v>
      </c>
      <c r="T58" s="19"/>
      <c r="U58" s="19"/>
      <c r="V58" s="19">
        <f t="shared" si="7"/>
        <v>0</v>
      </c>
      <c r="W58" s="19"/>
      <c r="X58" s="19"/>
      <c r="Y58" s="19">
        <f t="shared" si="1"/>
        <v>0</v>
      </c>
      <c r="Z58" s="6"/>
    </row>
    <row r="59" spans="3:26">
      <c r="C59" s="19"/>
      <c r="D59" s="19">
        <f t="shared" si="2"/>
        <v>0</v>
      </c>
      <c r="E59" s="19"/>
      <c r="F59" s="19"/>
      <c r="G59" s="19">
        <f t="shared" si="3"/>
        <v>0</v>
      </c>
      <c r="H59" s="19"/>
      <c r="I59" s="19"/>
      <c r="J59" s="19">
        <f t="shared" si="4"/>
        <v>0</v>
      </c>
      <c r="K59" s="19"/>
      <c r="L59" s="19"/>
      <c r="M59" s="19">
        <f t="shared" si="5"/>
        <v>0</v>
      </c>
      <c r="N59" s="19"/>
      <c r="O59" s="19"/>
      <c r="P59" s="19">
        <f t="shared" si="6"/>
        <v>0</v>
      </c>
      <c r="Q59" s="19"/>
      <c r="R59" s="19"/>
      <c r="S59" s="19">
        <f t="shared" si="0"/>
        <v>0</v>
      </c>
      <c r="T59" s="19"/>
      <c r="U59" s="19"/>
      <c r="V59" s="19">
        <f t="shared" si="7"/>
        <v>0</v>
      </c>
      <c r="W59" s="19"/>
      <c r="X59" s="19"/>
      <c r="Y59" s="19">
        <f t="shared" si="1"/>
        <v>0</v>
      </c>
      <c r="Z59" s="6"/>
    </row>
    <row r="60" spans="3:26">
      <c r="C60" s="19"/>
      <c r="D60" s="19">
        <f t="shared" si="2"/>
        <v>0</v>
      </c>
      <c r="E60" s="19"/>
      <c r="F60" s="19"/>
      <c r="G60" s="19">
        <f t="shared" si="3"/>
        <v>0</v>
      </c>
      <c r="H60" s="19"/>
      <c r="I60" s="19"/>
      <c r="J60" s="19">
        <f t="shared" si="4"/>
        <v>0</v>
      </c>
      <c r="K60" s="19"/>
      <c r="L60" s="19"/>
      <c r="M60" s="19">
        <f t="shared" si="5"/>
        <v>0</v>
      </c>
      <c r="N60" s="19"/>
      <c r="O60" s="19"/>
      <c r="P60" s="19">
        <f t="shared" si="6"/>
        <v>0</v>
      </c>
      <c r="Q60" s="19"/>
      <c r="R60" s="19"/>
      <c r="S60" s="19">
        <f t="shared" si="0"/>
        <v>0</v>
      </c>
      <c r="T60" s="19"/>
      <c r="U60" s="19"/>
      <c r="V60" s="19">
        <f t="shared" si="7"/>
        <v>0</v>
      </c>
      <c r="W60" s="19"/>
      <c r="X60" s="19"/>
      <c r="Y60" s="19">
        <f t="shared" si="1"/>
        <v>0</v>
      </c>
      <c r="Z60" s="6"/>
    </row>
    <row r="61" spans="3:26">
      <c r="C61" s="19"/>
      <c r="D61" s="19">
        <f t="shared" si="2"/>
        <v>0</v>
      </c>
      <c r="E61" s="19"/>
      <c r="F61" s="19"/>
      <c r="G61" s="19">
        <f t="shared" si="3"/>
        <v>0</v>
      </c>
      <c r="H61" s="19"/>
      <c r="I61" s="19"/>
      <c r="J61" s="19">
        <f t="shared" si="4"/>
        <v>0</v>
      </c>
      <c r="K61" s="19"/>
      <c r="L61" s="19"/>
      <c r="M61" s="19">
        <f t="shared" si="5"/>
        <v>0</v>
      </c>
      <c r="N61" s="19"/>
      <c r="O61" s="19"/>
      <c r="P61" s="19">
        <f t="shared" si="6"/>
        <v>0</v>
      </c>
      <c r="Q61" s="19"/>
      <c r="R61" s="19"/>
      <c r="S61" s="19">
        <f t="shared" si="0"/>
        <v>0</v>
      </c>
      <c r="T61" s="19"/>
      <c r="U61" s="19"/>
      <c r="V61" s="19">
        <f t="shared" si="7"/>
        <v>0</v>
      </c>
      <c r="W61" s="19"/>
      <c r="X61" s="19"/>
      <c r="Y61" s="19">
        <f t="shared" si="1"/>
        <v>0</v>
      </c>
      <c r="Z61" s="6"/>
    </row>
    <row r="62" spans="3:26">
      <c r="C62" s="19"/>
      <c r="D62" s="19">
        <f t="shared" si="2"/>
        <v>0</v>
      </c>
      <c r="E62" s="19"/>
      <c r="F62" s="19"/>
      <c r="G62" s="19">
        <f t="shared" si="3"/>
        <v>0</v>
      </c>
      <c r="H62" s="19"/>
      <c r="I62" s="19"/>
      <c r="J62" s="19">
        <f t="shared" si="4"/>
        <v>0</v>
      </c>
      <c r="K62" s="19"/>
      <c r="L62" s="19"/>
      <c r="M62" s="19">
        <f t="shared" si="5"/>
        <v>0</v>
      </c>
      <c r="N62" s="19"/>
      <c r="O62" s="19"/>
      <c r="P62" s="19">
        <f t="shared" si="6"/>
        <v>0</v>
      </c>
      <c r="Q62" s="19"/>
      <c r="R62" s="19"/>
      <c r="S62" s="19">
        <f t="shared" si="0"/>
        <v>0</v>
      </c>
      <c r="T62" s="19"/>
      <c r="U62" s="19"/>
      <c r="V62" s="19">
        <f t="shared" si="7"/>
        <v>0</v>
      </c>
      <c r="W62" s="19"/>
      <c r="X62" s="19"/>
      <c r="Y62" s="19">
        <f t="shared" si="1"/>
        <v>0</v>
      </c>
      <c r="Z62" s="6"/>
    </row>
    <row r="63" spans="3:26">
      <c r="C63" s="19"/>
      <c r="D63" s="19">
        <f t="shared" si="2"/>
        <v>0</v>
      </c>
      <c r="E63" s="19"/>
      <c r="F63" s="19"/>
      <c r="G63" s="19">
        <f t="shared" si="3"/>
        <v>0</v>
      </c>
      <c r="H63" s="19"/>
      <c r="I63" s="19"/>
      <c r="J63" s="19">
        <f t="shared" si="4"/>
        <v>0</v>
      </c>
      <c r="K63" s="19"/>
      <c r="L63" s="19"/>
      <c r="M63" s="19">
        <f t="shared" si="5"/>
        <v>0</v>
      </c>
      <c r="N63" s="19"/>
      <c r="O63" s="19"/>
      <c r="P63" s="19">
        <f t="shared" si="6"/>
        <v>0</v>
      </c>
      <c r="Q63" s="19"/>
      <c r="R63" s="19"/>
      <c r="S63" s="19">
        <f t="shared" si="0"/>
        <v>0</v>
      </c>
      <c r="T63" s="19"/>
      <c r="U63" s="19"/>
      <c r="V63" s="19">
        <f t="shared" si="7"/>
        <v>0</v>
      </c>
      <c r="W63" s="19"/>
      <c r="X63" s="19"/>
      <c r="Y63" s="19">
        <f t="shared" si="1"/>
        <v>0</v>
      </c>
      <c r="Z63" s="6"/>
    </row>
    <row r="64" spans="3:26">
      <c r="C64" s="19"/>
      <c r="D64" s="19">
        <f t="shared" si="2"/>
        <v>0</v>
      </c>
      <c r="E64" s="19"/>
      <c r="F64" s="19"/>
      <c r="G64" s="19">
        <f t="shared" si="3"/>
        <v>0</v>
      </c>
      <c r="H64" s="19"/>
      <c r="I64" s="19"/>
      <c r="J64" s="19">
        <f t="shared" si="4"/>
        <v>0</v>
      </c>
      <c r="K64" s="19"/>
      <c r="L64" s="19"/>
      <c r="M64" s="19">
        <f t="shared" si="5"/>
        <v>0</v>
      </c>
      <c r="N64" s="19"/>
      <c r="O64" s="19"/>
      <c r="P64" s="19">
        <f t="shared" si="6"/>
        <v>0</v>
      </c>
      <c r="Q64" s="19"/>
      <c r="R64" s="19"/>
      <c r="S64" s="19">
        <f t="shared" si="0"/>
        <v>0</v>
      </c>
      <c r="T64" s="19"/>
      <c r="U64" s="19"/>
      <c r="V64" s="19">
        <f t="shared" si="7"/>
        <v>0</v>
      </c>
      <c r="W64" s="19"/>
      <c r="X64" s="19"/>
      <c r="Y64" s="19">
        <f t="shared" si="1"/>
        <v>0</v>
      </c>
      <c r="Z64" s="6"/>
    </row>
    <row r="65" spans="3:26">
      <c r="C65" s="19"/>
      <c r="D65" s="19">
        <f t="shared" si="2"/>
        <v>0</v>
      </c>
      <c r="E65" s="19"/>
      <c r="F65" s="19"/>
      <c r="G65" s="19">
        <f t="shared" si="3"/>
        <v>0</v>
      </c>
      <c r="H65" s="19"/>
      <c r="I65" s="19"/>
      <c r="J65" s="19">
        <f t="shared" si="4"/>
        <v>0</v>
      </c>
      <c r="K65" s="19"/>
      <c r="L65" s="19"/>
      <c r="M65" s="19">
        <f t="shared" si="5"/>
        <v>0</v>
      </c>
      <c r="N65" s="19"/>
      <c r="O65" s="19"/>
      <c r="P65" s="19">
        <f t="shared" si="6"/>
        <v>0</v>
      </c>
      <c r="Q65" s="19"/>
      <c r="R65" s="19"/>
      <c r="S65" s="19">
        <f t="shared" si="0"/>
        <v>0</v>
      </c>
      <c r="T65" s="19"/>
      <c r="U65" s="19"/>
      <c r="V65" s="19">
        <f t="shared" si="7"/>
        <v>0</v>
      </c>
      <c r="W65" s="19"/>
      <c r="X65" s="19"/>
      <c r="Y65" s="19">
        <f t="shared" si="1"/>
        <v>0</v>
      </c>
      <c r="Z65" s="6"/>
    </row>
    <row r="66" spans="3:26">
      <c r="C66" s="19"/>
      <c r="D66" s="19">
        <f t="shared" si="2"/>
        <v>0</v>
      </c>
      <c r="E66" s="19"/>
      <c r="F66" s="19"/>
      <c r="G66" s="19">
        <f t="shared" si="3"/>
        <v>0</v>
      </c>
      <c r="H66" s="19"/>
      <c r="I66" s="19"/>
      <c r="J66" s="19">
        <f t="shared" si="4"/>
        <v>0</v>
      </c>
      <c r="K66" s="19"/>
      <c r="L66" s="19"/>
      <c r="M66" s="19">
        <f t="shared" si="5"/>
        <v>0</v>
      </c>
      <c r="N66" s="19"/>
      <c r="O66" s="19"/>
      <c r="P66" s="19">
        <f t="shared" si="6"/>
        <v>0</v>
      </c>
      <c r="Q66" s="19"/>
      <c r="R66" s="19"/>
      <c r="S66" s="19">
        <f t="shared" si="0"/>
        <v>0</v>
      </c>
      <c r="T66" s="19"/>
      <c r="U66" s="19"/>
      <c r="V66" s="19">
        <f t="shared" si="7"/>
        <v>0</v>
      </c>
      <c r="W66" s="19"/>
      <c r="X66" s="19"/>
      <c r="Y66" s="19">
        <f t="shared" si="1"/>
        <v>0</v>
      </c>
      <c r="Z66" s="6"/>
    </row>
    <row r="67" spans="3:26">
      <c r="C67" s="19"/>
      <c r="D67" s="19">
        <f t="shared" si="2"/>
        <v>0</v>
      </c>
      <c r="E67" s="19"/>
      <c r="F67" s="19"/>
      <c r="G67" s="19">
        <f t="shared" si="3"/>
        <v>0</v>
      </c>
      <c r="H67" s="19"/>
      <c r="I67" s="19"/>
      <c r="J67" s="19">
        <f t="shared" si="4"/>
        <v>0</v>
      </c>
      <c r="K67" s="19"/>
      <c r="L67" s="19"/>
      <c r="M67" s="19">
        <f t="shared" si="5"/>
        <v>0</v>
      </c>
      <c r="N67" s="19"/>
      <c r="O67" s="19"/>
      <c r="P67" s="19">
        <f t="shared" si="6"/>
        <v>0</v>
      </c>
      <c r="Q67" s="19"/>
      <c r="R67" s="19"/>
      <c r="S67" s="19">
        <f t="shared" si="0"/>
        <v>0</v>
      </c>
      <c r="T67" s="19"/>
      <c r="U67" s="19"/>
      <c r="V67" s="19">
        <f t="shared" si="7"/>
        <v>0</v>
      </c>
      <c r="W67" s="19"/>
      <c r="X67" s="19"/>
      <c r="Y67" s="19">
        <f t="shared" si="1"/>
        <v>0</v>
      </c>
      <c r="Z67" s="6"/>
    </row>
    <row r="68" spans="3:26">
      <c r="C68" s="19"/>
      <c r="D68" s="19">
        <f t="shared" si="2"/>
        <v>0</v>
      </c>
      <c r="E68" s="19"/>
      <c r="F68" s="19"/>
      <c r="G68" s="19">
        <f t="shared" si="3"/>
        <v>0</v>
      </c>
      <c r="H68" s="19"/>
      <c r="I68" s="19"/>
      <c r="J68" s="19">
        <f t="shared" si="4"/>
        <v>0</v>
      </c>
      <c r="K68" s="19"/>
      <c r="L68" s="19"/>
      <c r="M68" s="19">
        <f t="shared" si="5"/>
        <v>0</v>
      </c>
      <c r="N68" s="19"/>
      <c r="O68" s="19"/>
      <c r="P68" s="19">
        <f t="shared" si="6"/>
        <v>0</v>
      </c>
      <c r="Q68" s="19"/>
      <c r="R68" s="19"/>
      <c r="S68" s="19">
        <f t="shared" si="0"/>
        <v>0</v>
      </c>
      <c r="T68" s="19"/>
      <c r="U68" s="19"/>
      <c r="V68" s="19">
        <f t="shared" si="7"/>
        <v>0</v>
      </c>
      <c r="W68" s="19"/>
      <c r="X68" s="19"/>
      <c r="Y68" s="19">
        <f t="shared" si="1"/>
        <v>0</v>
      </c>
      <c r="Z68" s="6"/>
    </row>
    <row r="69" spans="3:26">
      <c r="C69" s="19"/>
      <c r="D69" s="19">
        <f t="shared" si="2"/>
        <v>0</v>
      </c>
      <c r="E69" s="19"/>
      <c r="F69" s="19"/>
      <c r="G69" s="19">
        <f t="shared" si="3"/>
        <v>0</v>
      </c>
      <c r="H69" s="19"/>
      <c r="I69" s="19"/>
      <c r="J69" s="19">
        <f t="shared" si="4"/>
        <v>0</v>
      </c>
      <c r="K69" s="19"/>
      <c r="L69" s="19"/>
      <c r="M69" s="19">
        <f t="shared" si="5"/>
        <v>0</v>
      </c>
      <c r="N69" s="19"/>
      <c r="O69" s="19"/>
      <c r="P69" s="19">
        <f t="shared" si="6"/>
        <v>0</v>
      </c>
      <c r="Q69" s="19"/>
      <c r="R69" s="19"/>
      <c r="S69" s="19">
        <f t="shared" si="0"/>
        <v>0</v>
      </c>
      <c r="T69" s="19"/>
      <c r="U69" s="19"/>
      <c r="V69" s="19">
        <f t="shared" si="7"/>
        <v>0</v>
      </c>
      <c r="W69" s="19"/>
      <c r="X69" s="19"/>
      <c r="Y69" s="19">
        <f t="shared" si="1"/>
        <v>0</v>
      </c>
      <c r="Z69" s="6"/>
    </row>
    <row r="70" spans="3:26">
      <c r="C70" s="19"/>
      <c r="D70" s="19">
        <f t="shared" si="2"/>
        <v>0</v>
      </c>
      <c r="E70" s="19"/>
      <c r="F70" s="19"/>
      <c r="G70" s="19">
        <f t="shared" si="3"/>
        <v>0</v>
      </c>
      <c r="H70" s="19"/>
      <c r="I70" s="19"/>
      <c r="J70" s="19">
        <f t="shared" si="4"/>
        <v>0</v>
      </c>
      <c r="K70" s="19"/>
      <c r="L70" s="19"/>
      <c r="M70" s="19">
        <f t="shared" si="5"/>
        <v>0</v>
      </c>
      <c r="N70" s="19"/>
      <c r="O70" s="19"/>
      <c r="P70" s="19">
        <f t="shared" si="6"/>
        <v>0</v>
      </c>
      <c r="Q70" s="19"/>
      <c r="R70" s="19"/>
      <c r="S70" s="19">
        <f t="shared" si="0"/>
        <v>0</v>
      </c>
      <c r="T70" s="19"/>
      <c r="U70" s="19"/>
      <c r="V70" s="19">
        <f t="shared" si="7"/>
        <v>0</v>
      </c>
      <c r="W70" s="19"/>
      <c r="X70" s="19"/>
      <c r="Y70" s="19">
        <f t="shared" si="1"/>
        <v>0</v>
      </c>
      <c r="Z70" s="6"/>
    </row>
    <row r="71" spans="3:26">
      <c r="C71" s="19"/>
      <c r="D71" s="19">
        <f t="shared" si="2"/>
        <v>0</v>
      </c>
      <c r="E71" s="19"/>
      <c r="F71" s="19"/>
      <c r="G71" s="19">
        <f t="shared" si="3"/>
        <v>0</v>
      </c>
      <c r="H71" s="19"/>
      <c r="I71" s="19"/>
      <c r="J71" s="19">
        <f t="shared" si="4"/>
        <v>0</v>
      </c>
      <c r="K71" s="19"/>
      <c r="L71" s="19"/>
      <c r="M71" s="19">
        <f t="shared" si="5"/>
        <v>0</v>
      </c>
      <c r="N71" s="19"/>
      <c r="O71" s="19"/>
      <c r="P71" s="19">
        <f t="shared" si="6"/>
        <v>0</v>
      </c>
      <c r="Q71" s="19"/>
      <c r="R71" s="19"/>
      <c r="S71" s="19">
        <f t="shared" si="0"/>
        <v>0</v>
      </c>
      <c r="T71" s="19"/>
      <c r="U71" s="19"/>
      <c r="V71" s="19">
        <f t="shared" si="7"/>
        <v>0</v>
      </c>
      <c r="W71" s="19"/>
      <c r="X71" s="19"/>
      <c r="Y71" s="19">
        <f t="shared" si="1"/>
        <v>0</v>
      </c>
      <c r="Z71" s="6"/>
    </row>
    <row r="72" spans="3:26">
      <c r="C72" s="19"/>
      <c r="D72" s="19">
        <f t="shared" si="2"/>
        <v>0</v>
      </c>
      <c r="E72" s="19"/>
      <c r="F72" s="19"/>
      <c r="G72" s="19">
        <f t="shared" si="3"/>
        <v>0</v>
      </c>
      <c r="H72" s="19"/>
      <c r="I72" s="19"/>
      <c r="J72" s="19">
        <f t="shared" si="4"/>
        <v>0</v>
      </c>
      <c r="K72" s="19"/>
      <c r="L72" s="19"/>
      <c r="M72" s="19">
        <f t="shared" si="5"/>
        <v>0</v>
      </c>
      <c r="N72" s="19"/>
      <c r="O72" s="19"/>
      <c r="P72" s="19">
        <f t="shared" si="6"/>
        <v>0</v>
      </c>
      <c r="Q72" s="19"/>
      <c r="R72" s="19"/>
      <c r="S72" s="19">
        <f t="shared" si="0"/>
        <v>0</v>
      </c>
      <c r="T72" s="19"/>
      <c r="U72" s="19"/>
      <c r="V72" s="19">
        <f t="shared" si="7"/>
        <v>0</v>
      </c>
      <c r="W72" s="19"/>
      <c r="X72" s="19"/>
      <c r="Y72" s="19">
        <f t="shared" si="1"/>
        <v>0</v>
      </c>
      <c r="Z72" s="6"/>
    </row>
    <row r="73" spans="3:26">
      <c r="C73" s="19"/>
      <c r="D73" s="19">
        <f t="shared" si="2"/>
        <v>0</v>
      </c>
      <c r="E73" s="19"/>
      <c r="F73" s="19"/>
      <c r="G73" s="19">
        <f t="shared" si="3"/>
        <v>0</v>
      </c>
      <c r="H73" s="19"/>
      <c r="I73" s="19"/>
      <c r="J73" s="19">
        <f t="shared" si="4"/>
        <v>0</v>
      </c>
      <c r="K73" s="19"/>
      <c r="L73" s="19"/>
      <c r="M73" s="19">
        <f t="shared" si="5"/>
        <v>0</v>
      </c>
      <c r="N73" s="19"/>
      <c r="O73" s="19"/>
      <c r="P73" s="19">
        <f t="shared" si="6"/>
        <v>0</v>
      </c>
      <c r="Q73" s="19"/>
      <c r="R73" s="19"/>
      <c r="S73" s="19">
        <f t="shared" si="0"/>
        <v>0</v>
      </c>
      <c r="T73" s="19"/>
      <c r="U73" s="19"/>
      <c r="V73" s="19">
        <f t="shared" si="7"/>
        <v>0</v>
      </c>
      <c r="W73" s="19"/>
      <c r="X73" s="19"/>
      <c r="Y73" s="19">
        <f t="shared" si="1"/>
        <v>0</v>
      </c>
      <c r="Z73" s="6"/>
    </row>
    <row r="74" spans="3:26">
      <c r="C74" s="19"/>
      <c r="D74" s="19">
        <f t="shared" si="2"/>
        <v>0</v>
      </c>
      <c r="E74" s="19"/>
      <c r="F74" s="19"/>
      <c r="G74" s="19">
        <f t="shared" si="3"/>
        <v>0</v>
      </c>
      <c r="H74" s="19"/>
      <c r="I74" s="19"/>
      <c r="J74" s="19">
        <f t="shared" si="4"/>
        <v>0</v>
      </c>
      <c r="K74" s="19"/>
      <c r="L74" s="19"/>
      <c r="M74" s="19">
        <f t="shared" si="5"/>
        <v>0</v>
      </c>
      <c r="N74" s="19"/>
      <c r="O74" s="19"/>
      <c r="P74" s="19">
        <f t="shared" si="6"/>
        <v>0</v>
      </c>
      <c r="Q74" s="19"/>
      <c r="R74" s="19"/>
      <c r="S74" s="19">
        <f t="shared" si="0"/>
        <v>0</v>
      </c>
      <c r="T74" s="19"/>
      <c r="U74" s="19"/>
      <c r="V74" s="19">
        <f t="shared" si="7"/>
        <v>0</v>
      </c>
      <c r="W74" s="19"/>
      <c r="X74" s="19"/>
      <c r="Y74" s="19">
        <f t="shared" si="1"/>
        <v>0</v>
      </c>
      <c r="Z74" s="6"/>
    </row>
    <row r="75" spans="3:26">
      <c r="C75" s="19"/>
      <c r="D75" s="19">
        <f t="shared" si="2"/>
        <v>0</v>
      </c>
      <c r="E75" s="19"/>
      <c r="F75" s="19"/>
      <c r="G75" s="19">
        <f t="shared" si="3"/>
        <v>0</v>
      </c>
      <c r="H75" s="19"/>
      <c r="I75" s="19"/>
      <c r="J75" s="19">
        <f t="shared" si="4"/>
        <v>0</v>
      </c>
      <c r="K75" s="19"/>
      <c r="L75" s="19"/>
      <c r="M75" s="19">
        <f t="shared" si="5"/>
        <v>0</v>
      </c>
      <c r="N75" s="19"/>
      <c r="O75" s="19"/>
      <c r="P75" s="19">
        <f t="shared" si="6"/>
        <v>0</v>
      </c>
      <c r="Q75" s="19"/>
      <c r="R75" s="19"/>
      <c r="S75" s="19">
        <f t="shared" si="0"/>
        <v>0</v>
      </c>
      <c r="T75" s="19"/>
      <c r="U75" s="19"/>
      <c r="V75" s="19">
        <f t="shared" si="7"/>
        <v>0</v>
      </c>
      <c r="W75" s="19"/>
      <c r="X75" s="19"/>
      <c r="Y75" s="19">
        <f t="shared" si="1"/>
        <v>0</v>
      </c>
      <c r="Z75" s="6"/>
    </row>
    <row r="76" spans="3:26">
      <c r="C76" s="19"/>
      <c r="D76" s="19">
        <f t="shared" si="2"/>
        <v>0</v>
      </c>
      <c r="E76" s="19"/>
      <c r="F76" s="19"/>
      <c r="G76" s="19">
        <f t="shared" si="3"/>
        <v>0</v>
      </c>
      <c r="H76" s="19"/>
      <c r="I76" s="19"/>
      <c r="J76" s="19">
        <f t="shared" si="4"/>
        <v>0</v>
      </c>
      <c r="K76" s="19"/>
      <c r="L76" s="19"/>
      <c r="M76" s="19">
        <f t="shared" si="5"/>
        <v>0</v>
      </c>
      <c r="N76" s="19"/>
      <c r="O76" s="19"/>
      <c r="P76" s="19">
        <f t="shared" si="6"/>
        <v>0</v>
      </c>
      <c r="Q76" s="19"/>
      <c r="R76" s="19"/>
      <c r="S76" s="19">
        <f t="shared" si="0"/>
        <v>0</v>
      </c>
      <c r="T76" s="19"/>
      <c r="U76" s="19"/>
      <c r="V76" s="19">
        <f t="shared" si="7"/>
        <v>0</v>
      </c>
      <c r="W76" s="19"/>
      <c r="X76" s="19"/>
      <c r="Y76" s="19">
        <f t="shared" si="1"/>
        <v>0</v>
      </c>
      <c r="Z76" s="6"/>
    </row>
    <row r="77" spans="3:26">
      <c r="C77" s="19"/>
      <c r="D77" s="19">
        <f t="shared" si="2"/>
        <v>0</v>
      </c>
      <c r="E77" s="19"/>
      <c r="F77" s="19"/>
      <c r="G77" s="19">
        <f t="shared" si="3"/>
        <v>0</v>
      </c>
      <c r="H77" s="19"/>
      <c r="I77" s="19"/>
      <c r="J77" s="19">
        <f t="shared" si="4"/>
        <v>0</v>
      </c>
      <c r="K77" s="19"/>
      <c r="L77" s="19"/>
      <c r="M77" s="19">
        <f t="shared" si="5"/>
        <v>0</v>
      </c>
      <c r="N77" s="19"/>
      <c r="O77" s="19"/>
      <c r="P77" s="19">
        <f t="shared" si="6"/>
        <v>0</v>
      </c>
      <c r="Q77" s="19"/>
      <c r="R77" s="19"/>
      <c r="S77" s="19">
        <f t="shared" si="0"/>
        <v>0</v>
      </c>
      <c r="T77" s="19"/>
      <c r="U77" s="19"/>
      <c r="V77" s="19">
        <f t="shared" si="7"/>
        <v>0</v>
      </c>
      <c r="W77" s="19"/>
      <c r="X77" s="19"/>
      <c r="Y77" s="19">
        <f t="shared" si="1"/>
        <v>0</v>
      </c>
      <c r="Z77" s="6"/>
    </row>
    <row r="78" spans="3:26">
      <c r="C78" s="19"/>
      <c r="D78" s="19">
        <f t="shared" si="2"/>
        <v>0</v>
      </c>
      <c r="E78" s="19"/>
      <c r="F78" s="19"/>
      <c r="G78" s="19">
        <f t="shared" si="3"/>
        <v>0</v>
      </c>
      <c r="H78" s="19"/>
      <c r="I78" s="19"/>
      <c r="J78" s="19">
        <f t="shared" si="4"/>
        <v>0</v>
      </c>
      <c r="K78" s="19"/>
      <c r="L78" s="19"/>
      <c r="M78" s="19">
        <f t="shared" si="5"/>
        <v>0</v>
      </c>
      <c r="N78" s="19"/>
      <c r="O78" s="19"/>
      <c r="P78" s="19">
        <f t="shared" si="6"/>
        <v>0</v>
      </c>
      <c r="Q78" s="19"/>
      <c r="R78" s="19"/>
      <c r="S78" s="19">
        <f t="shared" si="0"/>
        <v>0</v>
      </c>
      <c r="T78" s="19"/>
      <c r="U78" s="19"/>
      <c r="V78" s="19">
        <f t="shared" si="7"/>
        <v>0</v>
      </c>
      <c r="W78" s="19"/>
      <c r="X78" s="19"/>
      <c r="Y78" s="19">
        <f t="shared" si="1"/>
        <v>0</v>
      </c>
      <c r="Z78" s="6"/>
    </row>
    <row r="79" spans="3:26">
      <c r="C79" s="19"/>
      <c r="D79" s="19">
        <f t="shared" si="2"/>
        <v>0</v>
      </c>
      <c r="E79" s="19"/>
      <c r="F79" s="19"/>
      <c r="G79" s="19">
        <f t="shared" si="3"/>
        <v>0</v>
      </c>
      <c r="H79" s="19"/>
      <c r="I79" s="19"/>
      <c r="J79" s="19">
        <f t="shared" si="4"/>
        <v>0</v>
      </c>
      <c r="K79" s="19"/>
      <c r="L79" s="19"/>
      <c r="M79" s="19">
        <f t="shared" si="5"/>
        <v>0</v>
      </c>
      <c r="N79" s="19"/>
      <c r="O79" s="19"/>
      <c r="P79" s="19">
        <f t="shared" si="6"/>
        <v>0</v>
      </c>
      <c r="Q79" s="19"/>
      <c r="R79" s="19"/>
      <c r="S79" s="19">
        <f t="shared" si="0"/>
        <v>0</v>
      </c>
      <c r="T79" s="19"/>
      <c r="U79" s="19"/>
      <c r="V79" s="19">
        <f t="shared" si="7"/>
        <v>0</v>
      </c>
      <c r="W79" s="19"/>
      <c r="X79" s="19"/>
      <c r="Y79" s="19">
        <f t="shared" si="1"/>
        <v>0</v>
      </c>
      <c r="Z79" s="6"/>
    </row>
    <row r="80" spans="3:26">
      <c r="C80" s="19"/>
      <c r="D80" s="19">
        <f t="shared" si="2"/>
        <v>0</v>
      </c>
      <c r="E80" s="19"/>
      <c r="F80" s="19"/>
      <c r="G80" s="19">
        <f t="shared" si="3"/>
        <v>0</v>
      </c>
      <c r="H80" s="19"/>
      <c r="I80" s="19"/>
      <c r="J80" s="19">
        <f t="shared" si="4"/>
        <v>0</v>
      </c>
      <c r="K80" s="19"/>
      <c r="L80" s="19"/>
      <c r="M80" s="19">
        <f t="shared" si="5"/>
        <v>0</v>
      </c>
      <c r="N80" s="19"/>
      <c r="O80" s="19"/>
      <c r="P80" s="19">
        <f t="shared" si="6"/>
        <v>0</v>
      </c>
      <c r="Q80" s="19"/>
      <c r="R80" s="19"/>
      <c r="S80" s="19">
        <f t="shared" si="0"/>
        <v>0</v>
      </c>
      <c r="T80" s="19"/>
      <c r="U80" s="19"/>
      <c r="V80" s="19">
        <f t="shared" si="7"/>
        <v>0</v>
      </c>
      <c r="W80" s="19"/>
      <c r="X80" s="19"/>
      <c r="Y80" s="19">
        <f t="shared" si="1"/>
        <v>0</v>
      </c>
      <c r="Z80" s="6"/>
    </row>
    <row r="81" spans="3:26">
      <c r="C81" s="19"/>
      <c r="D81" s="19">
        <f t="shared" si="2"/>
        <v>0</v>
      </c>
      <c r="E81" s="19"/>
      <c r="F81" s="19"/>
      <c r="G81" s="19">
        <f t="shared" si="3"/>
        <v>0</v>
      </c>
      <c r="H81" s="19"/>
      <c r="I81" s="19"/>
      <c r="J81" s="19">
        <f t="shared" si="4"/>
        <v>0</v>
      </c>
      <c r="K81" s="19"/>
      <c r="L81" s="19"/>
      <c r="M81" s="19">
        <f t="shared" si="5"/>
        <v>0</v>
      </c>
      <c r="N81" s="19"/>
      <c r="O81" s="19"/>
      <c r="P81" s="19">
        <f t="shared" si="6"/>
        <v>0</v>
      </c>
      <c r="Q81" s="19"/>
      <c r="R81" s="19"/>
      <c r="S81" s="19">
        <f t="shared" si="0"/>
        <v>0</v>
      </c>
      <c r="T81" s="19"/>
      <c r="U81" s="19"/>
      <c r="V81" s="19">
        <f t="shared" si="7"/>
        <v>0</v>
      </c>
      <c r="W81" s="19"/>
      <c r="X81" s="19"/>
      <c r="Y81" s="19">
        <f t="shared" si="1"/>
        <v>0</v>
      </c>
      <c r="Z81" s="6"/>
    </row>
    <row r="82" spans="3:26">
      <c r="C82" s="19"/>
      <c r="D82" s="19">
        <f t="shared" si="2"/>
        <v>0</v>
      </c>
      <c r="E82" s="19"/>
      <c r="F82" s="19"/>
      <c r="G82" s="19">
        <f t="shared" si="3"/>
        <v>0</v>
      </c>
      <c r="H82" s="19"/>
      <c r="I82" s="19"/>
      <c r="J82" s="19">
        <f t="shared" si="4"/>
        <v>0</v>
      </c>
      <c r="K82" s="19"/>
      <c r="L82" s="19"/>
      <c r="M82" s="19">
        <f t="shared" si="5"/>
        <v>0</v>
      </c>
      <c r="N82" s="19"/>
      <c r="O82" s="19"/>
      <c r="P82" s="19">
        <f t="shared" si="6"/>
        <v>0</v>
      </c>
      <c r="Q82" s="19"/>
      <c r="R82" s="19"/>
      <c r="S82" s="19">
        <f t="shared" si="0"/>
        <v>0</v>
      </c>
      <c r="T82" s="19"/>
      <c r="U82" s="19"/>
      <c r="V82" s="19">
        <f t="shared" si="7"/>
        <v>0</v>
      </c>
      <c r="W82" s="19"/>
      <c r="X82" s="19"/>
      <c r="Y82" s="19">
        <f t="shared" si="1"/>
        <v>0</v>
      </c>
      <c r="Z82" s="6"/>
    </row>
    <row r="83" spans="3:26">
      <c r="C83" s="19"/>
      <c r="D83" s="19">
        <f t="shared" si="2"/>
        <v>0</v>
      </c>
      <c r="E83" s="19"/>
      <c r="F83" s="19"/>
      <c r="G83" s="19">
        <f t="shared" si="3"/>
        <v>0</v>
      </c>
      <c r="H83" s="19"/>
      <c r="I83" s="19"/>
      <c r="J83" s="19">
        <f t="shared" si="4"/>
        <v>0</v>
      </c>
      <c r="K83" s="19"/>
      <c r="L83" s="19"/>
      <c r="M83" s="19">
        <f t="shared" si="5"/>
        <v>0</v>
      </c>
      <c r="N83" s="19"/>
      <c r="O83" s="19"/>
      <c r="P83" s="19">
        <f t="shared" si="6"/>
        <v>0</v>
      </c>
      <c r="Q83" s="19"/>
      <c r="R83" s="19"/>
      <c r="S83" s="19">
        <f t="shared" si="0"/>
        <v>0</v>
      </c>
      <c r="T83" s="19"/>
      <c r="U83" s="19"/>
      <c r="V83" s="19">
        <f t="shared" si="7"/>
        <v>0</v>
      </c>
      <c r="W83" s="19"/>
      <c r="X83" s="19"/>
      <c r="Y83" s="19">
        <f t="shared" si="1"/>
        <v>0</v>
      </c>
      <c r="Z83" s="6"/>
    </row>
    <row r="84" spans="3:26">
      <c r="C84" s="19"/>
      <c r="D84" s="19">
        <f t="shared" si="2"/>
        <v>0</v>
      </c>
      <c r="E84" s="19"/>
      <c r="F84" s="19"/>
      <c r="G84" s="19">
        <f t="shared" si="3"/>
        <v>0</v>
      </c>
      <c r="H84" s="19"/>
      <c r="I84" s="19"/>
      <c r="J84" s="19">
        <f t="shared" si="4"/>
        <v>0</v>
      </c>
      <c r="K84" s="19"/>
      <c r="L84" s="19"/>
      <c r="M84" s="19">
        <f t="shared" si="5"/>
        <v>0</v>
      </c>
      <c r="N84" s="19"/>
      <c r="O84" s="19"/>
      <c r="P84" s="19">
        <f t="shared" si="6"/>
        <v>0</v>
      </c>
      <c r="Q84" s="19"/>
      <c r="R84" s="19"/>
      <c r="S84" s="19">
        <f t="shared" si="0"/>
        <v>0</v>
      </c>
      <c r="T84" s="19"/>
      <c r="U84" s="19"/>
      <c r="V84" s="19">
        <f t="shared" si="7"/>
        <v>0</v>
      </c>
      <c r="W84" s="19"/>
      <c r="X84" s="19"/>
      <c r="Y84" s="19">
        <f t="shared" si="1"/>
        <v>0</v>
      </c>
      <c r="Z84" s="6"/>
    </row>
    <row r="85" spans="3:26">
      <c r="C85" s="19"/>
      <c r="D85" s="19">
        <f t="shared" si="2"/>
        <v>0</v>
      </c>
      <c r="E85" s="19"/>
      <c r="F85" s="19"/>
      <c r="G85" s="19">
        <f t="shared" si="3"/>
        <v>0</v>
      </c>
      <c r="H85" s="19"/>
      <c r="I85" s="19"/>
      <c r="J85" s="19">
        <f t="shared" si="4"/>
        <v>0</v>
      </c>
      <c r="K85" s="19"/>
      <c r="L85" s="19"/>
      <c r="M85" s="19">
        <f t="shared" si="5"/>
        <v>0</v>
      </c>
      <c r="N85" s="19"/>
      <c r="O85" s="19"/>
      <c r="P85" s="19">
        <f t="shared" si="6"/>
        <v>0</v>
      </c>
      <c r="Q85" s="19"/>
      <c r="R85" s="19"/>
      <c r="S85" s="19">
        <f t="shared" si="0"/>
        <v>0</v>
      </c>
      <c r="T85" s="19"/>
      <c r="U85" s="19"/>
      <c r="V85" s="19">
        <f t="shared" si="7"/>
        <v>0</v>
      </c>
      <c r="W85" s="19"/>
      <c r="X85" s="19"/>
      <c r="Y85" s="19">
        <f t="shared" si="1"/>
        <v>0</v>
      </c>
      <c r="Z85" s="6"/>
    </row>
    <row r="86" spans="3:26">
      <c r="C86" s="19"/>
      <c r="D86" s="19"/>
      <c r="E86" s="19"/>
      <c r="F86" s="19"/>
      <c r="G86" s="19"/>
      <c r="H86" s="19"/>
      <c r="I86" s="19"/>
      <c r="J86" s="19"/>
      <c r="K86" s="19"/>
      <c r="L86" s="19"/>
      <c r="M86" s="19"/>
      <c r="N86" s="19"/>
      <c r="O86" s="144"/>
      <c r="P86" s="19"/>
      <c r="Q86" s="19"/>
      <c r="R86" s="19"/>
      <c r="S86" s="19"/>
      <c r="T86" s="19"/>
      <c r="U86" s="19"/>
      <c r="V86" s="19"/>
      <c r="W86" s="19"/>
      <c r="X86" s="19"/>
      <c r="Y86" s="19"/>
      <c r="Z86" s="6"/>
    </row>
    <row r="87" spans="3:26">
      <c r="C87" s="19"/>
      <c r="D87" s="19"/>
      <c r="E87" s="19"/>
      <c r="F87" s="19"/>
      <c r="G87" s="19"/>
      <c r="H87" s="19"/>
      <c r="I87" s="19"/>
      <c r="J87" s="19"/>
      <c r="K87" s="19"/>
      <c r="L87" s="19"/>
      <c r="M87" s="19"/>
      <c r="N87" s="19"/>
      <c r="O87" s="144"/>
      <c r="P87" s="19"/>
      <c r="Q87" s="19"/>
      <c r="R87" s="19"/>
      <c r="S87" s="19"/>
      <c r="T87" s="19"/>
      <c r="U87" s="19"/>
      <c r="V87" s="19"/>
      <c r="W87" s="19"/>
      <c r="X87" s="19"/>
      <c r="Y87" s="19"/>
      <c r="Z87" s="6"/>
    </row>
  </sheetData>
  <phoneticPr fontId="0" type="noConversion"/>
  <pageMargins left="0.75" right="0.75" top="1" bottom="1" header="0" footer="0"/>
  <pageSetup paperSize="9"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5B02D-59BD-4159-87B6-6C7A66DEF3C5}">
  <sheetPr codeName="Hoja2"/>
  <dimension ref="A1:GU313"/>
  <sheetViews>
    <sheetView topLeftCell="EW1" zoomScale="75" workbookViewId="0">
      <selection activeCell="D3" sqref="D3"/>
    </sheetView>
  </sheetViews>
  <sheetFormatPr baseColWidth="10" defaultColWidth="9.140625" defaultRowHeight="12.75"/>
  <cols>
    <col min="1" max="1" width="27.5703125" style="282" customWidth="1"/>
    <col min="2" max="2" width="7" style="282" bestFit="1" customWidth="1"/>
    <col min="3" max="3" width="8.140625" style="282" customWidth="1"/>
    <col min="4" max="4" width="51.7109375" style="282" customWidth="1"/>
    <col min="5" max="5" width="29.85546875" style="282" customWidth="1"/>
    <col min="6" max="6" width="28.7109375" style="282" customWidth="1"/>
    <col min="7" max="7" width="23.140625" style="282" customWidth="1"/>
    <col min="8" max="8" width="50.140625" style="282" customWidth="1"/>
    <col min="9" max="9" width="34.28515625" style="282" customWidth="1"/>
    <col min="10" max="10" width="65.85546875" style="282" customWidth="1"/>
    <col min="11" max="11" width="9.140625" style="333" customWidth="1"/>
    <col min="12" max="12" width="33.28515625" style="282" bestFit="1" customWidth="1"/>
    <col min="13" max="13" width="6.5703125" style="282" bestFit="1" customWidth="1"/>
    <col min="14" max="14" width="5.7109375" style="282" bestFit="1" customWidth="1"/>
    <col min="15" max="15" width="22.140625" style="282" bestFit="1" customWidth="1"/>
    <col min="16" max="16" width="9.7109375" style="333" customWidth="1"/>
    <col min="17" max="17" width="60.85546875" style="282" customWidth="1"/>
    <col min="18" max="18" width="6.5703125" style="282" bestFit="1" customWidth="1"/>
    <col min="19" max="19" width="6" style="282" bestFit="1" customWidth="1"/>
    <col min="20" max="20" width="9.140625" style="333" customWidth="1"/>
    <col min="21" max="21" width="49.140625" style="282" customWidth="1"/>
    <col min="22" max="22" width="6.7109375" style="282" customWidth="1"/>
    <col min="23" max="23" width="6.85546875" style="282" customWidth="1"/>
    <col min="24" max="24" width="9.140625" style="333" customWidth="1"/>
    <col min="25" max="25" width="49.42578125" style="282" customWidth="1"/>
    <col min="26" max="26" width="6.5703125" style="282" bestFit="1" customWidth="1"/>
    <col min="27" max="27" width="5.7109375" style="282" bestFit="1" customWidth="1"/>
    <col min="28" max="28" width="9.140625" style="333" customWidth="1"/>
    <col min="29" max="29" width="36.42578125" style="282" bestFit="1" customWidth="1"/>
    <col min="30" max="30" width="6.5703125" style="282" bestFit="1" customWidth="1"/>
    <col min="31" max="31" width="6" style="282" bestFit="1" customWidth="1"/>
    <col min="32" max="32" width="9.140625" style="333" customWidth="1"/>
    <col min="33" max="33" width="38.140625" style="282" bestFit="1" customWidth="1"/>
    <col min="34" max="34" width="6.5703125" style="282" bestFit="1" customWidth="1"/>
    <col min="35" max="35" width="5.7109375" style="282" bestFit="1" customWidth="1"/>
    <col min="36" max="36" width="9.140625" style="333" customWidth="1"/>
    <col min="37" max="37" width="30" style="282" bestFit="1" customWidth="1"/>
    <col min="38" max="38" width="6.5703125" style="282" bestFit="1" customWidth="1"/>
    <col min="39" max="39" width="5.42578125" style="282" customWidth="1"/>
    <col min="40" max="40" width="9.140625" style="333" customWidth="1"/>
    <col min="41" max="41" width="19.28515625" style="282" customWidth="1"/>
    <col min="42" max="42" width="6.5703125" style="282" bestFit="1" customWidth="1"/>
    <col min="43" max="43" width="5.42578125" style="282" customWidth="1"/>
    <col min="44" max="44" width="20.7109375" style="282" customWidth="1"/>
    <col min="45" max="45" width="9.140625" style="333" customWidth="1"/>
    <col min="46" max="46" width="24.140625" style="282" customWidth="1"/>
    <col min="47" max="47" width="6.5703125" style="282" bestFit="1" customWidth="1"/>
    <col min="48" max="48" width="5.7109375" style="282" bestFit="1" customWidth="1"/>
    <col min="49" max="49" width="9.140625" style="333" customWidth="1"/>
    <col min="50" max="50" width="42.42578125" style="282" bestFit="1" customWidth="1"/>
    <col min="51" max="51" width="6.5703125" style="282" bestFit="1" customWidth="1"/>
    <col min="52" max="52" width="5.7109375" style="282" bestFit="1" customWidth="1"/>
    <col min="53" max="53" width="9.140625" style="333" customWidth="1"/>
    <col min="54" max="54" width="33.42578125" style="282" bestFit="1" customWidth="1"/>
    <col min="55" max="55" width="6.5703125" style="282" bestFit="1" customWidth="1"/>
    <col min="56" max="56" width="5.7109375" style="282" bestFit="1" customWidth="1"/>
    <col min="57" max="57" width="9.140625" style="282" bestFit="1" customWidth="1"/>
    <col min="58" max="58" width="35.28515625" style="282" customWidth="1"/>
    <col min="59" max="59" width="13.5703125" style="282" bestFit="1" customWidth="1"/>
    <col min="60" max="60" width="9.140625" style="333" customWidth="1"/>
    <col min="61" max="61" width="33.140625" style="282" bestFit="1" customWidth="1"/>
    <col min="62" max="62" width="6.5703125" style="282" bestFit="1" customWidth="1"/>
    <col min="63" max="63" width="5.7109375" style="282" bestFit="1" customWidth="1"/>
    <col min="64" max="64" width="9.140625" style="333" customWidth="1"/>
    <col min="65" max="65" width="34.42578125" style="282" bestFit="1" customWidth="1"/>
    <col min="66" max="67" width="9.140625" style="282" customWidth="1"/>
    <col min="68" max="68" width="9.140625" style="333" customWidth="1"/>
    <col min="69" max="69" width="22.85546875" style="282" customWidth="1"/>
    <col min="70" max="70" width="13.85546875" style="282" customWidth="1"/>
    <col min="71" max="71" width="11.42578125" customWidth="1"/>
    <col min="72" max="72" width="29.28515625" style="282" customWidth="1"/>
    <col min="73" max="73" width="96" style="282" customWidth="1"/>
    <col min="74" max="74" width="9.140625" style="333" customWidth="1"/>
    <col min="75" max="75" width="35" style="282" customWidth="1"/>
    <col min="76" max="76" width="5.42578125" style="282" bestFit="1" customWidth="1"/>
    <col min="77" max="77" width="4.7109375" style="282" bestFit="1" customWidth="1"/>
    <col min="78" max="78" width="9.140625" style="333" customWidth="1"/>
    <col min="79" max="79" width="39.42578125" style="282" bestFit="1" customWidth="1"/>
    <col min="80" max="80" width="6.5703125" style="282" bestFit="1" customWidth="1"/>
    <col min="81" max="81" width="5.7109375" style="282" bestFit="1" customWidth="1"/>
    <col min="82" max="82" width="9.140625" style="333" customWidth="1"/>
    <col min="83" max="83" width="23.42578125" style="282" bestFit="1" customWidth="1"/>
    <col min="84" max="84" width="6.5703125" style="282" bestFit="1" customWidth="1"/>
    <col min="85" max="85" width="5.7109375" style="282" bestFit="1" customWidth="1"/>
    <col min="86" max="86" width="9.140625" style="333" customWidth="1"/>
    <col min="87" max="87" width="31.140625" style="282" bestFit="1" customWidth="1"/>
    <col min="88" max="88" width="6.5703125" style="282" bestFit="1" customWidth="1"/>
    <col min="89" max="89" width="5.7109375" style="282" bestFit="1" customWidth="1"/>
    <col min="90" max="90" width="9.140625" style="333" customWidth="1"/>
    <col min="91" max="91" width="25.140625" style="282" bestFit="1" customWidth="1"/>
    <col min="92" max="92" width="6.5703125" style="282" bestFit="1" customWidth="1"/>
    <col min="93" max="93" width="5.7109375" style="282" bestFit="1" customWidth="1"/>
    <col min="94" max="94" width="9.140625" style="333" customWidth="1"/>
    <col min="95" max="95" width="24.7109375" style="282" bestFit="1" customWidth="1"/>
    <col min="96" max="96" width="6.5703125" style="282" bestFit="1" customWidth="1"/>
    <col min="97" max="97" width="5.7109375" style="282" bestFit="1" customWidth="1"/>
    <col min="98" max="98" width="9.140625" style="333" customWidth="1"/>
    <col min="99" max="99" width="58.140625" style="282" customWidth="1"/>
    <col min="100" max="101" width="9.140625" style="282" customWidth="1"/>
    <col min="102" max="102" width="9.140625" style="333" customWidth="1"/>
    <col min="103" max="103" width="19.140625" style="340" customWidth="1"/>
    <col min="104" max="104" width="6.5703125" style="282" bestFit="1" customWidth="1"/>
    <col min="105" max="105" width="34.7109375" style="282" bestFit="1" customWidth="1"/>
    <col min="106" max="106" width="34.28515625" style="340" customWidth="1"/>
    <col min="107" max="107" width="9.140625" style="333" customWidth="1"/>
    <col min="108" max="108" width="18.42578125" style="282" customWidth="1"/>
    <col min="109" max="109" width="9.140625" style="282" customWidth="1"/>
    <col min="110" max="110" width="15.42578125" style="282" customWidth="1"/>
    <col min="111" max="112" width="9.140625" style="282" customWidth="1"/>
    <col min="113" max="113" width="9.140625" style="333" customWidth="1"/>
    <col min="114" max="114" width="35.140625" style="282" bestFit="1" customWidth="1"/>
    <col min="115" max="115" width="9.140625" style="282" customWidth="1"/>
    <col min="116" max="116" width="5.7109375" style="282" bestFit="1" customWidth="1"/>
    <col min="117" max="117" width="27.28515625" style="282" customWidth="1"/>
    <col min="118" max="118" width="9.140625" style="333" customWidth="1"/>
    <col min="119" max="119" width="29.42578125" style="282" bestFit="1" customWidth="1"/>
    <col min="120" max="120" width="7.85546875" style="282" bestFit="1" customWidth="1"/>
    <col min="121" max="121" width="8" style="282" bestFit="1" customWidth="1"/>
    <col min="122" max="122" width="14.28515625" style="282" customWidth="1"/>
    <col min="123" max="123" width="9.140625" style="333" customWidth="1"/>
    <col min="124" max="124" width="15.42578125" style="282" bestFit="1" customWidth="1"/>
    <col min="125" max="125" width="6.5703125" style="282" bestFit="1" customWidth="1"/>
    <col min="126" max="126" width="5.7109375" style="282" bestFit="1" customWidth="1"/>
    <col min="127" max="127" width="9.140625" style="333" customWidth="1"/>
    <col min="128" max="128" width="23.5703125" style="282" bestFit="1" customWidth="1"/>
    <col min="129" max="129" width="5.85546875" style="282" bestFit="1" customWidth="1"/>
    <col min="130" max="130" width="5.7109375" style="282" bestFit="1" customWidth="1"/>
    <col min="131" max="131" width="9.140625" style="333" customWidth="1"/>
    <col min="132" max="132" width="26.42578125" style="282" bestFit="1" customWidth="1"/>
    <col min="133" max="133" width="6.5703125" style="282" bestFit="1" customWidth="1"/>
    <col min="134" max="134" width="9.140625" style="282" customWidth="1"/>
    <col min="135" max="135" width="9.140625" style="333" customWidth="1"/>
    <col min="136" max="136" width="20.7109375" style="282" bestFit="1" customWidth="1"/>
    <col min="137" max="137" width="6.5703125" style="282" bestFit="1" customWidth="1"/>
    <col min="138" max="138" width="5.7109375" style="282" bestFit="1" customWidth="1"/>
    <col min="139" max="139" width="11.42578125" style="335" customWidth="1"/>
    <col min="140" max="140" width="38" style="282" bestFit="1" customWidth="1"/>
    <col min="141" max="141" width="6.5703125" style="282" bestFit="1" customWidth="1"/>
    <col min="142" max="142" width="5.7109375" style="282" bestFit="1" customWidth="1"/>
    <col min="143" max="143" width="7.85546875" style="282" customWidth="1"/>
    <col min="144" max="144" width="5.28515625" style="333" customWidth="1"/>
    <col min="145" max="145" width="25.28515625" style="282" bestFit="1" customWidth="1"/>
    <col min="146" max="146" width="6.5703125" style="282" bestFit="1" customWidth="1"/>
    <col min="147" max="147" width="5.7109375" style="282" bestFit="1" customWidth="1"/>
    <col min="148" max="148" width="11.42578125" style="333" customWidth="1"/>
    <col min="149" max="149" width="31.7109375" style="282" bestFit="1" customWidth="1"/>
    <col min="150" max="150" width="6.5703125" style="282" bestFit="1" customWidth="1"/>
    <col min="151" max="151" width="11.7109375" style="282" customWidth="1"/>
    <col min="152" max="152" width="9.140625" style="333" customWidth="1"/>
    <col min="153" max="153" width="22" style="282" customWidth="1"/>
    <col min="154" max="155" width="9.140625" style="282" customWidth="1"/>
    <col min="156" max="156" width="11.5703125" style="333" customWidth="1"/>
    <col min="157" max="157" width="20.28515625" style="282" bestFit="1" customWidth="1"/>
    <col min="158" max="158" width="26.140625" style="282" customWidth="1"/>
    <col min="159" max="159" width="6.42578125" style="282" bestFit="1" customWidth="1"/>
    <col min="160" max="160" width="9.140625" style="333" customWidth="1"/>
    <col min="161" max="161" width="25.42578125" style="282" bestFit="1" customWidth="1"/>
    <col min="162" max="162" width="9.140625" style="282" customWidth="1"/>
    <col min="163" max="163" width="5.7109375" style="282" bestFit="1" customWidth="1"/>
    <col min="164" max="164" width="9.140625" style="333" customWidth="1"/>
    <col min="165" max="165" width="14.5703125" style="282" bestFit="1" customWidth="1"/>
    <col min="166" max="166" width="6.5703125" style="282" bestFit="1" customWidth="1"/>
    <col min="167" max="167" width="9.140625" style="333" customWidth="1"/>
    <col min="168" max="168" width="63.5703125" style="282" customWidth="1"/>
    <col min="169" max="169" width="5.85546875" style="282" customWidth="1"/>
    <col min="170" max="170" width="5.85546875" style="333" customWidth="1"/>
    <col min="171" max="171" width="24.85546875" style="282" customWidth="1"/>
    <col min="172" max="172" width="6.5703125" style="282" customWidth="1"/>
    <col min="173" max="173" width="9" style="333" customWidth="1"/>
    <col min="174" max="174" width="43.7109375" style="282" bestFit="1" customWidth="1"/>
    <col min="175" max="175" width="5.28515625" style="282" bestFit="1" customWidth="1"/>
    <col min="176" max="176" width="4.28515625" style="282" bestFit="1" customWidth="1"/>
    <col min="177" max="177" width="9.140625" style="333" customWidth="1"/>
    <col min="178" max="178" width="9.140625" style="282" customWidth="1"/>
    <col min="179" max="179" width="17" style="282" customWidth="1"/>
    <col min="180" max="16384" width="9.140625" style="282"/>
  </cols>
  <sheetData>
    <row r="1" spans="1:203" ht="13.5" thickBot="1">
      <c r="A1" s="330"/>
      <c r="B1" s="330"/>
      <c r="C1" s="330"/>
      <c r="D1" s="330"/>
      <c r="K1" s="282"/>
      <c r="P1" s="282"/>
      <c r="T1" s="282"/>
      <c r="X1" s="282"/>
      <c r="AB1" s="282"/>
      <c r="AF1" s="282"/>
      <c r="AJ1" s="282"/>
      <c r="AN1" s="282"/>
      <c r="AS1" s="282"/>
      <c r="AW1" s="282"/>
      <c r="BA1" s="282"/>
      <c r="BH1" s="282"/>
      <c r="BL1" s="282"/>
      <c r="BS1" s="282"/>
      <c r="BV1" s="282"/>
      <c r="BZ1" s="282"/>
      <c r="CD1" s="282"/>
      <c r="CH1" s="282"/>
      <c r="CL1" s="282"/>
      <c r="CP1" s="282"/>
      <c r="CT1" s="282"/>
      <c r="DC1" s="282"/>
      <c r="DI1" s="282"/>
      <c r="DN1" s="282"/>
      <c r="DS1" s="282"/>
      <c r="DW1" s="282"/>
      <c r="EA1" s="282"/>
      <c r="EE1" s="282"/>
      <c r="EI1" s="331"/>
      <c r="EN1" s="282"/>
      <c r="ER1" s="282"/>
      <c r="EV1" s="282"/>
      <c r="EZ1" s="282"/>
      <c r="FD1" s="282"/>
      <c r="FH1" s="282"/>
      <c r="FK1" s="282"/>
      <c r="FN1" s="282"/>
      <c r="FQ1" s="282"/>
      <c r="FU1" s="282"/>
    </row>
    <row r="2" spans="1:203" ht="105">
      <c r="A2" s="334" t="s">
        <v>2209</v>
      </c>
      <c r="B2" s="282" t="s">
        <v>2210</v>
      </c>
      <c r="C2" s="282" t="s">
        <v>2071</v>
      </c>
      <c r="D2" s="282" t="s">
        <v>582</v>
      </c>
      <c r="E2" s="282" t="s">
        <v>903</v>
      </c>
      <c r="F2" s="282" t="s">
        <v>2211</v>
      </c>
      <c r="G2" s="282" t="s">
        <v>2237</v>
      </c>
      <c r="H2" s="282" t="s">
        <v>460</v>
      </c>
      <c r="I2" s="282" t="s">
        <v>2638</v>
      </c>
      <c r="J2" s="282" t="s">
        <v>2212</v>
      </c>
      <c r="L2" s="334" t="s">
        <v>2213</v>
      </c>
      <c r="M2" s="282" t="s">
        <v>2210</v>
      </c>
      <c r="N2" s="282" t="s">
        <v>2071</v>
      </c>
      <c r="O2" s="282" t="s">
        <v>624</v>
      </c>
      <c r="Q2" s="334" t="s">
        <v>2069</v>
      </c>
      <c r="R2" s="282" t="s">
        <v>2210</v>
      </c>
      <c r="S2" s="282" t="s">
        <v>2071</v>
      </c>
      <c r="U2" s="334" t="s">
        <v>2214</v>
      </c>
      <c r="V2" s="282" t="s">
        <v>2210</v>
      </c>
      <c r="W2" s="282" t="s">
        <v>2071</v>
      </c>
      <c r="Y2" s="334" t="s">
        <v>2215</v>
      </c>
      <c r="Z2" s="282" t="s">
        <v>2210</v>
      </c>
      <c r="AA2" s="282" t="s">
        <v>2071</v>
      </c>
      <c r="AC2" s="334" t="s">
        <v>2216</v>
      </c>
      <c r="AD2" s="282" t="s">
        <v>2210</v>
      </c>
      <c r="AE2" s="282" t="s">
        <v>2071</v>
      </c>
      <c r="AG2" s="334" t="s">
        <v>2217</v>
      </c>
      <c r="AH2" s="282" t="s">
        <v>2210</v>
      </c>
      <c r="AI2" s="282" t="s">
        <v>2071</v>
      </c>
      <c r="AK2" s="334" t="s">
        <v>2218</v>
      </c>
      <c r="AL2" s="282" t="s">
        <v>2210</v>
      </c>
      <c r="AM2" s="282" t="s">
        <v>2071</v>
      </c>
      <c r="AO2" s="334" t="s">
        <v>2219</v>
      </c>
      <c r="AP2" s="282" t="s">
        <v>2210</v>
      </c>
      <c r="AQ2" s="282" t="s">
        <v>2071</v>
      </c>
      <c r="AT2" s="334" t="s">
        <v>2220</v>
      </c>
      <c r="AU2" s="282" t="s">
        <v>2210</v>
      </c>
      <c r="AV2" s="282" t="s">
        <v>2071</v>
      </c>
      <c r="AX2" s="334" t="s">
        <v>2221</v>
      </c>
      <c r="AY2" s="282" t="s">
        <v>2210</v>
      </c>
      <c r="AZ2" s="282" t="s">
        <v>2071</v>
      </c>
      <c r="BB2" s="334" t="s">
        <v>2222</v>
      </c>
      <c r="BC2" s="282" t="s">
        <v>2210</v>
      </c>
      <c r="BD2" s="282" t="s">
        <v>2071</v>
      </c>
      <c r="BE2" s="282" t="s">
        <v>2060</v>
      </c>
      <c r="BF2" s="282" t="s">
        <v>2705</v>
      </c>
      <c r="BG2" s="282" t="s">
        <v>2706</v>
      </c>
      <c r="BI2" s="334" t="s">
        <v>2707</v>
      </c>
      <c r="BJ2" s="282" t="s">
        <v>2210</v>
      </c>
      <c r="BK2" s="282" t="s">
        <v>2071</v>
      </c>
      <c r="BM2" s="334" t="s">
        <v>2322</v>
      </c>
      <c r="BN2" s="282" t="s">
        <v>2210</v>
      </c>
      <c r="BO2" s="282" t="s">
        <v>2071</v>
      </c>
      <c r="BQ2" s="334" t="s">
        <v>2377</v>
      </c>
      <c r="BR2" s="415" t="s">
        <v>2210</v>
      </c>
      <c r="BS2" s="415" t="s">
        <v>904</v>
      </c>
      <c r="BT2" s="415" t="s">
        <v>905</v>
      </c>
      <c r="BU2" s="81"/>
      <c r="BW2" s="334" t="s">
        <v>2323</v>
      </c>
      <c r="BX2" s="282" t="s">
        <v>2210</v>
      </c>
      <c r="BY2" s="282" t="s">
        <v>2071</v>
      </c>
      <c r="CA2" s="334" t="s">
        <v>859</v>
      </c>
      <c r="CB2" s="282" t="s">
        <v>2210</v>
      </c>
      <c r="CC2" s="282" t="s">
        <v>2071</v>
      </c>
      <c r="CE2" s="334" t="s">
        <v>860</v>
      </c>
      <c r="CF2" s="282" t="s">
        <v>2210</v>
      </c>
      <c r="CG2" s="282" t="s">
        <v>2071</v>
      </c>
      <c r="CI2" s="334" t="s">
        <v>861</v>
      </c>
      <c r="CJ2" s="282" t="s">
        <v>2210</v>
      </c>
      <c r="CK2" s="282" t="s">
        <v>2071</v>
      </c>
      <c r="CM2" s="334" t="s">
        <v>862</v>
      </c>
      <c r="CN2" s="282" t="s">
        <v>2210</v>
      </c>
      <c r="CO2" s="282" t="s">
        <v>2071</v>
      </c>
      <c r="CQ2" s="334" t="s">
        <v>863</v>
      </c>
      <c r="CR2" s="282" t="s">
        <v>2210</v>
      </c>
      <c r="CS2" s="282" t="s">
        <v>2071</v>
      </c>
      <c r="CU2" s="334" t="s">
        <v>864</v>
      </c>
      <c r="CV2" s="282" t="s">
        <v>2210</v>
      </c>
      <c r="CW2" s="282" t="s">
        <v>2453</v>
      </c>
      <c r="CY2" s="385" t="s">
        <v>3033</v>
      </c>
      <c r="CZ2" s="282" t="s">
        <v>2210</v>
      </c>
      <c r="DA2" s="282" t="s">
        <v>874</v>
      </c>
      <c r="DB2" s="358" t="s">
        <v>3034</v>
      </c>
      <c r="DD2" s="334" t="s">
        <v>865</v>
      </c>
      <c r="DE2" s="282" t="s">
        <v>2210</v>
      </c>
      <c r="DF2" s="282" t="s">
        <v>866</v>
      </c>
      <c r="DG2" s="282" t="s">
        <v>867</v>
      </c>
      <c r="DH2" s="282" t="s">
        <v>868</v>
      </c>
      <c r="DJ2" s="334" t="s">
        <v>869</v>
      </c>
      <c r="DK2" s="282" t="s">
        <v>2210</v>
      </c>
      <c r="DL2" s="282" t="s">
        <v>2071</v>
      </c>
      <c r="DM2" s="282" t="s">
        <v>870</v>
      </c>
      <c r="DO2" s="334" t="s">
        <v>871</v>
      </c>
      <c r="DP2" s="282" t="s">
        <v>872</v>
      </c>
      <c r="DQ2" s="282" t="s">
        <v>873</v>
      </c>
      <c r="DR2" s="282" t="s">
        <v>874</v>
      </c>
      <c r="DT2" s="334" t="s">
        <v>875</v>
      </c>
      <c r="DU2" s="282" t="s">
        <v>2210</v>
      </c>
      <c r="DV2" s="282" t="s">
        <v>2071</v>
      </c>
      <c r="DX2" s="334" t="s">
        <v>876</v>
      </c>
      <c r="DY2" s="282" t="s">
        <v>877</v>
      </c>
      <c r="DZ2" s="282" t="s">
        <v>878</v>
      </c>
      <c r="EB2" s="334" t="s">
        <v>879</v>
      </c>
      <c r="EC2" s="282" t="s">
        <v>2210</v>
      </c>
      <c r="ED2" s="282" t="s">
        <v>2071</v>
      </c>
      <c r="EF2" s="334" t="s">
        <v>880</v>
      </c>
      <c r="EG2" s="282" t="s">
        <v>2210</v>
      </c>
      <c r="EH2" s="282" t="s">
        <v>2071</v>
      </c>
      <c r="EJ2" s="334" t="s">
        <v>2208</v>
      </c>
      <c r="EK2" s="282" t="s">
        <v>2210</v>
      </c>
      <c r="EL2" s="282" t="s">
        <v>878</v>
      </c>
      <c r="EM2" s="282" t="s">
        <v>2638</v>
      </c>
      <c r="EO2" s="334" t="s">
        <v>881</v>
      </c>
      <c r="EP2" s="282" t="s">
        <v>2210</v>
      </c>
      <c r="EQ2" s="282" t="s">
        <v>2071</v>
      </c>
      <c r="ES2" s="336" t="s">
        <v>882</v>
      </c>
      <c r="ET2" s="282" t="s">
        <v>2210</v>
      </c>
      <c r="EU2" s="282" t="s">
        <v>2638</v>
      </c>
      <c r="EW2" s="336" t="s">
        <v>883</v>
      </c>
      <c r="EX2" s="282" t="s">
        <v>2210</v>
      </c>
      <c r="EY2" s="282" t="s">
        <v>2071</v>
      </c>
      <c r="FA2" s="336" t="s">
        <v>884</v>
      </c>
      <c r="FB2" s="282" t="s">
        <v>885</v>
      </c>
      <c r="FC2" s="282" t="s">
        <v>2071</v>
      </c>
      <c r="FE2" s="336" t="s">
        <v>886</v>
      </c>
      <c r="FF2" s="282" t="s">
        <v>2210</v>
      </c>
      <c r="FG2" s="282" t="s">
        <v>2071</v>
      </c>
      <c r="FI2" s="336" t="s">
        <v>887</v>
      </c>
      <c r="FJ2" s="282" t="s">
        <v>2210</v>
      </c>
      <c r="FL2" s="336" t="s">
        <v>888</v>
      </c>
      <c r="FM2" s="282" t="s">
        <v>2210</v>
      </c>
      <c r="FO2" s="336" t="s">
        <v>889</v>
      </c>
      <c r="FP2" s="282" t="s">
        <v>2210</v>
      </c>
      <c r="FR2" s="336" t="s">
        <v>2070</v>
      </c>
      <c r="FS2" s="282" t="s">
        <v>2210</v>
      </c>
      <c r="FT2" s="282" t="s">
        <v>2071</v>
      </c>
      <c r="FV2" s="605" t="s">
        <v>890</v>
      </c>
      <c r="FW2" s="606"/>
      <c r="FX2" s="337"/>
      <c r="FY2" s="607" t="s">
        <v>891</v>
      </c>
      <c r="FZ2" s="607"/>
      <c r="GA2" s="338"/>
      <c r="GB2" s="608" t="s">
        <v>892</v>
      </c>
      <c r="GC2" s="608"/>
      <c r="GD2" s="339"/>
      <c r="GE2" s="340"/>
      <c r="GF2" s="340"/>
      <c r="GG2" s="340"/>
      <c r="GH2" s="340"/>
      <c r="GI2" s="340"/>
      <c r="GJ2" s="340"/>
      <c r="GK2" s="340"/>
      <c r="GL2" s="340"/>
      <c r="GM2" s="340"/>
      <c r="GN2" s="337"/>
      <c r="GO2" s="337"/>
      <c r="GP2" s="341"/>
      <c r="GQ2" s="341"/>
      <c r="GR2" s="337"/>
      <c r="GS2" s="337"/>
      <c r="GT2" s="337"/>
      <c r="GU2" s="337"/>
    </row>
    <row r="3" spans="1:203" ht="49.5" thickBot="1">
      <c r="A3" s="342" t="s">
        <v>893</v>
      </c>
      <c r="B3" s="283">
        <v>350</v>
      </c>
      <c r="C3" s="283">
        <v>12</v>
      </c>
      <c r="D3" s="283" t="s">
        <v>1847</v>
      </c>
      <c r="E3" s="283">
        <v>90</v>
      </c>
      <c r="F3" s="283">
        <v>5</v>
      </c>
      <c r="G3" s="283">
        <v>2</v>
      </c>
      <c r="H3" s="283" t="s">
        <v>1848</v>
      </c>
      <c r="I3" s="283" t="s">
        <v>1849</v>
      </c>
      <c r="J3" s="283"/>
      <c r="L3" s="282" t="s">
        <v>1850</v>
      </c>
      <c r="M3" s="282">
        <v>1</v>
      </c>
      <c r="N3" s="282">
        <v>0.5</v>
      </c>
      <c r="O3" s="282" t="s">
        <v>1851</v>
      </c>
      <c r="Q3" s="282" t="s">
        <v>1852</v>
      </c>
      <c r="R3" s="282">
        <v>100</v>
      </c>
      <c r="U3" s="343" t="s">
        <v>1853</v>
      </c>
      <c r="V3" s="282">
        <v>12</v>
      </c>
      <c r="W3" s="282">
        <v>50</v>
      </c>
      <c r="Y3" s="282" t="s">
        <v>1854</v>
      </c>
      <c r="Z3" s="282">
        <v>3000</v>
      </c>
      <c r="AA3" s="282">
        <v>1000</v>
      </c>
      <c r="AC3" s="340" t="s">
        <v>2398</v>
      </c>
      <c r="AD3" s="282">
        <v>1950</v>
      </c>
      <c r="AE3" s="282">
        <v>27500</v>
      </c>
      <c r="AG3" s="282" t="s">
        <v>2399</v>
      </c>
      <c r="AH3" s="282">
        <v>1</v>
      </c>
      <c r="AI3" s="282">
        <v>4</v>
      </c>
      <c r="AK3" s="282" t="s">
        <v>2400</v>
      </c>
      <c r="AL3" s="282">
        <v>2</v>
      </c>
      <c r="AM3" s="282">
        <v>0.2</v>
      </c>
      <c r="AO3" s="340" t="s">
        <v>2401</v>
      </c>
      <c r="AP3" s="282">
        <v>0.1</v>
      </c>
      <c r="AQ3" s="282">
        <v>0</v>
      </c>
      <c r="AR3" s="282" t="s">
        <v>2402</v>
      </c>
      <c r="AT3" s="282" t="s">
        <v>906</v>
      </c>
      <c r="AU3" s="282">
        <v>1</v>
      </c>
      <c r="AV3" s="282">
        <v>3</v>
      </c>
      <c r="AX3" s="282" t="s">
        <v>2403</v>
      </c>
      <c r="AY3" s="282">
        <v>6</v>
      </c>
      <c r="AZ3" s="282">
        <v>0.1</v>
      </c>
      <c r="BB3" s="282" t="s">
        <v>2404</v>
      </c>
      <c r="BC3" s="282">
        <v>60</v>
      </c>
      <c r="BD3" s="282">
        <v>18</v>
      </c>
      <c r="BE3" s="282">
        <v>12</v>
      </c>
      <c r="BF3" s="282" t="s">
        <v>2405</v>
      </c>
      <c r="BG3" s="282" t="s">
        <v>1979</v>
      </c>
      <c r="BI3" s="340" t="s">
        <v>2406</v>
      </c>
      <c r="BJ3" s="282">
        <v>0.2</v>
      </c>
      <c r="BK3" s="282">
        <v>0.4</v>
      </c>
      <c r="BM3" s="282" t="s">
        <v>2407</v>
      </c>
      <c r="BN3" s="282">
        <v>10</v>
      </c>
      <c r="BO3" s="282">
        <v>0.2</v>
      </c>
      <c r="BQ3" s="416" t="s">
        <v>907</v>
      </c>
      <c r="BR3" s="416">
        <v>150</v>
      </c>
      <c r="BS3" s="416">
        <v>4</v>
      </c>
      <c r="BT3" s="416" t="s">
        <v>908</v>
      </c>
      <c r="BU3" s="416" t="s">
        <v>909</v>
      </c>
      <c r="BW3" s="340" t="s">
        <v>2408</v>
      </c>
      <c r="BX3" s="282">
        <v>2</v>
      </c>
      <c r="BY3" s="282">
        <v>1</v>
      </c>
      <c r="CA3" s="282" t="s">
        <v>2409</v>
      </c>
      <c r="CB3" s="282">
        <v>5</v>
      </c>
      <c r="CC3" s="282">
        <v>2.5</v>
      </c>
      <c r="CE3" s="282" t="s">
        <v>2410</v>
      </c>
      <c r="CF3" s="282">
        <v>0.01</v>
      </c>
      <c r="CG3" s="282">
        <v>0</v>
      </c>
      <c r="CI3" s="282" t="s">
        <v>2411</v>
      </c>
      <c r="CJ3" s="282">
        <v>1</v>
      </c>
      <c r="CK3" s="282">
        <v>25</v>
      </c>
      <c r="CM3" s="282" t="s">
        <v>2412</v>
      </c>
      <c r="CN3" s="282">
        <v>0.03</v>
      </c>
      <c r="CO3" s="282">
        <v>0.5</v>
      </c>
      <c r="CQ3" s="282" t="s">
        <v>2413</v>
      </c>
      <c r="CR3" s="282">
        <v>0.02</v>
      </c>
      <c r="CS3" s="282">
        <v>0.3</v>
      </c>
      <c r="CU3" s="210" t="s">
        <v>2378</v>
      </c>
      <c r="CY3" s="146" t="s">
        <v>3035</v>
      </c>
      <c r="CZ3" s="282">
        <v>5</v>
      </c>
      <c r="DA3" s="386"/>
      <c r="DB3" s="146" t="s">
        <v>3036</v>
      </c>
      <c r="DD3" s="282" t="s">
        <v>2414</v>
      </c>
      <c r="DE3" s="282">
        <v>450</v>
      </c>
      <c r="DF3" s="282" t="s">
        <v>2415</v>
      </c>
      <c r="DJ3" s="340" t="s">
        <v>2416</v>
      </c>
      <c r="DK3" s="340">
        <v>1</v>
      </c>
      <c r="DL3" s="340">
        <v>0.5</v>
      </c>
      <c r="DM3" s="340" t="s">
        <v>835</v>
      </c>
      <c r="DO3" s="344" t="s">
        <v>836</v>
      </c>
      <c r="DP3" s="282">
        <v>0.1</v>
      </c>
      <c r="DQ3" s="282">
        <v>0.125</v>
      </c>
      <c r="DT3" s="19" t="s">
        <v>837</v>
      </c>
      <c r="DU3" s="282">
        <v>0.01</v>
      </c>
      <c r="DV3" s="282">
        <v>0.05</v>
      </c>
      <c r="DX3" s="282" t="s">
        <v>1519</v>
      </c>
      <c r="DY3" s="282">
        <v>1</v>
      </c>
      <c r="DZ3" s="282">
        <v>0</v>
      </c>
      <c r="EB3" s="283" t="s">
        <v>838</v>
      </c>
      <c r="EC3" s="282">
        <v>2</v>
      </c>
      <c r="ED3" s="282">
        <v>0.3</v>
      </c>
      <c r="EF3" s="282" t="s">
        <v>839</v>
      </c>
      <c r="EG3" s="345">
        <v>3</v>
      </c>
      <c r="EJ3" s="340" t="s">
        <v>840</v>
      </c>
      <c r="EK3" s="282">
        <v>0.1</v>
      </c>
      <c r="EL3" s="282">
        <v>0.25</v>
      </c>
      <c r="EN3" s="335"/>
      <c r="EO3" s="346" t="s">
        <v>841</v>
      </c>
      <c r="EP3" s="346">
        <v>0.05</v>
      </c>
      <c r="EQ3" s="346">
        <v>1</v>
      </c>
      <c r="ER3" s="347"/>
      <c r="ES3" s="346" t="s">
        <v>842</v>
      </c>
      <c r="ET3" s="348">
        <v>5</v>
      </c>
      <c r="EU3" s="346">
        <v>225</v>
      </c>
      <c r="EW3" s="282" t="s">
        <v>843</v>
      </c>
      <c r="EX3" s="282">
        <v>2</v>
      </c>
      <c r="EY3" s="282">
        <v>5</v>
      </c>
      <c r="FA3" s="282" t="s">
        <v>844</v>
      </c>
      <c r="FB3" s="349">
        <v>30000</v>
      </c>
      <c r="FC3" s="349">
        <v>60000</v>
      </c>
      <c r="FE3" s="282" t="s">
        <v>845</v>
      </c>
      <c r="FF3" s="194">
        <v>2</v>
      </c>
      <c r="FG3" s="194">
        <v>3</v>
      </c>
      <c r="FI3" s="282" t="s">
        <v>846</v>
      </c>
      <c r="FJ3" s="282">
        <v>5</v>
      </c>
      <c r="FL3" s="19" t="s">
        <v>847</v>
      </c>
      <c r="FM3" s="282">
        <v>1</v>
      </c>
      <c r="FO3" s="19" t="s">
        <v>2690</v>
      </c>
      <c r="FP3" s="282">
        <v>1500</v>
      </c>
      <c r="FR3" s="340" t="s">
        <v>848</v>
      </c>
      <c r="FS3" s="282">
        <v>5</v>
      </c>
      <c r="FT3" s="282">
        <v>10</v>
      </c>
      <c r="FV3" s="350" t="s">
        <v>849</v>
      </c>
      <c r="FW3" s="351" t="s">
        <v>850</v>
      </c>
      <c r="FX3" s="351" t="s">
        <v>851</v>
      </c>
      <c r="FY3" s="352" t="s">
        <v>2265</v>
      </c>
      <c r="FZ3" s="353" t="s">
        <v>2266</v>
      </c>
      <c r="GA3" s="353" t="s">
        <v>2267</v>
      </c>
      <c r="GB3" s="354" t="s">
        <v>2268</v>
      </c>
      <c r="GC3" s="355" t="s">
        <v>2269</v>
      </c>
      <c r="GD3" s="356"/>
      <c r="GE3" s="340"/>
      <c r="GF3" s="340"/>
      <c r="GG3" s="340"/>
      <c r="GH3" s="340"/>
      <c r="GI3" s="340"/>
      <c r="GJ3" s="340"/>
      <c r="GK3" s="340"/>
      <c r="GL3" s="340"/>
      <c r="GM3" s="340"/>
      <c r="GN3" s="337"/>
      <c r="GO3" s="337"/>
      <c r="GP3" s="341" t="s">
        <v>849</v>
      </c>
      <c r="GQ3" s="341" t="s">
        <v>2265</v>
      </c>
      <c r="GR3" s="337" t="s">
        <v>2266</v>
      </c>
      <c r="GS3" s="341" t="s">
        <v>2268</v>
      </c>
      <c r="GT3" s="337" t="s">
        <v>2269</v>
      </c>
      <c r="GU3" s="337"/>
    </row>
    <row r="4" spans="1:203" ht="64.5" thickTop="1">
      <c r="A4" s="342" t="s">
        <v>2270</v>
      </c>
      <c r="B4" s="342">
        <v>250</v>
      </c>
      <c r="C4" s="283">
        <v>12</v>
      </c>
      <c r="D4" s="283" t="s">
        <v>2379</v>
      </c>
      <c r="E4" s="283">
        <v>90</v>
      </c>
      <c r="F4" s="283">
        <v>10</v>
      </c>
      <c r="G4" s="283">
        <v>2</v>
      </c>
      <c r="H4" s="283" t="s">
        <v>1848</v>
      </c>
      <c r="I4" s="283" t="s">
        <v>1849</v>
      </c>
      <c r="J4" s="283"/>
      <c r="L4" s="282" t="s">
        <v>2271</v>
      </c>
      <c r="M4" s="282">
        <v>2</v>
      </c>
      <c r="N4" s="282">
        <v>0.7</v>
      </c>
      <c r="Q4" s="282" t="s">
        <v>1803</v>
      </c>
      <c r="R4" s="282">
        <v>450</v>
      </c>
      <c r="S4" s="282">
        <v>10</v>
      </c>
      <c r="U4" s="194" t="s">
        <v>1804</v>
      </c>
      <c r="V4" s="282">
        <v>300</v>
      </c>
      <c r="W4" s="282">
        <v>25</v>
      </c>
      <c r="Y4" s="282" t="s">
        <v>1805</v>
      </c>
      <c r="Z4" s="282">
        <v>500</v>
      </c>
      <c r="AA4" s="282">
        <v>4</v>
      </c>
      <c r="AC4" s="340" t="s">
        <v>1806</v>
      </c>
      <c r="AD4" s="282">
        <v>1700</v>
      </c>
      <c r="AE4" s="282">
        <v>27000</v>
      </c>
      <c r="AG4" s="357" t="s">
        <v>1807</v>
      </c>
      <c r="AH4" s="282">
        <v>0.3</v>
      </c>
      <c r="AI4" s="282">
        <v>1.5</v>
      </c>
      <c r="AK4" s="282" t="s">
        <v>1808</v>
      </c>
      <c r="AL4" s="282">
        <v>1</v>
      </c>
      <c r="AM4" s="282">
        <v>0</v>
      </c>
      <c r="AO4" s="282" t="s">
        <v>1809</v>
      </c>
      <c r="AP4" s="282">
        <v>0.1</v>
      </c>
      <c r="AQ4" s="282">
        <v>0.1</v>
      </c>
      <c r="AR4" s="282" t="s">
        <v>1810</v>
      </c>
      <c r="AT4" s="282" t="s">
        <v>3480</v>
      </c>
      <c r="AU4" s="282">
        <v>2</v>
      </c>
      <c r="AV4" s="282">
        <v>5</v>
      </c>
      <c r="AX4" s="282" t="s">
        <v>1811</v>
      </c>
      <c r="AY4" s="282">
        <v>0.2</v>
      </c>
      <c r="AZ4" s="282">
        <v>0.7</v>
      </c>
      <c r="BB4" s="282" t="s">
        <v>1812</v>
      </c>
      <c r="BC4" s="282">
        <v>15</v>
      </c>
      <c r="BD4" s="282">
        <v>1.2</v>
      </c>
      <c r="BE4" s="282">
        <v>10</v>
      </c>
      <c r="BF4" s="282" t="s">
        <v>3224</v>
      </c>
      <c r="BG4" s="282" t="s">
        <v>1813</v>
      </c>
      <c r="BI4" s="357" t="s">
        <v>1814</v>
      </c>
      <c r="BJ4" s="282">
        <v>0.1</v>
      </c>
      <c r="BK4" s="282">
        <v>1</v>
      </c>
      <c r="BM4" s="282" t="s">
        <v>3481</v>
      </c>
      <c r="BN4" s="282">
        <v>6</v>
      </c>
      <c r="BO4" s="282">
        <v>0.2</v>
      </c>
      <c r="BQ4" s="416" t="s">
        <v>3482</v>
      </c>
      <c r="BR4" s="416">
        <v>10</v>
      </c>
      <c r="BS4" s="416">
        <v>3</v>
      </c>
      <c r="BT4" s="416" t="s">
        <v>3483</v>
      </c>
      <c r="BU4" s="416" t="s">
        <v>3534</v>
      </c>
      <c r="BW4" s="340" t="s">
        <v>1815</v>
      </c>
      <c r="BX4" s="282">
        <v>100</v>
      </c>
      <c r="BY4" s="282">
        <v>1000</v>
      </c>
      <c r="CA4" s="282" t="s">
        <v>1816</v>
      </c>
      <c r="CB4" s="282">
        <v>18</v>
      </c>
      <c r="CC4" s="282">
        <v>3</v>
      </c>
      <c r="CE4" s="357" t="s">
        <v>1817</v>
      </c>
      <c r="CF4" s="282">
        <v>1</v>
      </c>
      <c r="CG4" s="282">
        <v>0</v>
      </c>
      <c r="CI4" s="282" t="s">
        <v>1818</v>
      </c>
      <c r="CJ4" s="282">
        <v>1</v>
      </c>
      <c r="CK4" s="282">
        <v>45</v>
      </c>
      <c r="CM4" s="282" t="s">
        <v>1819</v>
      </c>
      <c r="CN4" s="282">
        <v>1</v>
      </c>
      <c r="CO4" s="282">
        <v>0.5</v>
      </c>
      <c r="CQ4" s="19" t="s">
        <v>1820</v>
      </c>
      <c r="CR4" s="282">
        <v>0.1</v>
      </c>
      <c r="CS4" s="282">
        <v>0.02</v>
      </c>
      <c r="CU4" s="282" t="s">
        <v>1821</v>
      </c>
      <c r="CV4" s="282">
        <v>10</v>
      </c>
      <c r="CW4" s="282">
        <v>1900</v>
      </c>
      <c r="CY4" s="146" t="s">
        <v>3037</v>
      </c>
      <c r="CZ4" s="282">
        <v>5</v>
      </c>
      <c r="DA4" s="387"/>
      <c r="DB4" s="146" t="s">
        <v>3038</v>
      </c>
      <c r="DD4" s="282" t="s">
        <v>1822</v>
      </c>
      <c r="DE4" s="282">
        <v>180</v>
      </c>
      <c r="DF4" s="282" t="s">
        <v>2415</v>
      </c>
      <c r="DJ4" s="358" t="s">
        <v>1823</v>
      </c>
      <c r="DK4" s="358">
        <v>1</v>
      </c>
      <c r="DL4" s="358">
        <v>0.5</v>
      </c>
      <c r="DM4" s="358" t="s">
        <v>1824</v>
      </c>
      <c r="DO4" s="344" t="s">
        <v>1825</v>
      </c>
      <c r="DP4" s="282">
        <v>0.1</v>
      </c>
      <c r="DQ4" s="282">
        <v>0.16</v>
      </c>
      <c r="DR4" s="282" t="s">
        <v>1826</v>
      </c>
      <c r="DT4" s="282" t="s">
        <v>1827</v>
      </c>
      <c r="DU4" s="282">
        <v>0.01</v>
      </c>
      <c r="DV4" s="282">
        <v>0</v>
      </c>
      <c r="DX4" s="282" t="s">
        <v>1828</v>
      </c>
      <c r="DY4" s="282">
        <v>3</v>
      </c>
      <c r="DZ4" s="282">
        <v>0.5</v>
      </c>
      <c r="EB4" s="283" t="s">
        <v>1829</v>
      </c>
      <c r="EF4" s="282" t="s">
        <v>1830</v>
      </c>
      <c r="EG4" s="345">
        <v>1</v>
      </c>
      <c r="EH4" s="282">
        <v>0.1</v>
      </c>
      <c r="EJ4" s="282" t="s">
        <v>1831</v>
      </c>
      <c r="EK4" s="282">
        <v>6</v>
      </c>
      <c r="EL4" s="282">
        <v>0.25</v>
      </c>
      <c r="EM4" s="282">
        <v>600</v>
      </c>
      <c r="EO4" s="346" t="s">
        <v>2874</v>
      </c>
      <c r="EP4" s="346">
        <v>1</v>
      </c>
      <c r="EQ4" s="346">
        <v>1</v>
      </c>
      <c r="ES4" s="346" t="s">
        <v>2875</v>
      </c>
      <c r="ET4" s="345">
        <v>4</v>
      </c>
      <c r="EU4" s="282">
        <v>125</v>
      </c>
      <c r="EW4" s="19" t="s">
        <v>2876</v>
      </c>
      <c r="EX4" s="19">
        <v>1</v>
      </c>
      <c r="EY4" s="282">
        <v>2</v>
      </c>
      <c r="FA4" s="282" t="s">
        <v>2877</v>
      </c>
      <c r="FB4" s="349">
        <v>2000</v>
      </c>
      <c r="FC4" s="349">
        <v>12000</v>
      </c>
      <c r="FE4" s="282" t="s">
        <v>2878</v>
      </c>
      <c r="FF4" s="282">
        <v>1</v>
      </c>
      <c r="FG4" s="282">
        <v>14</v>
      </c>
      <c r="FI4" s="282" t="s">
        <v>2879</v>
      </c>
      <c r="FJ4" s="282">
        <v>3</v>
      </c>
      <c r="FL4" s="19" t="s">
        <v>2890</v>
      </c>
      <c r="FO4" s="19" t="s">
        <v>2692</v>
      </c>
      <c r="FP4" s="282">
        <v>3500</v>
      </c>
      <c r="FR4" s="282" t="s">
        <v>2862</v>
      </c>
      <c r="FS4" s="282">
        <v>1</v>
      </c>
      <c r="FT4" s="282">
        <v>0.5</v>
      </c>
      <c r="FV4" s="359" t="str">
        <f ca="1">IF(GP4&lt;10,"Si","No")</f>
        <v>No</v>
      </c>
      <c r="FW4" s="341" t="str">
        <f ca="1">IF(FV4="Si",RAND()*(3-1)+1,"")</f>
        <v/>
      </c>
      <c r="FX4" s="341">
        <f ca="1">RAND()*(12-1)+1</f>
        <v>5.2283328411428993</v>
      </c>
      <c r="FY4" s="360">
        <f t="shared" ref="FY4:FY16" ca="1" si="0">((GQ4*GE4)/100)+GE4</f>
        <v>0</v>
      </c>
      <c r="FZ4" s="361">
        <f t="shared" ref="FZ4:FZ16" ca="1" si="1">(FY4*GQ4)/100</f>
        <v>0</v>
      </c>
      <c r="GA4" s="361"/>
      <c r="GB4" s="362">
        <f t="shared" ref="GB4:GB16" ca="1" si="2">(GE4*GS4)/100</f>
        <v>0</v>
      </c>
      <c r="GC4" s="341">
        <f t="shared" ref="GC4:GC16" ca="1" si="3">(GE4*GT4)/100</f>
        <v>0</v>
      </c>
      <c r="GF4" s="340"/>
      <c r="GG4" s="340"/>
      <c r="GH4" s="340"/>
      <c r="GI4" s="340"/>
      <c r="GJ4" s="340"/>
      <c r="GK4" s="340"/>
      <c r="GL4" s="340"/>
      <c r="GM4" s="340"/>
      <c r="GN4" s="337"/>
      <c r="GO4" s="337"/>
      <c r="GP4" s="341">
        <f ca="1">RAND()*(20-1)+1</f>
        <v>15.441127137772432</v>
      </c>
      <c r="GQ4" s="341">
        <f ca="1">(RAND()*(110-60)+60)+(FX4*10)</f>
        <v>156.45755451651581</v>
      </c>
      <c r="GR4" s="341">
        <f ca="1">(RAND()*(100-45)+45)+(FX4*10)</f>
        <v>151.76268146156087</v>
      </c>
      <c r="GS4" s="341">
        <f ca="1">(RAND()*(50-20)+15)+(GA4*10)</f>
        <v>34.659947687477548</v>
      </c>
      <c r="GT4" s="341">
        <f ca="1">(RAND()*(65-50)+50)+(GA4*10)</f>
        <v>56.900214616579397</v>
      </c>
      <c r="GU4" s="337"/>
    </row>
    <row r="5" spans="1:203" ht="48">
      <c r="A5" s="342" t="s">
        <v>2863</v>
      </c>
      <c r="B5" s="342">
        <v>350</v>
      </c>
      <c r="C5" s="283">
        <v>8</v>
      </c>
      <c r="D5" s="283">
        <v>7.62</v>
      </c>
      <c r="E5" s="283">
        <v>90</v>
      </c>
      <c r="F5" s="283">
        <v>5</v>
      </c>
      <c r="G5" s="283">
        <v>2</v>
      </c>
      <c r="H5" s="283" t="s">
        <v>1848</v>
      </c>
      <c r="I5" s="283" t="s">
        <v>1849</v>
      </c>
      <c r="J5" s="283"/>
      <c r="L5" s="282" t="s">
        <v>2864</v>
      </c>
      <c r="N5" s="282">
        <v>1.8</v>
      </c>
      <c r="O5" s="282" t="s">
        <v>2865</v>
      </c>
      <c r="Q5" s="357" t="s">
        <v>2866</v>
      </c>
      <c r="R5" s="282">
        <v>36</v>
      </c>
      <c r="S5" s="282">
        <v>60</v>
      </c>
      <c r="U5" s="194" t="s">
        <v>2867</v>
      </c>
      <c r="V5" s="282">
        <v>15</v>
      </c>
      <c r="W5" s="282">
        <v>5</v>
      </c>
      <c r="Y5" s="357" t="s">
        <v>2868</v>
      </c>
      <c r="Z5" s="282">
        <v>3</v>
      </c>
      <c r="AA5" s="282">
        <v>0.5</v>
      </c>
      <c r="AC5" s="340" t="s">
        <v>2869</v>
      </c>
      <c r="AD5" s="282">
        <v>9500</v>
      </c>
      <c r="AE5" s="282">
        <v>83500</v>
      </c>
      <c r="AG5" s="282" t="s">
        <v>2870</v>
      </c>
      <c r="AH5" s="282">
        <v>2</v>
      </c>
      <c r="AI5" s="282">
        <v>25</v>
      </c>
      <c r="AK5" s="282" t="s">
        <v>2871</v>
      </c>
      <c r="AL5" s="282">
        <v>3</v>
      </c>
      <c r="AM5" s="282">
        <v>0.5</v>
      </c>
      <c r="AO5" s="282" t="s">
        <v>2872</v>
      </c>
      <c r="AP5" s="282">
        <v>2</v>
      </c>
      <c r="AQ5" s="282">
        <v>1</v>
      </c>
      <c r="AR5" s="282" t="s">
        <v>2873</v>
      </c>
      <c r="AT5" s="282" t="s">
        <v>3535</v>
      </c>
      <c r="AU5" s="282">
        <v>1</v>
      </c>
      <c r="AV5" s="282">
        <v>5</v>
      </c>
      <c r="AX5" s="282" t="s">
        <v>1397</v>
      </c>
      <c r="AY5" s="282">
        <v>1</v>
      </c>
      <c r="AZ5" s="282">
        <v>5</v>
      </c>
      <c r="BB5" s="282" t="s">
        <v>1398</v>
      </c>
      <c r="BC5" s="282">
        <v>6</v>
      </c>
      <c r="BD5" s="282">
        <v>2</v>
      </c>
      <c r="BE5" s="282">
        <v>2</v>
      </c>
      <c r="BF5" s="282" t="s">
        <v>1399</v>
      </c>
      <c r="BG5" s="282" t="s">
        <v>298</v>
      </c>
      <c r="BI5" s="357" t="s">
        <v>1400</v>
      </c>
      <c r="BJ5" s="282">
        <v>0.3</v>
      </c>
      <c r="BK5" s="282">
        <v>0.5</v>
      </c>
      <c r="BM5" s="282" t="s">
        <v>1401</v>
      </c>
      <c r="BN5" s="282">
        <v>0.5</v>
      </c>
      <c r="BO5" s="282">
        <v>0</v>
      </c>
      <c r="BQ5" s="416" t="s">
        <v>1059</v>
      </c>
      <c r="BR5" s="416">
        <v>5</v>
      </c>
      <c r="BS5" s="416">
        <v>2</v>
      </c>
      <c r="BT5" s="416" t="s">
        <v>1060</v>
      </c>
      <c r="BU5" s="416" t="s">
        <v>1061</v>
      </c>
      <c r="BW5" s="282" t="s">
        <v>1402</v>
      </c>
      <c r="BX5" s="282">
        <v>25</v>
      </c>
      <c r="BY5" s="282">
        <v>7</v>
      </c>
      <c r="CA5" s="282" t="s">
        <v>1403</v>
      </c>
      <c r="CB5" s="282">
        <v>40</v>
      </c>
      <c r="CC5" s="282">
        <v>10</v>
      </c>
      <c r="CE5" s="282" t="s">
        <v>1404</v>
      </c>
      <c r="CF5" s="282">
        <v>0.2</v>
      </c>
      <c r="CG5" s="282">
        <v>0</v>
      </c>
      <c r="CI5" s="282" t="s">
        <v>1405</v>
      </c>
      <c r="CJ5" s="282">
        <v>3</v>
      </c>
      <c r="CK5" s="282">
        <v>36</v>
      </c>
      <c r="CM5" s="282" t="s">
        <v>1406</v>
      </c>
      <c r="CN5" s="282">
        <v>2</v>
      </c>
      <c r="CO5" s="282">
        <v>1</v>
      </c>
      <c r="CQ5" s="282" t="s">
        <v>1407</v>
      </c>
      <c r="CR5" s="282">
        <v>0.2</v>
      </c>
      <c r="CS5" s="282">
        <v>0.01</v>
      </c>
      <c r="CU5" s="282" t="s">
        <v>1408</v>
      </c>
      <c r="CV5" s="282">
        <v>3</v>
      </c>
      <c r="CW5" s="282">
        <v>1700</v>
      </c>
      <c r="CY5" s="146" t="s">
        <v>3039</v>
      </c>
      <c r="CZ5" s="282">
        <v>5</v>
      </c>
      <c r="DA5" s="387"/>
      <c r="DB5" s="146" t="s">
        <v>3040</v>
      </c>
      <c r="DD5" s="282" t="s">
        <v>1409</v>
      </c>
      <c r="DE5" s="282">
        <v>250</v>
      </c>
      <c r="DF5" s="282" t="s">
        <v>2415</v>
      </c>
      <c r="DJ5" s="340" t="s">
        <v>3041</v>
      </c>
      <c r="DK5" s="340">
        <v>9</v>
      </c>
      <c r="DL5" s="340">
        <v>0.1</v>
      </c>
      <c r="DM5" s="340"/>
      <c r="DO5" s="344" t="s">
        <v>1410</v>
      </c>
      <c r="DP5" s="282">
        <v>1</v>
      </c>
      <c r="DQ5" s="282">
        <v>0.01</v>
      </c>
      <c r="DT5" s="282" t="s">
        <v>1411</v>
      </c>
      <c r="DU5" s="282">
        <v>0.01</v>
      </c>
      <c r="DV5" s="282">
        <v>0</v>
      </c>
      <c r="DX5" s="282" t="s">
        <v>1412</v>
      </c>
      <c r="DY5" s="282">
        <v>1</v>
      </c>
      <c r="DZ5" s="282">
        <v>0</v>
      </c>
      <c r="EB5" s="283" t="s">
        <v>1413</v>
      </c>
      <c r="EC5" s="282">
        <v>2</v>
      </c>
      <c r="ED5" s="282">
        <v>0.3</v>
      </c>
      <c r="EF5" s="340" t="s">
        <v>1414</v>
      </c>
      <c r="EG5" s="345">
        <v>18</v>
      </c>
      <c r="EH5" s="363">
        <v>35</v>
      </c>
      <c r="EJ5" s="282" t="s">
        <v>1415</v>
      </c>
      <c r="EK5" s="282">
        <v>0.5</v>
      </c>
      <c r="EL5" s="282">
        <v>0.25</v>
      </c>
      <c r="EM5" s="282">
        <v>100</v>
      </c>
      <c r="EO5" s="346" t="s">
        <v>1416</v>
      </c>
      <c r="EP5" s="346">
        <v>0.1</v>
      </c>
      <c r="EQ5" s="346">
        <v>0</v>
      </c>
      <c r="ES5" s="346" t="s">
        <v>1417</v>
      </c>
      <c r="ET5" s="345">
        <v>4</v>
      </c>
      <c r="EU5" s="282">
        <v>125</v>
      </c>
      <c r="EW5" s="19" t="s">
        <v>1418</v>
      </c>
      <c r="EX5" s="19">
        <v>1</v>
      </c>
      <c r="EY5" s="282">
        <v>3</v>
      </c>
      <c r="FA5" s="282" t="s">
        <v>1419</v>
      </c>
      <c r="FB5" s="282">
        <v>6</v>
      </c>
      <c r="FC5" s="282">
        <v>20</v>
      </c>
      <c r="FE5" s="282" t="s">
        <v>1420</v>
      </c>
      <c r="FF5" s="282">
        <v>10</v>
      </c>
      <c r="FG5" s="282">
        <v>18</v>
      </c>
      <c r="FI5" s="282" t="s">
        <v>1421</v>
      </c>
      <c r="FJ5" s="282">
        <v>7</v>
      </c>
      <c r="FL5" s="19" t="s">
        <v>1422</v>
      </c>
      <c r="FM5" s="282">
        <v>1</v>
      </c>
      <c r="FO5" s="19" t="s">
        <v>2689</v>
      </c>
      <c r="FP5" s="282">
        <v>1500</v>
      </c>
      <c r="FR5" s="282" t="s">
        <v>1423</v>
      </c>
      <c r="FS5" s="282">
        <v>1</v>
      </c>
      <c r="FT5" s="282">
        <v>2</v>
      </c>
      <c r="FV5" s="359" t="str">
        <f t="shared" ref="FV5:FV16" ca="1" si="4">IF(GP5&lt;10,"Si","No")</f>
        <v>Si</v>
      </c>
      <c r="FW5" s="341">
        <f t="shared" ref="FW5:FW48" ca="1" si="5">IF(FV5="Si",RAND()*(3-1)+1,"")</f>
        <v>1.9998014696177686</v>
      </c>
      <c r="FX5" s="341">
        <f t="shared" ref="FX5:FX48" ca="1" si="6">RAND()*(12-1)+1</f>
        <v>8.2852745034111752</v>
      </c>
      <c r="FY5" s="360">
        <f t="shared" ca="1" si="0"/>
        <v>0</v>
      </c>
      <c r="FZ5" s="361">
        <f t="shared" ca="1" si="1"/>
        <v>0</v>
      </c>
      <c r="GA5" s="361"/>
      <c r="GB5" s="362">
        <f t="shared" ca="1" si="2"/>
        <v>0</v>
      </c>
      <c r="GC5" s="341">
        <f t="shared" ca="1" si="3"/>
        <v>0</v>
      </c>
      <c r="GF5" s="340"/>
      <c r="GG5" s="340"/>
      <c r="GH5" s="340"/>
      <c r="GI5" s="340"/>
      <c r="GJ5" s="340"/>
      <c r="GK5" s="340"/>
      <c r="GL5" s="340"/>
      <c r="GM5" s="340"/>
      <c r="GN5" s="337"/>
      <c r="GO5" s="337"/>
      <c r="GP5" s="341">
        <f t="shared" ref="GP5:GP48" ca="1" si="7">RAND()*(20-1)+1</f>
        <v>9.3658217463726423</v>
      </c>
      <c r="GQ5" s="341">
        <f t="shared" ref="GQ5:GQ48" ca="1" si="8">(RAND()*(110-60)+60)+(FX5*10)</f>
        <v>183.02859855883429</v>
      </c>
      <c r="GR5" s="341">
        <f t="shared" ref="GR5:GR48" ca="1" si="9">(RAND()*(100-45)+45)+(FX5*10)</f>
        <v>156.69915941084372</v>
      </c>
      <c r="GS5" s="341">
        <f t="shared" ref="GS5:GS48" ca="1" si="10">(RAND()*(50-20)+15)+(GA5*10)</f>
        <v>23.892820152619926</v>
      </c>
      <c r="GT5" s="341">
        <f t="shared" ref="GT5:GT48" ca="1" si="11">(RAND()*(65-50)+50)+(GA5*10)</f>
        <v>50.6772362548937</v>
      </c>
      <c r="GU5" s="337"/>
    </row>
    <row r="6" spans="1:203" ht="36">
      <c r="A6" s="342" t="s">
        <v>1424</v>
      </c>
      <c r="B6" s="283">
        <v>250</v>
      </c>
      <c r="C6" s="283">
        <v>10</v>
      </c>
      <c r="D6" s="283">
        <v>7.62</v>
      </c>
      <c r="E6" s="283">
        <v>90</v>
      </c>
      <c r="F6" s="283">
        <v>5</v>
      </c>
      <c r="G6" s="283">
        <v>2</v>
      </c>
      <c r="H6" s="283" t="s">
        <v>1848</v>
      </c>
      <c r="I6" s="283" t="s">
        <v>1849</v>
      </c>
      <c r="J6" s="283"/>
      <c r="L6" s="282" t="s">
        <v>1425</v>
      </c>
      <c r="N6" s="282">
        <v>1.4</v>
      </c>
      <c r="O6" s="282" t="s">
        <v>1426</v>
      </c>
      <c r="Q6" s="357" t="s">
        <v>1427</v>
      </c>
      <c r="R6" s="282">
        <v>23</v>
      </c>
      <c r="S6" s="282">
        <v>30</v>
      </c>
      <c r="U6" s="282" t="s">
        <v>1428</v>
      </c>
      <c r="V6" s="282">
        <v>12</v>
      </c>
      <c r="W6" s="282">
        <v>6</v>
      </c>
      <c r="Y6" s="340" t="s">
        <v>2880</v>
      </c>
      <c r="Z6" s="282">
        <v>200</v>
      </c>
      <c r="AA6" s="282">
        <v>10</v>
      </c>
      <c r="AC6" s="340" t="s">
        <v>2881</v>
      </c>
      <c r="AD6" s="282">
        <v>9000</v>
      </c>
      <c r="AE6" s="282">
        <v>83000</v>
      </c>
      <c r="AG6" s="282" t="s">
        <v>2882</v>
      </c>
      <c r="AH6" s="282">
        <v>2</v>
      </c>
      <c r="AI6" s="282">
        <v>0</v>
      </c>
      <c r="AK6" s="340" t="s">
        <v>2883</v>
      </c>
      <c r="AL6" s="282">
        <v>5</v>
      </c>
      <c r="AM6" s="282">
        <v>2</v>
      </c>
      <c r="AO6" s="282" t="s">
        <v>2884</v>
      </c>
      <c r="AP6" s="282">
        <v>0.2</v>
      </c>
      <c r="AQ6" s="282">
        <v>0.2</v>
      </c>
      <c r="AR6" s="282" t="s">
        <v>2885</v>
      </c>
      <c r="AT6" s="282" t="s">
        <v>2886</v>
      </c>
      <c r="AU6" s="282">
        <v>1</v>
      </c>
      <c r="AV6" s="282">
        <v>4</v>
      </c>
      <c r="AX6" s="340" t="s">
        <v>2887</v>
      </c>
      <c r="AY6" s="282">
        <v>10</v>
      </c>
      <c r="AZ6" s="282">
        <v>250</v>
      </c>
      <c r="BB6" s="282" t="s">
        <v>2888</v>
      </c>
      <c r="BC6" s="282">
        <v>2</v>
      </c>
      <c r="BD6" s="282">
        <v>1.4</v>
      </c>
      <c r="BE6" s="282">
        <v>1</v>
      </c>
      <c r="BF6" s="282" t="s">
        <v>2889</v>
      </c>
      <c r="BG6" s="282" t="s">
        <v>1432</v>
      </c>
      <c r="BI6" s="282" t="s">
        <v>1433</v>
      </c>
      <c r="BJ6" s="282">
        <v>0.1</v>
      </c>
      <c r="BK6" s="282">
        <v>0</v>
      </c>
      <c r="BM6" s="282" t="s">
        <v>1434</v>
      </c>
      <c r="BN6" s="282">
        <v>1</v>
      </c>
      <c r="BO6" s="282">
        <v>0.5</v>
      </c>
      <c r="BQ6" s="416" t="s">
        <v>1062</v>
      </c>
      <c r="BR6" s="416" t="s">
        <v>1063</v>
      </c>
      <c r="BS6" s="416">
        <v>5</v>
      </c>
      <c r="BT6" s="416" t="s">
        <v>1060</v>
      </c>
      <c r="BU6" s="416" t="s">
        <v>1064</v>
      </c>
      <c r="CA6" s="282" t="s">
        <v>1435</v>
      </c>
      <c r="CB6" s="282">
        <v>0.2</v>
      </c>
      <c r="CC6" s="282">
        <v>0</v>
      </c>
      <c r="CE6" s="282" t="s">
        <v>1436</v>
      </c>
      <c r="CF6" s="282">
        <v>0.02</v>
      </c>
      <c r="CG6" s="282">
        <v>0</v>
      </c>
      <c r="CI6" s="282" t="s">
        <v>1437</v>
      </c>
      <c r="CJ6" s="282">
        <v>0.3</v>
      </c>
      <c r="CK6" s="282">
        <v>4</v>
      </c>
      <c r="CM6" s="282" t="s">
        <v>1438</v>
      </c>
      <c r="CN6" s="282">
        <v>0.8</v>
      </c>
      <c r="CO6" s="282">
        <v>0</v>
      </c>
      <c r="CQ6" s="282" t="s">
        <v>1439</v>
      </c>
      <c r="CR6" s="282">
        <v>0.05</v>
      </c>
      <c r="CS6" s="282">
        <v>3</v>
      </c>
      <c r="CU6" s="282" t="s">
        <v>1440</v>
      </c>
      <c r="CV6" s="282">
        <v>15</v>
      </c>
      <c r="CW6" s="282">
        <v>1600</v>
      </c>
      <c r="CY6" s="146" t="s">
        <v>3042</v>
      </c>
      <c r="CZ6" s="282">
        <v>5</v>
      </c>
      <c r="DA6" s="387"/>
      <c r="DB6" s="146" t="s">
        <v>3043</v>
      </c>
      <c r="DD6" s="282" t="s">
        <v>1441</v>
      </c>
      <c r="DE6" s="282">
        <v>500</v>
      </c>
      <c r="DF6" s="282" t="s">
        <v>2415</v>
      </c>
      <c r="DJ6" s="340" t="s">
        <v>3044</v>
      </c>
      <c r="DK6" s="340">
        <v>7</v>
      </c>
      <c r="DL6" s="340">
        <v>0.1</v>
      </c>
      <c r="DM6" s="340"/>
      <c r="DO6" s="344" t="s">
        <v>1442</v>
      </c>
      <c r="DP6" s="282">
        <v>1</v>
      </c>
      <c r="DQ6" s="282">
        <v>0.01</v>
      </c>
      <c r="DR6" s="282" t="s">
        <v>2959</v>
      </c>
      <c r="DT6" s="282" t="s">
        <v>2960</v>
      </c>
      <c r="DU6" s="282">
        <v>0.1</v>
      </c>
      <c r="DV6" s="282">
        <v>0</v>
      </c>
      <c r="DX6" s="282" t="s">
        <v>1518</v>
      </c>
      <c r="DY6" s="282">
        <v>1</v>
      </c>
      <c r="DZ6" s="282">
        <v>0</v>
      </c>
      <c r="EB6" s="283" t="s">
        <v>2961</v>
      </c>
      <c r="EC6" s="282">
        <v>2</v>
      </c>
      <c r="ED6" s="282">
        <v>0.3</v>
      </c>
      <c r="EF6" s="340" t="s">
        <v>2962</v>
      </c>
      <c r="EG6" s="345">
        <v>12</v>
      </c>
      <c r="EH6" s="363">
        <v>55</v>
      </c>
      <c r="EJ6" s="282" t="s">
        <v>2963</v>
      </c>
      <c r="EK6" s="282">
        <v>2</v>
      </c>
      <c r="EL6" s="282">
        <v>0.25</v>
      </c>
      <c r="EM6" s="282">
        <v>100</v>
      </c>
      <c r="EO6" s="346" t="s">
        <v>2964</v>
      </c>
      <c r="EP6" s="346">
        <v>1</v>
      </c>
      <c r="EQ6" s="346">
        <v>1</v>
      </c>
      <c r="ES6" s="346" t="s">
        <v>2965</v>
      </c>
      <c r="ET6" s="345">
        <v>5</v>
      </c>
      <c r="EU6" s="282">
        <v>175</v>
      </c>
      <c r="EW6" s="19" t="s">
        <v>2966</v>
      </c>
      <c r="EX6" s="19">
        <v>1</v>
      </c>
      <c r="EY6" s="282">
        <v>2</v>
      </c>
      <c r="FA6" s="282" t="s">
        <v>2967</v>
      </c>
      <c r="FB6" s="282">
        <v>6</v>
      </c>
      <c r="FC6" s="282">
        <v>15</v>
      </c>
      <c r="FE6" s="282" t="s">
        <v>2968</v>
      </c>
      <c r="FF6" s="282">
        <v>1</v>
      </c>
      <c r="FG6" s="282">
        <v>0</v>
      </c>
      <c r="FI6" s="282" t="s">
        <v>2969</v>
      </c>
      <c r="FJ6" s="282">
        <v>1</v>
      </c>
      <c r="FL6" s="19" t="s">
        <v>2970</v>
      </c>
      <c r="FM6" s="282">
        <v>3</v>
      </c>
      <c r="FO6" s="19" t="s">
        <v>2971</v>
      </c>
      <c r="FP6" s="282">
        <v>1000</v>
      </c>
      <c r="FR6" s="282" t="s">
        <v>2972</v>
      </c>
      <c r="FS6" s="282">
        <v>1</v>
      </c>
      <c r="FT6" s="282">
        <v>0.5</v>
      </c>
      <c r="FV6" s="359" t="str">
        <f t="shared" ca="1" si="4"/>
        <v>Si</v>
      </c>
      <c r="FW6" s="341">
        <f t="shared" ca="1" si="5"/>
        <v>2.4777174260611212</v>
      </c>
      <c r="FX6" s="341">
        <f t="shared" ca="1" si="6"/>
        <v>2.469078180659241</v>
      </c>
      <c r="FY6" s="360">
        <f t="shared" ca="1" si="0"/>
        <v>0</v>
      </c>
      <c r="FZ6" s="361">
        <f t="shared" ca="1" si="1"/>
        <v>0</v>
      </c>
      <c r="GA6" s="361"/>
      <c r="GB6" s="362">
        <f t="shared" ca="1" si="2"/>
        <v>0</v>
      </c>
      <c r="GC6" s="341">
        <f t="shared" ca="1" si="3"/>
        <v>0</v>
      </c>
      <c r="GD6" s="364"/>
      <c r="GE6" s="365"/>
      <c r="GF6" s="340"/>
      <c r="GG6" s="340"/>
      <c r="GH6" s="340"/>
      <c r="GI6" s="340"/>
      <c r="GJ6" s="340"/>
      <c r="GK6" s="340"/>
      <c r="GL6" s="340"/>
      <c r="GM6" s="340"/>
      <c r="GN6" s="337"/>
      <c r="GO6" s="337"/>
      <c r="GP6" s="341">
        <f t="shared" ca="1" si="7"/>
        <v>7.576452356391691</v>
      </c>
      <c r="GQ6" s="341">
        <f t="shared" ca="1" si="8"/>
        <v>129.17888382390612</v>
      </c>
      <c r="GR6" s="341">
        <f t="shared" ca="1" si="9"/>
        <v>76.552182271522383</v>
      </c>
      <c r="GS6" s="341">
        <f t="shared" ca="1" si="10"/>
        <v>41.230991738355698</v>
      </c>
      <c r="GT6" s="341">
        <f t="shared" ca="1" si="11"/>
        <v>55.003409730566567</v>
      </c>
      <c r="GU6" s="337"/>
    </row>
    <row r="7" spans="1:203" ht="72">
      <c r="A7" s="342" t="s">
        <v>2973</v>
      </c>
      <c r="B7" s="283">
        <v>160</v>
      </c>
      <c r="C7" s="283">
        <v>42</v>
      </c>
      <c r="D7" s="283" t="s">
        <v>2974</v>
      </c>
      <c r="E7" s="283">
        <v>150</v>
      </c>
      <c r="F7" s="283">
        <v>5</v>
      </c>
      <c r="G7" s="283">
        <v>2</v>
      </c>
      <c r="H7" s="283" t="s">
        <v>2975</v>
      </c>
      <c r="I7" s="283" t="s">
        <v>2976</v>
      </c>
      <c r="J7" s="283"/>
      <c r="L7" s="282" t="s">
        <v>2977</v>
      </c>
      <c r="M7" s="282">
        <v>4</v>
      </c>
      <c r="N7" s="282">
        <v>0.7</v>
      </c>
      <c r="O7" s="282" t="s">
        <v>9</v>
      </c>
      <c r="Q7" s="357" t="s">
        <v>10</v>
      </c>
      <c r="R7" s="282">
        <v>0.6</v>
      </c>
      <c r="S7" s="282">
        <v>9</v>
      </c>
      <c r="U7" s="282" t="s">
        <v>11</v>
      </c>
      <c r="V7" s="282">
        <v>1</v>
      </c>
      <c r="W7" s="282">
        <v>5</v>
      </c>
      <c r="Y7" s="340" t="s">
        <v>12</v>
      </c>
      <c r="Z7" s="282">
        <v>500</v>
      </c>
      <c r="AA7" s="282">
        <v>10</v>
      </c>
      <c r="AC7" s="340" t="s">
        <v>13</v>
      </c>
      <c r="AD7" s="282">
        <v>15</v>
      </c>
      <c r="AE7" s="282">
        <v>700</v>
      </c>
      <c r="AG7" s="340" t="s">
        <v>14</v>
      </c>
      <c r="AH7" s="282">
        <v>15</v>
      </c>
      <c r="AI7" s="282">
        <v>180</v>
      </c>
      <c r="AK7" s="282" t="s">
        <v>1065</v>
      </c>
      <c r="AL7" s="282">
        <v>30</v>
      </c>
      <c r="AM7" s="282">
        <v>0.5</v>
      </c>
      <c r="AO7" s="282" t="s">
        <v>15</v>
      </c>
      <c r="AP7" s="282">
        <v>6</v>
      </c>
      <c r="AQ7" s="282">
        <v>5</v>
      </c>
      <c r="AR7" s="282" t="s">
        <v>2891</v>
      </c>
      <c r="AT7" s="282" t="s">
        <v>1066</v>
      </c>
      <c r="AU7" s="282">
        <v>14</v>
      </c>
      <c r="AV7" s="282">
        <v>36</v>
      </c>
      <c r="AX7" s="282" t="s">
        <v>2892</v>
      </c>
      <c r="AY7" s="282">
        <v>0.3</v>
      </c>
      <c r="AZ7" s="282">
        <v>0</v>
      </c>
      <c r="BB7" s="282" t="s">
        <v>2893</v>
      </c>
      <c r="BC7" s="282">
        <v>3</v>
      </c>
      <c r="BD7" s="282">
        <v>2</v>
      </c>
      <c r="BE7" s="282">
        <v>2</v>
      </c>
      <c r="BF7" s="282" t="s">
        <v>2889</v>
      </c>
      <c r="BG7" s="282" t="s">
        <v>298</v>
      </c>
      <c r="BI7" s="282" t="s">
        <v>2894</v>
      </c>
      <c r="BJ7" s="282">
        <v>0.1</v>
      </c>
      <c r="BK7" s="282">
        <v>0</v>
      </c>
      <c r="BM7" s="282" t="s">
        <v>2895</v>
      </c>
      <c r="BN7" s="282">
        <v>25</v>
      </c>
      <c r="BO7" s="282">
        <v>5</v>
      </c>
      <c r="BQ7" s="416" t="s">
        <v>1067</v>
      </c>
      <c r="BR7" s="416" t="s">
        <v>1063</v>
      </c>
      <c r="BS7" s="416">
        <v>3</v>
      </c>
      <c r="BT7" s="416" t="s">
        <v>1060</v>
      </c>
      <c r="BU7" s="416" t="s">
        <v>1068</v>
      </c>
      <c r="CA7" s="282" t="s">
        <v>2896</v>
      </c>
      <c r="CB7" s="282">
        <v>1</v>
      </c>
      <c r="CC7" s="282">
        <v>9</v>
      </c>
      <c r="CE7" s="282" t="s">
        <v>2897</v>
      </c>
      <c r="CF7" s="282">
        <v>35</v>
      </c>
      <c r="CG7" s="282">
        <v>200</v>
      </c>
      <c r="CI7" s="282" t="s">
        <v>2898</v>
      </c>
      <c r="CJ7" s="282">
        <v>0.2</v>
      </c>
      <c r="CK7" s="282">
        <v>6</v>
      </c>
      <c r="CM7" s="282" t="s">
        <v>2899</v>
      </c>
      <c r="CN7" s="282">
        <v>0.4</v>
      </c>
      <c r="CO7" s="282">
        <v>0</v>
      </c>
      <c r="CQ7" s="19" t="s">
        <v>2900</v>
      </c>
      <c r="CR7" s="282">
        <v>0.5</v>
      </c>
      <c r="CS7" s="282">
        <v>1</v>
      </c>
      <c r="CU7" s="282" t="s">
        <v>2901</v>
      </c>
      <c r="CV7" s="282">
        <v>10</v>
      </c>
      <c r="CW7" s="282">
        <v>1900</v>
      </c>
      <c r="CY7" s="146" t="s">
        <v>3045</v>
      </c>
      <c r="CZ7" s="282">
        <v>5</v>
      </c>
      <c r="DA7" s="387"/>
      <c r="DB7" s="146" t="s">
        <v>3046</v>
      </c>
      <c r="DD7" s="282" t="s">
        <v>2902</v>
      </c>
      <c r="DE7" s="282">
        <v>100</v>
      </c>
      <c r="DF7" s="282" t="s">
        <v>2415</v>
      </c>
      <c r="DJ7" s="340" t="s">
        <v>2903</v>
      </c>
      <c r="DK7" s="340">
        <v>4</v>
      </c>
      <c r="DL7" s="340">
        <v>0</v>
      </c>
      <c r="DM7" s="340" t="s">
        <v>22</v>
      </c>
      <c r="DO7" s="344" t="s">
        <v>23</v>
      </c>
      <c r="DP7" s="282">
        <v>2</v>
      </c>
      <c r="DQ7" s="282">
        <v>0.01</v>
      </c>
      <c r="DR7" s="282" t="s">
        <v>24</v>
      </c>
      <c r="DT7" s="282" t="s">
        <v>25</v>
      </c>
      <c r="DU7" s="282">
        <v>0.01</v>
      </c>
      <c r="DV7" s="282">
        <v>0</v>
      </c>
      <c r="DX7" s="282" t="s">
        <v>3275</v>
      </c>
      <c r="DY7" s="282">
        <v>1</v>
      </c>
      <c r="DZ7" s="282">
        <v>0</v>
      </c>
      <c r="EB7" s="283" t="s">
        <v>26</v>
      </c>
      <c r="EC7" s="282">
        <v>2</v>
      </c>
      <c r="ED7" s="282">
        <v>0.3</v>
      </c>
      <c r="EF7" s="282" t="s">
        <v>27</v>
      </c>
      <c r="EG7" s="345">
        <v>8</v>
      </c>
      <c r="EH7" s="282">
        <v>7</v>
      </c>
      <c r="EJ7" s="282" t="s">
        <v>28</v>
      </c>
      <c r="EK7" s="282">
        <v>8</v>
      </c>
      <c r="EL7" s="282">
        <v>0.25</v>
      </c>
      <c r="EM7" s="282">
        <v>100</v>
      </c>
      <c r="EO7" s="346" t="s">
        <v>29</v>
      </c>
      <c r="EP7" s="346">
        <v>0.3</v>
      </c>
      <c r="EQ7" s="346">
        <v>0</v>
      </c>
      <c r="ES7" s="346" t="s">
        <v>1766</v>
      </c>
      <c r="ET7" s="345">
        <v>3</v>
      </c>
      <c r="EU7" s="282">
        <v>85</v>
      </c>
      <c r="EW7" s="19" t="s">
        <v>1767</v>
      </c>
      <c r="EX7" s="19">
        <v>1</v>
      </c>
      <c r="EY7" s="282">
        <v>5</v>
      </c>
      <c r="FA7" s="282" t="s">
        <v>1768</v>
      </c>
      <c r="FB7" s="282">
        <v>4</v>
      </c>
      <c r="FC7" s="282">
        <v>15</v>
      </c>
      <c r="FE7" s="282" t="s">
        <v>2886</v>
      </c>
      <c r="FF7" s="282">
        <v>1</v>
      </c>
      <c r="FG7" s="282">
        <v>4</v>
      </c>
      <c r="FI7" s="282" t="s">
        <v>1769</v>
      </c>
      <c r="FJ7" s="282">
        <v>8</v>
      </c>
      <c r="FL7" s="19" t="s">
        <v>1770</v>
      </c>
      <c r="FM7" s="282">
        <v>1</v>
      </c>
      <c r="FO7" s="19" t="s">
        <v>1771</v>
      </c>
      <c r="FP7" s="282">
        <v>2500</v>
      </c>
      <c r="FR7" s="282" t="s">
        <v>1772</v>
      </c>
      <c r="FS7" s="282">
        <v>1</v>
      </c>
      <c r="FT7" s="282">
        <v>0</v>
      </c>
      <c r="FV7" s="359" t="str">
        <f t="shared" ca="1" si="4"/>
        <v>Si</v>
      </c>
      <c r="FW7" s="341">
        <f t="shared" ca="1" si="5"/>
        <v>2.6653275504767628</v>
      </c>
      <c r="FX7" s="341">
        <f t="shared" ca="1" si="6"/>
        <v>7.943217705750623</v>
      </c>
      <c r="FY7" s="360">
        <f t="shared" ca="1" si="0"/>
        <v>0</v>
      </c>
      <c r="FZ7" s="361">
        <f t="shared" ca="1" si="1"/>
        <v>0</v>
      </c>
      <c r="GA7" s="361"/>
      <c r="GB7" s="362">
        <f t="shared" ca="1" si="2"/>
        <v>0</v>
      </c>
      <c r="GC7" s="341">
        <f t="shared" ca="1" si="3"/>
        <v>0</v>
      </c>
      <c r="GD7" s="364"/>
      <c r="GE7" s="340"/>
      <c r="GF7" s="340"/>
      <c r="GG7" s="340"/>
      <c r="GH7" s="340"/>
      <c r="GI7" s="340"/>
      <c r="GJ7" s="340"/>
      <c r="GK7" s="340"/>
      <c r="GL7" s="340"/>
      <c r="GM7" s="340"/>
      <c r="GN7" s="337"/>
      <c r="GO7" s="337"/>
      <c r="GP7" s="341">
        <f t="shared" ca="1" si="7"/>
        <v>2.8262475558815536</v>
      </c>
      <c r="GQ7" s="341">
        <f t="shared" ca="1" si="8"/>
        <v>173.80031567985151</v>
      </c>
      <c r="GR7" s="341">
        <f t="shared" ca="1" si="9"/>
        <v>140.99275975237791</v>
      </c>
      <c r="GS7" s="341">
        <f t="shared" ca="1" si="10"/>
        <v>19.49590832003949</v>
      </c>
      <c r="GT7" s="341">
        <f t="shared" ca="1" si="11"/>
        <v>50.940795733608063</v>
      </c>
      <c r="GU7" s="337"/>
    </row>
    <row r="8" spans="1:203" ht="48">
      <c r="A8" s="342" t="s">
        <v>1773</v>
      </c>
      <c r="B8" s="342">
        <v>118</v>
      </c>
      <c r="C8" s="283">
        <v>4.5</v>
      </c>
      <c r="D8" s="283">
        <v>5.56</v>
      </c>
      <c r="E8" s="283">
        <v>60</v>
      </c>
      <c r="F8" s="283">
        <v>10</v>
      </c>
      <c r="G8" s="283">
        <v>2</v>
      </c>
      <c r="H8" s="283" t="s">
        <v>1848</v>
      </c>
      <c r="I8" s="283" t="s">
        <v>1774</v>
      </c>
      <c r="J8" s="283"/>
      <c r="L8" s="282" t="s">
        <v>1775</v>
      </c>
      <c r="M8" s="282">
        <v>3</v>
      </c>
      <c r="N8" s="282">
        <v>0.7</v>
      </c>
      <c r="O8" s="282" t="s">
        <v>1776</v>
      </c>
      <c r="Q8" s="282" t="s">
        <v>1777</v>
      </c>
      <c r="R8" s="282">
        <v>0.02</v>
      </c>
      <c r="S8" s="282">
        <v>0</v>
      </c>
      <c r="U8" s="282" t="s">
        <v>1359</v>
      </c>
      <c r="V8" s="282">
        <v>5</v>
      </c>
      <c r="W8" s="282">
        <v>8</v>
      </c>
      <c r="Y8" s="340" t="s">
        <v>3426</v>
      </c>
      <c r="Z8" s="282">
        <v>3</v>
      </c>
      <c r="AA8" s="282">
        <v>0.5</v>
      </c>
      <c r="AC8" s="340" t="s">
        <v>3427</v>
      </c>
      <c r="AD8" s="282">
        <v>125</v>
      </c>
      <c r="AE8" s="282">
        <v>2000</v>
      </c>
      <c r="AG8" s="282" t="s">
        <v>3428</v>
      </c>
      <c r="AH8" s="282">
        <v>0.2</v>
      </c>
      <c r="AI8" s="282">
        <v>0.3</v>
      </c>
      <c r="AK8" s="357" t="s">
        <v>3429</v>
      </c>
      <c r="AL8" s="282">
        <v>1</v>
      </c>
      <c r="AM8" s="282">
        <v>3</v>
      </c>
      <c r="AO8" s="282" t="s">
        <v>3430</v>
      </c>
      <c r="AP8" s="282">
        <v>6</v>
      </c>
      <c r="AQ8" s="282">
        <v>2</v>
      </c>
      <c r="AR8" s="282" t="s">
        <v>3431</v>
      </c>
      <c r="AT8" s="282" t="s">
        <v>3432</v>
      </c>
      <c r="AU8" s="282">
        <v>0.4</v>
      </c>
      <c r="AV8" s="282">
        <v>0.5</v>
      </c>
      <c r="AX8" s="282" t="s">
        <v>3433</v>
      </c>
      <c r="AY8" s="282">
        <v>10</v>
      </c>
      <c r="AZ8" s="282">
        <v>0</v>
      </c>
      <c r="BB8" s="282" t="s">
        <v>3434</v>
      </c>
      <c r="BC8" s="282">
        <v>6</v>
      </c>
      <c r="BD8" s="282">
        <v>3</v>
      </c>
      <c r="BE8" s="282">
        <v>2</v>
      </c>
      <c r="BF8" s="282" t="s">
        <v>3435</v>
      </c>
      <c r="BG8" s="282" t="s">
        <v>298</v>
      </c>
      <c r="BI8" s="282" t="s">
        <v>3436</v>
      </c>
      <c r="BJ8" s="282">
        <v>0.3</v>
      </c>
      <c r="BK8" s="282">
        <v>0</v>
      </c>
      <c r="BM8" s="282" t="s">
        <v>1069</v>
      </c>
      <c r="BN8" s="282">
        <v>0.2</v>
      </c>
      <c r="BO8" s="282">
        <v>0</v>
      </c>
      <c r="BQ8" s="416" t="s">
        <v>1070</v>
      </c>
      <c r="BR8" s="416" t="s">
        <v>1063</v>
      </c>
      <c r="BS8" s="416">
        <v>3</v>
      </c>
      <c r="BT8" s="416" t="s">
        <v>1060</v>
      </c>
      <c r="BU8" s="416" t="s">
        <v>1071</v>
      </c>
      <c r="CA8" s="282" t="s">
        <v>3437</v>
      </c>
      <c r="CB8" s="282">
        <v>1</v>
      </c>
      <c r="CC8" s="282">
        <v>0</v>
      </c>
      <c r="CE8" s="282" t="s">
        <v>3438</v>
      </c>
      <c r="CF8" s="282">
        <v>1</v>
      </c>
      <c r="CG8" s="282">
        <v>0</v>
      </c>
      <c r="CI8" s="282" t="s">
        <v>3439</v>
      </c>
      <c r="CJ8" s="282">
        <v>0.2</v>
      </c>
      <c r="CK8" s="282">
        <v>0</v>
      </c>
      <c r="CM8" s="282" t="s">
        <v>3440</v>
      </c>
      <c r="CN8" s="282">
        <v>0.2</v>
      </c>
      <c r="CO8" s="282">
        <v>0</v>
      </c>
      <c r="CQ8" s="19" t="s">
        <v>3441</v>
      </c>
      <c r="CR8" s="282">
        <v>0.01</v>
      </c>
      <c r="CS8" s="282">
        <v>1</v>
      </c>
      <c r="CU8" s="282" t="s">
        <v>3442</v>
      </c>
      <c r="CV8" s="282">
        <v>5</v>
      </c>
      <c r="CW8" s="282">
        <v>1250</v>
      </c>
      <c r="CY8" s="146" t="s">
        <v>3047</v>
      </c>
      <c r="CZ8" s="282">
        <v>5</v>
      </c>
      <c r="DA8" s="387"/>
      <c r="DB8" s="146" t="s">
        <v>3048</v>
      </c>
      <c r="DD8" s="282" t="s">
        <v>3443</v>
      </c>
      <c r="DE8" s="282">
        <v>220</v>
      </c>
      <c r="DF8" s="282">
        <v>30</v>
      </c>
      <c r="DG8" s="282">
        <v>3000</v>
      </c>
      <c r="DH8" s="282">
        <v>38</v>
      </c>
      <c r="DJ8" s="340" t="s">
        <v>3444</v>
      </c>
      <c r="DK8" s="340">
        <v>10</v>
      </c>
      <c r="DL8" s="340">
        <v>0</v>
      </c>
      <c r="DM8" s="340" t="s">
        <v>22</v>
      </c>
      <c r="DO8" s="344" t="s">
        <v>3445</v>
      </c>
      <c r="DP8" s="282">
        <v>1</v>
      </c>
      <c r="DQ8" s="282">
        <v>1.4999999999999999E-2</v>
      </c>
      <c r="DT8" s="282" t="s">
        <v>3446</v>
      </c>
      <c r="DU8" s="282">
        <v>0.01</v>
      </c>
      <c r="DV8" s="282">
        <v>0</v>
      </c>
      <c r="DX8" s="282" t="s">
        <v>1525</v>
      </c>
      <c r="DY8" s="282">
        <v>1</v>
      </c>
      <c r="DZ8" s="282">
        <v>0</v>
      </c>
      <c r="EB8" s="283" t="s">
        <v>3447</v>
      </c>
      <c r="EC8" s="282">
        <v>2</v>
      </c>
      <c r="ED8" s="282">
        <v>0.3</v>
      </c>
      <c r="EF8" s="340" t="s">
        <v>977</v>
      </c>
      <c r="EG8" s="345">
        <v>15</v>
      </c>
      <c r="EH8" s="363">
        <v>30</v>
      </c>
      <c r="EJ8" s="282" t="s">
        <v>978</v>
      </c>
      <c r="EK8" s="282">
        <v>0.4</v>
      </c>
      <c r="EL8" s="282">
        <v>0.25</v>
      </c>
      <c r="EM8" s="282">
        <v>60</v>
      </c>
      <c r="EO8" s="346" t="s">
        <v>979</v>
      </c>
      <c r="EP8" s="346">
        <v>0.5</v>
      </c>
      <c r="EQ8" s="346">
        <v>0</v>
      </c>
      <c r="ES8" s="346" t="s">
        <v>980</v>
      </c>
      <c r="ET8" s="345">
        <v>4</v>
      </c>
      <c r="EU8" s="282">
        <v>85</v>
      </c>
      <c r="EW8" s="19" t="s">
        <v>981</v>
      </c>
      <c r="EX8" s="19">
        <v>0.5</v>
      </c>
      <c r="EY8" s="282">
        <v>12</v>
      </c>
      <c r="FA8" s="282" t="s">
        <v>982</v>
      </c>
      <c r="FB8" s="349">
        <v>3500</v>
      </c>
      <c r="FC8" s="349">
        <v>1000</v>
      </c>
      <c r="FE8" s="282" t="s">
        <v>983</v>
      </c>
      <c r="FI8" s="282" t="s">
        <v>984</v>
      </c>
      <c r="FJ8" s="282">
        <v>4</v>
      </c>
      <c r="FL8" s="19" t="s">
        <v>985</v>
      </c>
      <c r="FM8" s="282">
        <v>1</v>
      </c>
      <c r="FO8" s="19" t="s">
        <v>986</v>
      </c>
      <c r="FP8" s="282">
        <v>3500</v>
      </c>
      <c r="FR8" s="282" t="s">
        <v>2818</v>
      </c>
      <c r="FS8" s="282">
        <v>20</v>
      </c>
      <c r="FT8" s="282">
        <v>50</v>
      </c>
      <c r="FV8" s="359" t="str">
        <f t="shared" ca="1" si="4"/>
        <v>No</v>
      </c>
      <c r="FW8" s="341" t="str">
        <f t="shared" ca="1" si="5"/>
        <v/>
      </c>
      <c r="FX8" s="341">
        <f t="shared" ca="1" si="6"/>
        <v>7.7938981693973401</v>
      </c>
      <c r="FY8" s="360">
        <f t="shared" ca="1" si="0"/>
        <v>0</v>
      </c>
      <c r="FZ8" s="361">
        <f t="shared" ca="1" si="1"/>
        <v>0</v>
      </c>
      <c r="GA8" s="361"/>
      <c r="GB8" s="362">
        <f t="shared" ca="1" si="2"/>
        <v>0</v>
      </c>
      <c r="GC8" s="341">
        <f t="shared" ca="1" si="3"/>
        <v>0</v>
      </c>
      <c r="GD8" s="364"/>
      <c r="GE8" s="340"/>
      <c r="GF8" s="340"/>
      <c r="GG8" s="340"/>
      <c r="GH8" s="340"/>
      <c r="GI8" s="340"/>
      <c r="GJ8" s="340"/>
      <c r="GK8" s="340"/>
      <c r="GL8" s="340"/>
      <c r="GM8" s="340"/>
      <c r="GN8" s="337"/>
      <c r="GO8" s="337"/>
      <c r="GP8" s="341">
        <f t="shared" ca="1" si="7"/>
        <v>11.165234529212594</v>
      </c>
      <c r="GQ8" s="341">
        <f t="shared" ca="1" si="8"/>
        <v>155.22093402172169</v>
      </c>
      <c r="GR8" s="341">
        <f t="shared" ca="1" si="9"/>
        <v>162.2532992484314</v>
      </c>
      <c r="GS8" s="341">
        <f t="shared" ca="1" si="10"/>
        <v>40.566551257671136</v>
      </c>
      <c r="GT8" s="341">
        <f t="shared" ca="1" si="11"/>
        <v>56.457496552552925</v>
      </c>
      <c r="GU8" s="337"/>
    </row>
    <row r="9" spans="1:203" ht="72">
      <c r="A9" s="342" t="s">
        <v>2819</v>
      </c>
      <c r="B9" s="342">
        <v>2450</v>
      </c>
      <c r="C9" s="283">
        <v>24</v>
      </c>
      <c r="D9" s="283">
        <v>7.62</v>
      </c>
      <c r="E9" s="283">
        <v>90</v>
      </c>
      <c r="F9" s="283">
        <v>100</v>
      </c>
      <c r="G9" s="283">
        <v>10</v>
      </c>
      <c r="H9" s="283" t="s">
        <v>2975</v>
      </c>
      <c r="I9" s="283" t="s">
        <v>1849</v>
      </c>
      <c r="J9" s="283"/>
      <c r="L9" s="282" t="s">
        <v>2820</v>
      </c>
      <c r="M9" s="282">
        <v>0.5</v>
      </c>
      <c r="N9" s="282">
        <v>0</v>
      </c>
      <c r="O9" s="282" t="s">
        <v>2821</v>
      </c>
      <c r="Q9" s="340" t="s">
        <v>2822</v>
      </c>
      <c r="R9" s="282">
        <v>2</v>
      </c>
      <c r="S9" s="282">
        <v>45</v>
      </c>
      <c r="U9" s="282" t="s">
        <v>2823</v>
      </c>
      <c r="V9" s="282">
        <v>1</v>
      </c>
      <c r="W9" s="282">
        <v>1</v>
      </c>
      <c r="Y9" s="340" t="s">
        <v>896</v>
      </c>
      <c r="Z9" s="282">
        <v>5</v>
      </c>
      <c r="AA9" s="282">
        <v>5</v>
      </c>
      <c r="AG9" s="340" t="s">
        <v>309</v>
      </c>
      <c r="AH9" s="282">
        <v>10</v>
      </c>
      <c r="AI9" s="282">
        <v>6</v>
      </c>
      <c r="AK9" s="282" t="s">
        <v>310</v>
      </c>
      <c r="AL9" s="282">
        <v>2</v>
      </c>
      <c r="AM9" s="282">
        <v>0.5</v>
      </c>
      <c r="AO9" s="282" t="s">
        <v>311</v>
      </c>
      <c r="AP9" s="282">
        <v>6</v>
      </c>
      <c r="AQ9" s="282">
        <v>3</v>
      </c>
      <c r="AR9" s="282" t="s">
        <v>312</v>
      </c>
      <c r="AT9" s="282" t="s">
        <v>1072</v>
      </c>
      <c r="AU9" s="282">
        <v>5</v>
      </c>
      <c r="AV9" s="282">
        <v>7.5</v>
      </c>
      <c r="AX9" s="282" t="s">
        <v>313</v>
      </c>
      <c r="AY9" s="282">
        <v>18</v>
      </c>
      <c r="AZ9" s="282">
        <v>0.5</v>
      </c>
      <c r="BB9" s="282" t="s">
        <v>314</v>
      </c>
      <c r="BC9" s="282">
        <v>20</v>
      </c>
      <c r="BD9" s="282">
        <v>12</v>
      </c>
      <c r="BE9" s="282">
        <v>12</v>
      </c>
      <c r="BF9" s="282" t="s">
        <v>2889</v>
      </c>
      <c r="BG9" s="282" t="s">
        <v>1979</v>
      </c>
      <c r="BI9" s="282" t="s">
        <v>315</v>
      </c>
      <c r="BJ9" s="282">
        <v>0.01</v>
      </c>
      <c r="BK9" s="282">
        <v>0</v>
      </c>
      <c r="BM9" s="282" t="s">
        <v>1474</v>
      </c>
      <c r="BN9" s="282">
        <v>2500</v>
      </c>
      <c r="BO9" s="282">
        <v>0.5</v>
      </c>
      <c r="BQ9" s="416" t="s">
        <v>1475</v>
      </c>
      <c r="BR9" s="416" t="s">
        <v>1063</v>
      </c>
      <c r="BS9" s="416">
        <v>5</v>
      </c>
      <c r="BT9" s="416" t="s">
        <v>1060</v>
      </c>
      <c r="BU9" s="416" t="s">
        <v>965</v>
      </c>
      <c r="CA9" s="282" t="s">
        <v>316</v>
      </c>
      <c r="CB9" s="282">
        <v>4</v>
      </c>
      <c r="CC9" s="282">
        <v>1</v>
      </c>
      <c r="CE9" s="282" t="s">
        <v>317</v>
      </c>
      <c r="CF9" s="282">
        <v>0.01</v>
      </c>
      <c r="CG9" s="282">
        <v>0</v>
      </c>
      <c r="CI9" s="282" t="s">
        <v>318</v>
      </c>
      <c r="CJ9" s="282">
        <v>1</v>
      </c>
      <c r="CK9" s="282">
        <v>3</v>
      </c>
      <c r="CM9" s="282" t="s">
        <v>319</v>
      </c>
      <c r="CN9" s="282">
        <v>0.01</v>
      </c>
      <c r="CO9" s="282">
        <v>0</v>
      </c>
      <c r="CQ9" s="19" t="s">
        <v>320</v>
      </c>
      <c r="CR9" s="282">
        <v>1</v>
      </c>
      <c r="CS9" s="282">
        <v>1000</v>
      </c>
      <c r="CU9" s="282" t="s">
        <v>2046</v>
      </c>
      <c r="CV9" s="282">
        <v>5</v>
      </c>
      <c r="CW9" s="282">
        <v>1250</v>
      </c>
      <c r="CY9" s="146" t="s">
        <v>3049</v>
      </c>
      <c r="CZ9" s="282">
        <v>18</v>
      </c>
      <c r="DA9" s="388" t="s">
        <v>3050</v>
      </c>
      <c r="DB9" s="146" t="s">
        <v>3051</v>
      </c>
      <c r="DD9" s="282" t="s">
        <v>17</v>
      </c>
      <c r="DE9" s="282">
        <v>100</v>
      </c>
      <c r="DF9" s="282">
        <v>30</v>
      </c>
      <c r="DG9" s="282">
        <v>3000</v>
      </c>
      <c r="DH9" s="282">
        <v>26</v>
      </c>
      <c r="DJ9" s="340" t="s">
        <v>18</v>
      </c>
      <c r="DK9" s="340">
        <v>8</v>
      </c>
      <c r="DL9" s="340">
        <v>0.1</v>
      </c>
      <c r="DM9" s="340"/>
      <c r="DN9" s="366"/>
      <c r="DO9" s="344" t="s">
        <v>19</v>
      </c>
      <c r="DP9" s="282">
        <v>1</v>
      </c>
      <c r="DQ9" s="282">
        <v>0.01</v>
      </c>
      <c r="DT9" s="282" t="s">
        <v>20</v>
      </c>
      <c r="DU9" s="282">
        <v>3</v>
      </c>
      <c r="DV9" s="282">
        <v>3.5</v>
      </c>
      <c r="DX9" s="282" t="s">
        <v>1515</v>
      </c>
      <c r="DY9" s="282">
        <v>1</v>
      </c>
      <c r="DZ9" s="282">
        <v>0</v>
      </c>
      <c r="EB9" s="283" t="s">
        <v>21</v>
      </c>
      <c r="EC9" s="282">
        <v>2</v>
      </c>
      <c r="ED9" s="282">
        <v>0.3</v>
      </c>
      <c r="EE9" s="367"/>
      <c r="EF9" s="282" t="s">
        <v>977</v>
      </c>
      <c r="EG9" s="345">
        <v>18</v>
      </c>
      <c r="EH9" s="363">
        <v>35</v>
      </c>
      <c r="EJ9" s="282" t="s">
        <v>1903</v>
      </c>
      <c r="EK9" s="282">
        <v>1</v>
      </c>
      <c r="EL9" s="282">
        <v>0.25</v>
      </c>
      <c r="EM9" s="282">
        <v>160</v>
      </c>
      <c r="EN9" s="367"/>
      <c r="EO9" s="346" t="s">
        <v>1904</v>
      </c>
      <c r="EP9" s="346">
        <v>0.05</v>
      </c>
      <c r="EQ9" s="346">
        <v>0</v>
      </c>
      <c r="ER9" s="367"/>
      <c r="ES9" s="346" t="s">
        <v>1443</v>
      </c>
      <c r="ET9" s="282">
        <v>1</v>
      </c>
      <c r="EU9" s="282" t="s">
        <v>1444</v>
      </c>
      <c r="EW9" s="19" t="s">
        <v>1445</v>
      </c>
      <c r="EX9" s="19">
        <v>0.5</v>
      </c>
      <c r="EY9" s="282">
        <v>0.1</v>
      </c>
      <c r="FA9" s="282" t="s">
        <v>1446</v>
      </c>
      <c r="FB9" s="349">
        <v>7000</v>
      </c>
      <c r="FC9" s="349">
        <v>5000</v>
      </c>
      <c r="FE9" s="282" t="s">
        <v>1447</v>
      </c>
      <c r="FF9" s="282">
        <v>25</v>
      </c>
      <c r="FI9" s="282" t="s">
        <v>1448</v>
      </c>
      <c r="FJ9" s="282">
        <v>4</v>
      </c>
      <c r="FL9" s="19" t="s">
        <v>1614</v>
      </c>
      <c r="FM9" s="282">
        <v>1</v>
      </c>
      <c r="FO9" s="19" t="s">
        <v>2359</v>
      </c>
      <c r="FP9" s="282">
        <v>2500</v>
      </c>
      <c r="FR9" s="282" t="s">
        <v>88</v>
      </c>
      <c r="FS9" s="282">
        <v>0.01</v>
      </c>
      <c r="FT9" s="282">
        <v>0</v>
      </c>
      <c r="FV9" s="359" t="str">
        <f t="shared" ca="1" si="4"/>
        <v>No</v>
      </c>
      <c r="FW9" s="341" t="str">
        <f t="shared" ca="1" si="5"/>
        <v/>
      </c>
      <c r="FX9" s="341">
        <f t="shared" ca="1" si="6"/>
        <v>11.326029321834683</v>
      </c>
      <c r="FY9" s="360">
        <f t="shared" ca="1" si="0"/>
        <v>0</v>
      </c>
      <c r="FZ9" s="361">
        <f t="shared" ca="1" si="1"/>
        <v>0</v>
      </c>
      <c r="GA9" s="361"/>
      <c r="GB9" s="362">
        <f t="shared" ca="1" si="2"/>
        <v>0</v>
      </c>
      <c r="GC9" s="341">
        <f t="shared" ca="1" si="3"/>
        <v>0</v>
      </c>
      <c r="GD9" s="364"/>
      <c r="GE9" s="365"/>
      <c r="GF9" s="340"/>
      <c r="GG9" s="340"/>
      <c r="GH9" s="340"/>
      <c r="GI9" s="340"/>
      <c r="GJ9" s="340"/>
      <c r="GK9" s="340"/>
      <c r="GL9" s="340"/>
      <c r="GM9" s="340"/>
      <c r="GN9" s="337"/>
      <c r="GO9" s="337"/>
      <c r="GP9" s="341">
        <f t="shared" ca="1" si="7"/>
        <v>16.229306019415311</v>
      </c>
      <c r="GQ9" s="341">
        <f t="shared" ca="1" si="8"/>
        <v>173.29915528657517</v>
      </c>
      <c r="GR9" s="341">
        <f t="shared" ca="1" si="9"/>
        <v>203.09112897983573</v>
      </c>
      <c r="GS9" s="341">
        <f t="shared" ca="1" si="10"/>
        <v>23.752055858934074</v>
      </c>
      <c r="GT9" s="341">
        <f t="shared" ca="1" si="11"/>
        <v>63.090176511247215</v>
      </c>
      <c r="GU9" s="337"/>
    </row>
    <row r="10" spans="1:203" ht="89.25">
      <c r="A10" s="283" t="s">
        <v>89</v>
      </c>
      <c r="B10" s="283">
        <v>115</v>
      </c>
      <c r="C10" s="283">
        <v>4.5</v>
      </c>
      <c r="D10" s="283" t="s">
        <v>90</v>
      </c>
      <c r="E10" s="283">
        <v>50</v>
      </c>
      <c r="F10" s="283">
        <v>10</v>
      </c>
      <c r="G10" s="283">
        <v>2</v>
      </c>
      <c r="H10" s="283" t="s">
        <v>1848</v>
      </c>
      <c r="I10" s="283" t="s">
        <v>91</v>
      </c>
      <c r="J10" s="283"/>
      <c r="L10" s="282" t="s">
        <v>92</v>
      </c>
      <c r="M10" s="282">
        <v>2</v>
      </c>
      <c r="N10" s="282">
        <v>0</v>
      </c>
      <c r="O10" s="282" t="s">
        <v>93</v>
      </c>
      <c r="U10" s="282" t="s">
        <v>94</v>
      </c>
      <c r="V10" s="282">
        <v>20</v>
      </c>
      <c r="W10" s="282">
        <v>1</v>
      </c>
      <c r="Y10" s="340" t="s">
        <v>2036</v>
      </c>
      <c r="Z10" s="282">
        <v>200</v>
      </c>
      <c r="AA10" s="282">
        <v>5</v>
      </c>
      <c r="AG10" s="340" t="s">
        <v>2037</v>
      </c>
      <c r="AH10" s="282">
        <v>30</v>
      </c>
      <c r="AI10" s="282">
        <v>20</v>
      </c>
      <c r="AK10" s="282" t="s">
        <v>2038</v>
      </c>
      <c r="AL10" s="282">
        <v>30</v>
      </c>
      <c r="AM10" s="282">
        <v>3</v>
      </c>
      <c r="AT10" s="282" t="s">
        <v>966</v>
      </c>
      <c r="AU10" s="282">
        <v>1</v>
      </c>
      <c r="AV10" s="282">
        <v>2</v>
      </c>
      <c r="AX10" s="282" t="s">
        <v>2039</v>
      </c>
      <c r="AY10" s="282">
        <v>0.1</v>
      </c>
      <c r="AZ10" s="282">
        <v>0.2</v>
      </c>
      <c r="BB10" s="282" t="s">
        <v>2040</v>
      </c>
      <c r="BC10" s="282">
        <v>2</v>
      </c>
      <c r="BD10" s="282">
        <v>1.4</v>
      </c>
      <c r="BE10" s="282">
        <v>1</v>
      </c>
      <c r="BF10" s="282" t="s">
        <v>2889</v>
      </c>
      <c r="BG10" s="282" t="s">
        <v>1432</v>
      </c>
      <c r="BI10" s="282" t="s">
        <v>2041</v>
      </c>
      <c r="BJ10" s="282">
        <v>0.09</v>
      </c>
      <c r="BK10" s="282">
        <v>0</v>
      </c>
      <c r="BM10" s="282" t="s">
        <v>2421</v>
      </c>
      <c r="BN10" s="282">
        <v>3000</v>
      </c>
      <c r="BO10" s="282">
        <v>0.5</v>
      </c>
      <c r="BQ10" s="416" t="s">
        <v>2422</v>
      </c>
      <c r="BR10" s="416">
        <v>10</v>
      </c>
      <c r="BS10" s="416">
        <v>3</v>
      </c>
      <c r="BT10" s="416" t="s">
        <v>2423</v>
      </c>
      <c r="BU10" s="416" t="s">
        <v>2824</v>
      </c>
      <c r="CE10" s="357" t="s">
        <v>2042</v>
      </c>
      <c r="CF10" s="282">
        <v>1</v>
      </c>
      <c r="CG10" s="282">
        <v>7</v>
      </c>
      <c r="CI10" s="282" t="s">
        <v>2043</v>
      </c>
      <c r="CJ10" s="282">
        <v>1</v>
      </c>
      <c r="CK10" s="282">
        <v>8</v>
      </c>
      <c r="CM10" s="282" t="s">
        <v>2044</v>
      </c>
      <c r="CN10" s="282">
        <v>2</v>
      </c>
      <c r="CO10" s="282">
        <v>0.2</v>
      </c>
      <c r="CQ10" s="19" t="s">
        <v>2045</v>
      </c>
      <c r="CR10" s="282">
        <v>0.01</v>
      </c>
      <c r="CS10" s="282">
        <v>1</v>
      </c>
      <c r="CU10" s="282" t="s">
        <v>774</v>
      </c>
      <c r="CV10" s="282">
        <v>5</v>
      </c>
      <c r="CW10" s="282">
        <v>1250</v>
      </c>
      <c r="CY10" s="146" t="s">
        <v>3052</v>
      </c>
      <c r="CZ10" s="282">
        <v>5</v>
      </c>
      <c r="DB10" s="146" t="s">
        <v>61</v>
      </c>
      <c r="DD10" s="282" t="s">
        <v>2047</v>
      </c>
      <c r="DE10" s="282">
        <v>1</v>
      </c>
      <c r="DF10" s="282" t="s">
        <v>2415</v>
      </c>
      <c r="DJ10" s="368" t="s">
        <v>2048</v>
      </c>
      <c r="DK10" s="340">
        <v>0.15</v>
      </c>
      <c r="DL10" s="340">
        <v>0.5</v>
      </c>
      <c r="DM10" s="340"/>
      <c r="DN10" s="366"/>
      <c r="DO10" s="344" t="s">
        <v>2049</v>
      </c>
      <c r="DP10" s="282">
        <v>1</v>
      </c>
      <c r="DQ10" s="282">
        <v>0.02</v>
      </c>
      <c r="DT10" s="282" t="s">
        <v>2050</v>
      </c>
      <c r="DU10" s="282">
        <v>0.01</v>
      </c>
      <c r="DV10" s="282">
        <v>0</v>
      </c>
      <c r="DX10" s="282" t="s">
        <v>2051</v>
      </c>
      <c r="DY10" s="282">
        <v>1</v>
      </c>
      <c r="DZ10" s="282">
        <v>0</v>
      </c>
      <c r="EB10" s="283" t="s">
        <v>2052</v>
      </c>
      <c r="EC10" s="282">
        <v>2</v>
      </c>
      <c r="ED10" s="282">
        <v>0.3</v>
      </c>
      <c r="EE10" s="367"/>
      <c r="EF10" s="340" t="s">
        <v>2053</v>
      </c>
      <c r="EG10" s="345">
        <v>17</v>
      </c>
      <c r="EH10" s="363">
        <v>25</v>
      </c>
      <c r="EJ10" s="340" t="s">
        <v>507</v>
      </c>
      <c r="EK10" s="282">
        <v>20</v>
      </c>
      <c r="EL10" s="282">
        <v>5</v>
      </c>
      <c r="EN10" s="367"/>
      <c r="EO10" s="346" t="s">
        <v>508</v>
      </c>
      <c r="EP10" s="346">
        <v>0.03</v>
      </c>
      <c r="EQ10" s="346">
        <v>1</v>
      </c>
      <c r="ER10" s="367"/>
      <c r="ES10" s="346" t="s">
        <v>509</v>
      </c>
      <c r="ET10" s="345">
        <v>4</v>
      </c>
      <c r="EU10" s="282">
        <v>150</v>
      </c>
      <c r="EW10" s="19" t="s">
        <v>510</v>
      </c>
      <c r="EX10" s="19">
        <v>1</v>
      </c>
      <c r="EY10" s="282">
        <v>0</v>
      </c>
      <c r="FA10" s="282" t="s">
        <v>511</v>
      </c>
      <c r="FB10" s="282">
        <v>14000</v>
      </c>
      <c r="FC10" s="282">
        <v>25000</v>
      </c>
      <c r="FE10" s="340" t="s">
        <v>512</v>
      </c>
      <c r="FF10" s="282">
        <v>3</v>
      </c>
      <c r="FG10" s="282">
        <v>20</v>
      </c>
      <c r="FL10" s="19" t="s">
        <v>513</v>
      </c>
      <c r="FM10" s="282">
        <v>1</v>
      </c>
      <c r="FO10" s="19" t="s">
        <v>2362</v>
      </c>
      <c r="FP10" s="282">
        <v>2500</v>
      </c>
      <c r="FR10" s="282" t="s">
        <v>514</v>
      </c>
      <c r="FS10" s="282">
        <v>0.01</v>
      </c>
      <c r="FT10" s="282">
        <v>0</v>
      </c>
      <c r="FV10" s="359" t="str">
        <f t="shared" ca="1" si="4"/>
        <v>No</v>
      </c>
      <c r="FW10" s="341" t="str">
        <f t="shared" ca="1" si="5"/>
        <v/>
      </c>
      <c r="FX10" s="341">
        <f t="shared" ca="1" si="6"/>
        <v>6.6989517762394586</v>
      </c>
      <c r="FY10" s="360">
        <f t="shared" ca="1" si="0"/>
        <v>0</v>
      </c>
      <c r="FZ10" s="361">
        <f t="shared" ca="1" si="1"/>
        <v>0</v>
      </c>
      <c r="GA10" s="361"/>
      <c r="GB10" s="362">
        <f t="shared" ca="1" si="2"/>
        <v>0</v>
      </c>
      <c r="GC10" s="341">
        <f t="shared" ca="1" si="3"/>
        <v>0</v>
      </c>
      <c r="GD10" s="364"/>
      <c r="GE10" s="365"/>
      <c r="GF10" s="340"/>
      <c r="GG10" s="340"/>
      <c r="GH10" s="340"/>
      <c r="GI10" s="340"/>
      <c r="GJ10" s="340"/>
      <c r="GK10" s="340"/>
      <c r="GL10" s="340"/>
      <c r="GM10" s="340"/>
      <c r="GN10" s="337"/>
      <c r="GO10" s="337"/>
      <c r="GP10" s="341">
        <f t="shared" ca="1" si="7"/>
        <v>19.108517429709575</v>
      </c>
      <c r="GQ10" s="341">
        <f t="shared" ca="1" si="8"/>
        <v>156.04644978149497</v>
      </c>
      <c r="GR10" s="341">
        <f t="shared" ca="1" si="9"/>
        <v>133.26651891037227</v>
      </c>
      <c r="GS10" s="341">
        <f t="shared" ca="1" si="10"/>
        <v>44.784485390598562</v>
      </c>
      <c r="GT10" s="341">
        <f t="shared" ca="1" si="11"/>
        <v>52.197840976429553</v>
      </c>
      <c r="GU10" s="337"/>
    </row>
    <row r="11" spans="1:203" ht="89.25">
      <c r="A11" s="342" t="s">
        <v>515</v>
      </c>
      <c r="B11" s="342">
        <v>300</v>
      </c>
      <c r="C11" s="283">
        <v>50</v>
      </c>
      <c r="D11" s="283" t="s">
        <v>516</v>
      </c>
      <c r="E11" s="283">
        <v>150</v>
      </c>
      <c r="F11" s="283">
        <v>5</v>
      </c>
      <c r="G11" s="283">
        <v>2</v>
      </c>
      <c r="H11" s="283" t="s">
        <v>2975</v>
      </c>
      <c r="I11" s="283" t="s">
        <v>517</v>
      </c>
      <c r="J11" s="283"/>
      <c r="L11" s="282" t="s">
        <v>518</v>
      </c>
      <c r="M11" s="282">
        <v>0.1</v>
      </c>
      <c r="N11" s="282">
        <v>0</v>
      </c>
      <c r="O11" s="282" t="s">
        <v>519</v>
      </c>
      <c r="Q11" s="282" t="s">
        <v>2035</v>
      </c>
      <c r="R11" s="282">
        <v>0.2</v>
      </c>
      <c r="S11" s="282">
        <v>1</v>
      </c>
      <c r="U11" s="282" t="s">
        <v>3021</v>
      </c>
      <c r="V11" s="282">
        <v>330</v>
      </c>
      <c r="W11" s="282">
        <v>80</v>
      </c>
      <c r="Y11" s="357" t="s">
        <v>3022</v>
      </c>
      <c r="Z11" s="282">
        <v>50</v>
      </c>
      <c r="AA11" s="282">
        <v>0.2</v>
      </c>
      <c r="AG11" s="340" t="s">
        <v>3023</v>
      </c>
      <c r="AH11" s="282">
        <v>50</v>
      </c>
      <c r="AI11" s="282">
        <v>175</v>
      </c>
      <c r="AK11" s="282" t="s">
        <v>3024</v>
      </c>
      <c r="AL11" s="282">
        <v>300</v>
      </c>
      <c r="AM11" s="282">
        <v>6</v>
      </c>
      <c r="AT11" s="282" t="s">
        <v>3458</v>
      </c>
      <c r="AU11" s="282">
        <v>1</v>
      </c>
      <c r="AV11" s="282">
        <v>2</v>
      </c>
      <c r="AX11" s="340" t="s">
        <v>3025</v>
      </c>
      <c r="AY11" s="282">
        <v>2.5</v>
      </c>
      <c r="AZ11" s="282">
        <v>1</v>
      </c>
      <c r="BB11" s="282" t="s">
        <v>3026</v>
      </c>
      <c r="BC11" s="282">
        <v>3</v>
      </c>
      <c r="BD11" s="282">
        <v>2</v>
      </c>
      <c r="BE11" s="282">
        <v>2</v>
      </c>
      <c r="BF11" s="282" t="s">
        <v>2889</v>
      </c>
      <c r="BG11" s="282" t="s">
        <v>298</v>
      </c>
      <c r="BI11" s="282" t="s">
        <v>769</v>
      </c>
      <c r="BJ11" s="282">
        <v>0.1</v>
      </c>
      <c r="BK11" s="282">
        <v>0.1</v>
      </c>
      <c r="BM11" s="282" t="s">
        <v>3459</v>
      </c>
      <c r="BN11" s="282">
        <v>40</v>
      </c>
      <c r="BO11" s="282">
        <v>2</v>
      </c>
      <c r="BQ11" s="416" t="s">
        <v>3460</v>
      </c>
      <c r="BR11" s="416">
        <v>15</v>
      </c>
      <c r="BS11" s="416">
        <v>1</v>
      </c>
      <c r="BT11" s="416" t="s">
        <v>908</v>
      </c>
      <c r="BU11" s="416" t="s">
        <v>961</v>
      </c>
      <c r="CE11" s="357" t="s">
        <v>770</v>
      </c>
      <c r="CF11" s="282">
        <v>5</v>
      </c>
      <c r="CG11" s="282">
        <v>5</v>
      </c>
      <c r="CI11" s="282" t="s">
        <v>771</v>
      </c>
      <c r="CJ11" s="282">
        <v>2</v>
      </c>
      <c r="CK11" s="282">
        <v>4</v>
      </c>
      <c r="CM11" s="282" t="s">
        <v>772</v>
      </c>
      <c r="CN11" s="282">
        <v>0.2</v>
      </c>
      <c r="CO11" s="282">
        <v>0.2</v>
      </c>
      <c r="CQ11" s="19" t="s">
        <v>773</v>
      </c>
      <c r="CR11" s="282">
        <v>0.2</v>
      </c>
      <c r="CS11" s="282">
        <v>1</v>
      </c>
      <c r="CU11" s="282" t="s">
        <v>932</v>
      </c>
      <c r="CV11" s="282">
        <v>5</v>
      </c>
      <c r="CW11" s="282">
        <v>1250</v>
      </c>
      <c r="CY11" s="146" t="s">
        <v>1078</v>
      </c>
      <c r="CZ11" s="282">
        <v>5</v>
      </c>
      <c r="DA11" s="387"/>
      <c r="DB11" s="146" t="s">
        <v>1079</v>
      </c>
      <c r="DD11" s="282" t="s">
        <v>775</v>
      </c>
      <c r="DE11" s="282">
        <v>40</v>
      </c>
      <c r="DF11" s="282" t="s">
        <v>776</v>
      </c>
      <c r="DG11" s="282">
        <v>400</v>
      </c>
      <c r="DH11" s="282">
        <v>1.8</v>
      </c>
      <c r="DJ11" s="340" t="s">
        <v>777</v>
      </c>
      <c r="DK11" s="340">
        <v>2</v>
      </c>
      <c r="DL11" s="340">
        <v>0</v>
      </c>
      <c r="DM11" s="340" t="s">
        <v>778</v>
      </c>
      <c r="DN11" s="366"/>
      <c r="DO11" s="344" t="s">
        <v>779</v>
      </c>
      <c r="DP11" s="282">
        <v>2</v>
      </c>
      <c r="DQ11" s="282">
        <v>0.12</v>
      </c>
      <c r="DT11" s="282" t="s">
        <v>780</v>
      </c>
      <c r="DU11" s="282">
        <v>0.01</v>
      </c>
      <c r="DV11" s="282">
        <v>0</v>
      </c>
      <c r="DX11" s="282" t="s">
        <v>2030</v>
      </c>
      <c r="DY11" s="282">
        <v>2</v>
      </c>
      <c r="DZ11" s="282">
        <v>0</v>
      </c>
      <c r="EB11" s="283" t="s">
        <v>781</v>
      </c>
      <c r="EF11" s="282" t="s">
        <v>3027</v>
      </c>
      <c r="EG11" s="345">
        <v>0.02</v>
      </c>
      <c r="EH11" s="282">
        <v>0.5</v>
      </c>
      <c r="EJ11" s="282" t="s">
        <v>3028</v>
      </c>
      <c r="EK11" s="282">
        <v>0.1</v>
      </c>
      <c r="EL11" s="282">
        <v>0.25</v>
      </c>
      <c r="EM11" s="282">
        <v>200</v>
      </c>
      <c r="EO11" s="346" t="s">
        <v>3029</v>
      </c>
      <c r="EP11" s="346">
        <v>0.3</v>
      </c>
      <c r="EQ11" s="346">
        <v>1</v>
      </c>
      <c r="ES11" s="346" t="s">
        <v>3030</v>
      </c>
      <c r="ET11" s="345">
        <v>5</v>
      </c>
      <c r="EU11" s="282">
        <v>200</v>
      </c>
      <c r="EW11" s="282" t="s">
        <v>3031</v>
      </c>
      <c r="EX11" s="282">
        <v>0.02</v>
      </c>
      <c r="EY11" s="282">
        <v>0</v>
      </c>
      <c r="FA11" s="282" t="s">
        <v>3032</v>
      </c>
      <c r="FB11" s="349">
        <v>2500</v>
      </c>
      <c r="FC11" s="349">
        <v>2000</v>
      </c>
      <c r="FE11" s="282" t="s">
        <v>322</v>
      </c>
      <c r="FF11" s="282">
        <v>7</v>
      </c>
      <c r="FG11" s="282">
        <v>10</v>
      </c>
      <c r="FL11" s="19" t="s">
        <v>534</v>
      </c>
      <c r="FM11" s="282">
        <v>0.5</v>
      </c>
      <c r="FO11" s="19" t="s">
        <v>2687</v>
      </c>
      <c r="FP11" s="282">
        <v>3500</v>
      </c>
      <c r="FR11" s="282" t="s">
        <v>535</v>
      </c>
      <c r="FS11" s="282">
        <v>1</v>
      </c>
      <c r="FT11" s="282">
        <v>20</v>
      </c>
      <c r="FV11" s="359" t="str">
        <f t="shared" ca="1" si="4"/>
        <v>No</v>
      </c>
      <c r="FW11" s="341" t="str">
        <f t="shared" ca="1" si="5"/>
        <v/>
      </c>
      <c r="FX11" s="341">
        <f t="shared" ca="1" si="6"/>
        <v>11.52861880056917</v>
      </c>
      <c r="FY11" s="360">
        <f t="shared" ca="1" si="0"/>
        <v>0</v>
      </c>
      <c r="FZ11" s="361">
        <f t="shared" ca="1" si="1"/>
        <v>0</v>
      </c>
      <c r="GA11" s="361"/>
      <c r="GB11" s="362">
        <f t="shared" ca="1" si="2"/>
        <v>0</v>
      </c>
      <c r="GC11" s="341">
        <f t="shared" ca="1" si="3"/>
        <v>0</v>
      </c>
      <c r="GD11" s="369"/>
      <c r="GE11" s="340"/>
      <c r="GF11" s="340"/>
      <c r="GG11" s="340"/>
      <c r="GH11" s="340"/>
      <c r="GI11" s="340"/>
      <c r="GJ11" s="340"/>
      <c r="GK11" s="340"/>
      <c r="GL11" s="340"/>
      <c r="GM11" s="340"/>
      <c r="GN11" s="337"/>
      <c r="GO11" s="337"/>
      <c r="GP11" s="341">
        <f t="shared" ca="1" si="7"/>
        <v>17.298088524667069</v>
      </c>
      <c r="GQ11" s="341">
        <f t="shared" ca="1" si="8"/>
        <v>212.94562100975435</v>
      </c>
      <c r="GR11" s="341">
        <f t="shared" ca="1" si="9"/>
        <v>163.59838158220975</v>
      </c>
      <c r="GS11" s="341">
        <f t="shared" ca="1" si="10"/>
        <v>30.533827324317024</v>
      </c>
      <c r="GT11" s="341">
        <f t="shared" ca="1" si="11"/>
        <v>62.746728714104663</v>
      </c>
      <c r="GU11" s="337"/>
    </row>
    <row r="12" spans="1:203" ht="63.75">
      <c r="A12" s="342" t="s">
        <v>536</v>
      </c>
      <c r="B12" s="342">
        <v>120</v>
      </c>
      <c r="C12" s="283">
        <v>128</v>
      </c>
      <c r="D12" s="283" t="s">
        <v>537</v>
      </c>
      <c r="E12" s="283">
        <v>150</v>
      </c>
      <c r="F12" s="283">
        <v>5</v>
      </c>
      <c r="G12" s="283">
        <v>3</v>
      </c>
      <c r="H12" s="283" t="s">
        <v>2975</v>
      </c>
      <c r="I12" s="283" t="s">
        <v>538</v>
      </c>
      <c r="J12" s="283"/>
      <c r="L12" s="282" t="s">
        <v>539</v>
      </c>
      <c r="M12" s="282">
        <v>0.5</v>
      </c>
      <c r="N12" s="282">
        <v>0</v>
      </c>
      <c r="O12" s="282" t="s">
        <v>540</v>
      </c>
      <c r="Q12" s="282" t="s">
        <v>541</v>
      </c>
      <c r="R12" s="282">
        <v>300</v>
      </c>
      <c r="S12" s="282">
        <v>20</v>
      </c>
      <c r="U12" s="282" t="s">
        <v>542</v>
      </c>
      <c r="V12" s="282">
        <v>40</v>
      </c>
      <c r="W12" s="282">
        <v>50</v>
      </c>
      <c r="Y12" s="357" t="s">
        <v>543</v>
      </c>
      <c r="Z12" s="282">
        <v>5</v>
      </c>
      <c r="AA12" s="282">
        <v>0.2</v>
      </c>
      <c r="AG12" s="282" t="s">
        <v>544</v>
      </c>
      <c r="AH12" s="282">
        <v>1</v>
      </c>
      <c r="AI12" s="282">
        <v>8</v>
      </c>
      <c r="AK12" s="282" t="s">
        <v>545</v>
      </c>
      <c r="AL12" s="282">
        <v>150</v>
      </c>
      <c r="AM12" s="282">
        <v>2</v>
      </c>
      <c r="AX12" s="282" t="s">
        <v>546</v>
      </c>
      <c r="AY12" s="282">
        <v>1</v>
      </c>
      <c r="AZ12" s="282">
        <v>0.3</v>
      </c>
      <c r="BB12" s="282" t="s">
        <v>547</v>
      </c>
      <c r="BC12" s="282">
        <v>4</v>
      </c>
      <c r="BD12" s="282">
        <v>1.4</v>
      </c>
      <c r="BE12" s="282">
        <v>1</v>
      </c>
      <c r="BF12" s="282" t="s">
        <v>2889</v>
      </c>
      <c r="BG12" s="282" t="s">
        <v>1432</v>
      </c>
      <c r="BI12" s="282" t="s">
        <v>548</v>
      </c>
      <c r="BJ12" s="282">
        <v>3</v>
      </c>
      <c r="BK12" s="282">
        <v>2</v>
      </c>
      <c r="BM12" s="282" t="s">
        <v>2353</v>
      </c>
      <c r="BN12" s="282">
        <v>175</v>
      </c>
      <c r="BO12" s="282">
        <v>3</v>
      </c>
      <c r="BQ12" s="416" t="s">
        <v>2354</v>
      </c>
      <c r="BR12" s="416">
        <v>15</v>
      </c>
      <c r="BS12" s="416">
        <v>2</v>
      </c>
      <c r="BT12" s="416" t="s">
        <v>908</v>
      </c>
      <c r="BU12" s="416" t="s">
        <v>2424</v>
      </c>
      <c r="CE12" s="282" t="s">
        <v>549</v>
      </c>
      <c r="CF12" s="282">
        <v>1</v>
      </c>
      <c r="CG12" s="282">
        <v>0.3</v>
      </c>
      <c r="CI12" s="282" t="s">
        <v>3531</v>
      </c>
      <c r="CJ12" s="282">
        <v>1</v>
      </c>
      <c r="CK12" s="282">
        <v>3</v>
      </c>
      <c r="CM12" s="282" t="s">
        <v>3532</v>
      </c>
      <c r="CN12" s="282">
        <v>0.02</v>
      </c>
      <c r="CO12" s="282">
        <v>0</v>
      </c>
      <c r="CQ12" s="19" t="s">
        <v>3533</v>
      </c>
      <c r="CR12" s="282">
        <v>1</v>
      </c>
      <c r="CS12" s="282">
        <v>1</v>
      </c>
      <c r="CU12" s="282" t="s">
        <v>1030</v>
      </c>
      <c r="CV12" s="282">
        <v>5</v>
      </c>
      <c r="CW12" s="282">
        <v>1250</v>
      </c>
      <c r="CY12" s="146" t="s">
        <v>1080</v>
      </c>
      <c r="CZ12" s="282">
        <v>5</v>
      </c>
      <c r="DA12" s="387"/>
      <c r="DB12" s="146" t="s">
        <v>1081</v>
      </c>
      <c r="DD12" s="282" t="s">
        <v>933</v>
      </c>
      <c r="DE12" s="282">
        <v>40</v>
      </c>
      <c r="DF12" s="282" t="s">
        <v>776</v>
      </c>
      <c r="DG12" s="282">
        <v>400</v>
      </c>
      <c r="DH12" s="282">
        <v>1.8</v>
      </c>
      <c r="DJ12" s="340" t="s">
        <v>934</v>
      </c>
      <c r="DK12" s="340">
        <v>2</v>
      </c>
      <c r="DL12" s="340">
        <v>0</v>
      </c>
      <c r="DM12" s="340" t="s">
        <v>778</v>
      </c>
      <c r="DN12" s="366"/>
      <c r="DO12" s="344" t="s">
        <v>935</v>
      </c>
      <c r="DP12" s="282">
        <v>3</v>
      </c>
      <c r="DQ12" s="282">
        <v>0.12</v>
      </c>
      <c r="DR12" s="282" t="s">
        <v>24</v>
      </c>
      <c r="DT12" s="282" t="s">
        <v>936</v>
      </c>
      <c r="DU12" s="282">
        <v>0.01</v>
      </c>
      <c r="DV12" s="282">
        <v>0</v>
      </c>
      <c r="DX12" s="282" t="s">
        <v>1004</v>
      </c>
      <c r="DY12" s="282">
        <v>3</v>
      </c>
      <c r="DZ12" s="282">
        <v>0</v>
      </c>
      <c r="EB12" s="283" t="s">
        <v>1005</v>
      </c>
      <c r="EF12" s="340" t="s">
        <v>1006</v>
      </c>
      <c r="EG12" s="345">
        <v>25</v>
      </c>
      <c r="EH12" s="363">
        <v>5</v>
      </c>
      <c r="EJ12" s="282" t="s">
        <v>1007</v>
      </c>
      <c r="EK12" s="282">
        <v>0.2</v>
      </c>
      <c r="EL12" s="282">
        <v>0.25</v>
      </c>
      <c r="EM12" s="282">
        <v>50</v>
      </c>
      <c r="EO12" s="346" t="s">
        <v>1008</v>
      </c>
      <c r="EP12" s="346">
        <v>0.03</v>
      </c>
      <c r="EQ12" s="346">
        <v>1</v>
      </c>
      <c r="ES12" s="346" t="s">
        <v>1009</v>
      </c>
      <c r="ET12" s="345">
        <v>4</v>
      </c>
      <c r="EU12" s="282">
        <v>125</v>
      </c>
      <c r="EW12" s="19" t="s">
        <v>1010</v>
      </c>
      <c r="EX12" s="19">
        <v>1</v>
      </c>
      <c r="FA12" s="282" t="s">
        <v>1011</v>
      </c>
      <c r="FB12" s="349">
        <v>4000</v>
      </c>
      <c r="FC12" s="349">
        <v>1000</v>
      </c>
      <c r="FE12" s="282" t="s">
        <v>1012</v>
      </c>
      <c r="FF12" s="282">
        <v>1</v>
      </c>
      <c r="FG12" s="282">
        <v>6</v>
      </c>
      <c r="FL12" s="19" t="s">
        <v>1013</v>
      </c>
      <c r="FM12" s="282">
        <v>2</v>
      </c>
      <c r="FR12" s="340" t="s">
        <v>1014</v>
      </c>
      <c r="FS12" s="282">
        <v>1.5</v>
      </c>
      <c r="FT12" s="282">
        <v>5.5</v>
      </c>
      <c r="FV12" s="359" t="str">
        <f t="shared" ca="1" si="4"/>
        <v>No</v>
      </c>
      <c r="FW12" s="341" t="str">
        <f t="shared" ca="1" si="5"/>
        <v/>
      </c>
      <c r="FX12" s="341">
        <f t="shared" ca="1" si="6"/>
        <v>10.148596374726399</v>
      </c>
      <c r="FY12" s="360">
        <f t="shared" ca="1" si="0"/>
        <v>0</v>
      </c>
      <c r="FZ12" s="361">
        <f t="shared" ca="1" si="1"/>
        <v>0</v>
      </c>
      <c r="GA12" s="361"/>
      <c r="GB12" s="362">
        <f t="shared" ca="1" si="2"/>
        <v>0</v>
      </c>
      <c r="GC12" s="341">
        <f t="shared" ca="1" si="3"/>
        <v>0</v>
      </c>
      <c r="GD12" s="364"/>
      <c r="GE12" s="365"/>
      <c r="GF12" s="340"/>
      <c r="GG12" s="340"/>
      <c r="GH12" s="340"/>
      <c r="GI12" s="340"/>
      <c r="GJ12" s="340"/>
      <c r="GK12" s="340"/>
      <c r="GL12" s="340"/>
      <c r="GM12" s="340"/>
      <c r="GN12" s="337"/>
      <c r="GO12" s="337"/>
      <c r="GP12" s="341">
        <f t="shared" ca="1" si="7"/>
        <v>10.58727033506311</v>
      </c>
      <c r="GQ12" s="341">
        <f t="shared" ca="1" si="8"/>
        <v>166.90404547336473</v>
      </c>
      <c r="GR12" s="341">
        <f t="shared" ca="1" si="9"/>
        <v>170.31662448965344</v>
      </c>
      <c r="GS12" s="341">
        <f t="shared" ca="1" si="10"/>
        <v>34.582729031760522</v>
      </c>
      <c r="GT12" s="341">
        <f t="shared" ca="1" si="11"/>
        <v>56.126432677591382</v>
      </c>
      <c r="GU12" s="337"/>
    </row>
    <row r="13" spans="1:203" ht="75.75" customHeight="1">
      <c r="A13" s="342" t="s">
        <v>1015</v>
      </c>
      <c r="B13" s="283">
        <v>180</v>
      </c>
      <c r="C13" s="283">
        <v>4.5</v>
      </c>
      <c r="D13" s="283">
        <v>5.45</v>
      </c>
      <c r="E13" s="283">
        <v>50</v>
      </c>
      <c r="F13" s="283">
        <v>10</v>
      </c>
      <c r="G13" s="283">
        <v>2</v>
      </c>
      <c r="H13" s="283" t="s">
        <v>1848</v>
      </c>
      <c r="I13" s="283" t="s">
        <v>1774</v>
      </c>
      <c r="J13" s="283"/>
      <c r="L13" s="282" t="s">
        <v>1016</v>
      </c>
      <c r="M13" s="282">
        <v>0.1</v>
      </c>
      <c r="N13" s="282">
        <v>0.1</v>
      </c>
      <c r="O13" s="282" t="s">
        <v>1017</v>
      </c>
      <c r="Q13" s="282" t="s">
        <v>1018</v>
      </c>
      <c r="R13" s="282">
        <v>350</v>
      </c>
      <c r="S13" s="282">
        <v>22</v>
      </c>
      <c r="U13" s="282" t="s">
        <v>1019</v>
      </c>
      <c r="V13" s="282">
        <v>25</v>
      </c>
      <c r="W13" s="282">
        <v>30</v>
      </c>
      <c r="Y13" s="357" t="s">
        <v>1020</v>
      </c>
      <c r="Z13" s="282">
        <v>30</v>
      </c>
      <c r="AA13" s="282">
        <v>0.5</v>
      </c>
      <c r="AG13" s="282" t="s">
        <v>1021</v>
      </c>
      <c r="AH13" s="282">
        <v>5</v>
      </c>
      <c r="AI13" s="282">
        <v>12</v>
      </c>
      <c r="AK13" s="282" t="s">
        <v>1022</v>
      </c>
      <c r="AL13" s="282">
        <v>70</v>
      </c>
      <c r="AM13" s="282">
        <v>2</v>
      </c>
      <c r="AX13" s="282" t="s">
        <v>1023</v>
      </c>
      <c r="AY13" s="282">
        <v>0.1</v>
      </c>
      <c r="AZ13" s="282">
        <v>0.7</v>
      </c>
      <c r="BB13" s="282" t="s">
        <v>1024</v>
      </c>
      <c r="BC13" s="282">
        <v>4</v>
      </c>
      <c r="BD13" s="282">
        <v>2.1</v>
      </c>
      <c r="BE13" s="282">
        <v>1</v>
      </c>
      <c r="BF13" s="282" t="s">
        <v>3435</v>
      </c>
      <c r="BG13" s="282" t="s">
        <v>1432</v>
      </c>
      <c r="BI13" s="282" t="s">
        <v>1025</v>
      </c>
      <c r="BJ13" s="282">
        <v>0.2</v>
      </c>
      <c r="BK13" s="282">
        <v>1</v>
      </c>
      <c r="BM13" s="282" t="s">
        <v>2425</v>
      </c>
      <c r="BN13" s="282">
        <v>75</v>
      </c>
      <c r="BO13" s="282">
        <v>3</v>
      </c>
      <c r="BQ13" s="416" t="s">
        <v>2426</v>
      </c>
      <c r="BR13" s="416">
        <v>15</v>
      </c>
      <c r="BS13" s="416">
        <v>2</v>
      </c>
      <c r="BT13" s="416" t="s">
        <v>2427</v>
      </c>
      <c r="BU13" s="416" t="s">
        <v>2428</v>
      </c>
      <c r="CE13" s="282" t="s">
        <v>1026</v>
      </c>
      <c r="CF13" s="282">
        <v>20</v>
      </c>
      <c r="CG13" s="282">
        <v>0</v>
      </c>
      <c r="CI13" s="282" t="s">
        <v>1027</v>
      </c>
      <c r="CJ13" s="282">
        <v>5</v>
      </c>
      <c r="CK13" s="282">
        <v>120</v>
      </c>
      <c r="CM13" s="282" t="s">
        <v>1028</v>
      </c>
      <c r="CN13" s="282">
        <v>1</v>
      </c>
      <c r="CO13" s="282">
        <v>0.5</v>
      </c>
      <c r="CQ13" s="19" t="s">
        <v>1029</v>
      </c>
      <c r="CR13" s="282">
        <v>0.2</v>
      </c>
      <c r="CS13" s="282">
        <v>1</v>
      </c>
      <c r="CU13" s="282" t="s">
        <v>1484</v>
      </c>
      <c r="CV13" s="282">
        <v>5</v>
      </c>
      <c r="CW13" s="282">
        <v>1250</v>
      </c>
      <c r="CY13" s="146" t="s">
        <v>3061</v>
      </c>
      <c r="CZ13" s="282">
        <v>5</v>
      </c>
      <c r="DA13" s="387"/>
      <c r="DB13" s="146" t="s">
        <v>3062</v>
      </c>
      <c r="DD13" s="282" t="s">
        <v>1031</v>
      </c>
      <c r="DE13" s="282">
        <v>30</v>
      </c>
      <c r="DF13" s="282" t="s">
        <v>1032</v>
      </c>
      <c r="DG13" s="282">
        <v>1100</v>
      </c>
      <c r="DH13" s="282">
        <v>2</v>
      </c>
      <c r="DJ13" s="340" t="s">
        <v>1033</v>
      </c>
      <c r="DK13" s="340">
        <v>1</v>
      </c>
      <c r="DL13" s="340">
        <v>0</v>
      </c>
      <c r="DM13" s="340"/>
      <c r="DO13" s="282" t="s">
        <v>1034</v>
      </c>
      <c r="DP13" s="282">
        <v>12</v>
      </c>
      <c r="DQ13" s="282">
        <v>25</v>
      </c>
      <c r="DT13" s="282" t="s">
        <v>1035</v>
      </c>
      <c r="DU13" s="282">
        <v>0.01</v>
      </c>
      <c r="DV13" s="282">
        <v>0</v>
      </c>
      <c r="DX13" s="282" t="s">
        <v>1036</v>
      </c>
      <c r="DY13" s="282">
        <v>1</v>
      </c>
      <c r="DZ13" s="282">
        <v>0</v>
      </c>
      <c r="EB13" s="283" t="s">
        <v>1037</v>
      </c>
      <c r="EC13" s="282">
        <v>2</v>
      </c>
      <c r="ED13" s="282">
        <v>0.3</v>
      </c>
      <c r="EF13" s="340" t="s">
        <v>1038</v>
      </c>
      <c r="EG13" s="345">
        <v>5</v>
      </c>
      <c r="EH13" s="363">
        <v>6</v>
      </c>
      <c r="EJ13" s="19" t="s">
        <v>1039</v>
      </c>
      <c r="EK13" s="282">
        <v>0.1</v>
      </c>
      <c r="EL13" s="282">
        <v>0.25</v>
      </c>
      <c r="EO13" s="346" t="s">
        <v>1040</v>
      </c>
      <c r="EP13" s="346">
        <v>0.3</v>
      </c>
      <c r="EQ13" s="346">
        <v>1</v>
      </c>
      <c r="ES13" s="346"/>
      <c r="EW13" s="19" t="s">
        <v>1041</v>
      </c>
      <c r="EX13" s="19">
        <v>1</v>
      </c>
      <c r="EY13" s="282">
        <v>3</v>
      </c>
      <c r="FA13" s="282" t="s">
        <v>1042</v>
      </c>
      <c r="FB13" s="282">
        <v>0.5</v>
      </c>
      <c r="FC13" s="282">
        <v>8</v>
      </c>
      <c r="FE13" s="194" t="s">
        <v>1043</v>
      </c>
      <c r="FF13" s="194">
        <v>3</v>
      </c>
      <c r="FG13" s="194">
        <v>5</v>
      </c>
      <c r="FL13" s="19" t="s">
        <v>1044</v>
      </c>
      <c r="FM13" s="282">
        <v>0.5</v>
      </c>
      <c r="FO13" s="84"/>
      <c r="FR13" s="282" t="s">
        <v>1045</v>
      </c>
      <c r="FS13" s="282">
        <v>0.02</v>
      </c>
      <c r="FT13" s="282">
        <v>0</v>
      </c>
      <c r="FV13" s="359" t="str">
        <f t="shared" ca="1" si="4"/>
        <v>No</v>
      </c>
      <c r="FW13" s="341" t="str">
        <f t="shared" ca="1" si="5"/>
        <v/>
      </c>
      <c r="FX13" s="341">
        <f t="shared" ca="1" si="6"/>
        <v>9.2868645682292605</v>
      </c>
      <c r="FY13" s="360">
        <f t="shared" ca="1" si="0"/>
        <v>0</v>
      </c>
      <c r="FZ13" s="361">
        <f t="shared" ca="1" si="1"/>
        <v>0</v>
      </c>
      <c r="GA13" s="361"/>
      <c r="GB13" s="362">
        <f t="shared" ca="1" si="2"/>
        <v>0</v>
      </c>
      <c r="GC13" s="341">
        <f t="shared" ca="1" si="3"/>
        <v>0</v>
      </c>
      <c r="GD13" s="364"/>
      <c r="GE13" s="365"/>
      <c r="GF13" s="340"/>
      <c r="GG13" s="340"/>
      <c r="GH13" s="340"/>
      <c r="GI13" s="340"/>
      <c r="GJ13" s="340"/>
      <c r="GK13" s="340"/>
      <c r="GL13" s="340"/>
      <c r="GM13" s="340"/>
      <c r="GN13" s="337"/>
      <c r="GO13" s="337"/>
      <c r="GP13" s="341">
        <f t="shared" ca="1" si="7"/>
        <v>16.967169499109772</v>
      </c>
      <c r="GQ13" s="341">
        <f t="shared" ca="1" si="8"/>
        <v>183.59984839779833</v>
      </c>
      <c r="GR13" s="341">
        <f t="shared" ca="1" si="9"/>
        <v>169.40730381434167</v>
      </c>
      <c r="GS13" s="341">
        <f t="shared" ca="1" si="10"/>
        <v>22.698508786703371</v>
      </c>
      <c r="GT13" s="341">
        <f t="shared" ca="1" si="11"/>
        <v>53.225761411258752</v>
      </c>
      <c r="GU13" s="337"/>
    </row>
    <row r="14" spans="1:203" ht="38.25">
      <c r="A14" s="342" t="s">
        <v>1046</v>
      </c>
      <c r="B14" s="283">
        <v>115</v>
      </c>
      <c r="C14" s="283">
        <v>7</v>
      </c>
      <c r="D14" s="283">
        <v>5.56</v>
      </c>
      <c r="E14" s="283">
        <v>60</v>
      </c>
      <c r="F14" s="283">
        <v>10</v>
      </c>
      <c r="G14" s="283">
        <v>3</v>
      </c>
      <c r="H14" s="283" t="s">
        <v>1848</v>
      </c>
      <c r="I14" s="283" t="s">
        <v>1774</v>
      </c>
      <c r="J14" s="283"/>
      <c r="L14" s="282" t="s">
        <v>1047</v>
      </c>
      <c r="M14" s="282">
        <v>0.01</v>
      </c>
      <c r="N14" s="282">
        <v>0.1</v>
      </c>
      <c r="Q14" s="282" t="s">
        <v>1048</v>
      </c>
      <c r="R14" s="282">
        <v>500</v>
      </c>
      <c r="U14" s="282" t="s">
        <v>1049</v>
      </c>
      <c r="V14" s="282">
        <v>20</v>
      </c>
      <c r="W14" s="282">
        <v>1</v>
      </c>
      <c r="Y14" s="357" t="s">
        <v>1050</v>
      </c>
      <c r="Z14" s="282">
        <v>1</v>
      </c>
      <c r="AA14" s="282">
        <v>5</v>
      </c>
      <c r="AG14" s="340" t="s">
        <v>1051</v>
      </c>
      <c r="AH14" s="282">
        <v>2</v>
      </c>
      <c r="AI14" s="282">
        <v>3</v>
      </c>
      <c r="AK14" s="282" t="s">
        <v>1052</v>
      </c>
      <c r="AL14" s="282">
        <v>7</v>
      </c>
      <c r="AM14" s="282">
        <v>1</v>
      </c>
      <c r="AX14" s="282" t="s">
        <v>1478</v>
      </c>
      <c r="AY14" s="282">
        <v>0.6</v>
      </c>
      <c r="AZ14" s="282">
        <v>0</v>
      </c>
      <c r="BB14" s="282" t="s">
        <v>1479</v>
      </c>
      <c r="BC14" s="282">
        <v>6</v>
      </c>
      <c r="BD14" s="282">
        <v>3</v>
      </c>
      <c r="BE14" s="282">
        <v>2</v>
      </c>
      <c r="BF14" s="282" t="s">
        <v>3435</v>
      </c>
      <c r="BG14" s="282" t="s">
        <v>298</v>
      </c>
      <c r="BI14" s="282" t="s">
        <v>1480</v>
      </c>
      <c r="BK14" s="282">
        <v>0.2</v>
      </c>
      <c r="BM14" s="282" t="s">
        <v>2429</v>
      </c>
      <c r="BN14" s="282">
        <v>30</v>
      </c>
      <c r="BO14" s="282">
        <v>2</v>
      </c>
      <c r="BQ14" s="416" t="s">
        <v>2430</v>
      </c>
      <c r="BR14" s="416">
        <v>15</v>
      </c>
      <c r="BS14" s="416">
        <v>2</v>
      </c>
      <c r="BT14" s="416" t="s">
        <v>908</v>
      </c>
      <c r="BU14" s="416" t="s">
        <v>2431</v>
      </c>
      <c r="CE14" s="282" t="s">
        <v>1481</v>
      </c>
      <c r="CF14" s="282">
        <v>0.05</v>
      </c>
      <c r="CG14" s="282">
        <v>0</v>
      </c>
      <c r="CI14" s="282" t="s">
        <v>1482</v>
      </c>
      <c r="CJ14" s="282">
        <v>0.1</v>
      </c>
      <c r="CK14" s="282">
        <v>2</v>
      </c>
      <c r="CQ14" s="19" t="s">
        <v>1483</v>
      </c>
      <c r="CR14" s="282">
        <v>0.5</v>
      </c>
      <c r="CS14" s="282">
        <v>1</v>
      </c>
      <c r="CU14" s="282" t="s">
        <v>2015</v>
      </c>
      <c r="CV14" s="282">
        <v>7</v>
      </c>
      <c r="CW14" s="282" t="s">
        <v>2016</v>
      </c>
      <c r="CY14" s="146" t="s">
        <v>3063</v>
      </c>
      <c r="CZ14" s="282">
        <v>5</v>
      </c>
      <c r="DA14" s="387"/>
      <c r="DB14" s="146" t="s">
        <v>3064</v>
      </c>
      <c r="DD14" s="282" t="s">
        <v>1485</v>
      </c>
      <c r="DE14" s="282">
        <v>20</v>
      </c>
      <c r="DF14" s="282" t="s">
        <v>1486</v>
      </c>
      <c r="DG14" s="282">
        <v>600</v>
      </c>
      <c r="DH14" s="282">
        <v>10</v>
      </c>
      <c r="DJ14" s="340" t="s">
        <v>1487</v>
      </c>
      <c r="DK14" s="340">
        <v>0.5</v>
      </c>
      <c r="DL14" s="340">
        <v>1</v>
      </c>
      <c r="DM14" s="340" t="s">
        <v>1488</v>
      </c>
      <c r="DO14" s="282" t="s">
        <v>1489</v>
      </c>
      <c r="DP14" s="282">
        <v>12</v>
      </c>
      <c r="DQ14" s="282">
        <v>40</v>
      </c>
      <c r="DR14" s="282" t="s">
        <v>24</v>
      </c>
      <c r="DT14" s="282" t="s">
        <v>1490</v>
      </c>
      <c r="DU14" s="282">
        <v>0.01</v>
      </c>
      <c r="DV14" s="282">
        <v>0</v>
      </c>
      <c r="EB14" s="283" t="s">
        <v>1491</v>
      </c>
      <c r="ED14" s="282">
        <v>0.3</v>
      </c>
      <c r="EF14" s="340" t="s">
        <v>1492</v>
      </c>
      <c r="EG14" s="345">
        <v>8</v>
      </c>
      <c r="EH14" s="363">
        <v>15</v>
      </c>
      <c r="EJ14" s="282" t="s">
        <v>2012</v>
      </c>
      <c r="EK14" s="282">
        <v>0.7</v>
      </c>
      <c r="EL14" s="282">
        <v>0.25</v>
      </c>
      <c r="EM14" s="282">
        <v>120</v>
      </c>
      <c r="EO14" s="346"/>
      <c r="EP14" s="346"/>
      <c r="EQ14" s="346"/>
      <c r="ES14" s="346"/>
      <c r="EW14" s="19" t="s">
        <v>2013</v>
      </c>
      <c r="EX14" s="19">
        <v>2</v>
      </c>
      <c r="EY14" s="282">
        <v>12</v>
      </c>
      <c r="FA14" s="282" t="s">
        <v>2014</v>
      </c>
      <c r="FB14" s="282">
        <v>25</v>
      </c>
      <c r="FC14" s="282">
        <v>250</v>
      </c>
      <c r="FE14" s="194" t="s">
        <v>688</v>
      </c>
      <c r="FF14" s="282">
        <v>10</v>
      </c>
      <c r="FG14" s="282">
        <v>6</v>
      </c>
      <c r="FL14" s="19" t="s">
        <v>689</v>
      </c>
      <c r="FM14" s="282">
        <v>0.5</v>
      </c>
      <c r="FO14" s="85"/>
      <c r="FR14" s="282" t="s">
        <v>690</v>
      </c>
      <c r="FS14" s="282">
        <v>1</v>
      </c>
      <c r="FT14" s="282">
        <v>0.5</v>
      </c>
      <c r="FV14" s="359" t="str">
        <f t="shared" ca="1" si="4"/>
        <v>Si</v>
      </c>
      <c r="FW14" s="341">
        <f t="shared" ca="1" si="5"/>
        <v>1.528709295108001</v>
      </c>
      <c r="FX14" s="341">
        <f t="shared" ca="1" si="6"/>
        <v>8.4692085586915393</v>
      </c>
      <c r="FY14" s="360">
        <f t="shared" ca="1" si="0"/>
        <v>0</v>
      </c>
      <c r="FZ14" s="361">
        <f t="shared" ca="1" si="1"/>
        <v>0</v>
      </c>
      <c r="GA14" s="361"/>
      <c r="GB14" s="362">
        <f t="shared" ca="1" si="2"/>
        <v>0</v>
      </c>
      <c r="GC14" s="341">
        <f t="shared" ca="1" si="3"/>
        <v>0</v>
      </c>
      <c r="GD14" s="364"/>
      <c r="GE14" s="340"/>
      <c r="GF14" s="340"/>
      <c r="GG14" s="340"/>
      <c r="GH14" s="340"/>
      <c r="GI14" s="340"/>
      <c r="GJ14" s="340"/>
      <c r="GK14" s="340"/>
      <c r="GL14" s="340"/>
      <c r="GM14" s="340"/>
      <c r="GN14" s="337"/>
      <c r="GO14" s="337"/>
      <c r="GP14" s="341">
        <f t="shared" ca="1" si="7"/>
        <v>9.3652403268475926</v>
      </c>
      <c r="GQ14" s="341">
        <f t="shared" ca="1" si="8"/>
        <v>147.51338195597046</v>
      </c>
      <c r="GR14" s="341">
        <f t="shared" ca="1" si="9"/>
        <v>131.64207016265988</v>
      </c>
      <c r="GS14" s="341">
        <f t="shared" ca="1" si="10"/>
        <v>28.632896456440847</v>
      </c>
      <c r="GT14" s="341">
        <f t="shared" ca="1" si="11"/>
        <v>60.271994904461316</v>
      </c>
      <c r="GU14" s="337"/>
    </row>
    <row r="15" spans="1:203" ht="25.5">
      <c r="L15" s="282" t="s">
        <v>691</v>
      </c>
      <c r="M15" s="282">
        <v>0.5</v>
      </c>
      <c r="N15" s="282">
        <v>2</v>
      </c>
      <c r="O15" s="282" t="s">
        <v>692</v>
      </c>
      <c r="Q15" s="282" t="s">
        <v>2432</v>
      </c>
      <c r="R15" s="282">
        <v>625</v>
      </c>
      <c r="U15" s="340" t="s">
        <v>2018</v>
      </c>
      <c r="V15" s="282">
        <v>22</v>
      </c>
      <c r="W15" s="282">
        <v>250</v>
      </c>
      <c r="AG15" s="357" t="s">
        <v>1500</v>
      </c>
      <c r="AH15" s="282">
        <v>0.1</v>
      </c>
      <c r="AI15" s="282">
        <v>0.2</v>
      </c>
      <c r="AK15" s="282" t="s">
        <v>1501</v>
      </c>
      <c r="AL15" s="282">
        <v>1</v>
      </c>
      <c r="AM15" s="282">
        <v>0.2</v>
      </c>
      <c r="AX15" s="282" t="s">
        <v>1502</v>
      </c>
      <c r="AY15" s="282">
        <v>1</v>
      </c>
      <c r="AZ15" s="282">
        <v>0</v>
      </c>
      <c r="BB15" s="282" t="s">
        <v>1950</v>
      </c>
      <c r="BC15" s="282">
        <v>10</v>
      </c>
      <c r="BD15" s="282">
        <v>2.4</v>
      </c>
      <c r="BE15" s="282">
        <v>4</v>
      </c>
      <c r="BF15" s="282" t="s">
        <v>2889</v>
      </c>
      <c r="BG15" s="282" t="s">
        <v>2667</v>
      </c>
      <c r="BI15" s="282" t="s">
        <v>1951</v>
      </c>
      <c r="BJ15" s="282">
        <v>0.2</v>
      </c>
      <c r="BK15" s="282">
        <v>0.1</v>
      </c>
      <c r="BM15" s="282" t="s">
        <v>2433</v>
      </c>
      <c r="BN15" s="282">
        <v>18</v>
      </c>
      <c r="BO15" s="282">
        <v>9</v>
      </c>
      <c r="BQ15" s="416" t="s">
        <v>2434</v>
      </c>
      <c r="BR15" s="416">
        <v>10</v>
      </c>
      <c r="BS15" s="416">
        <v>3</v>
      </c>
      <c r="BT15" s="416" t="s">
        <v>908</v>
      </c>
      <c r="BU15" s="416" t="s">
        <v>2435</v>
      </c>
      <c r="CI15" s="282" t="s">
        <v>3553</v>
      </c>
      <c r="CJ15" s="282">
        <v>0.5</v>
      </c>
      <c r="CK15" s="282">
        <v>1</v>
      </c>
      <c r="CQ15" s="19" t="s">
        <v>3554</v>
      </c>
      <c r="CR15" s="282">
        <v>8</v>
      </c>
      <c r="CS15" s="282">
        <v>7</v>
      </c>
      <c r="CU15" s="282" t="s">
        <v>2017</v>
      </c>
      <c r="CV15" s="282">
        <v>10</v>
      </c>
      <c r="CW15" s="282" t="s">
        <v>2016</v>
      </c>
      <c r="CY15" s="146" t="s">
        <v>3065</v>
      </c>
      <c r="CZ15" s="282">
        <v>5</v>
      </c>
      <c r="DA15" s="387"/>
      <c r="DB15" s="146" t="s">
        <v>3066</v>
      </c>
      <c r="DD15" s="282" t="s">
        <v>3556</v>
      </c>
      <c r="DE15" s="282">
        <v>1</v>
      </c>
      <c r="DF15" s="282" t="s">
        <v>2415</v>
      </c>
      <c r="DJ15" s="340" t="s">
        <v>3067</v>
      </c>
      <c r="DK15" s="340">
        <v>8</v>
      </c>
      <c r="DL15" s="340">
        <v>0.1</v>
      </c>
      <c r="DM15" s="340"/>
      <c r="DO15" s="344" t="s">
        <v>3557</v>
      </c>
      <c r="DP15" s="282">
        <v>2</v>
      </c>
      <c r="DQ15" s="282">
        <v>0.22</v>
      </c>
      <c r="DT15" s="282" t="s">
        <v>3558</v>
      </c>
      <c r="DU15" s="282">
        <v>0.01</v>
      </c>
      <c r="DV15" s="282">
        <v>0</v>
      </c>
      <c r="DX15" s="282" t="s">
        <v>3559</v>
      </c>
      <c r="DY15" s="282">
        <v>0.2</v>
      </c>
      <c r="DZ15" s="282">
        <v>0.3</v>
      </c>
      <c r="EB15" s="283" t="s">
        <v>3560</v>
      </c>
      <c r="EF15" s="340" t="s">
        <v>3561</v>
      </c>
      <c r="EG15" s="345">
        <v>18</v>
      </c>
      <c r="EH15" s="363">
        <v>55</v>
      </c>
      <c r="EJ15" s="19"/>
      <c r="EO15" s="346" t="s">
        <v>1509</v>
      </c>
      <c r="EP15" s="346">
        <v>1</v>
      </c>
      <c r="EQ15" s="346">
        <v>1</v>
      </c>
      <c r="ES15" s="346"/>
      <c r="EW15" s="282" t="s">
        <v>1510</v>
      </c>
      <c r="EX15" s="282">
        <v>1</v>
      </c>
      <c r="EY15" s="282">
        <v>2</v>
      </c>
      <c r="FA15" s="282" t="s">
        <v>693</v>
      </c>
      <c r="FB15" s="282">
        <v>8</v>
      </c>
      <c r="FC15" s="282">
        <v>350</v>
      </c>
      <c r="FL15" s="19" t="s">
        <v>694</v>
      </c>
      <c r="FM15" s="282">
        <v>2</v>
      </c>
      <c r="FR15" s="282" t="s">
        <v>695</v>
      </c>
      <c r="FS15" s="282">
        <v>1</v>
      </c>
      <c r="FT15" s="282">
        <v>0</v>
      </c>
      <c r="FV15" s="359" t="str">
        <f t="shared" ca="1" si="4"/>
        <v>No</v>
      </c>
      <c r="FW15" s="341" t="str">
        <f t="shared" ca="1" si="5"/>
        <v/>
      </c>
      <c r="FX15" s="341">
        <f t="shared" ca="1" si="6"/>
        <v>1.0196678643767374</v>
      </c>
      <c r="FY15" s="360">
        <f t="shared" ca="1" si="0"/>
        <v>0</v>
      </c>
      <c r="FZ15" s="361">
        <f t="shared" ca="1" si="1"/>
        <v>0</v>
      </c>
      <c r="GA15" s="361"/>
      <c r="GB15" s="362">
        <f t="shared" ca="1" si="2"/>
        <v>0</v>
      </c>
      <c r="GC15" s="341">
        <f t="shared" ca="1" si="3"/>
        <v>0</v>
      </c>
      <c r="GD15" s="364"/>
      <c r="GE15" s="340"/>
      <c r="GF15" s="340"/>
      <c r="GG15" s="340"/>
      <c r="GH15" s="340"/>
      <c r="GI15" s="340"/>
      <c r="GJ15" s="340"/>
      <c r="GK15" s="340"/>
      <c r="GL15" s="340"/>
      <c r="GM15" s="340"/>
      <c r="GN15" s="337"/>
      <c r="GO15" s="337"/>
      <c r="GP15" s="341">
        <f t="shared" ca="1" si="7"/>
        <v>10.39029855758967</v>
      </c>
      <c r="GQ15" s="341">
        <f t="shared" ca="1" si="8"/>
        <v>101.9459711410947</v>
      </c>
      <c r="GR15" s="341">
        <f t="shared" ca="1" si="9"/>
        <v>101.68219566437693</v>
      </c>
      <c r="GS15" s="341">
        <f t="shared" ca="1" si="10"/>
        <v>17.012170985822042</v>
      </c>
      <c r="GT15" s="341">
        <f t="shared" ca="1" si="11"/>
        <v>62.755265419657754</v>
      </c>
      <c r="GU15" s="337"/>
    </row>
    <row r="16" spans="1:203" ht="63.75">
      <c r="A16" s="334" t="s">
        <v>696</v>
      </c>
      <c r="B16" s="19" t="s">
        <v>2210</v>
      </c>
      <c r="C16" s="19" t="s">
        <v>2071</v>
      </c>
      <c r="D16" s="19" t="s">
        <v>458</v>
      </c>
      <c r="E16" s="19" t="s">
        <v>697</v>
      </c>
      <c r="F16" s="19" t="s">
        <v>460</v>
      </c>
      <c r="G16" s="19" t="s">
        <v>2638</v>
      </c>
      <c r="H16" s="19" t="s">
        <v>624</v>
      </c>
      <c r="L16" s="282" t="s">
        <v>698</v>
      </c>
      <c r="M16" s="282">
        <v>0.1</v>
      </c>
      <c r="N16" s="282">
        <v>1</v>
      </c>
      <c r="Q16" s="282" t="s">
        <v>699</v>
      </c>
      <c r="R16" s="282">
        <v>100</v>
      </c>
      <c r="U16" s="340" t="s">
        <v>700</v>
      </c>
      <c r="V16" s="282">
        <v>250</v>
      </c>
      <c r="W16" s="282">
        <v>1000</v>
      </c>
      <c r="AG16" s="282" t="s">
        <v>701</v>
      </c>
      <c r="AH16" s="282">
        <v>0.3</v>
      </c>
      <c r="AI16" s="282">
        <v>60</v>
      </c>
      <c r="AK16" s="282" t="s">
        <v>702</v>
      </c>
      <c r="AL16" s="282">
        <v>4</v>
      </c>
      <c r="AM16" s="282">
        <v>0.1</v>
      </c>
      <c r="AX16" s="282" t="s">
        <v>703</v>
      </c>
      <c r="AY16" s="282">
        <v>2</v>
      </c>
      <c r="AZ16" s="282">
        <v>3.2</v>
      </c>
      <c r="BB16" s="282" t="s">
        <v>2107</v>
      </c>
      <c r="BC16" s="282">
        <v>18</v>
      </c>
      <c r="BD16" s="282">
        <v>0.6</v>
      </c>
      <c r="BE16" s="282">
        <v>8</v>
      </c>
      <c r="BF16" s="282" t="s">
        <v>2889</v>
      </c>
      <c r="BG16" s="282" t="s">
        <v>2672</v>
      </c>
      <c r="BI16" s="282" t="s">
        <v>2108</v>
      </c>
      <c r="BJ16" s="282">
        <v>1</v>
      </c>
      <c r="BK16" s="282">
        <v>0.5</v>
      </c>
      <c r="BM16" s="282" t="s">
        <v>3552</v>
      </c>
      <c r="BN16" s="282">
        <v>2</v>
      </c>
      <c r="BO16" s="282">
        <v>2</v>
      </c>
      <c r="BQ16" s="416" t="s">
        <v>2436</v>
      </c>
      <c r="BR16" s="416">
        <v>15</v>
      </c>
      <c r="BS16" s="416">
        <v>1</v>
      </c>
      <c r="BT16" s="416" t="s">
        <v>2437</v>
      </c>
      <c r="BU16" s="416" t="s">
        <v>0</v>
      </c>
      <c r="CI16" s="282" t="s">
        <v>2110</v>
      </c>
      <c r="CJ16" s="282">
        <v>0.01</v>
      </c>
      <c r="CK16" s="282">
        <v>0</v>
      </c>
      <c r="CQ16" s="19" t="s">
        <v>2111</v>
      </c>
      <c r="CR16" s="282">
        <v>0.01</v>
      </c>
      <c r="CS16" s="282">
        <v>0</v>
      </c>
      <c r="CU16" s="282" t="s">
        <v>3555</v>
      </c>
      <c r="CV16" s="282">
        <v>3</v>
      </c>
      <c r="CW16" s="282">
        <v>850</v>
      </c>
      <c r="CY16" s="146" t="s">
        <v>3068</v>
      </c>
      <c r="CZ16" s="282">
        <v>18</v>
      </c>
      <c r="DA16" s="389" t="s">
        <v>3069</v>
      </c>
      <c r="DB16" s="146" t="s">
        <v>648</v>
      </c>
      <c r="DD16" s="282" t="s">
        <v>2113</v>
      </c>
      <c r="DE16" s="282">
        <v>150</v>
      </c>
      <c r="DF16" s="282" t="s">
        <v>2415</v>
      </c>
      <c r="DJ16" s="340" t="s">
        <v>2114</v>
      </c>
      <c r="DK16" s="340">
        <v>9</v>
      </c>
      <c r="DL16" s="340">
        <v>0.1</v>
      </c>
      <c r="DM16" s="340" t="s">
        <v>649</v>
      </c>
      <c r="DO16" s="282" t="s">
        <v>2115</v>
      </c>
      <c r="DP16" s="282">
        <v>11</v>
      </c>
      <c r="DQ16" s="282">
        <v>40</v>
      </c>
      <c r="DT16" s="282" t="s">
        <v>2116</v>
      </c>
      <c r="DU16" s="282">
        <v>0.01</v>
      </c>
      <c r="DV16" s="282">
        <v>0</v>
      </c>
      <c r="DX16" s="282" t="s">
        <v>1534</v>
      </c>
      <c r="DY16" s="282">
        <v>0.01</v>
      </c>
      <c r="DZ16" s="282">
        <v>0</v>
      </c>
      <c r="EB16" s="283" t="s">
        <v>2117</v>
      </c>
      <c r="EF16" s="282" t="s">
        <v>2118</v>
      </c>
      <c r="EG16" s="282">
        <v>0.3</v>
      </c>
      <c r="EH16" s="282">
        <v>1</v>
      </c>
      <c r="EO16" s="346" t="s">
        <v>2119</v>
      </c>
      <c r="EP16" s="346">
        <v>1</v>
      </c>
      <c r="EQ16" s="346">
        <v>0</v>
      </c>
      <c r="ES16" s="346"/>
      <c r="EW16" s="19" t="s">
        <v>2120</v>
      </c>
      <c r="EX16" s="19">
        <v>0.5</v>
      </c>
      <c r="EY16" s="282">
        <v>3</v>
      </c>
      <c r="FA16" s="282" t="s">
        <v>2121</v>
      </c>
      <c r="FB16" s="282">
        <v>30</v>
      </c>
      <c r="FC16" s="282">
        <v>350</v>
      </c>
      <c r="FL16" s="19" t="s">
        <v>1511</v>
      </c>
      <c r="FM16" s="282">
        <v>0.5</v>
      </c>
      <c r="FO16" s="86"/>
      <c r="FR16" s="282" t="s">
        <v>1512</v>
      </c>
      <c r="FS16" s="282">
        <v>4000</v>
      </c>
      <c r="FT16" s="282">
        <v>0</v>
      </c>
      <c r="FV16" s="359" t="str">
        <f t="shared" ca="1" si="4"/>
        <v>Si</v>
      </c>
      <c r="FW16" s="341">
        <f t="shared" ca="1" si="5"/>
        <v>2.9733159452743254</v>
      </c>
      <c r="FX16" s="341">
        <f t="shared" ca="1" si="6"/>
        <v>5.8036327110120096</v>
      </c>
      <c r="FY16" s="360">
        <f t="shared" ca="1" si="0"/>
        <v>0</v>
      </c>
      <c r="FZ16" s="361">
        <f t="shared" ca="1" si="1"/>
        <v>0</v>
      </c>
      <c r="GA16" s="361"/>
      <c r="GB16" s="362">
        <f t="shared" ca="1" si="2"/>
        <v>0</v>
      </c>
      <c r="GC16" s="341">
        <f t="shared" ca="1" si="3"/>
        <v>0</v>
      </c>
      <c r="GD16" s="369"/>
      <c r="GE16" s="340"/>
      <c r="GF16" s="340"/>
      <c r="GG16" s="340"/>
      <c r="GH16" s="340"/>
      <c r="GI16" s="340"/>
      <c r="GJ16" s="340"/>
      <c r="GK16" s="340"/>
      <c r="GL16" s="340"/>
      <c r="GM16" s="340"/>
      <c r="GN16" s="337"/>
      <c r="GO16" s="337"/>
      <c r="GP16" s="341">
        <f t="shared" ca="1" si="7"/>
        <v>3.2398484709738877</v>
      </c>
      <c r="GQ16" s="341">
        <f t="shared" ca="1" si="8"/>
        <v>135.38979387078041</v>
      </c>
      <c r="GR16" s="341">
        <f t="shared" ca="1" si="9"/>
        <v>142.34189586520637</v>
      </c>
      <c r="GS16" s="341">
        <f t="shared" ca="1" si="10"/>
        <v>18.660691178405752</v>
      </c>
      <c r="GT16" s="341">
        <f t="shared" ca="1" si="11"/>
        <v>52.510411866715735</v>
      </c>
      <c r="GU16" s="337"/>
    </row>
    <row r="17" spans="1:203" ht="37.5" thickBot="1">
      <c r="A17" s="194" t="s">
        <v>3289</v>
      </c>
      <c r="B17" s="194">
        <v>2</v>
      </c>
      <c r="C17" s="194">
        <v>5</v>
      </c>
      <c r="D17" s="370"/>
      <c r="E17" s="370"/>
      <c r="F17" s="194" t="s">
        <v>3289</v>
      </c>
      <c r="G17" s="194" t="s">
        <v>1513</v>
      </c>
      <c r="H17" s="370"/>
      <c r="L17" s="282" t="s">
        <v>2745</v>
      </c>
      <c r="M17" s="282">
        <v>0.01</v>
      </c>
      <c r="N17" s="282">
        <v>1</v>
      </c>
      <c r="O17" s="282" t="s">
        <v>692</v>
      </c>
      <c r="Q17" s="282" t="s">
        <v>2746</v>
      </c>
      <c r="R17" s="282">
        <v>125</v>
      </c>
      <c r="U17" s="340" t="s">
        <v>2747</v>
      </c>
      <c r="V17" s="282">
        <v>17</v>
      </c>
      <c r="W17" s="282">
        <v>150</v>
      </c>
      <c r="AG17" s="282" t="s">
        <v>2748</v>
      </c>
      <c r="AH17" s="282">
        <v>2</v>
      </c>
      <c r="AI17" s="282">
        <v>3</v>
      </c>
      <c r="AK17" s="282" t="s">
        <v>2749</v>
      </c>
      <c r="AL17" s="282">
        <v>90</v>
      </c>
      <c r="AM17" s="282">
        <v>1.5</v>
      </c>
      <c r="AX17" s="282" t="s">
        <v>2123</v>
      </c>
      <c r="AY17" s="282">
        <v>2</v>
      </c>
      <c r="AZ17" s="282">
        <v>3.2</v>
      </c>
      <c r="BB17" s="282" t="s">
        <v>2124</v>
      </c>
      <c r="BC17" s="282">
        <v>2</v>
      </c>
      <c r="BD17" s="282">
        <v>1.4</v>
      </c>
      <c r="BE17" s="282">
        <v>1</v>
      </c>
      <c r="BF17" s="282" t="s">
        <v>2889</v>
      </c>
      <c r="BG17" s="282" t="s">
        <v>1432</v>
      </c>
      <c r="BI17" s="282" t="s">
        <v>2125</v>
      </c>
      <c r="BJ17" s="282">
        <v>2</v>
      </c>
      <c r="BK17" s="282">
        <v>0.2</v>
      </c>
      <c r="BM17" s="282" t="s">
        <v>2109</v>
      </c>
      <c r="BN17" s="282">
        <v>1</v>
      </c>
      <c r="BO17" s="282">
        <v>1</v>
      </c>
      <c r="BQ17" s="416" t="s">
        <v>1</v>
      </c>
      <c r="BR17" s="416">
        <v>20</v>
      </c>
      <c r="BS17" s="416">
        <v>3</v>
      </c>
      <c r="BT17" s="416" t="s">
        <v>2</v>
      </c>
      <c r="BU17" s="416" t="s">
        <v>3</v>
      </c>
      <c r="CI17" s="282" t="s">
        <v>2127</v>
      </c>
      <c r="CJ17" s="282">
        <v>3</v>
      </c>
      <c r="CK17" s="282">
        <v>20</v>
      </c>
      <c r="CQ17" s="19" t="s">
        <v>2128</v>
      </c>
      <c r="CR17" s="282">
        <v>0.01</v>
      </c>
      <c r="CS17" s="282">
        <v>3</v>
      </c>
      <c r="CU17" s="282" t="s">
        <v>2112</v>
      </c>
      <c r="CV17" s="282">
        <v>2</v>
      </c>
      <c r="CW17" s="282">
        <v>900</v>
      </c>
      <c r="CY17" s="146" t="s">
        <v>650</v>
      </c>
      <c r="CZ17" s="282">
        <v>5</v>
      </c>
      <c r="DB17" s="146" t="s">
        <v>651</v>
      </c>
      <c r="DD17" s="282" t="s">
        <v>2130</v>
      </c>
      <c r="DE17" s="282">
        <v>100</v>
      </c>
      <c r="DF17" s="282">
        <v>25</v>
      </c>
      <c r="DG17" s="282">
        <v>1355</v>
      </c>
      <c r="DH17" s="282">
        <v>15</v>
      </c>
      <c r="DJ17" s="340" t="s">
        <v>2122</v>
      </c>
      <c r="DK17" s="340">
        <v>0.01</v>
      </c>
      <c r="DL17" s="340">
        <v>0</v>
      </c>
      <c r="DM17" s="340"/>
      <c r="DO17" s="282" t="s">
        <v>2741</v>
      </c>
      <c r="DP17" s="282">
        <v>11</v>
      </c>
      <c r="DQ17" s="282">
        <v>40</v>
      </c>
      <c r="DR17" s="282" t="s">
        <v>24</v>
      </c>
      <c r="DT17" s="282" t="s">
        <v>2742</v>
      </c>
      <c r="DU17" s="282">
        <v>0.01</v>
      </c>
      <c r="DV17" s="282">
        <v>0</v>
      </c>
      <c r="DX17" s="282" t="s">
        <v>2743</v>
      </c>
      <c r="DY17" s="282">
        <v>2</v>
      </c>
      <c r="DZ17" s="282">
        <v>0.4</v>
      </c>
      <c r="EB17" s="283" t="s">
        <v>2744</v>
      </c>
      <c r="EG17" s="345"/>
      <c r="EJ17" s="371"/>
      <c r="EO17" s="346" t="s">
        <v>2033</v>
      </c>
      <c r="EP17" s="346">
        <v>0.05</v>
      </c>
      <c r="EQ17" s="346">
        <v>0</v>
      </c>
      <c r="ES17" s="346"/>
      <c r="EW17" s="282" t="s">
        <v>2034</v>
      </c>
      <c r="EX17" s="282">
        <v>1</v>
      </c>
      <c r="EY17" s="282">
        <v>0.2</v>
      </c>
      <c r="FA17" s="282" t="s">
        <v>392</v>
      </c>
      <c r="FB17" s="282">
        <v>55</v>
      </c>
      <c r="FC17" s="282">
        <v>500</v>
      </c>
      <c r="FL17" s="19" t="s">
        <v>393</v>
      </c>
      <c r="FM17" s="282">
        <v>2</v>
      </c>
      <c r="FO17" s="23"/>
      <c r="FR17" s="282" t="s">
        <v>394</v>
      </c>
      <c r="FS17" s="282">
        <v>5</v>
      </c>
      <c r="FT17" s="282">
        <v>2</v>
      </c>
      <c r="FV17" s="350" t="s">
        <v>849</v>
      </c>
      <c r="FW17" s="351" t="s">
        <v>850</v>
      </c>
      <c r="FX17" s="341">
        <f t="shared" ca="1" si="6"/>
        <v>5.9820003951293135</v>
      </c>
      <c r="FY17" s="352" t="s">
        <v>2265</v>
      </c>
      <c r="FZ17" s="353" t="s">
        <v>2266</v>
      </c>
      <c r="GA17" s="353"/>
      <c r="GB17" s="354" t="s">
        <v>2268</v>
      </c>
      <c r="GC17" s="355" t="s">
        <v>2269</v>
      </c>
      <c r="GD17" s="356"/>
      <c r="GE17" s="358"/>
      <c r="GF17" s="358"/>
      <c r="GG17" s="358"/>
      <c r="GH17" s="358"/>
      <c r="GI17" s="358"/>
      <c r="GJ17" s="358"/>
      <c r="GK17" s="358"/>
      <c r="GL17" s="340"/>
      <c r="GM17" s="340"/>
      <c r="GN17" s="337"/>
      <c r="GO17" s="337"/>
      <c r="GP17" s="341">
        <f t="shared" ca="1" si="7"/>
        <v>15.855596320381</v>
      </c>
      <c r="GQ17" s="341">
        <f t="shared" ca="1" si="8"/>
        <v>130.95637217702023</v>
      </c>
      <c r="GR17" s="341">
        <f t="shared" ca="1" si="9"/>
        <v>116.545110394612</v>
      </c>
      <c r="GS17" s="341">
        <f t="shared" ca="1" si="10"/>
        <v>32.523814993420189</v>
      </c>
      <c r="GT17" s="341">
        <f t="shared" ca="1" si="11"/>
        <v>54.409158335640214</v>
      </c>
      <c r="GU17" s="337"/>
    </row>
    <row r="18" spans="1:203" ht="52.5" customHeight="1" thickTop="1">
      <c r="A18" s="194" t="s">
        <v>395</v>
      </c>
      <c r="B18" s="194">
        <v>0</v>
      </c>
      <c r="C18" s="194">
        <v>0.3</v>
      </c>
      <c r="D18" s="370"/>
      <c r="E18" s="370"/>
      <c r="F18" s="372" t="s">
        <v>3294</v>
      </c>
      <c r="G18" s="194" t="s">
        <v>396</v>
      </c>
      <c r="H18" s="370"/>
      <c r="L18" s="282" t="s">
        <v>397</v>
      </c>
      <c r="M18" s="282">
        <v>0.2</v>
      </c>
      <c r="N18" s="282">
        <v>0</v>
      </c>
      <c r="O18" s="282" t="s">
        <v>398</v>
      </c>
      <c r="Q18" s="282" t="s">
        <v>399</v>
      </c>
      <c r="R18" s="282">
        <v>20</v>
      </c>
      <c r="U18" s="343" t="s">
        <v>2729</v>
      </c>
      <c r="V18" s="282">
        <v>90</v>
      </c>
      <c r="W18" s="282">
        <v>600</v>
      </c>
      <c r="AG18" s="282" t="s">
        <v>2730</v>
      </c>
      <c r="AH18" s="282">
        <v>10</v>
      </c>
      <c r="AI18" s="282">
        <v>5</v>
      </c>
      <c r="AK18" s="282" t="s">
        <v>2731</v>
      </c>
      <c r="AL18" s="282">
        <v>8</v>
      </c>
      <c r="AM18" s="282">
        <v>0</v>
      </c>
      <c r="AX18" s="282" t="s">
        <v>2732</v>
      </c>
      <c r="AY18" s="282">
        <v>1</v>
      </c>
      <c r="AZ18" s="282">
        <v>1</v>
      </c>
      <c r="BB18" s="282" t="s">
        <v>2733</v>
      </c>
      <c r="BC18" s="282">
        <v>2</v>
      </c>
      <c r="BD18" s="282">
        <v>1.4</v>
      </c>
      <c r="BE18" s="282">
        <v>1</v>
      </c>
      <c r="BF18" s="282" t="s">
        <v>2889</v>
      </c>
      <c r="BG18" s="282" t="s">
        <v>1432</v>
      </c>
      <c r="BI18" s="282" t="s">
        <v>2734</v>
      </c>
      <c r="BJ18" s="282">
        <v>2</v>
      </c>
      <c r="BK18" s="282">
        <v>0.5</v>
      </c>
      <c r="BM18" s="282" t="s">
        <v>2126</v>
      </c>
      <c r="BN18" s="282">
        <v>1</v>
      </c>
      <c r="BO18" s="282">
        <v>0.2</v>
      </c>
      <c r="BQ18" s="416" t="s">
        <v>4</v>
      </c>
      <c r="BR18" s="416">
        <v>10</v>
      </c>
      <c r="BS18" s="416">
        <v>1</v>
      </c>
      <c r="BT18" s="416" t="s">
        <v>5</v>
      </c>
      <c r="BU18" s="416" t="s">
        <v>6</v>
      </c>
      <c r="CI18" s="282" t="s">
        <v>2735</v>
      </c>
      <c r="CJ18" s="282">
        <v>0.1</v>
      </c>
      <c r="CK18" s="282">
        <v>3</v>
      </c>
      <c r="CQ18" s="19" t="s">
        <v>2736</v>
      </c>
      <c r="CR18" s="282">
        <v>0.01</v>
      </c>
      <c r="CS18" s="282">
        <v>1</v>
      </c>
      <c r="CU18" s="282" t="s">
        <v>2129</v>
      </c>
      <c r="CV18" s="282">
        <v>5</v>
      </c>
      <c r="CW18" s="282">
        <v>900</v>
      </c>
      <c r="CY18" s="146" t="s">
        <v>652</v>
      </c>
      <c r="CZ18" s="282">
        <v>5</v>
      </c>
      <c r="DA18" s="387"/>
      <c r="DB18" s="146" t="s">
        <v>653</v>
      </c>
      <c r="DD18" s="282" t="s">
        <v>2738</v>
      </c>
      <c r="DE18" s="282">
        <v>40</v>
      </c>
      <c r="DF18" s="282" t="s">
        <v>2415</v>
      </c>
      <c r="DJ18" s="358" t="s">
        <v>2739</v>
      </c>
      <c r="DK18" s="358">
        <v>5</v>
      </c>
      <c r="DL18" s="358">
        <v>0.5</v>
      </c>
      <c r="DM18" s="358" t="s">
        <v>1824</v>
      </c>
      <c r="DO18" s="344" t="s">
        <v>2740</v>
      </c>
      <c r="DP18" s="282">
        <v>2</v>
      </c>
      <c r="DQ18" s="282">
        <v>2.5000000000000001E-2</v>
      </c>
      <c r="DT18" s="282" t="s">
        <v>3392</v>
      </c>
      <c r="DU18" s="282">
        <v>0.01</v>
      </c>
      <c r="DV18" s="282">
        <v>0</v>
      </c>
      <c r="DX18" s="282" t="s">
        <v>3393</v>
      </c>
      <c r="DY18" s="282">
        <v>0.2</v>
      </c>
      <c r="DZ18" s="282">
        <v>0</v>
      </c>
      <c r="EB18" s="283" t="s">
        <v>3394</v>
      </c>
      <c r="EC18" s="282">
        <v>2</v>
      </c>
      <c r="ED18" s="282">
        <v>0.3</v>
      </c>
      <c r="EG18" s="345"/>
      <c r="EJ18" s="371"/>
      <c r="EO18" s="346" t="s">
        <v>623</v>
      </c>
      <c r="EP18" s="346">
        <v>0.1</v>
      </c>
      <c r="EQ18" s="346">
        <v>0</v>
      </c>
      <c r="ES18" s="346"/>
      <c r="EW18" s="282" t="s">
        <v>3395</v>
      </c>
      <c r="EX18" s="282">
        <v>1</v>
      </c>
      <c r="EY18" s="282">
        <v>0.3</v>
      </c>
      <c r="FA18" s="282" t="s">
        <v>3396</v>
      </c>
      <c r="FB18" s="282">
        <v>250</v>
      </c>
      <c r="FC18" s="282">
        <v>500</v>
      </c>
      <c r="FL18" s="19" t="s">
        <v>3397</v>
      </c>
      <c r="FM18" s="282">
        <v>0.5</v>
      </c>
      <c r="FR18" s="357" t="s">
        <v>3398</v>
      </c>
      <c r="FS18" s="282">
        <v>3</v>
      </c>
      <c r="FT18" s="282">
        <v>0</v>
      </c>
      <c r="FV18" s="359" t="str">
        <f t="shared" ref="FV18:FV48" ca="1" si="12">IF(GP18&lt;10,"Si","No")</f>
        <v>Si</v>
      </c>
      <c r="FW18" s="341">
        <f t="shared" ca="1" si="5"/>
        <v>1.7524797266756706</v>
      </c>
      <c r="FX18" s="341">
        <f t="shared" ca="1" si="6"/>
        <v>1.4114400538762615</v>
      </c>
      <c r="FY18" s="373">
        <f t="shared" ref="FY18:FY48" ca="1" si="13">((GQ18*GE18)/100)+GE18</f>
        <v>0</v>
      </c>
      <c r="FZ18" s="374">
        <f t="shared" ref="FZ18:FZ48" ca="1" si="14">(FY18*GQ18)/100</f>
        <v>0</v>
      </c>
      <c r="GA18" s="374"/>
      <c r="GB18" s="362">
        <f t="shared" ref="GB18:GB48" ca="1" si="15">(GE18*GS18)/100</f>
        <v>0</v>
      </c>
      <c r="GC18" s="341">
        <f t="shared" ref="GC18:GC48" ca="1" si="16">(GE18*GT18)/100</f>
        <v>0</v>
      </c>
      <c r="GD18" s="375"/>
      <c r="GE18" s="358"/>
      <c r="GF18" s="358"/>
      <c r="GG18" s="376"/>
      <c r="GH18" s="376"/>
      <c r="GI18" s="358"/>
      <c r="GJ18" s="604"/>
      <c r="GK18" s="604"/>
      <c r="GL18" s="340"/>
      <c r="GM18" s="340"/>
      <c r="GN18" s="337"/>
      <c r="GO18" s="337"/>
      <c r="GP18" s="341">
        <f t="shared" ca="1" si="7"/>
        <v>4.96573067593852</v>
      </c>
      <c r="GQ18" s="341">
        <f t="shared" ca="1" si="8"/>
        <v>114.88839465962893</v>
      </c>
      <c r="GR18" s="341">
        <f t="shared" ca="1" si="9"/>
        <v>94.523582102925346</v>
      </c>
      <c r="GS18" s="341">
        <f t="shared" ca="1" si="10"/>
        <v>42.305334972010172</v>
      </c>
      <c r="GT18" s="341">
        <f t="shared" ca="1" si="11"/>
        <v>54.612521203992365</v>
      </c>
      <c r="GU18" s="337"/>
    </row>
    <row r="19" spans="1:203" ht="51">
      <c r="A19" s="372" t="s">
        <v>3399</v>
      </c>
      <c r="B19" s="194">
        <v>0</v>
      </c>
      <c r="C19" s="194">
        <v>2</v>
      </c>
      <c r="D19" s="370"/>
      <c r="E19" s="370"/>
      <c r="F19" s="194" t="s">
        <v>3289</v>
      </c>
      <c r="G19" s="194" t="s">
        <v>3400</v>
      </c>
      <c r="H19" s="370"/>
      <c r="L19" s="282" t="s">
        <v>3401</v>
      </c>
      <c r="M19" s="282">
        <v>0.05</v>
      </c>
      <c r="N19" s="282">
        <v>0.5</v>
      </c>
      <c r="O19" s="282" t="s">
        <v>3402</v>
      </c>
      <c r="Q19" s="282" t="s">
        <v>1447</v>
      </c>
      <c r="R19" s="282">
        <v>25</v>
      </c>
      <c r="U19" s="340" t="s">
        <v>3403</v>
      </c>
      <c r="V19" s="282">
        <v>700</v>
      </c>
      <c r="W19" s="282">
        <v>2500</v>
      </c>
      <c r="AG19" s="282" t="s">
        <v>3404</v>
      </c>
      <c r="AH19" s="282">
        <v>0.1</v>
      </c>
      <c r="AI19" s="282">
        <v>1</v>
      </c>
      <c r="AK19" s="282" t="s">
        <v>401</v>
      </c>
      <c r="AL19" s="282">
        <v>14</v>
      </c>
      <c r="AM19" s="282">
        <v>0</v>
      </c>
      <c r="AX19" s="282" t="s">
        <v>3096</v>
      </c>
      <c r="AY19" s="282">
        <v>0.1</v>
      </c>
      <c r="AZ19" s="282">
        <v>0.05</v>
      </c>
      <c r="BB19" s="282" t="s">
        <v>3097</v>
      </c>
      <c r="BC19" s="282">
        <v>10</v>
      </c>
      <c r="BD19" s="282">
        <v>4.4000000000000004</v>
      </c>
      <c r="BE19" s="282">
        <v>6</v>
      </c>
      <c r="BF19" s="282" t="s">
        <v>2889</v>
      </c>
      <c r="BG19" s="282" t="s">
        <v>3098</v>
      </c>
      <c r="BI19" s="282" t="s">
        <v>3099</v>
      </c>
      <c r="BJ19" s="282">
        <v>0.01</v>
      </c>
      <c r="BK19" s="282">
        <v>0</v>
      </c>
      <c r="BM19" s="282" t="s">
        <v>7</v>
      </c>
      <c r="BN19" s="282">
        <v>56</v>
      </c>
      <c r="BO19" s="282">
        <v>2.5</v>
      </c>
      <c r="BQ19" s="416" t="s">
        <v>8</v>
      </c>
      <c r="BR19" s="416">
        <v>5</v>
      </c>
      <c r="BS19" s="416">
        <v>10</v>
      </c>
      <c r="BT19" s="416" t="s">
        <v>1060</v>
      </c>
      <c r="BU19" s="416" t="s">
        <v>3055</v>
      </c>
      <c r="CI19" s="357" t="s">
        <v>3405</v>
      </c>
      <c r="CJ19" s="282">
        <v>2.5</v>
      </c>
      <c r="CK19" s="282">
        <v>4</v>
      </c>
      <c r="CQ19" s="282" t="s">
        <v>1012</v>
      </c>
      <c r="CR19" s="282">
        <v>1</v>
      </c>
      <c r="CS19" s="282">
        <v>6</v>
      </c>
      <c r="CU19" s="282" t="s">
        <v>2737</v>
      </c>
      <c r="CV19" s="282">
        <v>20</v>
      </c>
      <c r="CW19" s="282">
        <v>1800</v>
      </c>
      <c r="CY19" s="146" t="s">
        <v>654</v>
      </c>
      <c r="CZ19" s="282">
        <v>5</v>
      </c>
      <c r="DA19" s="387"/>
      <c r="DB19" s="146" t="s">
        <v>655</v>
      </c>
      <c r="DD19" s="282" t="s">
        <v>3407</v>
      </c>
      <c r="DE19" s="282">
        <v>10</v>
      </c>
      <c r="DF19" s="282" t="s">
        <v>2415</v>
      </c>
      <c r="DJ19" s="340" t="s">
        <v>656</v>
      </c>
      <c r="DK19" s="340">
        <v>0.3</v>
      </c>
      <c r="DL19" s="340">
        <v>0.3</v>
      </c>
      <c r="DM19" s="340"/>
      <c r="DO19" s="283" t="s">
        <v>2454</v>
      </c>
      <c r="DP19" s="282">
        <v>6</v>
      </c>
      <c r="DQ19" s="282">
        <v>0.02</v>
      </c>
      <c r="DR19" s="282" t="s">
        <v>3408</v>
      </c>
      <c r="DT19" s="282" t="s">
        <v>3409</v>
      </c>
      <c r="DU19" s="282">
        <v>0.01</v>
      </c>
      <c r="DV19" s="282">
        <v>0</v>
      </c>
      <c r="DX19" s="282" t="s">
        <v>3410</v>
      </c>
      <c r="DY19" s="282">
        <v>0.02</v>
      </c>
      <c r="DZ19" s="282">
        <v>0.3</v>
      </c>
      <c r="EB19" s="283" t="s">
        <v>3411</v>
      </c>
      <c r="EC19" s="282">
        <v>2</v>
      </c>
      <c r="ED19" s="282">
        <v>0.3</v>
      </c>
      <c r="EO19" s="346" t="s">
        <v>611</v>
      </c>
      <c r="EP19" s="346">
        <v>0.05</v>
      </c>
      <c r="EQ19" s="346">
        <v>1</v>
      </c>
      <c r="ES19" s="346"/>
      <c r="EW19" s="19" t="s">
        <v>3412</v>
      </c>
      <c r="EX19" s="19">
        <v>1</v>
      </c>
      <c r="EY19" s="282">
        <v>0.5</v>
      </c>
      <c r="FA19" s="282" t="s">
        <v>3413</v>
      </c>
      <c r="FB19" s="349">
        <v>7500</v>
      </c>
      <c r="FC19" s="349">
        <v>14000</v>
      </c>
      <c r="FL19" s="19" t="s">
        <v>3414</v>
      </c>
      <c r="FM19" s="282">
        <v>0.5</v>
      </c>
      <c r="FO19" s="86"/>
      <c r="FR19" s="340" t="s">
        <v>3415</v>
      </c>
      <c r="FS19" s="282">
        <v>5</v>
      </c>
      <c r="FT19" s="282">
        <v>12</v>
      </c>
      <c r="FV19" s="359" t="str">
        <f t="shared" ca="1" si="12"/>
        <v>No</v>
      </c>
      <c r="FW19" s="341" t="str">
        <f t="shared" ca="1" si="5"/>
        <v/>
      </c>
      <c r="FX19" s="341">
        <f t="shared" ca="1" si="6"/>
        <v>4.4120023432110305</v>
      </c>
      <c r="FY19" s="373">
        <f t="shared" ca="1" si="13"/>
        <v>0</v>
      </c>
      <c r="FZ19" s="374">
        <f t="shared" ca="1" si="14"/>
        <v>0</v>
      </c>
      <c r="GA19" s="374"/>
      <c r="GB19" s="362">
        <f t="shared" ca="1" si="15"/>
        <v>0</v>
      </c>
      <c r="GC19" s="341">
        <f t="shared" ca="1" si="16"/>
        <v>0</v>
      </c>
      <c r="GD19" s="375"/>
      <c r="GE19" s="358"/>
      <c r="GF19" s="358"/>
      <c r="GG19" s="376"/>
      <c r="GH19" s="376"/>
      <c r="GI19" s="299"/>
      <c r="GJ19" s="604"/>
      <c r="GK19" s="604"/>
      <c r="GL19" s="340"/>
      <c r="GM19" s="340"/>
      <c r="GN19" s="337"/>
      <c r="GO19" s="337"/>
      <c r="GP19" s="341">
        <f t="shared" ca="1" si="7"/>
        <v>11.153129358310091</v>
      </c>
      <c r="GQ19" s="341">
        <f t="shared" ca="1" si="8"/>
        <v>151.45079110379891</v>
      </c>
      <c r="GR19" s="341">
        <f t="shared" ca="1" si="9"/>
        <v>91.157808810738914</v>
      </c>
      <c r="GS19" s="341">
        <f t="shared" ca="1" si="10"/>
        <v>43.227425703524233</v>
      </c>
      <c r="GT19" s="341">
        <f t="shared" ca="1" si="11"/>
        <v>63.317574695634455</v>
      </c>
      <c r="GU19" s="337"/>
    </row>
    <row r="20" spans="1:203" ht="60.75">
      <c r="A20" s="194" t="s">
        <v>3416</v>
      </c>
      <c r="B20" s="194">
        <v>0</v>
      </c>
      <c r="C20" s="194">
        <v>1</v>
      </c>
      <c r="D20" s="370"/>
      <c r="E20" s="370"/>
      <c r="F20" s="372" t="s">
        <v>3294</v>
      </c>
      <c r="G20" s="194" t="s">
        <v>396</v>
      </c>
      <c r="H20" s="370"/>
      <c r="L20" s="282" t="s">
        <v>3417</v>
      </c>
      <c r="M20" s="282">
        <v>0.01</v>
      </c>
      <c r="N20" s="282">
        <v>0.2</v>
      </c>
      <c r="Q20" s="340" t="s">
        <v>3418</v>
      </c>
      <c r="R20" s="282">
        <v>3</v>
      </c>
      <c r="S20" s="282">
        <v>27</v>
      </c>
      <c r="U20" s="282" t="s">
        <v>3419</v>
      </c>
      <c r="V20" s="282">
        <v>15</v>
      </c>
      <c r="W20" s="282">
        <v>8</v>
      </c>
      <c r="AG20" s="357" t="s">
        <v>3420</v>
      </c>
      <c r="AH20" s="282">
        <v>0.1</v>
      </c>
      <c r="AI20" s="282">
        <v>0</v>
      </c>
      <c r="AK20" s="282" t="s">
        <v>3421</v>
      </c>
      <c r="AL20" s="282">
        <v>18</v>
      </c>
      <c r="AM20" s="282">
        <v>4</v>
      </c>
      <c r="AX20" s="340" t="s">
        <v>2698</v>
      </c>
      <c r="AY20" s="282">
        <v>8</v>
      </c>
      <c r="AZ20" s="282">
        <v>2</v>
      </c>
      <c r="BB20" s="282" t="s">
        <v>2699</v>
      </c>
      <c r="BC20" s="282">
        <v>4</v>
      </c>
      <c r="BD20" s="282">
        <v>0.2</v>
      </c>
      <c r="BE20" s="282">
        <v>3</v>
      </c>
      <c r="BF20" s="282" t="s">
        <v>2700</v>
      </c>
      <c r="BG20" s="282" t="s">
        <v>3207</v>
      </c>
      <c r="BM20" s="340" t="s">
        <v>3056</v>
      </c>
      <c r="BN20" s="282">
        <v>1</v>
      </c>
      <c r="BO20" s="282">
        <v>0</v>
      </c>
      <c r="BQ20" s="416" t="s">
        <v>3057</v>
      </c>
      <c r="BR20" s="416">
        <v>15</v>
      </c>
      <c r="BS20" s="416">
        <v>1</v>
      </c>
      <c r="BT20" s="416" t="s">
        <v>908</v>
      </c>
      <c r="BU20" s="416" t="s">
        <v>3058</v>
      </c>
      <c r="CI20" s="282" t="s">
        <v>2701</v>
      </c>
      <c r="CJ20" s="282">
        <v>0.1</v>
      </c>
      <c r="CK20" s="282">
        <v>2</v>
      </c>
      <c r="CQ20" s="282" t="s">
        <v>303</v>
      </c>
      <c r="CR20" s="282">
        <v>6</v>
      </c>
      <c r="CS20" s="282">
        <v>25</v>
      </c>
      <c r="CU20" s="282" t="s">
        <v>3406</v>
      </c>
      <c r="CV20" s="282">
        <v>5</v>
      </c>
      <c r="CW20" s="282">
        <v>980</v>
      </c>
      <c r="CY20" s="146" t="s">
        <v>657</v>
      </c>
      <c r="CZ20" s="282">
        <v>5</v>
      </c>
      <c r="DA20" s="387"/>
      <c r="DB20" s="146" t="s">
        <v>658</v>
      </c>
      <c r="DD20" s="282" t="s">
        <v>305</v>
      </c>
      <c r="DE20" s="282">
        <v>60</v>
      </c>
      <c r="DF20" s="282" t="s">
        <v>2415</v>
      </c>
      <c r="DJ20" s="340" t="s">
        <v>659</v>
      </c>
      <c r="DK20" s="340">
        <v>6</v>
      </c>
      <c r="DL20" s="340">
        <v>0.1</v>
      </c>
      <c r="DM20" s="340"/>
      <c r="DO20" s="344" t="s">
        <v>306</v>
      </c>
      <c r="DP20" s="282">
        <v>1</v>
      </c>
      <c r="DQ20" s="282">
        <v>0.04</v>
      </c>
      <c r="DT20" s="282" t="s">
        <v>307</v>
      </c>
      <c r="DU20" s="282">
        <v>0.01</v>
      </c>
      <c r="DV20" s="282">
        <v>0</v>
      </c>
      <c r="DX20" s="282" t="s">
        <v>308</v>
      </c>
      <c r="DY20" s="282">
        <v>180</v>
      </c>
      <c r="DZ20" s="282">
        <v>700</v>
      </c>
      <c r="EB20" s="283" t="s">
        <v>2272</v>
      </c>
      <c r="EO20" s="346" t="s">
        <v>609</v>
      </c>
      <c r="EP20" s="346">
        <v>0.05</v>
      </c>
      <c r="EQ20" s="346">
        <v>1</v>
      </c>
      <c r="ES20" s="346"/>
      <c r="EW20" s="19" t="s">
        <v>2273</v>
      </c>
      <c r="EX20" s="19">
        <v>10</v>
      </c>
      <c r="EY20" s="282">
        <v>5</v>
      </c>
      <c r="FA20" s="282" t="s">
        <v>2274</v>
      </c>
      <c r="FB20" s="349">
        <v>8000</v>
      </c>
      <c r="FC20" s="349">
        <v>16000</v>
      </c>
      <c r="FL20" s="19" t="s">
        <v>2275</v>
      </c>
      <c r="FO20" s="85"/>
      <c r="FR20" s="340" t="s">
        <v>2276</v>
      </c>
      <c r="FS20" s="282">
        <v>4</v>
      </c>
      <c r="FT20" s="282">
        <v>6</v>
      </c>
      <c r="FV20" s="359" t="str">
        <f t="shared" ca="1" si="12"/>
        <v>No</v>
      </c>
      <c r="FW20" s="341" t="str">
        <f t="shared" ca="1" si="5"/>
        <v/>
      </c>
      <c r="FX20" s="341">
        <f t="shared" ca="1" si="6"/>
        <v>1.3315405663589741</v>
      </c>
      <c r="FY20" s="373">
        <f t="shared" ca="1" si="13"/>
        <v>0</v>
      </c>
      <c r="FZ20" s="374">
        <f t="shared" ca="1" si="14"/>
        <v>0</v>
      </c>
      <c r="GA20" s="374"/>
      <c r="GB20" s="362">
        <f t="shared" ca="1" si="15"/>
        <v>0</v>
      </c>
      <c r="GC20" s="341">
        <f t="shared" ca="1" si="16"/>
        <v>0</v>
      </c>
      <c r="GD20" s="377"/>
      <c r="GE20" s="358"/>
      <c r="GF20" s="358"/>
      <c r="GG20" s="376"/>
      <c r="GH20" s="376"/>
      <c r="GI20" s="358"/>
      <c r="GJ20" s="604"/>
      <c r="GK20" s="604"/>
      <c r="GL20" s="340"/>
      <c r="GM20" s="340"/>
      <c r="GN20" s="337"/>
      <c r="GO20" s="337"/>
      <c r="GP20" s="341">
        <f t="shared" ca="1" si="7"/>
        <v>13.675293549265261</v>
      </c>
      <c r="GQ20" s="341">
        <f t="shared" ca="1" si="8"/>
        <v>108.15182617332061</v>
      </c>
      <c r="GR20" s="341">
        <f t="shared" ca="1" si="9"/>
        <v>67.79431463786446</v>
      </c>
      <c r="GS20" s="341">
        <f t="shared" ca="1" si="10"/>
        <v>15.105952030903833</v>
      </c>
      <c r="GT20" s="341">
        <f t="shared" ca="1" si="11"/>
        <v>57.079724493175604</v>
      </c>
      <c r="GU20" s="337"/>
    </row>
    <row r="21" spans="1:203" ht="48.75">
      <c r="A21" s="194" t="s">
        <v>2277</v>
      </c>
      <c r="B21" s="194">
        <v>0</v>
      </c>
      <c r="C21" s="194">
        <v>1</v>
      </c>
      <c r="D21" s="370"/>
      <c r="E21" s="370"/>
      <c r="F21" s="372" t="s">
        <v>3294</v>
      </c>
      <c r="G21" s="194" t="s">
        <v>396</v>
      </c>
      <c r="H21" s="370"/>
      <c r="L21" s="282" t="s">
        <v>2278</v>
      </c>
      <c r="M21" s="282">
        <v>0.01</v>
      </c>
      <c r="N21" s="282">
        <v>0</v>
      </c>
      <c r="Q21" s="340" t="s">
        <v>2279</v>
      </c>
      <c r="R21" s="282">
        <v>5</v>
      </c>
      <c r="S21" s="282">
        <v>15</v>
      </c>
      <c r="U21" s="282" t="s">
        <v>2280</v>
      </c>
      <c r="V21" s="282">
        <v>50</v>
      </c>
      <c r="W21" s="282">
        <v>16</v>
      </c>
      <c r="AG21" s="282" t="s">
        <v>2281</v>
      </c>
      <c r="AH21" s="282">
        <v>0.1</v>
      </c>
      <c r="AI21" s="282">
        <v>1</v>
      </c>
      <c r="AK21" s="340" t="s">
        <v>2282</v>
      </c>
      <c r="AL21" s="282">
        <v>10</v>
      </c>
      <c r="AM21" s="282">
        <v>0.5</v>
      </c>
      <c r="AX21" s="340" t="s">
        <v>2283</v>
      </c>
      <c r="AY21" s="282">
        <v>1.5</v>
      </c>
      <c r="AZ21" s="282">
        <v>4</v>
      </c>
      <c r="BB21" s="282" t="s">
        <v>2284</v>
      </c>
      <c r="BC21" s="282">
        <v>3</v>
      </c>
      <c r="BD21" s="282">
        <v>0.4</v>
      </c>
      <c r="BE21" s="282">
        <v>2</v>
      </c>
      <c r="BF21" s="282" t="s">
        <v>2700</v>
      </c>
      <c r="BG21" s="282" t="s">
        <v>298</v>
      </c>
      <c r="BM21" s="340" t="s">
        <v>3059</v>
      </c>
      <c r="BN21" s="282">
        <v>3</v>
      </c>
      <c r="BO21" s="282">
        <v>0</v>
      </c>
      <c r="BQ21" s="416" t="s">
        <v>3060</v>
      </c>
      <c r="BR21" s="416">
        <v>10</v>
      </c>
      <c r="BS21" s="416">
        <v>10</v>
      </c>
      <c r="BT21" s="416" t="s">
        <v>908</v>
      </c>
      <c r="BU21" s="416" t="s">
        <v>706</v>
      </c>
      <c r="CI21" s="282" t="s">
        <v>2285</v>
      </c>
      <c r="CJ21" s="282">
        <v>0.2</v>
      </c>
      <c r="CK21" s="282">
        <v>3</v>
      </c>
      <c r="CQ21" s="19" t="s">
        <v>2286</v>
      </c>
      <c r="CR21" s="282">
        <v>3</v>
      </c>
      <c r="CS21" s="282">
        <v>65</v>
      </c>
      <c r="CU21" s="282" t="s">
        <v>304</v>
      </c>
      <c r="CV21" s="282">
        <v>0.5</v>
      </c>
      <c r="CW21" s="282">
        <v>1000</v>
      </c>
      <c r="CY21" s="146" t="s">
        <v>660</v>
      </c>
      <c r="CZ21" s="282">
        <v>5</v>
      </c>
      <c r="DA21" s="387"/>
      <c r="DB21" s="146" t="s">
        <v>661</v>
      </c>
      <c r="DD21" s="282" t="s">
        <v>2288</v>
      </c>
      <c r="DE21" s="282">
        <v>40</v>
      </c>
      <c r="DF21" s="282" t="s">
        <v>2415</v>
      </c>
      <c r="DJ21" s="340" t="s">
        <v>662</v>
      </c>
      <c r="DK21" s="340">
        <v>4</v>
      </c>
      <c r="DL21" s="340">
        <v>0</v>
      </c>
      <c r="DM21" s="340" t="s">
        <v>2289</v>
      </c>
      <c r="DO21" s="344" t="s">
        <v>2455</v>
      </c>
      <c r="DP21" s="331">
        <v>5</v>
      </c>
      <c r="DQ21" s="282">
        <v>0.3</v>
      </c>
      <c r="DX21" s="282" t="s">
        <v>2290</v>
      </c>
      <c r="DY21" s="282">
        <v>0.05</v>
      </c>
      <c r="DZ21" s="282">
        <v>1</v>
      </c>
      <c r="EB21" s="283" t="s">
        <v>2291</v>
      </c>
      <c r="EC21" s="282">
        <v>2</v>
      </c>
      <c r="ED21" s="282">
        <v>0.3</v>
      </c>
      <c r="EO21" s="346" t="s">
        <v>610</v>
      </c>
      <c r="EP21" s="346">
        <v>0.05</v>
      </c>
      <c r="EQ21" s="346">
        <v>1</v>
      </c>
      <c r="ES21" s="346"/>
      <c r="EW21" s="19" t="s">
        <v>2292</v>
      </c>
      <c r="EX21" s="19">
        <v>1</v>
      </c>
      <c r="EY21" s="282">
        <v>27</v>
      </c>
      <c r="FA21" s="282" t="s">
        <v>2293</v>
      </c>
      <c r="FB21" s="349">
        <v>10000</v>
      </c>
      <c r="FL21" s="19" t="s">
        <v>2294</v>
      </c>
      <c r="FM21" s="282">
        <v>0.5</v>
      </c>
      <c r="FR21" s="282" t="s">
        <v>2295</v>
      </c>
      <c r="FS21" s="282">
        <v>0.5</v>
      </c>
      <c r="FT21" s="282">
        <v>6</v>
      </c>
      <c r="FV21" s="359" t="str">
        <f t="shared" ca="1" si="12"/>
        <v>No</v>
      </c>
      <c r="FW21" s="341" t="str">
        <f t="shared" ca="1" si="5"/>
        <v/>
      </c>
      <c r="FX21" s="341">
        <f t="shared" ca="1" si="6"/>
        <v>5.6694794239022928</v>
      </c>
      <c r="FY21" s="373">
        <f t="shared" ca="1" si="13"/>
        <v>0</v>
      </c>
      <c r="FZ21" s="374">
        <f t="shared" ca="1" si="14"/>
        <v>0</v>
      </c>
      <c r="GA21" s="374"/>
      <c r="GB21" s="362">
        <f t="shared" ca="1" si="15"/>
        <v>0</v>
      </c>
      <c r="GC21" s="341">
        <f t="shared" ca="1" si="16"/>
        <v>0</v>
      </c>
      <c r="GD21" s="375"/>
      <c r="GE21" s="358"/>
      <c r="GF21" s="358"/>
      <c r="GG21" s="376"/>
      <c r="GH21" s="376"/>
      <c r="GI21" s="299"/>
      <c r="GJ21" s="604"/>
      <c r="GK21" s="604"/>
      <c r="GL21" s="340"/>
      <c r="GM21" s="340"/>
      <c r="GN21" s="337"/>
      <c r="GO21" s="337"/>
      <c r="GP21" s="341">
        <f t="shared" ca="1" si="7"/>
        <v>17.867953997903641</v>
      </c>
      <c r="GQ21" s="341">
        <f t="shared" ca="1" si="8"/>
        <v>149.24223137918256</v>
      </c>
      <c r="GR21" s="341">
        <f t="shared" ca="1" si="9"/>
        <v>148.47172648102992</v>
      </c>
      <c r="GS21" s="341">
        <f t="shared" ca="1" si="10"/>
        <v>41.295662276852084</v>
      </c>
      <c r="GT21" s="341">
        <f t="shared" ca="1" si="11"/>
        <v>64.220769363194776</v>
      </c>
      <c r="GU21" s="337"/>
    </row>
    <row r="22" spans="1:203" ht="36.75">
      <c r="A22" s="194" t="s">
        <v>2296</v>
      </c>
      <c r="B22" s="194">
        <v>0.5</v>
      </c>
      <c r="C22" s="194">
        <v>2</v>
      </c>
      <c r="D22" s="370"/>
      <c r="E22" s="370"/>
      <c r="F22" s="372" t="s">
        <v>3294</v>
      </c>
      <c r="G22" s="194" t="s">
        <v>2297</v>
      </c>
      <c r="H22" s="370"/>
      <c r="L22" s="282" t="s">
        <v>2298</v>
      </c>
      <c r="M22" s="282">
        <v>0.2</v>
      </c>
      <c r="N22" s="282">
        <v>0.1</v>
      </c>
      <c r="O22" s="282" t="s">
        <v>2299</v>
      </c>
      <c r="Q22" s="282" t="s">
        <v>910</v>
      </c>
      <c r="R22" s="282">
        <v>0.2</v>
      </c>
      <c r="S22" s="282">
        <v>0.3</v>
      </c>
      <c r="U22" s="282" t="s">
        <v>911</v>
      </c>
      <c r="V22" s="282">
        <v>35</v>
      </c>
      <c r="W22" s="282">
        <v>25</v>
      </c>
      <c r="AG22" s="282" t="s">
        <v>912</v>
      </c>
      <c r="AH22" s="282">
        <v>0.1</v>
      </c>
      <c r="AI22" s="282">
        <v>0.3</v>
      </c>
      <c r="AK22" s="340" t="s">
        <v>913</v>
      </c>
      <c r="AL22" s="282">
        <v>250</v>
      </c>
      <c r="AM22" s="282">
        <v>1</v>
      </c>
      <c r="AX22" s="357" t="s">
        <v>914</v>
      </c>
      <c r="AY22" s="282">
        <v>0.1</v>
      </c>
      <c r="AZ22" s="282">
        <v>0.2</v>
      </c>
      <c r="BB22" s="282" t="s">
        <v>915</v>
      </c>
      <c r="BC22" s="282">
        <v>6</v>
      </c>
      <c r="BD22" s="282">
        <v>4</v>
      </c>
      <c r="BE22" s="282">
        <v>4</v>
      </c>
      <c r="BF22" s="282" t="s">
        <v>2700</v>
      </c>
      <c r="BG22" s="282" t="s">
        <v>916</v>
      </c>
      <c r="BM22" s="340" t="s">
        <v>707</v>
      </c>
      <c r="BN22" s="282">
        <v>1</v>
      </c>
      <c r="BO22" s="282">
        <v>0</v>
      </c>
      <c r="BQ22" s="416" t="s">
        <v>708</v>
      </c>
      <c r="BR22" s="416">
        <v>5</v>
      </c>
      <c r="BS22" s="416">
        <v>1</v>
      </c>
      <c r="BT22" s="416" t="s">
        <v>1060</v>
      </c>
      <c r="BU22" s="416" t="s">
        <v>1458</v>
      </c>
      <c r="CI22" s="282" t="s">
        <v>917</v>
      </c>
      <c r="CJ22" s="282">
        <v>0.2</v>
      </c>
      <c r="CK22" s="282">
        <v>8</v>
      </c>
      <c r="CQ22" s="282" t="s">
        <v>918</v>
      </c>
      <c r="CR22" s="282">
        <v>2</v>
      </c>
      <c r="CS22" s="282">
        <v>0.2</v>
      </c>
      <c r="CU22" s="282" t="s">
        <v>2287</v>
      </c>
      <c r="CV22" s="282">
        <v>5</v>
      </c>
      <c r="CW22" s="282">
        <v>1300</v>
      </c>
      <c r="CY22" s="146" t="s">
        <v>663</v>
      </c>
      <c r="CZ22" s="282">
        <v>18</v>
      </c>
      <c r="DA22" s="389" t="s">
        <v>664</v>
      </c>
      <c r="DB22" s="146" t="s">
        <v>665</v>
      </c>
      <c r="DD22" s="282" t="s">
        <v>920</v>
      </c>
      <c r="DE22" s="282">
        <v>60</v>
      </c>
      <c r="DF22" s="282" t="s">
        <v>2415</v>
      </c>
      <c r="DJ22" s="340" t="s">
        <v>921</v>
      </c>
      <c r="DK22" s="340">
        <v>0.3</v>
      </c>
      <c r="DL22" s="340">
        <v>0</v>
      </c>
      <c r="DM22" s="340"/>
      <c r="DO22" s="344" t="s">
        <v>2456</v>
      </c>
      <c r="DP22" s="331">
        <v>5</v>
      </c>
      <c r="DQ22" s="282">
        <v>0.3</v>
      </c>
      <c r="DX22" s="282" t="s">
        <v>922</v>
      </c>
      <c r="DY22" s="282">
        <v>1</v>
      </c>
      <c r="DZ22" s="282">
        <v>0</v>
      </c>
      <c r="EB22" s="283" t="s">
        <v>923</v>
      </c>
      <c r="EC22" s="282">
        <v>2</v>
      </c>
      <c r="ED22" s="282">
        <v>0.3</v>
      </c>
      <c r="EO22" s="346" t="s">
        <v>924</v>
      </c>
      <c r="EP22" s="346">
        <v>0.1</v>
      </c>
      <c r="EQ22" s="346">
        <v>0</v>
      </c>
      <c r="ES22" s="346"/>
      <c r="EW22" s="19" t="s">
        <v>925</v>
      </c>
      <c r="EX22" s="19">
        <v>1</v>
      </c>
      <c r="EY22" s="282">
        <v>3</v>
      </c>
      <c r="FA22" s="282" t="s">
        <v>926</v>
      </c>
      <c r="FB22" s="349">
        <v>5000</v>
      </c>
      <c r="FC22" s="349">
        <v>1000</v>
      </c>
      <c r="FL22" s="19" t="s">
        <v>927</v>
      </c>
      <c r="FM22" s="282">
        <v>0.5</v>
      </c>
      <c r="FO22" s="87"/>
      <c r="FR22" s="19" t="s">
        <v>928</v>
      </c>
      <c r="FS22" s="282">
        <v>0.01</v>
      </c>
      <c r="FT22" s="282">
        <v>0</v>
      </c>
      <c r="FV22" s="359" t="str">
        <f t="shared" ca="1" si="12"/>
        <v>Si</v>
      </c>
      <c r="FW22" s="341">
        <f t="shared" ca="1" si="5"/>
        <v>1.3708064433341156</v>
      </c>
      <c r="FX22" s="341">
        <f t="shared" ca="1" si="6"/>
        <v>3.298860241231667</v>
      </c>
      <c r="FY22" s="373">
        <f t="shared" ca="1" si="13"/>
        <v>0</v>
      </c>
      <c r="FZ22" s="374">
        <f t="shared" ca="1" si="14"/>
        <v>0</v>
      </c>
      <c r="GA22" s="374"/>
      <c r="GB22" s="362">
        <f t="shared" ca="1" si="15"/>
        <v>0</v>
      </c>
      <c r="GC22" s="341">
        <f t="shared" ca="1" si="16"/>
        <v>0</v>
      </c>
      <c r="GD22" s="375"/>
      <c r="GE22" s="358"/>
      <c r="GF22" s="358"/>
      <c r="GG22" s="376"/>
      <c r="GH22" s="376"/>
      <c r="GI22" s="299"/>
      <c r="GJ22" s="604"/>
      <c r="GK22" s="604"/>
      <c r="GL22" s="340"/>
      <c r="GM22" s="340"/>
      <c r="GN22" s="337"/>
      <c r="GO22" s="337"/>
      <c r="GP22" s="341">
        <f t="shared" ca="1" si="7"/>
        <v>8.6639084837519782</v>
      </c>
      <c r="GQ22" s="341">
        <f t="shared" ca="1" si="8"/>
        <v>119.33290645918191</v>
      </c>
      <c r="GR22" s="341">
        <f t="shared" ca="1" si="9"/>
        <v>131.7797565635218</v>
      </c>
      <c r="GS22" s="341">
        <f t="shared" ca="1" si="10"/>
        <v>16.534040789385248</v>
      </c>
      <c r="GT22" s="341">
        <f t="shared" ca="1" si="11"/>
        <v>64.179992490753023</v>
      </c>
      <c r="GU22" s="337"/>
    </row>
    <row r="23" spans="1:203" ht="36.75">
      <c r="A23" s="194" t="s">
        <v>929</v>
      </c>
      <c r="B23" s="194">
        <v>0.8</v>
      </c>
      <c r="C23" s="194">
        <v>2</v>
      </c>
      <c r="D23" s="370"/>
      <c r="E23" s="370"/>
      <c r="F23" s="372" t="s">
        <v>3294</v>
      </c>
      <c r="G23" s="194" t="s">
        <v>930</v>
      </c>
      <c r="H23" s="370"/>
      <c r="L23" s="282" t="s">
        <v>931</v>
      </c>
      <c r="M23" s="282">
        <v>2</v>
      </c>
      <c r="N23" s="282">
        <v>0</v>
      </c>
      <c r="O23" s="282" t="s">
        <v>93</v>
      </c>
      <c r="Q23" s="340" t="s">
        <v>3484</v>
      </c>
      <c r="R23" s="282">
        <v>2</v>
      </c>
      <c r="S23" s="282">
        <v>6</v>
      </c>
      <c r="U23" s="282" t="s">
        <v>3485</v>
      </c>
      <c r="V23" s="282">
        <v>3</v>
      </c>
      <c r="W23" s="282">
        <v>1</v>
      </c>
      <c r="AG23" s="282" t="s">
        <v>3486</v>
      </c>
      <c r="AH23" s="282">
        <v>0.01</v>
      </c>
      <c r="AI23" s="282">
        <v>0</v>
      </c>
      <c r="AK23" s="340" t="s">
        <v>3487</v>
      </c>
      <c r="AL23" s="282">
        <v>10</v>
      </c>
      <c r="AM23" s="282">
        <v>3</v>
      </c>
      <c r="AX23" s="340" t="s">
        <v>3488</v>
      </c>
      <c r="AY23" s="282">
        <v>9</v>
      </c>
      <c r="AZ23" s="282">
        <v>35</v>
      </c>
      <c r="BB23" s="282" t="s">
        <v>3489</v>
      </c>
      <c r="BC23" s="282">
        <v>4</v>
      </c>
      <c r="BD23" s="282">
        <v>2</v>
      </c>
      <c r="BE23" s="282">
        <v>3</v>
      </c>
      <c r="BF23" s="282" t="s">
        <v>2700</v>
      </c>
      <c r="BG23" s="282" t="s">
        <v>1980</v>
      </c>
      <c r="BM23" s="340" t="s">
        <v>1459</v>
      </c>
      <c r="BN23" s="282">
        <v>10</v>
      </c>
      <c r="BO23" s="282">
        <v>0</v>
      </c>
      <c r="BQ23" s="416" t="s">
        <v>1460</v>
      </c>
      <c r="BR23" s="416">
        <v>5</v>
      </c>
      <c r="BS23" s="416">
        <v>1</v>
      </c>
      <c r="BT23" s="416" t="s">
        <v>908</v>
      </c>
      <c r="BU23" s="416" t="s">
        <v>1461</v>
      </c>
      <c r="CI23" s="282" t="s">
        <v>937</v>
      </c>
      <c r="CJ23" s="282">
        <v>2</v>
      </c>
      <c r="CK23" s="282">
        <v>105</v>
      </c>
      <c r="CQ23" s="282" t="s">
        <v>938</v>
      </c>
      <c r="CR23" s="282">
        <v>0.5</v>
      </c>
      <c r="CS23" s="282">
        <v>0.2</v>
      </c>
      <c r="CU23" s="282" t="s">
        <v>919</v>
      </c>
      <c r="CV23" s="282">
        <v>18</v>
      </c>
      <c r="CW23" s="282">
        <v>1200</v>
      </c>
      <c r="CY23" s="146" t="s">
        <v>666</v>
      </c>
      <c r="CZ23" s="282">
        <v>18</v>
      </c>
      <c r="DA23" s="389" t="s">
        <v>667</v>
      </c>
      <c r="DB23" s="146" t="s">
        <v>668</v>
      </c>
      <c r="DD23" s="282" t="s">
        <v>939</v>
      </c>
      <c r="DE23" s="282">
        <v>20</v>
      </c>
      <c r="DF23" s="282" t="s">
        <v>2415</v>
      </c>
      <c r="DJ23" s="340" t="s">
        <v>940</v>
      </c>
      <c r="DK23" s="340">
        <v>0.1</v>
      </c>
      <c r="DL23" s="340">
        <v>0.4</v>
      </c>
      <c r="DM23" s="340"/>
      <c r="DO23" s="344" t="s">
        <v>2457</v>
      </c>
      <c r="DP23" s="331">
        <v>5</v>
      </c>
      <c r="DQ23" s="282">
        <v>0.3</v>
      </c>
      <c r="DR23" s="282" t="s">
        <v>24</v>
      </c>
      <c r="DX23" s="282" t="s">
        <v>941</v>
      </c>
      <c r="DY23" s="282">
        <v>0.01</v>
      </c>
      <c r="DZ23" s="282">
        <v>0.1</v>
      </c>
      <c r="EB23" s="283" t="s">
        <v>942</v>
      </c>
      <c r="EO23" s="346" t="s">
        <v>943</v>
      </c>
      <c r="EP23" s="346">
        <v>0.5</v>
      </c>
      <c r="EQ23" s="346">
        <v>1</v>
      </c>
      <c r="ES23" s="346"/>
      <c r="EW23" s="19" t="s">
        <v>944</v>
      </c>
      <c r="EX23" s="19">
        <v>1</v>
      </c>
      <c r="EY23" s="282">
        <v>2</v>
      </c>
      <c r="FA23" s="282" t="s">
        <v>945</v>
      </c>
      <c r="FB23" s="349">
        <v>5000</v>
      </c>
      <c r="FC23" s="349">
        <v>3000</v>
      </c>
      <c r="FL23" s="19" t="s">
        <v>946</v>
      </c>
      <c r="FM23" s="282">
        <v>0.5</v>
      </c>
      <c r="FO23" s="85"/>
      <c r="FR23" s="19" t="s">
        <v>947</v>
      </c>
      <c r="FS23" s="282">
        <v>0.01</v>
      </c>
      <c r="FT23" s="282">
        <v>0</v>
      </c>
      <c r="FV23" s="359" t="str">
        <f t="shared" ca="1" si="12"/>
        <v>Si</v>
      </c>
      <c r="FW23" s="341">
        <f t="shared" ca="1" si="5"/>
        <v>1.5980437736390638</v>
      </c>
      <c r="FX23" s="341">
        <f t="shared" ca="1" si="6"/>
        <v>6.1166654071301592</v>
      </c>
      <c r="FY23" s="373">
        <f t="shared" ca="1" si="13"/>
        <v>0</v>
      </c>
      <c r="FZ23" s="374">
        <f t="shared" ca="1" si="14"/>
        <v>0</v>
      </c>
      <c r="GA23" s="374"/>
      <c r="GB23" s="362">
        <f t="shared" ca="1" si="15"/>
        <v>0</v>
      </c>
      <c r="GC23" s="341">
        <f t="shared" ca="1" si="16"/>
        <v>0</v>
      </c>
      <c r="GD23" s="375"/>
      <c r="GE23" s="358"/>
      <c r="GF23" s="358"/>
      <c r="GG23" s="376"/>
      <c r="GH23" s="376"/>
      <c r="GI23" s="299"/>
      <c r="GJ23" s="604"/>
      <c r="GK23" s="604"/>
      <c r="GL23" s="340"/>
      <c r="GM23" s="340"/>
      <c r="GN23" s="337"/>
      <c r="GO23" s="337"/>
      <c r="GP23" s="341">
        <f t="shared" ca="1" si="7"/>
        <v>9.7624238109940951</v>
      </c>
      <c r="GQ23" s="341">
        <f t="shared" ca="1" si="8"/>
        <v>130.15498953095738</v>
      </c>
      <c r="GR23" s="341">
        <f t="shared" ca="1" si="9"/>
        <v>113.99250979312657</v>
      </c>
      <c r="GS23" s="341">
        <f t="shared" ca="1" si="10"/>
        <v>30.856310771655245</v>
      </c>
      <c r="GT23" s="341">
        <f t="shared" ca="1" si="11"/>
        <v>50.320673627497136</v>
      </c>
      <c r="GU23" s="337"/>
    </row>
    <row r="24" spans="1:203" ht="36.75">
      <c r="A24" s="194" t="s">
        <v>948</v>
      </c>
      <c r="B24" s="194">
        <v>0.5</v>
      </c>
      <c r="C24" s="194">
        <v>0.5</v>
      </c>
      <c r="D24" s="370"/>
      <c r="E24" s="370"/>
      <c r="F24" s="372" t="s">
        <v>3294</v>
      </c>
      <c r="G24" s="194" t="s">
        <v>949</v>
      </c>
      <c r="H24" s="370"/>
      <c r="L24" s="282" t="s">
        <v>950</v>
      </c>
      <c r="M24" s="282">
        <v>0.5</v>
      </c>
      <c r="N24" s="282">
        <v>3</v>
      </c>
      <c r="O24" s="282" t="s">
        <v>951</v>
      </c>
      <c r="Q24" s="282" t="s">
        <v>952</v>
      </c>
      <c r="R24" s="282">
        <v>10</v>
      </c>
      <c r="S24" s="282">
        <v>25</v>
      </c>
      <c r="U24" s="282" t="s">
        <v>953</v>
      </c>
      <c r="V24" s="282">
        <v>0.02</v>
      </c>
      <c r="W24" s="282">
        <v>5</v>
      </c>
      <c r="AG24" s="357" t="s">
        <v>954</v>
      </c>
      <c r="AH24" s="282">
        <v>1</v>
      </c>
      <c r="AI24" s="282">
        <v>3</v>
      </c>
      <c r="AK24" s="340" t="s">
        <v>955</v>
      </c>
      <c r="AL24" s="282">
        <v>400</v>
      </c>
      <c r="AM24" s="282">
        <v>7</v>
      </c>
      <c r="AX24" s="340" t="s">
        <v>956</v>
      </c>
      <c r="AY24" s="282">
        <v>4</v>
      </c>
      <c r="AZ24" s="282">
        <v>12</v>
      </c>
      <c r="BB24" s="282" t="s">
        <v>957</v>
      </c>
      <c r="BC24" s="282">
        <v>10</v>
      </c>
      <c r="BD24" s="282">
        <v>0.6</v>
      </c>
      <c r="BE24" s="282">
        <v>4</v>
      </c>
      <c r="BF24" s="282" t="s">
        <v>2889</v>
      </c>
      <c r="BG24" s="282" t="s">
        <v>2667</v>
      </c>
      <c r="BM24" s="282" t="s">
        <v>1462</v>
      </c>
      <c r="BN24" s="282">
        <v>0.5</v>
      </c>
      <c r="BO24" s="282">
        <v>0</v>
      </c>
      <c r="BQ24" s="416" t="s">
        <v>1463</v>
      </c>
      <c r="BR24" s="416">
        <v>5</v>
      </c>
      <c r="BS24" s="416">
        <v>3</v>
      </c>
      <c r="BT24" s="416" t="s">
        <v>1464</v>
      </c>
      <c r="BU24" s="416" t="s">
        <v>125</v>
      </c>
      <c r="CI24" s="282" t="s">
        <v>959</v>
      </c>
      <c r="CJ24" s="282">
        <v>0.2</v>
      </c>
      <c r="CK24" s="282">
        <v>2</v>
      </c>
      <c r="CQ24" s="282" t="s">
        <v>960</v>
      </c>
      <c r="CR24" s="282">
        <v>0.1</v>
      </c>
      <c r="CS24" s="282">
        <v>0.15</v>
      </c>
      <c r="CU24" s="282" t="s">
        <v>2380</v>
      </c>
      <c r="CV24" s="282">
        <v>5</v>
      </c>
      <c r="CW24" s="282">
        <v>2000</v>
      </c>
      <c r="CY24" s="146" t="s">
        <v>669</v>
      </c>
      <c r="CZ24" s="282">
        <v>5</v>
      </c>
      <c r="DB24" s="146" t="s">
        <v>670</v>
      </c>
      <c r="DD24" s="282" t="s">
        <v>3461</v>
      </c>
      <c r="DE24" s="282">
        <v>20</v>
      </c>
      <c r="DF24" s="282" t="s">
        <v>3462</v>
      </c>
      <c r="DG24" s="282">
        <v>400</v>
      </c>
      <c r="DH24" s="282">
        <v>1.5</v>
      </c>
      <c r="DJ24" s="340" t="s">
        <v>3463</v>
      </c>
      <c r="DK24" s="340">
        <v>5</v>
      </c>
      <c r="DL24" s="340">
        <v>0.1</v>
      </c>
      <c r="DM24" s="340"/>
      <c r="DO24" s="344" t="s">
        <v>2458</v>
      </c>
      <c r="DP24" s="331">
        <v>5</v>
      </c>
      <c r="DQ24" s="282">
        <v>0.3</v>
      </c>
      <c r="DR24" s="282" t="s">
        <v>3464</v>
      </c>
      <c r="DX24" s="282" t="s">
        <v>3465</v>
      </c>
      <c r="DY24" s="282">
        <v>1</v>
      </c>
      <c r="DZ24" s="282">
        <v>0</v>
      </c>
      <c r="EB24" s="283" t="s">
        <v>3466</v>
      </c>
      <c r="EC24" s="282">
        <v>2</v>
      </c>
      <c r="ED24" s="282">
        <v>0.3</v>
      </c>
      <c r="EO24" s="346" t="s">
        <v>3467</v>
      </c>
      <c r="EP24" s="346">
        <v>0.3</v>
      </c>
      <c r="EQ24" s="346">
        <v>1</v>
      </c>
      <c r="ES24" s="346"/>
      <c r="EW24" s="19" t="s">
        <v>3468</v>
      </c>
      <c r="EX24" s="19">
        <v>1</v>
      </c>
      <c r="EY24" s="282">
        <v>2</v>
      </c>
      <c r="FA24" s="282" t="s">
        <v>3469</v>
      </c>
      <c r="FB24" s="349">
        <v>2000</v>
      </c>
      <c r="FC24" s="349">
        <v>1000</v>
      </c>
      <c r="FL24" s="19" t="s">
        <v>3470</v>
      </c>
      <c r="FM24" s="282">
        <v>0.5</v>
      </c>
      <c r="FR24" s="282" t="s">
        <v>3471</v>
      </c>
      <c r="FS24" s="282">
        <v>1</v>
      </c>
      <c r="FT24" s="282">
        <v>0.5</v>
      </c>
      <c r="FV24" s="359" t="str">
        <f t="shared" ca="1" si="12"/>
        <v>No</v>
      </c>
      <c r="FW24" s="341" t="str">
        <f t="shared" ca="1" si="5"/>
        <v/>
      </c>
      <c r="FX24" s="341">
        <f t="shared" ca="1" si="6"/>
        <v>4.192265165073862</v>
      </c>
      <c r="FY24" s="373">
        <f t="shared" ca="1" si="13"/>
        <v>0</v>
      </c>
      <c r="FZ24" s="374">
        <f t="shared" ca="1" si="14"/>
        <v>0</v>
      </c>
      <c r="GA24" s="374"/>
      <c r="GB24" s="362">
        <f t="shared" ca="1" si="15"/>
        <v>0</v>
      </c>
      <c r="GC24" s="341">
        <f t="shared" ca="1" si="16"/>
        <v>0</v>
      </c>
      <c r="GD24" s="375"/>
      <c r="GE24" s="358"/>
      <c r="GF24" s="358"/>
      <c r="GG24" s="376"/>
      <c r="GH24" s="376"/>
      <c r="GI24" s="299"/>
      <c r="GJ24" s="604"/>
      <c r="GK24" s="604"/>
      <c r="GL24" s="340"/>
      <c r="GM24" s="340"/>
      <c r="GN24" s="337"/>
      <c r="GO24" s="337"/>
      <c r="GP24" s="341">
        <f t="shared" ca="1" si="7"/>
        <v>14.342132099280878</v>
      </c>
      <c r="GQ24" s="341">
        <f t="shared" ca="1" si="8"/>
        <v>136.56301498718588</v>
      </c>
      <c r="GR24" s="341">
        <f t="shared" ca="1" si="9"/>
        <v>122.27247529155412</v>
      </c>
      <c r="GS24" s="341">
        <f t="shared" ca="1" si="10"/>
        <v>38.861237144163944</v>
      </c>
      <c r="GT24" s="341">
        <f t="shared" ca="1" si="11"/>
        <v>61.918073173194166</v>
      </c>
      <c r="GU24" s="337"/>
    </row>
    <row r="25" spans="1:203" ht="25.5">
      <c r="A25" s="194" t="s">
        <v>3472</v>
      </c>
      <c r="B25" s="194">
        <v>0.5</v>
      </c>
      <c r="C25" s="194">
        <v>0.3</v>
      </c>
      <c r="D25" s="370"/>
      <c r="E25" s="370"/>
      <c r="F25" s="372" t="s">
        <v>3290</v>
      </c>
      <c r="G25" s="194" t="s">
        <v>396</v>
      </c>
      <c r="H25" s="370"/>
      <c r="L25" s="282" t="s">
        <v>3473</v>
      </c>
      <c r="M25" s="282">
        <v>0.5</v>
      </c>
      <c r="N25" s="282">
        <v>1</v>
      </c>
      <c r="O25" s="282" t="s">
        <v>692</v>
      </c>
      <c r="Q25" s="340" t="s">
        <v>3474</v>
      </c>
      <c r="R25" s="282">
        <v>5</v>
      </c>
      <c r="S25" s="282">
        <v>3</v>
      </c>
      <c r="U25" s="282" t="s">
        <v>3475</v>
      </c>
      <c r="V25" s="282">
        <v>3</v>
      </c>
      <c r="W25" s="282">
        <v>1</v>
      </c>
      <c r="AG25" s="282" t="s">
        <v>2300</v>
      </c>
      <c r="AH25" s="282">
        <v>0.1</v>
      </c>
      <c r="AI25" s="282">
        <v>0.7</v>
      </c>
      <c r="AK25" s="340" t="s">
        <v>126</v>
      </c>
      <c r="AL25" s="282">
        <v>300</v>
      </c>
      <c r="AM25" s="282">
        <v>0.5</v>
      </c>
      <c r="AX25" s="282" t="s">
        <v>2301</v>
      </c>
      <c r="AY25" s="282">
        <v>5</v>
      </c>
      <c r="AZ25" s="282">
        <v>6</v>
      </c>
      <c r="BB25" s="282" t="s">
        <v>2302</v>
      </c>
      <c r="BC25" s="282">
        <v>18</v>
      </c>
      <c r="BD25" s="282">
        <v>0.6</v>
      </c>
      <c r="BE25" s="282">
        <v>8</v>
      </c>
      <c r="BF25" s="282" t="s">
        <v>2889</v>
      </c>
      <c r="BG25" s="282" t="s">
        <v>2672</v>
      </c>
      <c r="BM25" s="282" t="s">
        <v>958</v>
      </c>
      <c r="BN25" s="282">
        <v>45</v>
      </c>
      <c r="BO25" s="282">
        <v>14</v>
      </c>
      <c r="BQ25" s="416" t="s">
        <v>127</v>
      </c>
      <c r="BR25" s="416">
        <v>10</v>
      </c>
      <c r="BS25" s="416">
        <v>1</v>
      </c>
      <c r="BT25" s="416" t="s">
        <v>908</v>
      </c>
      <c r="BU25" s="416" t="s">
        <v>128</v>
      </c>
      <c r="CQ25" s="19" t="s">
        <v>2303</v>
      </c>
      <c r="CR25" s="282">
        <v>0.01</v>
      </c>
      <c r="CS25" s="282">
        <v>0.01</v>
      </c>
      <c r="CU25" s="282" t="s">
        <v>2381</v>
      </c>
      <c r="CV25" s="282">
        <v>1</v>
      </c>
      <c r="CW25" s="282">
        <v>3000</v>
      </c>
      <c r="CY25" s="146" t="s">
        <v>786</v>
      </c>
      <c r="CZ25" s="282">
        <v>5</v>
      </c>
      <c r="DA25" s="387"/>
      <c r="DB25" s="146" t="s">
        <v>1172</v>
      </c>
      <c r="DD25" s="282" t="s">
        <v>2304</v>
      </c>
      <c r="DE25" s="282">
        <v>150</v>
      </c>
      <c r="DF25" s="282" t="s">
        <v>2415</v>
      </c>
      <c r="DJ25" s="340" t="s">
        <v>2305</v>
      </c>
      <c r="DK25" s="340">
        <v>10</v>
      </c>
      <c r="DL25" s="340">
        <v>0.3</v>
      </c>
      <c r="DM25" s="340"/>
      <c r="DO25" s="344" t="s">
        <v>2459</v>
      </c>
      <c r="DP25" s="331">
        <v>5</v>
      </c>
      <c r="DQ25" s="282">
        <v>0.3</v>
      </c>
      <c r="DX25" s="282" t="s">
        <v>1276</v>
      </c>
      <c r="DY25" s="282">
        <v>1</v>
      </c>
      <c r="DZ25" s="282">
        <v>0</v>
      </c>
      <c r="EB25" s="283" t="s">
        <v>3247</v>
      </c>
      <c r="EC25" s="282">
        <v>2</v>
      </c>
      <c r="ED25" s="282">
        <v>0.3</v>
      </c>
      <c r="EJ25" s="378"/>
      <c r="EO25" s="346" t="s">
        <v>3248</v>
      </c>
      <c r="EP25" s="346">
        <v>0.01</v>
      </c>
      <c r="EQ25" s="346">
        <v>0</v>
      </c>
      <c r="ES25" s="346"/>
      <c r="EW25" s="19" t="s">
        <v>3249</v>
      </c>
      <c r="EX25" s="19">
        <v>1</v>
      </c>
      <c r="EY25" s="282">
        <v>5</v>
      </c>
      <c r="FA25" s="282" t="s">
        <v>3250</v>
      </c>
      <c r="FB25" s="349">
        <v>5500</v>
      </c>
      <c r="FC25" s="349">
        <v>2000</v>
      </c>
      <c r="FL25" s="19" t="s">
        <v>3251</v>
      </c>
      <c r="FM25" s="282">
        <v>1</v>
      </c>
      <c r="FO25" s="86"/>
      <c r="FR25" s="282" t="s">
        <v>3252</v>
      </c>
      <c r="FS25" s="282">
        <v>2</v>
      </c>
      <c r="FT25" s="282">
        <v>0</v>
      </c>
      <c r="FV25" s="359" t="str">
        <f t="shared" ca="1" si="12"/>
        <v>No</v>
      </c>
      <c r="FW25" s="341" t="str">
        <f t="shared" ca="1" si="5"/>
        <v/>
      </c>
      <c r="FX25" s="341">
        <f t="shared" ca="1" si="6"/>
        <v>5.132755250549728</v>
      </c>
      <c r="FY25" s="373">
        <f t="shared" ca="1" si="13"/>
        <v>0</v>
      </c>
      <c r="FZ25" s="374">
        <f t="shared" ca="1" si="14"/>
        <v>0</v>
      </c>
      <c r="GA25" s="374"/>
      <c r="GB25" s="362">
        <f t="shared" ca="1" si="15"/>
        <v>0</v>
      </c>
      <c r="GC25" s="341">
        <f t="shared" ca="1" si="16"/>
        <v>0</v>
      </c>
      <c r="GD25" s="375"/>
      <c r="GE25" s="358"/>
      <c r="GF25" s="358"/>
      <c r="GG25" s="376"/>
      <c r="GH25" s="376"/>
      <c r="GI25" s="299"/>
      <c r="GJ25" s="604"/>
      <c r="GK25" s="604"/>
      <c r="GL25" s="340"/>
      <c r="GM25" s="340"/>
      <c r="GN25" s="337"/>
      <c r="GO25" s="337"/>
      <c r="GP25" s="341">
        <f t="shared" ca="1" si="7"/>
        <v>18.907786007579453</v>
      </c>
      <c r="GQ25" s="341">
        <f t="shared" ca="1" si="8"/>
        <v>152.68234897526096</v>
      </c>
      <c r="GR25" s="341">
        <f t="shared" ca="1" si="9"/>
        <v>117.41337401640807</v>
      </c>
      <c r="GS25" s="341">
        <f t="shared" ca="1" si="10"/>
        <v>21.441008199974824</v>
      </c>
      <c r="GT25" s="341">
        <f t="shared" ca="1" si="11"/>
        <v>50.961388837080058</v>
      </c>
      <c r="GU25" s="337"/>
    </row>
    <row r="26" spans="1:203" ht="25.5">
      <c r="A26" s="194" t="s">
        <v>3253</v>
      </c>
      <c r="B26" s="194">
        <v>1</v>
      </c>
      <c r="C26" s="194">
        <v>3</v>
      </c>
      <c r="D26" s="370"/>
      <c r="E26" s="370"/>
      <c r="F26" s="372" t="s">
        <v>3293</v>
      </c>
      <c r="G26" s="194" t="s">
        <v>3254</v>
      </c>
      <c r="H26" s="370"/>
      <c r="L26" s="282" t="s">
        <v>3255</v>
      </c>
      <c r="M26" s="282">
        <v>2</v>
      </c>
      <c r="N26" s="282">
        <v>0.9</v>
      </c>
      <c r="O26" s="282" t="s">
        <v>3256</v>
      </c>
      <c r="Q26" s="282" t="s">
        <v>3257</v>
      </c>
      <c r="R26" s="282">
        <v>1</v>
      </c>
      <c r="S26" s="282">
        <v>12</v>
      </c>
      <c r="U26" s="282" t="s">
        <v>3258</v>
      </c>
      <c r="V26" s="282">
        <v>12</v>
      </c>
      <c r="W26" s="282">
        <v>0.5</v>
      </c>
      <c r="AK26" s="282" t="s">
        <v>129</v>
      </c>
      <c r="AL26" s="282">
        <v>20</v>
      </c>
      <c r="AM26" s="282">
        <v>3</v>
      </c>
      <c r="AX26" s="282" t="s">
        <v>3259</v>
      </c>
      <c r="AY26" s="282">
        <v>3</v>
      </c>
      <c r="AZ26" s="282">
        <v>4</v>
      </c>
      <c r="BB26" s="282" t="s">
        <v>3260</v>
      </c>
      <c r="BC26" s="282">
        <v>30</v>
      </c>
      <c r="BD26" s="282">
        <v>1.2</v>
      </c>
      <c r="BE26" s="282">
        <v>4</v>
      </c>
      <c r="BF26" s="282" t="s">
        <v>3261</v>
      </c>
      <c r="BG26" s="282" t="s">
        <v>2667</v>
      </c>
      <c r="BM26" s="282" t="s">
        <v>130</v>
      </c>
      <c r="BN26" s="282">
        <v>5</v>
      </c>
      <c r="BO26" s="282">
        <v>0.2</v>
      </c>
      <c r="BQ26" s="416" t="s">
        <v>131</v>
      </c>
      <c r="BR26" s="416">
        <v>15</v>
      </c>
      <c r="BS26" s="416">
        <v>1</v>
      </c>
      <c r="BT26" s="416" t="s">
        <v>908</v>
      </c>
      <c r="BU26" s="416" t="s">
        <v>3115</v>
      </c>
      <c r="CQ26" s="19" t="s">
        <v>3262</v>
      </c>
      <c r="CR26" s="282">
        <v>0.05</v>
      </c>
      <c r="CS26" s="282">
        <v>0.05</v>
      </c>
      <c r="CY26" s="146" t="s">
        <v>1173</v>
      </c>
      <c r="CZ26" s="282">
        <v>5</v>
      </c>
      <c r="DA26" s="387"/>
      <c r="DB26" s="146" t="s">
        <v>1174</v>
      </c>
      <c r="DD26" s="282" t="s">
        <v>3264</v>
      </c>
      <c r="DE26" s="282">
        <v>350</v>
      </c>
      <c r="DF26" s="282" t="s">
        <v>2415</v>
      </c>
      <c r="DJ26" s="358" t="s">
        <v>3265</v>
      </c>
      <c r="DK26" s="358">
        <v>5</v>
      </c>
      <c r="DL26" s="358">
        <v>0.2</v>
      </c>
      <c r="DM26" s="358" t="s">
        <v>1824</v>
      </c>
      <c r="DO26" s="344" t="s">
        <v>3266</v>
      </c>
      <c r="DP26" s="282">
        <v>1</v>
      </c>
      <c r="DQ26" s="282">
        <v>0.3</v>
      </c>
      <c r="DX26" s="282" t="s">
        <v>3267</v>
      </c>
      <c r="DY26" s="282">
        <v>5</v>
      </c>
      <c r="DZ26" s="282">
        <v>0.5</v>
      </c>
      <c r="EB26" s="283" t="s">
        <v>3268</v>
      </c>
      <c r="EC26" s="282">
        <v>2</v>
      </c>
      <c r="ED26" s="282">
        <v>0.3</v>
      </c>
      <c r="EO26" s="346" t="s">
        <v>894</v>
      </c>
      <c r="EP26" s="346">
        <v>0.5</v>
      </c>
      <c r="EQ26" s="346">
        <v>1</v>
      </c>
      <c r="ES26" s="346"/>
      <c r="EW26" s="19" t="s">
        <v>895</v>
      </c>
      <c r="EX26" s="19">
        <v>2</v>
      </c>
      <c r="EY26" s="282">
        <v>5</v>
      </c>
      <c r="FA26" s="282" t="s">
        <v>2392</v>
      </c>
      <c r="FB26" s="349">
        <v>5000</v>
      </c>
      <c r="FC26" s="349">
        <v>2000</v>
      </c>
      <c r="FL26" s="19" t="s">
        <v>2393</v>
      </c>
      <c r="FM26" s="282">
        <v>0.5</v>
      </c>
      <c r="FO26" s="23"/>
      <c r="FR26" s="357" t="s">
        <v>2394</v>
      </c>
      <c r="FS26" s="282">
        <v>1</v>
      </c>
      <c r="FT26" s="282">
        <v>3</v>
      </c>
      <c r="FV26" s="359" t="str">
        <f t="shared" ca="1" si="12"/>
        <v>No</v>
      </c>
      <c r="FW26" s="341" t="str">
        <f t="shared" ca="1" si="5"/>
        <v/>
      </c>
      <c r="FX26" s="341">
        <f t="shared" ca="1" si="6"/>
        <v>3.9041608276166881</v>
      </c>
      <c r="FY26" s="373">
        <f t="shared" ca="1" si="13"/>
        <v>0</v>
      </c>
      <c r="FZ26" s="374">
        <f t="shared" ca="1" si="14"/>
        <v>0</v>
      </c>
      <c r="GA26" s="374"/>
      <c r="GB26" s="362">
        <f t="shared" ca="1" si="15"/>
        <v>0</v>
      </c>
      <c r="GC26" s="341">
        <f t="shared" ca="1" si="16"/>
        <v>0</v>
      </c>
      <c r="GD26" s="375"/>
      <c r="GE26" s="358"/>
      <c r="GF26" s="358"/>
      <c r="GG26" s="376"/>
      <c r="GH26" s="376"/>
      <c r="GI26" s="299"/>
      <c r="GJ26" s="604"/>
      <c r="GK26" s="604"/>
      <c r="GL26" s="340"/>
      <c r="GM26" s="340"/>
      <c r="GN26" s="337"/>
      <c r="GO26" s="337"/>
      <c r="GP26" s="341">
        <f t="shared" ca="1" si="7"/>
        <v>10.685379750323484</v>
      </c>
      <c r="GQ26" s="341">
        <f t="shared" ca="1" si="8"/>
        <v>140.71789559484262</v>
      </c>
      <c r="GR26" s="341">
        <f t="shared" ca="1" si="9"/>
        <v>133.02935602876926</v>
      </c>
      <c r="GS26" s="341">
        <f t="shared" ca="1" si="10"/>
        <v>39.181150163264569</v>
      </c>
      <c r="GT26" s="341">
        <f t="shared" ca="1" si="11"/>
        <v>56.314650880609676</v>
      </c>
      <c r="GU26" s="337"/>
    </row>
    <row r="27" spans="1:203" ht="60.75">
      <c r="A27" s="194" t="s">
        <v>2395</v>
      </c>
      <c r="B27" s="194">
        <v>2</v>
      </c>
      <c r="C27" s="194">
        <v>5</v>
      </c>
      <c r="D27" s="370"/>
      <c r="E27" s="370"/>
      <c r="F27" s="194" t="s">
        <v>3289</v>
      </c>
      <c r="G27" s="194" t="s">
        <v>1513</v>
      </c>
      <c r="H27" s="370"/>
      <c r="L27" s="282" t="s">
        <v>2396</v>
      </c>
      <c r="M27" s="282">
        <v>0.1</v>
      </c>
      <c r="N27" s="282">
        <v>1</v>
      </c>
      <c r="Q27" s="340" t="s">
        <v>2397</v>
      </c>
      <c r="R27" s="282">
        <v>20</v>
      </c>
      <c r="S27" s="282">
        <v>22</v>
      </c>
      <c r="U27" s="357" t="s">
        <v>2384</v>
      </c>
      <c r="V27" s="282">
        <v>20</v>
      </c>
      <c r="W27" s="282">
        <v>0</v>
      </c>
      <c r="AG27" s="357"/>
      <c r="AK27" s="340" t="s">
        <v>2057</v>
      </c>
      <c r="AL27" s="282">
        <v>100</v>
      </c>
      <c r="AM27" s="282">
        <v>5</v>
      </c>
      <c r="AX27" s="282" t="s">
        <v>2385</v>
      </c>
      <c r="AY27" s="282">
        <v>1</v>
      </c>
      <c r="AZ27" s="282">
        <v>3</v>
      </c>
      <c r="BB27" s="282" t="s">
        <v>2386</v>
      </c>
      <c r="BC27" s="282">
        <v>20</v>
      </c>
      <c r="BD27" s="282">
        <v>0.6</v>
      </c>
      <c r="BE27" s="282">
        <v>4</v>
      </c>
      <c r="BF27" s="282" t="s">
        <v>1399</v>
      </c>
      <c r="BG27" s="282" t="s">
        <v>2667</v>
      </c>
      <c r="BM27" s="282" t="s">
        <v>529</v>
      </c>
      <c r="BN27" s="282">
        <v>100</v>
      </c>
      <c r="BO27" s="282">
        <v>2</v>
      </c>
      <c r="BQ27" s="416" t="s">
        <v>530</v>
      </c>
      <c r="BR27" s="416">
        <v>15</v>
      </c>
      <c r="BS27" s="416">
        <v>3</v>
      </c>
      <c r="BT27" s="416" t="s">
        <v>1060</v>
      </c>
      <c r="BU27" s="416" t="s">
        <v>531</v>
      </c>
      <c r="CQ27" s="282" t="s">
        <v>2387</v>
      </c>
      <c r="CR27" s="282">
        <v>0.02</v>
      </c>
      <c r="CS27" s="282">
        <v>0.4</v>
      </c>
      <c r="CU27" s="210" t="s">
        <v>2382</v>
      </c>
      <c r="CY27" s="146" t="s">
        <v>1175</v>
      </c>
      <c r="CZ27" s="282">
        <v>5</v>
      </c>
      <c r="DA27" s="387"/>
      <c r="DB27" s="146" t="s">
        <v>1176</v>
      </c>
      <c r="DD27" s="282" t="s">
        <v>2389</v>
      </c>
      <c r="DE27" s="282">
        <v>650</v>
      </c>
      <c r="DF27" s="282" t="s">
        <v>2415</v>
      </c>
      <c r="DJ27" s="340"/>
      <c r="DK27" s="340"/>
      <c r="DL27" s="340"/>
      <c r="DM27" s="340"/>
      <c r="DO27" s="344" t="s">
        <v>2390</v>
      </c>
      <c r="DP27" s="282">
        <v>1</v>
      </c>
      <c r="DQ27" s="282">
        <v>0.02</v>
      </c>
      <c r="DX27" s="282" t="s">
        <v>2391</v>
      </c>
      <c r="DY27" s="282">
        <v>15</v>
      </c>
      <c r="DZ27" s="282">
        <v>0.5</v>
      </c>
      <c r="EB27" s="283" t="s">
        <v>967</v>
      </c>
      <c r="EO27" s="346" t="s">
        <v>968</v>
      </c>
      <c r="EP27" s="346">
        <v>0.03</v>
      </c>
      <c r="EQ27" s="346">
        <v>1</v>
      </c>
      <c r="ES27" s="346"/>
      <c r="EW27" s="19" t="s">
        <v>969</v>
      </c>
      <c r="EX27" s="19">
        <v>1</v>
      </c>
      <c r="EY27" s="282">
        <v>2</v>
      </c>
      <c r="FA27" s="282" t="s">
        <v>970</v>
      </c>
      <c r="FB27" s="349">
        <v>7000</v>
      </c>
      <c r="FC27" s="282">
        <v>1500</v>
      </c>
      <c r="FL27" s="19" t="s">
        <v>971</v>
      </c>
      <c r="FM27" s="282">
        <v>0.5</v>
      </c>
      <c r="FR27" s="357" t="s">
        <v>972</v>
      </c>
      <c r="FS27" s="282">
        <v>1</v>
      </c>
      <c r="FT27" s="282">
        <v>5</v>
      </c>
      <c r="FV27" s="359" t="str">
        <f t="shared" ca="1" si="12"/>
        <v>No</v>
      </c>
      <c r="FW27" s="341" t="str">
        <f t="shared" ca="1" si="5"/>
        <v/>
      </c>
      <c r="FX27" s="341">
        <f t="shared" ca="1" si="6"/>
        <v>9.8578443119436496</v>
      </c>
      <c r="FY27" s="373">
        <f t="shared" ca="1" si="13"/>
        <v>0</v>
      </c>
      <c r="FZ27" s="374">
        <f t="shared" ca="1" si="14"/>
        <v>0</v>
      </c>
      <c r="GA27" s="374"/>
      <c r="GB27" s="362">
        <f t="shared" ca="1" si="15"/>
        <v>0</v>
      </c>
      <c r="GC27" s="341">
        <f t="shared" ca="1" si="16"/>
        <v>0</v>
      </c>
      <c r="GD27" s="375"/>
      <c r="GE27" s="358"/>
      <c r="GF27" s="358"/>
      <c r="GG27" s="376"/>
      <c r="GH27" s="376"/>
      <c r="GI27" s="358"/>
      <c r="GJ27" s="604"/>
      <c r="GK27" s="604"/>
      <c r="GL27" s="340"/>
      <c r="GM27" s="340"/>
      <c r="GN27" s="337"/>
      <c r="GO27" s="337"/>
      <c r="GP27" s="341">
        <f t="shared" ca="1" si="7"/>
        <v>15.076414288656848</v>
      </c>
      <c r="GQ27" s="341">
        <f t="shared" ca="1" si="8"/>
        <v>202.80825300373442</v>
      </c>
      <c r="GR27" s="341">
        <f t="shared" ca="1" si="9"/>
        <v>151.84328849850806</v>
      </c>
      <c r="GS27" s="341">
        <f t="shared" ca="1" si="10"/>
        <v>15.541851637715187</v>
      </c>
      <c r="GT27" s="341">
        <f t="shared" ca="1" si="11"/>
        <v>60.113864080010245</v>
      </c>
      <c r="GU27" s="337"/>
    </row>
    <row r="28" spans="1:203" ht="25.5">
      <c r="A28" s="194" t="s">
        <v>973</v>
      </c>
      <c r="B28" s="194">
        <v>0.5</v>
      </c>
      <c r="C28" s="194">
        <v>3</v>
      </c>
      <c r="D28" s="370"/>
      <c r="E28" s="370"/>
      <c r="F28" s="372" t="s">
        <v>3289</v>
      </c>
      <c r="G28" s="194" t="s">
        <v>974</v>
      </c>
      <c r="H28" s="370"/>
      <c r="L28" s="282" t="s">
        <v>975</v>
      </c>
      <c r="M28" s="282">
        <v>0.02</v>
      </c>
      <c r="N28" s="282">
        <v>3</v>
      </c>
      <c r="O28" s="282" t="s">
        <v>976</v>
      </c>
      <c r="Q28" s="340" t="s">
        <v>1382</v>
      </c>
      <c r="R28" s="282">
        <v>10</v>
      </c>
      <c r="S28" s="282">
        <v>17</v>
      </c>
      <c r="U28" s="282" t="s">
        <v>1383</v>
      </c>
      <c r="V28" s="282">
        <v>10</v>
      </c>
      <c r="W28" s="282">
        <v>2</v>
      </c>
      <c r="AG28" s="357"/>
      <c r="AK28" s="357" t="s">
        <v>1384</v>
      </c>
      <c r="AL28" s="282">
        <v>5</v>
      </c>
      <c r="AM28" s="282">
        <v>3</v>
      </c>
      <c r="BB28" s="282" t="s">
        <v>1385</v>
      </c>
      <c r="BC28" s="282">
        <v>20</v>
      </c>
      <c r="BD28" s="282">
        <v>0.6</v>
      </c>
      <c r="BE28" s="282">
        <v>4</v>
      </c>
      <c r="BF28" s="282" t="s">
        <v>1399</v>
      </c>
      <c r="BG28" s="282" t="s">
        <v>2667</v>
      </c>
      <c r="BM28" s="282" t="s">
        <v>532</v>
      </c>
      <c r="BN28" s="282">
        <v>4</v>
      </c>
      <c r="BO28" s="282">
        <v>0</v>
      </c>
      <c r="BQ28" s="416" t="s">
        <v>533</v>
      </c>
      <c r="BR28" s="416">
        <v>5</v>
      </c>
      <c r="BS28" s="416">
        <v>2</v>
      </c>
      <c r="BT28" s="416" t="s">
        <v>1060</v>
      </c>
      <c r="BU28" s="416" t="s">
        <v>604</v>
      </c>
      <c r="CQ28" s="19"/>
      <c r="CU28" s="282" t="s">
        <v>3263</v>
      </c>
      <c r="CV28" s="282">
        <v>15</v>
      </c>
      <c r="CW28" s="282">
        <v>1600</v>
      </c>
      <c r="CY28" s="146" t="s">
        <v>1177</v>
      </c>
      <c r="CZ28" s="282">
        <v>5</v>
      </c>
      <c r="DA28" s="387"/>
      <c r="DB28" s="146" t="s">
        <v>1178</v>
      </c>
      <c r="DO28" s="344" t="s">
        <v>2460</v>
      </c>
      <c r="DP28" s="331">
        <v>5</v>
      </c>
      <c r="DQ28" s="282">
        <v>0.3</v>
      </c>
      <c r="DR28" s="282" t="s">
        <v>3464</v>
      </c>
      <c r="DX28" s="282" t="s">
        <v>1387</v>
      </c>
      <c r="DY28" s="282">
        <v>1</v>
      </c>
      <c r="DZ28" s="282">
        <v>0</v>
      </c>
      <c r="EB28" s="283" t="s">
        <v>1388</v>
      </c>
      <c r="EC28" s="282">
        <v>2</v>
      </c>
      <c r="ED28" s="282">
        <v>0.3</v>
      </c>
      <c r="EJ28" s="371"/>
      <c r="EO28" s="346" t="s">
        <v>1389</v>
      </c>
      <c r="EP28" s="346">
        <v>0.3</v>
      </c>
      <c r="EQ28" s="346">
        <v>1</v>
      </c>
      <c r="ES28" s="346"/>
      <c r="EW28" s="19" t="s">
        <v>1390</v>
      </c>
      <c r="EX28" s="19">
        <v>0.5</v>
      </c>
      <c r="EY28" s="282">
        <v>1</v>
      </c>
      <c r="FA28" s="282" t="s">
        <v>1391</v>
      </c>
      <c r="FB28" s="349">
        <v>1500</v>
      </c>
      <c r="FC28" s="282">
        <v>800</v>
      </c>
      <c r="FL28" s="19" t="s">
        <v>1392</v>
      </c>
      <c r="FM28" s="282">
        <v>2</v>
      </c>
      <c r="FO28" s="87"/>
      <c r="FR28" s="282" t="s">
        <v>1393</v>
      </c>
      <c r="FS28" s="282">
        <v>1</v>
      </c>
      <c r="FT28" s="282">
        <v>0</v>
      </c>
      <c r="FV28" s="359" t="str">
        <f t="shared" ca="1" si="12"/>
        <v>Si</v>
      </c>
      <c r="FW28" s="341">
        <f t="shared" ca="1" si="5"/>
        <v>1.3343198699147913</v>
      </c>
      <c r="FX28" s="341">
        <f t="shared" ca="1" si="6"/>
        <v>6.499949109917937</v>
      </c>
      <c r="FY28" s="373">
        <f t="shared" ca="1" si="13"/>
        <v>0</v>
      </c>
      <c r="FZ28" s="374">
        <f t="shared" ca="1" si="14"/>
        <v>0</v>
      </c>
      <c r="GA28" s="374"/>
      <c r="GB28" s="362">
        <f t="shared" ca="1" si="15"/>
        <v>0</v>
      </c>
      <c r="GC28" s="341">
        <f t="shared" ca="1" si="16"/>
        <v>0</v>
      </c>
      <c r="GD28" s="375"/>
      <c r="GE28" s="358"/>
      <c r="GF28" s="358"/>
      <c r="GG28" s="376"/>
      <c r="GH28" s="376"/>
      <c r="GI28" s="299"/>
      <c r="GJ28" s="604"/>
      <c r="GK28" s="604"/>
      <c r="GL28" s="340"/>
      <c r="GM28" s="340"/>
      <c r="GN28" s="337"/>
      <c r="GO28" s="337"/>
      <c r="GP28" s="341">
        <f t="shared" ca="1" si="7"/>
        <v>8.7080368206124152</v>
      </c>
      <c r="GQ28" s="341">
        <f t="shared" ca="1" si="8"/>
        <v>165.8588276265794</v>
      </c>
      <c r="GR28" s="341">
        <f t="shared" ca="1" si="9"/>
        <v>155.67866619935162</v>
      </c>
      <c r="GS28" s="341">
        <f t="shared" ca="1" si="10"/>
        <v>32.280088806440254</v>
      </c>
      <c r="GT28" s="341">
        <f t="shared" ca="1" si="11"/>
        <v>55.927529201707173</v>
      </c>
      <c r="GU28" s="337"/>
    </row>
    <row r="29" spans="1:203" ht="48.75">
      <c r="A29" s="194" t="s">
        <v>1394</v>
      </c>
      <c r="B29" s="194">
        <v>0.01</v>
      </c>
      <c r="C29" s="194">
        <v>0.2</v>
      </c>
      <c r="D29" s="370"/>
      <c r="E29" s="370"/>
      <c r="F29" s="194" t="s">
        <v>3290</v>
      </c>
      <c r="G29" s="194" t="s">
        <v>1395</v>
      </c>
      <c r="H29" s="370"/>
      <c r="L29" s="282" t="s">
        <v>1396</v>
      </c>
      <c r="M29" s="282">
        <v>3</v>
      </c>
      <c r="O29" s="282" t="s">
        <v>1832</v>
      </c>
      <c r="Q29" s="340" t="s">
        <v>1833</v>
      </c>
      <c r="R29" s="282">
        <v>5</v>
      </c>
      <c r="S29" s="282">
        <v>12</v>
      </c>
      <c r="U29" s="357" t="s">
        <v>1703</v>
      </c>
      <c r="V29" s="282">
        <v>3</v>
      </c>
      <c r="W29" s="282">
        <v>0</v>
      </c>
      <c r="AG29" s="357"/>
      <c r="AK29" s="282" t="s">
        <v>1704</v>
      </c>
      <c r="AL29" s="282">
        <v>90</v>
      </c>
      <c r="AM29" s="282">
        <v>2</v>
      </c>
      <c r="BB29" s="282" t="s">
        <v>1705</v>
      </c>
      <c r="BC29" s="282">
        <v>30</v>
      </c>
      <c r="BD29" s="282">
        <v>1.2</v>
      </c>
      <c r="BE29" s="282">
        <v>4</v>
      </c>
      <c r="BF29" s="282" t="s">
        <v>3261</v>
      </c>
      <c r="BG29" s="282" t="s">
        <v>2667</v>
      </c>
      <c r="BQ29" s="416" t="s">
        <v>605</v>
      </c>
      <c r="BR29" s="416">
        <v>10</v>
      </c>
      <c r="BS29" s="416">
        <v>1</v>
      </c>
      <c r="BT29" s="416" t="s">
        <v>908</v>
      </c>
      <c r="BU29" s="416" t="s">
        <v>606</v>
      </c>
      <c r="CQ29" s="19"/>
      <c r="CU29" s="282" t="s">
        <v>2388</v>
      </c>
      <c r="CV29" s="282">
        <v>15</v>
      </c>
      <c r="CW29" s="282">
        <v>1660</v>
      </c>
      <c r="CY29" s="146" t="s">
        <v>1179</v>
      </c>
      <c r="CZ29" s="282">
        <v>5</v>
      </c>
      <c r="DA29" s="387"/>
      <c r="DB29" s="146" t="s">
        <v>1180</v>
      </c>
      <c r="DO29" s="344" t="s">
        <v>2461</v>
      </c>
      <c r="DP29" s="331">
        <v>5</v>
      </c>
      <c r="DQ29" s="282">
        <v>0.3</v>
      </c>
      <c r="DX29" s="282" t="s">
        <v>1693</v>
      </c>
      <c r="DY29" s="282">
        <v>1</v>
      </c>
      <c r="DZ29" s="282">
        <v>0</v>
      </c>
      <c r="EB29" s="283" t="s">
        <v>1694</v>
      </c>
      <c r="EC29" s="282">
        <v>2</v>
      </c>
      <c r="ED29" s="282">
        <v>0.3</v>
      </c>
      <c r="EJ29" s="371"/>
      <c r="EO29" s="346" t="s">
        <v>1695</v>
      </c>
      <c r="EP29" s="346">
        <v>1</v>
      </c>
      <c r="EQ29" s="346">
        <v>1</v>
      </c>
      <c r="ES29" s="346"/>
      <c r="EW29" s="282" t="s">
        <v>1696</v>
      </c>
      <c r="EX29" s="282">
        <v>0.1</v>
      </c>
      <c r="EY29" s="282">
        <v>2</v>
      </c>
      <c r="FA29" s="282" t="s">
        <v>1697</v>
      </c>
      <c r="FB29" s="282">
        <v>750</v>
      </c>
      <c r="FC29" s="282">
        <v>400</v>
      </c>
      <c r="FL29" s="19" t="s">
        <v>1698</v>
      </c>
      <c r="FM29" s="282">
        <v>0.5</v>
      </c>
      <c r="FO29" s="88"/>
      <c r="FR29" s="282" t="s">
        <v>1279</v>
      </c>
      <c r="FS29" s="282">
        <v>5</v>
      </c>
      <c r="FT29" s="282">
        <v>30</v>
      </c>
      <c r="FV29" s="359" t="str">
        <f t="shared" ca="1" si="12"/>
        <v>Si</v>
      </c>
      <c r="FW29" s="341">
        <f t="shared" ca="1" si="5"/>
        <v>2.3376146235263748</v>
      </c>
      <c r="FX29" s="341">
        <f t="shared" ca="1" si="6"/>
        <v>5.9025343529727561</v>
      </c>
      <c r="FY29" s="373">
        <f t="shared" ca="1" si="13"/>
        <v>0</v>
      </c>
      <c r="FZ29" s="374">
        <f t="shared" ca="1" si="14"/>
        <v>0</v>
      </c>
      <c r="GA29" s="374"/>
      <c r="GB29" s="362">
        <f t="shared" ca="1" si="15"/>
        <v>0</v>
      </c>
      <c r="GC29" s="341">
        <f t="shared" ca="1" si="16"/>
        <v>0</v>
      </c>
      <c r="GD29" s="375"/>
      <c r="GE29" s="358"/>
      <c r="GF29" s="358"/>
      <c r="GG29" s="376"/>
      <c r="GH29" s="376"/>
      <c r="GI29" s="358"/>
      <c r="GJ29" s="604"/>
      <c r="GK29" s="604"/>
      <c r="GL29" s="340"/>
      <c r="GM29" s="340"/>
      <c r="GN29" s="337"/>
      <c r="GO29" s="337"/>
      <c r="GP29" s="341">
        <f t="shared" ca="1" si="7"/>
        <v>2.4658105372595531</v>
      </c>
      <c r="GQ29" s="341">
        <f t="shared" ca="1" si="8"/>
        <v>167.02846286367395</v>
      </c>
      <c r="GR29" s="341">
        <f t="shared" ca="1" si="9"/>
        <v>140.42678628419716</v>
      </c>
      <c r="GS29" s="341">
        <f t="shared" ca="1" si="10"/>
        <v>41.297859279554061</v>
      </c>
      <c r="GT29" s="341">
        <f t="shared" ca="1" si="11"/>
        <v>54.556903337560442</v>
      </c>
      <c r="GU29" s="337"/>
    </row>
    <row r="30" spans="1:203" ht="38.25">
      <c r="A30" s="194" t="s">
        <v>1280</v>
      </c>
      <c r="B30" s="194">
        <v>0</v>
      </c>
      <c r="C30" s="194">
        <v>0</v>
      </c>
      <c r="D30" s="370"/>
      <c r="E30" s="370"/>
      <c r="F30" s="194" t="s">
        <v>3290</v>
      </c>
      <c r="G30" s="194" t="s">
        <v>1395</v>
      </c>
      <c r="H30" s="370"/>
      <c r="L30" s="282" t="s">
        <v>1281</v>
      </c>
      <c r="M30" s="282">
        <v>2</v>
      </c>
      <c r="N30" s="282">
        <v>1</v>
      </c>
      <c r="O30" s="282" t="s">
        <v>1832</v>
      </c>
      <c r="Q30" s="340" t="s">
        <v>1282</v>
      </c>
      <c r="R30" s="282">
        <v>2</v>
      </c>
      <c r="S30" s="282">
        <v>5</v>
      </c>
      <c r="U30" s="357" t="s">
        <v>1283</v>
      </c>
      <c r="V30" s="282">
        <v>0.8</v>
      </c>
      <c r="W30" s="282">
        <v>0</v>
      </c>
      <c r="AG30" s="357"/>
      <c r="AK30" s="282" t="s">
        <v>607</v>
      </c>
      <c r="AL30" s="282">
        <v>15</v>
      </c>
      <c r="AM30" s="282">
        <v>0</v>
      </c>
      <c r="BB30" s="282" t="s">
        <v>1284</v>
      </c>
      <c r="BC30" s="282">
        <v>7</v>
      </c>
      <c r="BD30" s="282">
        <v>1.5</v>
      </c>
      <c r="BE30" s="282">
        <v>1</v>
      </c>
      <c r="BF30" s="282" t="s">
        <v>1285</v>
      </c>
      <c r="BG30" s="282" t="s">
        <v>2001</v>
      </c>
      <c r="BQ30" s="416" t="s">
        <v>3053</v>
      </c>
      <c r="BR30" s="416">
        <v>5</v>
      </c>
      <c r="BS30" s="416">
        <v>1</v>
      </c>
      <c r="BT30" s="416" t="s">
        <v>3054</v>
      </c>
      <c r="BU30" s="416" t="s">
        <v>1073</v>
      </c>
      <c r="CQ30" s="19"/>
      <c r="CU30" s="282" t="s">
        <v>1386</v>
      </c>
      <c r="CV30" s="282">
        <v>15</v>
      </c>
      <c r="CW30" s="282">
        <v>1660</v>
      </c>
      <c r="CY30" s="146" t="s">
        <v>1181</v>
      </c>
      <c r="CZ30" s="282">
        <v>18</v>
      </c>
      <c r="DA30" s="389" t="s">
        <v>1182</v>
      </c>
      <c r="DB30" s="146" t="s">
        <v>1183</v>
      </c>
      <c r="DO30" s="344" t="s">
        <v>2462</v>
      </c>
      <c r="DP30" s="282">
        <v>1</v>
      </c>
      <c r="DQ30" s="282">
        <v>1.7999999999999999E-2</v>
      </c>
      <c r="DX30" s="282" t="s">
        <v>1286</v>
      </c>
      <c r="DY30" s="282">
        <v>1</v>
      </c>
      <c r="DZ30" s="282">
        <v>0.3</v>
      </c>
      <c r="EB30" s="283" t="s">
        <v>1287</v>
      </c>
      <c r="EC30" s="282">
        <v>2</v>
      </c>
      <c r="ED30" s="282">
        <v>0.3</v>
      </c>
      <c r="EJ30" s="371"/>
      <c r="EO30" s="346" t="s">
        <v>1288</v>
      </c>
      <c r="EP30" s="346">
        <v>1</v>
      </c>
      <c r="EQ30" s="346">
        <v>1</v>
      </c>
      <c r="ES30" s="346"/>
      <c r="EW30" s="19" t="s">
        <v>1289</v>
      </c>
      <c r="EX30" s="19" t="s">
        <v>1758</v>
      </c>
      <c r="FA30" s="282" t="s">
        <v>1759</v>
      </c>
      <c r="FB30" s="282">
        <v>700</v>
      </c>
      <c r="FC30" s="282">
        <v>150</v>
      </c>
      <c r="FL30" s="19" t="s">
        <v>1760</v>
      </c>
      <c r="FM30" s="282">
        <v>3</v>
      </c>
      <c r="FR30" s="282" t="s">
        <v>1761</v>
      </c>
      <c r="FS30" s="282">
        <v>0.2</v>
      </c>
      <c r="FT30" s="282">
        <v>0</v>
      </c>
      <c r="FV30" s="359" t="str">
        <f t="shared" ca="1" si="12"/>
        <v>No</v>
      </c>
      <c r="FW30" s="341" t="str">
        <f t="shared" ca="1" si="5"/>
        <v/>
      </c>
      <c r="FX30" s="341">
        <f t="shared" ca="1" si="6"/>
        <v>5.4151933580955882</v>
      </c>
      <c r="FY30" s="373">
        <f t="shared" ca="1" si="13"/>
        <v>0</v>
      </c>
      <c r="FZ30" s="374">
        <f t="shared" ca="1" si="14"/>
        <v>0</v>
      </c>
      <c r="GA30" s="374"/>
      <c r="GB30" s="362">
        <f t="shared" ca="1" si="15"/>
        <v>0</v>
      </c>
      <c r="GC30" s="341">
        <f t="shared" ca="1" si="16"/>
        <v>0</v>
      </c>
      <c r="GD30" s="375"/>
      <c r="GE30" s="358"/>
      <c r="GF30" s="358"/>
      <c r="GG30" s="376"/>
      <c r="GH30" s="376"/>
      <c r="GI30" s="358"/>
      <c r="GJ30" s="604"/>
      <c r="GK30" s="604"/>
      <c r="GL30" s="340"/>
      <c r="GM30" s="340"/>
      <c r="GN30" s="337"/>
      <c r="GO30" s="337"/>
      <c r="GP30" s="341">
        <f t="shared" ca="1" si="7"/>
        <v>13.702175698042364</v>
      </c>
      <c r="GQ30" s="341">
        <f t="shared" ca="1" si="8"/>
        <v>162.59436577284339</v>
      </c>
      <c r="GR30" s="341">
        <f t="shared" ca="1" si="9"/>
        <v>105.11173901212064</v>
      </c>
      <c r="GS30" s="341">
        <f t="shared" ca="1" si="10"/>
        <v>20.639473913378147</v>
      </c>
      <c r="GT30" s="341">
        <f t="shared" ca="1" si="11"/>
        <v>63.190117986143804</v>
      </c>
      <c r="GU30" s="337"/>
    </row>
    <row r="31" spans="1:203" ht="51">
      <c r="A31" s="194" t="s">
        <v>1762</v>
      </c>
      <c r="B31" s="194">
        <v>0.5</v>
      </c>
      <c r="C31" s="194">
        <v>1</v>
      </c>
      <c r="D31" s="370"/>
      <c r="E31" s="370"/>
      <c r="F31" s="372" t="s">
        <v>3294</v>
      </c>
      <c r="G31" s="194" t="s">
        <v>396</v>
      </c>
      <c r="H31" s="370"/>
      <c r="L31" s="282" t="s">
        <v>1763</v>
      </c>
      <c r="M31" s="282">
        <v>0.02</v>
      </c>
      <c r="N31" s="282">
        <v>0.6</v>
      </c>
      <c r="Q31" s="340" t="s">
        <v>1764</v>
      </c>
      <c r="R31" s="282">
        <v>7</v>
      </c>
      <c r="S31" s="282">
        <v>25</v>
      </c>
      <c r="U31" s="282" t="s">
        <v>1765</v>
      </c>
      <c r="V31" s="282">
        <v>200</v>
      </c>
      <c r="W31" s="282">
        <v>12</v>
      </c>
      <c r="AG31" s="357"/>
      <c r="AK31" s="340"/>
      <c r="BB31" s="282" t="s">
        <v>1449</v>
      </c>
      <c r="BD31" s="282">
        <v>2.2000000000000002</v>
      </c>
      <c r="BE31" s="282">
        <v>6</v>
      </c>
      <c r="BF31" s="282" t="s">
        <v>1285</v>
      </c>
      <c r="BG31" s="282" t="s">
        <v>3098</v>
      </c>
      <c r="BQ31" s="416" t="s">
        <v>1074</v>
      </c>
      <c r="BR31" s="416">
        <v>5</v>
      </c>
      <c r="BS31" s="416">
        <v>1</v>
      </c>
      <c r="BT31" s="416" t="s">
        <v>1075</v>
      </c>
      <c r="BU31" s="416" t="s">
        <v>1076</v>
      </c>
      <c r="CQ31" s="19"/>
      <c r="CU31" s="282" t="s">
        <v>1692</v>
      </c>
      <c r="CV31" s="282">
        <v>20</v>
      </c>
      <c r="CW31" s="282">
        <v>2500</v>
      </c>
      <c r="CY31" s="146" t="s">
        <v>1184</v>
      </c>
      <c r="CZ31" s="282">
        <v>18</v>
      </c>
      <c r="DA31" s="388" t="s">
        <v>683</v>
      </c>
      <c r="DB31" s="146" t="s">
        <v>684</v>
      </c>
      <c r="DO31" s="344" t="s">
        <v>1451</v>
      </c>
      <c r="DP31" s="282">
        <v>3</v>
      </c>
      <c r="DQ31" s="282">
        <v>1.6E-2</v>
      </c>
      <c r="DR31" s="282" t="s">
        <v>24</v>
      </c>
      <c r="DX31" s="282" t="s">
        <v>1452</v>
      </c>
      <c r="DY31" s="282">
        <v>1</v>
      </c>
      <c r="DZ31" s="282">
        <v>0</v>
      </c>
      <c r="EB31" s="283" t="s">
        <v>1453</v>
      </c>
      <c r="EC31" s="282">
        <v>2</v>
      </c>
      <c r="ED31" s="282">
        <v>0.3</v>
      </c>
      <c r="EJ31" s="371"/>
      <c r="EO31" s="346"/>
      <c r="EP31" s="346"/>
      <c r="EQ31" s="346"/>
      <c r="ES31" s="346"/>
      <c r="EW31" s="19" t="s">
        <v>1454</v>
      </c>
      <c r="EX31" s="19" t="s">
        <v>1455</v>
      </c>
      <c r="EY31" s="282">
        <v>100</v>
      </c>
      <c r="FA31" s="282" t="s">
        <v>1456</v>
      </c>
      <c r="FB31" s="282">
        <v>200</v>
      </c>
      <c r="FC31" s="282">
        <v>500</v>
      </c>
      <c r="FL31" s="19" t="s">
        <v>478</v>
      </c>
      <c r="FM31" s="282">
        <v>0.5</v>
      </c>
      <c r="FR31" s="282" t="s">
        <v>479</v>
      </c>
      <c r="FS31" s="282">
        <v>1</v>
      </c>
      <c r="FT31" s="282">
        <v>0</v>
      </c>
      <c r="FV31" s="359" t="str">
        <f t="shared" ca="1" si="12"/>
        <v>No</v>
      </c>
      <c r="FW31" s="341" t="str">
        <f t="shared" ca="1" si="5"/>
        <v/>
      </c>
      <c r="FX31" s="341">
        <f t="shared" ca="1" si="6"/>
        <v>11.851869384774494</v>
      </c>
      <c r="FY31" s="373">
        <f t="shared" ca="1" si="13"/>
        <v>0</v>
      </c>
      <c r="FZ31" s="374">
        <f t="shared" ca="1" si="14"/>
        <v>0</v>
      </c>
      <c r="GA31" s="374"/>
      <c r="GB31" s="362">
        <f t="shared" ca="1" si="15"/>
        <v>0</v>
      </c>
      <c r="GC31" s="341">
        <f t="shared" ca="1" si="16"/>
        <v>0</v>
      </c>
      <c r="GD31" s="375"/>
      <c r="GE31" s="358"/>
      <c r="GF31" s="358"/>
      <c r="GG31" s="376"/>
      <c r="GH31" s="376"/>
      <c r="GI31" s="299"/>
      <c r="GJ31" s="604"/>
      <c r="GK31" s="604"/>
      <c r="GL31" s="340"/>
      <c r="GM31" s="340"/>
      <c r="GN31" s="337"/>
      <c r="GO31" s="337"/>
      <c r="GP31" s="341">
        <f t="shared" ca="1" si="7"/>
        <v>16.316222058646353</v>
      </c>
      <c r="GQ31" s="341">
        <f t="shared" ca="1" si="8"/>
        <v>218.41251934749536</v>
      </c>
      <c r="GR31" s="341">
        <f t="shared" ca="1" si="9"/>
        <v>168.17796275359598</v>
      </c>
      <c r="GS31" s="341">
        <f t="shared" ca="1" si="10"/>
        <v>20.814251185123585</v>
      </c>
      <c r="GT31" s="341">
        <f t="shared" ca="1" si="11"/>
        <v>58.171921871467319</v>
      </c>
      <c r="GU31" s="337"/>
    </row>
    <row r="32" spans="1:203" ht="26.25">
      <c r="A32" s="194" t="s">
        <v>480</v>
      </c>
      <c r="B32" s="194">
        <v>0.2</v>
      </c>
      <c r="C32" s="194">
        <v>1</v>
      </c>
      <c r="D32" s="370"/>
      <c r="E32" s="370"/>
      <c r="F32" s="372" t="s">
        <v>481</v>
      </c>
      <c r="G32" s="194" t="s">
        <v>396</v>
      </c>
      <c r="H32" s="370"/>
      <c r="L32" s="282" t="s">
        <v>482</v>
      </c>
      <c r="M32" s="282">
        <v>0.1</v>
      </c>
      <c r="N32" s="282">
        <v>0.2</v>
      </c>
      <c r="Q32" s="282" t="s">
        <v>483</v>
      </c>
      <c r="R32" s="282">
        <v>0.5</v>
      </c>
      <c r="S32" s="282">
        <v>0.2</v>
      </c>
      <c r="U32" s="282" t="s">
        <v>484</v>
      </c>
      <c r="V32" s="282">
        <v>200</v>
      </c>
      <c r="W32" s="282">
        <v>250</v>
      </c>
      <c r="AK32" s="340"/>
      <c r="BB32" s="282" t="s">
        <v>485</v>
      </c>
      <c r="BC32" s="282">
        <v>2</v>
      </c>
      <c r="BD32" s="282">
        <v>0.7</v>
      </c>
      <c r="BE32" s="282">
        <v>1</v>
      </c>
      <c r="BF32" s="282" t="s">
        <v>1285</v>
      </c>
      <c r="BG32" s="282" t="s">
        <v>1432</v>
      </c>
      <c r="BQ32" s="416" t="s">
        <v>1077</v>
      </c>
      <c r="BR32" s="416">
        <v>10</v>
      </c>
      <c r="BS32" s="416">
        <v>2</v>
      </c>
      <c r="BT32" s="416" t="s">
        <v>908</v>
      </c>
      <c r="BU32" s="416" t="s">
        <v>2095</v>
      </c>
      <c r="CQ32" s="19"/>
      <c r="CY32" s="146" t="s">
        <v>685</v>
      </c>
      <c r="CZ32" s="282">
        <v>5</v>
      </c>
      <c r="DB32" s="146" t="s">
        <v>686</v>
      </c>
      <c r="DO32" s="344" t="s">
        <v>2463</v>
      </c>
      <c r="DP32" s="282">
        <v>2</v>
      </c>
      <c r="DQ32" s="282">
        <v>0.3</v>
      </c>
      <c r="DX32" s="282" t="s">
        <v>487</v>
      </c>
      <c r="DY32" s="282">
        <v>2</v>
      </c>
      <c r="DZ32" s="282">
        <v>0</v>
      </c>
      <c r="EB32" s="283" t="s">
        <v>488</v>
      </c>
      <c r="EC32" s="282">
        <v>2</v>
      </c>
      <c r="ED32" s="282">
        <v>0.3</v>
      </c>
      <c r="EO32" s="346"/>
      <c r="EP32" s="346"/>
      <c r="EQ32" s="346"/>
      <c r="ES32" s="346"/>
      <c r="EW32" s="19" t="s">
        <v>489</v>
      </c>
      <c r="EX32" s="19">
        <v>8</v>
      </c>
      <c r="EY32" s="282">
        <v>6</v>
      </c>
      <c r="FA32" s="282" t="s">
        <v>490</v>
      </c>
      <c r="FB32" s="282">
        <v>3</v>
      </c>
      <c r="FC32" s="282">
        <v>10</v>
      </c>
      <c r="FL32" s="19" t="s">
        <v>491</v>
      </c>
      <c r="FM32" s="282">
        <v>3</v>
      </c>
      <c r="FR32" s="282" t="s">
        <v>492</v>
      </c>
      <c r="FS32" s="282">
        <v>3</v>
      </c>
      <c r="FT32" s="282">
        <v>0.3</v>
      </c>
      <c r="FV32" s="359" t="str">
        <f t="shared" ca="1" si="12"/>
        <v>No</v>
      </c>
      <c r="FW32" s="341" t="str">
        <f t="shared" ca="1" si="5"/>
        <v/>
      </c>
      <c r="FX32" s="341">
        <f t="shared" ca="1" si="6"/>
        <v>5.5730537341358044</v>
      </c>
      <c r="FY32" s="373">
        <f t="shared" ca="1" si="13"/>
        <v>0</v>
      </c>
      <c r="FZ32" s="374">
        <f t="shared" ca="1" si="14"/>
        <v>0</v>
      </c>
      <c r="GA32" s="374"/>
      <c r="GB32" s="362">
        <f t="shared" ca="1" si="15"/>
        <v>0</v>
      </c>
      <c r="GC32" s="341">
        <f t="shared" ca="1" si="16"/>
        <v>0</v>
      </c>
      <c r="GD32" s="375"/>
      <c r="GE32" s="358"/>
      <c r="GF32" s="358"/>
      <c r="GG32" s="376"/>
      <c r="GH32" s="376"/>
      <c r="GI32" s="299"/>
      <c r="GJ32" s="604"/>
      <c r="GK32" s="604"/>
      <c r="GL32" s="340"/>
      <c r="GM32" s="340"/>
      <c r="GN32" s="337"/>
      <c r="GO32" s="337"/>
      <c r="GP32" s="341">
        <f t="shared" ca="1" si="7"/>
        <v>15.884046942051816</v>
      </c>
      <c r="GQ32" s="341">
        <f t="shared" ca="1" si="8"/>
        <v>119.2406555798345</v>
      </c>
      <c r="GR32" s="341">
        <f t="shared" ca="1" si="9"/>
        <v>135.72389054393005</v>
      </c>
      <c r="GS32" s="341">
        <f t="shared" ca="1" si="10"/>
        <v>30.115321395619233</v>
      </c>
      <c r="GT32" s="341">
        <f t="shared" ca="1" si="11"/>
        <v>54.90249691557608</v>
      </c>
      <c r="GU32" s="337"/>
    </row>
    <row r="33" spans="1:203" ht="26.25">
      <c r="A33" s="194" t="s">
        <v>493</v>
      </c>
      <c r="B33" s="194">
        <v>0</v>
      </c>
      <c r="C33" s="194">
        <v>1</v>
      </c>
      <c r="D33" s="370"/>
      <c r="E33" s="370"/>
      <c r="F33" s="372" t="s">
        <v>3294</v>
      </c>
      <c r="G33" s="194" t="s">
        <v>396</v>
      </c>
      <c r="H33" s="370"/>
      <c r="L33" s="282" t="s">
        <v>494</v>
      </c>
      <c r="M33" s="282">
        <v>0.01</v>
      </c>
      <c r="N33" s="282">
        <v>0</v>
      </c>
      <c r="Q33" s="340" t="s">
        <v>495</v>
      </c>
      <c r="R33" s="282">
        <v>5</v>
      </c>
      <c r="S33" s="282">
        <v>35</v>
      </c>
      <c r="U33" s="282" t="s">
        <v>496</v>
      </c>
      <c r="V33" s="282">
        <v>160</v>
      </c>
      <c r="W33" s="282">
        <v>250</v>
      </c>
      <c r="AK33" s="340"/>
      <c r="BB33" s="282" t="s">
        <v>497</v>
      </c>
      <c r="BC33" s="282">
        <v>3</v>
      </c>
      <c r="BD33" s="282">
        <v>1</v>
      </c>
      <c r="BE33" s="282">
        <v>2</v>
      </c>
      <c r="BF33" s="282" t="s">
        <v>1285</v>
      </c>
      <c r="BG33" s="282" t="s">
        <v>298</v>
      </c>
      <c r="BQ33" s="416" t="s">
        <v>2096</v>
      </c>
      <c r="BR33" s="416">
        <v>5</v>
      </c>
      <c r="BS33" s="416">
        <v>1</v>
      </c>
      <c r="BT33" s="416" t="s">
        <v>908</v>
      </c>
      <c r="BU33" s="416" t="s">
        <v>1082</v>
      </c>
      <c r="CU33" s="210" t="s">
        <v>1450</v>
      </c>
      <c r="CY33" s="146" t="s">
        <v>2287</v>
      </c>
      <c r="CZ33" s="282">
        <v>5</v>
      </c>
      <c r="DA33" s="387"/>
      <c r="DB33" s="146" t="s">
        <v>687</v>
      </c>
      <c r="DJ33" s="194"/>
      <c r="DO33" s="344" t="s">
        <v>2061</v>
      </c>
      <c r="DP33" s="282">
        <v>5</v>
      </c>
      <c r="DQ33" s="282">
        <v>0.3</v>
      </c>
      <c r="DX33" s="282" t="s">
        <v>499</v>
      </c>
      <c r="DY33" s="282">
        <v>3</v>
      </c>
      <c r="DZ33" s="282">
        <v>0</v>
      </c>
      <c r="EB33" s="283" t="s">
        <v>500</v>
      </c>
      <c r="EC33" s="282">
        <v>2</v>
      </c>
      <c r="ED33" s="282">
        <v>0.3</v>
      </c>
      <c r="EO33" s="346"/>
      <c r="EP33" s="346"/>
      <c r="EQ33" s="346"/>
      <c r="ES33" s="346"/>
      <c r="EW33" s="19" t="s">
        <v>501</v>
      </c>
      <c r="EX33" s="19">
        <v>3</v>
      </c>
      <c r="EY33" s="282">
        <v>3</v>
      </c>
      <c r="FA33" s="282" t="s">
        <v>502</v>
      </c>
      <c r="FB33" s="349">
        <v>2000</v>
      </c>
      <c r="FC33" s="349">
        <v>1000</v>
      </c>
      <c r="FL33" s="19" t="s">
        <v>503</v>
      </c>
      <c r="FM33" s="282">
        <v>3</v>
      </c>
      <c r="FR33" s="282" t="s">
        <v>504</v>
      </c>
      <c r="FS33" s="282">
        <v>100</v>
      </c>
      <c r="FV33" s="359" t="str">
        <f t="shared" ca="1" si="12"/>
        <v>No</v>
      </c>
      <c r="FW33" s="341" t="str">
        <f t="shared" ca="1" si="5"/>
        <v/>
      </c>
      <c r="FX33" s="341">
        <f t="shared" ca="1" si="6"/>
        <v>9.7827861090329584</v>
      </c>
      <c r="FY33" s="373">
        <f t="shared" ca="1" si="13"/>
        <v>0</v>
      </c>
      <c r="FZ33" s="374">
        <f t="shared" ca="1" si="14"/>
        <v>0</v>
      </c>
      <c r="GA33" s="374"/>
      <c r="GB33" s="362">
        <f t="shared" ca="1" si="15"/>
        <v>0</v>
      </c>
      <c r="GC33" s="341">
        <f t="shared" ca="1" si="16"/>
        <v>0</v>
      </c>
      <c r="GD33" s="375"/>
      <c r="GE33" s="358"/>
      <c r="GF33" s="358"/>
      <c r="GG33" s="376"/>
      <c r="GH33" s="376"/>
      <c r="GI33" s="299"/>
      <c r="GJ33" s="604"/>
      <c r="GK33" s="604"/>
      <c r="GL33" s="340"/>
      <c r="GM33" s="340"/>
      <c r="GN33" s="337"/>
      <c r="GO33" s="337"/>
      <c r="GP33" s="341">
        <f t="shared" ca="1" si="7"/>
        <v>14.27528184265668</v>
      </c>
      <c r="GQ33" s="341">
        <f t="shared" ca="1" si="8"/>
        <v>190.36690780362676</v>
      </c>
      <c r="GR33" s="341">
        <f t="shared" ca="1" si="9"/>
        <v>162.53591891922702</v>
      </c>
      <c r="GS33" s="341">
        <f t="shared" ca="1" si="10"/>
        <v>17.568761663832007</v>
      </c>
      <c r="GT33" s="341">
        <f t="shared" ca="1" si="11"/>
        <v>55.953506019910904</v>
      </c>
      <c r="GU33" s="337"/>
    </row>
    <row r="34" spans="1:203" ht="26.25">
      <c r="A34" s="372" t="s">
        <v>505</v>
      </c>
      <c r="B34" s="194">
        <v>0</v>
      </c>
      <c r="C34" s="194">
        <v>2</v>
      </c>
      <c r="D34" s="370"/>
      <c r="E34" s="370"/>
      <c r="F34" s="194" t="s">
        <v>3289</v>
      </c>
      <c r="G34" s="194" t="s">
        <v>3400</v>
      </c>
      <c r="H34" s="370"/>
      <c r="L34" s="282" t="s">
        <v>506</v>
      </c>
      <c r="M34" s="282">
        <v>0.01</v>
      </c>
      <c r="N34" s="282">
        <v>0</v>
      </c>
      <c r="Q34" s="282" t="s">
        <v>3116</v>
      </c>
      <c r="R34" s="282">
        <v>2.5</v>
      </c>
      <c r="S34" s="282">
        <v>2</v>
      </c>
      <c r="AK34" s="340"/>
      <c r="BB34" s="282" t="s">
        <v>3117</v>
      </c>
      <c r="BC34" s="282">
        <v>2</v>
      </c>
      <c r="BD34" s="282">
        <v>0.7</v>
      </c>
      <c r="BE34" s="282">
        <v>1</v>
      </c>
      <c r="BF34" s="282" t="s">
        <v>1285</v>
      </c>
      <c r="BG34" s="282" t="s">
        <v>1432</v>
      </c>
      <c r="BQ34" s="416" t="s">
        <v>1083</v>
      </c>
      <c r="BR34" s="416">
        <v>5</v>
      </c>
      <c r="BS34" s="416">
        <v>1</v>
      </c>
      <c r="BT34" s="416" t="s">
        <v>908</v>
      </c>
      <c r="BU34" s="416" t="s">
        <v>1084</v>
      </c>
      <c r="CU34" s="282" t="s">
        <v>486</v>
      </c>
      <c r="CV34" s="282">
        <v>3</v>
      </c>
      <c r="CW34" s="282">
        <v>900</v>
      </c>
      <c r="DA34" s="387"/>
      <c r="DJ34" s="194"/>
      <c r="DO34" s="344" t="s">
        <v>2464</v>
      </c>
      <c r="DP34" s="282">
        <v>5</v>
      </c>
      <c r="DQ34" s="282">
        <v>0.3</v>
      </c>
      <c r="DR34" s="282" t="s">
        <v>24</v>
      </c>
      <c r="DX34" s="282" t="s">
        <v>3119</v>
      </c>
      <c r="DY34" s="282">
        <v>1</v>
      </c>
      <c r="DZ34" s="282">
        <v>0</v>
      </c>
      <c r="EB34" s="283" t="s">
        <v>3120</v>
      </c>
      <c r="EC34" s="282">
        <v>2</v>
      </c>
      <c r="ED34" s="282">
        <v>0.3</v>
      </c>
      <c r="EO34" s="346"/>
      <c r="EP34" s="346"/>
      <c r="EQ34" s="346"/>
      <c r="ES34" s="346"/>
      <c r="EW34" s="19" t="s">
        <v>3121</v>
      </c>
      <c r="EX34" s="19">
        <v>5</v>
      </c>
      <c r="EY34" s="282">
        <v>5</v>
      </c>
      <c r="FA34" s="282" t="s">
        <v>3122</v>
      </c>
      <c r="FB34" s="349">
        <v>4000</v>
      </c>
      <c r="FC34" s="349">
        <v>1200</v>
      </c>
      <c r="FL34" s="19" t="s">
        <v>3004</v>
      </c>
      <c r="FM34" s="282">
        <v>3</v>
      </c>
      <c r="FR34" s="282" t="s">
        <v>3005</v>
      </c>
      <c r="FS34" s="282">
        <v>0.01</v>
      </c>
      <c r="FT34" s="282">
        <v>0</v>
      </c>
      <c r="FV34" s="359" t="str">
        <f t="shared" ca="1" si="12"/>
        <v>Si</v>
      </c>
      <c r="FW34" s="341">
        <f t="shared" ca="1" si="5"/>
        <v>2.7791052035926387</v>
      </c>
      <c r="FX34" s="341">
        <f t="shared" ca="1" si="6"/>
        <v>11.166502052249207</v>
      </c>
      <c r="FY34" s="373">
        <f t="shared" ca="1" si="13"/>
        <v>0</v>
      </c>
      <c r="FZ34" s="374">
        <f t="shared" ca="1" si="14"/>
        <v>0</v>
      </c>
      <c r="GA34" s="374"/>
      <c r="GB34" s="362">
        <f t="shared" ca="1" si="15"/>
        <v>0</v>
      </c>
      <c r="GC34" s="341">
        <f t="shared" ca="1" si="16"/>
        <v>0</v>
      </c>
      <c r="GD34" s="377"/>
      <c r="GE34" s="358"/>
      <c r="GF34" s="358"/>
      <c r="GG34" s="376"/>
      <c r="GH34" s="376"/>
      <c r="GI34" s="358"/>
      <c r="GJ34" s="604"/>
      <c r="GK34" s="604"/>
      <c r="GL34" s="340"/>
      <c r="GM34" s="340"/>
      <c r="GN34" s="337"/>
      <c r="GO34" s="337"/>
      <c r="GP34" s="341">
        <f t="shared" ca="1" si="7"/>
        <v>5.8728516449738732</v>
      </c>
      <c r="GQ34" s="341">
        <f t="shared" ca="1" si="8"/>
        <v>180.91906624371433</v>
      </c>
      <c r="GR34" s="341">
        <f t="shared" ca="1" si="9"/>
        <v>178.88765792678325</v>
      </c>
      <c r="GS34" s="341">
        <f t="shared" ca="1" si="10"/>
        <v>41.043918850533458</v>
      </c>
      <c r="GT34" s="341">
        <f t="shared" ca="1" si="11"/>
        <v>64.524843178755575</v>
      </c>
      <c r="GU34" s="337"/>
    </row>
    <row r="35" spans="1:203" ht="38.25">
      <c r="A35" s="194" t="s">
        <v>3006</v>
      </c>
      <c r="B35" s="194">
        <v>1</v>
      </c>
      <c r="C35" s="194">
        <v>3</v>
      </c>
      <c r="D35" s="370"/>
      <c r="E35" s="370"/>
      <c r="F35" s="372" t="s">
        <v>3293</v>
      </c>
      <c r="G35" s="194" t="s">
        <v>3007</v>
      </c>
      <c r="H35" s="370"/>
      <c r="L35" s="282" t="s">
        <v>3008</v>
      </c>
      <c r="M35" s="282">
        <v>0.01</v>
      </c>
      <c r="N35" s="282">
        <v>0</v>
      </c>
      <c r="Q35" s="282" t="s">
        <v>3009</v>
      </c>
      <c r="R35" s="282">
        <v>3</v>
      </c>
      <c r="S35" s="282">
        <v>30</v>
      </c>
      <c r="AK35" s="340"/>
      <c r="BB35" s="282" t="s">
        <v>3010</v>
      </c>
      <c r="BC35" s="282">
        <v>2</v>
      </c>
      <c r="BD35" s="282">
        <v>0.7</v>
      </c>
      <c r="BE35" s="282">
        <v>1</v>
      </c>
      <c r="BF35" s="282" t="s">
        <v>3224</v>
      </c>
      <c r="BG35" s="282" t="s">
        <v>1432</v>
      </c>
      <c r="BQ35" s="416" t="s">
        <v>1085</v>
      </c>
      <c r="BR35" s="416">
        <v>5</v>
      </c>
      <c r="BS35" s="416">
        <v>3</v>
      </c>
      <c r="BT35" s="416" t="s">
        <v>1060</v>
      </c>
      <c r="BU35" s="416" t="s">
        <v>1086</v>
      </c>
      <c r="CU35" s="282" t="s">
        <v>498</v>
      </c>
      <c r="CV35" s="282">
        <v>5</v>
      </c>
      <c r="CW35" s="282">
        <v>950</v>
      </c>
      <c r="DJ35" s="194"/>
      <c r="DO35" s="344" t="s">
        <v>2465</v>
      </c>
      <c r="DP35" s="282">
        <v>1</v>
      </c>
      <c r="DQ35" s="282">
        <v>3.5000000000000003E-2</v>
      </c>
      <c r="DX35" s="282" t="s">
        <v>3012</v>
      </c>
      <c r="DY35" s="282">
        <v>2</v>
      </c>
      <c r="DZ35" s="282">
        <v>0</v>
      </c>
      <c r="EB35" s="283" t="s">
        <v>3013</v>
      </c>
      <c r="EC35" s="282">
        <v>2</v>
      </c>
      <c r="ED35" s="282">
        <v>0.3</v>
      </c>
      <c r="EO35" s="346"/>
      <c r="EP35" s="346"/>
      <c r="EQ35" s="346"/>
      <c r="ES35" s="346"/>
      <c r="EW35" s="19" t="s">
        <v>3014</v>
      </c>
      <c r="EX35" s="19">
        <v>4</v>
      </c>
      <c r="EY35" s="282">
        <v>54</v>
      </c>
      <c r="FA35" s="282" t="s">
        <v>3015</v>
      </c>
      <c r="FB35" s="349">
        <v>20000</v>
      </c>
      <c r="FC35" s="349">
        <v>40000</v>
      </c>
      <c r="FL35" s="19" t="s">
        <v>3016</v>
      </c>
      <c r="FM35" s="282">
        <v>0.5</v>
      </c>
      <c r="FR35" s="282" t="s">
        <v>3017</v>
      </c>
      <c r="FS35" s="282">
        <v>0.01</v>
      </c>
      <c r="FT35" s="282">
        <v>0</v>
      </c>
      <c r="FV35" s="359" t="str">
        <f t="shared" ca="1" si="12"/>
        <v>Si</v>
      </c>
      <c r="FW35" s="341">
        <f t="shared" ca="1" si="5"/>
        <v>2.3297844085074457</v>
      </c>
      <c r="FX35" s="341">
        <f t="shared" ca="1" si="6"/>
        <v>2.3488792889510548</v>
      </c>
      <c r="FY35" s="373">
        <f t="shared" ca="1" si="13"/>
        <v>0</v>
      </c>
      <c r="FZ35" s="374">
        <f t="shared" ca="1" si="14"/>
        <v>0</v>
      </c>
      <c r="GA35" s="374"/>
      <c r="GB35" s="362">
        <f t="shared" ca="1" si="15"/>
        <v>0</v>
      </c>
      <c r="GC35" s="341">
        <f t="shared" ca="1" si="16"/>
        <v>0</v>
      </c>
      <c r="GD35" s="375"/>
      <c r="GE35" s="358"/>
      <c r="GF35" s="358"/>
      <c r="GG35" s="376"/>
      <c r="GH35" s="376"/>
      <c r="GI35" s="299"/>
      <c r="GJ35" s="604"/>
      <c r="GK35" s="604"/>
      <c r="GL35" s="340"/>
      <c r="GM35" s="340"/>
      <c r="GN35" s="337"/>
      <c r="GO35" s="337"/>
      <c r="GP35" s="341">
        <f t="shared" ca="1" si="7"/>
        <v>9.7495325507095565</v>
      </c>
      <c r="GQ35" s="341">
        <f t="shared" ca="1" si="8"/>
        <v>125.78059906659874</v>
      </c>
      <c r="GR35" s="341">
        <f t="shared" ca="1" si="9"/>
        <v>94.577865725017986</v>
      </c>
      <c r="GS35" s="341">
        <f t="shared" ca="1" si="10"/>
        <v>29.008020412126182</v>
      </c>
      <c r="GT35" s="341">
        <f t="shared" ca="1" si="11"/>
        <v>60.941662300391634</v>
      </c>
      <c r="GU35" s="337"/>
    </row>
    <row r="36" spans="1:203" ht="15.75">
      <c r="A36" s="194" t="s">
        <v>3018</v>
      </c>
      <c r="B36" s="194">
        <v>0.01</v>
      </c>
      <c r="C36" s="194">
        <v>0.2</v>
      </c>
      <c r="D36" s="370"/>
      <c r="E36" s="370"/>
      <c r="F36" s="194" t="s">
        <v>3290</v>
      </c>
      <c r="G36" s="194" t="s">
        <v>1395</v>
      </c>
      <c r="H36" s="370"/>
      <c r="L36" s="282" t="s">
        <v>3019</v>
      </c>
      <c r="M36" s="282">
        <v>0.01</v>
      </c>
      <c r="N36" s="282">
        <v>0</v>
      </c>
      <c r="Q36" s="340" t="s">
        <v>3020</v>
      </c>
      <c r="R36" s="282">
        <v>100</v>
      </c>
      <c r="S36" s="282">
        <v>3</v>
      </c>
      <c r="BB36" s="282" t="s">
        <v>95</v>
      </c>
      <c r="BC36" s="282">
        <v>5</v>
      </c>
      <c r="BD36" s="282">
        <v>1</v>
      </c>
      <c r="BE36" s="282">
        <v>4</v>
      </c>
      <c r="BF36" s="282" t="s">
        <v>3224</v>
      </c>
      <c r="BG36" s="282" t="s">
        <v>96</v>
      </c>
      <c r="BQ36" s="416" t="s">
        <v>1087</v>
      </c>
      <c r="BR36" s="416">
        <v>5</v>
      </c>
      <c r="BS36" s="416">
        <v>1</v>
      </c>
      <c r="BT36" s="416" t="s">
        <v>1088</v>
      </c>
      <c r="BU36" s="416" t="s">
        <v>1089</v>
      </c>
      <c r="CQ36" s="19"/>
      <c r="CU36" s="282" t="s">
        <v>3118</v>
      </c>
      <c r="CV36" s="282">
        <v>3</v>
      </c>
      <c r="CW36" s="282">
        <v>800</v>
      </c>
      <c r="DJ36" s="194"/>
      <c r="DO36" s="344" t="s">
        <v>98</v>
      </c>
      <c r="DP36" s="282">
        <v>1</v>
      </c>
      <c r="DQ36" s="282">
        <v>3.5000000000000003E-2</v>
      </c>
      <c r="DX36" s="282" t="s">
        <v>99</v>
      </c>
      <c r="DY36" s="282">
        <v>3</v>
      </c>
      <c r="DZ36" s="282">
        <v>0</v>
      </c>
      <c r="EB36" s="283" t="s">
        <v>100</v>
      </c>
      <c r="EC36" s="282">
        <v>2</v>
      </c>
      <c r="ED36" s="282">
        <v>0.3</v>
      </c>
      <c r="EO36" s="346"/>
      <c r="EP36" s="346"/>
      <c r="EQ36" s="346"/>
      <c r="ES36" s="346"/>
      <c r="EW36" s="19" t="s">
        <v>101</v>
      </c>
      <c r="EX36" s="19">
        <v>0.5</v>
      </c>
      <c r="EY36" s="282">
        <v>1</v>
      </c>
      <c r="FA36" s="282" t="s">
        <v>102</v>
      </c>
      <c r="FB36" s="282">
        <v>700</v>
      </c>
      <c r="FC36" s="282">
        <v>500</v>
      </c>
      <c r="FL36" s="19" t="s">
        <v>103</v>
      </c>
      <c r="FM36" s="282">
        <v>0.5</v>
      </c>
      <c r="FR36" s="282" t="s">
        <v>104</v>
      </c>
      <c r="FS36" s="282">
        <v>0.01</v>
      </c>
      <c r="FT36" s="282">
        <v>0</v>
      </c>
      <c r="FV36" s="359" t="str">
        <f t="shared" ca="1" si="12"/>
        <v>No</v>
      </c>
      <c r="FW36" s="341" t="str">
        <f t="shared" ca="1" si="5"/>
        <v/>
      </c>
      <c r="FX36" s="341">
        <f t="shared" ca="1" si="6"/>
        <v>11.625771635634477</v>
      </c>
      <c r="FY36" s="373">
        <f t="shared" ca="1" si="13"/>
        <v>0</v>
      </c>
      <c r="FZ36" s="374">
        <f t="shared" ca="1" si="14"/>
        <v>0</v>
      </c>
      <c r="GA36" s="374"/>
      <c r="GB36" s="362">
        <f t="shared" ca="1" si="15"/>
        <v>0</v>
      </c>
      <c r="GC36" s="341">
        <f t="shared" ca="1" si="16"/>
        <v>0</v>
      </c>
      <c r="GD36" s="375"/>
      <c r="GE36" s="358"/>
      <c r="GF36" s="358"/>
      <c r="GG36" s="376"/>
      <c r="GH36" s="376"/>
      <c r="GI36" s="358"/>
      <c r="GJ36" s="604"/>
      <c r="GK36" s="604"/>
      <c r="GL36" s="340"/>
      <c r="GM36" s="340"/>
      <c r="GN36" s="337"/>
      <c r="GO36" s="337"/>
      <c r="GP36" s="341">
        <f t="shared" ca="1" si="7"/>
        <v>16.476806390984095</v>
      </c>
      <c r="GQ36" s="341">
        <f t="shared" ca="1" si="8"/>
        <v>220.79913036538375</v>
      </c>
      <c r="GR36" s="341">
        <f t="shared" ca="1" si="9"/>
        <v>210.7791357079069</v>
      </c>
      <c r="GS36" s="341">
        <f t="shared" ca="1" si="10"/>
        <v>19.038249529880495</v>
      </c>
      <c r="GT36" s="341">
        <f t="shared" ca="1" si="11"/>
        <v>64.030443307689183</v>
      </c>
      <c r="GU36" s="337"/>
    </row>
    <row r="37" spans="1:203" ht="51">
      <c r="A37" s="194" t="s">
        <v>105</v>
      </c>
      <c r="B37" s="194">
        <v>0.01</v>
      </c>
      <c r="C37" s="194">
        <v>0.2</v>
      </c>
      <c r="D37" s="370"/>
      <c r="E37" s="370"/>
      <c r="F37" s="194" t="s">
        <v>3290</v>
      </c>
      <c r="G37" s="194" t="s">
        <v>1395</v>
      </c>
      <c r="H37" s="370"/>
      <c r="L37" s="282" t="s">
        <v>106</v>
      </c>
      <c r="M37" s="282">
        <v>0.01</v>
      </c>
      <c r="N37" s="282">
        <v>0</v>
      </c>
      <c r="Q37" s="340" t="s">
        <v>512</v>
      </c>
      <c r="R37" s="282">
        <v>3</v>
      </c>
      <c r="S37" s="282">
        <v>20</v>
      </c>
      <c r="BB37" s="282" t="s">
        <v>107</v>
      </c>
      <c r="BC37" s="282">
        <v>6</v>
      </c>
      <c r="BD37" s="282">
        <v>0.5</v>
      </c>
      <c r="BQ37" s="416" t="s">
        <v>1090</v>
      </c>
      <c r="BR37" s="416">
        <v>5</v>
      </c>
      <c r="BS37" s="416">
        <v>5</v>
      </c>
      <c r="BT37" s="416" t="s">
        <v>1060</v>
      </c>
      <c r="BU37" s="416" t="s">
        <v>784</v>
      </c>
      <c r="CQ37" s="19"/>
      <c r="CU37" s="282" t="s">
        <v>3011</v>
      </c>
      <c r="CV37" s="282">
        <v>3</v>
      </c>
      <c r="CW37" s="282">
        <v>800</v>
      </c>
      <c r="DO37" s="344" t="s">
        <v>109</v>
      </c>
      <c r="DP37" s="282">
        <v>1</v>
      </c>
      <c r="DQ37" s="282">
        <v>3.5000000000000003E-2</v>
      </c>
      <c r="DR37" s="282" t="s">
        <v>2959</v>
      </c>
      <c r="DX37" s="282" t="s">
        <v>110</v>
      </c>
      <c r="DY37" s="282">
        <v>1</v>
      </c>
      <c r="DZ37" s="282">
        <v>0</v>
      </c>
      <c r="EB37" s="283" t="s">
        <v>111</v>
      </c>
      <c r="EC37" s="282">
        <v>2</v>
      </c>
      <c r="ED37" s="282">
        <v>0.3</v>
      </c>
      <c r="EO37" s="346"/>
      <c r="EP37" s="346"/>
      <c r="EQ37" s="346"/>
      <c r="ES37" s="346"/>
      <c r="EW37" s="19" t="s">
        <v>112</v>
      </c>
      <c r="EX37" s="19">
        <v>0.5</v>
      </c>
      <c r="EY37" s="282">
        <v>3</v>
      </c>
      <c r="FA37" s="282" t="s">
        <v>113</v>
      </c>
      <c r="FB37" s="282">
        <v>800</v>
      </c>
      <c r="FC37" s="282">
        <v>500</v>
      </c>
      <c r="FL37" s="19" t="s">
        <v>114</v>
      </c>
      <c r="FM37" s="282">
        <v>1</v>
      </c>
      <c r="FR37" s="282" t="s">
        <v>115</v>
      </c>
      <c r="FS37" s="282">
        <v>0.01</v>
      </c>
      <c r="FT37" s="282">
        <v>0</v>
      </c>
      <c r="FV37" s="359" t="str">
        <f t="shared" ca="1" si="12"/>
        <v>Si</v>
      </c>
      <c r="FW37" s="341">
        <f t="shared" ca="1" si="5"/>
        <v>1.2377248191877925</v>
      </c>
      <c r="FX37" s="341">
        <f t="shared" ca="1" si="6"/>
        <v>10.084325783104218</v>
      </c>
      <c r="FY37" s="373">
        <f t="shared" ca="1" si="13"/>
        <v>0</v>
      </c>
      <c r="FZ37" s="374">
        <f t="shared" ca="1" si="14"/>
        <v>0</v>
      </c>
      <c r="GA37" s="374"/>
      <c r="GB37" s="362">
        <f t="shared" ca="1" si="15"/>
        <v>0</v>
      </c>
      <c r="GC37" s="341">
        <f t="shared" ca="1" si="16"/>
        <v>0</v>
      </c>
      <c r="GD37" s="375"/>
      <c r="GE37" s="358"/>
      <c r="GF37" s="358"/>
      <c r="GG37" s="376"/>
      <c r="GH37" s="376"/>
      <c r="GI37" s="358"/>
      <c r="GJ37" s="604"/>
      <c r="GK37" s="604"/>
      <c r="GL37" s="340"/>
      <c r="GM37" s="340"/>
      <c r="GN37" s="337"/>
      <c r="GO37" s="337"/>
      <c r="GP37" s="341">
        <f t="shared" ca="1" si="7"/>
        <v>1.8359650040986437</v>
      </c>
      <c r="GQ37" s="341">
        <f t="shared" ca="1" si="8"/>
        <v>163.41145314337132</v>
      </c>
      <c r="GR37" s="341">
        <f t="shared" ca="1" si="9"/>
        <v>179.07015139702952</v>
      </c>
      <c r="GS37" s="341">
        <f t="shared" ca="1" si="10"/>
        <v>33.247417330741293</v>
      </c>
      <c r="GT37" s="341">
        <f t="shared" ca="1" si="11"/>
        <v>64.680389569634684</v>
      </c>
      <c r="GU37" s="337"/>
    </row>
    <row r="38" spans="1:203" ht="76.5">
      <c r="A38" s="194" t="s">
        <v>116</v>
      </c>
      <c r="B38" s="194">
        <v>0.01</v>
      </c>
      <c r="C38" s="194">
        <v>0.2</v>
      </c>
      <c r="D38" s="370"/>
      <c r="E38" s="370"/>
      <c r="F38" s="194" t="s">
        <v>3290</v>
      </c>
      <c r="G38" s="194" t="s">
        <v>1395</v>
      </c>
      <c r="H38" s="370"/>
      <c r="L38" s="282" t="s">
        <v>117</v>
      </c>
      <c r="M38" s="282">
        <v>0.01</v>
      </c>
      <c r="N38" s="282">
        <v>0</v>
      </c>
      <c r="Q38" s="282" t="s">
        <v>118</v>
      </c>
      <c r="R38" s="282">
        <v>0.01</v>
      </c>
      <c r="S38" s="282">
        <v>0</v>
      </c>
      <c r="BB38" s="282" t="s">
        <v>119</v>
      </c>
      <c r="BC38" s="282">
        <v>8</v>
      </c>
      <c r="BD38" s="282">
        <v>2</v>
      </c>
      <c r="BE38" s="282">
        <v>7</v>
      </c>
      <c r="BF38" s="282" t="s">
        <v>586</v>
      </c>
      <c r="BG38" s="282" t="s">
        <v>3172</v>
      </c>
      <c r="BQ38" s="416" t="s">
        <v>785</v>
      </c>
      <c r="BR38" s="416">
        <v>10</v>
      </c>
      <c r="BS38" s="416">
        <v>2</v>
      </c>
      <c r="BT38" s="416" t="s">
        <v>1060</v>
      </c>
      <c r="BU38" s="416" t="s">
        <v>1860</v>
      </c>
      <c r="CQ38" s="19"/>
      <c r="CU38" s="282" t="s">
        <v>97</v>
      </c>
      <c r="CV38" s="282">
        <v>3</v>
      </c>
      <c r="CW38" s="282">
        <v>800</v>
      </c>
      <c r="DO38" s="344" t="s">
        <v>3174</v>
      </c>
      <c r="DP38" s="282">
        <v>1</v>
      </c>
      <c r="DQ38" s="282">
        <v>3.5000000000000003E-2</v>
      </c>
      <c r="DX38" s="282" t="s">
        <v>3175</v>
      </c>
      <c r="DY38" s="282">
        <v>2</v>
      </c>
      <c r="DZ38" s="282">
        <v>0</v>
      </c>
      <c r="EB38" s="283" t="s">
        <v>3176</v>
      </c>
      <c r="EC38" s="282">
        <v>2</v>
      </c>
      <c r="ED38" s="282">
        <v>0.3</v>
      </c>
      <c r="EO38" s="346"/>
      <c r="EP38" s="346"/>
      <c r="EQ38" s="346"/>
      <c r="EW38" s="282" t="s">
        <v>3177</v>
      </c>
      <c r="EX38" s="282">
        <v>0.5</v>
      </c>
      <c r="EY38" s="282">
        <v>28</v>
      </c>
      <c r="FA38" s="282" t="s">
        <v>3178</v>
      </c>
      <c r="FB38" s="349">
        <v>1000</v>
      </c>
      <c r="FC38" s="282">
        <v>900</v>
      </c>
      <c r="FL38" s="19" t="s">
        <v>3179</v>
      </c>
      <c r="FM38" s="282">
        <v>1</v>
      </c>
      <c r="FR38" s="282" t="s">
        <v>3180</v>
      </c>
      <c r="FS38" s="282">
        <v>0.01</v>
      </c>
      <c r="FT38" s="282">
        <v>0</v>
      </c>
      <c r="FV38" s="359" t="str">
        <f t="shared" ca="1" si="12"/>
        <v>No</v>
      </c>
      <c r="FW38" s="341" t="str">
        <f t="shared" ca="1" si="5"/>
        <v/>
      </c>
      <c r="FX38" s="341">
        <f t="shared" ca="1" si="6"/>
        <v>1.4364941076798359</v>
      </c>
      <c r="FY38" s="373">
        <f t="shared" ca="1" si="13"/>
        <v>0</v>
      </c>
      <c r="FZ38" s="374">
        <f t="shared" ca="1" si="14"/>
        <v>0</v>
      </c>
      <c r="GA38" s="374"/>
      <c r="GB38" s="362">
        <f t="shared" ca="1" si="15"/>
        <v>0</v>
      </c>
      <c r="GC38" s="341">
        <f t="shared" ca="1" si="16"/>
        <v>0</v>
      </c>
      <c r="GD38" s="375"/>
      <c r="GE38" s="358"/>
      <c r="GF38" s="358"/>
      <c r="GG38" s="376"/>
      <c r="GH38" s="376"/>
      <c r="GI38" s="358"/>
      <c r="GJ38" s="604"/>
      <c r="GK38" s="604"/>
      <c r="GL38" s="340"/>
      <c r="GM38" s="340"/>
      <c r="GN38" s="337"/>
      <c r="GO38" s="337"/>
      <c r="GP38" s="341">
        <f t="shared" ca="1" si="7"/>
        <v>18.430363771326672</v>
      </c>
      <c r="GQ38" s="341">
        <f t="shared" ca="1" si="8"/>
        <v>113.13232133330324</v>
      </c>
      <c r="GR38" s="341">
        <f t="shared" ca="1" si="9"/>
        <v>65.783945405272021</v>
      </c>
      <c r="GS38" s="341">
        <f t="shared" ca="1" si="10"/>
        <v>29.676124396473568</v>
      </c>
      <c r="GT38" s="341">
        <f t="shared" ca="1" si="11"/>
        <v>58.113782984108319</v>
      </c>
      <c r="GU38" s="337"/>
    </row>
    <row r="39" spans="1:203" ht="24.75">
      <c r="A39" s="194" t="s">
        <v>3181</v>
      </c>
      <c r="B39" s="194">
        <v>0.01</v>
      </c>
      <c r="C39" s="194">
        <v>0.2</v>
      </c>
      <c r="D39" s="370"/>
      <c r="E39" s="370"/>
      <c r="F39" s="194" t="s">
        <v>3290</v>
      </c>
      <c r="G39" s="194" t="s">
        <v>1395</v>
      </c>
      <c r="H39" s="370"/>
      <c r="L39" s="282" t="s">
        <v>3182</v>
      </c>
      <c r="M39" s="282">
        <v>0.01</v>
      </c>
      <c r="N39" s="282">
        <v>0</v>
      </c>
      <c r="Q39" s="282" t="s">
        <v>3183</v>
      </c>
      <c r="R39" s="282">
        <v>12</v>
      </c>
      <c r="S39" s="282">
        <v>50</v>
      </c>
      <c r="BB39" s="282" t="s">
        <v>3184</v>
      </c>
      <c r="BC39" s="282">
        <v>9</v>
      </c>
      <c r="BD39" s="282">
        <v>3.5</v>
      </c>
      <c r="BE39" s="282">
        <v>7</v>
      </c>
      <c r="BF39" s="282" t="s">
        <v>586</v>
      </c>
      <c r="BG39" s="282" t="s">
        <v>3185</v>
      </c>
      <c r="BQ39" s="416"/>
      <c r="BR39" s="416"/>
      <c r="BS39" s="416"/>
      <c r="BT39" s="416"/>
      <c r="BU39" s="416"/>
      <c r="CQ39" s="19"/>
      <c r="CU39" s="282" t="s">
        <v>108</v>
      </c>
      <c r="CV39" s="282">
        <v>3</v>
      </c>
      <c r="CW39" s="282">
        <v>750</v>
      </c>
      <c r="DO39" s="344" t="s">
        <v>3187</v>
      </c>
      <c r="DP39" s="282">
        <v>1</v>
      </c>
      <c r="DQ39" s="282">
        <v>3.5000000000000003E-2</v>
      </c>
      <c r="DR39" s="282" t="s">
        <v>2959</v>
      </c>
      <c r="DX39" s="282" t="s">
        <v>3188</v>
      </c>
      <c r="DY39" s="282">
        <v>3</v>
      </c>
      <c r="DZ39" s="282">
        <v>0</v>
      </c>
      <c r="EB39" s="283" t="s">
        <v>3189</v>
      </c>
      <c r="EC39" s="282">
        <v>2</v>
      </c>
      <c r="ED39" s="282">
        <v>0.3</v>
      </c>
      <c r="EO39" s="346"/>
      <c r="EP39" s="346"/>
      <c r="EQ39" s="346"/>
      <c r="EW39" s="282" t="s">
        <v>3190</v>
      </c>
      <c r="EX39" s="282">
        <v>1</v>
      </c>
      <c r="EY39" s="282">
        <v>12</v>
      </c>
      <c r="FA39" s="282" t="s">
        <v>3191</v>
      </c>
      <c r="FB39" s="349">
        <v>10000</v>
      </c>
      <c r="FC39" s="349">
        <v>14000</v>
      </c>
      <c r="FL39" s="19" t="s">
        <v>3192</v>
      </c>
      <c r="FM39" s="282">
        <v>0.5</v>
      </c>
      <c r="FR39" s="357" t="s">
        <v>3193</v>
      </c>
      <c r="FS39" s="282">
        <v>0.2</v>
      </c>
      <c r="FT39" s="282">
        <v>0</v>
      </c>
      <c r="FV39" s="359" t="str">
        <f t="shared" ca="1" si="12"/>
        <v>Si</v>
      </c>
      <c r="FW39" s="341">
        <f t="shared" ca="1" si="5"/>
        <v>2.9469609690202665</v>
      </c>
      <c r="FX39" s="341">
        <f t="shared" ca="1" si="6"/>
        <v>5.0152706153968278</v>
      </c>
      <c r="FY39" s="373">
        <f t="shared" ca="1" si="13"/>
        <v>0</v>
      </c>
      <c r="FZ39" s="374">
        <f t="shared" ca="1" si="14"/>
        <v>0</v>
      </c>
      <c r="GA39" s="374"/>
      <c r="GB39" s="362">
        <f t="shared" ca="1" si="15"/>
        <v>0</v>
      </c>
      <c r="GC39" s="341">
        <f t="shared" ca="1" si="16"/>
        <v>0</v>
      </c>
      <c r="GD39" s="375"/>
      <c r="GE39" s="358"/>
      <c r="GF39" s="358"/>
      <c r="GG39" s="376"/>
      <c r="GH39" s="376"/>
      <c r="GI39" s="299"/>
      <c r="GJ39" s="604"/>
      <c r="GK39" s="604"/>
      <c r="GL39" s="340"/>
      <c r="GM39" s="340"/>
      <c r="GN39" s="337"/>
      <c r="GO39" s="337"/>
      <c r="GP39" s="341">
        <f t="shared" ca="1" si="7"/>
        <v>5.2364879975480738</v>
      </c>
      <c r="GQ39" s="341">
        <f t="shared" ca="1" si="8"/>
        <v>129.86329186665711</v>
      </c>
      <c r="GR39" s="341">
        <f t="shared" ca="1" si="9"/>
        <v>114.32823224138247</v>
      </c>
      <c r="GS39" s="341">
        <f t="shared" ca="1" si="10"/>
        <v>18.459446251819006</v>
      </c>
      <c r="GT39" s="341">
        <f t="shared" ca="1" si="11"/>
        <v>53.082461490212829</v>
      </c>
      <c r="GU39" s="337"/>
    </row>
    <row r="40" spans="1:203" ht="24.75">
      <c r="A40" s="194" t="s">
        <v>3194</v>
      </c>
      <c r="B40" s="194">
        <v>0.5</v>
      </c>
      <c r="C40" s="194">
        <v>0.3</v>
      </c>
      <c r="D40" s="370"/>
      <c r="E40" s="370"/>
      <c r="F40" s="372" t="s">
        <v>3290</v>
      </c>
      <c r="G40" s="194" t="s">
        <v>396</v>
      </c>
      <c r="H40" s="370"/>
      <c r="L40" s="282" t="s">
        <v>1615</v>
      </c>
      <c r="M40" s="282">
        <v>0.01</v>
      </c>
      <c r="N40" s="282">
        <v>0</v>
      </c>
      <c r="Q40" s="340" t="s">
        <v>1616</v>
      </c>
      <c r="R40" s="282">
        <v>1500</v>
      </c>
      <c r="S40" s="282">
        <v>1850</v>
      </c>
      <c r="BB40" s="282" t="s">
        <v>1617</v>
      </c>
      <c r="BC40" s="282">
        <v>4</v>
      </c>
      <c r="BD40" s="282">
        <v>0.2</v>
      </c>
      <c r="BE40" s="282">
        <v>3</v>
      </c>
      <c r="BF40" s="282" t="s">
        <v>586</v>
      </c>
      <c r="BG40" s="282" t="s">
        <v>3207</v>
      </c>
      <c r="BQ40" s="416"/>
      <c r="BR40" s="416"/>
      <c r="BS40" s="416"/>
      <c r="BT40" s="416"/>
      <c r="BU40" s="416"/>
      <c r="CQ40" s="19"/>
      <c r="CU40" s="282" t="s">
        <v>3173</v>
      </c>
      <c r="CV40" s="282">
        <v>2</v>
      </c>
      <c r="CW40" s="282">
        <v>500</v>
      </c>
      <c r="DO40" s="344" t="s">
        <v>1618</v>
      </c>
      <c r="DP40" s="282">
        <v>2</v>
      </c>
      <c r="DQ40" s="282">
        <v>3.5000000000000003E-2</v>
      </c>
      <c r="DR40" s="282" t="s">
        <v>24</v>
      </c>
      <c r="DX40" s="282" t="s">
        <v>1619</v>
      </c>
      <c r="DY40" s="282">
        <v>1</v>
      </c>
      <c r="DZ40" s="282">
        <v>0</v>
      </c>
      <c r="EB40" s="283" t="s">
        <v>1620</v>
      </c>
      <c r="EC40" s="282">
        <v>2</v>
      </c>
      <c r="ED40" s="282">
        <v>0.3</v>
      </c>
      <c r="EO40" s="346"/>
      <c r="EP40" s="346"/>
      <c r="EQ40" s="346"/>
      <c r="EW40" s="282" t="s">
        <v>1621</v>
      </c>
      <c r="EX40" s="282">
        <v>0.5</v>
      </c>
      <c r="EY40" s="282">
        <v>8</v>
      </c>
      <c r="FA40" s="282" t="s">
        <v>2054</v>
      </c>
      <c r="FB40" s="282">
        <v>2</v>
      </c>
      <c r="FC40" s="282">
        <v>35</v>
      </c>
      <c r="FL40" s="19" t="s">
        <v>1622</v>
      </c>
      <c r="FM40" s="282">
        <v>0.5</v>
      </c>
      <c r="FR40" s="282" t="s">
        <v>1623</v>
      </c>
      <c r="FS40" s="282">
        <v>4</v>
      </c>
      <c r="FT40" s="282">
        <v>0</v>
      </c>
      <c r="FV40" s="359" t="str">
        <f t="shared" ca="1" si="12"/>
        <v>No</v>
      </c>
      <c r="FW40" s="341" t="str">
        <f t="shared" ca="1" si="5"/>
        <v/>
      </c>
      <c r="FX40" s="341">
        <f t="shared" ca="1" si="6"/>
        <v>8.6941386488876482</v>
      </c>
      <c r="FY40" s="373">
        <f t="shared" ca="1" si="13"/>
        <v>0</v>
      </c>
      <c r="FZ40" s="374">
        <f t="shared" ca="1" si="14"/>
        <v>0</v>
      </c>
      <c r="GA40" s="374"/>
      <c r="GB40" s="362">
        <f t="shared" ca="1" si="15"/>
        <v>0</v>
      </c>
      <c r="GC40" s="341">
        <f t="shared" ca="1" si="16"/>
        <v>0</v>
      </c>
      <c r="GD40" s="375"/>
      <c r="GE40" s="358"/>
      <c r="GF40" s="358"/>
      <c r="GG40" s="376"/>
      <c r="GH40" s="376"/>
      <c r="GI40" s="299"/>
      <c r="GJ40" s="604"/>
      <c r="GK40" s="604"/>
      <c r="GL40" s="340"/>
      <c r="GM40" s="340"/>
      <c r="GN40" s="337"/>
      <c r="GO40" s="337"/>
      <c r="GP40" s="341">
        <f t="shared" ca="1" si="7"/>
        <v>15.262180589797781</v>
      </c>
      <c r="GQ40" s="341">
        <f t="shared" ca="1" si="8"/>
        <v>147.30516646775388</v>
      </c>
      <c r="GR40" s="341">
        <f t="shared" ca="1" si="9"/>
        <v>154.18047411283584</v>
      </c>
      <c r="GS40" s="341">
        <f t="shared" ca="1" si="10"/>
        <v>18.44598893057298</v>
      </c>
      <c r="GT40" s="341">
        <f t="shared" ca="1" si="11"/>
        <v>50.409193353611457</v>
      </c>
      <c r="GU40" s="337"/>
    </row>
    <row r="41" spans="1:203" ht="24.75">
      <c r="A41" s="194" t="s">
        <v>1624</v>
      </c>
      <c r="B41" s="194">
        <v>0.5</v>
      </c>
      <c r="C41" s="194">
        <v>0.3</v>
      </c>
      <c r="D41" s="370"/>
      <c r="E41" s="370"/>
      <c r="F41" s="372" t="s">
        <v>3290</v>
      </c>
      <c r="G41" s="194" t="s">
        <v>396</v>
      </c>
      <c r="H41" s="370"/>
      <c r="L41" s="282" t="s">
        <v>1625</v>
      </c>
      <c r="M41" s="282">
        <v>0.01</v>
      </c>
      <c r="N41" s="282">
        <v>0</v>
      </c>
      <c r="Q41" s="282" t="s">
        <v>1626</v>
      </c>
      <c r="R41" s="282">
        <v>0.05</v>
      </c>
      <c r="S41" s="282">
        <v>0.5</v>
      </c>
      <c r="BB41" s="282" t="s">
        <v>1627</v>
      </c>
      <c r="BC41" s="282">
        <v>4</v>
      </c>
      <c r="BD41" s="282">
        <v>0.2</v>
      </c>
      <c r="BE41" s="282">
        <v>3</v>
      </c>
      <c r="BF41" s="282" t="s">
        <v>586</v>
      </c>
      <c r="BG41" s="282" t="s">
        <v>3207</v>
      </c>
      <c r="BQ41" s="416"/>
      <c r="BR41" s="416"/>
      <c r="BS41" s="416"/>
      <c r="BT41" s="416"/>
      <c r="BU41" s="416"/>
      <c r="CQ41" s="19"/>
      <c r="CU41" s="282" t="s">
        <v>3186</v>
      </c>
      <c r="CV41" s="282">
        <v>3</v>
      </c>
      <c r="CW41" s="282">
        <v>900</v>
      </c>
      <c r="DO41" s="344" t="s">
        <v>2466</v>
      </c>
      <c r="DP41" s="331">
        <v>3</v>
      </c>
      <c r="DQ41" s="282">
        <v>0.2</v>
      </c>
      <c r="DX41" s="282" t="s">
        <v>1629</v>
      </c>
      <c r="DY41" s="282">
        <v>2</v>
      </c>
      <c r="DZ41" s="282">
        <v>0</v>
      </c>
      <c r="EB41" s="283" t="s">
        <v>1630</v>
      </c>
      <c r="EC41" s="282">
        <v>2</v>
      </c>
      <c r="ED41" s="282">
        <v>0.3</v>
      </c>
      <c r="EO41" s="346"/>
      <c r="EP41" s="346"/>
      <c r="EQ41" s="346"/>
      <c r="EW41" s="282" t="s">
        <v>1631</v>
      </c>
      <c r="EX41" s="282">
        <v>0.5</v>
      </c>
      <c r="EY41" s="282">
        <v>6</v>
      </c>
      <c r="FA41" s="282" t="s">
        <v>2055</v>
      </c>
      <c r="FB41" s="349">
        <v>0.1</v>
      </c>
      <c r="FC41" s="349">
        <v>8</v>
      </c>
      <c r="FL41" s="19" t="s">
        <v>1632</v>
      </c>
      <c r="FM41" s="282">
        <v>0.5</v>
      </c>
      <c r="FR41" s="282" t="s">
        <v>1633</v>
      </c>
      <c r="FS41" s="282">
        <v>0.02</v>
      </c>
      <c r="FT41" s="282">
        <v>0</v>
      </c>
      <c r="FV41" s="359" t="str">
        <f t="shared" ca="1" si="12"/>
        <v>Si</v>
      </c>
      <c r="FW41" s="341">
        <f t="shared" ca="1" si="5"/>
        <v>1.3933608470473324</v>
      </c>
      <c r="FX41" s="341">
        <f t="shared" ca="1" si="6"/>
        <v>6.0872164955804973</v>
      </c>
      <c r="FY41" s="373">
        <f t="shared" ca="1" si="13"/>
        <v>0</v>
      </c>
      <c r="FZ41" s="374">
        <f t="shared" ca="1" si="14"/>
        <v>0</v>
      </c>
      <c r="GA41" s="374"/>
      <c r="GB41" s="362">
        <f t="shared" ca="1" si="15"/>
        <v>0</v>
      </c>
      <c r="GC41" s="341">
        <f t="shared" ca="1" si="16"/>
        <v>0</v>
      </c>
      <c r="GD41" s="375"/>
      <c r="GE41" s="358"/>
      <c r="GF41" s="358"/>
      <c r="GG41" s="376"/>
      <c r="GH41" s="376"/>
      <c r="GI41" s="358"/>
      <c r="GJ41" s="604"/>
      <c r="GK41" s="604"/>
      <c r="GL41" s="340"/>
      <c r="GM41" s="340"/>
      <c r="GN41" s="337"/>
      <c r="GO41" s="337"/>
      <c r="GP41" s="341">
        <f t="shared" ca="1" si="7"/>
        <v>6.0530162049840861</v>
      </c>
      <c r="GQ41" s="341">
        <f t="shared" ca="1" si="8"/>
        <v>123.511563510272</v>
      </c>
      <c r="GR41" s="341">
        <f t="shared" ca="1" si="9"/>
        <v>116.72128924835373</v>
      </c>
      <c r="GS41" s="341">
        <f t="shared" ca="1" si="10"/>
        <v>15.686048843946331</v>
      </c>
      <c r="GT41" s="341">
        <f t="shared" ca="1" si="11"/>
        <v>51.352522174066593</v>
      </c>
      <c r="GU41" s="337"/>
    </row>
    <row r="42" spans="1:203" ht="24.75">
      <c r="A42" s="194" t="s">
        <v>1624</v>
      </c>
      <c r="B42" s="194">
        <v>0.5</v>
      </c>
      <c r="C42" s="194">
        <v>0.3</v>
      </c>
      <c r="D42" s="370"/>
      <c r="E42" s="370"/>
      <c r="F42" s="372" t="s">
        <v>3297</v>
      </c>
      <c r="G42" s="194" t="s">
        <v>1634</v>
      </c>
      <c r="H42" s="370"/>
      <c r="L42" s="282" t="s">
        <v>1635</v>
      </c>
      <c r="M42" s="282">
        <v>0.01</v>
      </c>
      <c r="N42" s="282">
        <v>0</v>
      </c>
      <c r="Q42" s="282" t="s">
        <v>1636</v>
      </c>
      <c r="BB42" s="282" t="s">
        <v>1637</v>
      </c>
      <c r="BC42" s="282">
        <v>8</v>
      </c>
      <c r="BD42" s="282">
        <v>0.4</v>
      </c>
      <c r="BE42" s="282">
        <v>3</v>
      </c>
      <c r="BF42" s="282" t="s">
        <v>1638</v>
      </c>
      <c r="BG42" s="282" t="s">
        <v>3207</v>
      </c>
      <c r="BQ42" s="416"/>
      <c r="BR42" s="416"/>
      <c r="BS42" s="416"/>
      <c r="BT42" s="416"/>
      <c r="BU42" s="416"/>
      <c r="CQ42" s="19"/>
      <c r="CU42" s="282" t="s">
        <v>16</v>
      </c>
      <c r="CV42" s="282">
        <v>2</v>
      </c>
      <c r="CW42" s="282">
        <v>500</v>
      </c>
      <c r="DO42" s="344" t="s">
        <v>63</v>
      </c>
      <c r="DP42" s="282">
        <v>7</v>
      </c>
      <c r="DQ42" s="282">
        <v>2</v>
      </c>
      <c r="DR42" s="282" t="s">
        <v>24</v>
      </c>
      <c r="DX42" s="282" t="s">
        <v>64</v>
      </c>
      <c r="DY42" s="282">
        <v>3</v>
      </c>
      <c r="DZ42" s="282">
        <v>0</v>
      </c>
      <c r="EB42" s="283" t="s">
        <v>65</v>
      </c>
      <c r="EC42" s="282">
        <v>2</v>
      </c>
      <c r="ED42" s="282">
        <v>0.3</v>
      </c>
      <c r="EO42" s="346"/>
      <c r="EP42" s="346"/>
      <c r="EQ42" s="346"/>
      <c r="EW42" s="19" t="s">
        <v>66</v>
      </c>
      <c r="EX42" s="19">
        <v>2</v>
      </c>
      <c r="EY42" s="282">
        <v>450</v>
      </c>
      <c r="FA42" s="282" t="s">
        <v>2056</v>
      </c>
      <c r="FB42" s="349">
        <v>0.5</v>
      </c>
      <c r="FC42" s="349">
        <v>15</v>
      </c>
      <c r="FL42" s="19" t="s">
        <v>67</v>
      </c>
      <c r="FM42" s="282">
        <v>0.5</v>
      </c>
      <c r="FR42" s="282" t="s">
        <v>68</v>
      </c>
      <c r="FS42" s="282">
        <v>1</v>
      </c>
      <c r="FT42" s="282">
        <v>0</v>
      </c>
      <c r="FV42" s="359" t="str">
        <f t="shared" ca="1" si="12"/>
        <v>Si</v>
      </c>
      <c r="FW42" s="341">
        <f t="shared" ca="1" si="5"/>
        <v>1.1753001604294258</v>
      </c>
      <c r="FX42" s="341">
        <f t="shared" ca="1" si="6"/>
        <v>10.172737844958071</v>
      </c>
      <c r="FY42" s="373">
        <f t="shared" ca="1" si="13"/>
        <v>0</v>
      </c>
      <c r="FZ42" s="374">
        <f t="shared" ca="1" si="14"/>
        <v>0</v>
      </c>
      <c r="GA42" s="374"/>
      <c r="GB42" s="362">
        <f t="shared" ca="1" si="15"/>
        <v>0</v>
      </c>
      <c r="GC42" s="341">
        <f t="shared" ca="1" si="16"/>
        <v>0</v>
      </c>
      <c r="GD42" s="375"/>
      <c r="GE42" s="358"/>
      <c r="GF42" s="358"/>
      <c r="GG42" s="376"/>
      <c r="GH42" s="376"/>
      <c r="GI42" s="358"/>
      <c r="GJ42" s="604"/>
      <c r="GK42" s="604"/>
      <c r="GL42" s="340"/>
      <c r="GM42" s="340"/>
      <c r="GN42" s="337"/>
      <c r="GO42" s="337"/>
      <c r="GP42" s="341">
        <f t="shared" ca="1" si="7"/>
        <v>2.6521926327838377</v>
      </c>
      <c r="GQ42" s="341">
        <f t="shared" ca="1" si="8"/>
        <v>165.3981630756403</v>
      </c>
      <c r="GR42" s="341">
        <f t="shared" ca="1" si="9"/>
        <v>157.95613545373459</v>
      </c>
      <c r="GS42" s="341">
        <f t="shared" ca="1" si="10"/>
        <v>31.413917136876364</v>
      </c>
      <c r="GT42" s="341">
        <f t="shared" ca="1" si="11"/>
        <v>63.708126977231345</v>
      </c>
      <c r="GU42" s="337"/>
    </row>
    <row r="43" spans="1:203" ht="24.75">
      <c r="A43" s="194" t="s">
        <v>69</v>
      </c>
      <c r="B43" s="194">
        <v>0.01</v>
      </c>
      <c r="C43" s="194">
        <v>0.2</v>
      </c>
      <c r="D43" s="370"/>
      <c r="E43" s="370"/>
      <c r="F43" s="194" t="s">
        <v>3290</v>
      </c>
      <c r="G43" s="194" t="s">
        <v>1395</v>
      </c>
      <c r="H43" s="370"/>
      <c r="L43" s="282" t="s">
        <v>70</v>
      </c>
      <c r="M43" s="282">
        <v>0.1</v>
      </c>
      <c r="N43" s="282">
        <v>10</v>
      </c>
      <c r="O43" s="282" t="s">
        <v>71</v>
      </c>
      <c r="Q43" s="282" t="s">
        <v>72</v>
      </c>
      <c r="R43" s="282">
        <v>3</v>
      </c>
      <c r="S43" s="282">
        <v>3</v>
      </c>
      <c r="BB43" s="282" t="s">
        <v>73</v>
      </c>
      <c r="BC43" s="282">
        <v>16</v>
      </c>
      <c r="BD43" s="282">
        <v>6</v>
      </c>
      <c r="BE43" s="282">
        <v>5</v>
      </c>
      <c r="BF43" s="282" t="s">
        <v>1638</v>
      </c>
      <c r="BG43" s="282" t="s">
        <v>74</v>
      </c>
      <c r="BQ43" s="416"/>
      <c r="BR43" s="416"/>
      <c r="BS43" s="416"/>
      <c r="BT43" s="416"/>
      <c r="BU43" s="416"/>
      <c r="CQ43" s="19"/>
      <c r="CU43" s="282" t="s">
        <v>1628</v>
      </c>
      <c r="CV43" s="282">
        <v>4</v>
      </c>
      <c r="CW43" s="282">
        <v>1000</v>
      </c>
      <c r="DO43" s="344" t="s">
        <v>76</v>
      </c>
      <c r="DP43" s="282">
        <v>1</v>
      </c>
      <c r="DQ43" s="282">
        <v>2.5000000000000001E-2</v>
      </c>
      <c r="DX43" s="282" t="s">
        <v>77</v>
      </c>
      <c r="DY43" s="282">
        <v>1</v>
      </c>
      <c r="DZ43" s="282">
        <v>0</v>
      </c>
      <c r="EB43" s="283" t="s">
        <v>78</v>
      </c>
      <c r="EC43" s="282">
        <v>2</v>
      </c>
      <c r="ED43" s="282">
        <v>0.3</v>
      </c>
      <c r="EO43" s="346"/>
      <c r="EP43" s="346"/>
      <c r="EQ43" s="346"/>
      <c r="EW43" s="282" t="s">
        <v>79</v>
      </c>
      <c r="EX43" s="282">
        <v>0.01</v>
      </c>
      <c r="EY43" s="282">
        <v>0.2</v>
      </c>
      <c r="FB43" s="349"/>
      <c r="FC43" s="349"/>
      <c r="FL43" s="19" t="s">
        <v>80</v>
      </c>
      <c r="FM43" s="282">
        <v>0.5</v>
      </c>
      <c r="FR43" s="282" t="s">
        <v>81</v>
      </c>
      <c r="FS43" s="282">
        <v>12</v>
      </c>
      <c r="FT43" s="282">
        <v>8</v>
      </c>
      <c r="FV43" s="359" t="str">
        <f t="shared" ca="1" si="12"/>
        <v>No</v>
      </c>
      <c r="FW43" s="341" t="str">
        <f t="shared" ca="1" si="5"/>
        <v/>
      </c>
      <c r="FX43" s="341">
        <f t="shared" ca="1" si="6"/>
        <v>10.3931023924334</v>
      </c>
      <c r="FY43" s="373">
        <f t="shared" ca="1" si="13"/>
        <v>0</v>
      </c>
      <c r="FZ43" s="374">
        <f t="shared" ca="1" si="14"/>
        <v>0</v>
      </c>
      <c r="GA43" s="374"/>
      <c r="GB43" s="362">
        <f t="shared" ca="1" si="15"/>
        <v>0</v>
      </c>
      <c r="GC43" s="341">
        <f t="shared" ca="1" si="16"/>
        <v>0</v>
      </c>
      <c r="GD43" s="375"/>
      <c r="GE43" s="358"/>
      <c r="GF43" s="358"/>
      <c r="GG43" s="376"/>
      <c r="GH43" s="376"/>
      <c r="GI43" s="358"/>
      <c r="GJ43" s="604"/>
      <c r="GK43" s="604"/>
      <c r="GL43" s="340"/>
      <c r="GM43" s="340"/>
      <c r="GN43" s="337"/>
      <c r="GO43" s="337"/>
      <c r="GP43" s="341">
        <f t="shared" ca="1" si="7"/>
        <v>13.586358041677562</v>
      </c>
      <c r="GQ43" s="341">
        <f t="shared" ca="1" si="8"/>
        <v>177.98243188325</v>
      </c>
      <c r="GR43" s="341">
        <f t="shared" ca="1" si="9"/>
        <v>203.55541253338077</v>
      </c>
      <c r="GS43" s="341">
        <f t="shared" ca="1" si="10"/>
        <v>16.922535871913826</v>
      </c>
      <c r="GT43" s="341">
        <f t="shared" ca="1" si="11"/>
        <v>51.23627898548186</v>
      </c>
      <c r="GU43" s="337"/>
    </row>
    <row r="44" spans="1:203" ht="24.75">
      <c r="A44" s="194" t="s">
        <v>82</v>
      </c>
      <c r="B44" s="194">
        <v>0.01</v>
      </c>
      <c r="C44" s="194">
        <v>0.2</v>
      </c>
      <c r="D44" s="370"/>
      <c r="E44" s="370"/>
      <c r="F44" s="194" t="s">
        <v>3290</v>
      </c>
      <c r="G44" s="194" t="s">
        <v>1395</v>
      </c>
      <c r="H44" s="370"/>
      <c r="L44" s="282" t="s">
        <v>83</v>
      </c>
      <c r="M44" s="282">
        <v>1</v>
      </c>
      <c r="N44" s="282">
        <v>2</v>
      </c>
      <c r="O44" s="282" t="s">
        <v>84</v>
      </c>
      <c r="Q44" s="282" t="s">
        <v>3195</v>
      </c>
      <c r="R44" s="282">
        <v>0.2</v>
      </c>
      <c r="S44" s="282">
        <v>0.2</v>
      </c>
      <c r="BB44" s="282" t="s">
        <v>3196</v>
      </c>
      <c r="BC44" s="282">
        <v>1</v>
      </c>
      <c r="BD44" s="282">
        <v>0.7</v>
      </c>
      <c r="BE44" s="282">
        <v>1</v>
      </c>
      <c r="BF44" s="282" t="s">
        <v>586</v>
      </c>
      <c r="BG44" s="282" t="s">
        <v>3197</v>
      </c>
      <c r="BQ44" s="416"/>
      <c r="BR44" s="416"/>
      <c r="BS44" s="416"/>
      <c r="BT44" s="416"/>
      <c r="BU44" s="416"/>
      <c r="CU44" s="282" t="s">
        <v>62</v>
      </c>
      <c r="CV44" s="282">
        <v>3</v>
      </c>
      <c r="CW44" s="282">
        <v>800</v>
      </c>
      <c r="DO44" s="344" t="s">
        <v>3199</v>
      </c>
      <c r="DP44" s="282">
        <v>1</v>
      </c>
      <c r="DQ44" s="282">
        <v>2.5000000000000001E-2</v>
      </c>
      <c r="DX44" s="282" t="s">
        <v>3200</v>
      </c>
      <c r="DY44" s="282">
        <v>2</v>
      </c>
      <c r="DZ44" s="282">
        <v>0</v>
      </c>
      <c r="EB44" s="283" t="s">
        <v>3201</v>
      </c>
      <c r="EC44" s="282">
        <v>2</v>
      </c>
      <c r="ED44" s="282">
        <v>0.3</v>
      </c>
      <c r="EO44" s="346"/>
      <c r="EP44" s="346"/>
      <c r="EQ44" s="346"/>
      <c r="EW44" s="19" t="s">
        <v>2755</v>
      </c>
      <c r="EX44" s="19">
        <v>2</v>
      </c>
      <c r="EY44" s="282">
        <v>30</v>
      </c>
      <c r="FB44" s="349"/>
      <c r="FC44" s="349"/>
      <c r="FL44" s="19" t="s">
        <v>2756</v>
      </c>
      <c r="FM44" s="282">
        <v>0.5</v>
      </c>
      <c r="FR44" s="340" t="s">
        <v>2757</v>
      </c>
      <c r="FS44" s="282">
        <v>3</v>
      </c>
      <c r="FT44" s="282">
        <v>7</v>
      </c>
      <c r="FV44" s="359" t="str">
        <f t="shared" ca="1" si="12"/>
        <v>Si</v>
      </c>
      <c r="FW44" s="341">
        <f t="shared" ca="1" si="5"/>
        <v>1.5366392875473065</v>
      </c>
      <c r="FX44" s="341">
        <f t="shared" ca="1" si="6"/>
        <v>4.1333058676003418</v>
      </c>
      <c r="FY44" s="373">
        <f t="shared" ca="1" si="13"/>
        <v>0</v>
      </c>
      <c r="FZ44" s="374">
        <f t="shared" ca="1" si="14"/>
        <v>0</v>
      </c>
      <c r="GA44" s="374"/>
      <c r="GB44" s="362">
        <f t="shared" ca="1" si="15"/>
        <v>0</v>
      </c>
      <c r="GC44" s="341">
        <f t="shared" ca="1" si="16"/>
        <v>0</v>
      </c>
      <c r="GD44" s="375"/>
      <c r="GE44" s="358"/>
      <c r="GF44" s="358"/>
      <c r="GG44" s="376"/>
      <c r="GH44" s="376"/>
      <c r="GI44" s="358"/>
      <c r="GJ44" s="604"/>
      <c r="GK44" s="604"/>
      <c r="GL44" s="340"/>
      <c r="GM44" s="340"/>
      <c r="GN44" s="337"/>
      <c r="GO44" s="337"/>
      <c r="GP44" s="341">
        <f t="shared" ca="1" si="7"/>
        <v>8.4075072991874951</v>
      </c>
      <c r="GQ44" s="341">
        <f t="shared" ca="1" si="8"/>
        <v>122.74150087404746</v>
      </c>
      <c r="GR44" s="341">
        <f t="shared" ca="1" si="9"/>
        <v>136.89748598839361</v>
      </c>
      <c r="GS44" s="341">
        <f t="shared" ca="1" si="10"/>
        <v>39.076249741097243</v>
      </c>
      <c r="GT44" s="341">
        <f t="shared" ca="1" si="11"/>
        <v>50.727855311289204</v>
      </c>
      <c r="GU44" s="337"/>
    </row>
    <row r="45" spans="1:203" ht="24.75">
      <c r="A45" s="194" t="s">
        <v>2758</v>
      </c>
      <c r="B45" s="194">
        <v>0.01</v>
      </c>
      <c r="C45" s="194">
        <v>0.2</v>
      </c>
      <c r="D45" s="370"/>
      <c r="E45" s="370"/>
      <c r="F45" s="194" t="s">
        <v>3290</v>
      </c>
      <c r="G45" s="194" t="s">
        <v>1395</v>
      </c>
      <c r="H45" s="370"/>
      <c r="L45" s="282" t="s">
        <v>2759</v>
      </c>
      <c r="M45" s="282">
        <v>1</v>
      </c>
      <c r="N45" s="282">
        <v>2</v>
      </c>
      <c r="O45" s="282" t="s">
        <v>2760</v>
      </c>
      <c r="Q45" s="282" t="s">
        <v>2761</v>
      </c>
      <c r="R45" s="282">
        <v>0.2</v>
      </c>
      <c r="S45" s="282">
        <v>0</v>
      </c>
      <c r="BB45" s="282" t="s">
        <v>2762</v>
      </c>
      <c r="BC45" s="282">
        <v>30</v>
      </c>
      <c r="BD45" s="282">
        <v>1.2</v>
      </c>
      <c r="BE45" s="282">
        <v>10</v>
      </c>
      <c r="BF45" s="282" t="s">
        <v>586</v>
      </c>
      <c r="BG45" s="282" t="s">
        <v>1813</v>
      </c>
      <c r="BQ45" s="416"/>
      <c r="BR45" s="416"/>
      <c r="BS45" s="416"/>
      <c r="BT45" s="416"/>
      <c r="BU45" s="416"/>
      <c r="CU45" s="282" t="s">
        <v>75</v>
      </c>
      <c r="CV45" s="282">
        <v>4</v>
      </c>
      <c r="CW45" s="282">
        <v>500</v>
      </c>
      <c r="DO45" s="344" t="s">
        <v>2764</v>
      </c>
      <c r="DP45" s="282">
        <v>1</v>
      </c>
      <c r="DQ45" s="282">
        <v>2.5000000000000001E-2</v>
      </c>
      <c r="DR45" s="282" t="s">
        <v>2959</v>
      </c>
      <c r="DX45" s="282" t="s">
        <v>2765</v>
      </c>
      <c r="DY45" s="282">
        <v>3</v>
      </c>
      <c r="DZ45" s="282">
        <v>0</v>
      </c>
      <c r="EB45" s="283" t="s">
        <v>2766</v>
      </c>
      <c r="EC45" s="282">
        <v>2</v>
      </c>
      <c r="ED45" s="282">
        <v>0.3</v>
      </c>
      <c r="EO45" s="346"/>
      <c r="EP45" s="346"/>
      <c r="EQ45" s="346"/>
      <c r="EW45" s="19" t="s">
        <v>3100</v>
      </c>
      <c r="EX45" s="19">
        <v>0.2</v>
      </c>
      <c r="EY45" s="282">
        <v>0.5</v>
      </c>
      <c r="FB45" s="349"/>
      <c r="FC45" s="349"/>
      <c r="FL45" s="19" t="s">
        <v>3101</v>
      </c>
      <c r="FM45" s="282">
        <v>0.5</v>
      </c>
      <c r="FR45" s="282" t="s">
        <v>3102</v>
      </c>
      <c r="FS45" s="282">
        <v>0.01</v>
      </c>
      <c r="FT45" s="282">
        <v>0</v>
      </c>
      <c r="FV45" s="359" t="str">
        <f t="shared" ca="1" si="12"/>
        <v>No</v>
      </c>
      <c r="FW45" s="341" t="str">
        <f t="shared" ca="1" si="5"/>
        <v/>
      </c>
      <c r="FX45" s="341">
        <f t="shared" ca="1" si="6"/>
        <v>6.6162288516441317</v>
      </c>
      <c r="FY45" s="373">
        <f t="shared" ca="1" si="13"/>
        <v>0</v>
      </c>
      <c r="FZ45" s="374">
        <f t="shared" ca="1" si="14"/>
        <v>0</v>
      </c>
      <c r="GA45" s="374"/>
      <c r="GB45" s="362">
        <f t="shared" ca="1" si="15"/>
        <v>0</v>
      </c>
      <c r="GC45" s="341">
        <f t="shared" ca="1" si="16"/>
        <v>0</v>
      </c>
      <c r="GD45" s="375"/>
      <c r="GE45" s="358"/>
      <c r="GF45" s="358"/>
      <c r="GG45" s="376"/>
      <c r="GH45" s="376"/>
      <c r="GI45" s="358"/>
      <c r="GJ45" s="604"/>
      <c r="GK45" s="604"/>
      <c r="GL45" s="340"/>
      <c r="GM45" s="340"/>
      <c r="GN45" s="337"/>
      <c r="GO45" s="337"/>
      <c r="GP45" s="341">
        <f t="shared" ca="1" si="7"/>
        <v>13.60376199330531</v>
      </c>
      <c r="GQ45" s="341">
        <f t="shared" ca="1" si="8"/>
        <v>169.09997918935014</v>
      </c>
      <c r="GR45" s="341">
        <f t="shared" ca="1" si="9"/>
        <v>113.3369370204812</v>
      </c>
      <c r="GS45" s="341">
        <f t="shared" ca="1" si="10"/>
        <v>34.911858888978273</v>
      </c>
      <c r="GT45" s="341">
        <f t="shared" ca="1" si="11"/>
        <v>54.666793096990816</v>
      </c>
      <c r="GU45" s="337"/>
    </row>
    <row r="46" spans="1:203" ht="26.25">
      <c r="A46" s="194" t="s">
        <v>3103</v>
      </c>
      <c r="B46" s="194">
        <v>0.01</v>
      </c>
      <c r="C46" s="194">
        <v>0.2</v>
      </c>
      <c r="D46" s="370"/>
      <c r="E46" s="370"/>
      <c r="F46" s="194" t="s">
        <v>3290</v>
      </c>
      <c r="G46" s="194" t="s">
        <v>1395</v>
      </c>
      <c r="H46" s="370"/>
      <c r="L46" s="282" t="s">
        <v>3104</v>
      </c>
      <c r="M46" s="282">
        <v>3</v>
      </c>
      <c r="N46" s="282">
        <v>2</v>
      </c>
      <c r="O46" s="282" t="s">
        <v>3105</v>
      </c>
      <c r="Q46" s="282" t="s">
        <v>3106</v>
      </c>
      <c r="R46" s="282">
        <v>0.5</v>
      </c>
      <c r="S46" s="282">
        <v>0</v>
      </c>
      <c r="BB46" s="282" t="s">
        <v>3107</v>
      </c>
      <c r="BC46" s="282">
        <v>9</v>
      </c>
      <c r="BD46" s="282">
        <v>3.5</v>
      </c>
      <c r="BE46" s="282">
        <v>7</v>
      </c>
      <c r="BF46" s="282" t="s">
        <v>1285</v>
      </c>
      <c r="BG46" s="282" t="s">
        <v>3108</v>
      </c>
      <c r="BQ46" s="416"/>
      <c r="BR46" s="416"/>
      <c r="BS46" s="416"/>
      <c r="BT46" s="416"/>
      <c r="BU46" s="370"/>
      <c r="CU46" s="282" t="s">
        <v>3198</v>
      </c>
      <c r="CV46" s="282">
        <v>3</v>
      </c>
      <c r="CW46" s="282">
        <v>800</v>
      </c>
      <c r="DO46" s="344" t="s">
        <v>1091</v>
      </c>
      <c r="DP46" s="282">
        <v>2</v>
      </c>
      <c r="DQ46" s="282">
        <v>2.5000000000000001E-2</v>
      </c>
      <c r="DR46" s="282" t="s">
        <v>24</v>
      </c>
      <c r="DX46" s="282" t="s">
        <v>1092</v>
      </c>
      <c r="DY46" s="282">
        <v>1</v>
      </c>
      <c r="DZ46" s="282">
        <v>0</v>
      </c>
      <c r="EB46" s="283" t="s">
        <v>1093</v>
      </c>
      <c r="EC46" s="282">
        <v>2</v>
      </c>
      <c r="ED46" s="282">
        <v>0.3</v>
      </c>
      <c r="EO46" s="346"/>
      <c r="EP46" s="346"/>
      <c r="EQ46" s="346"/>
      <c r="EW46" s="19" t="s">
        <v>1094</v>
      </c>
      <c r="EX46" s="19">
        <v>3</v>
      </c>
      <c r="EY46" s="282">
        <v>12</v>
      </c>
      <c r="FB46" s="349"/>
      <c r="FC46" s="349"/>
      <c r="FL46" s="19" t="s">
        <v>1095</v>
      </c>
      <c r="FM46" s="282">
        <v>0.5</v>
      </c>
      <c r="FR46" s="282" t="s">
        <v>1096</v>
      </c>
      <c r="FS46" s="282">
        <v>0.01</v>
      </c>
      <c r="FT46" s="282">
        <v>0</v>
      </c>
      <c r="FV46" s="359" t="str">
        <f t="shared" ca="1" si="12"/>
        <v>No</v>
      </c>
      <c r="FW46" s="341" t="str">
        <f t="shared" ca="1" si="5"/>
        <v/>
      </c>
      <c r="FX46" s="341">
        <f t="shared" ca="1" si="6"/>
        <v>4.3925962193312316</v>
      </c>
      <c r="FY46" s="373">
        <f t="shared" ca="1" si="13"/>
        <v>0</v>
      </c>
      <c r="FZ46" s="374">
        <f t="shared" ca="1" si="14"/>
        <v>0</v>
      </c>
      <c r="GA46" s="374"/>
      <c r="GB46" s="362">
        <f t="shared" ca="1" si="15"/>
        <v>0</v>
      </c>
      <c r="GC46" s="341">
        <f t="shared" ca="1" si="16"/>
        <v>0</v>
      </c>
      <c r="GD46" s="375"/>
      <c r="GE46" s="358"/>
      <c r="GF46" s="358"/>
      <c r="GG46" s="376"/>
      <c r="GH46" s="376"/>
      <c r="GI46" s="299"/>
      <c r="GJ46" s="604"/>
      <c r="GK46" s="604"/>
      <c r="GL46" s="340"/>
      <c r="GM46" s="340"/>
      <c r="GN46" s="337"/>
      <c r="GO46" s="337"/>
      <c r="GP46" s="341">
        <f t="shared" ca="1" si="7"/>
        <v>12.425542935701044</v>
      </c>
      <c r="GQ46" s="341">
        <f t="shared" ca="1" si="8"/>
        <v>105.10583531432621</v>
      </c>
      <c r="GR46" s="341">
        <f t="shared" ca="1" si="9"/>
        <v>104.02874639893157</v>
      </c>
      <c r="GS46" s="341">
        <f t="shared" ca="1" si="10"/>
        <v>44.078173256694356</v>
      </c>
      <c r="GT46" s="341">
        <f t="shared" ca="1" si="11"/>
        <v>59.442422280029604</v>
      </c>
      <c r="GU46" s="337"/>
    </row>
    <row r="47" spans="1:203" ht="36.75">
      <c r="A47" s="194" t="s">
        <v>3291</v>
      </c>
      <c r="B47" s="194">
        <v>1</v>
      </c>
      <c r="C47" s="194">
        <v>2</v>
      </c>
      <c r="D47" s="370"/>
      <c r="E47" s="370"/>
      <c r="F47" s="194" t="s">
        <v>3291</v>
      </c>
      <c r="G47" s="194" t="s">
        <v>1097</v>
      </c>
      <c r="H47" s="370"/>
      <c r="L47" s="282" t="s">
        <v>1098</v>
      </c>
      <c r="M47" s="282">
        <v>0.6</v>
      </c>
      <c r="N47" s="282">
        <v>3</v>
      </c>
      <c r="O47" s="282" t="s">
        <v>1099</v>
      </c>
      <c r="Q47" s="282" t="s">
        <v>1100</v>
      </c>
      <c r="R47" s="282">
        <v>0.05</v>
      </c>
      <c r="S47" s="282">
        <v>0.1</v>
      </c>
      <c r="BB47" s="282" t="s">
        <v>1101</v>
      </c>
      <c r="BC47" s="282">
        <v>5</v>
      </c>
      <c r="BD47" s="282">
        <v>1</v>
      </c>
      <c r="BE47" s="282">
        <v>4</v>
      </c>
      <c r="BF47" s="282" t="s">
        <v>586</v>
      </c>
      <c r="BG47" s="282" t="s">
        <v>96</v>
      </c>
      <c r="BQ47" s="370"/>
      <c r="BR47" s="370"/>
      <c r="BS47" s="370"/>
      <c r="BT47" s="370"/>
      <c r="BU47" s="370"/>
      <c r="CU47" s="282" t="s">
        <v>2763</v>
      </c>
      <c r="CV47" s="282">
        <v>4</v>
      </c>
      <c r="CW47" s="282">
        <v>600</v>
      </c>
      <c r="DO47" s="344" t="s">
        <v>1103</v>
      </c>
      <c r="DP47" s="282">
        <v>1</v>
      </c>
      <c r="DQ47" s="282">
        <v>2.5000000000000001E-2</v>
      </c>
      <c r="DX47" s="282" t="s">
        <v>1104</v>
      </c>
      <c r="DY47" s="282">
        <v>2</v>
      </c>
      <c r="DZ47" s="282">
        <v>0</v>
      </c>
      <c r="EB47" s="283" t="s">
        <v>1105</v>
      </c>
      <c r="EC47" s="282">
        <v>2</v>
      </c>
      <c r="ED47" s="282">
        <v>0.3</v>
      </c>
      <c r="EO47" s="346"/>
      <c r="EP47" s="346"/>
      <c r="EQ47" s="346"/>
      <c r="EW47" s="19" t="s">
        <v>2687</v>
      </c>
      <c r="EX47" s="19">
        <v>15</v>
      </c>
      <c r="EY47" s="282">
        <v>8</v>
      </c>
      <c r="FB47" s="349"/>
      <c r="FC47" s="349"/>
      <c r="FL47" s="19" t="s">
        <v>1106</v>
      </c>
      <c r="FM47" s="282">
        <v>3</v>
      </c>
      <c r="FR47" s="282" t="s">
        <v>1107</v>
      </c>
      <c r="FS47" s="282">
        <v>0.01</v>
      </c>
      <c r="FT47" s="282">
        <v>0</v>
      </c>
      <c r="FV47" s="359" t="str">
        <f t="shared" ca="1" si="12"/>
        <v>No</v>
      </c>
      <c r="FW47" s="341" t="str">
        <f t="shared" ca="1" si="5"/>
        <v/>
      </c>
      <c r="FX47" s="341">
        <f t="shared" ca="1" si="6"/>
        <v>8.7968954720667227</v>
      </c>
      <c r="FY47" s="373">
        <f t="shared" ca="1" si="13"/>
        <v>0</v>
      </c>
      <c r="FZ47" s="374">
        <f t="shared" ca="1" si="14"/>
        <v>0</v>
      </c>
      <c r="GA47" s="374"/>
      <c r="GB47" s="362">
        <f t="shared" ca="1" si="15"/>
        <v>0</v>
      </c>
      <c r="GC47" s="341">
        <f t="shared" ca="1" si="16"/>
        <v>0</v>
      </c>
      <c r="GD47" s="375"/>
      <c r="GE47" s="358"/>
      <c r="GF47" s="358"/>
      <c r="GG47" s="376"/>
      <c r="GH47" s="376"/>
      <c r="GI47" s="358"/>
      <c r="GJ47" s="604"/>
      <c r="GK47" s="604"/>
      <c r="GL47" s="340"/>
      <c r="GM47" s="340"/>
      <c r="GN47" s="337"/>
      <c r="GO47" s="337"/>
      <c r="GP47" s="341">
        <f t="shared" ca="1" si="7"/>
        <v>16.524688094277877</v>
      </c>
      <c r="GQ47" s="341">
        <f t="shared" ca="1" si="8"/>
        <v>172.64470282689422</v>
      </c>
      <c r="GR47" s="341">
        <f t="shared" ca="1" si="9"/>
        <v>186.85015672724271</v>
      </c>
      <c r="GS47" s="341">
        <f t="shared" ca="1" si="10"/>
        <v>25.259604531230906</v>
      </c>
      <c r="GT47" s="341">
        <f t="shared" ca="1" si="11"/>
        <v>61.008607080665328</v>
      </c>
      <c r="GU47" s="337"/>
    </row>
    <row r="48" spans="1:203" ht="15.75">
      <c r="A48" s="194" t="s">
        <v>1108</v>
      </c>
      <c r="B48" s="194">
        <v>0.5</v>
      </c>
      <c r="C48" s="194">
        <v>0.3</v>
      </c>
      <c r="D48" s="370"/>
      <c r="E48" s="370"/>
      <c r="F48" s="372" t="s">
        <v>3290</v>
      </c>
      <c r="G48" s="194" t="s">
        <v>396</v>
      </c>
      <c r="H48" s="370"/>
      <c r="L48" s="282" t="s">
        <v>1109</v>
      </c>
      <c r="M48" s="282">
        <v>1</v>
      </c>
      <c r="N48" s="282">
        <v>1</v>
      </c>
      <c r="O48" s="282" t="s">
        <v>1110</v>
      </c>
      <c r="Q48" s="282" t="s">
        <v>1111</v>
      </c>
      <c r="R48" s="282">
        <v>0.1</v>
      </c>
      <c r="S48" s="282">
        <v>1</v>
      </c>
      <c r="BB48" s="282" t="s">
        <v>1112</v>
      </c>
      <c r="BC48" s="282">
        <v>10</v>
      </c>
      <c r="BD48" s="282">
        <v>2</v>
      </c>
      <c r="BE48" s="282">
        <v>4</v>
      </c>
      <c r="BF48" s="282" t="s">
        <v>1638</v>
      </c>
      <c r="BG48" s="282" t="s">
        <v>96</v>
      </c>
      <c r="BQ48" s="416"/>
      <c r="BR48" s="416"/>
      <c r="BT48" s="416"/>
      <c r="BU48" s="416"/>
      <c r="CU48" s="282" t="s">
        <v>3109</v>
      </c>
      <c r="CV48" s="282">
        <v>3</v>
      </c>
      <c r="CW48" s="282">
        <v>800</v>
      </c>
      <c r="DO48" s="344" t="s">
        <v>1114</v>
      </c>
      <c r="DP48" s="282">
        <v>1</v>
      </c>
      <c r="DQ48" s="282">
        <v>2.5000000000000001E-2</v>
      </c>
      <c r="DX48" s="282" t="s">
        <v>1115</v>
      </c>
      <c r="DY48" s="282">
        <v>3</v>
      </c>
      <c r="DZ48" s="282">
        <v>0</v>
      </c>
      <c r="EB48" s="283" t="s">
        <v>1116</v>
      </c>
      <c r="EC48" s="282">
        <v>2</v>
      </c>
      <c r="ED48" s="282">
        <v>0.3</v>
      </c>
      <c r="EO48" s="379"/>
      <c r="EW48" s="19" t="s">
        <v>1117</v>
      </c>
      <c r="EX48" s="19">
        <v>1</v>
      </c>
      <c r="EY48" s="282">
        <v>4</v>
      </c>
      <c r="FL48" s="19" t="s">
        <v>1539</v>
      </c>
      <c r="FM48" s="282">
        <v>0.5</v>
      </c>
      <c r="FR48" s="282" t="s">
        <v>1540</v>
      </c>
      <c r="FS48" s="282">
        <v>0.01</v>
      </c>
      <c r="FT48" s="282">
        <v>0</v>
      </c>
      <c r="FV48" s="359" t="str">
        <f t="shared" ca="1" si="12"/>
        <v>No</v>
      </c>
      <c r="FW48" s="341" t="str">
        <f t="shared" ca="1" si="5"/>
        <v/>
      </c>
      <c r="FX48" s="341">
        <f t="shared" ca="1" si="6"/>
        <v>2.3662777801324877</v>
      </c>
      <c r="FY48" s="373">
        <f t="shared" ca="1" si="13"/>
        <v>0</v>
      </c>
      <c r="FZ48" s="374">
        <f t="shared" ca="1" si="14"/>
        <v>0</v>
      </c>
      <c r="GA48" s="374"/>
      <c r="GB48" s="362">
        <f t="shared" ca="1" si="15"/>
        <v>0</v>
      </c>
      <c r="GC48" s="341">
        <f t="shared" ca="1" si="16"/>
        <v>0</v>
      </c>
      <c r="GD48" s="375"/>
      <c r="GE48" s="358"/>
      <c r="GF48" s="358"/>
      <c r="GG48" s="376"/>
      <c r="GH48" s="376"/>
      <c r="GI48" s="299"/>
      <c r="GJ48" s="604"/>
      <c r="GK48" s="604"/>
      <c r="GL48" s="340"/>
      <c r="GM48" s="340"/>
      <c r="GN48" s="337"/>
      <c r="GO48" s="337"/>
      <c r="GP48" s="341">
        <f t="shared" ca="1" si="7"/>
        <v>10.37733281332334</v>
      </c>
      <c r="GQ48" s="341">
        <f t="shared" ca="1" si="8"/>
        <v>130.48735666009884</v>
      </c>
      <c r="GR48" s="341">
        <f t="shared" ca="1" si="9"/>
        <v>71.870421523942085</v>
      </c>
      <c r="GS48" s="341">
        <f t="shared" ca="1" si="10"/>
        <v>28.363012806665392</v>
      </c>
      <c r="GT48" s="341">
        <f t="shared" ca="1" si="11"/>
        <v>53.730765344786988</v>
      </c>
      <c r="GU48" s="337"/>
    </row>
    <row r="49" spans="1:176" ht="26.25">
      <c r="A49" s="194" t="s">
        <v>1541</v>
      </c>
      <c r="B49" s="194">
        <v>0.01</v>
      </c>
      <c r="C49" s="194">
        <v>0.2</v>
      </c>
      <c r="D49" s="370"/>
      <c r="E49" s="370"/>
      <c r="F49" s="194" t="s">
        <v>3290</v>
      </c>
      <c r="G49" s="194" t="s">
        <v>1395</v>
      </c>
      <c r="H49" s="370"/>
      <c r="L49" s="282" t="s">
        <v>1542</v>
      </c>
      <c r="M49" s="282">
        <v>0.5</v>
      </c>
      <c r="N49" s="282">
        <v>2</v>
      </c>
      <c r="O49" s="282" t="s">
        <v>1543</v>
      </c>
      <c r="Q49" s="340" t="s">
        <v>1544</v>
      </c>
      <c r="R49" s="282">
        <v>1</v>
      </c>
      <c r="S49" s="282">
        <v>0.5</v>
      </c>
      <c r="BB49" s="282" t="s">
        <v>1545</v>
      </c>
      <c r="BC49" s="282">
        <v>3</v>
      </c>
      <c r="BD49" s="282">
        <v>1</v>
      </c>
      <c r="BE49" s="282">
        <v>4</v>
      </c>
      <c r="BF49" s="282" t="s">
        <v>586</v>
      </c>
      <c r="BG49" s="282" t="s">
        <v>1546</v>
      </c>
      <c r="BQ49" s="417"/>
      <c r="BR49" s="417"/>
      <c r="BT49" s="417"/>
      <c r="BU49" s="417"/>
      <c r="CU49" s="282" t="s">
        <v>1102</v>
      </c>
      <c r="CV49" s="282">
        <v>4</v>
      </c>
      <c r="CW49" s="282">
        <v>1000</v>
      </c>
      <c r="DO49" s="344" t="s">
        <v>2467</v>
      </c>
      <c r="DP49" s="331">
        <v>3</v>
      </c>
      <c r="DQ49" s="282">
        <v>0.8</v>
      </c>
      <c r="DX49" s="282" t="s">
        <v>1548</v>
      </c>
      <c r="DY49" s="282">
        <v>1</v>
      </c>
      <c r="DZ49" s="282">
        <v>0</v>
      </c>
      <c r="EB49" s="283" t="s">
        <v>1549</v>
      </c>
      <c r="EC49" s="282">
        <v>2</v>
      </c>
      <c r="ED49" s="282">
        <v>0.3</v>
      </c>
      <c r="EW49" s="19" t="s">
        <v>1550</v>
      </c>
      <c r="EX49" s="19">
        <v>1</v>
      </c>
      <c r="EY49" s="282">
        <v>1</v>
      </c>
      <c r="FL49" s="19" t="s">
        <v>1551</v>
      </c>
      <c r="FM49" s="282">
        <v>2</v>
      </c>
      <c r="FR49" s="282" t="s">
        <v>1552</v>
      </c>
      <c r="FS49" s="282">
        <v>0.01</v>
      </c>
      <c r="FT49" s="282">
        <v>0</v>
      </c>
    </row>
    <row r="50" spans="1:176" ht="26.25">
      <c r="A50" s="194" t="s">
        <v>3307</v>
      </c>
      <c r="B50" s="194">
        <v>0.1</v>
      </c>
      <c r="C50" s="194">
        <v>1.5</v>
      </c>
      <c r="D50" s="370"/>
      <c r="E50" s="370"/>
      <c r="F50" s="372" t="s">
        <v>3291</v>
      </c>
      <c r="G50" s="194" t="s">
        <v>1553</v>
      </c>
      <c r="H50" s="370"/>
      <c r="L50" s="282" t="s">
        <v>1554</v>
      </c>
      <c r="M50" s="282">
        <v>0</v>
      </c>
      <c r="N50" s="282">
        <v>1</v>
      </c>
      <c r="O50" s="282" t="s">
        <v>1555</v>
      </c>
      <c r="Q50" s="340" t="s">
        <v>1556</v>
      </c>
      <c r="R50" s="282">
        <v>5</v>
      </c>
      <c r="S50" s="282">
        <v>75</v>
      </c>
      <c r="BB50" s="282" t="s">
        <v>1557</v>
      </c>
      <c r="BC50" s="282">
        <v>30</v>
      </c>
      <c r="BD50" s="282">
        <v>1.2</v>
      </c>
      <c r="BE50" s="282">
        <v>10</v>
      </c>
      <c r="BF50" s="282" t="s">
        <v>586</v>
      </c>
      <c r="BG50" s="282" t="s">
        <v>1813</v>
      </c>
      <c r="BQ50" s="417"/>
      <c r="BR50" s="417"/>
      <c r="BT50" s="417"/>
      <c r="BU50" s="417"/>
      <c r="CU50" s="282" t="s">
        <v>1113</v>
      </c>
      <c r="CV50" s="282">
        <v>2</v>
      </c>
      <c r="CW50" s="282">
        <v>900</v>
      </c>
      <c r="DO50" s="344" t="s">
        <v>1559</v>
      </c>
      <c r="DP50" s="282">
        <v>1</v>
      </c>
      <c r="DQ50" s="282">
        <v>3.3000000000000002E-2</v>
      </c>
      <c r="DX50" s="282" t="s">
        <v>1560</v>
      </c>
      <c r="DY50" s="282">
        <v>2</v>
      </c>
      <c r="DZ50" s="282">
        <v>0</v>
      </c>
      <c r="EB50" s="283" t="s">
        <v>1561</v>
      </c>
      <c r="EC50" s="282">
        <v>2</v>
      </c>
      <c r="ED50" s="282">
        <v>0.3</v>
      </c>
      <c r="EW50" s="19"/>
      <c r="EX50" s="19"/>
      <c r="FL50" s="19" t="s">
        <v>3546</v>
      </c>
      <c r="FM50" s="282">
        <v>2</v>
      </c>
      <c r="FR50" s="282" t="s">
        <v>3547</v>
      </c>
      <c r="FS50" s="282">
        <v>0.01</v>
      </c>
      <c r="FT50" s="282">
        <v>0</v>
      </c>
    </row>
    <row r="51" spans="1:176" ht="26.25">
      <c r="A51" s="194" t="s">
        <v>3548</v>
      </c>
      <c r="B51" s="194">
        <v>0.5</v>
      </c>
      <c r="C51" s="194">
        <v>0.3</v>
      </c>
      <c r="D51" s="370"/>
      <c r="E51" s="370"/>
      <c r="F51" s="372" t="s">
        <v>3292</v>
      </c>
      <c r="G51" s="194" t="s">
        <v>1395</v>
      </c>
      <c r="H51" s="370"/>
      <c r="L51" s="340" t="s">
        <v>3549</v>
      </c>
      <c r="M51" s="282">
        <v>10</v>
      </c>
      <c r="N51" s="282">
        <v>6</v>
      </c>
      <c r="O51" s="282" t="s">
        <v>3550</v>
      </c>
      <c r="Q51" s="368" t="s">
        <v>3551</v>
      </c>
      <c r="R51" s="282">
        <v>1</v>
      </c>
      <c r="S51" s="282">
        <v>2</v>
      </c>
      <c r="BB51" s="282" t="s">
        <v>1910</v>
      </c>
      <c r="BC51" s="282">
        <v>5</v>
      </c>
      <c r="BD51" s="282">
        <v>2</v>
      </c>
      <c r="BE51" s="282">
        <v>7</v>
      </c>
      <c r="BF51" s="282" t="s">
        <v>1638</v>
      </c>
      <c r="BG51" s="282" t="s">
        <v>1546</v>
      </c>
      <c r="BQ51" s="417"/>
      <c r="BR51" s="417"/>
      <c r="BT51" s="417"/>
      <c r="BU51" s="417"/>
      <c r="CU51" s="282" t="s">
        <v>1547</v>
      </c>
      <c r="CV51" s="282">
        <v>5</v>
      </c>
      <c r="CW51" s="282">
        <v>650</v>
      </c>
      <c r="DO51" s="344" t="s">
        <v>1912</v>
      </c>
      <c r="DP51" s="282">
        <v>1</v>
      </c>
      <c r="DQ51" s="282">
        <v>0.01</v>
      </c>
      <c r="DX51" s="282" t="s">
        <v>1913</v>
      </c>
      <c r="DY51" s="282">
        <v>3</v>
      </c>
      <c r="DZ51" s="282">
        <v>0</v>
      </c>
      <c r="EB51" s="283" t="s">
        <v>1914</v>
      </c>
      <c r="EC51" s="282">
        <v>2</v>
      </c>
      <c r="ED51" s="282">
        <v>0.3</v>
      </c>
      <c r="EW51" s="19"/>
      <c r="EX51" s="19"/>
      <c r="FL51" s="19" t="s">
        <v>1915</v>
      </c>
      <c r="FM51" s="282">
        <v>0.5</v>
      </c>
      <c r="FR51" s="282" t="s">
        <v>1916</v>
      </c>
      <c r="FS51" s="282">
        <v>0.01</v>
      </c>
      <c r="FT51" s="282">
        <v>0</v>
      </c>
    </row>
    <row r="52" spans="1:176" ht="60">
      <c r="A52" s="194" t="s">
        <v>3294</v>
      </c>
      <c r="B52" s="194">
        <v>0.5</v>
      </c>
      <c r="C52" s="194">
        <v>1</v>
      </c>
      <c r="D52" s="370"/>
      <c r="E52" s="370"/>
      <c r="F52" s="372" t="s">
        <v>3294</v>
      </c>
      <c r="G52" s="194" t="s">
        <v>1553</v>
      </c>
      <c r="H52" s="370"/>
      <c r="L52" s="340" t="s">
        <v>1917</v>
      </c>
      <c r="M52" s="282">
        <v>0.5</v>
      </c>
      <c r="N52" s="282">
        <v>4</v>
      </c>
      <c r="O52" s="282" t="s">
        <v>1918</v>
      </c>
      <c r="Q52" s="340" t="s">
        <v>1919</v>
      </c>
      <c r="R52" s="282">
        <v>750</v>
      </c>
      <c r="S52" s="282">
        <v>1250</v>
      </c>
      <c r="BB52" s="282" t="s">
        <v>1920</v>
      </c>
      <c r="BC52" s="282">
        <v>4</v>
      </c>
      <c r="BD52" s="282">
        <v>0.2</v>
      </c>
      <c r="BE52" s="282">
        <v>3</v>
      </c>
      <c r="BF52" s="282" t="s">
        <v>586</v>
      </c>
      <c r="BG52" s="282" t="s">
        <v>3207</v>
      </c>
      <c r="CU52" s="282" t="s">
        <v>1558</v>
      </c>
      <c r="CV52" s="282">
        <v>3</v>
      </c>
      <c r="CW52" s="282">
        <v>800</v>
      </c>
      <c r="DO52" s="344" t="s">
        <v>1922</v>
      </c>
      <c r="DP52" s="282">
        <v>1</v>
      </c>
      <c r="DQ52" s="282">
        <v>0.01</v>
      </c>
      <c r="DX52" s="282" t="s">
        <v>1923</v>
      </c>
      <c r="DY52" s="282">
        <v>0.1</v>
      </c>
      <c r="DZ52" s="282">
        <v>0</v>
      </c>
      <c r="EB52" s="283" t="s">
        <v>1924</v>
      </c>
      <c r="EC52" s="282">
        <v>2</v>
      </c>
      <c r="ED52" s="282">
        <v>0.3</v>
      </c>
      <c r="EW52" s="19"/>
      <c r="EX52" s="19"/>
      <c r="FL52" s="19" t="s">
        <v>1925</v>
      </c>
      <c r="FM52" s="282">
        <v>0.5</v>
      </c>
      <c r="FR52" s="282" t="s">
        <v>2597</v>
      </c>
      <c r="FS52" s="282">
        <v>0.01</v>
      </c>
      <c r="FT52" s="282">
        <v>0</v>
      </c>
    </row>
    <row r="53" spans="1:176" ht="36">
      <c r="A53" s="194" t="s">
        <v>2598</v>
      </c>
      <c r="B53" s="194">
        <v>0.5</v>
      </c>
      <c r="C53" s="194">
        <v>5</v>
      </c>
      <c r="D53" s="370"/>
      <c r="E53" s="370"/>
      <c r="F53" s="372" t="s">
        <v>3289</v>
      </c>
      <c r="G53" s="194" t="s">
        <v>2599</v>
      </c>
      <c r="H53" s="370"/>
      <c r="L53" s="282" t="s">
        <v>2600</v>
      </c>
      <c r="M53" s="282">
        <v>0.5</v>
      </c>
      <c r="N53" s="282">
        <v>1.5</v>
      </c>
      <c r="O53" s="282" t="s">
        <v>692</v>
      </c>
      <c r="Q53" s="282" t="s">
        <v>1577</v>
      </c>
      <c r="R53" s="282">
        <v>1050</v>
      </c>
      <c r="S53" s="282">
        <v>1250</v>
      </c>
      <c r="BB53" s="282" t="s">
        <v>1578</v>
      </c>
      <c r="BC53" s="282">
        <v>20</v>
      </c>
      <c r="BD53" s="282">
        <v>6</v>
      </c>
      <c r="BE53" s="282">
        <v>12</v>
      </c>
      <c r="BF53" s="282" t="s">
        <v>586</v>
      </c>
      <c r="BG53" s="282" t="s">
        <v>1979</v>
      </c>
      <c r="CU53" s="282" t="s">
        <v>1911</v>
      </c>
      <c r="CV53" s="282">
        <v>5</v>
      </c>
      <c r="CW53" s="282">
        <v>850</v>
      </c>
      <c r="DO53" s="344" t="s">
        <v>1580</v>
      </c>
      <c r="DP53" s="282">
        <v>1</v>
      </c>
      <c r="DQ53" s="282">
        <v>0.01</v>
      </c>
      <c r="DR53" s="282" t="s">
        <v>1581</v>
      </c>
      <c r="DX53" s="282" t="s">
        <v>1582</v>
      </c>
      <c r="DY53" s="282">
        <v>1</v>
      </c>
      <c r="DZ53" s="282">
        <v>0</v>
      </c>
      <c r="EB53" s="283" t="s">
        <v>1583</v>
      </c>
      <c r="EC53" s="282">
        <v>2</v>
      </c>
      <c r="ED53" s="282">
        <v>0.3</v>
      </c>
      <c r="EW53" s="19"/>
      <c r="EX53" s="19"/>
      <c r="FL53" s="19" t="s">
        <v>1584</v>
      </c>
      <c r="FM53" s="282">
        <v>4</v>
      </c>
      <c r="FR53" s="282" t="s">
        <v>1585</v>
      </c>
      <c r="FS53" s="282">
        <v>0.01</v>
      </c>
      <c r="FT53" s="282">
        <v>0</v>
      </c>
    </row>
    <row r="54" spans="1:176" ht="48">
      <c r="A54" s="194" t="s">
        <v>1586</v>
      </c>
      <c r="B54" s="194">
        <v>0.5</v>
      </c>
      <c r="C54" s="194">
        <v>3</v>
      </c>
      <c r="D54" s="370"/>
      <c r="E54" s="370"/>
      <c r="F54" s="194" t="s">
        <v>3289</v>
      </c>
      <c r="G54" s="194" t="s">
        <v>1587</v>
      </c>
      <c r="H54" s="370"/>
      <c r="L54" s="282" t="s">
        <v>1588</v>
      </c>
      <c r="M54" s="282">
        <v>0.5</v>
      </c>
      <c r="N54" s="282">
        <v>1.5</v>
      </c>
      <c r="O54" s="282" t="s">
        <v>692</v>
      </c>
      <c r="Q54" s="282" t="s">
        <v>1589</v>
      </c>
      <c r="R54" s="282">
        <v>1250</v>
      </c>
      <c r="S54" s="282">
        <v>1750</v>
      </c>
      <c r="BB54" s="282" t="s">
        <v>1590</v>
      </c>
      <c r="BC54" s="282">
        <v>3</v>
      </c>
      <c r="BD54" s="282">
        <v>3</v>
      </c>
      <c r="BE54" s="282">
        <v>5</v>
      </c>
      <c r="BF54" s="282" t="s">
        <v>586</v>
      </c>
      <c r="BG54" s="282" t="s">
        <v>74</v>
      </c>
      <c r="CU54" s="282" t="s">
        <v>1921</v>
      </c>
      <c r="CV54" s="282">
        <v>3</v>
      </c>
      <c r="CW54" s="282">
        <v>800</v>
      </c>
      <c r="DO54" s="344" t="s">
        <v>1592</v>
      </c>
      <c r="DP54" s="282">
        <v>2</v>
      </c>
      <c r="DQ54" s="282">
        <v>0.01</v>
      </c>
      <c r="DR54" s="282" t="s">
        <v>24</v>
      </c>
      <c r="DX54" s="282" t="s">
        <v>1593</v>
      </c>
      <c r="DY54" s="282">
        <v>1</v>
      </c>
      <c r="DZ54" s="282">
        <v>0</v>
      </c>
      <c r="EB54" s="283" t="s">
        <v>1594</v>
      </c>
      <c r="EC54" s="282">
        <v>2</v>
      </c>
      <c r="ED54" s="282">
        <v>0.3</v>
      </c>
      <c r="EW54" s="19"/>
      <c r="EX54" s="19"/>
      <c r="FL54" s="19" t="s">
        <v>1595</v>
      </c>
      <c r="FM54" s="282">
        <v>0.2</v>
      </c>
      <c r="FR54" s="282" t="s">
        <v>1596</v>
      </c>
      <c r="FS54" s="282">
        <v>0.01</v>
      </c>
      <c r="FT54" s="282">
        <v>0</v>
      </c>
    </row>
    <row r="55" spans="1:176" ht="60">
      <c r="A55" s="194" t="s">
        <v>1597</v>
      </c>
      <c r="B55" s="194">
        <v>1</v>
      </c>
      <c r="C55" s="194">
        <v>1</v>
      </c>
      <c r="D55" s="370"/>
      <c r="E55" s="370"/>
      <c r="F55" s="372" t="s">
        <v>3292</v>
      </c>
      <c r="G55" s="194" t="s">
        <v>1097</v>
      </c>
      <c r="H55" s="370"/>
      <c r="L55" s="282" t="s">
        <v>1598</v>
      </c>
      <c r="M55" s="282">
        <v>0.01</v>
      </c>
      <c r="N55" s="282">
        <v>1</v>
      </c>
      <c r="O55" s="282" t="s">
        <v>1503</v>
      </c>
      <c r="Q55" s="340" t="s">
        <v>1504</v>
      </c>
      <c r="R55" s="282">
        <v>850</v>
      </c>
      <c r="S55" s="282">
        <v>1750</v>
      </c>
      <c r="BB55" s="282" t="s">
        <v>1505</v>
      </c>
      <c r="BC55" s="282">
        <v>6</v>
      </c>
      <c r="BD55" s="282">
        <v>6</v>
      </c>
      <c r="BE55" s="282">
        <v>5</v>
      </c>
      <c r="BF55" s="282" t="s">
        <v>1638</v>
      </c>
      <c r="BG55" s="282" t="s">
        <v>74</v>
      </c>
      <c r="CU55" s="282" t="s">
        <v>1579</v>
      </c>
      <c r="CV55" s="282">
        <v>3</v>
      </c>
      <c r="CW55" s="282">
        <v>650</v>
      </c>
      <c r="DO55" s="344" t="s">
        <v>2468</v>
      </c>
      <c r="DP55" s="282">
        <v>0.5</v>
      </c>
      <c r="DQ55" s="282">
        <v>6.6000000000000003E-2</v>
      </c>
      <c r="DR55" s="282" t="s">
        <v>1507</v>
      </c>
      <c r="DX55" s="282" t="s">
        <v>1508</v>
      </c>
      <c r="DY55" s="282">
        <v>1</v>
      </c>
      <c r="DZ55" s="282">
        <v>0</v>
      </c>
      <c r="EB55" s="283" t="s">
        <v>1928</v>
      </c>
      <c r="EC55" s="282">
        <v>2</v>
      </c>
      <c r="ED55" s="282">
        <v>0.3</v>
      </c>
      <c r="EW55" s="19"/>
      <c r="EX55" s="19"/>
      <c r="FL55" s="19" t="s">
        <v>1929</v>
      </c>
      <c r="FM55" s="282">
        <v>0.5</v>
      </c>
      <c r="FR55" s="282" t="s">
        <v>1930</v>
      </c>
      <c r="FS55" s="282">
        <v>0.01</v>
      </c>
      <c r="FT55" s="282">
        <v>0.2</v>
      </c>
    </row>
    <row r="56" spans="1:176" ht="36">
      <c r="A56" s="194" t="s">
        <v>1931</v>
      </c>
      <c r="B56" s="194">
        <v>1</v>
      </c>
      <c r="C56" s="194">
        <v>1</v>
      </c>
      <c r="D56" s="370"/>
      <c r="E56" s="370"/>
      <c r="F56" s="372" t="s">
        <v>3292</v>
      </c>
      <c r="G56" s="194" t="s">
        <v>1932</v>
      </c>
      <c r="H56" s="370"/>
      <c r="L56" s="282" t="s">
        <v>1933</v>
      </c>
      <c r="M56" s="282">
        <v>2</v>
      </c>
      <c r="N56" s="282">
        <v>0.2</v>
      </c>
      <c r="O56" s="282" t="s">
        <v>1776</v>
      </c>
      <c r="Q56" s="282" t="s">
        <v>1934</v>
      </c>
      <c r="R56" s="282">
        <v>0.6</v>
      </c>
      <c r="S56" s="282">
        <v>2</v>
      </c>
      <c r="BB56" s="282" t="s">
        <v>1935</v>
      </c>
      <c r="BC56" s="282">
        <v>3</v>
      </c>
      <c r="BD56" s="282">
        <v>1</v>
      </c>
      <c r="BE56" s="282">
        <v>4</v>
      </c>
      <c r="BF56" s="282" t="s">
        <v>586</v>
      </c>
      <c r="BG56" s="282" t="s">
        <v>1546</v>
      </c>
      <c r="CU56" s="282" t="s">
        <v>1591</v>
      </c>
      <c r="CV56" s="282">
        <v>3</v>
      </c>
      <c r="CW56" s="282">
        <v>650</v>
      </c>
      <c r="DO56" s="344" t="s">
        <v>2248</v>
      </c>
      <c r="DP56" s="282">
        <v>0.5</v>
      </c>
      <c r="DQ56" s="282">
        <v>6.6000000000000003E-2</v>
      </c>
      <c r="DX56" s="282" t="s">
        <v>1937</v>
      </c>
      <c r="DY56" s="282">
        <v>1</v>
      </c>
      <c r="DZ56" s="282">
        <v>0.3</v>
      </c>
      <c r="EB56" s="283" t="s">
        <v>710</v>
      </c>
      <c r="EC56" s="282">
        <v>2</v>
      </c>
      <c r="ED56" s="282">
        <v>0.3</v>
      </c>
      <c r="EW56" s="19"/>
      <c r="EX56" s="19"/>
      <c r="FL56" s="19" t="s">
        <v>2607</v>
      </c>
      <c r="FM56" s="282">
        <v>0.5</v>
      </c>
      <c r="FR56" s="282" t="s">
        <v>2608</v>
      </c>
      <c r="FS56" s="282">
        <v>0.01</v>
      </c>
      <c r="FT56" s="282">
        <v>0.2</v>
      </c>
    </row>
    <row r="57" spans="1:176" ht="25.5">
      <c r="A57" s="194" t="s">
        <v>2609</v>
      </c>
      <c r="B57" s="282">
        <v>0.3</v>
      </c>
      <c r="C57" s="282">
        <v>1</v>
      </c>
      <c r="F57" s="282" t="s">
        <v>3289</v>
      </c>
      <c r="G57" s="194" t="s">
        <v>1097</v>
      </c>
      <c r="H57" s="370"/>
      <c r="L57" s="282" t="s">
        <v>2610</v>
      </c>
      <c r="M57" s="282">
        <v>2</v>
      </c>
      <c r="N57" s="282">
        <v>0.3</v>
      </c>
      <c r="O57" s="282" t="s">
        <v>2611</v>
      </c>
      <c r="Q57" s="282" t="s">
        <v>2612</v>
      </c>
      <c r="R57" s="282">
        <v>0.2</v>
      </c>
      <c r="S57" s="282">
        <v>2</v>
      </c>
      <c r="BB57" s="282" t="s">
        <v>2613</v>
      </c>
      <c r="BC57" s="282">
        <v>9</v>
      </c>
      <c r="BD57" s="282">
        <v>3.5</v>
      </c>
      <c r="BE57" s="282">
        <v>7</v>
      </c>
      <c r="BF57" s="282" t="s">
        <v>1285</v>
      </c>
      <c r="BG57" s="282" t="s">
        <v>3108</v>
      </c>
      <c r="CU57" s="282" t="s">
        <v>1506</v>
      </c>
      <c r="CV57" s="282">
        <v>5</v>
      </c>
      <c r="CW57" s="282">
        <v>1000</v>
      </c>
      <c r="DO57" s="344" t="s">
        <v>2469</v>
      </c>
      <c r="DP57" s="282">
        <v>0.02</v>
      </c>
      <c r="DQ57" s="282">
        <v>0.03</v>
      </c>
      <c r="DX57" s="282" t="s">
        <v>2615</v>
      </c>
      <c r="DY57" s="282">
        <v>1</v>
      </c>
      <c r="DZ57" s="282">
        <v>0</v>
      </c>
      <c r="EB57" s="283" t="s">
        <v>2616</v>
      </c>
      <c r="EW57" s="19"/>
      <c r="EX57" s="19"/>
      <c r="FL57" s="19" t="s">
        <v>2617</v>
      </c>
      <c r="FQ57" s="380"/>
      <c r="FR57" s="282" t="s">
        <v>2618</v>
      </c>
      <c r="FS57" s="282">
        <v>0.01</v>
      </c>
      <c r="FT57" s="282">
        <v>0.2</v>
      </c>
    </row>
    <row r="58" spans="1:176" ht="24">
      <c r="A58" s="194" t="s">
        <v>2619</v>
      </c>
      <c r="B58" s="194">
        <v>0</v>
      </c>
      <c r="C58" s="194">
        <v>1</v>
      </c>
      <c r="D58" s="370"/>
      <c r="E58" s="370"/>
      <c r="F58" s="372" t="s">
        <v>3294</v>
      </c>
      <c r="G58" s="194" t="s">
        <v>1553</v>
      </c>
      <c r="H58" s="370"/>
      <c r="L58" s="282" t="s">
        <v>2620</v>
      </c>
      <c r="M58" s="282">
        <v>1</v>
      </c>
      <c r="N58" s="282">
        <v>0.3</v>
      </c>
      <c r="Q58" s="282" t="s">
        <v>183</v>
      </c>
      <c r="R58" s="282">
        <v>5</v>
      </c>
      <c r="S58" s="282">
        <v>100</v>
      </c>
      <c r="BB58" s="282" t="s">
        <v>184</v>
      </c>
      <c r="BC58" s="282">
        <v>21</v>
      </c>
      <c r="BD58" s="282">
        <v>6</v>
      </c>
      <c r="BE58" s="282">
        <v>3</v>
      </c>
      <c r="BF58" s="282" t="s">
        <v>3261</v>
      </c>
      <c r="BG58" s="282" t="s">
        <v>2001</v>
      </c>
      <c r="CU58" s="282" t="s">
        <v>1936</v>
      </c>
      <c r="CV58" s="282">
        <v>3</v>
      </c>
      <c r="CW58" s="282">
        <v>500</v>
      </c>
      <c r="DO58" s="282" t="s">
        <v>2470</v>
      </c>
      <c r="DP58" s="282">
        <v>0.02</v>
      </c>
      <c r="DQ58" s="282">
        <v>0.02</v>
      </c>
      <c r="DR58" s="282" t="s">
        <v>186</v>
      </c>
      <c r="DX58" s="282" t="s">
        <v>187</v>
      </c>
      <c r="DY58" s="282">
        <v>3</v>
      </c>
      <c r="EB58" s="283" t="s">
        <v>188</v>
      </c>
      <c r="EC58" s="282">
        <v>2</v>
      </c>
      <c r="ED58" s="282">
        <v>0.3</v>
      </c>
      <c r="FL58" s="19" t="s">
        <v>189</v>
      </c>
      <c r="FM58" s="282">
        <v>0.5</v>
      </c>
      <c r="FQ58" s="380"/>
    </row>
    <row r="59" spans="1:176" ht="24">
      <c r="A59" s="194" t="s">
        <v>190</v>
      </c>
      <c r="B59" s="194">
        <v>0.5</v>
      </c>
      <c r="C59" s="194">
        <v>0.5</v>
      </c>
      <c r="D59" s="370"/>
      <c r="E59" s="370"/>
      <c r="F59" s="372" t="s">
        <v>3292</v>
      </c>
      <c r="G59" s="194" t="s">
        <v>1395</v>
      </c>
      <c r="H59" s="370"/>
      <c r="L59" s="282" t="s">
        <v>191</v>
      </c>
      <c r="M59" s="282">
        <v>0.2</v>
      </c>
      <c r="N59" s="282">
        <v>0</v>
      </c>
      <c r="Q59" s="282" t="s">
        <v>192</v>
      </c>
      <c r="R59" s="282">
        <v>0.2</v>
      </c>
      <c r="S59" s="282">
        <v>1</v>
      </c>
      <c r="BB59" s="282" t="s">
        <v>193</v>
      </c>
      <c r="BC59" s="282">
        <v>54</v>
      </c>
      <c r="BD59" s="282">
        <v>1.2</v>
      </c>
      <c r="BE59" s="282">
        <v>8</v>
      </c>
      <c r="BF59" s="282" t="s">
        <v>3261</v>
      </c>
      <c r="BG59" s="282" t="s">
        <v>2672</v>
      </c>
      <c r="CU59" s="282" t="s">
        <v>2614</v>
      </c>
      <c r="CV59" s="282">
        <v>2</v>
      </c>
      <c r="CW59" s="282">
        <v>500</v>
      </c>
      <c r="DO59" s="344" t="s">
        <v>195</v>
      </c>
      <c r="DP59" s="282">
        <v>3</v>
      </c>
      <c r="DQ59" s="282">
        <v>1.2E-2</v>
      </c>
      <c r="DR59" s="282" t="s">
        <v>24</v>
      </c>
      <c r="DX59" s="282" t="s">
        <v>196</v>
      </c>
      <c r="DY59" s="282">
        <v>10</v>
      </c>
      <c r="DZ59" s="282">
        <v>5</v>
      </c>
      <c r="EB59" s="283" t="s">
        <v>197</v>
      </c>
      <c r="EC59" s="282">
        <v>2</v>
      </c>
      <c r="ED59" s="282">
        <v>0.3</v>
      </c>
      <c r="FL59" s="19" t="s">
        <v>198</v>
      </c>
      <c r="FM59" s="282">
        <v>4</v>
      </c>
      <c r="FQ59" s="380"/>
    </row>
    <row r="60" spans="1:176" ht="28.5" customHeight="1">
      <c r="A60" s="194" t="s">
        <v>199</v>
      </c>
      <c r="B60" s="194">
        <v>1</v>
      </c>
      <c r="C60" s="194">
        <v>3</v>
      </c>
      <c r="D60" s="370"/>
      <c r="E60" s="370"/>
      <c r="F60" s="372" t="s">
        <v>3291</v>
      </c>
      <c r="G60" s="194" t="s">
        <v>200</v>
      </c>
      <c r="H60" s="370"/>
      <c r="L60" s="340" t="s">
        <v>201</v>
      </c>
      <c r="M60" s="282">
        <v>1</v>
      </c>
      <c r="N60" s="282">
        <v>0.3</v>
      </c>
      <c r="BB60" s="282" t="s">
        <v>202</v>
      </c>
      <c r="BC60" s="282">
        <v>0.1</v>
      </c>
      <c r="BD60" s="282">
        <v>0</v>
      </c>
      <c r="CU60" s="282" t="s">
        <v>185</v>
      </c>
      <c r="CV60" s="282">
        <v>3</v>
      </c>
      <c r="CW60" s="282">
        <v>800</v>
      </c>
      <c r="DO60" s="344" t="s">
        <v>2471</v>
      </c>
      <c r="DP60" s="282">
        <v>2</v>
      </c>
      <c r="DQ60" s="282">
        <v>0.05</v>
      </c>
      <c r="DX60" s="282" t="s">
        <v>204</v>
      </c>
      <c r="DY60" s="282">
        <v>1</v>
      </c>
      <c r="DZ60" s="282">
        <v>0</v>
      </c>
      <c r="EB60" s="283" t="s">
        <v>205</v>
      </c>
      <c r="EC60" s="282">
        <v>2</v>
      </c>
      <c r="ED60" s="282">
        <v>0.3</v>
      </c>
      <c r="FL60" s="19" t="s">
        <v>206</v>
      </c>
      <c r="FM60" s="282">
        <v>2</v>
      </c>
      <c r="FQ60" s="380"/>
    </row>
    <row r="61" spans="1:176" ht="24">
      <c r="A61" s="194" t="s">
        <v>207</v>
      </c>
      <c r="B61" s="194">
        <v>0.01</v>
      </c>
      <c r="C61" s="194">
        <v>0.5</v>
      </c>
      <c r="D61" s="370"/>
      <c r="E61" s="370"/>
      <c r="F61" s="194" t="s">
        <v>3290</v>
      </c>
      <c r="G61" s="370"/>
      <c r="H61" s="370"/>
      <c r="L61" s="340" t="s">
        <v>208</v>
      </c>
      <c r="M61" s="282" t="s">
        <v>209</v>
      </c>
      <c r="N61" s="282">
        <v>0.2</v>
      </c>
      <c r="Q61" s="340"/>
      <c r="BB61" s="282" t="s">
        <v>210</v>
      </c>
      <c r="BC61" s="282">
        <v>12</v>
      </c>
      <c r="BD61" s="282">
        <v>1</v>
      </c>
      <c r="BF61" s="282" t="s">
        <v>211</v>
      </c>
      <c r="CU61" s="282" t="s">
        <v>194</v>
      </c>
      <c r="CV61" s="282">
        <v>5</v>
      </c>
      <c r="CW61" s="282">
        <v>550</v>
      </c>
      <c r="DX61" s="282" t="s">
        <v>716</v>
      </c>
      <c r="DY61" s="282">
        <v>1</v>
      </c>
      <c r="DZ61" s="282">
        <v>0</v>
      </c>
      <c r="EB61" s="283" t="s">
        <v>717</v>
      </c>
      <c r="EC61" s="282">
        <v>2</v>
      </c>
      <c r="ED61" s="282">
        <v>0.3</v>
      </c>
      <c r="FL61" s="19" t="s">
        <v>718</v>
      </c>
      <c r="FM61" s="282">
        <v>0.5</v>
      </c>
    </row>
    <row r="62" spans="1:176" ht="15.75">
      <c r="A62" s="194" t="s">
        <v>719</v>
      </c>
      <c r="B62" s="194">
        <v>0.2</v>
      </c>
      <c r="C62" s="194">
        <v>4</v>
      </c>
      <c r="D62" s="370"/>
      <c r="E62" s="370"/>
      <c r="F62" s="372" t="s">
        <v>481</v>
      </c>
      <c r="G62" s="194" t="s">
        <v>949</v>
      </c>
      <c r="H62" s="370"/>
      <c r="L62" s="340" t="s">
        <v>720</v>
      </c>
      <c r="M62" s="282">
        <v>0.02</v>
      </c>
      <c r="N62" s="282">
        <v>1</v>
      </c>
      <c r="Q62" s="340"/>
      <c r="BB62" s="282" t="s">
        <v>1978</v>
      </c>
      <c r="BC62" s="282">
        <v>4</v>
      </c>
      <c r="BD62" s="282">
        <v>2</v>
      </c>
      <c r="BE62" s="282">
        <v>7</v>
      </c>
      <c r="BF62" s="282" t="s">
        <v>3225</v>
      </c>
      <c r="BG62" s="282" t="s">
        <v>721</v>
      </c>
      <c r="CU62" s="282" t="s">
        <v>203</v>
      </c>
      <c r="CV62" s="282">
        <v>4</v>
      </c>
      <c r="CW62" s="282">
        <v>600</v>
      </c>
      <c r="DX62" s="282" t="s">
        <v>722</v>
      </c>
      <c r="DY62" s="282">
        <v>1</v>
      </c>
      <c r="DZ62" s="282">
        <v>0</v>
      </c>
      <c r="EB62" s="283" t="s">
        <v>723</v>
      </c>
      <c r="EC62" s="282">
        <v>2</v>
      </c>
      <c r="ED62" s="282">
        <v>0.3</v>
      </c>
      <c r="FL62" s="19" t="s">
        <v>724</v>
      </c>
      <c r="FM62" s="282">
        <v>0.5</v>
      </c>
    </row>
    <row r="63" spans="1:176" ht="24">
      <c r="A63" s="194" t="s">
        <v>725</v>
      </c>
      <c r="B63" s="194">
        <v>0.5</v>
      </c>
      <c r="C63" s="194">
        <v>0.3</v>
      </c>
      <c r="D63" s="370"/>
      <c r="E63" s="370"/>
      <c r="F63" s="372" t="s">
        <v>3290</v>
      </c>
      <c r="G63" s="194" t="s">
        <v>1553</v>
      </c>
      <c r="H63" s="370"/>
      <c r="L63" s="340" t="s">
        <v>726</v>
      </c>
      <c r="M63" s="282">
        <v>0.01</v>
      </c>
      <c r="N63" s="282">
        <v>0</v>
      </c>
      <c r="Q63" s="340"/>
      <c r="BB63" s="282" t="s">
        <v>727</v>
      </c>
      <c r="BC63" s="282">
        <v>2</v>
      </c>
      <c r="BD63" s="282">
        <v>0.7</v>
      </c>
      <c r="BE63" s="282">
        <v>1</v>
      </c>
      <c r="BF63" s="282" t="s">
        <v>3225</v>
      </c>
      <c r="BG63" s="282" t="s">
        <v>1432</v>
      </c>
      <c r="CU63" s="282" t="s">
        <v>212</v>
      </c>
      <c r="CV63" s="282">
        <v>1</v>
      </c>
      <c r="CW63" s="282">
        <v>700</v>
      </c>
      <c r="DO63" s="344"/>
      <c r="DX63" s="282" t="s">
        <v>729</v>
      </c>
      <c r="DY63" s="282">
        <v>1</v>
      </c>
      <c r="DZ63" s="282">
        <v>0</v>
      </c>
      <c r="EB63" s="283" t="s">
        <v>730</v>
      </c>
      <c r="EC63" s="282">
        <v>2</v>
      </c>
      <c r="ED63" s="282">
        <v>0.3</v>
      </c>
      <c r="FL63" s="19" t="s">
        <v>731</v>
      </c>
      <c r="FQ63" s="380"/>
    </row>
    <row r="64" spans="1:176" ht="24">
      <c r="A64" s="194" t="s">
        <v>3293</v>
      </c>
      <c r="B64" s="194">
        <v>1</v>
      </c>
      <c r="C64" s="194">
        <v>3</v>
      </c>
      <c r="D64" s="370"/>
      <c r="E64" s="370"/>
      <c r="F64" s="372" t="s">
        <v>3293</v>
      </c>
      <c r="G64" s="194" t="s">
        <v>2599</v>
      </c>
      <c r="H64" s="370"/>
      <c r="L64" s="282" t="s">
        <v>732</v>
      </c>
      <c r="M64" s="282">
        <v>0.05</v>
      </c>
      <c r="N64" s="282">
        <v>1</v>
      </c>
      <c r="Q64" s="340"/>
      <c r="BB64" s="282" t="s">
        <v>733</v>
      </c>
      <c r="BC64" s="282">
        <v>7</v>
      </c>
      <c r="BD64" s="282">
        <v>1.5</v>
      </c>
      <c r="BE64" s="282">
        <v>3</v>
      </c>
      <c r="BF64" s="282" t="s">
        <v>3225</v>
      </c>
      <c r="BG64" s="282" t="s">
        <v>2001</v>
      </c>
      <c r="CU64" s="282" t="s">
        <v>2383</v>
      </c>
      <c r="CV64" s="282">
        <v>5</v>
      </c>
      <c r="CW64" s="282">
        <v>1800</v>
      </c>
      <c r="DO64" s="344"/>
      <c r="DX64" s="282" t="s">
        <v>735</v>
      </c>
      <c r="DY64" s="282">
        <v>0.5</v>
      </c>
      <c r="DZ64" s="282">
        <v>0</v>
      </c>
      <c r="EB64" s="283" t="s">
        <v>736</v>
      </c>
      <c r="EC64" s="282">
        <v>2</v>
      </c>
      <c r="ED64" s="282">
        <v>0.3</v>
      </c>
      <c r="FL64" s="19" t="s">
        <v>3166</v>
      </c>
      <c r="FM64" s="282">
        <v>1</v>
      </c>
    </row>
    <row r="65" spans="1:169" ht="38.25">
      <c r="A65" s="194" t="s">
        <v>3167</v>
      </c>
      <c r="B65" s="194">
        <v>0.1</v>
      </c>
      <c r="C65" s="194">
        <v>0.2</v>
      </c>
      <c r="D65" s="370"/>
      <c r="E65" s="370"/>
      <c r="F65" s="372" t="s">
        <v>481</v>
      </c>
      <c r="G65" s="194" t="s">
        <v>1395</v>
      </c>
      <c r="H65" s="370"/>
      <c r="Q65" s="340"/>
      <c r="BB65" s="282" t="s">
        <v>3168</v>
      </c>
      <c r="BC65" s="282">
        <v>6</v>
      </c>
      <c r="BD65" s="282">
        <v>2</v>
      </c>
      <c r="BE65" s="282">
        <v>4</v>
      </c>
      <c r="BF65" s="282" t="s">
        <v>3225</v>
      </c>
      <c r="BG65" s="282" t="s">
        <v>916</v>
      </c>
      <c r="DO65" s="344"/>
      <c r="DX65" s="282" t="s">
        <v>3170</v>
      </c>
      <c r="DY65" s="282">
        <v>25</v>
      </c>
      <c r="DZ65" s="282">
        <v>3</v>
      </c>
      <c r="EB65" s="283" t="s">
        <v>3171</v>
      </c>
      <c r="EC65" s="282">
        <v>2</v>
      </c>
      <c r="ED65" s="282">
        <v>0.3</v>
      </c>
      <c r="FL65" s="19" t="s">
        <v>2223</v>
      </c>
      <c r="FM65" s="282">
        <v>2</v>
      </c>
    </row>
    <row r="66" spans="1:169" ht="15.75">
      <c r="A66" s="194" t="s">
        <v>2224</v>
      </c>
      <c r="B66" s="194">
        <v>0.5</v>
      </c>
      <c r="C66" s="194">
        <v>1</v>
      </c>
      <c r="D66" s="370"/>
      <c r="E66" s="370"/>
      <c r="F66" s="372" t="s">
        <v>3294</v>
      </c>
      <c r="G66" s="194" t="s">
        <v>396</v>
      </c>
      <c r="H66" s="370"/>
      <c r="Q66" s="340"/>
      <c r="BB66" s="282" t="s">
        <v>2225</v>
      </c>
      <c r="BC66" s="282">
        <v>15</v>
      </c>
      <c r="BD66" s="282">
        <v>1.2</v>
      </c>
      <c r="BE66" s="282">
        <v>10</v>
      </c>
      <c r="BF66" s="282" t="s">
        <v>3225</v>
      </c>
      <c r="BG66" s="282" t="s">
        <v>1813</v>
      </c>
      <c r="CU66" s="210" t="s">
        <v>2070</v>
      </c>
      <c r="CV66" s="282" t="s">
        <v>2210</v>
      </c>
      <c r="CW66" s="282" t="s">
        <v>474</v>
      </c>
      <c r="DO66" s="344"/>
      <c r="DX66" s="282" t="s">
        <v>2227</v>
      </c>
      <c r="DY66" s="282">
        <v>0.02</v>
      </c>
      <c r="DZ66" s="282">
        <v>2</v>
      </c>
      <c r="EB66" s="283" t="s">
        <v>2228</v>
      </c>
      <c r="EC66" s="282">
        <v>2</v>
      </c>
      <c r="ED66" s="282">
        <v>0.3</v>
      </c>
      <c r="FL66" s="19" t="s">
        <v>135</v>
      </c>
      <c r="FM66" s="282">
        <v>0.5</v>
      </c>
    </row>
    <row r="67" spans="1:169" ht="15.75">
      <c r="A67" s="194" t="s">
        <v>136</v>
      </c>
      <c r="B67" s="194">
        <v>1</v>
      </c>
      <c r="C67" s="194">
        <v>2</v>
      </c>
      <c r="D67" s="370"/>
      <c r="E67" s="370"/>
      <c r="F67" s="194" t="s">
        <v>3291</v>
      </c>
      <c r="G67" s="194" t="s">
        <v>1097</v>
      </c>
      <c r="H67" s="370"/>
      <c r="BB67" s="282" t="s">
        <v>137</v>
      </c>
      <c r="BC67" s="282">
        <v>20</v>
      </c>
      <c r="BD67" s="282">
        <v>6</v>
      </c>
      <c r="BE67" s="282">
        <v>12</v>
      </c>
      <c r="BF67" s="282" t="s">
        <v>3225</v>
      </c>
      <c r="BG67" s="282" t="s">
        <v>1979</v>
      </c>
      <c r="CU67" s="282" t="s">
        <v>728</v>
      </c>
      <c r="CV67" s="282">
        <v>20</v>
      </c>
      <c r="CW67" s="282">
        <v>1</v>
      </c>
      <c r="DO67" s="344"/>
      <c r="DX67" s="282" t="s">
        <v>139</v>
      </c>
      <c r="DY67" s="282">
        <v>7</v>
      </c>
      <c r="DZ67" s="282">
        <v>0</v>
      </c>
      <c r="EB67" s="283" t="s">
        <v>140</v>
      </c>
      <c r="EC67" s="282">
        <v>2</v>
      </c>
      <c r="ED67" s="282">
        <v>0.3</v>
      </c>
      <c r="FL67" s="19" t="s">
        <v>141</v>
      </c>
      <c r="FM67" s="282">
        <v>0.5</v>
      </c>
    </row>
    <row r="68" spans="1:169" ht="15.75">
      <c r="A68" s="194" t="s">
        <v>142</v>
      </c>
      <c r="B68" s="194">
        <v>0.2</v>
      </c>
      <c r="C68" s="194">
        <v>4</v>
      </c>
      <c r="D68" s="370"/>
      <c r="E68" s="370"/>
      <c r="F68" s="372" t="s">
        <v>481</v>
      </c>
      <c r="G68" s="194" t="s">
        <v>2297</v>
      </c>
      <c r="H68" s="370"/>
      <c r="BB68" s="282" t="s">
        <v>143</v>
      </c>
      <c r="BC68" s="282">
        <v>18</v>
      </c>
      <c r="BD68" s="282">
        <v>0.3</v>
      </c>
      <c r="BE68" s="282">
        <v>8</v>
      </c>
      <c r="BF68" s="282" t="s">
        <v>3225</v>
      </c>
      <c r="BG68" s="282" t="s">
        <v>2672</v>
      </c>
      <c r="CU68" s="282" t="s">
        <v>734</v>
      </c>
      <c r="CV68" s="282">
        <v>20</v>
      </c>
      <c r="CW68" s="282">
        <v>1</v>
      </c>
      <c r="DO68" s="344"/>
      <c r="DX68" s="282" t="s">
        <v>145</v>
      </c>
      <c r="DY68" s="282">
        <v>1</v>
      </c>
      <c r="DZ68" s="282">
        <v>0</v>
      </c>
      <c r="EB68" s="283" t="s">
        <v>172</v>
      </c>
      <c r="EC68" s="282">
        <v>2</v>
      </c>
      <c r="ED68" s="282">
        <v>0.3</v>
      </c>
      <c r="FL68" s="19" t="s">
        <v>173</v>
      </c>
    </row>
    <row r="69" spans="1:169" ht="24">
      <c r="A69" s="194" t="s">
        <v>3317</v>
      </c>
      <c r="B69" s="194">
        <v>1</v>
      </c>
      <c r="C69" s="194">
        <v>3</v>
      </c>
      <c r="D69" s="370"/>
      <c r="E69" s="370"/>
      <c r="F69" s="372" t="s">
        <v>3294</v>
      </c>
      <c r="G69" s="194" t="s">
        <v>174</v>
      </c>
      <c r="H69" s="370"/>
      <c r="BB69" s="282" t="s">
        <v>175</v>
      </c>
      <c r="BC69" s="282">
        <v>2</v>
      </c>
      <c r="BD69" s="282">
        <v>0.7</v>
      </c>
      <c r="BE69" s="282">
        <v>1</v>
      </c>
      <c r="BF69" s="282" t="s">
        <v>3225</v>
      </c>
      <c r="BG69" s="282" t="s">
        <v>1432</v>
      </c>
      <c r="CU69" s="282" t="s">
        <v>3169</v>
      </c>
      <c r="CV69" s="282">
        <v>0.01</v>
      </c>
      <c r="CW69" s="282">
        <v>1</v>
      </c>
      <c r="DO69" s="344"/>
      <c r="DX69" s="282" t="s">
        <v>177</v>
      </c>
      <c r="DY69" s="282">
        <v>1</v>
      </c>
      <c r="DZ69" s="282">
        <v>0.05</v>
      </c>
      <c r="EB69" s="283" t="s">
        <v>178</v>
      </c>
      <c r="EC69" s="282">
        <v>2</v>
      </c>
      <c r="ED69" s="282">
        <v>0.3</v>
      </c>
      <c r="FL69" s="19" t="s">
        <v>179</v>
      </c>
      <c r="FM69" s="282">
        <v>0.5</v>
      </c>
    </row>
    <row r="70" spans="1:169" ht="24">
      <c r="A70" s="194" t="s">
        <v>180</v>
      </c>
      <c r="B70" s="194">
        <v>0.5</v>
      </c>
      <c r="C70" s="194">
        <v>1</v>
      </c>
      <c r="D70" s="370"/>
      <c r="E70" s="370"/>
      <c r="F70" s="372" t="s">
        <v>3294</v>
      </c>
      <c r="G70" s="194" t="s">
        <v>396</v>
      </c>
      <c r="H70" s="370"/>
      <c r="BB70" s="282" t="s">
        <v>181</v>
      </c>
      <c r="BC70" s="282">
        <v>6</v>
      </c>
      <c r="BD70" s="282">
        <v>2</v>
      </c>
      <c r="BE70" s="282">
        <v>2</v>
      </c>
      <c r="BF70" s="282" t="s">
        <v>182</v>
      </c>
      <c r="BG70" s="282" t="s">
        <v>298</v>
      </c>
      <c r="CU70" s="282" t="s">
        <v>2226</v>
      </c>
      <c r="CV70" s="282">
        <v>10</v>
      </c>
      <c r="CW70" s="282">
        <v>1</v>
      </c>
      <c r="DX70" s="282" t="s">
        <v>2153</v>
      </c>
      <c r="DY70" s="282">
        <v>2</v>
      </c>
      <c r="DZ70" s="282">
        <v>1</v>
      </c>
      <c r="EB70" s="283" t="s">
        <v>2155</v>
      </c>
      <c r="EC70" s="282">
        <v>2</v>
      </c>
      <c r="ED70" s="282">
        <v>0.3</v>
      </c>
      <c r="FL70" s="19" t="s">
        <v>2156</v>
      </c>
    </row>
    <row r="71" spans="1:169" ht="24">
      <c r="A71" s="194" t="s">
        <v>2157</v>
      </c>
      <c r="B71" s="194">
        <v>0.1</v>
      </c>
      <c r="C71" s="194">
        <v>4</v>
      </c>
      <c r="D71" s="370"/>
      <c r="E71" s="370"/>
      <c r="F71" s="372" t="s">
        <v>3289</v>
      </c>
      <c r="G71" s="194" t="s">
        <v>2599</v>
      </c>
      <c r="H71" s="370"/>
      <c r="BB71" s="282" t="s">
        <v>2158</v>
      </c>
      <c r="BC71" s="282">
        <v>4</v>
      </c>
      <c r="BD71" s="282">
        <v>1.4</v>
      </c>
      <c r="BE71" s="282">
        <v>1</v>
      </c>
      <c r="BF71" s="282" t="s">
        <v>182</v>
      </c>
      <c r="BG71" s="282" t="s">
        <v>1432</v>
      </c>
      <c r="CU71" s="282" t="s">
        <v>138</v>
      </c>
      <c r="CV71" s="282">
        <v>10</v>
      </c>
      <c r="CW71" s="282">
        <v>1</v>
      </c>
      <c r="DX71" s="282" t="s">
        <v>2704</v>
      </c>
      <c r="DY71" s="282">
        <v>0.1</v>
      </c>
      <c r="DZ71" s="282">
        <v>2</v>
      </c>
      <c r="EB71" s="283" t="s">
        <v>41</v>
      </c>
      <c r="EC71" s="282">
        <v>2</v>
      </c>
      <c r="ED71" s="282">
        <v>0.3</v>
      </c>
      <c r="FL71" s="19" t="s">
        <v>42</v>
      </c>
      <c r="FM71" s="282">
        <v>0.5</v>
      </c>
    </row>
    <row r="72" spans="1:169" ht="15.75">
      <c r="A72" s="194" t="s">
        <v>43</v>
      </c>
      <c r="B72" s="194">
        <v>0.01</v>
      </c>
      <c r="C72" s="194">
        <v>0.2</v>
      </c>
      <c r="D72" s="370"/>
      <c r="E72" s="370"/>
      <c r="F72" s="194" t="s">
        <v>3290</v>
      </c>
      <c r="G72" s="194" t="s">
        <v>1395</v>
      </c>
      <c r="H72" s="370"/>
      <c r="BB72" s="282" t="s">
        <v>44</v>
      </c>
      <c r="BC72" s="282">
        <v>20</v>
      </c>
      <c r="BD72" s="282">
        <v>4.4000000000000004</v>
      </c>
      <c r="BE72" s="282">
        <v>6</v>
      </c>
      <c r="BF72" s="282" t="s">
        <v>182</v>
      </c>
      <c r="BG72" s="282" t="s">
        <v>3098</v>
      </c>
      <c r="CU72" s="282" t="s">
        <v>144</v>
      </c>
      <c r="CV72" s="282">
        <v>3</v>
      </c>
      <c r="CW72" s="282">
        <v>1</v>
      </c>
      <c r="DX72" s="282" t="s">
        <v>46</v>
      </c>
      <c r="DY72" s="282">
        <v>0.02</v>
      </c>
      <c r="DZ72" s="282">
        <v>1</v>
      </c>
      <c r="EB72" s="283" t="s">
        <v>47</v>
      </c>
      <c r="EC72" s="282">
        <v>2</v>
      </c>
      <c r="ED72" s="282">
        <v>0.3</v>
      </c>
      <c r="FL72" s="19" t="s">
        <v>48</v>
      </c>
      <c r="FM72" s="282">
        <v>0.5</v>
      </c>
    </row>
    <row r="73" spans="1:169" ht="15.75">
      <c r="A73" s="194" t="s">
        <v>49</v>
      </c>
      <c r="B73" s="194">
        <v>0.01</v>
      </c>
      <c r="C73" s="194">
        <v>0.2</v>
      </c>
      <c r="D73" s="370"/>
      <c r="E73" s="370"/>
      <c r="F73" s="194" t="s">
        <v>3290</v>
      </c>
      <c r="G73" s="194" t="s">
        <v>1395</v>
      </c>
      <c r="H73" s="370"/>
      <c r="BB73" s="282" t="s">
        <v>50</v>
      </c>
      <c r="BC73" s="282">
        <v>12</v>
      </c>
      <c r="BD73" s="282">
        <v>4</v>
      </c>
      <c r="BE73" s="282">
        <v>4</v>
      </c>
      <c r="BF73" s="282" t="s">
        <v>182</v>
      </c>
      <c r="BG73" s="282" t="s">
        <v>916</v>
      </c>
      <c r="CU73" s="282" t="s">
        <v>176</v>
      </c>
      <c r="CV73" s="282">
        <v>6</v>
      </c>
      <c r="CW73" s="282">
        <v>20</v>
      </c>
      <c r="DX73" s="282" t="s">
        <v>52</v>
      </c>
      <c r="DY73" s="282">
        <v>1</v>
      </c>
      <c r="DZ73" s="282">
        <v>0</v>
      </c>
      <c r="EB73" s="283" t="s">
        <v>53</v>
      </c>
      <c r="EC73" s="282">
        <v>2</v>
      </c>
      <c r="ED73" s="282">
        <v>0.3</v>
      </c>
      <c r="FL73" s="19" t="s">
        <v>54</v>
      </c>
      <c r="FM73" s="282">
        <v>4</v>
      </c>
    </row>
    <row r="74" spans="1:169" ht="36">
      <c r="A74" s="194" t="s">
        <v>1861</v>
      </c>
      <c r="B74" s="194">
        <v>0.2</v>
      </c>
      <c r="C74" s="194">
        <v>1</v>
      </c>
      <c r="D74" s="370"/>
      <c r="E74" s="370"/>
      <c r="F74" s="372" t="s">
        <v>481</v>
      </c>
      <c r="G74" s="194" t="s">
        <v>396</v>
      </c>
      <c r="H74" s="370"/>
      <c r="BB74" s="282" t="s">
        <v>55</v>
      </c>
      <c r="BC74" s="282">
        <v>4</v>
      </c>
      <c r="BD74" s="282">
        <v>1.4</v>
      </c>
      <c r="BE74" s="282">
        <v>1</v>
      </c>
      <c r="BF74" s="282" t="s">
        <v>182</v>
      </c>
      <c r="BG74" s="282" t="s">
        <v>1432</v>
      </c>
      <c r="CU74" s="282" t="s">
        <v>2152</v>
      </c>
      <c r="CV74" s="282">
        <v>8</v>
      </c>
      <c r="CW74" s="282">
        <v>0</v>
      </c>
      <c r="DX74" s="282" t="s">
        <v>57</v>
      </c>
      <c r="DY74" s="282">
        <v>1</v>
      </c>
      <c r="DZ74" s="282">
        <v>0</v>
      </c>
      <c r="EB74" s="283" t="s">
        <v>58</v>
      </c>
      <c r="EC74" s="282">
        <v>2</v>
      </c>
      <c r="ED74" s="282">
        <v>0.3</v>
      </c>
      <c r="FL74" s="19" t="s">
        <v>59</v>
      </c>
      <c r="FM74" s="282">
        <v>0.5</v>
      </c>
    </row>
    <row r="75" spans="1:169" ht="24">
      <c r="A75" s="194" t="s">
        <v>60</v>
      </c>
      <c r="B75" s="194">
        <v>1</v>
      </c>
      <c r="C75" s="194">
        <v>3</v>
      </c>
      <c r="D75" s="370"/>
      <c r="E75" s="370"/>
      <c r="F75" s="194" t="s">
        <v>3289</v>
      </c>
      <c r="G75" s="194" t="s">
        <v>1639</v>
      </c>
      <c r="H75" s="370"/>
      <c r="BB75" s="282" t="s">
        <v>1640</v>
      </c>
      <c r="BC75" s="282">
        <v>20</v>
      </c>
      <c r="BD75" s="282">
        <v>2.4</v>
      </c>
      <c r="BE75" s="282">
        <v>4</v>
      </c>
      <c r="BF75" s="282" t="s">
        <v>182</v>
      </c>
      <c r="BG75" s="282" t="s">
        <v>2667</v>
      </c>
      <c r="CU75" s="19" t="s">
        <v>2703</v>
      </c>
      <c r="CV75" s="282">
        <v>0.01</v>
      </c>
      <c r="CW75" s="282">
        <v>0.6</v>
      </c>
      <c r="DX75" s="282" t="s">
        <v>1260</v>
      </c>
      <c r="DY75" s="282">
        <v>1</v>
      </c>
      <c r="DZ75" s="282">
        <v>0</v>
      </c>
      <c r="EB75" s="283" t="s">
        <v>1642</v>
      </c>
      <c r="EC75" s="282">
        <v>2</v>
      </c>
      <c r="ED75" s="282">
        <v>0.3</v>
      </c>
      <c r="FL75" s="19" t="s">
        <v>1643</v>
      </c>
      <c r="FM75" s="282">
        <v>0.5</v>
      </c>
    </row>
    <row r="76" spans="1:169" ht="24">
      <c r="A76" s="194" t="s">
        <v>1644</v>
      </c>
      <c r="B76" s="194">
        <v>1</v>
      </c>
      <c r="C76" s="194">
        <v>1</v>
      </c>
      <c r="D76" s="370"/>
      <c r="E76" s="370"/>
      <c r="F76" s="372" t="s">
        <v>3292</v>
      </c>
      <c r="G76" s="194" t="s">
        <v>1097</v>
      </c>
      <c r="H76" s="370"/>
      <c r="BB76" s="282" t="s">
        <v>1645</v>
      </c>
      <c r="BC76" s="282">
        <v>20</v>
      </c>
      <c r="BD76" s="282">
        <v>4.4000000000000004</v>
      </c>
      <c r="BE76" s="282">
        <v>6</v>
      </c>
      <c r="BF76" s="282" t="s">
        <v>182</v>
      </c>
      <c r="BG76" s="282" t="s">
        <v>3098</v>
      </c>
      <c r="CU76" s="282" t="s">
        <v>45</v>
      </c>
      <c r="CV76" s="282">
        <v>200</v>
      </c>
      <c r="CW76" s="282">
        <v>1</v>
      </c>
      <c r="DX76" s="282" t="s">
        <v>1646</v>
      </c>
      <c r="DY76" s="282">
        <v>1</v>
      </c>
      <c r="DZ76" s="282">
        <v>0</v>
      </c>
      <c r="EB76" s="283" t="s">
        <v>1647</v>
      </c>
      <c r="EC76" s="282">
        <v>2</v>
      </c>
      <c r="ED76" s="282">
        <v>0.3</v>
      </c>
      <c r="FL76" s="19" t="s">
        <v>1648</v>
      </c>
    </row>
    <row r="77" spans="1:169" ht="24">
      <c r="A77" s="194" t="s">
        <v>1649</v>
      </c>
      <c r="B77" s="194">
        <v>0.5</v>
      </c>
      <c r="C77" s="194">
        <v>1</v>
      </c>
      <c r="D77" s="370"/>
      <c r="E77" s="370"/>
      <c r="F77" s="372" t="s">
        <v>3294</v>
      </c>
      <c r="G77" s="194" t="s">
        <v>1553</v>
      </c>
      <c r="H77" s="370"/>
      <c r="BB77" s="282" t="s">
        <v>1650</v>
      </c>
      <c r="BC77" s="282">
        <v>4</v>
      </c>
      <c r="BE77" s="282">
        <v>3</v>
      </c>
      <c r="BF77" s="282" t="s">
        <v>3225</v>
      </c>
      <c r="BG77" s="282" t="s">
        <v>3207</v>
      </c>
      <c r="CU77" s="282" t="s">
        <v>51</v>
      </c>
      <c r="CV77" s="282">
        <v>0.1</v>
      </c>
      <c r="CW77" s="282">
        <v>1</v>
      </c>
      <c r="DX77" s="282" t="s">
        <v>1652</v>
      </c>
      <c r="DY77" s="282">
        <v>1</v>
      </c>
      <c r="DZ77" s="282">
        <v>0</v>
      </c>
      <c r="EB77" s="283" t="s">
        <v>1653</v>
      </c>
      <c r="EC77" s="282">
        <v>2</v>
      </c>
      <c r="ED77" s="282">
        <v>0.3</v>
      </c>
      <c r="FL77" s="19" t="s">
        <v>1654</v>
      </c>
      <c r="FM77" s="282">
        <v>0.5</v>
      </c>
    </row>
    <row r="78" spans="1:169" ht="24">
      <c r="A78" s="194" t="s">
        <v>1655</v>
      </c>
      <c r="B78" s="194">
        <v>0</v>
      </c>
      <c r="C78" s="194">
        <v>1</v>
      </c>
      <c r="D78" s="370"/>
      <c r="E78" s="370"/>
      <c r="F78" s="372" t="s">
        <v>3294</v>
      </c>
      <c r="G78" s="194" t="s">
        <v>1553</v>
      </c>
      <c r="H78" s="370"/>
      <c r="BB78" s="282" t="s">
        <v>1656</v>
      </c>
      <c r="BC78" s="282">
        <v>8</v>
      </c>
      <c r="BD78" s="282">
        <v>0.4</v>
      </c>
      <c r="BE78" s="282">
        <v>3</v>
      </c>
      <c r="BF78" s="282" t="s">
        <v>182</v>
      </c>
      <c r="BG78" s="282" t="s">
        <v>1657</v>
      </c>
      <c r="CU78" s="282" t="s">
        <v>56</v>
      </c>
      <c r="CV78" s="282">
        <v>10</v>
      </c>
      <c r="CW78" s="282">
        <v>1</v>
      </c>
      <c r="DX78" s="282" t="s">
        <v>1835</v>
      </c>
      <c r="DY78" s="282">
        <v>2</v>
      </c>
      <c r="DZ78" s="282">
        <v>22</v>
      </c>
      <c r="EB78" s="283" t="s">
        <v>1836</v>
      </c>
      <c r="EC78" s="282">
        <v>2</v>
      </c>
      <c r="ED78" s="282">
        <v>0.3</v>
      </c>
      <c r="FL78" s="19" t="s">
        <v>1837</v>
      </c>
      <c r="FM78" s="282">
        <v>0.5</v>
      </c>
    </row>
    <row r="79" spans="1:169" ht="15.75">
      <c r="A79" s="194" t="s">
        <v>1838</v>
      </c>
      <c r="B79" s="194">
        <v>0.5</v>
      </c>
      <c r="C79" s="194">
        <v>2</v>
      </c>
      <c r="D79" s="370"/>
      <c r="E79" s="370"/>
      <c r="F79" s="372" t="s">
        <v>3294</v>
      </c>
      <c r="G79" s="194" t="s">
        <v>949</v>
      </c>
      <c r="H79" s="370"/>
      <c r="BB79" s="282" t="s">
        <v>1839</v>
      </c>
      <c r="BC79" s="282">
        <v>7</v>
      </c>
      <c r="BD79" s="282">
        <v>3</v>
      </c>
      <c r="BE79" s="282">
        <v>3</v>
      </c>
      <c r="BF79" s="282" t="s">
        <v>1840</v>
      </c>
      <c r="BG79" s="282" t="s">
        <v>2001</v>
      </c>
      <c r="CU79" s="282" t="s">
        <v>1641</v>
      </c>
      <c r="CV79" s="282">
        <v>2</v>
      </c>
      <c r="CW79" s="282">
        <v>300</v>
      </c>
      <c r="DX79" s="282" t="s">
        <v>1842</v>
      </c>
      <c r="DY79" s="282">
        <v>1</v>
      </c>
      <c r="DZ79" s="282">
        <v>0</v>
      </c>
      <c r="EB79" s="283" t="s">
        <v>1843</v>
      </c>
      <c r="EC79" s="282">
        <v>2</v>
      </c>
      <c r="ED79" s="282">
        <v>0.3</v>
      </c>
      <c r="FL79" s="19" t="s">
        <v>1844</v>
      </c>
      <c r="FM79" s="282">
        <v>0.5</v>
      </c>
    </row>
    <row r="80" spans="1:169" ht="24.75" customHeight="1">
      <c r="A80" s="194" t="s">
        <v>1845</v>
      </c>
      <c r="B80" s="194">
        <v>0</v>
      </c>
      <c r="C80" s="194">
        <v>1</v>
      </c>
      <c r="D80" s="370"/>
      <c r="E80" s="370"/>
      <c r="F80" s="372" t="s">
        <v>3294</v>
      </c>
      <c r="G80" s="194" t="s">
        <v>396</v>
      </c>
      <c r="H80" s="370"/>
      <c r="BB80" s="282" t="s">
        <v>1846</v>
      </c>
      <c r="BC80" s="282">
        <v>36</v>
      </c>
      <c r="BD80" s="282">
        <v>8</v>
      </c>
      <c r="BE80" s="282">
        <v>7</v>
      </c>
      <c r="BF80" s="282" t="s">
        <v>3269</v>
      </c>
      <c r="BG80" s="282" t="s">
        <v>721</v>
      </c>
      <c r="DX80" s="282" t="s">
        <v>1258</v>
      </c>
      <c r="DY80" s="282">
        <v>1</v>
      </c>
      <c r="DZ80" s="282">
        <v>0</v>
      </c>
      <c r="EB80" s="283" t="s">
        <v>3271</v>
      </c>
      <c r="EC80" s="282">
        <v>2</v>
      </c>
      <c r="ED80" s="282">
        <v>0.3</v>
      </c>
      <c r="FL80" s="19" t="s">
        <v>1700</v>
      </c>
      <c r="FM80" s="282">
        <v>2</v>
      </c>
    </row>
    <row r="81" spans="1:169" ht="15.75">
      <c r="A81" s="194" t="s">
        <v>1701</v>
      </c>
      <c r="B81" s="194">
        <v>0</v>
      </c>
      <c r="C81" s="194">
        <v>1.2</v>
      </c>
      <c r="D81" s="370"/>
      <c r="E81" s="370"/>
      <c r="F81" s="372" t="s">
        <v>3294</v>
      </c>
      <c r="G81" s="194" t="s">
        <v>1553</v>
      </c>
      <c r="H81" s="370"/>
      <c r="BB81" s="282" t="s">
        <v>1702</v>
      </c>
      <c r="BC81" s="282">
        <v>9</v>
      </c>
      <c r="BD81" s="282">
        <v>4</v>
      </c>
      <c r="BE81" s="282">
        <v>2</v>
      </c>
      <c r="BF81" s="282" t="s">
        <v>3269</v>
      </c>
      <c r="BG81" s="282" t="s">
        <v>298</v>
      </c>
      <c r="CU81" s="210" t="s">
        <v>1651</v>
      </c>
      <c r="CV81" s="282" t="s">
        <v>2210</v>
      </c>
      <c r="CW81" s="282" t="s">
        <v>2071</v>
      </c>
      <c r="DX81" s="282" t="s">
        <v>1659</v>
      </c>
      <c r="DY81" s="282">
        <v>1</v>
      </c>
      <c r="DZ81" s="282">
        <v>0</v>
      </c>
      <c r="EB81" s="283" t="s">
        <v>1660</v>
      </c>
      <c r="EC81" s="282">
        <v>2</v>
      </c>
      <c r="ED81" s="282">
        <v>0.3</v>
      </c>
      <c r="FL81" s="19" t="s">
        <v>1661</v>
      </c>
      <c r="FM81" s="282">
        <v>2</v>
      </c>
    </row>
    <row r="82" spans="1:169" ht="15.75">
      <c r="A82" s="194" t="s">
        <v>1662</v>
      </c>
      <c r="B82" s="194">
        <v>0</v>
      </c>
      <c r="C82" s="194">
        <v>1</v>
      </c>
      <c r="D82" s="370"/>
      <c r="E82" s="370"/>
      <c r="F82" s="372" t="s">
        <v>3294</v>
      </c>
      <c r="G82" s="194" t="s">
        <v>1553</v>
      </c>
      <c r="H82" s="370"/>
      <c r="BB82" s="282" t="s">
        <v>1663</v>
      </c>
      <c r="BC82" s="282">
        <v>45</v>
      </c>
      <c r="BD82" s="282">
        <v>4.8</v>
      </c>
      <c r="BE82" s="282">
        <v>10</v>
      </c>
      <c r="BF82" s="282" t="s">
        <v>3269</v>
      </c>
      <c r="BG82" s="282" t="s">
        <v>1813</v>
      </c>
      <c r="CU82" s="357" t="s">
        <v>1834</v>
      </c>
      <c r="CV82" s="282">
        <v>1</v>
      </c>
      <c r="CW82" s="282">
        <v>0</v>
      </c>
      <c r="DX82" s="344" t="s">
        <v>1665</v>
      </c>
      <c r="DY82" s="282">
        <v>1</v>
      </c>
      <c r="DZ82" s="282">
        <v>0.2</v>
      </c>
      <c r="EB82" s="283" t="s">
        <v>1666</v>
      </c>
      <c r="EC82" s="282">
        <v>2</v>
      </c>
      <c r="ED82" s="282">
        <v>0.3</v>
      </c>
      <c r="FL82" s="19" t="s">
        <v>1667</v>
      </c>
      <c r="FM82" s="282">
        <v>3</v>
      </c>
    </row>
    <row r="83" spans="1:169" ht="15.75">
      <c r="A83" s="194" t="s">
        <v>1668</v>
      </c>
      <c r="B83" s="194">
        <v>1</v>
      </c>
      <c r="C83" s="194">
        <v>3</v>
      </c>
      <c r="D83" s="370"/>
      <c r="E83" s="370"/>
      <c r="F83" s="372" t="s">
        <v>3293</v>
      </c>
      <c r="G83" s="194" t="s">
        <v>2599</v>
      </c>
      <c r="H83" s="370"/>
      <c r="BB83" s="282" t="s">
        <v>1669</v>
      </c>
      <c r="BC83" s="282">
        <v>12</v>
      </c>
      <c r="BD83" s="282">
        <v>4</v>
      </c>
      <c r="BE83" s="282">
        <v>3</v>
      </c>
      <c r="BF83" s="282" t="s">
        <v>3269</v>
      </c>
      <c r="BG83" s="282" t="s">
        <v>1980</v>
      </c>
      <c r="CU83" s="282" t="s">
        <v>1841</v>
      </c>
      <c r="CV83" s="282">
        <v>0.2</v>
      </c>
      <c r="CW83" s="282">
        <v>1</v>
      </c>
      <c r="DX83" s="282" t="s">
        <v>1670</v>
      </c>
      <c r="DY83" s="282">
        <v>0.03</v>
      </c>
      <c r="DZ83" s="282">
        <v>0</v>
      </c>
      <c r="EB83" s="283" t="s">
        <v>1671</v>
      </c>
      <c r="EC83" s="282">
        <v>2</v>
      </c>
      <c r="ED83" s="282">
        <v>0.3</v>
      </c>
      <c r="FL83" s="19" t="s">
        <v>1672</v>
      </c>
      <c r="FM83" s="282">
        <v>0.5</v>
      </c>
    </row>
    <row r="84" spans="1:169" ht="24">
      <c r="A84" s="194" t="s">
        <v>1673</v>
      </c>
      <c r="B84" s="194">
        <v>0.5</v>
      </c>
      <c r="C84" s="194">
        <v>3</v>
      </c>
      <c r="D84" s="370"/>
      <c r="E84" s="370"/>
      <c r="F84" s="372" t="s">
        <v>3289</v>
      </c>
      <c r="G84" s="194" t="s">
        <v>2599</v>
      </c>
      <c r="H84" s="370"/>
      <c r="BB84" s="282" t="s">
        <v>1674</v>
      </c>
      <c r="BC84" s="282">
        <v>6</v>
      </c>
      <c r="BD84" s="282">
        <v>2.8</v>
      </c>
      <c r="BE84" s="282">
        <v>1</v>
      </c>
      <c r="BF84" s="282" t="s">
        <v>3269</v>
      </c>
      <c r="BG84" s="282" t="s">
        <v>1432</v>
      </c>
      <c r="CU84" s="282" t="s">
        <v>3270</v>
      </c>
      <c r="CV84" s="282">
        <v>0.1</v>
      </c>
      <c r="CW84" s="282">
        <v>0.5</v>
      </c>
      <c r="DX84" s="282" t="s">
        <v>1259</v>
      </c>
      <c r="DY84" s="282">
        <v>1</v>
      </c>
      <c r="DZ84" s="282">
        <v>0.3</v>
      </c>
      <c r="EB84" s="283" t="s">
        <v>1676</v>
      </c>
      <c r="EC84" s="282">
        <v>2</v>
      </c>
      <c r="ED84" s="282">
        <v>0.3</v>
      </c>
      <c r="FL84" s="19" t="s">
        <v>1677</v>
      </c>
      <c r="FM84" s="282">
        <v>0.5</v>
      </c>
    </row>
    <row r="85" spans="1:169" ht="25.5">
      <c r="A85" s="194" t="s">
        <v>1678</v>
      </c>
      <c r="B85" s="194">
        <v>1</v>
      </c>
      <c r="C85" s="194">
        <v>2</v>
      </c>
      <c r="D85" s="370"/>
      <c r="E85" s="370"/>
      <c r="F85" s="372" t="s">
        <v>3290</v>
      </c>
      <c r="G85" s="194" t="s">
        <v>949</v>
      </c>
      <c r="H85" s="370"/>
      <c r="BB85" s="282" t="s">
        <v>1679</v>
      </c>
      <c r="BC85" s="282">
        <v>10</v>
      </c>
      <c r="BD85" s="282">
        <v>2</v>
      </c>
      <c r="BE85" s="282">
        <v>4</v>
      </c>
      <c r="BF85" s="282" t="s">
        <v>1638</v>
      </c>
      <c r="BG85" s="282" t="s">
        <v>96</v>
      </c>
      <c r="CU85" s="282" t="s">
        <v>1658</v>
      </c>
      <c r="CV85" s="282">
        <v>0.3</v>
      </c>
      <c r="CW85" s="282">
        <v>4</v>
      </c>
      <c r="DX85" s="282" t="s">
        <v>1681</v>
      </c>
      <c r="DY85" s="282">
        <v>0.01</v>
      </c>
      <c r="DZ85" s="282">
        <v>0</v>
      </c>
      <c r="EB85" s="283" t="s">
        <v>1682</v>
      </c>
      <c r="EC85" s="282">
        <v>2</v>
      </c>
      <c r="ED85" s="282">
        <v>0.3</v>
      </c>
      <c r="FL85" s="19" t="s">
        <v>1683</v>
      </c>
      <c r="FM85" s="282">
        <v>1</v>
      </c>
    </row>
    <row r="86" spans="1:169" ht="24">
      <c r="A86" s="194" t="s">
        <v>1684</v>
      </c>
      <c r="B86" s="194">
        <v>0.5</v>
      </c>
      <c r="C86" s="194">
        <v>0.3</v>
      </c>
      <c r="D86" s="370"/>
      <c r="E86" s="370"/>
      <c r="F86" s="372" t="s">
        <v>3297</v>
      </c>
      <c r="G86" s="194" t="s">
        <v>1634</v>
      </c>
      <c r="H86" s="370"/>
      <c r="BB86" s="282" t="s">
        <v>1685</v>
      </c>
      <c r="BC86" s="282">
        <v>10</v>
      </c>
      <c r="BD86" s="282">
        <v>3</v>
      </c>
      <c r="BE86" s="282">
        <v>4</v>
      </c>
      <c r="BF86" s="282" t="s">
        <v>1686</v>
      </c>
      <c r="BG86" s="282" t="s">
        <v>96</v>
      </c>
      <c r="CU86" s="282" t="s">
        <v>1664</v>
      </c>
      <c r="CV86" s="282">
        <v>1</v>
      </c>
      <c r="CW86" s="282">
        <v>0.2</v>
      </c>
      <c r="DX86" s="282" t="s">
        <v>1688</v>
      </c>
      <c r="DY86" s="282">
        <v>1</v>
      </c>
      <c r="DZ86" s="282">
        <v>0</v>
      </c>
      <c r="EB86" s="283" t="s">
        <v>1689</v>
      </c>
      <c r="EC86" s="282">
        <v>2</v>
      </c>
      <c r="ED86" s="282">
        <v>0.3</v>
      </c>
      <c r="FL86" s="19" t="s">
        <v>1322</v>
      </c>
      <c r="FM86" s="282">
        <v>1</v>
      </c>
    </row>
    <row r="87" spans="1:169" ht="15.75">
      <c r="A87" s="194" t="s">
        <v>1323</v>
      </c>
      <c r="B87" s="194">
        <v>1</v>
      </c>
      <c r="C87" s="194">
        <v>2</v>
      </c>
      <c r="D87" s="370"/>
      <c r="E87" s="370"/>
      <c r="F87" s="194" t="s">
        <v>3291</v>
      </c>
      <c r="G87" s="194" t="s">
        <v>1097</v>
      </c>
      <c r="H87" s="370"/>
      <c r="BB87" s="282" t="s">
        <v>1324</v>
      </c>
      <c r="BC87" s="282">
        <v>15</v>
      </c>
      <c r="BD87" s="282">
        <v>4</v>
      </c>
      <c r="BE87" s="282">
        <v>4</v>
      </c>
      <c r="BF87" s="282" t="s">
        <v>1325</v>
      </c>
      <c r="BG87" s="282" t="s">
        <v>96</v>
      </c>
      <c r="DX87" s="282" t="s">
        <v>1327</v>
      </c>
      <c r="DY87" s="282">
        <v>0.02</v>
      </c>
      <c r="DZ87" s="282">
        <v>0</v>
      </c>
      <c r="EB87" s="283" t="s">
        <v>1328</v>
      </c>
      <c r="EC87" s="282">
        <v>2</v>
      </c>
      <c r="ED87" s="282">
        <v>0.3</v>
      </c>
      <c r="FL87" s="19" t="s">
        <v>1329</v>
      </c>
      <c r="FM87" s="282">
        <v>0.5</v>
      </c>
    </row>
    <row r="88" spans="1:169" ht="24.75">
      <c r="A88" s="194" t="s">
        <v>1330</v>
      </c>
      <c r="B88" s="194">
        <v>1</v>
      </c>
      <c r="C88" s="194">
        <v>3</v>
      </c>
      <c r="D88" s="370"/>
      <c r="E88" s="370"/>
      <c r="F88" s="372" t="s">
        <v>3291</v>
      </c>
      <c r="G88" s="194" t="s">
        <v>930</v>
      </c>
      <c r="H88" s="370"/>
      <c r="BB88" s="282" t="s">
        <v>1331</v>
      </c>
      <c r="BC88" s="282">
        <v>20</v>
      </c>
      <c r="BD88" s="282">
        <v>7</v>
      </c>
      <c r="BE88" s="282">
        <v>5</v>
      </c>
      <c r="BF88" s="282" t="s">
        <v>1332</v>
      </c>
      <c r="BG88" s="282" t="s">
        <v>1432</v>
      </c>
      <c r="CU88" s="210" t="s">
        <v>1675</v>
      </c>
      <c r="DX88" s="282" t="s">
        <v>475</v>
      </c>
      <c r="DY88" s="282">
        <v>0.5</v>
      </c>
      <c r="DZ88" s="282">
        <v>5</v>
      </c>
      <c r="EB88" s="283" t="s">
        <v>1334</v>
      </c>
      <c r="EC88" s="282">
        <v>2</v>
      </c>
      <c r="ED88" s="282">
        <v>0.3</v>
      </c>
      <c r="FL88" s="19" t="s">
        <v>1335</v>
      </c>
      <c r="FM88" s="282">
        <v>2</v>
      </c>
    </row>
    <row r="89" spans="1:169" ht="24">
      <c r="A89" s="194" t="s">
        <v>1336</v>
      </c>
      <c r="B89" s="194">
        <v>3</v>
      </c>
      <c r="C89" s="194">
        <v>5</v>
      </c>
      <c r="D89" s="370"/>
      <c r="E89" s="370"/>
      <c r="F89" s="194" t="s">
        <v>3289</v>
      </c>
      <c r="G89" s="194" t="s">
        <v>1337</v>
      </c>
      <c r="H89" s="370"/>
      <c r="BB89" s="282" t="s">
        <v>1338</v>
      </c>
      <c r="BC89" s="282">
        <v>10</v>
      </c>
      <c r="BD89" s="282">
        <v>4.4000000000000004</v>
      </c>
      <c r="BE89" s="282">
        <v>6</v>
      </c>
      <c r="BF89" s="282" t="s">
        <v>2889</v>
      </c>
      <c r="BG89" s="282" t="s">
        <v>3098</v>
      </c>
      <c r="CU89" s="282" t="s">
        <v>1680</v>
      </c>
      <c r="CV89" s="282">
        <v>600</v>
      </c>
      <c r="CW89" s="282">
        <v>1</v>
      </c>
      <c r="DX89" s="282" t="s">
        <v>476</v>
      </c>
      <c r="DY89" s="282">
        <v>0.2</v>
      </c>
      <c r="DZ89" s="282">
        <v>0</v>
      </c>
      <c r="EB89" s="283" t="s">
        <v>1339</v>
      </c>
      <c r="EC89" s="282">
        <v>2</v>
      </c>
      <c r="ED89" s="282">
        <v>0.3</v>
      </c>
      <c r="FL89" s="19" t="s">
        <v>1340</v>
      </c>
      <c r="FM89" s="282">
        <v>2</v>
      </c>
    </row>
    <row r="90" spans="1:169" ht="48">
      <c r="A90" s="194" t="s">
        <v>1341</v>
      </c>
      <c r="B90" s="194">
        <v>0.5</v>
      </c>
      <c r="C90" s="194">
        <v>1</v>
      </c>
      <c r="D90" s="370"/>
      <c r="E90" s="370"/>
      <c r="F90" s="372" t="s">
        <v>3290</v>
      </c>
      <c r="G90" s="194" t="s">
        <v>1553</v>
      </c>
      <c r="H90" s="282" t="s">
        <v>24</v>
      </c>
      <c r="BB90" s="282" t="s">
        <v>1342</v>
      </c>
      <c r="BC90" s="282">
        <v>5</v>
      </c>
      <c r="BD90" s="282">
        <v>4</v>
      </c>
      <c r="BE90" s="282">
        <v>6</v>
      </c>
      <c r="BF90" s="282" t="s">
        <v>1706</v>
      </c>
      <c r="BG90" s="282" t="s">
        <v>96</v>
      </c>
      <c r="CU90" s="19" t="s">
        <v>1687</v>
      </c>
      <c r="CV90" s="282">
        <v>100</v>
      </c>
      <c r="CW90" s="282">
        <v>1</v>
      </c>
      <c r="DX90" s="282" t="s">
        <v>477</v>
      </c>
      <c r="DY90" s="282">
        <v>0.2</v>
      </c>
      <c r="DZ90" s="282">
        <v>0</v>
      </c>
      <c r="EB90" s="283" t="s">
        <v>1707</v>
      </c>
      <c r="EC90" s="282">
        <v>2</v>
      </c>
      <c r="ED90" s="282">
        <v>0.3</v>
      </c>
      <c r="FL90" s="19" t="s">
        <v>1708</v>
      </c>
      <c r="FM90" s="282">
        <v>1</v>
      </c>
    </row>
    <row r="91" spans="1:169" ht="48">
      <c r="A91" s="194" t="s">
        <v>1709</v>
      </c>
      <c r="B91" s="194">
        <v>1</v>
      </c>
      <c r="C91" s="194">
        <v>3</v>
      </c>
      <c r="D91" s="370"/>
      <c r="E91" s="370"/>
      <c r="F91" s="194" t="s">
        <v>3289</v>
      </c>
      <c r="G91" s="194" t="s">
        <v>974</v>
      </c>
      <c r="H91" s="370"/>
      <c r="BB91" s="282" t="s">
        <v>1710</v>
      </c>
      <c r="BC91" s="282">
        <v>3</v>
      </c>
      <c r="BD91" s="282">
        <v>3</v>
      </c>
      <c r="BE91" s="282">
        <v>5</v>
      </c>
      <c r="BF91" s="282" t="s">
        <v>1706</v>
      </c>
      <c r="BG91" s="282" t="s">
        <v>74</v>
      </c>
      <c r="CU91" s="282" t="s">
        <v>1326</v>
      </c>
      <c r="CV91" s="282">
        <v>60</v>
      </c>
      <c r="CW91" s="282">
        <v>1</v>
      </c>
      <c r="DX91" s="282" t="s">
        <v>2957</v>
      </c>
      <c r="DY91" s="282">
        <v>2</v>
      </c>
      <c r="DZ91" s="282">
        <v>6</v>
      </c>
      <c r="EB91" s="283" t="s">
        <v>1711</v>
      </c>
      <c r="EC91" s="282">
        <v>2</v>
      </c>
      <c r="ED91" s="282">
        <v>0.3</v>
      </c>
      <c r="FL91" s="19" t="s">
        <v>1712</v>
      </c>
      <c r="FM91" s="282">
        <v>0.5</v>
      </c>
    </row>
    <row r="92" spans="1:169" ht="121.5" customHeight="1">
      <c r="A92" s="334" t="s">
        <v>1713</v>
      </c>
      <c r="B92" s="19" t="s">
        <v>2210</v>
      </c>
      <c r="C92" s="19" t="s">
        <v>2071</v>
      </c>
      <c r="D92" s="19" t="s">
        <v>458</v>
      </c>
      <c r="E92" s="19" t="s">
        <v>697</v>
      </c>
      <c r="F92" s="19" t="s">
        <v>460</v>
      </c>
      <c r="G92" s="19" t="s">
        <v>2638</v>
      </c>
      <c r="H92" s="19" t="s">
        <v>624</v>
      </c>
      <c r="BB92" s="282" t="s">
        <v>1714</v>
      </c>
      <c r="BC92" s="282">
        <v>4</v>
      </c>
      <c r="BD92" s="282">
        <v>9</v>
      </c>
      <c r="BE92" s="282">
        <v>7</v>
      </c>
      <c r="BF92" s="282" t="s">
        <v>1706</v>
      </c>
      <c r="BG92" s="282" t="s">
        <v>3185</v>
      </c>
      <c r="CU92" s="282" t="s">
        <v>1333</v>
      </c>
      <c r="CV92" s="282">
        <v>1</v>
      </c>
      <c r="CW92" s="282">
        <v>1</v>
      </c>
      <c r="DX92" s="282" t="s">
        <v>2958</v>
      </c>
      <c r="DY92" s="282">
        <v>0.01</v>
      </c>
      <c r="DZ92" s="282">
        <v>0</v>
      </c>
      <c r="EB92" s="283" t="s">
        <v>1715</v>
      </c>
      <c r="EC92" s="282">
        <v>2</v>
      </c>
      <c r="ED92" s="282">
        <v>0.3</v>
      </c>
      <c r="FL92" s="19" t="s">
        <v>1716</v>
      </c>
      <c r="FM92" s="282">
        <v>1</v>
      </c>
    </row>
    <row r="93" spans="1:169" ht="48">
      <c r="A93" s="194" t="s">
        <v>1717</v>
      </c>
      <c r="B93" s="194">
        <v>1</v>
      </c>
      <c r="C93" s="194">
        <v>0</v>
      </c>
      <c r="D93" s="370"/>
      <c r="E93" s="370"/>
      <c r="F93" s="194" t="s">
        <v>3290</v>
      </c>
      <c r="G93" s="194" t="s">
        <v>1395</v>
      </c>
      <c r="H93" s="370"/>
      <c r="BB93" s="282" t="s">
        <v>1718</v>
      </c>
      <c r="BC93" s="282">
        <v>4</v>
      </c>
      <c r="BD93" s="282">
        <v>6</v>
      </c>
      <c r="BE93" s="282">
        <v>5</v>
      </c>
      <c r="BF93" s="282" t="s">
        <v>1706</v>
      </c>
      <c r="BG93" s="282" t="s">
        <v>74</v>
      </c>
      <c r="EB93" s="283" t="s">
        <v>1719</v>
      </c>
      <c r="EC93" s="282">
        <v>2</v>
      </c>
      <c r="ED93" s="282">
        <v>0.3</v>
      </c>
      <c r="FL93" s="19" t="s">
        <v>1720</v>
      </c>
    </row>
    <row r="94" spans="1:169" ht="48">
      <c r="A94" s="194" t="s">
        <v>1721</v>
      </c>
      <c r="B94" s="194">
        <v>1</v>
      </c>
      <c r="C94" s="194">
        <v>0</v>
      </c>
      <c r="D94" s="370"/>
      <c r="E94" s="370"/>
      <c r="F94" s="194" t="s">
        <v>3290</v>
      </c>
      <c r="G94" s="194" t="s">
        <v>1395</v>
      </c>
      <c r="H94" s="370"/>
      <c r="BB94" s="282" t="s">
        <v>1722</v>
      </c>
      <c r="BC94" s="282">
        <v>3</v>
      </c>
      <c r="BD94" s="282">
        <v>5</v>
      </c>
      <c r="BE94" s="282">
        <v>6</v>
      </c>
      <c r="BF94" s="282" t="s">
        <v>1706</v>
      </c>
      <c r="BG94" s="282" t="s">
        <v>74</v>
      </c>
      <c r="EB94" s="283" t="s">
        <v>1723</v>
      </c>
      <c r="EC94" s="282">
        <v>2</v>
      </c>
      <c r="ED94" s="282">
        <v>0.3</v>
      </c>
      <c r="FL94" s="19" t="s">
        <v>1724</v>
      </c>
      <c r="FM94" s="282">
        <v>3</v>
      </c>
    </row>
    <row r="95" spans="1:169" ht="26.25" customHeight="1">
      <c r="A95" s="194" t="s">
        <v>1725</v>
      </c>
      <c r="B95" s="194">
        <v>1</v>
      </c>
      <c r="C95" s="194">
        <v>0</v>
      </c>
      <c r="D95" s="370"/>
      <c r="E95" s="370"/>
      <c r="F95" s="194" t="s">
        <v>3290</v>
      </c>
      <c r="G95" s="194" t="s">
        <v>1726</v>
      </c>
      <c r="H95" s="370"/>
      <c r="BB95" s="282" t="s">
        <v>1727</v>
      </c>
      <c r="BC95" s="282">
        <v>1</v>
      </c>
      <c r="BD95" s="282">
        <v>4</v>
      </c>
      <c r="BE95" s="282">
        <v>3</v>
      </c>
      <c r="BF95" s="282" t="s">
        <v>1728</v>
      </c>
      <c r="BG95" s="282" t="s">
        <v>1980</v>
      </c>
      <c r="EB95" s="283" t="s">
        <v>1729</v>
      </c>
      <c r="EC95" s="282">
        <v>2</v>
      </c>
      <c r="ED95" s="282">
        <v>0.3</v>
      </c>
      <c r="FL95" s="19" t="s">
        <v>1730</v>
      </c>
      <c r="FM95" s="282">
        <v>3</v>
      </c>
    </row>
    <row r="96" spans="1:169" ht="25.5" customHeight="1">
      <c r="A96" s="194" t="s">
        <v>1343</v>
      </c>
      <c r="B96" s="194">
        <v>1</v>
      </c>
      <c r="C96" s="194">
        <v>0</v>
      </c>
      <c r="D96" s="370"/>
      <c r="E96" s="370"/>
      <c r="F96" s="194" t="s">
        <v>3290</v>
      </c>
      <c r="G96" s="194" t="s">
        <v>1726</v>
      </c>
      <c r="H96" s="370"/>
      <c r="BB96" s="282" t="s">
        <v>1344</v>
      </c>
      <c r="BC96" s="282">
        <v>3</v>
      </c>
      <c r="BD96" s="282">
        <v>4</v>
      </c>
      <c r="BE96" s="282">
        <v>4</v>
      </c>
      <c r="BF96" s="282" t="s">
        <v>1728</v>
      </c>
      <c r="BG96" s="282" t="s">
        <v>96</v>
      </c>
      <c r="EB96" s="283" t="s">
        <v>1345</v>
      </c>
      <c r="EC96" s="282">
        <v>2</v>
      </c>
      <c r="ED96" s="282">
        <v>0.3</v>
      </c>
      <c r="FL96" s="19" t="s">
        <v>1346</v>
      </c>
      <c r="FM96" s="282">
        <v>0.5</v>
      </c>
    </row>
    <row r="97" spans="1:169" ht="48">
      <c r="A97" s="194" t="s">
        <v>1347</v>
      </c>
      <c r="B97" s="194">
        <v>1</v>
      </c>
      <c r="C97" s="194">
        <v>0</v>
      </c>
      <c r="D97" s="370"/>
      <c r="E97" s="370"/>
      <c r="F97" s="194" t="s">
        <v>3290</v>
      </c>
      <c r="G97" s="194">
        <v>1</v>
      </c>
      <c r="H97" s="370"/>
      <c r="BB97" s="282" t="s">
        <v>1348</v>
      </c>
      <c r="BC97" s="282">
        <v>1</v>
      </c>
      <c r="BD97" s="282">
        <v>2</v>
      </c>
      <c r="BE97" s="282">
        <v>5</v>
      </c>
      <c r="BF97" s="282" t="s">
        <v>1349</v>
      </c>
      <c r="BG97" s="282" t="s">
        <v>74</v>
      </c>
      <c r="EB97" s="283" t="s">
        <v>1350</v>
      </c>
      <c r="EC97" s="282">
        <v>2</v>
      </c>
      <c r="ED97" s="282">
        <v>0.3</v>
      </c>
      <c r="FL97" s="19" t="s">
        <v>1351</v>
      </c>
      <c r="FM97" s="282">
        <v>3</v>
      </c>
    </row>
    <row r="98" spans="1:169" ht="48">
      <c r="A98" s="194" t="s">
        <v>1352</v>
      </c>
      <c r="B98" s="194">
        <v>1</v>
      </c>
      <c r="C98" s="194">
        <v>0</v>
      </c>
      <c r="D98" s="370"/>
      <c r="E98" s="370"/>
      <c r="F98" s="194" t="s">
        <v>3290</v>
      </c>
      <c r="G98" s="194">
        <v>1</v>
      </c>
      <c r="H98" s="370"/>
      <c r="BB98" s="282" t="s">
        <v>1353</v>
      </c>
      <c r="BC98" s="282">
        <v>1</v>
      </c>
      <c r="BD98" s="282">
        <v>1</v>
      </c>
      <c r="BE98" s="282">
        <v>2</v>
      </c>
      <c r="BF98" s="282" t="s">
        <v>1349</v>
      </c>
      <c r="BG98" s="282" t="s">
        <v>96</v>
      </c>
      <c r="EB98" s="283" t="s">
        <v>1354</v>
      </c>
      <c r="EC98" s="282">
        <v>2</v>
      </c>
      <c r="ED98" s="282">
        <v>0.3</v>
      </c>
      <c r="FL98" s="19" t="s">
        <v>1355</v>
      </c>
      <c r="FM98" s="282">
        <v>1</v>
      </c>
    </row>
    <row r="99" spans="1:169" ht="36">
      <c r="A99" s="194" t="s">
        <v>1356</v>
      </c>
      <c r="B99" s="194">
        <v>1</v>
      </c>
      <c r="C99" s="194">
        <v>2</v>
      </c>
      <c r="D99" s="370"/>
      <c r="E99" s="370"/>
      <c r="F99" s="194" t="s">
        <v>3291</v>
      </c>
      <c r="G99" s="194" t="s">
        <v>1357</v>
      </c>
      <c r="H99" s="370"/>
      <c r="BB99" s="282" t="s">
        <v>1358</v>
      </c>
      <c r="BC99" s="282">
        <v>1</v>
      </c>
      <c r="BD99" s="282">
        <v>1.5</v>
      </c>
      <c r="BE99" s="282">
        <v>5</v>
      </c>
      <c r="BF99" s="282" t="s">
        <v>1802</v>
      </c>
      <c r="BG99" s="282" t="s">
        <v>74</v>
      </c>
      <c r="EB99" s="283" t="s">
        <v>996</v>
      </c>
      <c r="EC99" s="282">
        <v>2</v>
      </c>
      <c r="ED99" s="282">
        <v>0.3</v>
      </c>
      <c r="FL99" s="19" t="s">
        <v>997</v>
      </c>
      <c r="FM99" s="282">
        <v>3</v>
      </c>
    </row>
    <row r="100" spans="1:169" ht="48">
      <c r="A100" s="194" t="s">
        <v>998</v>
      </c>
      <c r="B100" s="194">
        <v>1</v>
      </c>
      <c r="C100" s="194">
        <v>2</v>
      </c>
      <c r="D100" s="370"/>
      <c r="E100" s="370"/>
      <c r="F100" s="194" t="s">
        <v>3291</v>
      </c>
      <c r="G100" s="194" t="s">
        <v>1357</v>
      </c>
      <c r="H100" s="370"/>
      <c r="BB100" s="282" t="s">
        <v>999</v>
      </c>
      <c r="BC100" s="282">
        <v>2</v>
      </c>
      <c r="BD100" s="282">
        <v>5</v>
      </c>
      <c r="BE100" s="282">
        <v>5</v>
      </c>
      <c r="BF100" s="282" t="s">
        <v>1000</v>
      </c>
      <c r="BG100" s="282" t="s">
        <v>3185</v>
      </c>
      <c r="EB100" s="283" t="s">
        <v>1001</v>
      </c>
      <c r="EC100" s="282">
        <v>2</v>
      </c>
      <c r="ED100" s="282">
        <v>0.3</v>
      </c>
      <c r="FL100" s="19" t="s">
        <v>1002</v>
      </c>
      <c r="FM100" s="282">
        <v>0.5</v>
      </c>
    </row>
    <row r="101" spans="1:169" ht="36">
      <c r="A101" s="344" t="s">
        <v>1003</v>
      </c>
      <c r="B101" s="331"/>
      <c r="BB101" s="282" t="s">
        <v>3491</v>
      </c>
      <c r="BC101" s="282">
        <v>0.5</v>
      </c>
      <c r="BD101" s="282">
        <v>0.5</v>
      </c>
      <c r="BE101" s="282">
        <v>5</v>
      </c>
      <c r="BF101" s="282" t="s">
        <v>3492</v>
      </c>
      <c r="BG101" s="282" t="s">
        <v>74</v>
      </c>
      <c r="EB101" s="283" t="s">
        <v>3493</v>
      </c>
      <c r="EC101" s="282">
        <v>2</v>
      </c>
      <c r="ED101" s="282">
        <v>0.3</v>
      </c>
      <c r="FL101" s="19" t="s">
        <v>3494</v>
      </c>
      <c r="FM101" s="282">
        <v>0.5</v>
      </c>
    </row>
    <row r="102" spans="1:169" ht="51">
      <c r="A102" s="332" t="s">
        <v>3495</v>
      </c>
      <c r="B102" s="194" t="s">
        <v>2210</v>
      </c>
      <c r="C102" s="194" t="s">
        <v>2071</v>
      </c>
      <c r="D102" s="194" t="s">
        <v>458</v>
      </c>
      <c r="E102" s="194" t="s">
        <v>697</v>
      </c>
      <c r="F102" s="194" t="s">
        <v>460</v>
      </c>
      <c r="G102" s="194" t="s">
        <v>2638</v>
      </c>
      <c r="H102" s="194" t="s">
        <v>624</v>
      </c>
      <c r="BB102" s="282" t="s">
        <v>3496</v>
      </c>
      <c r="BC102" s="282">
        <v>1</v>
      </c>
      <c r="BD102" s="282">
        <v>1</v>
      </c>
      <c r="BE102" s="282">
        <v>7</v>
      </c>
      <c r="BF102" s="282" t="s">
        <v>3497</v>
      </c>
      <c r="BG102" s="282" t="s">
        <v>3185</v>
      </c>
      <c r="CQ102" s="19"/>
      <c r="EB102" s="283" t="s">
        <v>3498</v>
      </c>
      <c r="EC102" s="282">
        <v>2</v>
      </c>
      <c r="ED102" s="282">
        <v>0.3</v>
      </c>
      <c r="FL102" s="19" t="s">
        <v>3499</v>
      </c>
      <c r="FM102" s="282">
        <v>0.5</v>
      </c>
    </row>
    <row r="103" spans="1:169" ht="24">
      <c r="A103" s="194" t="s">
        <v>3500</v>
      </c>
      <c r="B103" s="194">
        <v>4</v>
      </c>
      <c r="C103" s="194">
        <v>2</v>
      </c>
      <c r="D103" s="194" t="s">
        <v>3501</v>
      </c>
      <c r="E103" s="370"/>
      <c r="F103" s="194" t="s">
        <v>1848</v>
      </c>
      <c r="G103" s="194" t="s">
        <v>3502</v>
      </c>
      <c r="H103" s="370"/>
      <c r="BB103" s="282" t="s">
        <v>3503</v>
      </c>
      <c r="BC103" s="282">
        <v>0.5</v>
      </c>
      <c r="BD103" s="282">
        <v>3</v>
      </c>
      <c r="BE103" s="282">
        <v>0</v>
      </c>
      <c r="BF103" s="282" t="s">
        <v>3504</v>
      </c>
      <c r="BG103" s="282" t="s">
        <v>3505</v>
      </c>
      <c r="EB103" s="283" t="s">
        <v>3506</v>
      </c>
      <c r="EC103" s="282">
        <v>2</v>
      </c>
      <c r="ED103" s="282">
        <v>0.3</v>
      </c>
      <c r="FL103" s="19"/>
    </row>
    <row r="104" spans="1:169" ht="15.75">
      <c r="A104" s="372" t="s">
        <v>3507</v>
      </c>
      <c r="B104" s="372">
        <v>3</v>
      </c>
      <c r="C104" s="194">
        <v>2.5</v>
      </c>
      <c r="D104" s="194" t="s">
        <v>3508</v>
      </c>
      <c r="E104" s="370"/>
      <c r="F104" s="194" t="s">
        <v>1848</v>
      </c>
      <c r="G104" s="194" t="s">
        <v>3502</v>
      </c>
      <c r="H104" s="370"/>
      <c r="BB104" s="282" t="s">
        <v>3509</v>
      </c>
      <c r="BC104" s="282">
        <v>15</v>
      </c>
      <c r="BD104" s="282">
        <v>0.3</v>
      </c>
      <c r="BE104" s="282">
        <v>10</v>
      </c>
      <c r="BF104" s="282" t="s">
        <v>3228</v>
      </c>
      <c r="BG104" s="282" t="s">
        <v>1813</v>
      </c>
      <c r="EB104" s="283" t="s">
        <v>3510</v>
      </c>
      <c r="EC104" s="282">
        <v>2</v>
      </c>
      <c r="ED104" s="282">
        <v>0.3</v>
      </c>
      <c r="FL104" s="19"/>
    </row>
    <row r="105" spans="1:169" ht="15.75">
      <c r="A105" s="194" t="s">
        <v>3511</v>
      </c>
      <c r="B105" s="194">
        <v>2</v>
      </c>
      <c r="C105" s="194">
        <v>2</v>
      </c>
      <c r="D105" s="194">
        <v>10</v>
      </c>
      <c r="E105" s="194">
        <v>1</v>
      </c>
      <c r="F105" s="194" t="s">
        <v>3512</v>
      </c>
      <c r="G105" s="194" t="s">
        <v>3513</v>
      </c>
      <c r="H105" s="370"/>
      <c r="BB105" s="282" t="s">
        <v>3514</v>
      </c>
      <c r="BC105" s="282">
        <v>6</v>
      </c>
      <c r="BD105" s="282">
        <v>2</v>
      </c>
      <c r="BE105" s="282">
        <v>4</v>
      </c>
      <c r="BF105" s="282" t="s">
        <v>3228</v>
      </c>
      <c r="BG105" s="282" t="s">
        <v>916</v>
      </c>
      <c r="EB105" s="283" t="s">
        <v>3515</v>
      </c>
      <c r="FL105" s="19"/>
    </row>
    <row r="106" spans="1:169" ht="29.25" customHeight="1">
      <c r="A106" s="194" t="s">
        <v>3512</v>
      </c>
      <c r="B106" s="194">
        <v>3</v>
      </c>
      <c r="C106" s="194">
        <v>4</v>
      </c>
      <c r="D106" s="194">
        <v>20</v>
      </c>
      <c r="E106" s="194">
        <v>1</v>
      </c>
      <c r="F106" s="194" t="s">
        <v>3512</v>
      </c>
      <c r="G106" s="194" t="s">
        <v>3502</v>
      </c>
      <c r="H106" s="370"/>
      <c r="BB106" s="282" t="s">
        <v>3516</v>
      </c>
      <c r="BC106" s="282">
        <v>12</v>
      </c>
      <c r="BD106" s="282">
        <v>6</v>
      </c>
      <c r="BE106" s="282">
        <v>2</v>
      </c>
      <c r="BF106" s="282" t="s">
        <v>3517</v>
      </c>
      <c r="BG106" s="282" t="s">
        <v>298</v>
      </c>
      <c r="CQ106" s="19"/>
      <c r="EB106" s="283" t="s">
        <v>3518</v>
      </c>
      <c r="EC106" s="282">
        <v>2</v>
      </c>
      <c r="ED106" s="282">
        <v>0.3</v>
      </c>
      <c r="FL106" s="19"/>
    </row>
    <row r="107" spans="1:169" ht="48" customHeight="1">
      <c r="A107" s="194" t="s">
        <v>3519</v>
      </c>
      <c r="B107" s="194">
        <v>3</v>
      </c>
      <c r="C107" s="194">
        <v>4</v>
      </c>
      <c r="D107" s="194">
        <v>20</v>
      </c>
      <c r="E107" s="194">
        <v>1</v>
      </c>
      <c r="F107" s="194" t="s">
        <v>3520</v>
      </c>
      <c r="G107" s="194" t="s">
        <v>3502</v>
      </c>
      <c r="H107" s="370"/>
      <c r="BB107" s="282" t="s">
        <v>3521</v>
      </c>
      <c r="BC107" s="282">
        <v>4</v>
      </c>
      <c r="BD107" s="282">
        <v>0.2</v>
      </c>
      <c r="BE107" s="282">
        <v>3</v>
      </c>
      <c r="BF107" s="282" t="s">
        <v>3228</v>
      </c>
      <c r="BG107" s="282" t="s">
        <v>3522</v>
      </c>
      <c r="EB107" s="283" t="s">
        <v>3523</v>
      </c>
      <c r="EC107" s="282">
        <v>2</v>
      </c>
      <c r="ED107" s="282">
        <v>0.3</v>
      </c>
      <c r="FL107" s="19"/>
    </row>
    <row r="108" spans="1:169" ht="15.75">
      <c r="A108" s="194" t="s">
        <v>3524</v>
      </c>
      <c r="B108" s="194">
        <v>5</v>
      </c>
      <c r="C108" s="194">
        <v>3</v>
      </c>
      <c r="D108" s="194">
        <v>20</v>
      </c>
      <c r="E108" s="194">
        <v>1</v>
      </c>
      <c r="F108" s="194" t="s">
        <v>3520</v>
      </c>
      <c r="G108" s="194" t="s">
        <v>3513</v>
      </c>
      <c r="H108" s="370"/>
      <c r="BB108" s="282" t="s">
        <v>3525</v>
      </c>
      <c r="BC108" s="282">
        <v>4</v>
      </c>
      <c r="BD108" s="282">
        <v>0.4</v>
      </c>
      <c r="BE108" s="282">
        <v>3</v>
      </c>
      <c r="BF108" s="282" t="s">
        <v>1840</v>
      </c>
      <c r="BG108" s="282" t="s">
        <v>3522</v>
      </c>
      <c r="CQ108" s="19"/>
      <c r="EB108" s="283" t="s">
        <v>3526</v>
      </c>
      <c r="EC108" s="282">
        <v>2</v>
      </c>
      <c r="ED108" s="282">
        <v>0.3</v>
      </c>
      <c r="FL108" s="19"/>
    </row>
    <row r="109" spans="1:169" ht="24">
      <c r="A109" s="194" t="s">
        <v>3520</v>
      </c>
      <c r="B109" s="194">
        <v>3</v>
      </c>
      <c r="C109" s="194">
        <v>1</v>
      </c>
      <c r="D109" s="194">
        <v>15</v>
      </c>
      <c r="E109" s="194">
        <v>1</v>
      </c>
      <c r="F109" s="194" t="s">
        <v>3520</v>
      </c>
      <c r="G109" s="194" t="s">
        <v>3513</v>
      </c>
      <c r="H109" s="370"/>
      <c r="BB109" s="282" t="s">
        <v>3527</v>
      </c>
      <c r="BC109" s="282">
        <v>9</v>
      </c>
      <c r="BD109" s="282">
        <v>7</v>
      </c>
      <c r="BE109" s="282">
        <v>7</v>
      </c>
      <c r="BF109" s="282" t="s">
        <v>1840</v>
      </c>
      <c r="BG109" s="282" t="s">
        <v>3185</v>
      </c>
      <c r="CQ109" s="19"/>
      <c r="EB109" s="283" t="s">
        <v>3528</v>
      </c>
      <c r="EC109" s="282">
        <v>2</v>
      </c>
      <c r="ED109" s="282">
        <v>0.3</v>
      </c>
      <c r="FL109" s="19"/>
    </row>
    <row r="110" spans="1:169" ht="15.75">
      <c r="A110" s="194" t="s">
        <v>3529</v>
      </c>
      <c r="B110" s="194">
        <v>2</v>
      </c>
      <c r="C110" s="194">
        <v>0</v>
      </c>
      <c r="D110" s="194">
        <v>6</v>
      </c>
      <c r="E110" s="194">
        <v>1</v>
      </c>
      <c r="F110" s="194" t="s">
        <v>3520</v>
      </c>
      <c r="G110" s="194" t="s">
        <v>3530</v>
      </c>
      <c r="H110" s="370"/>
      <c r="BB110" s="282" t="s">
        <v>324</v>
      </c>
      <c r="BC110" s="282">
        <v>4</v>
      </c>
      <c r="BD110" s="282">
        <v>2</v>
      </c>
      <c r="BE110" s="282">
        <v>3</v>
      </c>
      <c r="BF110" s="282" t="s">
        <v>1840</v>
      </c>
      <c r="BG110" s="282" t="s">
        <v>1980</v>
      </c>
      <c r="CQ110" s="19"/>
      <c r="EB110" s="283" t="s">
        <v>325</v>
      </c>
      <c r="EC110" s="282">
        <v>2</v>
      </c>
      <c r="ED110" s="282">
        <v>0.3</v>
      </c>
      <c r="FL110" s="19"/>
    </row>
    <row r="111" spans="1:169" ht="15.75">
      <c r="A111" s="194" t="s">
        <v>326</v>
      </c>
      <c r="B111" s="194">
        <v>0.1</v>
      </c>
      <c r="C111" s="194">
        <v>0.2</v>
      </c>
      <c r="D111" s="194">
        <v>2</v>
      </c>
      <c r="E111" s="194">
        <v>1</v>
      </c>
      <c r="F111" s="194" t="s">
        <v>326</v>
      </c>
      <c r="G111" s="194">
        <v>1</v>
      </c>
      <c r="H111" s="370"/>
      <c r="J111" s="282" t="s">
        <v>1507</v>
      </c>
      <c r="BB111" s="282" t="s">
        <v>327</v>
      </c>
      <c r="BC111" s="282">
        <v>8</v>
      </c>
      <c r="BD111" s="282">
        <v>6</v>
      </c>
      <c r="BE111" s="282">
        <v>5</v>
      </c>
      <c r="BF111" s="282" t="s">
        <v>1840</v>
      </c>
      <c r="BG111" s="282" t="s">
        <v>74</v>
      </c>
      <c r="CQ111" s="19"/>
      <c r="EB111" s="283" t="s">
        <v>328</v>
      </c>
      <c r="EC111" s="282">
        <v>2</v>
      </c>
      <c r="ED111" s="282">
        <v>0.3</v>
      </c>
      <c r="FL111" s="19"/>
    </row>
    <row r="112" spans="1:169" ht="24">
      <c r="A112" s="194" t="s">
        <v>329</v>
      </c>
      <c r="B112" s="194">
        <v>1</v>
      </c>
      <c r="C112" s="194">
        <v>0</v>
      </c>
      <c r="D112" s="194">
        <v>3</v>
      </c>
      <c r="E112" s="194">
        <v>1</v>
      </c>
      <c r="F112" s="194" t="s">
        <v>3520</v>
      </c>
      <c r="G112" s="194">
        <v>1</v>
      </c>
      <c r="H112" s="370"/>
      <c r="BB112" s="282" t="s">
        <v>330</v>
      </c>
      <c r="BC112" s="282">
        <v>5</v>
      </c>
      <c r="BD112" s="282">
        <v>2</v>
      </c>
      <c r="BE112" s="282">
        <v>4</v>
      </c>
      <c r="BF112" s="282" t="s">
        <v>1840</v>
      </c>
      <c r="BG112" s="282" t="s">
        <v>96</v>
      </c>
      <c r="CQ112" s="19"/>
      <c r="EB112" s="283" t="s">
        <v>331</v>
      </c>
      <c r="EC112" s="282">
        <v>2</v>
      </c>
      <c r="ED112" s="282">
        <v>0.3</v>
      </c>
    </row>
    <row r="113" spans="1:134" ht="25.5">
      <c r="A113" s="194" t="s">
        <v>332</v>
      </c>
      <c r="B113" s="194">
        <v>1</v>
      </c>
      <c r="C113" s="194">
        <v>0.3</v>
      </c>
      <c r="D113" s="194">
        <v>3</v>
      </c>
      <c r="E113" s="194">
        <v>1</v>
      </c>
      <c r="F113" s="194" t="s">
        <v>3512</v>
      </c>
      <c r="G113" s="194" t="s">
        <v>333</v>
      </c>
      <c r="H113" s="370"/>
      <c r="J113" s="282" t="s">
        <v>1507</v>
      </c>
      <c r="BB113" s="282" t="s">
        <v>334</v>
      </c>
      <c r="BC113" s="282">
        <v>9</v>
      </c>
      <c r="BD113" s="282">
        <v>3.5</v>
      </c>
      <c r="BE113" s="282">
        <v>7</v>
      </c>
      <c r="BF113" s="282" t="s">
        <v>335</v>
      </c>
      <c r="BG113" s="282" t="s">
        <v>3185</v>
      </c>
      <c r="CQ113" s="19"/>
      <c r="EB113" s="283" t="s">
        <v>336</v>
      </c>
      <c r="EC113" s="282">
        <v>2</v>
      </c>
      <c r="ED113" s="282">
        <v>0.3</v>
      </c>
    </row>
    <row r="114" spans="1:134" ht="25.5" customHeight="1">
      <c r="A114" s="194" t="s">
        <v>337</v>
      </c>
      <c r="B114" s="194">
        <v>1</v>
      </c>
      <c r="C114" s="194">
        <v>0</v>
      </c>
      <c r="D114" s="194">
        <v>10</v>
      </c>
      <c r="E114" s="194">
        <v>1</v>
      </c>
      <c r="F114" s="194" t="s">
        <v>337</v>
      </c>
      <c r="G114" s="194" t="s">
        <v>3513</v>
      </c>
      <c r="H114" s="370"/>
      <c r="J114" s="282" t="s">
        <v>1507</v>
      </c>
      <c r="BB114" s="282" t="s">
        <v>338</v>
      </c>
      <c r="BC114" s="282">
        <v>2</v>
      </c>
      <c r="BD114" s="282">
        <v>0.7</v>
      </c>
      <c r="BE114" s="282">
        <v>1</v>
      </c>
      <c r="BF114" s="282" t="s">
        <v>335</v>
      </c>
      <c r="BG114" s="282" t="s">
        <v>1432</v>
      </c>
      <c r="CQ114" s="19"/>
      <c r="EB114" s="283" t="s">
        <v>339</v>
      </c>
    </row>
    <row r="115" spans="1:134" ht="24">
      <c r="A115" s="344"/>
      <c r="BB115" s="282" t="s">
        <v>340</v>
      </c>
      <c r="BC115" s="282">
        <v>4</v>
      </c>
      <c r="BD115" s="282">
        <v>0.2</v>
      </c>
      <c r="BE115" s="282">
        <v>3</v>
      </c>
      <c r="BF115" s="282" t="s">
        <v>335</v>
      </c>
      <c r="BG115" s="282" t="s">
        <v>3207</v>
      </c>
      <c r="CQ115" s="19"/>
      <c r="EB115" s="283" t="s">
        <v>341</v>
      </c>
      <c r="EC115" s="282">
        <v>2</v>
      </c>
      <c r="ED115" s="282">
        <v>0.3</v>
      </c>
    </row>
    <row r="116" spans="1:134" ht="45">
      <c r="A116" s="381" t="s">
        <v>342</v>
      </c>
      <c r="B116" s="19" t="s">
        <v>2210</v>
      </c>
      <c r="C116" s="19" t="s">
        <v>2071</v>
      </c>
      <c r="D116" s="19" t="s">
        <v>458</v>
      </c>
      <c r="E116" s="19" t="s">
        <v>697</v>
      </c>
      <c r="F116" s="6" t="s">
        <v>460</v>
      </c>
      <c r="G116" s="19" t="s">
        <v>2638</v>
      </c>
      <c r="H116" s="19" t="s">
        <v>624</v>
      </c>
      <c r="BB116" s="282" t="s">
        <v>343</v>
      </c>
      <c r="BC116" s="282">
        <v>2</v>
      </c>
      <c r="BD116" s="282">
        <v>0.7</v>
      </c>
      <c r="BE116" s="282">
        <v>1</v>
      </c>
      <c r="BF116" s="282" t="s">
        <v>335</v>
      </c>
      <c r="BG116" s="282" t="s">
        <v>1432</v>
      </c>
      <c r="CQ116" s="19"/>
      <c r="EB116" s="283" t="s">
        <v>344</v>
      </c>
      <c r="EC116" s="282">
        <v>2</v>
      </c>
      <c r="ED116" s="282">
        <v>0.3</v>
      </c>
    </row>
    <row r="117" spans="1:134" ht="15.75">
      <c r="A117" s="194" t="s">
        <v>345</v>
      </c>
      <c r="B117" s="194">
        <v>0</v>
      </c>
      <c r="C117" s="194">
        <v>0.5</v>
      </c>
      <c r="D117" s="370"/>
      <c r="E117" s="370"/>
      <c r="F117" s="372" t="s">
        <v>3294</v>
      </c>
      <c r="G117" s="194" t="s">
        <v>346</v>
      </c>
      <c r="H117" s="370"/>
      <c r="BB117" s="282" t="s">
        <v>347</v>
      </c>
      <c r="BC117" s="282">
        <v>10</v>
      </c>
      <c r="BD117" s="282">
        <v>2.2000000000000002</v>
      </c>
      <c r="BE117" s="282">
        <v>6</v>
      </c>
      <c r="BF117" s="282" t="s">
        <v>335</v>
      </c>
      <c r="BG117" s="282" t="s">
        <v>3098</v>
      </c>
      <c r="CQ117" s="19"/>
      <c r="EB117" s="283" t="s">
        <v>348</v>
      </c>
      <c r="EC117" s="282">
        <v>2</v>
      </c>
      <c r="ED117" s="282">
        <v>0.3</v>
      </c>
    </row>
    <row r="118" spans="1:134" ht="24">
      <c r="A118" s="194" t="s">
        <v>349</v>
      </c>
      <c r="B118" s="194">
        <v>0</v>
      </c>
      <c r="C118" s="194">
        <v>0.5</v>
      </c>
      <c r="D118" s="370"/>
      <c r="E118" s="370"/>
      <c r="F118" s="372" t="s">
        <v>3294</v>
      </c>
      <c r="G118" s="194" t="s">
        <v>346</v>
      </c>
      <c r="H118" s="370"/>
      <c r="BB118" s="282" t="s">
        <v>350</v>
      </c>
      <c r="BC118" s="282">
        <v>3</v>
      </c>
      <c r="BD118" s="282">
        <v>1</v>
      </c>
      <c r="BE118" s="282">
        <v>2</v>
      </c>
      <c r="BF118" s="282" t="s">
        <v>335</v>
      </c>
      <c r="BG118" s="282" t="s">
        <v>298</v>
      </c>
      <c r="CQ118" s="19"/>
      <c r="DO118" s="344"/>
      <c r="EB118" s="283" t="s">
        <v>351</v>
      </c>
      <c r="EC118" s="282">
        <v>2</v>
      </c>
      <c r="ED118" s="282">
        <v>0.3</v>
      </c>
    </row>
    <row r="119" spans="1:134" ht="15.75">
      <c r="A119" s="194" t="s">
        <v>352</v>
      </c>
      <c r="B119" s="194">
        <v>0</v>
      </c>
      <c r="C119" s="194">
        <v>0.5</v>
      </c>
      <c r="D119" s="370"/>
      <c r="E119" s="370"/>
      <c r="F119" s="372" t="s">
        <v>3294</v>
      </c>
      <c r="G119" s="194" t="s">
        <v>346</v>
      </c>
      <c r="H119" s="370"/>
      <c r="BB119" s="282" t="s">
        <v>353</v>
      </c>
      <c r="BC119" s="282">
        <v>7</v>
      </c>
      <c r="BD119" s="282">
        <v>1.5</v>
      </c>
      <c r="BE119" s="282">
        <v>3</v>
      </c>
      <c r="BF119" s="282" t="s">
        <v>335</v>
      </c>
      <c r="BG119" s="282" t="s">
        <v>2001</v>
      </c>
      <c r="CQ119" s="19"/>
      <c r="DO119" s="344"/>
      <c r="EB119" s="283" t="s">
        <v>354</v>
      </c>
      <c r="EC119" s="282">
        <v>2</v>
      </c>
      <c r="ED119" s="282">
        <v>0.3</v>
      </c>
    </row>
    <row r="120" spans="1:134" ht="15.75">
      <c r="A120" s="194" t="s">
        <v>355</v>
      </c>
      <c r="B120" s="194">
        <v>0</v>
      </c>
      <c r="C120" s="194">
        <v>0.5</v>
      </c>
      <c r="D120" s="370"/>
      <c r="E120" s="370"/>
      <c r="F120" s="372" t="s">
        <v>3294</v>
      </c>
      <c r="G120" s="194" t="s">
        <v>346</v>
      </c>
      <c r="H120" s="370"/>
      <c r="BB120" s="282" t="s">
        <v>356</v>
      </c>
      <c r="BC120" s="282">
        <v>15</v>
      </c>
      <c r="BD120" s="282">
        <v>1.2</v>
      </c>
      <c r="BE120" s="282">
        <v>10</v>
      </c>
      <c r="BF120" s="282" t="s">
        <v>335</v>
      </c>
      <c r="BG120" s="282" t="s">
        <v>1813</v>
      </c>
      <c r="CQ120" s="19"/>
      <c r="DO120" s="344"/>
      <c r="EB120" s="283" t="s">
        <v>357</v>
      </c>
      <c r="EC120" s="282">
        <v>2</v>
      </c>
      <c r="ED120" s="282">
        <v>0.3</v>
      </c>
    </row>
    <row r="121" spans="1:134" ht="39.75" customHeight="1">
      <c r="A121" s="194" t="s">
        <v>358</v>
      </c>
      <c r="B121" s="194">
        <v>0</v>
      </c>
      <c r="C121" s="194">
        <v>0.5</v>
      </c>
      <c r="D121" s="370"/>
      <c r="E121" s="370"/>
      <c r="F121" s="372" t="s">
        <v>3294</v>
      </c>
      <c r="G121" s="194" t="s">
        <v>346</v>
      </c>
      <c r="H121" s="370"/>
      <c r="BB121" s="282" t="s">
        <v>359</v>
      </c>
      <c r="BC121" s="282">
        <v>10</v>
      </c>
      <c r="BD121" s="282">
        <v>0.3</v>
      </c>
      <c r="BE121" s="282">
        <v>10</v>
      </c>
      <c r="BF121" s="282" t="s">
        <v>335</v>
      </c>
      <c r="BG121" s="282" t="s">
        <v>2667</v>
      </c>
      <c r="CQ121" s="19"/>
      <c r="DO121" s="344"/>
      <c r="EB121" s="283" t="s">
        <v>360</v>
      </c>
      <c r="EC121" s="282">
        <v>2</v>
      </c>
      <c r="ED121" s="282">
        <v>0.3</v>
      </c>
    </row>
    <row r="122" spans="1:134" ht="24">
      <c r="A122" s="194" t="s">
        <v>361</v>
      </c>
      <c r="B122" s="194">
        <v>0</v>
      </c>
      <c r="C122" s="194">
        <v>0</v>
      </c>
      <c r="D122" s="370"/>
      <c r="E122" s="370"/>
      <c r="F122" s="372" t="s">
        <v>3290</v>
      </c>
      <c r="G122" s="194" t="s">
        <v>362</v>
      </c>
      <c r="H122" s="370"/>
      <c r="BB122" s="282" t="s">
        <v>363</v>
      </c>
      <c r="BC122" s="282">
        <v>12</v>
      </c>
      <c r="BD122" s="282">
        <v>0.3</v>
      </c>
      <c r="BE122" s="282">
        <v>10</v>
      </c>
      <c r="BF122" s="282" t="s">
        <v>335</v>
      </c>
      <c r="BG122" s="282" t="s">
        <v>2667</v>
      </c>
      <c r="CQ122" s="19"/>
      <c r="DO122" s="344"/>
      <c r="EB122" s="283" t="s">
        <v>364</v>
      </c>
      <c r="EC122" s="282">
        <v>2</v>
      </c>
      <c r="ED122" s="282">
        <v>0.3</v>
      </c>
    </row>
    <row r="123" spans="1:134" ht="15.75">
      <c r="A123" s="194" t="s">
        <v>365</v>
      </c>
      <c r="B123" s="194">
        <v>0</v>
      </c>
      <c r="C123" s="194">
        <v>0.5</v>
      </c>
      <c r="D123" s="370"/>
      <c r="E123" s="370"/>
      <c r="F123" s="372" t="s">
        <v>3294</v>
      </c>
      <c r="G123" s="194" t="s">
        <v>346</v>
      </c>
      <c r="H123" s="370"/>
      <c r="BB123" s="282" t="s">
        <v>366</v>
      </c>
      <c r="BC123" s="282">
        <v>3</v>
      </c>
      <c r="BD123" s="282">
        <v>1</v>
      </c>
      <c r="BE123" s="282">
        <v>2</v>
      </c>
      <c r="BF123" s="282" t="s">
        <v>367</v>
      </c>
      <c r="BG123" s="282" t="s">
        <v>298</v>
      </c>
      <c r="CQ123" s="19"/>
      <c r="DO123" s="344"/>
      <c r="EB123" s="283" t="s">
        <v>368</v>
      </c>
      <c r="EC123" s="282">
        <v>2</v>
      </c>
      <c r="ED123" s="282">
        <v>0.3</v>
      </c>
    </row>
    <row r="124" spans="1:134" ht="24">
      <c r="A124" s="194" t="s">
        <v>369</v>
      </c>
      <c r="B124" s="194">
        <v>0</v>
      </c>
      <c r="C124" s="194">
        <v>0.5</v>
      </c>
      <c r="D124" s="370"/>
      <c r="E124" s="370"/>
      <c r="F124" s="372" t="s">
        <v>3294</v>
      </c>
      <c r="G124" s="194" t="s">
        <v>346</v>
      </c>
      <c r="H124" s="370"/>
      <c r="BB124" s="282" t="s">
        <v>370</v>
      </c>
      <c r="BC124" s="282">
        <v>2</v>
      </c>
      <c r="BD124" s="282">
        <v>0.7</v>
      </c>
      <c r="BE124" s="282">
        <v>1</v>
      </c>
      <c r="BF124" s="282" t="s">
        <v>335</v>
      </c>
      <c r="BG124" s="282" t="s">
        <v>1432</v>
      </c>
      <c r="CQ124" s="19"/>
      <c r="DO124" s="344"/>
      <c r="EB124" s="283" t="s">
        <v>371</v>
      </c>
      <c r="EC124" s="282">
        <v>2</v>
      </c>
      <c r="ED124" s="282">
        <v>0.3</v>
      </c>
    </row>
    <row r="125" spans="1:134" ht="24">
      <c r="A125" s="194" t="s">
        <v>372</v>
      </c>
      <c r="B125" s="194">
        <v>0</v>
      </c>
      <c r="C125" s="194">
        <v>0.5</v>
      </c>
      <c r="D125" s="370"/>
      <c r="E125" s="370"/>
      <c r="F125" s="372" t="s">
        <v>3294</v>
      </c>
      <c r="G125" s="194" t="s">
        <v>346</v>
      </c>
      <c r="H125" s="370"/>
      <c r="BB125" s="282" t="s">
        <v>373</v>
      </c>
      <c r="BC125" s="282">
        <v>3</v>
      </c>
      <c r="BD125" s="282">
        <v>1</v>
      </c>
      <c r="BE125" s="282">
        <v>2</v>
      </c>
      <c r="BF125" s="282" t="s">
        <v>335</v>
      </c>
      <c r="BG125" s="282" t="s">
        <v>298</v>
      </c>
      <c r="CQ125" s="19"/>
      <c r="DO125" s="344"/>
      <c r="EB125" s="283" t="s">
        <v>374</v>
      </c>
      <c r="EC125" s="282">
        <v>2</v>
      </c>
      <c r="ED125" s="282">
        <v>0.3</v>
      </c>
    </row>
    <row r="126" spans="1:134" ht="24">
      <c r="A126" s="194" t="s">
        <v>3319</v>
      </c>
      <c r="B126" s="194">
        <v>0</v>
      </c>
      <c r="C126" s="194">
        <v>2</v>
      </c>
      <c r="D126" s="370"/>
      <c r="E126" s="370"/>
      <c r="F126" s="372" t="s">
        <v>3294</v>
      </c>
      <c r="G126" s="194" t="s">
        <v>375</v>
      </c>
      <c r="H126" s="370"/>
      <c r="BB126" s="282" t="s">
        <v>376</v>
      </c>
      <c r="BC126" s="282">
        <v>20</v>
      </c>
      <c r="BD126" s="282">
        <v>7</v>
      </c>
      <c r="BE126" s="282">
        <v>5</v>
      </c>
      <c r="BF126" s="282" t="s">
        <v>377</v>
      </c>
      <c r="BG126" s="282" t="s">
        <v>1432</v>
      </c>
      <c r="CQ126" s="19"/>
      <c r="DO126" s="344"/>
      <c r="EB126" s="283" t="s">
        <v>378</v>
      </c>
      <c r="EC126" s="282">
        <v>2</v>
      </c>
      <c r="ED126" s="282">
        <v>0.3</v>
      </c>
    </row>
    <row r="127" spans="1:134" ht="15.75">
      <c r="A127" s="194" t="s">
        <v>379</v>
      </c>
      <c r="B127" s="194">
        <v>0</v>
      </c>
      <c r="C127" s="194">
        <v>0.3</v>
      </c>
      <c r="D127" s="370"/>
      <c r="E127" s="370"/>
      <c r="F127" s="372" t="s">
        <v>3294</v>
      </c>
      <c r="G127" s="370"/>
      <c r="BB127" s="282" t="s">
        <v>380</v>
      </c>
      <c r="BC127" s="282">
        <v>20</v>
      </c>
      <c r="BD127" s="282">
        <v>3.6</v>
      </c>
      <c r="BE127" s="282">
        <v>4</v>
      </c>
      <c r="BF127" s="282" t="s">
        <v>381</v>
      </c>
      <c r="BG127" s="282" t="s">
        <v>2667</v>
      </c>
      <c r="CQ127" s="19"/>
      <c r="DO127" s="344"/>
      <c r="EB127" s="283" t="s">
        <v>382</v>
      </c>
      <c r="EC127" s="282">
        <v>2</v>
      </c>
      <c r="ED127" s="282">
        <v>0.3</v>
      </c>
    </row>
    <row r="128" spans="1:134" ht="24">
      <c r="A128" s="194"/>
      <c r="B128" s="194"/>
      <c r="C128" s="194"/>
      <c r="D128" s="370"/>
      <c r="E128" s="370"/>
      <c r="F128" s="372"/>
      <c r="G128" s="370"/>
      <c r="BB128" s="282" t="s">
        <v>383</v>
      </c>
      <c r="BC128" s="282">
        <v>12</v>
      </c>
      <c r="BD128" s="282">
        <v>4</v>
      </c>
      <c r="BE128" s="282">
        <v>4</v>
      </c>
      <c r="BF128" s="282" t="s">
        <v>1638</v>
      </c>
      <c r="BG128" s="282" t="s">
        <v>916</v>
      </c>
      <c r="CQ128" s="19"/>
      <c r="EB128" s="283" t="s">
        <v>384</v>
      </c>
      <c r="EC128" s="282">
        <v>2</v>
      </c>
      <c r="ED128" s="282">
        <v>0.3</v>
      </c>
    </row>
    <row r="129" spans="1:134" ht="25.5">
      <c r="A129" s="334" t="s">
        <v>385</v>
      </c>
      <c r="B129" s="282" t="s">
        <v>2210</v>
      </c>
      <c r="C129" s="282" t="s">
        <v>2071</v>
      </c>
      <c r="D129" s="282" t="s">
        <v>582</v>
      </c>
      <c r="E129" s="282" t="s">
        <v>458</v>
      </c>
      <c r="F129" s="282" t="s">
        <v>2211</v>
      </c>
      <c r="G129" s="282" t="s">
        <v>2237</v>
      </c>
      <c r="H129" s="282" t="s">
        <v>460</v>
      </c>
      <c r="I129" s="282" t="s">
        <v>2638</v>
      </c>
      <c r="BB129" s="282" t="s">
        <v>386</v>
      </c>
      <c r="BC129" s="282">
        <v>4</v>
      </c>
      <c r="BD129" s="282">
        <v>0.2</v>
      </c>
      <c r="BE129" s="282">
        <v>3</v>
      </c>
      <c r="BF129" s="282" t="s">
        <v>3224</v>
      </c>
      <c r="BG129" s="282" t="s">
        <v>3522</v>
      </c>
      <c r="CQ129" s="19"/>
      <c r="EB129" s="283" t="s">
        <v>387</v>
      </c>
      <c r="EC129" s="282">
        <v>2</v>
      </c>
      <c r="ED129" s="282">
        <v>0.3</v>
      </c>
    </row>
    <row r="130" spans="1:134" ht="24">
      <c r="A130" s="194" t="s">
        <v>388</v>
      </c>
      <c r="B130" s="194">
        <v>22</v>
      </c>
      <c r="C130" s="194">
        <v>4</v>
      </c>
      <c r="D130" s="194">
        <v>12</v>
      </c>
      <c r="E130" s="194">
        <v>30</v>
      </c>
      <c r="F130" s="194">
        <v>5</v>
      </c>
      <c r="G130" s="194">
        <v>3</v>
      </c>
      <c r="H130" s="194" t="s">
        <v>1848</v>
      </c>
      <c r="I130" s="194" t="s">
        <v>1849</v>
      </c>
      <c r="J130" s="194" t="s">
        <v>1507</v>
      </c>
      <c r="BB130" s="282" t="s">
        <v>389</v>
      </c>
      <c r="BC130" s="282">
        <v>4</v>
      </c>
      <c r="BD130" s="282">
        <v>0.2</v>
      </c>
      <c r="BE130" s="282">
        <v>3</v>
      </c>
      <c r="BF130" s="282" t="s">
        <v>3224</v>
      </c>
      <c r="BG130" s="282" t="s">
        <v>3522</v>
      </c>
      <c r="CQ130" s="19"/>
      <c r="EB130" s="283" t="s">
        <v>598</v>
      </c>
      <c r="EC130" s="282">
        <v>2</v>
      </c>
      <c r="ED130" s="282">
        <v>0.3</v>
      </c>
    </row>
    <row r="131" spans="1:134">
      <c r="A131" s="194" t="s">
        <v>599</v>
      </c>
      <c r="B131" s="194">
        <v>22</v>
      </c>
      <c r="C131" s="194">
        <v>4</v>
      </c>
      <c r="D131" s="194">
        <v>12</v>
      </c>
      <c r="E131" s="194">
        <v>30</v>
      </c>
      <c r="F131" s="194">
        <v>6</v>
      </c>
      <c r="G131" s="194">
        <v>3</v>
      </c>
      <c r="H131" s="194" t="s">
        <v>1848</v>
      </c>
      <c r="I131" s="194" t="s">
        <v>1849</v>
      </c>
      <c r="J131" s="194" t="s">
        <v>1507</v>
      </c>
      <c r="BB131" s="282" t="s">
        <v>600</v>
      </c>
      <c r="BC131" s="282">
        <v>8</v>
      </c>
      <c r="BD131" s="282">
        <v>0.4</v>
      </c>
      <c r="BE131" s="282">
        <v>3</v>
      </c>
      <c r="BF131" s="282" t="s">
        <v>1638</v>
      </c>
      <c r="BG131" s="282" t="s">
        <v>3522</v>
      </c>
      <c r="CQ131" s="19"/>
      <c r="EB131" s="283" t="s">
        <v>601</v>
      </c>
      <c r="EC131" s="282">
        <v>2</v>
      </c>
      <c r="ED131" s="282">
        <v>0.3</v>
      </c>
    </row>
    <row r="132" spans="1:134" ht="24">
      <c r="A132" s="194" t="s">
        <v>602</v>
      </c>
      <c r="B132" s="194">
        <v>12</v>
      </c>
      <c r="C132" s="194">
        <v>3</v>
      </c>
      <c r="D132" s="194">
        <v>12</v>
      </c>
      <c r="E132" s="194">
        <v>30</v>
      </c>
      <c r="F132" s="194">
        <v>1</v>
      </c>
      <c r="G132" s="194">
        <v>4</v>
      </c>
      <c r="H132" s="194" t="s">
        <v>1848</v>
      </c>
      <c r="I132" s="194" t="s">
        <v>1849</v>
      </c>
      <c r="J132" s="194" t="s">
        <v>1507</v>
      </c>
      <c r="BB132" s="282" t="s">
        <v>2010</v>
      </c>
      <c r="BC132" s="282">
        <v>4</v>
      </c>
      <c r="BD132" s="282">
        <v>0.2</v>
      </c>
      <c r="BE132" s="282">
        <v>3</v>
      </c>
      <c r="BF132" s="282" t="s">
        <v>3224</v>
      </c>
      <c r="BG132" s="282" t="s">
        <v>3522</v>
      </c>
      <c r="CQ132" s="19"/>
      <c r="EB132" s="283" t="s">
        <v>1493</v>
      </c>
      <c r="EC132" s="282">
        <v>2</v>
      </c>
      <c r="ED132" s="282">
        <v>0.3</v>
      </c>
    </row>
    <row r="133" spans="1:134">
      <c r="A133" s="194" t="s">
        <v>1494</v>
      </c>
      <c r="B133" s="194">
        <v>15</v>
      </c>
      <c r="C133" s="194">
        <v>4</v>
      </c>
      <c r="D133" s="194">
        <v>12</v>
      </c>
      <c r="E133" s="194">
        <v>30</v>
      </c>
      <c r="F133" s="194">
        <v>2</v>
      </c>
      <c r="G133" s="194">
        <v>4</v>
      </c>
      <c r="H133" s="194" t="s">
        <v>1848</v>
      </c>
      <c r="I133" s="194" t="s">
        <v>1849</v>
      </c>
      <c r="J133" s="194" t="s">
        <v>1507</v>
      </c>
      <c r="BB133" s="282" t="s">
        <v>1495</v>
      </c>
      <c r="BC133" s="282">
        <v>16</v>
      </c>
      <c r="BD133" s="282">
        <v>6</v>
      </c>
      <c r="BE133" s="282">
        <v>5</v>
      </c>
      <c r="BF133" s="282" t="s">
        <v>1638</v>
      </c>
      <c r="BG133" s="282" t="s">
        <v>74</v>
      </c>
      <c r="CQ133" s="19"/>
      <c r="EB133" s="283" t="s">
        <v>1496</v>
      </c>
      <c r="EC133" s="282">
        <v>2</v>
      </c>
      <c r="ED133" s="282">
        <v>0.3</v>
      </c>
    </row>
    <row r="134" spans="1:134" ht="24">
      <c r="A134" s="194" t="s">
        <v>1497</v>
      </c>
      <c r="B134" s="194">
        <v>16</v>
      </c>
      <c r="C134" s="194">
        <v>5</v>
      </c>
      <c r="D134" s="194">
        <v>12</v>
      </c>
      <c r="E134" s="194">
        <v>30</v>
      </c>
      <c r="F134" s="194">
        <v>3</v>
      </c>
      <c r="G134" s="194">
        <v>4</v>
      </c>
      <c r="H134" s="194" t="s">
        <v>1848</v>
      </c>
      <c r="I134" s="194" t="s">
        <v>1849</v>
      </c>
      <c r="J134" s="194" t="s">
        <v>1507</v>
      </c>
      <c r="BB134" s="282" t="s">
        <v>1498</v>
      </c>
      <c r="BC134" s="282">
        <v>10</v>
      </c>
      <c r="BD134" s="282">
        <v>0.3</v>
      </c>
      <c r="BE134" s="282">
        <v>4</v>
      </c>
      <c r="BF134" s="282" t="s">
        <v>3228</v>
      </c>
      <c r="BG134" s="282" t="s">
        <v>2667</v>
      </c>
      <c r="EB134" s="283" t="s">
        <v>1499</v>
      </c>
      <c r="EC134" s="282">
        <v>2</v>
      </c>
      <c r="ED134" s="282">
        <v>0.3</v>
      </c>
    </row>
    <row r="135" spans="1:134" ht="24">
      <c r="A135" s="194" t="s">
        <v>636</v>
      </c>
      <c r="B135" s="194">
        <v>15</v>
      </c>
      <c r="C135" s="194">
        <v>5</v>
      </c>
      <c r="D135" s="194">
        <v>12</v>
      </c>
      <c r="E135" s="194">
        <v>30</v>
      </c>
      <c r="F135" s="194">
        <v>1</v>
      </c>
      <c r="G135" s="194">
        <v>4</v>
      </c>
      <c r="H135" s="194" t="s">
        <v>1848</v>
      </c>
      <c r="I135" s="194" t="s">
        <v>637</v>
      </c>
      <c r="J135" s="194" t="s">
        <v>1507</v>
      </c>
      <c r="BB135" s="282" t="s">
        <v>638</v>
      </c>
      <c r="BC135" s="282">
        <v>9</v>
      </c>
      <c r="BD135" s="282">
        <v>3.5</v>
      </c>
      <c r="BE135" s="282">
        <v>7</v>
      </c>
      <c r="BF135" s="282" t="s">
        <v>1285</v>
      </c>
      <c r="BG135" s="282" t="s">
        <v>3108</v>
      </c>
      <c r="EB135" s="283" t="s">
        <v>639</v>
      </c>
      <c r="EC135" s="282">
        <v>2</v>
      </c>
      <c r="ED135" s="282">
        <v>0.3</v>
      </c>
    </row>
    <row r="136" spans="1:134" ht="24">
      <c r="A136" s="194" t="s">
        <v>640</v>
      </c>
      <c r="B136" s="194">
        <v>8</v>
      </c>
      <c r="C136" s="194">
        <v>1</v>
      </c>
      <c r="D136" s="194">
        <v>12</v>
      </c>
      <c r="E136" s="194">
        <v>10</v>
      </c>
      <c r="F136" s="194">
        <v>1</v>
      </c>
      <c r="G136" s="194">
        <v>7</v>
      </c>
      <c r="H136" s="194" t="s">
        <v>1848</v>
      </c>
      <c r="I136" s="194" t="s">
        <v>641</v>
      </c>
      <c r="J136" s="194" t="s">
        <v>1507</v>
      </c>
      <c r="BB136" s="282" t="s">
        <v>642</v>
      </c>
      <c r="BC136" s="282">
        <v>12</v>
      </c>
      <c r="BD136" s="282">
        <v>6</v>
      </c>
      <c r="BE136" s="282">
        <v>4</v>
      </c>
      <c r="BF136" s="282" t="s">
        <v>643</v>
      </c>
      <c r="BG136" s="282" t="s">
        <v>916</v>
      </c>
      <c r="EB136" s="283" t="s">
        <v>644</v>
      </c>
      <c r="EC136" s="282">
        <v>2</v>
      </c>
      <c r="ED136" s="282">
        <v>0.3</v>
      </c>
    </row>
    <row r="137" spans="1:134" ht="24">
      <c r="A137" s="194"/>
      <c r="B137" s="194"/>
      <c r="C137" s="194"/>
      <c r="D137" s="194"/>
      <c r="E137" s="194"/>
      <c r="F137" s="194"/>
      <c r="G137" s="194"/>
      <c r="H137" s="194"/>
      <c r="I137" s="194"/>
      <c r="J137" s="194"/>
      <c r="BB137" s="282" t="s">
        <v>645</v>
      </c>
      <c r="BC137" s="282">
        <v>7</v>
      </c>
      <c r="BD137" s="282">
        <v>2</v>
      </c>
      <c r="BE137" s="282">
        <v>4</v>
      </c>
      <c r="BF137" s="282" t="s">
        <v>3228</v>
      </c>
      <c r="BG137" s="282" t="s">
        <v>2001</v>
      </c>
      <c r="EB137" s="283" t="s">
        <v>646</v>
      </c>
      <c r="EC137" s="282">
        <v>2</v>
      </c>
      <c r="ED137" s="282">
        <v>0.3</v>
      </c>
    </row>
    <row r="138" spans="1:134" ht="24">
      <c r="A138" s="381" t="s">
        <v>647</v>
      </c>
      <c r="B138" s="194" t="s">
        <v>2210</v>
      </c>
      <c r="C138" s="194" t="s">
        <v>2071</v>
      </c>
      <c r="D138" s="194" t="s">
        <v>582</v>
      </c>
      <c r="E138" s="194" t="s">
        <v>458</v>
      </c>
      <c r="F138" s="194" t="s">
        <v>2211</v>
      </c>
      <c r="G138" s="194" t="s">
        <v>2237</v>
      </c>
      <c r="H138" s="194" t="s">
        <v>460</v>
      </c>
      <c r="I138" s="194" t="s">
        <v>2638</v>
      </c>
      <c r="J138" s="194"/>
      <c r="BB138" s="282" t="s">
        <v>2011</v>
      </c>
      <c r="BC138" s="282">
        <v>10</v>
      </c>
      <c r="BD138" s="282">
        <v>0.3</v>
      </c>
      <c r="BE138" s="282">
        <v>4</v>
      </c>
      <c r="BF138" s="282" t="s">
        <v>3228</v>
      </c>
      <c r="BG138" s="282" t="s">
        <v>2667</v>
      </c>
      <c r="EB138" s="283" t="s">
        <v>3070</v>
      </c>
      <c r="EC138" s="282">
        <v>2</v>
      </c>
      <c r="ED138" s="282">
        <v>0.3</v>
      </c>
    </row>
    <row r="139" spans="1:134" ht="24">
      <c r="A139" s="194" t="s">
        <v>3071</v>
      </c>
      <c r="B139" s="194">
        <v>24</v>
      </c>
      <c r="C139" s="194">
        <v>3</v>
      </c>
      <c r="D139" s="194">
        <v>5.56</v>
      </c>
      <c r="E139" s="194">
        <v>50</v>
      </c>
      <c r="F139" s="194">
        <v>3</v>
      </c>
      <c r="G139" s="194">
        <v>3</v>
      </c>
      <c r="H139" s="194" t="s">
        <v>1848</v>
      </c>
      <c r="I139" s="194" t="s">
        <v>91</v>
      </c>
      <c r="J139" s="194"/>
      <c r="K139" s="382"/>
      <c r="BB139" s="282" t="s">
        <v>3072</v>
      </c>
      <c r="BC139" s="282">
        <v>4</v>
      </c>
      <c r="BD139" s="282">
        <v>2.1</v>
      </c>
      <c r="BE139" s="282">
        <v>1</v>
      </c>
      <c r="BF139" s="282" t="s">
        <v>643</v>
      </c>
      <c r="BG139" s="282" t="s">
        <v>1432</v>
      </c>
      <c r="EB139" s="283" t="s">
        <v>3073</v>
      </c>
      <c r="EC139" s="282">
        <v>2</v>
      </c>
      <c r="ED139" s="282">
        <v>0.3</v>
      </c>
    </row>
    <row r="140" spans="1:134" ht="24">
      <c r="A140" s="194" t="s">
        <v>3074</v>
      </c>
      <c r="B140" s="194">
        <v>25</v>
      </c>
      <c r="C140" s="194">
        <v>2</v>
      </c>
      <c r="D140" s="194" t="s">
        <v>3075</v>
      </c>
      <c r="E140" s="194">
        <v>55</v>
      </c>
      <c r="F140" s="194">
        <v>5</v>
      </c>
      <c r="G140" s="194">
        <v>3</v>
      </c>
      <c r="H140" s="194" t="s">
        <v>1848</v>
      </c>
      <c r="I140" s="194" t="s">
        <v>91</v>
      </c>
      <c r="J140" s="194"/>
      <c r="K140" s="382"/>
      <c r="BB140" s="282" t="s">
        <v>3076</v>
      </c>
      <c r="BC140" s="282">
        <v>10</v>
      </c>
      <c r="BD140" s="282">
        <v>6.6</v>
      </c>
      <c r="BE140" s="282">
        <v>6</v>
      </c>
      <c r="BF140" s="282" t="s">
        <v>643</v>
      </c>
      <c r="BG140" s="282" t="s">
        <v>3098</v>
      </c>
      <c r="EB140" s="283" t="s">
        <v>3077</v>
      </c>
      <c r="EC140" s="282">
        <v>2</v>
      </c>
      <c r="ED140" s="282">
        <v>0.3</v>
      </c>
    </row>
    <row r="141" spans="1:134" ht="24">
      <c r="A141" s="194" t="s">
        <v>3078</v>
      </c>
      <c r="B141" s="194">
        <v>28</v>
      </c>
      <c r="C141" s="194">
        <v>3.5</v>
      </c>
      <c r="D141" s="194" t="s">
        <v>3079</v>
      </c>
      <c r="E141" s="194">
        <v>55</v>
      </c>
      <c r="F141" s="194">
        <v>5</v>
      </c>
      <c r="G141" s="194">
        <v>3</v>
      </c>
      <c r="H141" s="194" t="s">
        <v>1848</v>
      </c>
      <c r="I141" s="194" t="s">
        <v>91</v>
      </c>
      <c r="J141" s="194"/>
      <c r="K141" s="382"/>
      <c r="BB141" s="282" t="s">
        <v>3080</v>
      </c>
      <c r="BC141" s="282">
        <v>6</v>
      </c>
      <c r="BD141" s="282">
        <v>3</v>
      </c>
      <c r="BE141" s="282">
        <v>2</v>
      </c>
      <c r="BF141" s="282" t="s">
        <v>643</v>
      </c>
      <c r="BG141" s="282" t="s">
        <v>298</v>
      </c>
      <c r="EB141" s="283" t="s">
        <v>3081</v>
      </c>
      <c r="EC141" s="282">
        <v>2</v>
      </c>
      <c r="ED141" s="282">
        <v>0.3</v>
      </c>
    </row>
    <row r="142" spans="1:134" ht="24">
      <c r="A142" s="194" t="s">
        <v>3082</v>
      </c>
      <c r="B142" s="194">
        <v>56</v>
      </c>
      <c r="C142" s="194">
        <v>5</v>
      </c>
      <c r="D142" s="194">
        <v>5.56</v>
      </c>
      <c r="E142" s="194">
        <v>55</v>
      </c>
      <c r="F142" s="194">
        <v>3</v>
      </c>
      <c r="G142" s="194">
        <v>3</v>
      </c>
      <c r="H142" s="194" t="s">
        <v>1848</v>
      </c>
      <c r="I142" s="194" t="s">
        <v>91</v>
      </c>
      <c r="J142" s="194"/>
      <c r="K142" s="382"/>
      <c r="BB142" s="282" t="s">
        <v>3083</v>
      </c>
      <c r="BC142" s="282">
        <v>12</v>
      </c>
      <c r="BD142" s="282">
        <v>6</v>
      </c>
      <c r="BE142" s="282">
        <v>4</v>
      </c>
      <c r="BF142" s="282" t="s">
        <v>643</v>
      </c>
      <c r="BG142" s="282" t="s">
        <v>916</v>
      </c>
      <c r="EB142" s="283" t="s">
        <v>3084</v>
      </c>
      <c r="EC142" s="282">
        <v>2</v>
      </c>
      <c r="ED142" s="282">
        <v>0.3</v>
      </c>
    </row>
    <row r="143" spans="1:134" ht="24">
      <c r="A143" s="194"/>
      <c r="B143" s="194"/>
      <c r="C143" s="194"/>
      <c r="D143" s="194">
        <v>12</v>
      </c>
      <c r="E143" s="194">
        <v>30</v>
      </c>
      <c r="F143" s="194">
        <v>3</v>
      </c>
      <c r="G143" s="194">
        <v>4</v>
      </c>
      <c r="H143" s="194" t="s">
        <v>1848</v>
      </c>
      <c r="I143" s="194" t="s">
        <v>1849</v>
      </c>
      <c r="J143" s="194"/>
      <c r="K143" s="382"/>
      <c r="BB143" s="282" t="s">
        <v>3085</v>
      </c>
      <c r="BC143" s="282">
        <v>14</v>
      </c>
      <c r="BD143" s="282">
        <v>4.5</v>
      </c>
      <c r="BE143" s="282">
        <v>3</v>
      </c>
      <c r="BF143" s="282" t="s">
        <v>643</v>
      </c>
      <c r="BG143" s="282" t="s">
        <v>2001</v>
      </c>
      <c r="EB143" s="283" t="s">
        <v>3086</v>
      </c>
      <c r="EC143" s="282">
        <v>2</v>
      </c>
      <c r="ED143" s="282">
        <v>0.3</v>
      </c>
    </row>
    <row r="144" spans="1:134">
      <c r="A144" s="194" t="s">
        <v>3087</v>
      </c>
      <c r="B144" s="194">
        <v>29</v>
      </c>
      <c r="C144" s="194">
        <v>3</v>
      </c>
      <c r="D144" s="194">
        <v>5.56</v>
      </c>
      <c r="E144" s="194">
        <v>55</v>
      </c>
      <c r="F144" s="194">
        <v>3</v>
      </c>
      <c r="G144" s="194">
        <v>3</v>
      </c>
      <c r="H144" s="194" t="s">
        <v>1848</v>
      </c>
      <c r="I144" s="194" t="s">
        <v>91</v>
      </c>
      <c r="J144" s="194"/>
      <c r="K144" s="382"/>
      <c r="BB144" s="282" t="s">
        <v>3088</v>
      </c>
      <c r="BC144" s="282">
        <v>20</v>
      </c>
      <c r="BD144" s="282">
        <v>0.9</v>
      </c>
      <c r="BE144" s="282">
        <v>4</v>
      </c>
      <c r="BF144" s="282" t="s">
        <v>643</v>
      </c>
      <c r="BG144" s="282" t="s">
        <v>2667</v>
      </c>
      <c r="EB144" s="283" t="s">
        <v>3089</v>
      </c>
      <c r="EC144" s="282">
        <v>2</v>
      </c>
      <c r="ED144" s="282">
        <v>0.3</v>
      </c>
    </row>
    <row r="145" spans="1:134">
      <c r="A145" s="194" t="s">
        <v>3090</v>
      </c>
      <c r="B145" s="194">
        <v>29</v>
      </c>
      <c r="C145" s="194">
        <v>4</v>
      </c>
      <c r="D145" s="194">
        <v>5.56</v>
      </c>
      <c r="E145" s="194">
        <v>50</v>
      </c>
      <c r="F145" s="194">
        <v>5</v>
      </c>
      <c r="G145" s="194">
        <v>3</v>
      </c>
      <c r="H145" s="194" t="s">
        <v>1848</v>
      </c>
      <c r="I145" s="194" t="s">
        <v>91</v>
      </c>
      <c r="J145" s="194"/>
      <c r="K145" s="382"/>
      <c r="BB145" s="282" t="s">
        <v>3091</v>
      </c>
      <c r="BC145" s="282">
        <v>40</v>
      </c>
      <c r="BD145" s="282">
        <v>18</v>
      </c>
      <c r="BE145" s="282">
        <v>12</v>
      </c>
      <c r="BF145" s="282" t="s">
        <v>643</v>
      </c>
      <c r="BG145" s="282" t="s">
        <v>1979</v>
      </c>
      <c r="EB145" s="283" t="s">
        <v>3092</v>
      </c>
      <c r="EC145" s="282">
        <v>2</v>
      </c>
      <c r="ED145" s="282">
        <v>0.3</v>
      </c>
    </row>
    <row r="146" spans="1:134">
      <c r="A146" s="194" t="s">
        <v>3093</v>
      </c>
      <c r="B146" s="194">
        <v>27</v>
      </c>
      <c r="C146" s="194">
        <v>3.3</v>
      </c>
      <c r="D146" s="194">
        <v>5.56</v>
      </c>
      <c r="E146" s="194">
        <v>45</v>
      </c>
      <c r="F146" s="194">
        <v>5</v>
      </c>
      <c r="G146" s="194">
        <v>2</v>
      </c>
      <c r="H146" s="194" t="s">
        <v>1848</v>
      </c>
      <c r="I146" s="194" t="s">
        <v>91</v>
      </c>
      <c r="J146" s="194"/>
      <c r="K146" s="382"/>
      <c r="BB146" s="282" t="s">
        <v>3094</v>
      </c>
      <c r="BC146" s="282">
        <v>14</v>
      </c>
      <c r="BD146" s="282">
        <v>4.5</v>
      </c>
      <c r="BE146" s="282">
        <v>3</v>
      </c>
      <c r="BF146" s="282" t="s">
        <v>643</v>
      </c>
      <c r="BG146" s="282" t="s">
        <v>2001</v>
      </c>
      <c r="EB146" s="283" t="s">
        <v>3095</v>
      </c>
      <c r="EC146" s="282">
        <v>2</v>
      </c>
      <c r="ED146" s="282">
        <v>0.3</v>
      </c>
    </row>
    <row r="147" spans="1:134" ht="24">
      <c r="A147" s="194" t="s">
        <v>1952</v>
      </c>
      <c r="B147" s="194">
        <v>27</v>
      </c>
      <c r="C147" s="194">
        <v>4</v>
      </c>
      <c r="D147" s="194" t="s">
        <v>90</v>
      </c>
      <c r="E147" s="194">
        <v>55</v>
      </c>
      <c r="F147" s="194">
        <v>5</v>
      </c>
      <c r="G147" s="194">
        <v>3</v>
      </c>
      <c r="H147" s="194" t="s">
        <v>1848</v>
      </c>
      <c r="I147" s="194" t="s">
        <v>91</v>
      </c>
      <c r="J147" s="194"/>
      <c r="K147" s="382"/>
      <c r="BB147" s="282" t="s">
        <v>1953</v>
      </c>
      <c r="BC147" s="282">
        <v>4</v>
      </c>
      <c r="BD147" s="282">
        <v>3</v>
      </c>
      <c r="BE147" s="282">
        <v>1</v>
      </c>
      <c r="BF147" s="282" t="s">
        <v>643</v>
      </c>
      <c r="BG147" s="282" t="s">
        <v>1432</v>
      </c>
      <c r="EB147" s="283" t="s">
        <v>1954</v>
      </c>
      <c r="EC147" s="282">
        <v>2</v>
      </c>
      <c r="ED147" s="282">
        <v>0.3</v>
      </c>
    </row>
    <row r="148" spans="1:134">
      <c r="A148" s="194" t="s">
        <v>1955</v>
      </c>
      <c r="B148" s="194">
        <v>27</v>
      </c>
      <c r="C148" s="194">
        <v>4</v>
      </c>
      <c r="D148" s="194">
        <v>5.56</v>
      </c>
      <c r="E148" s="194">
        <v>50</v>
      </c>
      <c r="F148" s="194">
        <v>3</v>
      </c>
      <c r="G148" s="194">
        <v>3</v>
      </c>
      <c r="H148" s="194" t="s">
        <v>1848</v>
      </c>
      <c r="I148" s="194" t="s">
        <v>91</v>
      </c>
      <c r="J148" s="194"/>
      <c r="K148" s="382"/>
      <c r="BB148" s="282" t="s">
        <v>1956</v>
      </c>
      <c r="BC148" s="282">
        <v>18</v>
      </c>
      <c r="BD148" s="282">
        <v>0.9</v>
      </c>
      <c r="BE148" s="282">
        <v>8</v>
      </c>
      <c r="BF148" s="282" t="s">
        <v>643</v>
      </c>
      <c r="BG148" s="282" t="s">
        <v>2672</v>
      </c>
      <c r="EB148" s="283" t="s">
        <v>1957</v>
      </c>
      <c r="EC148" s="282">
        <v>2</v>
      </c>
      <c r="ED148" s="282">
        <v>0.3</v>
      </c>
    </row>
    <row r="149" spans="1:134">
      <c r="A149" s="194" t="s">
        <v>1958</v>
      </c>
      <c r="B149" s="194">
        <v>37</v>
      </c>
      <c r="C149" s="194">
        <v>5</v>
      </c>
      <c r="D149" s="194">
        <v>7.62</v>
      </c>
      <c r="E149" s="194">
        <v>65</v>
      </c>
      <c r="F149" s="194">
        <v>5</v>
      </c>
      <c r="G149" s="194">
        <v>4</v>
      </c>
      <c r="H149" s="194" t="s">
        <v>1848</v>
      </c>
      <c r="I149" s="194" t="s">
        <v>1849</v>
      </c>
      <c r="J149" s="194"/>
      <c r="K149" s="382"/>
      <c r="BB149" s="282" t="s">
        <v>1959</v>
      </c>
      <c r="BC149" s="282">
        <v>20</v>
      </c>
      <c r="BD149" s="282">
        <v>6.6</v>
      </c>
      <c r="BE149" s="282">
        <v>6</v>
      </c>
      <c r="BF149" s="282" t="s">
        <v>643</v>
      </c>
      <c r="BG149" s="282" t="s">
        <v>3098</v>
      </c>
      <c r="EB149" s="283" t="s">
        <v>1960</v>
      </c>
      <c r="EC149" s="282">
        <v>2</v>
      </c>
      <c r="ED149" s="282">
        <v>0.3</v>
      </c>
    </row>
    <row r="150" spans="1:134">
      <c r="A150" s="194" t="s">
        <v>1961</v>
      </c>
      <c r="B150" s="194">
        <v>36</v>
      </c>
      <c r="C150" s="194">
        <v>5</v>
      </c>
      <c r="D150" s="194" t="s">
        <v>1962</v>
      </c>
      <c r="E150" s="194">
        <v>65</v>
      </c>
      <c r="F150" s="194">
        <v>5</v>
      </c>
      <c r="G150" s="194">
        <v>4</v>
      </c>
      <c r="H150" s="194" t="s">
        <v>1848</v>
      </c>
      <c r="I150" s="194" t="s">
        <v>1849</v>
      </c>
      <c r="J150" s="194"/>
      <c r="K150" s="382"/>
      <c r="BB150" s="282" t="s">
        <v>1963</v>
      </c>
      <c r="BC150" s="282">
        <v>20</v>
      </c>
      <c r="BD150" s="282">
        <v>0.6</v>
      </c>
      <c r="BE150" s="282">
        <v>4</v>
      </c>
      <c r="BF150" s="282" t="s">
        <v>1964</v>
      </c>
      <c r="BG150" s="282" t="s">
        <v>2667</v>
      </c>
      <c r="EB150" s="283" t="s">
        <v>1965</v>
      </c>
      <c r="EC150" s="282">
        <v>2</v>
      </c>
      <c r="ED150" s="282">
        <v>0.3</v>
      </c>
    </row>
    <row r="151" spans="1:134" ht="24">
      <c r="A151" s="194" t="s">
        <v>1966</v>
      </c>
      <c r="B151" s="194">
        <v>27</v>
      </c>
      <c r="C151" s="194">
        <v>2</v>
      </c>
      <c r="D151" s="194">
        <v>5.7</v>
      </c>
      <c r="E151" s="194">
        <v>50</v>
      </c>
      <c r="F151" s="194">
        <v>6</v>
      </c>
      <c r="G151" s="194">
        <v>3</v>
      </c>
      <c r="H151" s="194" t="s">
        <v>1848</v>
      </c>
      <c r="I151" s="194" t="s">
        <v>91</v>
      </c>
      <c r="J151" s="194"/>
      <c r="K151" s="382"/>
      <c r="BB151" s="282" t="s">
        <v>1967</v>
      </c>
      <c r="BC151" s="282">
        <v>36</v>
      </c>
      <c r="BD151" s="282">
        <v>0.6</v>
      </c>
      <c r="BE151" s="282">
        <v>8</v>
      </c>
      <c r="BF151" s="282" t="s">
        <v>1964</v>
      </c>
      <c r="BG151" s="282" t="s">
        <v>2672</v>
      </c>
      <c r="EB151" s="283" t="s">
        <v>1968</v>
      </c>
      <c r="EC151" s="282">
        <v>2</v>
      </c>
      <c r="ED151" s="282">
        <v>0.3</v>
      </c>
    </row>
    <row r="152" spans="1:134" ht="24">
      <c r="A152" s="194" t="s">
        <v>1969</v>
      </c>
      <c r="B152" s="194">
        <v>29</v>
      </c>
      <c r="C152" s="194">
        <v>4</v>
      </c>
      <c r="D152" s="194" t="s">
        <v>90</v>
      </c>
      <c r="E152" s="194">
        <v>50</v>
      </c>
      <c r="F152" s="194">
        <v>5</v>
      </c>
      <c r="G152" s="194">
        <v>3</v>
      </c>
      <c r="H152" s="194" t="s">
        <v>1848</v>
      </c>
      <c r="I152" s="194" t="s">
        <v>91</v>
      </c>
      <c r="J152" s="194"/>
      <c r="K152" s="382"/>
      <c r="BB152" s="282" t="s">
        <v>2669</v>
      </c>
      <c r="BC152" s="282">
        <v>4</v>
      </c>
      <c r="BD152" s="282">
        <v>4.4000000000000004</v>
      </c>
      <c r="BE152" s="282">
        <v>3</v>
      </c>
      <c r="BF152" s="282" t="s">
        <v>1840</v>
      </c>
      <c r="BG152" s="282" t="s">
        <v>2669</v>
      </c>
      <c r="EB152" s="283" t="s">
        <v>1970</v>
      </c>
      <c r="EC152" s="282">
        <v>2</v>
      </c>
      <c r="ED152" s="282">
        <v>0.3</v>
      </c>
    </row>
    <row r="153" spans="1:134" ht="24">
      <c r="A153" s="194" t="s">
        <v>1971</v>
      </c>
      <c r="B153" s="194">
        <v>27</v>
      </c>
      <c r="C153" s="194">
        <v>4</v>
      </c>
      <c r="D153" s="194">
        <v>7.62</v>
      </c>
      <c r="E153" s="194">
        <v>65</v>
      </c>
      <c r="F153" s="194">
        <v>3</v>
      </c>
      <c r="G153" s="194">
        <v>4</v>
      </c>
      <c r="H153" s="194" t="s">
        <v>1848</v>
      </c>
      <c r="I153" s="194" t="s">
        <v>1849</v>
      </c>
      <c r="J153" s="194"/>
      <c r="K153" s="382"/>
      <c r="BB153" s="282" t="s">
        <v>1972</v>
      </c>
      <c r="BC153" s="282">
        <v>6</v>
      </c>
      <c r="BD153" s="282">
        <v>2</v>
      </c>
      <c r="BE153" s="282">
        <v>2</v>
      </c>
      <c r="BF153" s="282" t="s">
        <v>182</v>
      </c>
      <c r="BG153" s="282" t="s">
        <v>298</v>
      </c>
      <c r="EB153" s="283" t="s">
        <v>1973</v>
      </c>
      <c r="EC153" s="282">
        <v>2</v>
      </c>
      <c r="ED153" s="282">
        <v>0.3</v>
      </c>
    </row>
    <row r="154" spans="1:134" ht="24">
      <c r="A154" s="194" t="s">
        <v>1974</v>
      </c>
      <c r="B154" s="194">
        <v>26</v>
      </c>
      <c r="C154" s="194">
        <v>4</v>
      </c>
      <c r="D154" s="194" t="s">
        <v>704</v>
      </c>
      <c r="E154" s="194">
        <v>50</v>
      </c>
      <c r="F154" s="194">
        <v>5</v>
      </c>
      <c r="G154" s="194">
        <v>3</v>
      </c>
      <c r="H154" s="194" t="s">
        <v>1848</v>
      </c>
      <c r="I154" s="194" t="s">
        <v>91</v>
      </c>
      <c r="J154" s="194"/>
      <c r="K154" s="382"/>
      <c r="BB154" s="282" t="s">
        <v>2577</v>
      </c>
      <c r="BC154" s="282">
        <v>4</v>
      </c>
      <c r="BD154" s="282">
        <v>2.4</v>
      </c>
      <c r="BE154" s="282">
        <v>1</v>
      </c>
      <c r="BF154" s="282" t="s">
        <v>182</v>
      </c>
      <c r="BG154" s="282" t="s">
        <v>1432</v>
      </c>
      <c r="EB154" s="283" t="s">
        <v>2578</v>
      </c>
      <c r="EC154" s="282">
        <v>2</v>
      </c>
      <c r="ED154" s="282">
        <v>0.3</v>
      </c>
    </row>
    <row r="155" spans="1:134">
      <c r="A155" s="194" t="s">
        <v>2579</v>
      </c>
      <c r="B155" s="194">
        <v>36</v>
      </c>
      <c r="C155" s="194">
        <v>34</v>
      </c>
      <c r="D155" s="194">
        <v>5.56</v>
      </c>
      <c r="E155" s="194">
        <v>50</v>
      </c>
      <c r="F155" s="194">
        <v>3</v>
      </c>
      <c r="G155" s="194">
        <v>3</v>
      </c>
      <c r="H155" s="194" t="s">
        <v>1848</v>
      </c>
      <c r="I155" s="194" t="s">
        <v>91</v>
      </c>
      <c r="J155" s="194"/>
      <c r="K155" s="382"/>
      <c r="BB155" s="282" t="s">
        <v>2580</v>
      </c>
      <c r="BC155" s="282">
        <v>12</v>
      </c>
      <c r="BD155" s="282">
        <v>4</v>
      </c>
      <c r="BE155" s="282">
        <v>4</v>
      </c>
      <c r="BF155" s="282" t="s">
        <v>182</v>
      </c>
      <c r="BG155" s="282" t="s">
        <v>916</v>
      </c>
      <c r="EB155" s="283" t="s">
        <v>2581</v>
      </c>
      <c r="EC155" s="282">
        <v>2</v>
      </c>
      <c r="ED155" s="282">
        <v>0.3</v>
      </c>
    </row>
    <row r="156" spans="1:134">
      <c r="A156" s="194" t="s">
        <v>2582</v>
      </c>
      <c r="B156" s="194"/>
      <c r="C156" s="194"/>
      <c r="D156" s="194" t="s">
        <v>2454</v>
      </c>
      <c r="E156" s="194">
        <v>200</v>
      </c>
      <c r="F156" s="194">
        <v>1</v>
      </c>
      <c r="G156" s="194"/>
      <c r="H156" s="194" t="s">
        <v>1848</v>
      </c>
      <c r="I156" s="194">
        <v>40</v>
      </c>
      <c r="J156" s="194"/>
      <c r="K156" s="382"/>
      <c r="BB156" s="282" t="s">
        <v>2583</v>
      </c>
      <c r="BC156" s="282">
        <v>2</v>
      </c>
      <c r="BD156" s="282">
        <v>1.4</v>
      </c>
      <c r="BE156" s="282">
        <v>1</v>
      </c>
      <c r="BF156" s="282" t="s">
        <v>182</v>
      </c>
      <c r="BG156" s="282" t="s">
        <v>3197</v>
      </c>
      <c r="EB156" s="283" t="s">
        <v>2825</v>
      </c>
      <c r="EC156" s="282">
        <v>2</v>
      </c>
      <c r="ED156" s="282">
        <v>0.3</v>
      </c>
    </row>
    <row r="157" spans="1:134">
      <c r="A157" s="194"/>
      <c r="B157" s="194"/>
      <c r="C157" s="194"/>
      <c r="D157" s="194"/>
      <c r="E157" s="194"/>
      <c r="F157" s="194"/>
      <c r="G157" s="194"/>
      <c r="H157" s="194"/>
      <c r="I157" s="194"/>
      <c r="J157" s="194"/>
      <c r="K157" s="382"/>
      <c r="BB157" s="282" t="s">
        <v>2826</v>
      </c>
      <c r="BC157" s="282">
        <v>18</v>
      </c>
      <c r="BD157" s="282">
        <v>7</v>
      </c>
      <c r="BE157" s="282">
        <v>7</v>
      </c>
      <c r="BF157" s="282" t="s">
        <v>182</v>
      </c>
      <c r="BG157" s="282" t="s">
        <v>3185</v>
      </c>
      <c r="EB157" s="283" t="s">
        <v>2827</v>
      </c>
      <c r="EC157" s="282">
        <v>2</v>
      </c>
      <c r="ED157" s="282">
        <v>0.3</v>
      </c>
    </row>
    <row r="158" spans="1:134" ht="45">
      <c r="A158" s="381" t="s">
        <v>2828</v>
      </c>
      <c r="B158" s="194" t="s">
        <v>2210</v>
      </c>
      <c r="C158" s="194" t="s">
        <v>2071</v>
      </c>
      <c r="D158" s="194" t="s">
        <v>2638</v>
      </c>
      <c r="E158" s="194"/>
      <c r="F158" s="194"/>
      <c r="G158" s="194"/>
      <c r="H158" s="194"/>
      <c r="I158" s="194"/>
      <c r="J158" s="194"/>
      <c r="K158" s="382"/>
      <c r="BB158" s="282" t="s">
        <v>2829</v>
      </c>
      <c r="BC158" s="282">
        <v>8</v>
      </c>
      <c r="BD158" s="282">
        <v>1</v>
      </c>
      <c r="BE158" s="282">
        <v>3</v>
      </c>
      <c r="BF158" s="282" t="s">
        <v>182</v>
      </c>
      <c r="BG158" s="282" t="s">
        <v>1980</v>
      </c>
      <c r="EB158" s="283" t="s">
        <v>2830</v>
      </c>
      <c r="EC158" s="282">
        <v>2</v>
      </c>
      <c r="ED158" s="282">
        <v>0.3</v>
      </c>
    </row>
    <row r="159" spans="1:134" ht="24">
      <c r="A159" s="194" t="s">
        <v>2472</v>
      </c>
      <c r="B159" s="194">
        <v>1</v>
      </c>
      <c r="C159" s="194">
        <v>0.5</v>
      </c>
      <c r="D159" s="194">
        <v>25</v>
      </c>
      <c r="E159" s="194"/>
      <c r="F159" s="194"/>
      <c r="G159" s="194"/>
      <c r="H159" s="194"/>
      <c r="I159" s="194"/>
      <c r="J159" s="194"/>
      <c r="K159" s="382"/>
      <c r="BB159" s="282" t="s">
        <v>2831</v>
      </c>
      <c r="BC159" s="282">
        <v>16</v>
      </c>
      <c r="BD159" s="282">
        <v>6</v>
      </c>
      <c r="BE159" s="282">
        <v>5</v>
      </c>
      <c r="BF159" s="282" t="s">
        <v>182</v>
      </c>
      <c r="BG159" s="282" t="s">
        <v>74</v>
      </c>
      <c r="EB159" s="283" t="s">
        <v>2832</v>
      </c>
      <c r="EC159" s="282">
        <v>2</v>
      </c>
      <c r="ED159" s="282">
        <v>0.3</v>
      </c>
    </row>
    <row r="160" spans="1:134" ht="25.5">
      <c r="A160" s="194" t="s">
        <v>2473</v>
      </c>
      <c r="B160" s="194">
        <v>1</v>
      </c>
      <c r="C160" s="194">
        <v>1</v>
      </c>
      <c r="D160" s="194" t="s">
        <v>962</v>
      </c>
      <c r="E160" s="194"/>
      <c r="F160" s="194"/>
      <c r="G160" s="194"/>
      <c r="H160" s="194"/>
      <c r="I160" s="194"/>
      <c r="J160" s="194"/>
      <c r="K160" s="382"/>
      <c r="BB160" s="282" t="s">
        <v>963</v>
      </c>
      <c r="BC160" s="282">
        <v>30</v>
      </c>
      <c r="BD160" s="282">
        <v>1.2</v>
      </c>
      <c r="BE160" s="282">
        <v>4</v>
      </c>
      <c r="BF160" s="282" t="s">
        <v>3261</v>
      </c>
      <c r="BG160" s="282" t="s">
        <v>2667</v>
      </c>
      <c r="EB160" s="283" t="s">
        <v>964</v>
      </c>
      <c r="EC160" s="282">
        <v>2</v>
      </c>
      <c r="ED160" s="282">
        <v>0.3</v>
      </c>
    </row>
    <row r="161" spans="1:134" ht="25.5">
      <c r="A161" s="194" t="s">
        <v>2474</v>
      </c>
      <c r="B161" s="194">
        <v>1</v>
      </c>
      <c r="C161" s="194">
        <v>0.5</v>
      </c>
      <c r="D161" s="194" t="s">
        <v>1053</v>
      </c>
      <c r="E161" s="194"/>
      <c r="F161" s="194"/>
      <c r="G161" s="194"/>
      <c r="H161" s="194"/>
      <c r="I161" s="194"/>
      <c r="J161" s="194"/>
      <c r="K161" s="382"/>
      <c r="BB161" s="282" t="s">
        <v>1054</v>
      </c>
      <c r="BC161" s="282">
        <v>14</v>
      </c>
      <c r="BD161" s="282">
        <v>3</v>
      </c>
      <c r="BE161" s="282">
        <v>3</v>
      </c>
      <c r="BF161" s="282" t="s">
        <v>182</v>
      </c>
      <c r="BG161" s="282" t="s">
        <v>2001</v>
      </c>
      <c r="EB161" s="283" t="s">
        <v>1055</v>
      </c>
      <c r="EC161" s="282">
        <v>2</v>
      </c>
      <c r="ED161" s="282">
        <v>0.3</v>
      </c>
    </row>
    <row r="162" spans="1:134" ht="25.5">
      <c r="A162" s="194" t="s">
        <v>2475</v>
      </c>
      <c r="B162" s="194">
        <v>1</v>
      </c>
      <c r="C162" s="194">
        <v>1</v>
      </c>
      <c r="D162" s="194" t="s">
        <v>1056</v>
      </c>
      <c r="E162" s="194"/>
      <c r="F162" s="194"/>
      <c r="G162" s="194"/>
      <c r="H162" s="194"/>
      <c r="I162" s="194"/>
      <c r="J162" s="194"/>
      <c r="K162" s="382"/>
      <c r="BB162" s="282" t="s">
        <v>1057</v>
      </c>
      <c r="BC162" s="282">
        <v>7</v>
      </c>
      <c r="BD162" s="282">
        <v>3</v>
      </c>
      <c r="BE162" s="282">
        <v>3</v>
      </c>
      <c r="BF162" s="282" t="s">
        <v>1840</v>
      </c>
      <c r="BG162" s="282" t="s">
        <v>2001</v>
      </c>
      <c r="EB162" s="283" t="s">
        <v>1058</v>
      </c>
      <c r="EC162" s="282">
        <v>2</v>
      </c>
      <c r="ED162" s="282">
        <v>0.3</v>
      </c>
    </row>
    <row r="163" spans="1:134" ht="38.25">
      <c r="A163" s="194" t="s">
        <v>2476</v>
      </c>
      <c r="B163" s="194">
        <v>1</v>
      </c>
      <c r="C163" s="194">
        <v>0.5</v>
      </c>
      <c r="D163" s="194" t="s">
        <v>1562</v>
      </c>
      <c r="E163" s="194"/>
      <c r="F163" s="194"/>
      <c r="G163" s="194"/>
      <c r="H163" s="194"/>
      <c r="I163" s="194"/>
      <c r="J163" s="194"/>
      <c r="K163" s="382"/>
      <c r="BB163" s="282" t="s">
        <v>1563</v>
      </c>
      <c r="BC163" s="282">
        <v>5</v>
      </c>
      <c r="BD163" s="282">
        <v>1</v>
      </c>
      <c r="BE163" s="282">
        <v>4</v>
      </c>
      <c r="BF163" s="282" t="s">
        <v>3224</v>
      </c>
      <c r="BG163" s="282" t="s">
        <v>96</v>
      </c>
      <c r="EB163" s="283" t="s">
        <v>1564</v>
      </c>
      <c r="EC163" s="282">
        <v>2</v>
      </c>
      <c r="ED163" s="282">
        <v>0.3</v>
      </c>
    </row>
    <row r="164" spans="1:134" ht="38.25">
      <c r="A164" s="194" t="s">
        <v>2477</v>
      </c>
      <c r="B164" s="194">
        <v>1</v>
      </c>
      <c r="C164" s="194">
        <v>0.5</v>
      </c>
      <c r="D164" s="194" t="s">
        <v>1565</v>
      </c>
      <c r="E164" s="194"/>
      <c r="F164" s="194"/>
      <c r="G164" s="194"/>
      <c r="H164" s="194"/>
      <c r="I164" s="194"/>
      <c r="J164" s="194"/>
      <c r="K164" s="382"/>
      <c r="BB164" s="282" t="s">
        <v>1566</v>
      </c>
      <c r="BC164" s="282">
        <v>21</v>
      </c>
      <c r="BD164" s="282">
        <v>9</v>
      </c>
      <c r="BE164" s="282">
        <v>3</v>
      </c>
      <c r="BF164" s="282" t="s">
        <v>3517</v>
      </c>
      <c r="BG164" s="282" t="s">
        <v>2001</v>
      </c>
      <c r="EB164" s="283" t="s">
        <v>1567</v>
      </c>
      <c r="EC164" s="282">
        <v>2</v>
      </c>
      <c r="ED164" s="282">
        <v>0.3</v>
      </c>
    </row>
    <row r="165" spans="1:134" ht="24">
      <c r="A165" s="194" t="s">
        <v>2478</v>
      </c>
      <c r="B165" s="194">
        <v>1</v>
      </c>
      <c r="C165" s="194">
        <v>1</v>
      </c>
      <c r="D165" s="194" t="s">
        <v>1568</v>
      </c>
      <c r="E165" s="194"/>
      <c r="F165" s="194"/>
      <c r="G165" s="194"/>
      <c r="H165" s="194"/>
      <c r="I165" s="194"/>
      <c r="J165" s="194"/>
      <c r="K165" s="382"/>
      <c r="BB165" s="282" t="s">
        <v>1569</v>
      </c>
      <c r="BC165" s="282">
        <v>1000</v>
      </c>
      <c r="BD165" s="282">
        <v>60</v>
      </c>
      <c r="BE165" s="282">
        <v>12</v>
      </c>
      <c r="BF165" s="282" t="s">
        <v>1332</v>
      </c>
      <c r="BG165" s="282" t="s">
        <v>1979</v>
      </c>
      <c r="EB165" s="283" t="s">
        <v>1570</v>
      </c>
      <c r="EC165" s="282">
        <v>2</v>
      </c>
      <c r="ED165" s="282">
        <v>0.3</v>
      </c>
    </row>
    <row r="166" spans="1:134">
      <c r="A166" s="194" t="s">
        <v>2479</v>
      </c>
      <c r="B166" s="194">
        <v>1</v>
      </c>
      <c r="C166" s="194">
        <v>3</v>
      </c>
      <c r="D166" s="194" t="s">
        <v>1571</v>
      </c>
      <c r="E166" s="194"/>
      <c r="F166" s="194"/>
      <c r="G166" s="194"/>
      <c r="H166" s="194"/>
      <c r="I166" s="194"/>
      <c r="J166" s="194"/>
      <c r="K166" s="382"/>
      <c r="BB166" s="282" t="s">
        <v>1572</v>
      </c>
      <c r="BC166" s="282">
        <v>500</v>
      </c>
      <c r="BD166" s="282">
        <v>60</v>
      </c>
      <c r="BF166" s="282" t="s">
        <v>1332</v>
      </c>
      <c r="BG166" s="282" t="s">
        <v>1979</v>
      </c>
      <c r="EB166" s="283" t="s">
        <v>1573</v>
      </c>
      <c r="EC166" s="282">
        <v>2</v>
      </c>
      <c r="ED166" s="282">
        <v>0.3</v>
      </c>
    </row>
    <row r="167" spans="1:134" ht="25.5">
      <c r="A167" s="194" t="s">
        <v>252</v>
      </c>
      <c r="B167" s="194">
        <v>1</v>
      </c>
      <c r="C167" s="194">
        <v>14</v>
      </c>
      <c r="D167" s="194" t="s">
        <v>1574</v>
      </c>
      <c r="E167" s="194"/>
      <c r="F167" s="194"/>
      <c r="G167" s="194"/>
      <c r="H167" s="194"/>
      <c r="I167" s="194"/>
      <c r="J167" s="194"/>
      <c r="K167" s="382"/>
      <c r="BB167" s="282" t="s">
        <v>1575</v>
      </c>
      <c r="BC167" s="282">
        <v>180</v>
      </c>
      <c r="BD167" s="282">
        <v>2.4</v>
      </c>
      <c r="BE167" s="282">
        <v>8</v>
      </c>
      <c r="BF167" s="282" t="s">
        <v>3517</v>
      </c>
      <c r="BG167" s="282" t="s">
        <v>2672</v>
      </c>
      <c r="EB167" s="283" t="s">
        <v>1576</v>
      </c>
      <c r="EC167" s="282">
        <v>2</v>
      </c>
      <c r="ED167" s="282">
        <v>0.3</v>
      </c>
    </row>
    <row r="168" spans="1:134" ht="25.5">
      <c r="A168" s="194" t="s">
        <v>253</v>
      </c>
      <c r="B168" s="194">
        <v>1</v>
      </c>
      <c r="C168" s="194">
        <v>4</v>
      </c>
      <c r="D168" s="194" t="s">
        <v>2438</v>
      </c>
      <c r="E168" s="194"/>
      <c r="F168" s="194"/>
      <c r="G168" s="194"/>
      <c r="H168" s="194"/>
      <c r="I168" s="194"/>
      <c r="J168" s="194"/>
      <c r="K168" s="382"/>
      <c r="BB168" s="282" t="s">
        <v>1429</v>
      </c>
      <c r="BC168" s="282">
        <v>25</v>
      </c>
      <c r="BD168" s="282">
        <v>7</v>
      </c>
      <c r="BE168" s="282">
        <v>1</v>
      </c>
      <c r="BF168" s="282" t="s">
        <v>1332</v>
      </c>
      <c r="BG168" s="282" t="s">
        <v>1432</v>
      </c>
      <c r="EB168" s="283" t="s">
        <v>1430</v>
      </c>
      <c r="EC168" s="282">
        <v>2</v>
      </c>
      <c r="ED168" s="282">
        <v>0.3</v>
      </c>
    </row>
    <row r="169" spans="1:134" ht="76.5">
      <c r="A169" s="194" t="s">
        <v>254</v>
      </c>
      <c r="B169" s="194">
        <v>1</v>
      </c>
      <c r="C169" s="194">
        <v>2</v>
      </c>
      <c r="D169" s="194" t="s">
        <v>1431</v>
      </c>
      <c r="E169" s="194"/>
      <c r="F169" s="194"/>
      <c r="G169" s="194"/>
      <c r="H169" s="194"/>
      <c r="I169" s="194"/>
      <c r="J169" s="194"/>
      <c r="K169" s="382"/>
      <c r="BB169" s="282" t="s">
        <v>191</v>
      </c>
      <c r="BC169" s="282">
        <v>2</v>
      </c>
      <c r="BD169" s="282">
        <v>1</v>
      </c>
      <c r="BE169" s="282">
        <v>1</v>
      </c>
      <c r="BF169" s="282" t="s">
        <v>1285</v>
      </c>
      <c r="BG169" s="282" t="s">
        <v>2439</v>
      </c>
      <c r="EB169" s="283" t="s">
        <v>2440</v>
      </c>
      <c r="EC169" s="282">
        <v>2</v>
      </c>
      <c r="ED169" s="282">
        <v>0.3</v>
      </c>
    </row>
    <row r="170" spans="1:134" ht="38.25">
      <c r="A170" s="194" t="s">
        <v>255</v>
      </c>
      <c r="B170" s="194">
        <v>1</v>
      </c>
      <c r="C170" s="194">
        <v>2</v>
      </c>
      <c r="D170" s="194" t="s">
        <v>2441</v>
      </c>
      <c r="E170" s="194"/>
      <c r="F170" s="194"/>
      <c r="G170" s="194"/>
      <c r="H170" s="194"/>
      <c r="I170" s="194"/>
      <c r="J170" s="194"/>
      <c r="K170" s="382"/>
      <c r="BB170" s="282" t="s">
        <v>2442</v>
      </c>
      <c r="BC170" s="282">
        <v>30</v>
      </c>
      <c r="BD170" s="282">
        <v>2.4</v>
      </c>
      <c r="BE170" s="282">
        <v>4</v>
      </c>
      <c r="BF170" s="282" t="s">
        <v>3517</v>
      </c>
      <c r="BG170" s="282" t="s">
        <v>2667</v>
      </c>
      <c r="EB170" s="283" t="s">
        <v>2443</v>
      </c>
      <c r="EC170" s="282">
        <v>2</v>
      </c>
      <c r="ED170" s="282">
        <v>0.3</v>
      </c>
    </row>
    <row r="171" spans="1:134" ht="76.5">
      <c r="A171" s="194" t="s">
        <v>256</v>
      </c>
      <c r="B171" s="194">
        <v>1.5</v>
      </c>
      <c r="C171" s="194">
        <v>2</v>
      </c>
      <c r="D171" s="194" t="s">
        <v>2444</v>
      </c>
      <c r="E171" s="194"/>
      <c r="F171" s="194"/>
      <c r="G171" s="194"/>
      <c r="H171" s="194"/>
      <c r="I171" s="194"/>
      <c r="J171" s="194"/>
      <c r="K171" s="382"/>
      <c r="BB171" s="282" t="s">
        <v>2445</v>
      </c>
      <c r="BC171" s="282">
        <v>36</v>
      </c>
      <c r="BD171" s="282">
        <v>2.4</v>
      </c>
      <c r="BE171" s="282">
        <v>4</v>
      </c>
      <c r="BF171" s="282" t="s">
        <v>3517</v>
      </c>
      <c r="BG171" s="282" t="s">
        <v>2667</v>
      </c>
      <c r="EB171" s="283" t="s">
        <v>2446</v>
      </c>
      <c r="EC171" s="282">
        <v>2</v>
      </c>
      <c r="ED171" s="282">
        <v>0.3</v>
      </c>
    </row>
    <row r="172" spans="1:134">
      <c r="A172" s="194" t="s">
        <v>2447</v>
      </c>
      <c r="B172" s="194">
        <v>0.4</v>
      </c>
      <c r="C172" s="194">
        <v>5</v>
      </c>
      <c r="D172" s="194" t="s">
        <v>2448</v>
      </c>
      <c r="E172" s="194"/>
      <c r="F172" s="194"/>
      <c r="G172" s="194"/>
      <c r="H172" s="194"/>
      <c r="I172" s="194"/>
      <c r="J172" s="194"/>
      <c r="K172" s="382"/>
      <c r="BB172" s="282" t="s">
        <v>2449</v>
      </c>
      <c r="BC172" s="282">
        <v>10</v>
      </c>
      <c r="BD172" s="282">
        <v>0.6</v>
      </c>
      <c r="BE172" s="282">
        <v>4</v>
      </c>
      <c r="BF172" s="282" t="s">
        <v>1840</v>
      </c>
      <c r="BG172" s="282" t="s">
        <v>2667</v>
      </c>
      <c r="EB172" s="283" t="s">
        <v>2450</v>
      </c>
      <c r="EC172" s="282">
        <v>2</v>
      </c>
      <c r="ED172" s="282">
        <v>0.3</v>
      </c>
    </row>
    <row r="173" spans="1:134" ht="25.5">
      <c r="A173" s="194" t="s">
        <v>2451</v>
      </c>
      <c r="B173" s="194">
        <v>0.4</v>
      </c>
      <c r="C173" s="194">
        <v>18</v>
      </c>
      <c r="D173" s="194" t="s">
        <v>2942</v>
      </c>
      <c r="E173" s="194"/>
      <c r="F173" s="194"/>
      <c r="G173" s="194"/>
      <c r="H173" s="194"/>
      <c r="I173" s="194"/>
      <c r="J173" s="194"/>
      <c r="K173" s="382"/>
      <c r="BB173" s="282" t="s">
        <v>2943</v>
      </c>
      <c r="BC173" s="282">
        <v>20</v>
      </c>
      <c r="BD173" s="282">
        <v>4.4000000000000004</v>
      </c>
      <c r="BE173" s="282">
        <v>6</v>
      </c>
      <c r="BF173" s="282" t="s">
        <v>1638</v>
      </c>
      <c r="BG173" s="282" t="s">
        <v>3098</v>
      </c>
      <c r="EB173" s="283" t="s">
        <v>2944</v>
      </c>
    </row>
    <row r="174" spans="1:134">
      <c r="A174" s="194"/>
      <c r="B174" s="194"/>
      <c r="C174" s="194"/>
      <c r="D174" s="194"/>
      <c r="E174" s="194"/>
      <c r="F174" s="194"/>
      <c r="G174" s="194"/>
      <c r="H174" s="194"/>
      <c r="I174" s="194"/>
      <c r="J174" s="194"/>
      <c r="K174" s="382"/>
      <c r="BB174" s="282" t="s">
        <v>2945</v>
      </c>
      <c r="BC174" s="282">
        <v>6</v>
      </c>
      <c r="BD174" s="282">
        <v>2</v>
      </c>
      <c r="BE174" s="282">
        <v>2</v>
      </c>
      <c r="BF174" s="282" t="s">
        <v>1638</v>
      </c>
      <c r="BG174" s="282" t="s">
        <v>298</v>
      </c>
      <c r="EB174" s="283" t="s">
        <v>2946</v>
      </c>
      <c r="EC174" s="282">
        <v>2</v>
      </c>
      <c r="ED174" s="282">
        <v>0.3</v>
      </c>
    </row>
    <row r="175" spans="1:134" ht="67.5">
      <c r="A175" s="418" t="s">
        <v>2947</v>
      </c>
      <c r="B175" s="19" t="s">
        <v>2210</v>
      </c>
      <c r="C175" s="19" t="s">
        <v>2071</v>
      </c>
      <c r="D175" s="19" t="s">
        <v>582</v>
      </c>
      <c r="E175" s="19" t="s">
        <v>458</v>
      </c>
      <c r="F175" s="19" t="s">
        <v>2211</v>
      </c>
      <c r="G175" s="19" t="s">
        <v>460</v>
      </c>
      <c r="H175" s="19" t="s">
        <v>2638</v>
      </c>
      <c r="I175" s="194"/>
      <c r="J175" s="194"/>
      <c r="K175" s="382"/>
      <c r="BB175" s="282" t="s">
        <v>2948</v>
      </c>
      <c r="BC175" s="282">
        <v>14</v>
      </c>
      <c r="BD175" s="282">
        <v>3</v>
      </c>
      <c r="BE175" s="282">
        <v>3</v>
      </c>
      <c r="BF175" s="282" t="s">
        <v>1638</v>
      </c>
      <c r="BG175" s="282" t="s">
        <v>2001</v>
      </c>
      <c r="EB175" s="283" t="s">
        <v>2949</v>
      </c>
      <c r="EC175" s="282">
        <v>2</v>
      </c>
      <c r="ED175" s="282">
        <v>0.3</v>
      </c>
    </row>
    <row r="176" spans="1:134">
      <c r="A176" s="194" t="s">
        <v>2950</v>
      </c>
      <c r="B176" s="194">
        <v>150</v>
      </c>
      <c r="C176" s="194">
        <v>10</v>
      </c>
      <c r="D176" s="194" t="s">
        <v>2951</v>
      </c>
      <c r="E176" s="194">
        <v>100</v>
      </c>
      <c r="F176" s="194">
        <v>1</v>
      </c>
      <c r="G176" s="194" t="s">
        <v>2975</v>
      </c>
      <c r="H176" s="194" t="s">
        <v>2952</v>
      </c>
      <c r="I176" s="194"/>
      <c r="J176" s="194"/>
      <c r="K176" s="382"/>
      <c r="BB176" s="282" t="s">
        <v>2953</v>
      </c>
      <c r="BC176" s="282">
        <v>12</v>
      </c>
      <c r="BD176" s="282">
        <v>4</v>
      </c>
      <c r="BE176" s="282">
        <v>4</v>
      </c>
      <c r="BF176" s="282" t="s">
        <v>1638</v>
      </c>
      <c r="BG176" s="282" t="s">
        <v>916</v>
      </c>
      <c r="EB176" s="283" t="s">
        <v>2954</v>
      </c>
      <c r="EC176" s="282">
        <v>2</v>
      </c>
      <c r="ED176" s="282">
        <v>0.3</v>
      </c>
    </row>
    <row r="177" spans="1:134">
      <c r="A177" s="194" t="s">
        <v>2955</v>
      </c>
      <c r="B177" s="194">
        <v>115</v>
      </c>
      <c r="C177" s="194">
        <v>40</v>
      </c>
      <c r="D177" s="194" t="s">
        <v>2956</v>
      </c>
      <c r="E177" s="194">
        <v>100</v>
      </c>
      <c r="F177" s="194">
        <v>5</v>
      </c>
      <c r="G177" s="194" t="s">
        <v>2975</v>
      </c>
      <c r="H177" s="194">
        <v>60</v>
      </c>
      <c r="I177" s="194"/>
      <c r="J177" s="194"/>
      <c r="K177" s="382"/>
      <c r="BB177" s="282" t="s">
        <v>1938</v>
      </c>
      <c r="BC177" s="282">
        <v>20</v>
      </c>
      <c r="BD177" s="282">
        <v>2.4</v>
      </c>
      <c r="BE177" s="282">
        <v>4</v>
      </c>
      <c r="BF177" s="282" t="s">
        <v>1638</v>
      </c>
      <c r="BG177" s="282" t="s">
        <v>2667</v>
      </c>
      <c r="EB177" s="283" t="s">
        <v>1939</v>
      </c>
      <c r="EC177" s="282">
        <v>2</v>
      </c>
      <c r="ED177" s="282">
        <v>0.3</v>
      </c>
    </row>
    <row r="178" spans="1:134">
      <c r="A178" s="194" t="s">
        <v>1940</v>
      </c>
      <c r="B178" s="194">
        <v>115</v>
      </c>
      <c r="C178" s="194">
        <v>1.4</v>
      </c>
      <c r="D178" s="194" t="s">
        <v>2956</v>
      </c>
      <c r="E178" s="194">
        <v>100</v>
      </c>
      <c r="F178" s="194">
        <v>1</v>
      </c>
      <c r="G178" s="194" t="s">
        <v>2975</v>
      </c>
      <c r="H178" s="194">
        <v>60</v>
      </c>
      <c r="I178" s="194"/>
      <c r="J178" s="194"/>
      <c r="K178" s="382"/>
      <c r="BB178" s="282" t="s">
        <v>1941</v>
      </c>
      <c r="BC178" s="282">
        <v>36</v>
      </c>
      <c r="BD178" s="282">
        <v>0.6</v>
      </c>
      <c r="BE178" s="282">
        <v>8</v>
      </c>
      <c r="BF178" s="282" t="s">
        <v>1638</v>
      </c>
      <c r="BG178" s="282" t="s">
        <v>2672</v>
      </c>
      <c r="EB178" s="283" t="s">
        <v>1942</v>
      </c>
      <c r="EC178" s="282">
        <v>2</v>
      </c>
      <c r="ED178" s="282">
        <v>0.3</v>
      </c>
    </row>
    <row r="179" spans="1:134" ht="51">
      <c r="A179" s="194" t="s">
        <v>1943</v>
      </c>
      <c r="B179" s="194">
        <v>119</v>
      </c>
      <c r="C179" s="194">
        <v>20</v>
      </c>
      <c r="D179" s="194" t="s">
        <v>1944</v>
      </c>
      <c r="E179" s="194" t="s">
        <v>1945</v>
      </c>
      <c r="F179" s="194">
        <v>1</v>
      </c>
      <c r="G179" s="194" t="s">
        <v>2975</v>
      </c>
      <c r="H179" s="194" t="s">
        <v>1946</v>
      </c>
      <c r="I179" s="194"/>
      <c r="J179" s="194" t="s">
        <v>1947</v>
      </c>
      <c r="K179" s="382"/>
      <c r="BB179" s="282" t="s">
        <v>1948</v>
      </c>
      <c r="BC179" s="282">
        <v>5</v>
      </c>
      <c r="BD179" s="282">
        <v>1</v>
      </c>
      <c r="BE179" s="282">
        <v>4</v>
      </c>
      <c r="BF179" s="282" t="s">
        <v>3224</v>
      </c>
      <c r="BG179" s="282" t="s">
        <v>96</v>
      </c>
      <c r="EB179" s="283" t="s">
        <v>1949</v>
      </c>
      <c r="EC179" s="282">
        <v>2</v>
      </c>
      <c r="ED179" s="282">
        <v>0.3</v>
      </c>
    </row>
    <row r="180" spans="1:134">
      <c r="A180" s="194" t="s">
        <v>1599</v>
      </c>
      <c r="B180" s="194">
        <v>500</v>
      </c>
      <c r="C180" s="194">
        <v>18</v>
      </c>
      <c r="D180" s="194" t="s">
        <v>1600</v>
      </c>
      <c r="E180" s="194">
        <v>150</v>
      </c>
      <c r="F180" s="194">
        <v>5</v>
      </c>
      <c r="G180" s="194" t="s">
        <v>2975</v>
      </c>
      <c r="H180" s="194">
        <v>50</v>
      </c>
      <c r="I180" s="194"/>
      <c r="J180" s="194"/>
      <c r="K180" s="382"/>
      <c r="BB180" s="282" t="s">
        <v>1601</v>
      </c>
      <c r="BC180" s="282">
        <v>9</v>
      </c>
      <c r="BD180" s="282">
        <v>7</v>
      </c>
      <c r="BE180" s="282">
        <v>7</v>
      </c>
      <c r="BF180" s="282" t="s">
        <v>1638</v>
      </c>
      <c r="BG180" s="282" t="s">
        <v>3185</v>
      </c>
      <c r="EB180" s="283" t="s">
        <v>1602</v>
      </c>
      <c r="EC180" s="282">
        <v>2</v>
      </c>
      <c r="ED180" s="282">
        <v>0.3</v>
      </c>
    </row>
    <row r="181" spans="1:134" ht="51">
      <c r="A181" s="194" t="s">
        <v>1603</v>
      </c>
      <c r="B181" s="194">
        <v>24</v>
      </c>
      <c r="C181" s="194">
        <v>9</v>
      </c>
      <c r="D181" s="194" t="s">
        <v>1604</v>
      </c>
      <c r="E181" s="194" t="s">
        <v>711</v>
      </c>
      <c r="F181" s="194">
        <v>1</v>
      </c>
      <c r="G181" s="194" t="s">
        <v>2975</v>
      </c>
      <c r="H181" s="194" t="s">
        <v>1946</v>
      </c>
      <c r="I181" s="194"/>
      <c r="J181" s="194" t="s">
        <v>1947</v>
      </c>
      <c r="K181" s="382"/>
      <c r="EB181" s="283" t="s">
        <v>712</v>
      </c>
    </row>
    <row r="182" spans="1:134">
      <c r="A182" s="194" t="s">
        <v>713</v>
      </c>
      <c r="B182" s="194">
        <v>24</v>
      </c>
      <c r="C182" s="194">
        <v>35</v>
      </c>
      <c r="D182" s="194" t="s">
        <v>714</v>
      </c>
      <c r="E182" s="194">
        <v>1</v>
      </c>
      <c r="F182" s="194">
        <v>2</v>
      </c>
      <c r="G182" s="194" t="s">
        <v>1848</v>
      </c>
      <c r="H182" s="194" t="s">
        <v>1465</v>
      </c>
      <c r="I182" s="194"/>
      <c r="J182" s="194" t="s">
        <v>1947</v>
      </c>
      <c r="K182" s="382"/>
      <c r="EB182" s="283" t="s">
        <v>1466</v>
      </c>
      <c r="EC182" s="282">
        <v>2</v>
      </c>
      <c r="ED182" s="282">
        <v>0.3</v>
      </c>
    </row>
    <row r="183" spans="1:134" ht="51">
      <c r="A183" s="194" t="s">
        <v>1467</v>
      </c>
      <c r="B183" s="194">
        <v>36</v>
      </c>
      <c r="C183" s="194">
        <v>35</v>
      </c>
      <c r="D183" s="194" t="s">
        <v>1944</v>
      </c>
      <c r="E183" s="194" t="s">
        <v>1945</v>
      </c>
      <c r="F183" s="194">
        <v>1</v>
      </c>
      <c r="G183" s="194" t="s">
        <v>2975</v>
      </c>
      <c r="H183" s="194" t="s">
        <v>1946</v>
      </c>
      <c r="I183" s="194"/>
      <c r="J183" s="194" t="s">
        <v>1947</v>
      </c>
      <c r="K183" s="382"/>
      <c r="EB183" s="283" t="s">
        <v>1468</v>
      </c>
      <c r="EC183" s="282">
        <v>2</v>
      </c>
      <c r="ED183" s="282">
        <v>0.3</v>
      </c>
    </row>
    <row r="184" spans="1:134">
      <c r="A184" s="194" t="s">
        <v>1469</v>
      </c>
      <c r="B184" s="194">
        <v>110</v>
      </c>
      <c r="C184" s="194">
        <v>6</v>
      </c>
      <c r="D184" s="194" t="s">
        <v>1470</v>
      </c>
      <c r="E184" s="194">
        <v>75</v>
      </c>
      <c r="F184" s="194">
        <v>1</v>
      </c>
      <c r="G184" s="194" t="s">
        <v>2975</v>
      </c>
      <c r="H184" s="194" t="s">
        <v>2978</v>
      </c>
      <c r="I184" s="194"/>
      <c r="J184" s="194"/>
      <c r="K184" s="382"/>
      <c r="EB184" s="283" t="s">
        <v>2979</v>
      </c>
      <c r="EC184" s="282">
        <v>2</v>
      </c>
      <c r="ED184" s="282">
        <v>0.3</v>
      </c>
    </row>
    <row r="185" spans="1:134">
      <c r="A185" s="194" t="s">
        <v>2980</v>
      </c>
      <c r="B185" s="194">
        <v>120</v>
      </c>
      <c r="C185" s="194">
        <v>2</v>
      </c>
      <c r="D185" s="194" t="s">
        <v>1470</v>
      </c>
      <c r="E185" s="194">
        <v>50</v>
      </c>
      <c r="F185" s="194">
        <v>1</v>
      </c>
      <c r="G185" s="194" t="s">
        <v>2975</v>
      </c>
      <c r="H185" s="194" t="s">
        <v>2952</v>
      </c>
      <c r="I185" s="194"/>
      <c r="J185" s="194"/>
      <c r="K185" s="382"/>
      <c r="EB185" s="283" t="s">
        <v>2981</v>
      </c>
      <c r="EC185" s="282">
        <v>2</v>
      </c>
      <c r="ED185" s="282">
        <v>0.3</v>
      </c>
    </row>
    <row r="186" spans="1:134" ht="24">
      <c r="A186" s="194" t="s">
        <v>2982</v>
      </c>
      <c r="B186" s="194">
        <v>150</v>
      </c>
      <c r="C186" s="194">
        <v>6</v>
      </c>
      <c r="D186" s="194" t="s">
        <v>2983</v>
      </c>
      <c r="E186" s="194">
        <v>100</v>
      </c>
      <c r="F186" s="194">
        <v>1</v>
      </c>
      <c r="G186" s="194" t="s">
        <v>2975</v>
      </c>
      <c r="H186" s="194" t="s">
        <v>2952</v>
      </c>
      <c r="I186" s="194"/>
      <c r="J186" s="194"/>
      <c r="K186" s="382"/>
      <c r="EB186" s="283" t="s">
        <v>2984</v>
      </c>
      <c r="EC186" s="282">
        <v>2</v>
      </c>
      <c r="ED186" s="282">
        <v>0.3</v>
      </c>
    </row>
    <row r="187" spans="1:134">
      <c r="A187" s="194" t="s">
        <v>2985</v>
      </c>
      <c r="B187" s="194">
        <v>125</v>
      </c>
      <c r="C187" s="194">
        <v>9</v>
      </c>
      <c r="D187" s="194" t="s">
        <v>2956</v>
      </c>
      <c r="E187" s="194">
        <v>100</v>
      </c>
      <c r="F187" s="194">
        <v>5</v>
      </c>
      <c r="G187" s="194" t="s">
        <v>2975</v>
      </c>
      <c r="H187" s="194">
        <v>60</v>
      </c>
      <c r="I187" s="194"/>
      <c r="J187" s="194"/>
      <c r="K187" s="382"/>
      <c r="EB187" s="283" t="s">
        <v>2986</v>
      </c>
      <c r="EC187" s="282">
        <v>2</v>
      </c>
      <c r="ED187" s="282">
        <v>0.3</v>
      </c>
    </row>
    <row r="188" spans="1:134" ht="39.75" customHeight="1">
      <c r="A188" s="194" t="s">
        <v>2987</v>
      </c>
      <c r="B188" s="194">
        <v>110</v>
      </c>
      <c r="C188" s="194">
        <v>3</v>
      </c>
      <c r="D188" s="194" t="s">
        <v>1470</v>
      </c>
      <c r="E188" s="194">
        <v>30</v>
      </c>
      <c r="F188" s="194">
        <v>1</v>
      </c>
      <c r="G188" s="194" t="s">
        <v>2975</v>
      </c>
      <c r="H188" s="194" t="s">
        <v>2952</v>
      </c>
      <c r="I188" s="194"/>
      <c r="J188" s="194"/>
      <c r="K188" s="382"/>
      <c r="EB188" s="283" t="s">
        <v>2988</v>
      </c>
      <c r="EC188" s="282">
        <v>2</v>
      </c>
      <c r="ED188" s="282">
        <v>0.3</v>
      </c>
    </row>
    <row r="189" spans="1:134">
      <c r="A189" s="194" t="s">
        <v>2989</v>
      </c>
      <c r="B189" s="194">
        <v>93</v>
      </c>
      <c r="C189" s="194">
        <v>70</v>
      </c>
      <c r="D189" s="194" t="s">
        <v>2956</v>
      </c>
      <c r="E189" s="194">
        <v>30</v>
      </c>
      <c r="F189" s="194" t="s">
        <v>2975</v>
      </c>
      <c r="G189" s="194">
        <v>50</v>
      </c>
      <c r="H189" s="194"/>
      <c r="I189" s="194"/>
      <c r="J189" s="194"/>
      <c r="K189" s="382"/>
      <c r="EB189" s="283" t="s">
        <v>2990</v>
      </c>
      <c r="EC189" s="282">
        <v>2</v>
      </c>
      <c r="ED189" s="282">
        <v>0.3</v>
      </c>
    </row>
    <row r="190" spans="1:134">
      <c r="A190" s="194"/>
      <c r="B190" s="194"/>
      <c r="C190" s="194"/>
      <c r="D190" s="194"/>
      <c r="E190" s="194"/>
      <c r="F190" s="194"/>
      <c r="G190" s="194"/>
      <c r="H190" s="194"/>
      <c r="I190" s="194"/>
      <c r="J190" s="194"/>
      <c r="K190" s="382"/>
      <c r="EB190" s="283" t="s">
        <v>2991</v>
      </c>
      <c r="EC190" s="282">
        <v>2</v>
      </c>
      <c r="ED190" s="282">
        <v>0.3</v>
      </c>
    </row>
    <row r="191" spans="1:134" ht="24">
      <c r="A191" s="381" t="s">
        <v>2992</v>
      </c>
      <c r="B191" s="194" t="s">
        <v>2210</v>
      </c>
      <c r="C191" s="194" t="s">
        <v>2071</v>
      </c>
      <c r="D191" s="194" t="s">
        <v>582</v>
      </c>
      <c r="E191" s="194" t="s">
        <v>2993</v>
      </c>
      <c r="F191" s="194" t="s">
        <v>2211</v>
      </c>
      <c r="G191" s="194" t="s">
        <v>460</v>
      </c>
      <c r="H191" s="194" t="s">
        <v>2638</v>
      </c>
      <c r="I191" s="194"/>
      <c r="J191" s="194"/>
      <c r="K191" s="382"/>
      <c r="EB191" s="283" t="s">
        <v>2994</v>
      </c>
      <c r="EC191" s="282">
        <v>2</v>
      </c>
      <c r="ED191" s="282">
        <v>0.3</v>
      </c>
    </row>
    <row r="192" spans="1:134">
      <c r="A192" s="194" t="s">
        <v>2995</v>
      </c>
      <c r="B192" s="194">
        <v>300</v>
      </c>
      <c r="C192" s="194">
        <v>40</v>
      </c>
      <c r="D192" s="194" t="s">
        <v>2996</v>
      </c>
      <c r="E192" s="194" t="s">
        <v>1862</v>
      </c>
      <c r="F192" s="194">
        <v>1</v>
      </c>
      <c r="G192" s="194" t="s">
        <v>2975</v>
      </c>
      <c r="H192" s="194">
        <v>80</v>
      </c>
      <c r="I192" s="194"/>
      <c r="J192" s="194"/>
      <c r="K192" s="382"/>
      <c r="EB192" s="283" t="s">
        <v>2997</v>
      </c>
      <c r="EC192" s="282">
        <v>2</v>
      </c>
      <c r="ED192" s="282">
        <v>0.3</v>
      </c>
    </row>
    <row r="193" spans="1:134">
      <c r="A193" s="194"/>
      <c r="B193" s="194"/>
      <c r="C193" s="194"/>
      <c r="D193" s="194" t="s">
        <v>1863</v>
      </c>
      <c r="E193" s="194"/>
      <c r="F193" s="194"/>
      <c r="G193" s="194"/>
      <c r="H193" s="194" t="s">
        <v>1864</v>
      </c>
      <c r="I193" s="194"/>
      <c r="J193" s="194"/>
      <c r="K193" s="382"/>
      <c r="EB193" s="283" t="s">
        <v>2998</v>
      </c>
      <c r="EC193" s="282">
        <v>2</v>
      </c>
      <c r="ED193" s="282">
        <v>0.3</v>
      </c>
    </row>
    <row r="194" spans="1:134">
      <c r="A194" s="194" t="s">
        <v>2999</v>
      </c>
      <c r="B194" s="194">
        <v>250</v>
      </c>
      <c r="C194" s="194">
        <v>20</v>
      </c>
      <c r="D194" s="194" t="s">
        <v>3000</v>
      </c>
      <c r="E194" s="194" t="s">
        <v>1865</v>
      </c>
      <c r="F194" s="194">
        <v>1</v>
      </c>
      <c r="G194" s="194" t="s">
        <v>2975</v>
      </c>
      <c r="H194" s="194">
        <v>65</v>
      </c>
      <c r="I194" s="194"/>
      <c r="J194" s="194"/>
      <c r="K194" s="382"/>
      <c r="EB194" s="283" t="s">
        <v>3001</v>
      </c>
      <c r="EC194" s="282">
        <v>2</v>
      </c>
      <c r="ED194" s="282">
        <v>0.3</v>
      </c>
    </row>
    <row r="195" spans="1:134">
      <c r="A195" s="194"/>
      <c r="B195" s="194"/>
      <c r="C195" s="194"/>
      <c r="D195" s="194" t="s">
        <v>1863</v>
      </c>
      <c r="E195" s="194"/>
      <c r="F195" s="194"/>
      <c r="G195" s="194"/>
      <c r="H195" s="194" t="s">
        <v>1864</v>
      </c>
      <c r="I195" s="194"/>
      <c r="J195" s="194"/>
      <c r="K195" s="382"/>
      <c r="EB195" s="283" t="s">
        <v>3002</v>
      </c>
      <c r="EC195" s="282">
        <v>2</v>
      </c>
      <c r="ED195" s="282">
        <v>0.3</v>
      </c>
    </row>
    <row r="196" spans="1:134" ht="24">
      <c r="A196" s="194" t="s">
        <v>3003</v>
      </c>
      <c r="B196" s="194">
        <v>150</v>
      </c>
      <c r="C196" s="194">
        <v>45</v>
      </c>
      <c r="D196" s="194" t="s">
        <v>3000</v>
      </c>
      <c r="E196" s="194" t="s">
        <v>1866</v>
      </c>
      <c r="F196" s="194">
        <v>1</v>
      </c>
      <c r="G196" s="194" t="s">
        <v>2975</v>
      </c>
      <c r="H196" s="194">
        <v>65</v>
      </c>
      <c r="I196" s="194"/>
      <c r="J196" s="194"/>
      <c r="K196" s="382"/>
      <c r="EB196" s="283" t="s">
        <v>746</v>
      </c>
      <c r="EC196" s="282">
        <v>2</v>
      </c>
      <c r="ED196" s="282">
        <v>0.3</v>
      </c>
    </row>
    <row r="197" spans="1:134">
      <c r="A197" s="194"/>
      <c r="B197" s="194"/>
      <c r="C197" s="194"/>
      <c r="D197" s="194"/>
      <c r="E197" s="194"/>
      <c r="F197" s="194"/>
      <c r="G197" s="194"/>
      <c r="H197" s="194"/>
      <c r="I197" s="194"/>
      <c r="J197" s="194"/>
      <c r="K197" s="382"/>
      <c r="EB197" s="283" t="s">
        <v>747</v>
      </c>
      <c r="EC197" s="282">
        <v>2</v>
      </c>
      <c r="ED197" s="282">
        <v>0.3</v>
      </c>
    </row>
    <row r="198" spans="1:134" ht="24">
      <c r="A198" s="381" t="s">
        <v>748</v>
      </c>
      <c r="B198" s="194" t="s">
        <v>2210</v>
      </c>
      <c r="C198" s="194" t="s">
        <v>2071</v>
      </c>
      <c r="D198" s="194" t="s">
        <v>582</v>
      </c>
      <c r="E198" s="194" t="s">
        <v>458</v>
      </c>
      <c r="F198" s="194" t="s">
        <v>2211</v>
      </c>
      <c r="G198" s="194" t="s">
        <v>2237</v>
      </c>
      <c r="H198" s="194" t="s">
        <v>460</v>
      </c>
      <c r="I198" s="194" t="s">
        <v>2638</v>
      </c>
      <c r="J198" s="194"/>
      <c r="K198" s="382"/>
      <c r="EB198" s="283" t="s">
        <v>749</v>
      </c>
      <c r="EC198" s="282">
        <v>2</v>
      </c>
      <c r="ED198" s="282">
        <v>0.3</v>
      </c>
    </row>
    <row r="199" spans="1:134" ht="24">
      <c r="A199" s="194" t="s">
        <v>750</v>
      </c>
      <c r="B199" s="194">
        <v>4</v>
      </c>
      <c r="C199" s="194">
        <v>0.75</v>
      </c>
      <c r="D199" s="194" t="s">
        <v>751</v>
      </c>
      <c r="E199" s="194">
        <v>10</v>
      </c>
      <c r="F199" s="194">
        <v>3</v>
      </c>
      <c r="G199" s="194">
        <v>3</v>
      </c>
      <c r="H199" s="194" t="s">
        <v>752</v>
      </c>
      <c r="I199" s="194" t="s">
        <v>3502</v>
      </c>
      <c r="J199" s="194"/>
      <c r="K199" s="382"/>
      <c r="EB199" s="283" t="s">
        <v>753</v>
      </c>
      <c r="EC199" s="282">
        <v>2</v>
      </c>
      <c r="ED199" s="282">
        <v>0.3</v>
      </c>
    </row>
    <row r="200" spans="1:134" ht="24">
      <c r="A200" s="194" t="s">
        <v>754</v>
      </c>
      <c r="B200" s="194">
        <v>8</v>
      </c>
      <c r="C200" s="194">
        <v>1</v>
      </c>
      <c r="D200" s="194" t="s">
        <v>755</v>
      </c>
      <c r="E200" s="194">
        <v>12</v>
      </c>
      <c r="F200" s="194">
        <v>5</v>
      </c>
      <c r="G200" s="194">
        <v>2</v>
      </c>
      <c r="H200" s="194" t="s">
        <v>752</v>
      </c>
      <c r="I200" s="194" t="s">
        <v>3502</v>
      </c>
      <c r="J200" s="194"/>
      <c r="K200" s="382"/>
      <c r="EB200" s="283" t="s">
        <v>756</v>
      </c>
      <c r="EC200" s="282">
        <v>2</v>
      </c>
      <c r="ED200" s="282">
        <v>0.3</v>
      </c>
    </row>
    <row r="201" spans="1:134" ht="24">
      <c r="A201" s="194" t="s">
        <v>757</v>
      </c>
      <c r="B201" s="194">
        <v>6</v>
      </c>
      <c r="C201" s="194">
        <v>3.5</v>
      </c>
      <c r="D201" s="194" t="s">
        <v>755</v>
      </c>
      <c r="E201" s="194">
        <v>10</v>
      </c>
      <c r="F201" s="194">
        <v>3</v>
      </c>
      <c r="G201" s="194">
        <v>3</v>
      </c>
      <c r="H201" s="194" t="s">
        <v>752</v>
      </c>
      <c r="I201" s="194" t="s">
        <v>3502</v>
      </c>
      <c r="J201" s="194"/>
      <c r="K201" s="382"/>
      <c r="EB201" s="283" t="s">
        <v>758</v>
      </c>
      <c r="EC201" s="282">
        <v>2</v>
      </c>
      <c r="ED201" s="282">
        <v>0.3</v>
      </c>
    </row>
    <row r="202" spans="1:134">
      <c r="A202" s="194" t="s">
        <v>759</v>
      </c>
      <c r="B202" s="194">
        <v>4</v>
      </c>
      <c r="C202" s="194">
        <v>3</v>
      </c>
      <c r="D202" s="194" t="s">
        <v>755</v>
      </c>
      <c r="E202" s="194">
        <v>12</v>
      </c>
      <c r="F202" s="194">
        <v>5</v>
      </c>
      <c r="G202" s="194">
        <v>2</v>
      </c>
      <c r="H202" s="194" t="s">
        <v>752</v>
      </c>
      <c r="I202" s="194" t="s">
        <v>3502</v>
      </c>
      <c r="J202" s="194"/>
      <c r="K202" s="382"/>
      <c r="EB202" s="283" t="s">
        <v>760</v>
      </c>
      <c r="EC202" s="282">
        <v>2</v>
      </c>
      <c r="ED202" s="282">
        <v>0.3</v>
      </c>
    </row>
    <row r="203" spans="1:134">
      <c r="A203" s="194" t="s">
        <v>761</v>
      </c>
      <c r="B203" s="194">
        <v>2</v>
      </c>
      <c r="C203" s="194">
        <v>1</v>
      </c>
      <c r="D203" s="194" t="s">
        <v>762</v>
      </c>
      <c r="E203" s="194">
        <v>12</v>
      </c>
      <c r="F203" s="194">
        <v>5</v>
      </c>
      <c r="G203" s="194">
        <v>3</v>
      </c>
      <c r="H203" s="194" t="s">
        <v>752</v>
      </c>
      <c r="I203" s="194" t="s">
        <v>3502</v>
      </c>
      <c r="J203" s="194"/>
      <c r="K203" s="382"/>
    </row>
    <row r="204" spans="1:134">
      <c r="A204" s="194" t="s">
        <v>763</v>
      </c>
      <c r="B204" s="194">
        <v>5</v>
      </c>
      <c r="C204" s="194">
        <v>1.8</v>
      </c>
      <c r="D204" s="194" t="s">
        <v>764</v>
      </c>
      <c r="E204" s="194">
        <v>20</v>
      </c>
      <c r="F204" s="194">
        <v>5</v>
      </c>
      <c r="G204" s="194">
        <v>4</v>
      </c>
      <c r="H204" s="194" t="s">
        <v>752</v>
      </c>
      <c r="I204" s="194" t="s">
        <v>91</v>
      </c>
      <c r="J204" s="194"/>
      <c r="K204" s="382"/>
    </row>
    <row r="205" spans="1:134">
      <c r="A205" s="194" t="s">
        <v>765</v>
      </c>
      <c r="B205" s="194">
        <v>3</v>
      </c>
      <c r="C205" s="194">
        <v>1.4</v>
      </c>
      <c r="D205" s="194" t="s">
        <v>766</v>
      </c>
      <c r="E205" s="194">
        <v>12</v>
      </c>
      <c r="F205" s="194">
        <v>5</v>
      </c>
      <c r="G205" s="194">
        <v>3</v>
      </c>
      <c r="H205" s="194" t="s">
        <v>752</v>
      </c>
      <c r="I205" s="194" t="s">
        <v>1774</v>
      </c>
      <c r="J205" s="194"/>
      <c r="K205" s="382"/>
      <c r="L205" s="383"/>
      <c r="EB205" s="340" t="s">
        <v>767</v>
      </c>
      <c r="EC205" s="282">
        <v>1</v>
      </c>
      <c r="ED205" s="282">
        <v>0</v>
      </c>
    </row>
    <row r="206" spans="1:134" ht="24">
      <c r="A206" s="194" t="s">
        <v>768</v>
      </c>
      <c r="B206" s="194">
        <v>4</v>
      </c>
      <c r="C206" s="194">
        <v>1.4</v>
      </c>
      <c r="D206" s="194" t="s">
        <v>2462</v>
      </c>
      <c r="E206" s="194">
        <v>16</v>
      </c>
      <c r="F206" s="194">
        <v>3</v>
      </c>
      <c r="G206" s="194">
        <v>3</v>
      </c>
      <c r="H206" s="194" t="s">
        <v>752</v>
      </c>
      <c r="I206" s="194" t="s">
        <v>1774</v>
      </c>
      <c r="J206" s="194"/>
      <c r="K206" s="382"/>
      <c r="L206" s="383"/>
      <c r="EB206" s="340" t="s">
        <v>2480</v>
      </c>
      <c r="EC206" s="345">
        <v>2</v>
      </c>
      <c r="ED206" s="345">
        <v>0</v>
      </c>
    </row>
    <row r="207" spans="1:134" ht="24">
      <c r="A207" s="194" t="s">
        <v>2481</v>
      </c>
      <c r="B207" s="194">
        <v>3</v>
      </c>
      <c r="C207" s="194">
        <v>1.1000000000000001</v>
      </c>
      <c r="D207" s="194" t="s">
        <v>755</v>
      </c>
      <c r="E207" s="194">
        <v>12</v>
      </c>
      <c r="F207" s="194">
        <v>5</v>
      </c>
      <c r="G207" s="194">
        <v>3</v>
      </c>
      <c r="H207" s="194" t="s">
        <v>752</v>
      </c>
      <c r="I207" s="194" t="s">
        <v>1774</v>
      </c>
      <c r="J207" s="194"/>
      <c r="K207" s="382"/>
      <c r="L207" s="383"/>
      <c r="EB207" s="340" t="s">
        <v>31</v>
      </c>
      <c r="EC207" s="345">
        <v>2</v>
      </c>
      <c r="ED207" s="345">
        <v>0</v>
      </c>
    </row>
    <row r="208" spans="1:134">
      <c r="A208" s="194"/>
      <c r="B208" s="194"/>
      <c r="C208" s="194"/>
      <c r="D208" s="194"/>
      <c r="E208" s="194"/>
      <c r="F208" s="194"/>
      <c r="G208" s="194"/>
      <c r="H208" s="194"/>
      <c r="I208" s="194"/>
      <c r="J208" s="194"/>
      <c r="K208" s="382"/>
      <c r="L208" s="383"/>
      <c r="EB208" s="282" t="s">
        <v>32</v>
      </c>
      <c r="EC208" s="282">
        <v>2</v>
      </c>
      <c r="ED208" s="282">
        <v>0</v>
      </c>
    </row>
    <row r="209" spans="1:134" ht="45">
      <c r="A209" s="381" t="s">
        <v>33</v>
      </c>
      <c r="B209" s="194" t="s">
        <v>2210</v>
      </c>
      <c r="C209" s="194" t="s">
        <v>2071</v>
      </c>
      <c r="D209" s="194" t="s">
        <v>582</v>
      </c>
      <c r="E209" s="194" t="s">
        <v>458</v>
      </c>
      <c r="F209" s="194" t="s">
        <v>2211</v>
      </c>
      <c r="G209" s="194" t="s">
        <v>2237</v>
      </c>
      <c r="H209" s="194" t="s">
        <v>460</v>
      </c>
      <c r="I209" s="194" t="s">
        <v>2638</v>
      </c>
      <c r="J209" s="194"/>
      <c r="K209" s="382"/>
      <c r="L209" s="383"/>
      <c r="EB209" s="282" t="s">
        <v>34</v>
      </c>
      <c r="EC209" s="282">
        <v>1</v>
      </c>
      <c r="ED209" s="282">
        <v>0</v>
      </c>
    </row>
    <row r="210" spans="1:134">
      <c r="A210" s="194" t="s">
        <v>35</v>
      </c>
      <c r="B210" s="194">
        <v>5</v>
      </c>
      <c r="C210" s="194">
        <v>0.2</v>
      </c>
      <c r="D210" s="194" t="s">
        <v>3075</v>
      </c>
      <c r="E210" s="194">
        <v>3</v>
      </c>
      <c r="F210" s="194" t="s">
        <v>132</v>
      </c>
      <c r="G210" s="194">
        <v>3</v>
      </c>
      <c r="H210" s="194" t="s">
        <v>752</v>
      </c>
      <c r="I210" s="194" t="s">
        <v>3513</v>
      </c>
      <c r="J210" s="194"/>
      <c r="K210" s="382"/>
      <c r="L210" s="383"/>
      <c r="EB210" s="282" t="s">
        <v>133</v>
      </c>
      <c r="EC210" s="282">
        <v>1</v>
      </c>
      <c r="ED210" s="282">
        <v>0</v>
      </c>
    </row>
    <row r="211" spans="1:134">
      <c r="A211" s="194"/>
      <c r="B211" s="194"/>
      <c r="C211" s="194"/>
      <c r="D211" s="194"/>
      <c r="E211" s="194"/>
      <c r="F211" s="194"/>
      <c r="G211" s="194"/>
      <c r="H211" s="194"/>
      <c r="I211" s="194"/>
      <c r="J211" s="194"/>
      <c r="K211" s="382"/>
      <c r="L211" s="383"/>
      <c r="EB211" s="282" t="s">
        <v>134</v>
      </c>
      <c r="EC211" s="282">
        <v>1</v>
      </c>
      <c r="ED211" s="282">
        <v>0.3</v>
      </c>
    </row>
    <row r="212" spans="1:134" ht="45">
      <c r="A212" s="381" t="s">
        <v>275</v>
      </c>
      <c r="B212" s="194" t="s">
        <v>2210</v>
      </c>
      <c r="C212" s="194" t="s">
        <v>2071</v>
      </c>
      <c r="D212" s="194" t="s">
        <v>582</v>
      </c>
      <c r="E212" s="194" t="s">
        <v>458</v>
      </c>
      <c r="F212" s="194" t="s">
        <v>2211</v>
      </c>
      <c r="G212" s="194" t="s">
        <v>2237</v>
      </c>
      <c r="H212" s="194" t="s">
        <v>460</v>
      </c>
      <c r="I212" s="194" t="s">
        <v>2638</v>
      </c>
      <c r="J212" s="194"/>
      <c r="K212" s="382"/>
      <c r="EB212" s="282" t="s">
        <v>276</v>
      </c>
      <c r="EC212" s="282">
        <v>1</v>
      </c>
      <c r="ED212" s="282">
        <v>0.3</v>
      </c>
    </row>
    <row r="213" spans="1:134" ht="25.5">
      <c r="A213" s="194" t="s">
        <v>277</v>
      </c>
      <c r="B213" s="194">
        <v>1.5</v>
      </c>
      <c r="C213" s="194">
        <v>2</v>
      </c>
      <c r="D213" s="194" t="s">
        <v>3075</v>
      </c>
      <c r="E213" s="194">
        <v>6</v>
      </c>
      <c r="F213" s="194" t="s">
        <v>132</v>
      </c>
      <c r="G213" s="194">
        <v>3</v>
      </c>
      <c r="H213" s="194" t="s">
        <v>752</v>
      </c>
      <c r="I213" s="194" t="s">
        <v>3513</v>
      </c>
      <c r="J213" s="194"/>
      <c r="K213" s="382"/>
      <c r="EB213" s="282" t="s">
        <v>278</v>
      </c>
      <c r="EC213" s="282">
        <v>1</v>
      </c>
      <c r="ED213" s="282">
        <v>0.3</v>
      </c>
    </row>
    <row r="214" spans="1:134">
      <c r="A214" s="194" t="s">
        <v>279</v>
      </c>
      <c r="B214" s="194">
        <v>1</v>
      </c>
      <c r="C214" s="194">
        <v>2</v>
      </c>
      <c r="D214" s="194" t="s">
        <v>3075</v>
      </c>
      <c r="E214" s="194">
        <v>6</v>
      </c>
      <c r="F214" s="194" t="s">
        <v>132</v>
      </c>
      <c r="G214" s="194">
        <v>3</v>
      </c>
      <c r="H214" s="194" t="s">
        <v>752</v>
      </c>
      <c r="I214" s="194" t="s">
        <v>3513</v>
      </c>
      <c r="J214" s="194"/>
      <c r="K214" s="382"/>
      <c r="EB214" s="282" t="s">
        <v>280</v>
      </c>
      <c r="EC214" s="282">
        <v>10</v>
      </c>
      <c r="ED214" s="282">
        <v>0.4</v>
      </c>
    </row>
    <row r="215" spans="1:134">
      <c r="A215" s="194"/>
      <c r="B215" s="194"/>
      <c r="C215" s="194"/>
      <c r="D215" s="194"/>
      <c r="E215" s="194"/>
      <c r="F215" s="194"/>
      <c r="G215" s="194"/>
      <c r="H215" s="194"/>
      <c r="I215" s="194"/>
      <c r="J215" s="194"/>
      <c r="K215" s="382"/>
      <c r="EB215" s="282" t="s">
        <v>281</v>
      </c>
      <c r="EC215" s="282">
        <v>1</v>
      </c>
      <c r="ED215" s="282">
        <v>0.4</v>
      </c>
    </row>
    <row r="216" spans="1:134" ht="22.5">
      <c r="A216" s="381" t="s">
        <v>282</v>
      </c>
      <c r="B216" s="194" t="s">
        <v>2210</v>
      </c>
      <c r="C216" s="194" t="s">
        <v>2071</v>
      </c>
      <c r="D216" s="194" t="s">
        <v>582</v>
      </c>
      <c r="E216" s="194" t="s">
        <v>458</v>
      </c>
      <c r="F216" s="194" t="s">
        <v>2211</v>
      </c>
      <c r="G216" s="194" t="s">
        <v>2237</v>
      </c>
      <c r="H216" s="194" t="s">
        <v>460</v>
      </c>
      <c r="I216" s="194" t="s">
        <v>2638</v>
      </c>
      <c r="J216" s="194"/>
      <c r="K216" s="382"/>
      <c r="EB216" s="282" t="s">
        <v>283</v>
      </c>
      <c r="EC216" s="282">
        <v>0.2</v>
      </c>
      <c r="ED216" s="282">
        <v>0</v>
      </c>
    </row>
    <row r="217" spans="1:134" ht="38.25">
      <c r="A217" s="194" t="s">
        <v>284</v>
      </c>
      <c r="B217" s="194">
        <v>2</v>
      </c>
      <c r="C217" s="194">
        <v>1</v>
      </c>
      <c r="D217" s="194" t="s">
        <v>285</v>
      </c>
      <c r="E217" s="194">
        <v>5</v>
      </c>
      <c r="F217" s="194" t="s">
        <v>132</v>
      </c>
      <c r="G217" s="194">
        <v>4</v>
      </c>
      <c r="H217" s="194" t="s">
        <v>752</v>
      </c>
      <c r="I217" s="194" t="s">
        <v>2306</v>
      </c>
      <c r="J217" s="194"/>
      <c r="K217" s="382"/>
      <c r="EB217" s="282" t="s">
        <v>2307</v>
      </c>
      <c r="EC217" s="282">
        <v>0.2</v>
      </c>
      <c r="ED217" s="282">
        <v>0</v>
      </c>
    </row>
    <row r="218" spans="1:134" ht="38.25">
      <c r="A218" s="194" t="s">
        <v>2308</v>
      </c>
      <c r="B218" s="194">
        <v>2</v>
      </c>
      <c r="C218" s="194">
        <v>0.5</v>
      </c>
      <c r="D218" s="194" t="s">
        <v>2309</v>
      </c>
      <c r="E218" s="194">
        <v>1</v>
      </c>
      <c r="F218" s="194">
        <v>1</v>
      </c>
      <c r="G218" s="194">
        <v>1</v>
      </c>
      <c r="H218" s="194" t="s">
        <v>752</v>
      </c>
      <c r="I218" s="194" t="s">
        <v>2310</v>
      </c>
      <c r="J218" s="194"/>
      <c r="K218" s="382"/>
    </row>
    <row r="219" spans="1:134">
      <c r="A219" s="194"/>
      <c r="B219" s="194"/>
      <c r="C219" s="194"/>
      <c r="D219" s="194"/>
      <c r="E219" s="194"/>
      <c r="F219" s="194"/>
      <c r="G219" s="194"/>
      <c r="H219" s="194"/>
      <c r="I219" s="194"/>
      <c r="J219" s="194"/>
      <c r="K219" s="382"/>
      <c r="EB219" s="282" t="s">
        <v>2311</v>
      </c>
      <c r="EC219" s="282">
        <v>0.5</v>
      </c>
      <c r="ED219" s="282">
        <v>0.3</v>
      </c>
    </row>
    <row r="220" spans="1:134" ht="45">
      <c r="A220" s="381" t="s">
        <v>2312</v>
      </c>
      <c r="B220" s="194" t="s">
        <v>2210</v>
      </c>
      <c r="C220" s="194" t="s">
        <v>2071</v>
      </c>
      <c r="D220" s="194" t="s">
        <v>582</v>
      </c>
      <c r="E220" s="194" t="s">
        <v>458</v>
      </c>
      <c r="F220" s="194" t="s">
        <v>2211</v>
      </c>
      <c r="G220" s="194" t="s">
        <v>2237</v>
      </c>
      <c r="H220" s="194" t="s">
        <v>460</v>
      </c>
      <c r="I220" s="194" t="s">
        <v>2638</v>
      </c>
      <c r="J220" s="194"/>
      <c r="K220" s="382"/>
      <c r="EB220" s="282" t="s">
        <v>2313</v>
      </c>
      <c r="EC220" s="282">
        <v>1</v>
      </c>
      <c r="ED220" s="282">
        <v>0.6</v>
      </c>
    </row>
    <row r="221" spans="1:134">
      <c r="A221" s="194" t="s">
        <v>2314</v>
      </c>
      <c r="B221" s="194">
        <v>222</v>
      </c>
      <c r="C221" s="194">
        <v>18</v>
      </c>
      <c r="D221" s="194" t="s">
        <v>2315</v>
      </c>
      <c r="E221" s="194">
        <v>75</v>
      </c>
      <c r="F221" s="194">
        <v>5</v>
      </c>
      <c r="G221" s="194">
        <v>8</v>
      </c>
      <c r="H221" s="194" t="s">
        <v>1848</v>
      </c>
      <c r="I221" s="194" t="s">
        <v>538</v>
      </c>
      <c r="J221" s="194"/>
      <c r="K221" s="382"/>
      <c r="EB221" s="282" t="s">
        <v>2316</v>
      </c>
      <c r="EC221" s="282">
        <v>1.5</v>
      </c>
      <c r="ED221" s="282">
        <v>0.9</v>
      </c>
    </row>
    <row r="222" spans="1:134">
      <c r="A222" s="194" t="s">
        <v>2317</v>
      </c>
      <c r="B222" s="194">
        <v>115</v>
      </c>
      <c r="C222" s="194">
        <v>5</v>
      </c>
      <c r="D222" s="194">
        <v>7.62</v>
      </c>
      <c r="E222" s="194">
        <v>75</v>
      </c>
      <c r="F222" s="194">
        <v>1</v>
      </c>
      <c r="G222" s="194">
        <v>4</v>
      </c>
      <c r="H222" s="194" t="s">
        <v>1848</v>
      </c>
      <c r="I222" s="194" t="s">
        <v>1849</v>
      </c>
      <c r="J222" s="194"/>
      <c r="K222" s="382"/>
      <c r="EB222" s="282" t="s">
        <v>2318</v>
      </c>
      <c r="EC222" s="282">
        <v>2</v>
      </c>
      <c r="ED222" s="282">
        <v>1.2</v>
      </c>
    </row>
    <row r="223" spans="1:134">
      <c r="A223" s="194" t="s">
        <v>2319</v>
      </c>
      <c r="B223" s="194">
        <v>112</v>
      </c>
      <c r="C223" s="194">
        <v>5.5</v>
      </c>
      <c r="D223" s="194">
        <v>7.62</v>
      </c>
      <c r="E223" s="194">
        <v>65</v>
      </c>
      <c r="F223" s="194">
        <v>5</v>
      </c>
      <c r="G223" s="194">
        <v>4</v>
      </c>
      <c r="H223" s="194" t="s">
        <v>1848</v>
      </c>
      <c r="I223" s="194" t="s">
        <v>1849</v>
      </c>
      <c r="J223" s="194"/>
      <c r="K223" s="382"/>
      <c r="EB223" s="282" t="s">
        <v>2320</v>
      </c>
      <c r="EC223" s="282">
        <v>2.5</v>
      </c>
      <c r="ED223" s="282">
        <v>1.5</v>
      </c>
    </row>
    <row r="224" spans="1:134">
      <c r="A224" s="194" t="s">
        <v>2321</v>
      </c>
      <c r="B224" s="194">
        <v>112</v>
      </c>
      <c r="C224" s="194">
        <v>8</v>
      </c>
      <c r="D224" s="194">
        <v>7.62</v>
      </c>
      <c r="E224" s="194">
        <v>75</v>
      </c>
      <c r="F224" s="194">
        <v>5</v>
      </c>
      <c r="G224" s="194">
        <v>6</v>
      </c>
      <c r="H224" s="194" t="s">
        <v>1848</v>
      </c>
      <c r="I224" s="194" t="s">
        <v>1849</v>
      </c>
      <c r="J224" s="194"/>
      <c r="K224" s="382"/>
      <c r="EB224" s="282" t="s">
        <v>2250</v>
      </c>
      <c r="EC224" s="282">
        <v>3</v>
      </c>
      <c r="ED224" s="282">
        <v>1.8</v>
      </c>
    </row>
    <row r="225" spans="1:134">
      <c r="A225" s="194" t="s">
        <v>2251</v>
      </c>
      <c r="B225" s="194">
        <v>152</v>
      </c>
      <c r="C225" s="194">
        <v>5</v>
      </c>
      <c r="D225" s="194" t="s">
        <v>2252</v>
      </c>
      <c r="E225" s="194">
        <v>75</v>
      </c>
      <c r="F225" s="194">
        <v>5</v>
      </c>
      <c r="G225" s="194">
        <v>4</v>
      </c>
      <c r="H225" s="194" t="s">
        <v>1848</v>
      </c>
      <c r="I225" s="194" t="s">
        <v>1849</v>
      </c>
      <c r="J225" s="194"/>
      <c r="K225" s="382"/>
      <c r="EB225" s="282" t="s">
        <v>2253</v>
      </c>
      <c r="EC225" s="282">
        <v>3.5</v>
      </c>
      <c r="ED225" s="282">
        <v>2.1</v>
      </c>
    </row>
    <row r="226" spans="1:134">
      <c r="A226" s="194"/>
      <c r="B226" s="194"/>
      <c r="C226" s="194"/>
      <c r="D226" s="194"/>
      <c r="E226" s="194"/>
      <c r="F226" s="194"/>
      <c r="G226" s="194"/>
      <c r="H226" s="194"/>
      <c r="I226" s="194"/>
      <c r="J226" s="194"/>
      <c r="K226" s="382"/>
      <c r="EB226" s="282" t="s">
        <v>2254</v>
      </c>
      <c r="EC226" s="282">
        <v>4</v>
      </c>
      <c r="ED226" s="282">
        <v>2.4</v>
      </c>
    </row>
    <row r="227" spans="1:134" ht="22.5">
      <c r="A227" s="381" t="s">
        <v>2255</v>
      </c>
      <c r="B227" s="194" t="s">
        <v>2210</v>
      </c>
      <c r="C227" s="194" t="s">
        <v>2071</v>
      </c>
      <c r="D227" s="194" t="s">
        <v>582</v>
      </c>
      <c r="E227" s="194" t="s">
        <v>458</v>
      </c>
      <c r="F227" s="194" t="s">
        <v>2211</v>
      </c>
      <c r="G227" s="194" t="s">
        <v>2237</v>
      </c>
      <c r="H227" s="194" t="s">
        <v>460</v>
      </c>
      <c r="I227" s="194" t="s">
        <v>2638</v>
      </c>
      <c r="J227" s="194"/>
      <c r="K227" s="382"/>
      <c r="EB227" s="282" t="s">
        <v>2256</v>
      </c>
      <c r="EC227" s="282">
        <v>4.5</v>
      </c>
      <c r="ED227" s="282">
        <v>2.7</v>
      </c>
    </row>
    <row r="228" spans="1:134">
      <c r="A228" s="194" t="s">
        <v>2257</v>
      </c>
      <c r="B228" s="194">
        <v>15</v>
      </c>
      <c r="C228" s="194">
        <v>4</v>
      </c>
      <c r="D228" s="194" t="s">
        <v>755</v>
      </c>
      <c r="E228" s="194">
        <v>30</v>
      </c>
      <c r="F228" s="194">
        <v>5</v>
      </c>
      <c r="G228" s="194">
        <v>2</v>
      </c>
      <c r="H228" s="194" t="s">
        <v>1848</v>
      </c>
      <c r="I228" s="194" t="s">
        <v>1774</v>
      </c>
      <c r="J228" s="194"/>
      <c r="K228" s="382"/>
      <c r="EB228" s="282" t="s">
        <v>2258</v>
      </c>
      <c r="EC228" s="282">
        <v>5</v>
      </c>
      <c r="ED228" s="282">
        <v>3</v>
      </c>
    </row>
    <row r="229" spans="1:134" ht="46.5" customHeight="1">
      <c r="A229" s="194" t="s">
        <v>2259</v>
      </c>
      <c r="B229" s="194">
        <v>16</v>
      </c>
      <c r="C229" s="194">
        <v>3</v>
      </c>
      <c r="D229" s="194" t="s">
        <v>755</v>
      </c>
      <c r="E229" s="194">
        <v>30</v>
      </c>
      <c r="F229" s="194">
        <v>5</v>
      </c>
      <c r="G229" s="194">
        <v>2</v>
      </c>
      <c r="H229" s="194" t="s">
        <v>1848</v>
      </c>
      <c r="I229" s="194" t="s">
        <v>1774</v>
      </c>
      <c r="J229" s="194"/>
      <c r="K229" s="382"/>
      <c r="EB229" s="282" t="s">
        <v>2260</v>
      </c>
      <c r="EC229" s="282">
        <v>5.5</v>
      </c>
      <c r="ED229" s="282">
        <v>3.3</v>
      </c>
    </row>
    <row r="230" spans="1:134">
      <c r="A230" s="194" t="s">
        <v>2261</v>
      </c>
      <c r="B230" s="194">
        <v>12</v>
      </c>
      <c r="C230" s="194">
        <v>1.5</v>
      </c>
      <c r="D230" s="194" t="s">
        <v>2262</v>
      </c>
      <c r="E230" s="194">
        <v>12</v>
      </c>
      <c r="F230" s="194">
        <v>5</v>
      </c>
      <c r="G230" s="194">
        <v>1</v>
      </c>
      <c r="H230" s="194" t="s">
        <v>1848</v>
      </c>
      <c r="I230" s="194" t="s">
        <v>3502</v>
      </c>
      <c r="J230" s="194"/>
      <c r="K230" s="382"/>
      <c r="EB230" s="282" t="s">
        <v>2260</v>
      </c>
      <c r="EC230" s="282">
        <v>6</v>
      </c>
      <c r="ED230" s="282">
        <v>3.6</v>
      </c>
    </row>
    <row r="231" spans="1:134">
      <c r="A231" s="194" t="s">
        <v>2263</v>
      </c>
      <c r="B231" s="194">
        <v>17</v>
      </c>
      <c r="C231" s="194">
        <v>3</v>
      </c>
      <c r="D231" s="194" t="s">
        <v>2264</v>
      </c>
      <c r="E231" s="194">
        <v>30</v>
      </c>
      <c r="F231" s="194">
        <v>5</v>
      </c>
      <c r="G231" s="194">
        <v>2</v>
      </c>
      <c r="H231" s="194" t="s">
        <v>1848</v>
      </c>
      <c r="I231" s="194" t="s">
        <v>1774</v>
      </c>
      <c r="J231" s="194"/>
      <c r="K231" s="382"/>
      <c r="EB231" s="282" t="s">
        <v>2324</v>
      </c>
      <c r="EC231" s="282">
        <v>6.5</v>
      </c>
      <c r="ED231" s="282">
        <v>3.9</v>
      </c>
    </row>
    <row r="232" spans="1:134">
      <c r="A232" s="194" t="s">
        <v>2325</v>
      </c>
      <c r="B232" s="194">
        <v>15</v>
      </c>
      <c r="C232" s="194">
        <v>2</v>
      </c>
      <c r="D232" s="194" t="s">
        <v>755</v>
      </c>
      <c r="E232" s="194">
        <v>30</v>
      </c>
      <c r="F232" s="194">
        <v>10</v>
      </c>
      <c r="G232" s="194">
        <v>2</v>
      </c>
      <c r="H232" s="194" t="s">
        <v>1848</v>
      </c>
      <c r="I232" s="194" t="s">
        <v>1774</v>
      </c>
      <c r="J232" s="194"/>
      <c r="K232" s="382"/>
    </row>
    <row r="233" spans="1:134">
      <c r="A233" s="194" t="s">
        <v>2326</v>
      </c>
      <c r="B233" s="194">
        <v>13</v>
      </c>
      <c r="C233" s="194">
        <v>4</v>
      </c>
      <c r="D233" s="194" t="s">
        <v>755</v>
      </c>
      <c r="E233" s="194">
        <v>30</v>
      </c>
      <c r="F233" s="194">
        <v>5</v>
      </c>
      <c r="G233" s="194">
        <v>1</v>
      </c>
      <c r="H233" s="194" t="s">
        <v>1848</v>
      </c>
      <c r="I233" s="194" t="s">
        <v>1774</v>
      </c>
      <c r="J233" s="194"/>
      <c r="K233" s="382"/>
      <c r="EB233" s="282" t="s">
        <v>2327</v>
      </c>
      <c r="EC233" s="282">
        <v>1</v>
      </c>
      <c r="ED233" s="282">
        <v>0.2</v>
      </c>
    </row>
    <row r="234" spans="1:134">
      <c r="A234" s="194" t="s">
        <v>2328</v>
      </c>
      <c r="B234" s="194">
        <v>13</v>
      </c>
      <c r="C234" s="194">
        <v>4</v>
      </c>
      <c r="D234" s="194">
        <v>5.56</v>
      </c>
      <c r="E234" s="194">
        <v>25</v>
      </c>
      <c r="F234" s="194">
        <v>5</v>
      </c>
      <c r="G234" s="194">
        <v>1</v>
      </c>
      <c r="H234" s="194" t="s">
        <v>1848</v>
      </c>
      <c r="I234" s="194" t="s">
        <v>1774</v>
      </c>
      <c r="J234" s="194"/>
      <c r="K234" s="382"/>
      <c r="EB234" s="282" t="s">
        <v>2329</v>
      </c>
      <c r="EC234" s="282">
        <v>1</v>
      </c>
      <c r="ED234" s="282">
        <v>0.2</v>
      </c>
    </row>
    <row r="235" spans="1:134">
      <c r="A235" s="194" t="s">
        <v>2330</v>
      </c>
      <c r="B235" s="194">
        <v>17</v>
      </c>
      <c r="C235" s="194">
        <v>2</v>
      </c>
      <c r="D235" s="194" t="s">
        <v>755</v>
      </c>
      <c r="E235" s="194">
        <v>20</v>
      </c>
      <c r="F235" s="194">
        <v>10</v>
      </c>
      <c r="G235" s="194">
        <v>2</v>
      </c>
      <c r="H235" s="194" t="s">
        <v>1848</v>
      </c>
      <c r="I235" s="194" t="s">
        <v>3502</v>
      </c>
      <c r="J235" s="194"/>
      <c r="K235" s="382"/>
    </row>
    <row r="236" spans="1:134">
      <c r="A236" s="194" t="s">
        <v>2331</v>
      </c>
      <c r="B236" s="194">
        <v>14</v>
      </c>
      <c r="C236" s="194">
        <v>2</v>
      </c>
      <c r="D236" s="194" t="s">
        <v>766</v>
      </c>
      <c r="E236" s="194">
        <v>20</v>
      </c>
      <c r="F236" s="194">
        <v>5</v>
      </c>
      <c r="G236" s="194">
        <v>2</v>
      </c>
      <c r="H236" s="194" t="s">
        <v>1848</v>
      </c>
      <c r="I236" s="194" t="s">
        <v>1774</v>
      </c>
      <c r="J236" s="194"/>
      <c r="K236" s="382"/>
      <c r="EB236" s="282" t="s">
        <v>2332</v>
      </c>
      <c r="EC236" s="282">
        <v>0.01</v>
      </c>
      <c r="ED236" s="282">
        <v>0.5</v>
      </c>
    </row>
    <row r="237" spans="1:134">
      <c r="A237" s="194" t="s">
        <v>2333</v>
      </c>
      <c r="B237" s="194">
        <v>16</v>
      </c>
      <c r="C237" s="194">
        <v>3.5</v>
      </c>
      <c r="D237" s="194">
        <v>5.56</v>
      </c>
      <c r="E237" s="194">
        <v>50</v>
      </c>
      <c r="F237" s="194">
        <v>5</v>
      </c>
      <c r="G237" s="194">
        <v>3</v>
      </c>
      <c r="H237" s="194" t="s">
        <v>1848</v>
      </c>
      <c r="I237" s="194" t="s">
        <v>91</v>
      </c>
      <c r="J237" s="194"/>
      <c r="K237" s="382"/>
    </row>
    <row r="238" spans="1:134">
      <c r="A238" s="194" t="s">
        <v>1966</v>
      </c>
      <c r="B238" s="194">
        <v>17</v>
      </c>
      <c r="C238" s="194">
        <v>2</v>
      </c>
      <c r="D238" s="194" t="s">
        <v>2465</v>
      </c>
      <c r="E238" s="194">
        <v>30</v>
      </c>
      <c r="F238" s="194">
        <v>8</v>
      </c>
      <c r="G238" s="194">
        <v>1</v>
      </c>
      <c r="H238" s="194" t="s">
        <v>1848</v>
      </c>
      <c r="I238" s="194" t="s">
        <v>91</v>
      </c>
      <c r="J238" s="194"/>
      <c r="K238" s="382"/>
    </row>
    <row r="239" spans="1:134">
      <c r="A239" s="194" t="s">
        <v>2334</v>
      </c>
      <c r="B239" s="194">
        <v>17</v>
      </c>
      <c r="C239" s="194">
        <v>3</v>
      </c>
      <c r="D239" s="194" t="s">
        <v>2335</v>
      </c>
      <c r="E239" s="194">
        <v>30</v>
      </c>
      <c r="F239" s="194">
        <v>5</v>
      </c>
      <c r="G239" s="194">
        <v>2</v>
      </c>
      <c r="H239" s="194" t="s">
        <v>1848</v>
      </c>
      <c r="I239" s="194" t="s">
        <v>1774</v>
      </c>
      <c r="J239" s="194"/>
      <c r="K239" s="382"/>
    </row>
    <row r="240" spans="1:134">
      <c r="A240" s="194" t="s">
        <v>2336</v>
      </c>
      <c r="B240" s="194">
        <v>17</v>
      </c>
      <c r="C240" s="194">
        <v>2.5</v>
      </c>
      <c r="D240" s="194" t="s">
        <v>2335</v>
      </c>
      <c r="E240" s="194">
        <v>30</v>
      </c>
      <c r="F240" s="194">
        <v>5</v>
      </c>
      <c r="G240" s="194">
        <v>2</v>
      </c>
      <c r="H240" s="194" t="s">
        <v>1848</v>
      </c>
      <c r="I240" s="194" t="s">
        <v>1774</v>
      </c>
      <c r="J240" s="194"/>
      <c r="K240" s="382"/>
    </row>
    <row r="241" spans="1:11">
      <c r="A241" s="194"/>
      <c r="B241" s="194"/>
      <c r="C241" s="194"/>
      <c r="D241" s="194"/>
      <c r="E241" s="194"/>
      <c r="F241" s="194"/>
      <c r="G241" s="194"/>
      <c r="H241" s="194"/>
      <c r="I241" s="194"/>
      <c r="J241" s="194"/>
      <c r="K241" s="382"/>
    </row>
    <row r="242" spans="1:11" ht="45">
      <c r="A242" s="381" t="s">
        <v>2337</v>
      </c>
      <c r="B242" s="194" t="s">
        <v>2210</v>
      </c>
      <c r="C242" s="194" t="s">
        <v>2071</v>
      </c>
      <c r="D242" s="194" t="s">
        <v>582</v>
      </c>
      <c r="E242" s="194" t="s">
        <v>458</v>
      </c>
      <c r="F242" s="194" t="s">
        <v>2211</v>
      </c>
      <c r="G242" s="194" t="s">
        <v>2237</v>
      </c>
      <c r="H242" s="194" t="s">
        <v>460</v>
      </c>
      <c r="I242" s="194" t="s">
        <v>2638</v>
      </c>
      <c r="J242" s="194"/>
      <c r="K242" s="382"/>
    </row>
    <row r="243" spans="1:11" ht="38.25">
      <c r="A243" s="194" t="s">
        <v>2338</v>
      </c>
      <c r="B243" s="194">
        <v>414</v>
      </c>
      <c r="C243" s="194">
        <v>4</v>
      </c>
      <c r="D243" s="194" t="s">
        <v>2339</v>
      </c>
      <c r="E243" s="194">
        <v>55</v>
      </c>
      <c r="F243" s="194">
        <v>8</v>
      </c>
      <c r="G243" s="194">
        <v>2</v>
      </c>
      <c r="H243" s="194" t="s">
        <v>1848</v>
      </c>
      <c r="I243" s="194" t="s">
        <v>91</v>
      </c>
      <c r="J243" s="194" t="s">
        <v>671</v>
      </c>
      <c r="K243" s="382"/>
    </row>
    <row r="244" spans="1:11" ht="38.25">
      <c r="A244" s="194" t="s">
        <v>672</v>
      </c>
      <c r="B244" s="194">
        <v>414</v>
      </c>
      <c r="C244" s="194">
        <v>3</v>
      </c>
      <c r="D244" s="194" t="s">
        <v>2340</v>
      </c>
      <c r="E244" s="194">
        <v>50</v>
      </c>
      <c r="F244" s="194">
        <v>8</v>
      </c>
      <c r="G244" s="194">
        <v>2</v>
      </c>
      <c r="H244" s="194" t="s">
        <v>1848</v>
      </c>
      <c r="I244" s="194" t="s">
        <v>91</v>
      </c>
      <c r="J244" s="194" t="s">
        <v>673</v>
      </c>
      <c r="K244" s="382"/>
    </row>
    <row r="245" spans="1:11">
      <c r="A245" s="194"/>
      <c r="B245" s="194"/>
      <c r="C245" s="194"/>
      <c r="D245" s="194"/>
      <c r="E245" s="194"/>
      <c r="F245" s="194"/>
      <c r="G245" s="194"/>
      <c r="H245" s="194"/>
      <c r="I245" s="194"/>
      <c r="J245" s="194"/>
      <c r="K245" s="382"/>
    </row>
    <row r="246" spans="1:11" ht="45">
      <c r="A246" s="381" t="s">
        <v>2341</v>
      </c>
      <c r="B246" s="194" t="s">
        <v>2210</v>
      </c>
      <c r="C246" s="194" t="s">
        <v>2071</v>
      </c>
      <c r="D246" s="194" t="s">
        <v>582</v>
      </c>
      <c r="E246" s="194" t="s">
        <v>458</v>
      </c>
      <c r="F246" s="194" t="s">
        <v>2211</v>
      </c>
      <c r="G246" s="194" t="s">
        <v>2237</v>
      </c>
      <c r="H246" s="194" t="s">
        <v>460</v>
      </c>
      <c r="I246" s="194" t="s">
        <v>2638</v>
      </c>
      <c r="J246" s="194"/>
      <c r="K246" s="382"/>
    </row>
    <row r="247" spans="1:11">
      <c r="A247" s="194" t="s">
        <v>2342</v>
      </c>
      <c r="B247" s="194">
        <v>365</v>
      </c>
      <c r="C247" s="194">
        <v>3.3</v>
      </c>
      <c r="D247" s="194">
        <v>5.56</v>
      </c>
      <c r="E247" s="194">
        <v>55</v>
      </c>
      <c r="F247" s="194">
        <v>3</v>
      </c>
      <c r="G247" s="194">
        <v>2</v>
      </c>
      <c r="H247" s="194" t="s">
        <v>1848</v>
      </c>
      <c r="I247" s="194" t="s">
        <v>91</v>
      </c>
      <c r="J247" s="194" t="s">
        <v>674</v>
      </c>
      <c r="K247" s="382"/>
    </row>
    <row r="248" spans="1:11">
      <c r="A248" s="194" t="s">
        <v>2343</v>
      </c>
      <c r="B248" s="194"/>
      <c r="C248" s="194"/>
      <c r="D248" s="194" t="s">
        <v>2454</v>
      </c>
      <c r="E248" s="194">
        <v>250</v>
      </c>
      <c r="F248" s="194">
        <v>1</v>
      </c>
      <c r="G248" s="194"/>
      <c r="H248" s="194" t="s">
        <v>1848</v>
      </c>
      <c r="I248" s="194">
        <v>20</v>
      </c>
      <c r="J248" s="194"/>
      <c r="K248" s="382"/>
    </row>
    <row r="249" spans="1:11">
      <c r="A249" s="194" t="s">
        <v>2344</v>
      </c>
      <c r="B249" s="194">
        <v>306</v>
      </c>
      <c r="C249" s="194">
        <v>4</v>
      </c>
      <c r="D249" s="194" t="s">
        <v>2339</v>
      </c>
      <c r="E249" s="194">
        <v>55</v>
      </c>
      <c r="F249" s="194">
        <v>7</v>
      </c>
      <c r="G249" s="194">
        <v>2</v>
      </c>
      <c r="H249" s="194" t="s">
        <v>1848</v>
      </c>
      <c r="I249" s="194" t="s">
        <v>91</v>
      </c>
      <c r="J249" s="194" t="s">
        <v>24</v>
      </c>
      <c r="K249" s="382"/>
    </row>
    <row r="250" spans="1:11">
      <c r="A250" s="194"/>
      <c r="B250" s="194"/>
      <c r="C250" s="194"/>
      <c r="D250" s="194"/>
      <c r="E250" s="194"/>
      <c r="F250" s="194"/>
      <c r="G250" s="194"/>
      <c r="H250" s="194"/>
      <c r="I250" s="194"/>
      <c r="J250" s="194"/>
      <c r="K250" s="382"/>
    </row>
    <row r="251" spans="1:11" ht="22.5">
      <c r="A251" s="381" t="s">
        <v>2345</v>
      </c>
      <c r="B251" s="194" t="s">
        <v>2210</v>
      </c>
      <c r="C251" s="194" t="s">
        <v>2071</v>
      </c>
      <c r="D251" s="194" t="s">
        <v>582</v>
      </c>
      <c r="E251" s="194" t="s">
        <v>458</v>
      </c>
      <c r="F251" s="194" t="s">
        <v>2211</v>
      </c>
      <c r="G251" s="194" t="s">
        <v>2237</v>
      </c>
      <c r="H251" s="194" t="s">
        <v>460</v>
      </c>
      <c r="I251" s="194" t="s">
        <v>2638</v>
      </c>
      <c r="J251" s="194"/>
      <c r="K251" s="382"/>
    </row>
    <row r="252" spans="1:11">
      <c r="A252" s="194" t="s">
        <v>2346</v>
      </c>
      <c r="B252" s="194">
        <v>25</v>
      </c>
      <c r="C252" s="194">
        <v>4.5999999999999996</v>
      </c>
      <c r="D252" s="194">
        <v>303</v>
      </c>
      <c r="E252" s="194">
        <v>55</v>
      </c>
      <c r="F252" s="194">
        <v>1</v>
      </c>
      <c r="G252" s="194">
        <v>4</v>
      </c>
      <c r="H252" s="194" t="s">
        <v>1848</v>
      </c>
      <c r="I252" s="194" t="s">
        <v>1849</v>
      </c>
      <c r="J252" s="194"/>
      <c r="K252" s="382"/>
    </row>
    <row r="253" spans="1:11">
      <c r="A253" s="194" t="s">
        <v>2347</v>
      </c>
      <c r="B253" s="194">
        <v>24</v>
      </c>
      <c r="C253" s="194">
        <v>3</v>
      </c>
      <c r="D253" s="194">
        <v>7.62</v>
      </c>
      <c r="E253" s="194">
        <v>75</v>
      </c>
      <c r="F253" s="194">
        <v>1</v>
      </c>
      <c r="G253" s="194">
        <v>5</v>
      </c>
      <c r="H253" s="194" t="s">
        <v>1848</v>
      </c>
      <c r="I253" s="194" t="s">
        <v>1849</v>
      </c>
      <c r="J253" s="194"/>
      <c r="K253" s="382"/>
    </row>
    <row r="254" spans="1:11">
      <c r="A254" s="194" t="s">
        <v>2348</v>
      </c>
      <c r="B254" s="194">
        <v>24</v>
      </c>
      <c r="C254" s="194">
        <v>3</v>
      </c>
      <c r="D254" s="194" t="s">
        <v>2349</v>
      </c>
      <c r="E254" s="194">
        <v>50</v>
      </c>
      <c r="F254" s="194">
        <v>1</v>
      </c>
      <c r="G254" s="194">
        <v>4</v>
      </c>
      <c r="H254" s="194" t="s">
        <v>1848</v>
      </c>
      <c r="I254" s="194" t="s">
        <v>91</v>
      </c>
      <c r="J254" s="194"/>
      <c r="K254" s="382"/>
    </row>
    <row r="255" spans="1:11">
      <c r="A255" s="194" t="s">
        <v>2350</v>
      </c>
      <c r="B255" s="194">
        <v>23</v>
      </c>
      <c r="C255" s="194">
        <v>4</v>
      </c>
      <c r="D255" s="194" t="s">
        <v>2351</v>
      </c>
      <c r="E255" s="194">
        <v>65</v>
      </c>
      <c r="F255" s="194">
        <v>1</v>
      </c>
      <c r="G255" s="194">
        <v>4</v>
      </c>
      <c r="H255" s="194" t="s">
        <v>1848</v>
      </c>
      <c r="I255" s="194" t="s">
        <v>1849</v>
      </c>
      <c r="J255" s="194"/>
      <c r="K255" s="382"/>
    </row>
    <row r="256" spans="1:11">
      <c r="A256" s="194" t="s">
        <v>2352</v>
      </c>
      <c r="B256" s="194">
        <v>12</v>
      </c>
      <c r="C256" s="194">
        <v>3</v>
      </c>
      <c r="D256" s="194">
        <v>7.62</v>
      </c>
      <c r="E256" s="194">
        <v>20</v>
      </c>
      <c r="F256" s="194">
        <v>1</v>
      </c>
      <c r="G256" s="194">
        <v>5</v>
      </c>
      <c r="H256" s="194" t="s">
        <v>1848</v>
      </c>
      <c r="I256" s="194" t="s">
        <v>1849</v>
      </c>
      <c r="J256" s="194"/>
      <c r="K256" s="382"/>
    </row>
    <row r="257" spans="1:11">
      <c r="A257" s="194" t="s">
        <v>2833</v>
      </c>
      <c r="B257" s="194">
        <v>13</v>
      </c>
      <c r="C257" s="194">
        <v>1.2</v>
      </c>
      <c r="D257" s="194">
        <v>22</v>
      </c>
      <c r="E257" s="194">
        <v>50</v>
      </c>
      <c r="F257" s="194">
        <v>5</v>
      </c>
      <c r="G257" s="194">
        <v>3</v>
      </c>
      <c r="H257" s="194" t="s">
        <v>1848</v>
      </c>
      <c r="I257" s="194" t="s">
        <v>3513</v>
      </c>
      <c r="J257" s="194"/>
      <c r="K257" s="382"/>
    </row>
    <row r="258" spans="1:11">
      <c r="A258" s="194"/>
      <c r="B258" s="194"/>
      <c r="C258" s="194"/>
      <c r="D258" s="194"/>
      <c r="E258" s="194"/>
      <c r="F258" s="194"/>
      <c r="G258" s="194"/>
      <c r="H258" s="194"/>
      <c r="I258" s="194"/>
      <c r="J258" s="194"/>
      <c r="K258" s="382"/>
    </row>
    <row r="259" spans="1:11" ht="22.5">
      <c r="A259" s="381" t="s">
        <v>2834</v>
      </c>
      <c r="B259" s="194"/>
      <c r="C259" s="194"/>
      <c r="D259" s="194"/>
      <c r="E259" s="194"/>
      <c r="F259" s="194"/>
      <c r="G259" s="194"/>
      <c r="H259" s="194"/>
      <c r="I259" s="194"/>
      <c r="J259" s="194"/>
      <c r="K259" s="382"/>
    </row>
    <row r="260" spans="1:11">
      <c r="A260" s="194" t="s">
        <v>2835</v>
      </c>
      <c r="B260" s="194">
        <v>250</v>
      </c>
      <c r="C260" s="194">
        <v>3</v>
      </c>
      <c r="D260" s="194" t="s">
        <v>2335</v>
      </c>
      <c r="E260" s="194">
        <v>40</v>
      </c>
      <c r="F260" s="194">
        <v>6</v>
      </c>
      <c r="G260" s="194">
        <v>2</v>
      </c>
      <c r="H260" s="194" t="s">
        <v>1848</v>
      </c>
      <c r="I260" s="194" t="s">
        <v>1774</v>
      </c>
      <c r="J260" s="194"/>
      <c r="K260" s="382"/>
    </row>
    <row r="261" spans="1:11">
      <c r="A261" s="194" t="s">
        <v>2836</v>
      </c>
      <c r="B261" s="194">
        <v>450</v>
      </c>
      <c r="C261" s="194">
        <v>6</v>
      </c>
      <c r="D261" s="194" t="s">
        <v>2335</v>
      </c>
      <c r="E261" s="194">
        <v>40</v>
      </c>
      <c r="F261" s="194">
        <v>6</v>
      </c>
      <c r="G261" s="194">
        <v>1</v>
      </c>
      <c r="H261" s="194" t="s">
        <v>1848</v>
      </c>
      <c r="I261" s="194" t="s">
        <v>1774</v>
      </c>
      <c r="J261" s="194"/>
      <c r="K261" s="382"/>
    </row>
    <row r="262" spans="1:11">
      <c r="A262" s="194"/>
      <c r="B262" s="194"/>
      <c r="C262" s="194"/>
      <c r="D262" s="194">
        <v>12</v>
      </c>
      <c r="E262" s="194">
        <v>30</v>
      </c>
      <c r="F262" s="194">
        <v>2</v>
      </c>
      <c r="G262" s="194">
        <v>4</v>
      </c>
      <c r="H262" s="194" t="s">
        <v>1848</v>
      </c>
      <c r="I262" s="194" t="s">
        <v>1849</v>
      </c>
      <c r="J262" s="194"/>
      <c r="K262" s="382"/>
    </row>
    <row r="263" spans="1:11">
      <c r="A263" s="282" t="s">
        <v>2837</v>
      </c>
      <c r="B263" s="194">
        <v>250</v>
      </c>
      <c r="C263" s="194">
        <v>3</v>
      </c>
      <c r="D263" s="194">
        <v>5.56</v>
      </c>
      <c r="E263" s="194">
        <v>60</v>
      </c>
      <c r="F263" s="194">
        <v>3</v>
      </c>
      <c r="G263" s="194">
        <v>3</v>
      </c>
      <c r="H263" s="194" t="s">
        <v>1848</v>
      </c>
      <c r="I263" s="194" t="s">
        <v>1849</v>
      </c>
      <c r="J263" s="194"/>
      <c r="K263" s="382"/>
    </row>
    <row r="264" spans="1:11">
      <c r="A264" s="194" t="s">
        <v>2838</v>
      </c>
      <c r="B264" s="194">
        <v>130</v>
      </c>
      <c r="C264" s="194">
        <v>1.4</v>
      </c>
      <c r="D264" s="194" t="s">
        <v>766</v>
      </c>
      <c r="E264" s="194">
        <v>12</v>
      </c>
      <c r="F264" s="194">
        <v>5</v>
      </c>
      <c r="G264" s="194">
        <v>3</v>
      </c>
      <c r="H264" s="194" t="s">
        <v>752</v>
      </c>
      <c r="I264" s="194" t="s">
        <v>1774</v>
      </c>
      <c r="J264" s="194"/>
      <c r="K264" s="382"/>
    </row>
    <row r="265" spans="1:11">
      <c r="A265" s="194" t="s">
        <v>2839</v>
      </c>
      <c r="B265" s="194">
        <v>170</v>
      </c>
      <c r="C265" s="194">
        <v>1.4</v>
      </c>
      <c r="D265" s="194" t="s">
        <v>2462</v>
      </c>
      <c r="E265" s="194">
        <v>20</v>
      </c>
      <c r="F265" s="194">
        <v>3</v>
      </c>
      <c r="G265" s="194">
        <v>2</v>
      </c>
      <c r="H265" s="194" t="s">
        <v>752</v>
      </c>
      <c r="I265" s="194" t="s">
        <v>2840</v>
      </c>
      <c r="J265" s="194"/>
      <c r="K265" s="382"/>
    </row>
    <row r="266" spans="1:11">
      <c r="A266" s="194" t="s">
        <v>2841</v>
      </c>
      <c r="B266" s="194">
        <v>215</v>
      </c>
      <c r="C266" s="194">
        <v>4</v>
      </c>
      <c r="D266" s="194">
        <v>12</v>
      </c>
      <c r="E266" s="194">
        <v>30</v>
      </c>
      <c r="F266" s="194">
        <v>3</v>
      </c>
      <c r="G266" s="194">
        <v>3</v>
      </c>
      <c r="H266" s="194" t="s">
        <v>1848</v>
      </c>
      <c r="I266" s="194" t="s">
        <v>1849</v>
      </c>
      <c r="J266" s="194"/>
      <c r="K266" s="382"/>
    </row>
    <row r="267" spans="1:11">
      <c r="A267" s="194" t="s">
        <v>2842</v>
      </c>
      <c r="B267" s="194">
        <v>260</v>
      </c>
      <c r="C267" s="194">
        <v>4</v>
      </c>
      <c r="D267" s="194" t="s">
        <v>704</v>
      </c>
      <c r="E267" s="194">
        <v>60</v>
      </c>
      <c r="F267" s="194">
        <v>6</v>
      </c>
      <c r="G267" s="194">
        <v>3</v>
      </c>
      <c r="H267" s="194" t="s">
        <v>1848</v>
      </c>
      <c r="I267" s="194" t="s">
        <v>2843</v>
      </c>
      <c r="J267" s="194"/>
      <c r="K267" s="382"/>
    </row>
    <row r="268" spans="1:11">
      <c r="A268" s="194" t="s">
        <v>2844</v>
      </c>
      <c r="B268" s="194">
        <v>1200</v>
      </c>
      <c r="C268" s="194">
        <v>3.3</v>
      </c>
      <c r="D268" s="194">
        <v>5.56</v>
      </c>
      <c r="E268" s="194">
        <v>75</v>
      </c>
      <c r="F268" s="194">
        <v>4</v>
      </c>
      <c r="G268" s="194">
        <v>2</v>
      </c>
      <c r="H268" s="194" t="s">
        <v>1848</v>
      </c>
      <c r="I268" s="194" t="s">
        <v>2843</v>
      </c>
      <c r="J268" s="194"/>
      <c r="K268" s="382"/>
    </row>
    <row r="269" spans="1:11">
      <c r="A269" s="194"/>
      <c r="B269" s="194"/>
      <c r="C269" s="194"/>
      <c r="D269" s="194" t="s">
        <v>2454</v>
      </c>
      <c r="E269" s="194">
        <v>260</v>
      </c>
      <c r="F269" s="194">
        <v>1</v>
      </c>
      <c r="G269" s="194"/>
      <c r="H269" s="194" t="s">
        <v>1848</v>
      </c>
      <c r="I269" s="194">
        <v>20</v>
      </c>
      <c r="J269" s="194"/>
      <c r="K269" s="382"/>
    </row>
    <row r="270" spans="1:11">
      <c r="A270" s="194" t="s">
        <v>2845</v>
      </c>
      <c r="B270" s="194">
        <v>185</v>
      </c>
      <c r="C270" s="194">
        <v>4</v>
      </c>
      <c r="D270" s="194">
        <v>12</v>
      </c>
      <c r="E270" s="194">
        <v>20</v>
      </c>
      <c r="F270" s="194">
        <v>1</v>
      </c>
      <c r="G270" s="194">
        <v>4</v>
      </c>
      <c r="H270" s="194" t="s">
        <v>1848</v>
      </c>
      <c r="I270" s="194" t="s">
        <v>538</v>
      </c>
      <c r="J270" s="194"/>
      <c r="K270" s="382"/>
    </row>
    <row r="271" spans="1:11">
      <c r="A271" s="194" t="s">
        <v>2846</v>
      </c>
      <c r="B271" s="194">
        <v>170</v>
      </c>
      <c r="C271" s="194">
        <v>2</v>
      </c>
      <c r="D271" s="194" t="s">
        <v>2264</v>
      </c>
      <c r="E271" s="194">
        <v>30</v>
      </c>
      <c r="F271" s="194">
        <v>6</v>
      </c>
      <c r="G271" s="194">
        <v>1</v>
      </c>
      <c r="H271" s="194" t="s">
        <v>1848</v>
      </c>
      <c r="I271" s="194" t="s">
        <v>2840</v>
      </c>
      <c r="J271" s="194"/>
      <c r="K271" s="382"/>
    </row>
    <row r="272" spans="1:11">
      <c r="A272" s="194" t="s">
        <v>2847</v>
      </c>
      <c r="B272" s="194">
        <v>180</v>
      </c>
      <c r="C272" s="194">
        <v>2</v>
      </c>
      <c r="D272" s="194" t="s">
        <v>764</v>
      </c>
      <c r="E272" s="194">
        <v>40</v>
      </c>
      <c r="F272" s="194">
        <v>5</v>
      </c>
      <c r="G272" s="194">
        <v>3</v>
      </c>
      <c r="H272" s="194" t="s">
        <v>752</v>
      </c>
      <c r="I272" s="194" t="s">
        <v>2843</v>
      </c>
      <c r="J272" s="194"/>
      <c r="K272" s="382"/>
    </row>
    <row r="273" spans="1:11">
      <c r="A273" s="194" t="s">
        <v>2848</v>
      </c>
      <c r="B273" s="194">
        <v>155</v>
      </c>
      <c r="C273" s="194">
        <v>1.1000000000000001</v>
      </c>
      <c r="D273" s="194" t="s">
        <v>755</v>
      </c>
      <c r="E273" s="194">
        <v>15</v>
      </c>
      <c r="F273" s="194">
        <v>6</v>
      </c>
      <c r="G273" s="194">
        <v>2</v>
      </c>
      <c r="H273" s="194" t="s">
        <v>752</v>
      </c>
      <c r="I273" s="194" t="s">
        <v>1774</v>
      </c>
      <c r="J273" s="194"/>
      <c r="K273" s="382"/>
    </row>
    <row r="274" spans="1:11">
      <c r="A274" s="194"/>
      <c r="B274" s="194"/>
      <c r="C274" s="194"/>
      <c r="D274" s="194"/>
      <c r="E274" s="194"/>
      <c r="F274" s="194"/>
      <c r="G274" s="194"/>
      <c r="H274" s="194"/>
      <c r="I274" s="194"/>
      <c r="J274" s="194"/>
      <c r="K274" s="382"/>
    </row>
    <row r="275" spans="1:11" ht="45">
      <c r="A275" s="381" t="s">
        <v>2849</v>
      </c>
      <c r="B275" s="194" t="s">
        <v>2210</v>
      </c>
      <c r="C275" s="194" t="s">
        <v>2071</v>
      </c>
      <c r="D275" s="194" t="s">
        <v>582</v>
      </c>
      <c r="E275" s="194" t="s">
        <v>458</v>
      </c>
      <c r="F275" s="194" t="s">
        <v>2211</v>
      </c>
      <c r="G275" s="194" t="s">
        <v>2237</v>
      </c>
      <c r="H275" s="194" t="s">
        <v>460</v>
      </c>
      <c r="I275" s="194" t="s">
        <v>2638</v>
      </c>
      <c r="J275" s="194"/>
      <c r="K275" s="382"/>
    </row>
    <row r="276" spans="1:11">
      <c r="A276" s="194" t="s">
        <v>2850</v>
      </c>
      <c r="B276" s="194">
        <v>80</v>
      </c>
      <c r="C276" s="194">
        <v>105</v>
      </c>
      <c r="D276" s="282" t="s">
        <v>3293</v>
      </c>
      <c r="E276" s="194">
        <v>20</v>
      </c>
      <c r="F276" s="384">
        <v>0.2</v>
      </c>
      <c r="H276" s="194" t="s">
        <v>2851</v>
      </c>
      <c r="I276" s="194" t="s">
        <v>1849</v>
      </c>
      <c r="J276" s="194"/>
      <c r="K276" s="382"/>
    </row>
    <row r="277" spans="1:11">
      <c r="A277" s="194" t="s">
        <v>2852</v>
      </c>
      <c r="B277" s="194">
        <v>70</v>
      </c>
      <c r="C277" s="194">
        <v>120</v>
      </c>
      <c r="D277" s="282" t="s">
        <v>2853</v>
      </c>
      <c r="E277" s="194">
        <v>30</v>
      </c>
      <c r="F277" s="384">
        <v>0.2</v>
      </c>
      <c r="H277" s="194" t="s">
        <v>1748</v>
      </c>
      <c r="I277" s="194" t="s">
        <v>637</v>
      </c>
      <c r="J277" s="194"/>
      <c r="K277" s="382"/>
    </row>
    <row r="278" spans="1:11">
      <c r="A278" s="194"/>
      <c r="B278" s="194"/>
      <c r="C278" s="194"/>
      <c r="D278" s="194"/>
      <c r="E278" s="194"/>
      <c r="F278" s="194"/>
      <c r="G278" s="194"/>
      <c r="H278" s="194"/>
      <c r="I278" s="194"/>
      <c r="J278" s="194"/>
      <c r="K278" s="382"/>
    </row>
    <row r="279" spans="1:11" ht="22.5">
      <c r="A279" s="381" t="s">
        <v>2854</v>
      </c>
      <c r="J279" s="194"/>
      <c r="K279" s="382"/>
    </row>
    <row r="280" spans="1:11">
      <c r="A280" s="194" t="s">
        <v>2855</v>
      </c>
      <c r="B280" s="194">
        <v>3000</v>
      </c>
      <c r="C280" s="194" t="s">
        <v>2856</v>
      </c>
      <c r="D280" s="194" t="s">
        <v>2857</v>
      </c>
      <c r="E280" s="194">
        <v>500</v>
      </c>
      <c r="F280" s="384">
        <v>0.5</v>
      </c>
      <c r="G280" s="194"/>
      <c r="H280" s="194" t="s">
        <v>1748</v>
      </c>
      <c r="I280" s="194"/>
      <c r="J280" s="194"/>
      <c r="K280" s="382"/>
    </row>
    <row r="281" spans="1:11">
      <c r="A281" s="194"/>
      <c r="B281" s="194"/>
      <c r="C281" s="194"/>
      <c r="D281" s="194"/>
      <c r="E281" s="194"/>
      <c r="F281" s="384"/>
      <c r="G281" s="194"/>
      <c r="H281" s="194" t="s">
        <v>2858</v>
      </c>
      <c r="I281" s="194">
        <v>160</v>
      </c>
      <c r="J281" s="194"/>
      <c r="K281" s="382"/>
    </row>
    <row r="282" spans="1:11">
      <c r="A282" s="194"/>
      <c r="B282" s="194"/>
      <c r="C282" s="194"/>
      <c r="D282" s="194"/>
      <c r="E282" s="194"/>
      <c r="F282" s="384"/>
      <c r="G282" s="194"/>
      <c r="H282" s="194" t="s">
        <v>2859</v>
      </c>
      <c r="I282" s="194">
        <v>120</v>
      </c>
      <c r="J282" s="194"/>
      <c r="K282" s="382"/>
    </row>
    <row r="283" spans="1:11">
      <c r="A283" s="194" t="s">
        <v>2860</v>
      </c>
      <c r="B283" s="194">
        <v>3000</v>
      </c>
      <c r="C283" s="194">
        <v>3500</v>
      </c>
      <c r="D283" s="194" t="s">
        <v>2861</v>
      </c>
      <c r="E283" s="194">
        <v>450</v>
      </c>
      <c r="F283" s="384">
        <v>0.5</v>
      </c>
      <c r="G283" s="194"/>
      <c r="H283" s="194" t="s">
        <v>1748</v>
      </c>
      <c r="I283" s="194"/>
      <c r="J283" s="194"/>
      <c r="K283" s="382"/>
    </row>
    <row r="284" spans="1:11">
      <c r="A284" s="194"/>
      <c r="B284" s="194"/>
      <c r="C284" s="194"/>
      <c r="D284" s="194"/>
      <c r="E284" s="194"/>
      <c r="F284" s="194"/>
      <c r="G284" s="194"/>
      <c r="H284" s="194" t="s">
        <v>2858</v>
      </c>
      <c r="I284" s="194">
        <v>180</v>
      </c>
      <c r="J284" s="194"/>
      <c r="K284" s="382"/>
    </row>
    <row r="285" spans="1:11">
      <c r="A285" s="194"/>
      <c r="B285" s="194"/>
      <c r="C285" s="194"/>
      <c r="D285" s="194"/>
      <c r="E285" s="194"/>
      <c r="F285" s="194"/>
      <c r="G285" s="194"/>
      <c r="H285" s="194" t="s">
        <v>2859</v>
      </c>
      <c r="I285" s="194">
        <v>130</v>
      </c>
      <c r="J285" s="194"/>
      <c r="K285" s="382"/>
    </row>
    <row r="286" spans="1:11">
      <c r="A286" s="194"/>
      <c r="B286" s="194"/>
      <c r="C286" s="194"/>
      <c r="D286" s="194"/>
      <c r="E286" s="194"/>
      <c r="F286" s="194"/>
      <c r="G286" s="194"/>
      <c r="H286" s="194"/>
      <c r="I286" s="194"/>
      <c r="J286" s="194"/>
      <c r="K286" s="382"/>
    </row>
    <row r="287" spans="1:11">
      <c r="K287" s="382"/>
    </row>
    <row r="288" spans="1:11">
      <c r="K288" s="382"/>
    </row>
    <row r="289" spans="1:11">
      <c r="K289" s="382"/>
    </row>
    <row r="290" spans="1:11">
      <c r="K290" s="382"/>
    </row>
    <row r="291" spans="1:11">
      <c r="K291" s="382"/>
    </row>
    <row r="292" spans="1:11">
      <c r="K292" s="382"/>
    </row>
    <row r="293" spans="1:11">
      <c r="K293" s="382"/>
    </row>
    <row r="294" spans="1:11">
      <c r="K294" s="382"/>
    </row>
    <row r="295" spans="1:11">
      <c r="K295" s="382"/>
    </row>
    <row r="296" spans="1:11">
      <c r="K296" s="382"/>
    </row>
    <row r="297" spans="1:11">
      <c r="A297" s="194"/>
      <c r="B297" s="194"/>
      <c r="C297" s="194"/>
      <c r="D297" s="194"/>
      <c r="E297" s="194"/>
      <c r="F297" s="194"/>
      <c r="G297" s="194"/>
      <c r="H297" s="194"/>
      <c r="I297" s="194"/>
      <c r="J297" s="194"/>
      <c r="K297" s="382"/>
    </row>
    <row r="298" spans="1:11">
      <c r="A298" s="194"/>
      <c r="B298" s="194"/>
      <c r="C298" s="194"/>
      <c r="D298" s="194"/>
      <c r="E298" s="194"/>
      <c r="F298" s="194"/>
      <c r="G298" s="194"/>
      <c r="H298" s="194"/>
      <c r="I298" s="194"/>
      <c r="J298" s="194"/>
      <c r="K298" s="382"/>
    </row>
    <row r="299" spans="1:11">
      <c r="A299" s="194"/>
      <c r="B299" s="194"/>
      <c r="C299" s="194"/>
      <c r="D299" s="194"/>
      <c r="E299" s="194"/>
      <c r="F299" s="194"/>
      <c r="G299" s="194"/>
      <c r="H299" s="194"/>
      <c r="I299" s="194"/>
      <c r="J299" s="194"/>
      <c r="K299" s="382"/>
    </row>
    <row r="300" spans="1:11">
      <c r="A300" s="194"/>
      <c r="B300" s="194"/>
      <c r="C300" s="194"/>
      <c r="D300" s="194"/>
      <c r="E300" s="194"/>
      <c r="F300" s="194"/>
      <c r="G300" s="194"/>
      <c r="H300" s="194"/>
      <c r="I300" s="194"/>
      <c r="J300" s="194"/>
      <c r="K300" s="382"/>
    </row>
    <row r="301" spans="1:11">
      <c r="A301" s="194"/>
      <c r="B301" s="194"/>
      <c r="C301" s="194"/>
      <c r="D301" s="194"/>
      <c r="E301" s="194"/>
      <c r="F301" s="194"/>
      <c r="G301" s="194"/>
      <c r="H301" s="194"/>
      <c r="I301" s="194"/>
      <c r="J301" s="194"/>
      <c r="K301" s="382"/>
    </row>
    <row r="302" spans="1:11">
      <c r="A302" s="194"/>
      <c r="B302" s="194"/>
      <c r="C302" s="194"/>
      <c r="D302" s="194"/>
      <c r="E302" s="194"/>
      <c r="F302" s="194"/>
      <c r="G302" s="194"/>
      <c r="H302" s="194"/>
      <c r="I302" s="194"/>
      <c r="J302" s="194"/>
      <c r="K302" s="382"/>
    </row>
    <row r="303" spans="1:11">
      <c r="A303" s="194"/>
      <c r="B303" s="194"/>
      <c r="C303" s="194"/>
      <c r="D303" s="194"/>
      <c r="E303" s="194"/>
      <c r="F303" s="194"/>
      <c r="G303" s="194"/>
      <c r="H303" s="194"/>
      <c r="I303" s="194"/>
      <c r="J303" s="194"/>
      <c r="K303" s="382"/>
    </row>
    <row r="304" spans="1:11">
      <c r="A304" s="194"/>
      <c r="B304" s="194"/>
      <c r="C304" s="194"/>
      <c r="D304" s="194"/>
      <c r="E304" s="194"/>
      <c r="F304" s="194"/>
      <c r="G304" s="194"/>
      <c r="H304" s="194"/>
      <c r="I304" s="194"/>
      <c r="J304" s="194"/>
      <c r="K304" s="382"/>
    </row>
    <row r="305" spans="1:11">
      <c r="A305" s="194"/>
      <c r="B305" s="194"/>
      <c r="C305" s="194"/>
      <c r="D305" s="194"/>
      <c r="E305" s="194"/>
      <c r="F305" s="194"/>
      <c r="G305" s="194"/>
      <c r="H305" s="194"/>
      <c r="I305" s="194"/>
      <c r="J305" s="194"/>
      <c r="K305" s="382"/>
    </row>
    <row r="306" spans="1:11">
      <c r="A306" s="194"/>
      <c r="B306" s="194"/>
      <c r="C306" s="194"/>
      <c r="D306" s="194"/>
      <c r="E306" s="194"/>
      <c r="F306" s="194"/>
      <c r="G306" s="194"/>
      <c r="H306" s="194"/>
      <c r="I306" s="194"/>
      <c r="J306" s="194"/>
      <c r="K306" s="382"/>
    </row>
    <row r="307" spans="1:11">
      <c r="A307" s="194"/>
      <c r="B307" s="194"/>
      <c r="C307" s="194"/>
      <c r="D307" s="194"/>
      <c r="E307" s="194"/>
      <c r="F307" s="194"/>
      <c r="G307" s="194"/>
      <c r="H307" s="194"/>
      <c r="I307" s="194"/>
      <c r="J307" s="194"/>
      <c r="K307" s="382"/>
    </row>
    <row r="308" spans="1:11">
      <c r="A308" s="194"/>
      <c r="B308" s="194"/>
      <c r="C308" s="194"/>
      <c r="D308" s="194"/>
      <c r="E308" s="194"/>
      <c r="F308" s="194"/>
      <c r="G308" s="194"/>
      <c r="H308" s="194"/>
      <c r="I308" s="194"/>
      <c r="J308" s="194"/>
      <c r="K308" s="382"/>
    </row>
    <row r="309" spans="1:11">
      <c r="A309" s="194"/>
      <c r="B309" s="194"/>
      <c r="C309" s="194"/>
      <c r="D309" s="194"/>
      <c r="E309" s="194"/>
      <c r="F309" s="194"/>
      <c r="G309" s="194"/>
      <c r="H309" s="194"/>
      <c r="I309" s="194"/>
      <c r="J309" s="194"/>
      <c r="K309" s="382"/>
    </row>
    <row r="310" spans="1:11">
      <c r="A310" s="194"/>
      <c r="B310" s="194"/>
      <c r="C310" s="194"/>
      <c r="D310" s="194"/>
      <c r="E310" s="194"/>
      <c r="F310" s="194"/>
      <c r="G310" s="194"/>
      <c r="H310" s="194"/>
      <c r="I310" s="194"/>
      <c r="J310" s="194"/>
      <c r="K310" s="382"/>
    </row>
    <row r="311" spans="1:11">
      <c r="A311" s="194"/>
      <c r="B311" s="194"/>
      <c r="C311" s="194"/>
      <c r="D311" s="194"/>
      <c r="E311" s="194"/>
      <c r="F311" s="194"/>
      <c r="G311" s="194"/>
      <c r="H311" s="194"/>
      <c r="I311" s="194"/>
      <c r="J311" s="194"/>
      <c r="K311" s="382"/>
    </row>
    <row r="312" spans="1:11">
      <c r="A312" s="194"/>
      <c r="B312" s="194"/>
      <c r="C312" s="194"/>
      <c r="D312" s="194"/>
      <c r="E312" s="194"/>
      <c r="F312" s="194"/>
      <c r="G312" s="194"/>
      <c r="H312" s="194"/>
      <c r="I312" s="194"/>
      <c r="J312" s="194"/>
      <c r="K312" s="382"/>
    </row>
    <row r="313" spans="1:11">
      <c r="A313" s="194"/>
      <c r="B313" s="194"/>
      <c r="C313" s="194"/>
      <c r="D313" s="194"/>
      <c r="E313" s="194"/>
      <c r="F313" s="194"/>
      <c r="G313" s="194"/>
      <c r="H313" s="194"/>
      <c r="I313" s="194"/>
      <c r="J313" s="194"/>
      <c r="K313" s="382"/>
    </row>
  </sheetData>
  <mergeCells count="34">
    <mergeCell ref="FV2:FW2"/>
    <mergeCell ref="FY2:FZ2"/>
    <mergeCell ref="GB2:GC2"/>
    <mergeCell ref="GJ18:GK18"/>
    <mergeCell ref="GJ23:GK23"/>
    <mergeCell ref="GJ25:GK25"/>
    <mergeCell ref="GJ26:GK26"/>
    <mergeCell ref="GJ19:GK19"/>
    <mergeCell ref="GJ20:GK20"/>
    <mergeCell ref="GJ21:GK21"/>
    <mergeCell ref="GJ22:GK22"/>
    <mergeCell ref="GJ24:GK24"/>
    <mergeCell ref="GJ31:GK31"/>
    <mergeCell ref="GJ32:GK32"/>
    <mergeCell ref="GJ33:GK33"/>
    <mergeCell ref="GJ34:GK34"/>
    <mergeCell ref="GJ27:GK27"/>
    <mergeCell ref="GJ28:GK28"/>
    <mergeCell ref="GJ29:GK29"/>
    <mergeCell ref="GJ30:GK30"/>
    <mergeCell ref="GJ39:GK39"/>
    <mergeCell ref="GJ40:GK40"/>
    <mergeCell ref="GJ41:GK41"/>
    <mergeCell ref="GJ46:GK46"/>
    <mergeCell ref="GJ35:GK35"/>
    <mergeCell ref="GJ36:GK36"/>
    <mergeCell ref="GJ37:GK37"/>
    <mergeCell ref="GJ38:GK38"/>
    <mergeCell ref="GJ47:GK47"/>
    <mergeCell ref="GJ48:GK48"/>
    <mergeCell ref="GJ42:GK42"/>
    <mergeCell ref="GJ43:GK43"/>
    <mergeCell ref="GJ44:GK44"/>
    <mergeCell ref="GJ45:GK45"/>
  </mergeCells>
  <phoneticPr fontId="0" type="noConversion"/>
  <conditionalFormatting sqref="FX2:FX48 FW3:FW48">
    <cfRule type="cellIs" dxfId="0" priority="1" stopIfTrue="1" operator="equal">
      <formula>"Si"</formula>
    </cfRule>
  </conditionalFormatting>
  <pageMargins left="0.75" right="0.75" top="1" bottom="1" header="0" footer="0"/>
  <headerFooter alignWithMargins="0"/>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A7774-25C6-48DA-BDB6-950DA916BEEA}">
  <sheetPr codeName="Hoja3"/>
  <dimension ref="A1:R413"/>
  <sheetViews>
    <sheetView topLeftCell="A58" zoomScale="75" workbookViewId="0">
      <selection activeCell="G109" sqref="G109"/>
    </sheetView>
  </sheetViews>
  <sheetFormatPr baseColWidth="10" defaultRowHeight="12.75"/>
  <cols>
    <col min="2" max="2" width="40.140625" customWidth="1"/>
    <col min="3" max="3" width="12.28515625" customWidth="1"/>
    <col min="4" max="4" width="40.7109375" bestFit="1" customWidth="1"/>
    <col min="5" max="5" width="38" bestFit="1" customWidth="1"/>
    <col min="6" max="6" width="9" bestFit="1" customWidth="1"/>
    <col min="7" max="7" width="16.28515625" bestFit="1" customWidth="1"/>
    <col min="8" max="8" width="8" bestFit="1" customWidth="1"/>
    <col min="9" max="9" width="37.85546875" customWidth="1"/>
    <col min="10" max="10" width="22.5703125" customWidth="1"/>
    <col min="11" max="11" width="12.7109375" customWidth="1"/>
    <col min="12" max="12" width="8.5703125" customWidth="1"/>
    <col min="13" max="13" width="27.5703125" customWidth="1"/>
    <col min="15" max="15" width="31.28515625" customWidth="1"/>
  </cols>
  <sheetData>
    <row r="1" spans="1:18" ht="34.5" thickBot="1">
      <c r="B1" s="29"/>
      <c r="C1" s="29"/>
      <c r="D1" s="1"/>
      <c r="E1" s="1"/>
      <c r="F1" s="1"/>
      <c r="G1" s="1"/>
      <c r="H1" s="1"/>
      <c r="I1" s="1"/>
      <c r="J1" s="1"/>
      <c r="K1" s="1"/>
      <c r="L1" s="1"/>
      <c r="M1" s="1"/>
      <c r="N1" s="1"/>
      <c r="O1" s="1"/>
      <c r="P1" s="1"/>
      <c r="Q1" s="1"/>
      <c r="R1" s="1"/>
    </row>
    <row r="2" spans="1:18" ht="53.25" thickBot="1">
      <c r="B2" s="21" t="s">
        <v>2239</v>
      </c>
      <c r="C2" s="21"/>
      <c r="D2" s="21" t="s">
        <v>2240</v>
      </c>
      <c r="E2" s="21" t="s">
        <v>439</v>
      </c>
      <c r="F2" s="1"/>
      <c r="G2" t="s">
        <v>3231</v>
      </c>
      <c r="H2" s="274" t="s">
        <v>3209</v>
      </c>
      <c r="I2" s="272" t="s">
        <v>1976</v>
      </c>
      <c r="J2" s="1"/>
      <c r="K2" s="1"/>
      <c r="L2" s="1"/>
      <c r="M2" s="1"/>
      <c r="N2" s="1"/>
      <c r="O2" s="1"/>
      <c r="P2" s="1"/>
      <c r="Q2" s="1"/>
      <c r="R2" s="1"/>
    </row>
    <row r="3" spans="1:18" ht="28.5" customHeight="1">
      <c r="A3">
        <v>10</v>
      </c>
      <c r="B3" s="22" t="s">
        <v>2664</v>
      </c>
      <c r="C3" s="22"/>
      <c r="D3" s="36" t="s">
        <v>3456</v>
      </c>
      <c r="E3" s="37" t="s">
        <v>3160</v>
      </c>
      <c r="H3" s="275"/>
      <c r="I3" s="273"/>
      <c r="J3" s="1" t="s">
        <v>3235</v>
      </c>
      <c r="K3" t="s">
        <v>3231</v>
      </c>
      <c r="L3" s="249" t="s">
        <v>3209</v>
      </c>
      <c r="M3" s="609" t="s">
        <v>1977</v>
      </c>
      <c r="N3" s="249" t="s">
        <v>3209</v>
      </c>
      <c r="O3" s="611" t="s">
        <v>3203</v>
      </c>
      <c r="P3" s="1"/>
      <c r="Q3" s="1"/>
      <c r="R3" s="1"/>
    </row>
    <row r="4" spans="1:18" ht="31.5" customHeight="1">
      <c r="A4">
        <v>5</v>
      </c>
      <c r="B4" s="24" t="s">
        <v>2659</v>
      </c>
      <c r="C4" s="22"/>
      <c r="D4" s="22" t="s">
        <v>230</v>
      </c>
      <c r="E4" s="37" t="s">
        <v>3159</v>
      </c>
      <c r="H4">
        <v>8</v>
      </c>
      <c r="I4" t="s">
        <v>2672</v>
      </c>
      <c r="J4">
        <v>10</v>
      </c>
      <c r="L4" s="250"/>
      <c r="M4" s="610"/>
      <c r="N4" s="250"/>
      <c r="O4" s="612"/>
      <c r="P4" s="1"/>
      <c r="Q4" s="1"/>
      <c r="R4" s="1"/>
    </row>
    <row r="5" spans="1:18" ht="43.5" customHeight="1">
      <c r="A5">
        <v>5</v>
      </c>
      <c r="B5" s="25" t="s">
        <v>1369</v>
      </c>
      <c r="C5" s="22"/>
      <c r="D5" s="27" t="s">
        <v>745</v>
      </c>
      <c r="E5" s="37" t="s">
        <v>3161</v>
      </c>
      <c r="G5">
        <v>1</v>
      </c>
      <c r="H5" s="237">
        <v>4</v>
      </c>
      <c r="I5" s="253" t="s">
        <v>2667</v>
      </c>
      <c r="J5">
        <v>3</v>
      </c>
      <c r="L5" s="233">
        <v>1</v>
      </c>
      <c r="M5" s="234" t="s">
        <v>3210</v>
      </c>
      <c r="N5" s="236">
        <v>2</v>
      </c>
      <c r="O5" s="238" t="s">
        <v>297</v>
      </c>
      <c r="P5" s="1"/>
      <c r="Q5" s="1"/>
      <c r="R5" s="1"/>
    </row>
    <row r="6" spans="1:18" ht="18.75">
      <c r="A6">
        <v>15</v>
      </c>
      <c r="B6" s="22" t="s">
        <v>2693</v>
      </c>
      <c r="C6" s="22"/>
      <c r="D6" s="27" t="s">
        <v>3141</v>
      </c>
      <c r="E6" s="37" t="s">
        <v>1300</v>
      </c>
      <c r="G6">
        <v>2</v>
      </c>
      <c r="H6" s="240">
        <v>2</v>
      </c>
      <c r="I6" s="253" t="s">
        <v>1981</v>
      </c>
      <c r="J6" s="1">
        <v>10</v>
      </c>
      <c r="L6" s="233">
        <v>1</v>
      </c>
      <c r="M6" s="234" t="s">
        <v>3212</v>
      </c>
      <c r="N6" s="236">
        <v>20</v>
      </c>
      <c r="O6" s="239" t="s">
        <v>1984</v>
      </c>
      <c r="P6" s="1"/>
      <c r="Q6" s="1"/>
      <c r="R6" s="1"/>
    </row>
    <row r="7" spans="1:18" ht="18.75">
      <c r="A7">
        <v>45</v>
      </c>
      <c r="B7" s="25" t="s">
        <v>3238</v>
      </c>
      <c r="C7" s="24"/>
      <c r="D7" s="25" t="s">
        <v>744</v>
      </c>
      <c r="E7" s="37" t="s">
        <v>3162</v>
      </c>
      <c r="G7">
        <v>3</v>
      </c>
      <c r="J7" s="1">
        <v>0</v>
      </c>
      <c r="L7" s="233">
        <v>1</v>
      </c>
      <c r="M7" s="234" t="s">
        <v>3213</v>
      </c>
      <c r="N7" s="236">
        <v>1</v>
      </c>
      <c r="O7" s="238" t="s">
        <v>2005</v>
      </c>
      <c r="P7" s="1"/>
      <c r="Q7" s="1"/>
      <c r="R7" s="1"/>
    </row>
    <row r="8" spans="1:18" ht="27">
      <c r="B8" s="22" t="s">
        <v>2682</v>
      </c>
      <c r="C8" s="24"/>
      <c r="D8" s="25" t="s">
        <v>245</v>
      </c>
      <c r="E8" s="37" t="s">
        <v>3163</v>
      </c>
      <c r="G8">
        <v>4</v>
      </c>
      <c r="H8" s="240">
        <v>6</v>
      </c>
      <c r="I8" s="253" t="s">
        <v>1982</v>
      </c>
      <c r="J8">
        <v>22</v>
      </c>
      <c r="L8" s="233">
        <v>1</v>
      </c>
      <c r="M8" s="234" t="s">
        <v>3214</v>
      </c>
      <c r="N8" s="236">
        <v>3</v>
      </c>
      <c r="O8" s="238" t="s">
        <v>1985</v>
      </c>
      <c r="P8" s="1"/>
      <c r="Q8" s="1"/>
      <c r="R8" s="1"/>
    </row>
    <row r="9" spans="1:18" ht="18.75">
      <c r="A9">
        <v>45</v>
      </c>
      <c r="B9" s="25" t="s">
        <v>2790</v>
      </c>
      <c r="C9" s="24"/>
      <c r="D9" s="27" t="s">
        <v>3142</v>
      </c>
      <c r="E9" s="37" t="s">
        <v>3164</v>
      </c>
      <c r="G9">
        <v>5</v>
      </c>
      <c r="H9" s="240">
        <v>1</v>
      </c>
      <c r="I9" s="253" t="s">
        <v>3208</v>
      </c>
      <c r="J9" s="1">
        <v>7</v>
      </c>
      <c r="L9" s="233">
        <v>1</v>
      </c>
      <c r="M9" s="234" t="s">
        <v>3215</v>
      </c>
      <c r="N9" s="236">
        <v>0.2</v>
      </c>
      <c r="O9" s="238" t="s">
        <v>2006</v>
      </c>
      <c r="P9" s="1"/>
      <c r="Q9" s="1"/>
      <c r="R9" s="1"/>
    </row>
    <row r="10" spans="1:18" ht="18.75">
      <c r="A10">
        <v>10</v>
      </c>
      <c r="B10" s="22" t="s">
        <v>2679</v>
      </c>
      <c r="C10" s="25"/>
      <c r="D10" s="25" t="s">
        <v>221</v>
      </c>
      <c r="E10" s="37" t="s">
        <v>3165</v>
      </c>
      <c r="G10">
        <v>6</v>
      </c>
      <c r="H10" s="263">
        <v>1</v>
      </c>
      <c r="I10" s="253" t="s">
        <v>3206</v>
      </c>
      <c r="J10" s="1">
        <v>7</v>
      </c>
      <c r="L10" s="233">
        <v>1</v>
      </c>
      <c r="M10" s="234" t="s">
        <v>3216</v>
      </c>
      <c r="N10" s="236">
        <v>1</v>
      </c>
      <c r="O10" s="238" t="s">
        <v>1986</v>
      </c>
      <c r="P10" s="1"/>
      <c r="Q10" s="1"/>
      <c r="R10" s="1"/>
    </row>
    <row r="11" spans="1:18" ht="18.75">
      <c r="A11">
        <v>5</v>
      </c>
      <c r="B11" s="25" t="s">
        <v>2660</v>
      </c>
      <c r="C11" s="25"/>
      <c r="D11" s="25" t="s">
        <v>3153</v>
      </c>
      <c r="E11" s="37" t="s">
        <v>146</v>
      </c>
      <c r="G11">
        <v>7</v>
      </c>
      <c r="H11" s="240">
        <v>3</v>
      </c>
      <c r="I11" s="253" t="s">
        <v>3207</v>
      </c>
      <c r="J11" s="1">
        <v>2</v>
      </c>
      <c r="L11" s="233">
        <v>2</v>
      </c>
      <c r="M11" s="234" t="s">
        <v>3217</v>
      </c>
      <c r="N11" s="236">
        <v>11</v>
      </c>
      <c r="O11" s="238" t="s">
        <v>1992</v>
      </c>
      <c r="P11" s="1"/>
      <c r="Q11" s="1"/>
      <c r="R11" s="1"/>
    </row>
    <row r="12" spans="1:18" ht="19.5">
      <c r="A12">
        <v>45</v>
      </c>
      <c r="B12" s="26" t="s">
        <v>1869</v>
      </c>
      <c r="C12" s="25"/>
      <c r="D12" s="25" t="s">
        <v>2596</v>
      </c>
      <c r="E12" s="37" t="s">
        <v>147</v>
      </c>
      <c r="G12">
        <v>8</v>
      </c>
      <c r="H12" s="240">
        <v>3</v>
      </c>
      <c r="I12" s="253" t="s">
        <v>1980</v>
      </c>
      <c r="J12" s="1">
        <v>10</v>
      </c>
      <c r="L12" s="236">
        <v>4</v>
      </c>
      <c r="M12" s="235" t="s">
        <v>3218</v>
      </c>
      <c r="N12" s="236">
        <v>40</v>
      </c>
      <c r="O12" s="238" t="s">
        <v>1993</v>
      </c>
      <c r="P12" s="1"/>
      <c r="Q12" s="1"/>
      <c r="R12" s="1"/>
    </row>
    <row r="13" spans="1:18" ht="43.5" customHeight="1">
      <c r="A13">
        <v>45</v>
      </c>
      <c r="B13" s="28" t="s">
        <v>3244</v>
      </c>
      <c r="C13" s="26"/>
      <c r="D13" s="25" t="s">
        <v>226</v>
      </c>
      <c r="E13" s="37" t="s">
        <v>148</v>
      </c>
      <c r="G13">
        <v>9</v>
      </c>
      <c r="H13" s="240">
        <v>4</v>
      </c>
      <c r="I13" s="253" t="s">
        <v>3234</v>
      </c>
      <c r="J13" s="1">
        <v>10</v>
      </c>
      <c r="L13" s="233">
        <v>5</v>
      </c>
      <c r="M13" s="234" t="s">
        <v>3219</v>
      </c>
      <c r="N13" s="236">
        <v>30</v>
      </c>
      <c r="O13" s="238" t="s">
        <v>1994</v>
      </c>
      <c r="P13" s="1"/>
      <c r="Q13" s="1"/>
      <c r="R13" s="1"/>
    </row>
    <row r="14" spans="1:18" ht="32.25" customHeight="1">
      <c r="A14">
        <v>5</v>
      </c>
      <c r="B14" s="25" t="s">
        <v>1368</v>
      </c>
      <c r="C14" s="22"/>
      <c r="D14" s="22" t="s">
        <v>248</v>
      </c>
      <c r="E14" s="37" t="s">
        <v>149</v>
      </c>
      <c r="G14">
        <v>10</v>
      </c>
      <c r="H14" s="240">
        <v>4</v>
      </c>
      <c r="I14" s="253" t="s">
        <v>3232</v>
      </c>
      <c r="J14" s="1">
        <v>20</v>
      </c>
      <c r="L14" s="233">
        <v>5</v>
      </c>
      <c r="M14" s="234" t="s">
        <v>3220</v>
      </c>
      <c r="N14" s="236">
        <v>60</v>
      </c>
      <c r="O14" s="238" t="s">
        <v>1995</v>
      </c>
      <c r="P14" s="1"/>
      <c r="Q14" s="1"/>
      <c r="R14" s="1"/>
    </row>
    <row r="15" spans="1:18" ht="27">
      <c r="A15">
        <v>15</v>
      </c>
      <c r="B15" s="22" t="s">
        <v>2680</v>
      </c>
      <c r="C15" s="25"/>
      <c r="D15" s="25" t="s">
        <v>218</v>
      </c>
      <c r="E15" s="37" t="s">
        <v>150</v>
      </c>
      <c r="G15">
        <v>11</v>
      </c>
      <c r="H15" s="240">
        <v>5</v>
      </c>
      <c r="I15" s="253" t="s">
        <v>3205</v>
      </c>
      <c r="J15" s="1">
        <v>30</v>
      </c>
      <c r="L15" s="233">
        <v>5</v>
      </c>
      <c r="M15" s="234" t="s">
        <v>3221</v>
      </c>
      <c r="N15" s="236">
        <v>1.5</v>
      </c>
      <c r="O15" s="238" t="s">
        <v>296</v>
      </c>
      <c r="P15" s="1"/>
      <c r="Q15" s="1"/>
      <c r="R15" s="1"/>
    </row>
    <row r="16" spans="1:18" ht="29.25" customHeight="1">
      <c r="A16">
        <v>15</v>
      </c>
      <c r="B16" s="22" t="s">
        <v>1362</v>
      </c>
      <c r="C16" s="22"/>
      <c r="D16" s="22" t="s">
        <v>235</v>
      </c>
      <c r="E16" s="37" t="s">
        <v>151</v>
      </c>
      <c r="G16">
        <v>12</v>
      </c>
      <c r="H16" s="240">
        <v>3</v>
      </c>
      <c r="I16" s="253" t="s">
        <v>2001</v>
      </c>
      <c r="J16" s="1">
        <v>15</v>
      </c>
      <c r="L16" s="233">
        <v>10</v>
      </c>
      <c r="M16" s="234" t="s">
        <v>3223</v>
      </c>
      <c r="N16" s="236">
        <v>18</v>
      </c>
      <c r="O16" s="238" t="s">
        <v>1996</v>
      </c>
      <c r="P16" s="1"/>
      <c r="Q16" s="1"/>
      <c r="R16" s="1"/>
    </row>
    <row r="17" spans="1:18" ht="19.5">
      <c r="B17" s="22" t="s">
        <v>2690</v>
      </c>
      <c r="C17" s="26"/>
      <c r="D17" s="22" t="s">
        <v>234</v>
      </c>
      <c r="E17" s="37" t="s">
        <v>2915</v>
      </c>
      <c r="G17">
        <v>13</v>
      </c>
      <c r="H17" s="237">
        <v>7</v>
      </c>
      <c r="I17" s="253" t="s">
        <v>1978</v>
      </c>
      <c r="J17" s="1">
        <v>20</v>
      </c>
      <c r="L17" s="233">
        <v>6</v>
      </c>
      <c r="M17" s="234" t="s">
        <v>3222</v>
      </c>
      <c r="N17" s="236">
        <v>15</v>
      </c>
      <c r="O17" s="238" t="s">
        <v>1987</v>
      </c>
      <c r="P17" s="1"/>
      <c r="Q17" s="1"/>
      <c r="R17" s="1"/>
    </row>
    <row r="18" spans="1:18" ht="18.75">
      <c r="A18">
        <v>15</v>
      </c>
      <c r="B18" s="22" t="s">
        <v>2810</v>
      </c>
      <c r="C18" s="22"/>
      <c r="D18" s="22" t="s">
        <v>233</v>
      </c>
      <c r="E18" s="37" t="s">
        <v>152</v>
      </c>
      <c r="G18">
        <v>14</v>
      </c>
      <c r="H18" s="240">
        <v>7</v>
      </c>
      <c r="I18" s="253" t="s">
        <v>3233</v>
      </c>
      <c r="J18" s="1">
        <v>35</v>
      </c>
      <c r="L18" s="1">
        <v>1</v>
      </c>
      <c r="M18" s="1" t="s">
        <v>3211</v>
      </c>
      <c r="N18" s="236">
        <v>0.5</v>
      </c>
      <c r="O18" s="238" t="s">
        <v>2007</v>
      </c>
      <c r="P18" s="1"/>
      <c r="Q18" s="1"/>
      <c r="R18" s="1"/>
    </row>
    <row r="19" spans="1:18" ht="18.75">
      <c r="A19">
        <v>40</v>
      </c>
      <c r="B19" s="22" t="s">
        <v>2805</v>
      </c>
      <c r="C19" s="22"/>
      <c r="D19" s="22" t="s">
        <v>232</v>
      </c>
      <c r="E19" s="37" t="s">
        <v>153</v>
      </c>
      <c r="G19">
        <v>15</v>
      </c>
      <c r="H19" s="237">
        <v>10</v>
      </c>
      <c r="I19" s="253" t="s">
        <v>301</v>
      </c>
      <c r="J19" s="1">
        <v>12</v>
      </c>
      <c r="N19" s="236">
        <v>12</v>
      </c>
      <c r="O19" s="238" t="s">
        <v>1983</v>
      </c>
      <c r="P19" s="1"/>
      <c r="Q19" s="1"/>
      <c r="R19" s="1"/>
    </row>
    <row r="20" spans="1:18" ht="27">
      <c r="A20">
        <v>15</v>
      </c>
      <c r="B20" s="26" t="s">
        <v>1364</v>
      </c>
      <c r="C20" s="22"/>
      <c r="D20" s="25" t="s">
        <v>3154</v>
      </c>
      <c r="E20" s="37" t="s">
        <v>1750</v>
      </c>
      <c r="G20">
        <v>16</v>
      </c>
      <c r="H20" s="237">
        <v>12</v>
      </c>
      <c r="I20" s="253" t="s">
        <v>1979</v>
      </c>
      <c r="J20" s="1">
        <v>60</v>
      </c>
      <c r="K20" s="1"/>
      <c r="L20" s="233"/>
      <c r="M20" s="234"/>
      <c r="N20" s="236">
        <v>0.1</v>
      </c>
      <c r="O20" s="238" t="s">
        <v>2702</v>
      </c>
      <c r="P20" s="1"/>
      <c r="Q20" s="1"/>
      <c r="R20" s="1"/>
    </row>
    <row r="21" spans="1:18" ht="18.75">
      <c r="A21">
        <v>15</v>
      </c>
      <c r="B21" s="22" t="s">
        <v>2788</v>
      </c>
      <c r="C21" s="22"/>
      <c r="D21" s="22" t="s">
        <v>3151</v>
      </c>
      <c r="E21" s="37" t="s">
        <v>154</v>
      </c>
      <c r="G21">
        <v>17</v>
      </c>
      <c r="H21" s="237">
        <v>3</v>
      </c>
      <c r="I21" s="234" t="s">
        <v>2669</v>
      </c>
      <c r="J21" s="1">
        <v>22</v>
      </c>
      <c r="K21" s="1"/>
      <c r="L21" s="233"/>
      <c r="M21" s="234"/>
      <c r="N21" s="236">
        <v>6</v>
      </c>
      <c r="O21" s="238" t="s">
        <v>1988</v>
      </c>
      <c r="P21" s="1"/>
      <c r="Q21" s="1"/>
      <c r="R21" s="1"/>
    </row>
    <row r="22" spans="1:18" ht="27">
      <c r="A22">
        <v>15</v>
      </c>
      <c r="B22" s="22" t="s">
        <v>2658</v>
      </c>
      <c r="C22" s="22"/>
      <c r="D22" s="26" t="s">
        <v>2593</v>
      </c>
      <c r="E22" s="37" t="s">
        <v>155</v>
      </c>
      <c r="H22" s="237"/>
      <c r="I22" s="234"/>
      <c r="L22" s="233"/>
      <c r="M22" s="234"/>
      <c r="N22" s="236">
        <v>0.2</v>
      </c>
      <c r="O22" s="238" t="s">
        <v>288</v>
      </c>
      <c r="P22" s="1"/>
      <c r="Q22" s="1"/>
      <c r="R22" s="1"/>
    </row>
    <row r="23" spans="1:18" ht="30" customHeight="1">
      <c r="A23">
        <v>10</v>
      </c>
      <c r="B23" s="22" t="s">
        <v>2654</v>
      </c>
      <c r="C23" s="22"/>
      <c r="D23" s="22" t="s">
        <v>715</v>
      </c>
      <c r="E23" s="37" t="s">
        <v>156</v>
      </c>
      <c r="K23" s="1"/>
      <c r="L23" s="233"/>
      <c r="M23" s="234"/>
      <c r="N23" s="236">
        <v>12</v>
      </c>
      <c r="O23" s="238" t="s">
        <v>1989</v>
      </c>
      <c r="P23" s="1"/>
      <c r="Q23" s="1"/>
      <c r="R23" s="1"/>
    </row>
    <row r="24" spans="1:18" ht="32.25" customHeight="1">
      <c r="A24">
        <v>15</v>
      </c>
      <c r="B24" s="22" t="s">
        <v>2653</v>
      </c>
      <c r="C24" s="22"/>
      <c r="D24" s="25" t="s">
        <v>2587</v>
      </c>
      <c r="E24" s="37" t="s">
        <v>157</v>
      </c>
      <c r="H24" s="240"/>
      <c r="I24" s="234" t="s">
        <v>298</v>
      </c>
      <c r="J24" s="1"/>
      <c r="K24" s="1"/>
      <c r="L24" s="233"/>
      <c r="M24" s="234"/>
      <c r="N24" s="236">
        <v>25</v>
      </c>
      <c r="O24" s="238" t="s">
        <v>289</v>
      </c>
      <c r="P24" s="1"/>
      <c r="Q24" s="1"/>
      <c r="R24" s="1"/>
    </row>
    <row r="25" spans="1:18" ht="33.75" customHeight="1">
      <c r="A25">
        <v>1</v>
      </c>
      <c r="B25" s="26" t="s">
        <v>2678</v>
      </c>
      <c r="C25" s="22"/>
      <c r="D25" s="22" t="s">
        <v>3149</v>
      </c>
      <c r="E25" s="37"/>
      <c r="H25" s="240"/>
      <c r="I25" s="234"/>
      <c r="J25" s="1"/>
      <c r="K25" s="1"/>
      <c r="L25" s="233"/>
      <c r="M25" s="234"/>
      <c r="N25" s="236">
        <v>6</v>
      </c>
      <c r="O25" s="238" t="s">
        <v>3202</v>
      </c>
      <c r="P25" s="1"/>
      <c r="Q25" s="1"/>
      <c r="R25" s="1"/>
    </row>
    <row r="26" spans="1:18" ht="20.25">
      <c r="A26">
        <v>15</v>
      </c>
      <c r="B26" s="22" t="s">
        <v>1867</v>
      </c>
      <c r="C26" s="22"/>
      <c r="D26" s="36" t="s">
        <v>3455</v>
      </c>
      <c r="E26" s="37" t="s">
        <v>2243</v>
      </c>
      <c r="H26" s="237">
        <v>3</v>
      </c>
      <c r="I26" t="s">
        <v>2004</v>
      </c>
      <c r="L26" s="233"/>
      <c r="M26" s="234"/>
      <c r="N26" s="236">
        <v>50</v>
      </c>
      <c r="O26" s="238" t="s">
        <v>1991</v>
      </c>
      <c r="P26" s="1"/>
      <c r="Q26" s="1"/>
      <c r="R26" s="1"/>
    </row>
    <row r="27" spans="1:18" ht="18.75">
      <c r="A27">
        <v>30</v>
      </c>
      <c r="B27" s="22" t="s">
        <v>1360</v>
      </c>
      <c r="C27" s="22"/>
      <c r="D27" s="25" t="s">
        <v>244</v>
      </c>
      <c r="E27" s="37" t="s">
        <v>1749</v>
      </c>
      <c r="H27" s="240"/>
      <c r="I27" s="234"/>
      <c r="J27" s="1"/>
      <c r="K27" s="1"/>
      <c r="L27" s="233"/>
      <c r="M27" s="234"/>
      <c r="N27" s="236">
        <v>10</v>
      </c>
      <c r="O27" s="238" t="s">
        <v>291</v>
      </c>
      <c r="P27" s="1"/>
      <c r="Q27" s="1"/>
      <c r="R27" s="1"/>
    </row>
    <row r="28" spans="1:18" ht="18.75">
      <c r="A28">
        <v>15</v>
      </c>
      <c r="B28" s="25" t="s">
        <v>2800</v>
      </c>
      <c r="C28" s="22"/>
      <c r="D28" s="22" t="s">
        <v>216</v>
      </c>
      <c r="E28" s="37" t="s">
        <v>158</v>
      </c>
      <c r="H28" s="240"/>
      <c r="I28" s="234"/>
      <c r="J28" s="1"/>
      <c r="K28" s="1"/>
      <c r="L28" s="233"/>
      <c r="M28" s="234"/>
      <c r="N28" s="236">
        <v>100</v>
      </c>
      <c r="O28" s="238" t="s">
        <v>292</v>
      </c>
      <c r="P28" s="1"/>
      <c r="Q28" s="1"/>
      <c r="R28" s="1"/>
    </row>
    <row r="29" spans="1:18" ht="18.75">
      <c r="A29">
        <v>15</v>
      </c>
      <c r="B29" s="25" t="s">
        <v>1868</v>
      </c>
      <c r="C29" s="22"/>
      <c r="D29" s="22" t="s">
        <v>240</v>
      </c>
      <c r="E29" s="37" t="s">
        <v>1746</v>
      </c>
      <c r="H29" s="240"/>
      <c r="I29" s="234"/>
      <c r="J29" s="1"/>
      <c r="K29" s="1"/>
      <c r="L29" s="233"/>
      <c r="M29" s="234"/>
      <c r="N29" s="236">
        <v>75</v>
      </c>
      <c r="O29" s="238" t="s">
        <v>1997</v>
      </c>
      <c r="P29" s="1"/>
      <c r="Q29" s="1"/>
      <c r="R29" s="1"/>
    </row>
    <row r="30" spans="1:18" ht="18.75">
      <c r="B30" s="22" t="s">
        <v>2692</v>
      </c>
      <c r="C30" s="22"/>
      <c r="D30" s="22" t="s">
        <v>742</v>
      </c>
      <c r="E30" s="37" t="s">
        <v>1752</v>
      </c>
      <c r="H30" s="240"/>
      <c r="I30" s="234"/>
      <c r="J30" s="1"/>
      <c r="K30" s="1"/>
      <c r="L30" s="233"/>
      <c r="M30" s="234"/>
      <c r="N30" s="236">
        <v>125</v>
      </c>
      <c r="O30" s="238" t="s">
        <v>1998</v>
      </c>
      <c r="P30" s="1"/>
      <c r="Q30" s="1"/>
      <c r="R30" s="1"/>
    </row>
    <row r="31" spans="1:18" ht="27">
      <c r="A31">
        <v>25</v>
      </c>
      <c r="B31" s="22" t="s">
        <v>2806</v>
      </c>
      <c r="C31" s="22"/>
      <c r="D31" s="25" t="s">
        <v>217</v>
      </c>
      <c r="E31" s="37" t="s">
        <v>1747</v>
      </c>
      <c r="H31" s="240"/>
      <c r="I31" s="234"/>
      <c r="J31" s="1"/>
      <c r="K31" s="1"/>
      <c r="L31" s="233"/>
      <c r="M31" s="234"/>
      <c r="N31" s="236">
        <v>25</v>
      </c>
      <c r="O31" s="238" t="s">
        <v>2000</v>
      </c>
      <c r="P31" s="1"/>
      <c r="Q31" s="1"/>
      <c r="R31" s="1"/>
    </row>
    <row r="32" spans="1:18" ht="18.75">
      <c r="A32">
        <v>5</v>
      </c>
      <c r="B32" s="22" t="s">
        <v>2813</v>
      </c>
      <c r="C32" s="22"/>
      <c r="D32" s="25" t="s">
        <v>2588</v>
      </c>
      <c r="E32" s="37" t="s">
        <v>159</v>
      </c>
      <c r="H32" s="240"/>
      <c r="I32" s="234"/>
      <c r="J32" s="1"/>
      <c r="K32" s="1"/>
      <c r="L32" s="233"/>
      <c r="M32" s="234"/>
      <c r="N32" s="236">
        <v>150</v>
      </c>
      <c r="O32" s="238" t="s">
        <v>1999</v>
      </c>
      <c r="P32" s="1"/>
      <c r="Q32" s="1"/>
      <c r="R32" s="1"/>
    </row>
    <row r="33" spans="1:18" ht="18.75">
      <c r="A33">
        <v>25</v>
      </c>
      <c r="B33" s="25" t="s">
        <v>2795</v>
      </c>
      <c r="C33" s="22"/>
      <c r="D33" s="25" t="s">
        <v>214</v>
      </c>
      <c r="E33" s="37" t="s">
        <v>160</v>
      </c>
      <c r="H33" s="240"/>
      <c r="I33" s="234"/>
      <c r="J33" s="1"/>
      <c r="K33" s="1"/>
      <c r="L33" s="233"/>
      <c r="M33" s="234"/>
      <c r="N33" s="236">
        <v>4</v>
      </c>
      <c r="O33" s="238" t="s">
        <v>1990</v>
      </c>
      <c r="P33" s="1"/>
      <c r="Q33" s="1"/>
      <c r="R33" s="1"/>
    </row>
    <row r="34" spans="1:18" ht="18.75">
      <c r="A34">
        <v>15</v>
      </c>
      <c r="B34" s="25" t="s">
        <v>3239</v>
      </c>
      <c r="C34" s="25"/>
      <c r="D34" s="25" t="s">
        <v>2590</v>
      </c>
      <c r="E34" s="37" t="s">
        <v>161</v>
      </c>
      <c r="H34" s="240"/>
      <c r="I34" s="234"/>
      <c r="J34" s="1"/>
      <c r="K34" s="1"/>
      <c r="L34" s="15"/>
      <c r="M34" s="234"/>
      <c r="N34" s="236">
        <v>125</v>
      </c>
      <c r="O34" s="238" t="s">
        <v>290</v>
      </c>
      <c r="P34" s="1"/>
      <c r="Q34" s="1"/>
      <c r="R34" s="1"/>
    </row>
    <row r="35" spans="1:18" ht="30.75" customHeight="1">
      <c r="A35">
        <v>15</v>
      </c>
      <c r="B35" s="25" t="s">
        <v>3237</v>
      </c>
      <c r="C35" s="25"/>
      <c r="D35" s="25" t="s">
        <v>215</v>
      </c>
      <c r="E35" s="37" t="s">
        <v>162</v>
      </c>
      <c r="H35" s="240"/>
      <c r="I35" s="234"/>
      <c r="J35" s="1"/>
      <c r="K35" s="1"/>
      <c r="L35" s="15"/>
      <c r="M35" s="234"/>
      <c r="N35" s="236">
        <v>1</v>
      </c>
      <c r="O35" s="238" t="s">
        <v>3230</v>
      </c>
      <c r="P35" s="1"/>
      <c r="Q35" s="1"/>
      <c r="R35" s="1"/>
    </row>
    <row r="36" spans="1:18" ht="27">
      <c r="A36">
        <v>15</v>
      </c>
      <c r="B36" s="22" t="s">
        <v>2808</v>
      </c>
      <c r="C36" s="25"/>
      <c r="D36" s="27" t="s">
        <v>3139</v>
      </c>
      <c r="E36" s="37" t="s">
        <v>163</v>
      </c>
      <c r="H36" s="240"/>
      <c r="I36" s="234"/>
      <c r="J36" s="1"/>
      <c r="K36" s="1"/>
      <c r="L36" s="15"/>
      <c r="M36" s="234"/>
      <c r="N36" s="236">
        <v>30</v>
      </c>
      <c r="O36" s="238" t="s">
        <v>293</v>
      </c>
      <c r="P36" s="1"/>
      <c r="Q36" s="1"/>
      <c r="R36" s="1"/>
    </row>
    <row r="37" spans="1:18" ht="18.75">
      <c r="A37">
        <v>25</v>
      </c>
      <c r="B37" s="25" t="s">
        <v>2797</v>
      </c>
      <c r="C37" s="25"/>
      <c r="D37" s="25" t="s">
        <v>2595</v>
      </c>
      <c r="E37" s="37" t="s">
        <v>164</v>
      </c>
      <c r="H37" s="240"/>
      <c r="I37" s="14"/>
      <c r="J37" s="6"/>
      <c r="K37" s="6"/>
      <c r="L37" s="15"/>
      <c r="M37" s="234"/>
      <c r="N37" s="236">
        <v>300</v>
      </c>
      <c r="O37" s="238" t="s">
        <v>294</v>
      </c>
      <c r="P37" s="1"/>
      <c r="Q37" s="1"/>
      <c r="R37" s="1"/>
    </row>
    <row r="38" spans="1:18" ht="20.25">
      <c r="A38">
        <v>10</v>
      </c>
      <c r="B38" s="25" t="s">
        <v>2786</v>
      </c>
      <c r="C38" s="25"/>
      <c r="D38" s="36" t="s">
        <v>3145</v>
      </c>
      <c r="E38" s="37" t="s">
        <v>1748</v>
      </c>
      <c r="H38" s="240"/>
      <c r="I38" s="234"/>
      <c r="J38" s="1"/>
      <c r="K38" s="1"/>
      <c r="L38" s="233"/>
      <c r="M38" s="234"/>
      <c r="N38" s="236">
        <v>2</v>
      </c>
      <c r="O38" s="238" t="s">
        <v>295</v>
      </c>
      <c r="P38" s="1"/>
      <c r="Q38" s="1"/>
      <c r="R38" s="1"/>
    </row>
    <row r="39" spans="1:18" ht="18.75">
      <c r="A39">
        <v>15</v>
      </c>
      <c r="B39" s="25" t="s">
        <v>1366</v>
      </c>
      <c r="C39" s="22"/>
      <c r="D39" s="22" t="s">
        <v>3158</v>
      </c>
      <c r="E39" s="37" t="s">
        <v>165</v>
      </c>
      <c r="H39" s="240"/>
      <c r="I39" s="234"/>
      <c r="J39" s="1"/>
      <c r="K39" s="1"/>
      <c r="L39" s="233"/>
      <c r="M39" s="234"/>
      <c r="N39" s="233">
        <v>175</v>
      </c>
      <c r="O39" s="238" t="s">
        <v>3204</v>
      </c>
      <c r="P39" s="1"/>
      <c r="Q39" s="1"/>
      <c r="R39" s="1"/>
    </row>
    <row r="40" spans="1:18" ht="20.25" thickBot="1">
      <c r="A40">
        <v>15</v>
      </c>
      <c r="B40" s="26" t="s">
        <v>1363</v>
      </c>
      <c r="C40" s="25"/>
      <c r="D40" s="25" t="s">
        <v>250</v>
      </c>
      <c r="E40" s="37" t="s">
        <v>166</v>
      </c>
      <c r="H40" s="241"/>
      <c r="I40" s="242"/>
      <c r="J40" s="246"/>
      <c r="K40" s="246"/>
      <c r="L40" s="243"/>
      <c r="M40" s="242"/>
      <c r="N40" s="243"/>
      <c r="O40" s="244"/>
      <c r="P40" s="1"/>
      <c r="Q40" s="1"/>
      <c r="R40" s="1"/>
    </row>
    <row r="41" spans="1:18" ht="37.5">
      <c r="A41">
        <v>15</v>
      </c>
      <c r="B41" s="22" t="s">
        <v>2681</v>
      </c>
      <c r="C41" s="22"/>
      <c r="D41" s="22" t="s">
        <v>741</v>
      </c>
      <c r="E41" s="37" t="s">
        <v>167</v>
      </c>
      <c r="F41" s="1"/>
      <c r="G41" s="1"/>
      <c r="H41" s="1"/>
      <c r="I41" s="1"/>
      <c r="J41" s="1"/>
      <c r="K41" s="1"/>
      <c r="L41" s="1"/>
      <c r="M41" s="1"/>
      <c r="N41" s="1"/>
      <c r="O41" s="1"/>
      <c r="P41" s="1"/>
      <c r="Q41" s="1"/>
      <c r="R41" s="1"/>
    </row>
    <row r="42" spans="1:18" ht="18.75">
      <c r="A42">
        <v>15</v>
      </c>
      <c r="B42" s="25" t="s">
        <v>2792</v>
      </c>
      <c r="C42" s="25"/>
      <c r="D42" s="22" t="s">
        <v>222</v>
      </c>
      <c r="E42" s="37" t="s">
        <v>168</v>
      </c>
      <c r="F42" s="1"/>
      <c r="G42" s="1"/>
      <c r="H42" s="1"/>
      <c r="I42" s="1"/>
      <c r="J42" s="1"/>
      <c r="K42" s="1"/>
      <c r="L42" s="1"/>
      <c r="M42" s="1"/>
      <c r="N42" s="1"/>
      <c r="O42" s="1"/>
      <c r="P42" s="1"/>
      <c r="Q42" s="1"/>
      <c r="R42" s="1"/>
    </row>
    <row r="43" spans="1:18" ht="19.5">
      <c r="A43">
        <v>15</v>
      </c>
      <c r="B43" s="26" t="s">
        <v>2663</v>
      </c>
      <c r="C43" s="22"/>
      <c r="D43" s="26" t="s">
        <v>3144</v>
      </c>
      <c r="E43" s="37" t="s">
        <v>169</v>
      </c>
      <c r="F43" s="1"/>
      <c r="G43" s="1"/>
      <c r="H43" s="1"/>
      <c r="I43" s="1"/>
      <c r="J43" s="1"/>
      <c r="K43" s="1"/>
      <c r="L43" s="1"/>
      <c r="M43" s="1"/>
      <c r="N43" s="1"/>
      <c r="O43" s="1"/>
      <c r="P43" s="1"/>
      <c r="Q43" s="1"/>
      <c r="R43" s="1"/>
    </row>
    <row r="44" spans="1:18" ht="18.75">
      <c r="A44">
        <v>25</v>
      </c>
      <c r="B44" s="25" t="s">
        <v>2794</v>
      </c>
      <c r="C44" s="25"/>
      <c r="D44" s="25" t="s">
        <v>223</v>
      </c>
      <c r="E44" s="37" t="s">
        <v>170</v>
      </c>
      <c r="F44" s="1"/>
      <c r="G44" s="1"/>
      <c r="H44" s="1"/>
      <c r="I44" s="1"/>
      <c r="J44" s="1"/>
      <c r="K44" s="1"/>
      <c r="L44" s="1"/>
      <c r="M44" s="1"/>
      <c r="N44" s="1"/>
      <c r="O44" s="1"/>
      <c r="P44" s="1"/>
      <c r="Q44" s="1"/>
      <c r="R44" s="1"/>
    </row>
    <row r="45" spans="1:18" ht="18.75">
      <c r="A45">
        <v>10</v>
      </c>
      <c r="B45" s="25" t="s">
        <v>2662</v>
      </c>
      <c r="C45" s="25"/>
      <c r="D45" s="25" t="s">
        <v>242</v>
      </c>
      <c r="E45" s="37" t="s">
        <v>171</v>
      </c>
      <c r="F45" s="1"/>
      <c r="G45" s="1"/>
      <c r="H45" s="1"/>
      <c r="I45" s="1"/>
      <c r="J45" s="1"/>
      <c r="K45" s="1"/>
      <c r="L45" s="1"/>
      <c r="M45" s="1"/>
      <c r="N45" s="1"/>
      <c r="O45" s="1"/>
      <c r="P45" s="1"/>
      <c r="Q45" s="1"/>
      <c r="R45" s="1"/>
    </row>
    <row r="46" spans="1:18" ht="18.75">
      <c r="A46">
        <v>5</v>
      </c>
      <c r="B46" s="22" t="s">
        <v>2657</v>
      </c>
      <c r="C46" s="25"/>
      <c r="D46" s="22" t="s">
        <v>220</v>
      </c>
      <c r="E46" s="37" t="s">
        <v>2154</v>
      </c>
      <c r="F46" s="1"/>
      <c r="G46" s="1"/>
      <c r="H46" s="1"/>
      <c r="I46" s="1"/>
      <c r="J46" s="1"/>
      <c r="K46" s="1"/>
      <c r="L46" s="1"/>
      <c r="M46" s="1"/>
      <c r="N46" s="1"/>
      <c r="O46" s="1"/>
      <c r="P46" s="1"/>
      <c r="Q46" s="1"/>
      <c r="R46" s="1"/>
    </row>
    <row r="47" spans="1:18" ht="18.75">
      <c r="A47">
        <v>1</v>
      </c>
      <c r="B47" s="22" t="s">
        <v>3242</v>
      </c>
      <c r="C47" s="25"/>
      <c r="D47" s="22" t="s">
        <v>1883</v>
      </c>
      <c r="E47" s="37" t="s">
        <v>675</v>
      </c>
      <c r="F47" s="1"/>
      <c r="G47" s="1"/>
      <c r="H47" s="1"/>
      <c r="I47" s="1"/>
      <c r="J47" s="1"/>
      <c r="K47" s="1"/>
      <c r="L47" s="1"/>
      <c r="M47" s="1"/>
      <c r="N47" s="1"/>
      <c r="O47" s="1"/>
      <c r="P47" s="1"/>
      <c r="Q47" s="1"/>
      <c r="R47" s="1"/>
    </row>
    <row r="48" spans="1:18" ht="20.25">
      <c r="A48">
        <v>90</v>
      </c>
      <c r="B48" s="22" t="s">
        <v>2787</v>
      </c>
      <c r="C48" s="25"/>
      <c r="D48" s="36" t="s">
        <v>2594</v>
      </c>
      <c r="E48" s="37" t="s">
        <v>676</v>
      </c>
      <c r="F48" s="1"/>
      <c r="G48" s="1"/>
      <c r="H48" s="1"/>
      <c r="I48" s="1"/>
      <c r="J48" s="1"/>
      <c r="K48" s="1"/>
      <c r="L48" s="1"/>
      <c r="M48" s="1"/>
      <c r="N48" s="1"/>
      <c r="O48" s="1"/>
      <c r="P48" s="1"/>
      <c r="Q48" s="1"/>
      <c r="R48" s="1"/>
    </row>
    <row r="49" spans="1:18" ht="18.75">
      <c r="A49">
        <v>30</v>
      </c>
      <c r="B49" s="25" t="s">
        <v>2661</v>
      </c>
      <c r="C49" s="25"/>
      <c r="D49" s="22" t="s">
        <v>3457</v>
      </c>
      <c r="E49" s="37" t="s">
        <v>677</v>
      </c>
      <c r="F49" s="1"/>
      <c r="G49" s="1"/>
      <c r="H49" s="1"/>
      <c r="I49" s="1"/>
      <c r="J49" s="1"/>
      <c r="K49" s="1"/>
      <c r="L49" s="1"/>
      <c r="M49" s="1"/>
      <c r="N49" s="1"/>
      <c r="O49" s="1"/>
      <c r="P49" s="1"/>
      <c r="Q49" s="1"/>
      <c r="R49" s="1"/>
    </row>
    <row r="50" spans="1:18" ht="18.75">
      <c r="A50">
        <v>15</v>
      </c>
      <c r="B50" s="25" t="s">
        <v>2793</v>
      </c>
      <c r="C50" s="25"/>
      <c r="D50" s="27" t="s">
        <v>2586</v>
      </c>
      <c r="E50" s="37" t="s">
        <v>678</v>
      </c>
      <c r="F50" s="1"/>
      <c r="G50" s="1"/>
      <c r="H50" s="1"/>
      <c r="I50" s="1"/>
      <c r="J50" s="1"/>
      <c r="K50" s="1"/>
      <c r="L50" s="1"/>
      <c r="M50" s="1"/>
      <c r="N50" s="1"/>
      <c r="O50" s="1"/>
      <c r="P50" s="1"/>
      <c r="Q50" s="1"/>
      <c r="R50" s="1"/>
    </row>
    <row r="51" spans="1:18" ht="18.75">
      <c r="A51">
        <v>20</v>
      </c>
      <c r="B51" s="25" t="s">
        <v>2789</v>
      </c>
      <c r="C51" s="25"/>
      <c r="D51" s="22" t="s">
        <v>2585</v>
      </c>
      <c r="E51" s="37" t="s">
        <v>679</v>
      </c>
      <c r="F51" s="1"/>
      <c r="G51" s="1"/>
      <c r="H51" s="1"/>
      <c r="I51" s="1"/>
      <c r="J51" s="1"/>
      <c r="K51" s="1"/>
      <c r="L51" s="1"/>
      <c r="M51" s="1"/>
      <c r="N51" s="1"/>
      <c r="O51" s="1"/>
      <c r="P51" s="1"/>
      <c r="Q51" s="1"/>
      <c r="R51" s="1"/>
    </row>
    <row r="52" spans="1:18" ht="18.75">
      <c r="A52">
        <v>5</v>
      </c>
      <c r="B52" s="27" t="s">
        <v>2798</v>
      </c>
      <c r="C52" s="25"/>
      <c r="D52" s="25" t="s">
        <v>3155</v>
      </c>
      <c r="E52" s="37" t="s">
        <v>680</v>
      </c>
      <c r="F52" s="1"/>
      <c r="G52" s="1"/>
      <c r="H52" s="1"/>
      <c r="I52" s="1"/>
      <c r="J52" s="1"/>
      <c r="K52" s="1"/>
      <c r="L52" s="1"/>
      <c r="M52" s="1"/>
      <c r="N52" s="1"/>
      <c r="O52" s="1"/>
      <c r="P52" s="1"/>
      <c r="Q52" s="1"/>
      <c r="R52" s="1"/>
    </row>
    <row r="53" spans="1:18" ht="18.75">
      <c r="A53">
        <v>15</v>
      </c>
      <c r="B53" s="25" t="s">
        <v>2784</v>
      </c>
      <c r="C53" s="27"/>
      <c r="D53" s="22" t="s">
        <v>2584</v>
      </c>
      <c r="E53" s="37" t="s">
        <v>681</v>
      </c>
      <c r="F53" s="1"/>
      <c r="G53" s="1"/>
      <c r="H53" s="1"/>
      <c r="I53" s="1"/>
      <c r="J53" s="1"/>
      <c r="K53" s="1"/>
      <c r="L53" s="1"/>
      <c r="M53" s="1"/>
      <c r="N53" s="1"/>
      <c r="O53" s="1"/>
      <c r="P53" s="1"/>
      <c r="Q53" s="1"/>
      <c r="R53" s="1"/>
    </row>
    <row r="54" spans="1:18" ht="18.75">
      <c r="A54">
        <v>5</v>
      </c>
      <c r="B54" s="25" t="s">
        <v>2799</v>
      </c>
      <c r="C54" s="22"/>
      <c r="D54" s="22" t="s">
        <v>3157</v>
      </c>
      <c r="E54" s="37" t="s">
        <v>1118</v>
      </c>
      <c r="F54" s="1"/>
      <c r="G54" s="1"/>
      <c r="H54" s="1"/>
      <c r="I54" s="1"/>
      <c r="J54" s="1"/>
      <c r="K54" s="1"/>
      <c r="L54" s="1"/>
      <c r="M54" s="1"/>
      <c r="N54" s="1"/>
      <c r="O54" s="1"/>
      <c r="P54" s="1"/>
      <c r="Q54" s="1"/>
      <c r="R54" s="1"/>
    </row>
    <row r="55" spans="1:18" ht="19.5">
      <c r="A55">
        <v>5</v>
      </c>
      <c r="B55" s="22" t="s">
        <v>2811</v>
      </c>
      <c r="C55" s="25"/>
      <c r="D55" s="26" t="s">
        <v>738</v>
      </c>
      <c r="E55" s="37" t="s">
        <v>1119</v>
      </c>
      <c r="F55" s="1"/>
      <c r="G55" s="1"/>
      <c r="H55" s="1"/>
      <c r="I55" s="1"/>
      <c r="J55" s="1"/>
      <c r="K55" s="1"/>
      <c r="L55" s="1"/>
      <c r="M55" s="1"/>
      <c r="N55" s="1"/>
      <c r="O55" s="1"/>
      <c r="P55" s="1"/>
      <c r="Q55" s="1"/>
      <c r="R55" s="1"/>
    </row>
    <row r="56" spans="1:18" ht="18.75">
      <c r="A56">
        <v>15</v>
      </c>
      <c r="B56" s="22" t="s">
        <v>2785</v>
      </c>
      <c r="C56" s="25"/>
      <c r="D56" s="22" t="s">
        <v>249</v>
      </c>
      <c r="E56" s="37" t="s">
        <v>1299</v>
      </c>
      <c r="F56" s="1"/>
      <c r="G56" s="1"/>
      <c r="H56" s="1"/>
      <c r="I56" s="1"/>
      <c r="J56" s="1"/>
      <c r="K56" s="1"/>
      <c r="L56" s="1"/>
      <c r="M56" s="1"/>
      <c r="N56" s="1"/>
      <c r="O56" s="1"/>
      <c r="P56" s="1"/>
      <c r="Q56" s="1"/>
      <c r="R56" s="1"/>
    </row>
    <row r="57" spans="1:18" ht="19.5">
      <c r="A57">
        <v>25</v>
      </c>
      <c r="B57" s="25" t="s">
        <v>2796</v>
      </c>
      <c r="C57" s="25"/>
      <c r="D57" s="26" t="s">
        <v>3146</v>
      </c>
      <c r="E57" s="37" t="s">
        <v>1120</v>
      </c>
      <c r="F57" s="1"/>
      <c r="G57" s="1"/>
      <c r="H57" s="1"/>
      <c r="I57" s="1"/>
      <c r="J57" s="1"/>
      <c r="K57" s="1"/>
      <c r="L57" s="1"/>
      <c r="M57" s="1"/>
      <c r="N57" s="1"/>
      <c r="O57" s="1"/>
      <c r="P57" s="1"/>
      <c r="Q57" s="1"/>
      <c r="R57" s="1"/>
    </row>
    <row r="58" spans="1:18" ht="18.75">
      <c r="A58">
        <v>15</v>
      </c>
      <c r="B58" s="25" t="s">
        <v>2802</v>
      </c>
      <c r="C58" s="25"/>
      <c r="D58" s="22" t="s">
        <v>238</v>
      </c>
      <c r="E58" s="37" t="s">
        <v>2081</v>
      </c>
      <c r="F58" s="1"/>
      <c r="G58" s="1"/>
      <c r="H58" s="1"/>
      <c r="I58" s="1"/>
      <c r="J58" s="1"/>
      <c r="K58" s="1"/>
      <c r="L58" s="1"/>
      <c r="M58" s="1"/>
      <c r="N58" s="1"/>
      <c r="O58" s="1"/>
      <c r="P58" s="1"/>
      <c r="Q58" s="1"/>
      <c r="R58" s="1"/>
    </row>
    <row r="59" spans="1:18" ht="18.75">
      <c r="A59">
        <v>5</v>
      </c>
      <c r="B59" s="25" t="s">
        <v>1367</v>
      </c>
      <c r="C59" s="22"/>
      <c r="D59" s="25" t="s">
        <v>225</v>
      </c>
      <c r="E59" s="37" t="s">
        <v>1121</v>
      </c>
      <c r="F59" s="1"/>
      <c r="G59" s="1"/>
      <c r="H59" s="1"/>
      <c r="I59" s="1"/>
      <c r="J59" s="1"/>
      <c r="K59" s="1"/>
      <c r="L59" s="1"/>
      <c r="M59" s="1"/>
      <c r="N59" s="1"/>
      <c r="O59" s="1"/>
      <c r="P59" s="1"/>
      <c r="Q59" s="1"/>
      <c r="R59" s="1"/>
    </row>
    <row r="60" spans="1:18" ht="18.75">
      <c r="B60" s="22" t="s">
        <v>2689</v>
      </c>
      <c r="C60" s="28"/>
      <c r="D60" s="25" t="s">
        <v>236</v>
      </c>
      <c r="E60" s="37" t="s">
        <v>1122</v>
      </c>
      <c r="F60" s="1"/>
      <c r="G60" s="1"/>
      <c r="H60" s="1"/>
      <c r="I60" s="1"/>
      <c r="J60" s="1"/>
      <c r="K60" s="1"/>
      <c r="L60" s="1"/>
      <c r="M60" s="1"/>
      <c r="N60" s="1"/>
      <c r="O60" s="1"/>
      <c r="P60" s="1"/>
      <c r="Q60" s="1"/>
      <c r="R60" s="1"/>
    </row>
    <row r="61" spans="1:18" ht="18.75">
      <c r="B61" s="22" t="s">
        <v>2688</v>
      </c>
      <c r="C61" s="22"/>
      <c r="D61" s="22" t="s">
        <v>3152</v>
      </c>
      <c r="E61" s="37" t="s">
        <v>1123</v>
      </c>
      <c r="F61" s="1"/>
      <c r="G61" s="1"/>
      <c r="H61" s="1"/>
      <c r="I61" s="1"/>
      <c r="J61" s="1"/>
      <c r="K61" s="1"/>
      <c r="L61" s="1"/>
      <c r="M61" s="1"/>
      <c r="N61" s="1"/>
      <c r="O61" s="1"/>
      <c r="P61" s="1"/>
      <c r="Q61" s="1"/>
      <c r="R61" s="1"/>
    </row>
    <row r="62" spans="1:18" ht="18.75">
      <c r="A62">
        <v>15</v>
      </c>
      <c r="B62" s="22" t="s">
        <v>2683</v>
      </c>
      <c r="C62" s="25"/>
      <c r="D62" s="25" t="s">
        <v>246</v>
      </c>
      <c r="E62" s="37" t="s">
        <v>1885</v>
      </c>
      <c r="F62" s="1"/>
      <c r="G62" s="1"/>
      <c r="H62" s="1"/>
      <c r="I62" s="1"/>
      <c r="J62" s="1"/>
      <c r="K62" s="1"/>
      <c r="L62" s="1"/>
      <c r="M62" s="1"/>
      <c r="N62" s="1"/>
      <c r="O62" s="1"/>
      <c r="P62" s="1"/>
      <c r="Q62" s="1"/>
      <c r="R62" s="1"/>
    </row>
    <row r="63" spans="1:18" ht="18.75">
      <c r="A63">
        <v>45</v>
      </c>
      <c r="B63" s="22" t="s">
        <v>3243</v>
      </c>
      <c r="C63" s="22"/>
      <c r="D63" s="22" t="s">
        <v>3150</v>
      </c>
      <c r="E63" s="37" t="s">
        <v>1886</v>
      </c>
      <c r="F63" s="1"/>
      <c r="G63" s="1"/>
      <c r="H63" s="1"/>
      <c r="I63" s="1"/>
      <c r="J63" s="1"/>
      <c r="K63" s="1"/>
      <c r="L63" s="1"/>
      <c r="M63" s="1"/>
      <c r="N63" s="1"/>
      <c r="O63" s="1"/>
      <c r="P63" s="1"/>
      <c r="Q63" s="1"/>
      <c r="R63" s="1"/>
    </row>
    <row r="64" spans="1:18" ht="18.75">
      <c r="B64" s="22" t="s">
        <v>2685</v>
      </c>
      <c r="C64" s="22"/>
      <c r="D64" s="22" t="s">
        <v>228</v>
      </c>
      <c r="E64" s="37" t="s">
        <v>1887</v>
      </c>
      <c r="F64" s="1"/>
      <c r="G64" s="1"/>
      <c r="H64" s="1"/>
      <c r="I64" s="1"/>
      <c r="J64" s="1"/>
      <c r="K64" s="1"/>
      <c r="L64" s="1"/>
      <c r="M64" s="1"/>
      <c r="N64" s="1"/>
      <c r="O64" s="1"/>
      <c r="P64" s="1"/>
      <c r="Q64" s="1"/>
      <c r="R64" s="1"/>
    </row>
    <row r="65" spans="1:18" ht="18.75">
      <c r="A65">
        <v>15</v>
      </c>
      <c r="B65" s="22" t="s">
        <v>2807</v>
      </c>
      <c r="C65" s="22"/>
      <c r="D65" s="22" t="s">
        <v>1170</v>
      </c>
      <c r="E65" s="37" t="s">
        <v>1888</v>
      </c>
      <c r="F65" s="1"/>
      <c r="G65" s="1"/>
      <c r="H65" s="1"/>
      <c r="I65" s="1"/>
      <c r="J65" s="1"/>
      <c r="K65" s="1"/>
      <c r="L65" s="1"/>
      <c r="M65" s="1"/>
      <c r="N65" s="1"/>
      <c r="O65" s="1"/>
      <c r="P65" s="1"/>
      <c r="Q65" s="1"/>
      <c r="R65" s="1"/>
    </row>
    <row r="66" spans="1:18" ht="19.5">
      <c r="A66">
        <v>15</v>
      </c>
      <c r="B66" s="25" t="s">
        <v>2695</v>
      </c>
      <c r="C66" s="22"/>
      <c r="D66" s="26" t="s">
        <v>737</v>
      </c>
      <c r="E66" s="37" t="s">
        <v>1889</v>
      </c>
      <c r="F66" s="1"/>
      <c r="G66" s="1"/>
      <c r="H66" s="1"/>
      <c r="I66" s="1"/>
      <c r="J66" s="1"/>
      <c r="K66" s="1"/>
      <c r="L66" s="1"/>
      <c r="M66" s="1"/>
      <c r="N66" s="1"/>
      <c r="O66" s="1"/>
      <c r="P66" s="1"/>
      <c r="Q66" s="1"/>
      <c r="R66" s="1"/>
    </row>
    <row r="67" spans="1:18" ht="18.75">
      <c r="A67">
        <v>15</v>
      </c>
      <c r="B67" s="25" t="s">
        <v>2694</v>
      </c>
      <c r="C67" s="22"/>
      <c r="D67" s="22" t="s">
        <v>239</v>
      </c>
      <c r="E67" s="37" t="s">
        <v>1290</v>
      </c>
      <c r="F67" s="1"/>
      <c r="G67" s="1"/>
      <c r="H67" s="1"/>
      <c r="I67" s="1"/>
      <c r="J67" s="1"/>
      <c r="K67" s="1"/>
      <c r="L67" s="1"/>
      <c r="M67" s="1"/>
      <c r="N67" s="1"/>
      <c r="O67" s="1"/>
      <c r="P67" s="1"/>
      <c r="Q67" s="1"/>
      <c r="R67" s="1"/>
    </row>
    <row r="68" spans="1:18" ht="18.75">
      <c r="A68">
        <v>20</v>
      </c>
      <c r="B68" s="25" t="s">
        <v>3241</v>
      </c>
      <c r="C68" s="22"/>
      <c r="D68" s="22" t="s">
        <v>231</v>
      </c>
      <c r="E68" s="37" t="s">
        <v>1291</v>
      </c>
      <c r="F68" s="1"/>
      <c r="G68" s="1"/>
      <c r="H68" s="1"/>
      <c r="I68" s="1"/>
      <c r="J68" s="1"/>
      <c r="K68" s="1"/>
      <c r="L68" s="1"/>
      <c r="M68" s="1"/>
      <c r="N68" s="1"/>
      <c r="O68" s="1"/>
      <c r="P68" s="1"/>
      <c r="Q68" s="1"/>
      <c r="R68" s="1"/>
    </row>
    <row r="69" spans="1:18" ht="18.75">
      <c r="A69">
        <v>15</v>
      </c>
      <c r="B69" s="25" t="s">
        <v>2791</v>
      </c>
      <c r="C69" s="22"/>
      <c r="D69" s="27" t="s">
        <v>3138</v>
      </c>
      <c r="E69" s="37" t="s">
        <v>1292</v>
      </c>
      <c r="F69" s="1"/>
      <c r="G69" s="1"/>
      <c r="H69" s="1"/>
      <c r="I69" s="1"/>
      <c r="J69" s="1"/>
      <c r="K69" s="1"/>
      <c r="L69" s="1"/>
      <c r="M69" s="1"/>
      <c r="N69" s="1"/>
      <c r="O69" s="1"/>
      <c r="P69" s="1"/>
      <c r="Q69" s="1"/>
      <c r="R69" s="1"/>
    </row>
    <row r="70" spans="1:18" ht="18.75">
      <c r="A70">
        <v>10</v>
      </c>
      <c r="B70" s="22" t="s">
        <v>2684</v>
      </c>
      <c r="C70" s="22"/>
      <c r="D70" s="25" t="s">
        <v>2592</v>
      </c>
      <c r="E70" s="37" t="s">
        <v>1293</v>
      </c>
      <c r="F70" s="1"/>
      <c r="G70" s="1"/>
      <c r="H70" s="1"/>
      <c r="I70" s="1"/>
      <c r="J70" s="1"/>
      <c r="K70" s="1"/>
      <c r="L70" s="1"/>
      <c r="M70" s="1"/>
      <c r="N70" s="1"/>
      <c r="O70" s="1"/>
      <c r="P70" s="1"/>
      <c r="Q70" s="1"/>
      <c r="R70" s="1"/>
    </row>
    <row r="71" spans="1:18" ht="18.75">
      <c r="A71">
        <v>15</v>
      </c>
      <c r="B71" s="22" t="s">
        <v>2656</v>
      </c>
      <c r="C71" s="22"/>
      <c r="D71" s="22" t="s">
        <v>251</v>
      </c>
      <c r="E71" s="37" t="s">
        <v>1294</v>
      </c>
      <c r="F71" s="1"/>
      <c r="G71" s="1"/>
      <c r="H71" s="1"/>
      <c r="I71" s="1"/>
      <c r="J71" s="1"/>
      <c r="K71" s="1"/>
      <c r="L71" s="1"/>
      <c r="M71" s="1"/>
      <c r="N71" s="1"/>
      <c r="O71" s="1"/>
      <c r="P71" s="1"/>
      <c r="Q71" s="1"/>
      <c r="R71" s="1"/>
    </row>
    <row r="72" spans="1:18" ht="18.75">
      <c r="A72">
        <v>15</v>
      </c>
      <c r="B72" s="25" t="s">
        <v>2696</v>
      </c>
      <c r="C72" s="25"/>
      <c r="D72" s="22" t="s">
        <v>243</v>
      </c>
      <c r="E72" s="37" t="s">
        <v>1295</v>
      </c>
      <c r="F72" s="1"/>
      <c r="G72" s="1"/>
      <c r="H72" s="1"/>
      <c r="I72" s="1"/>
      <c r="J72" s="1"/>
      <c r="K72" s="1"/>
      <c r="L72" s="1"/>
      <c r="M72" s="1"/>
      <c r="N72" s="1"/>
      <c r="O72" s="1"/>
      <c r="P72" s="1"/>
      <c r="Q72" s="1"/>
      <c r="R72" s="1"/>
    </row>
    <row r="73" spans="1:18" ht="19.5">
      <c r="A73">
        <v>15</v>
      </c>
      <c r="B73" s="22" t="s">
        <v>2809</v>
      </c>
      <c r="C73" s="22"/>
      <c r="D73" s="26" t="s">
        <v>237</v>
      </c>
      <c r="E73" s="37" t="s">
        <v>1296</v>
      </c>
      <c r="F73" s="1"/>
      <c r="G73" s="1"/>
      <c r="H73" s="1"/>
      <c r="I73" s="1"/>
      <c r="J73" s="1"/>
      <c r="K73" s="1"/>
      <c r="L73" s="1"/>
      <c r="M73" s="1"/>
      <c r="N73" s="1"/>
      <c r="O73" s="1"/>
      <c r="P73" s="1"/>
      <c r="Q73" s="1"/>
      <c r="R73" s="1"/>
    </row>
    <row r="74" spans="1:18" ht="19.5">
      <c r="A74">
        <v>1</v>
      </c>
      <c r="B74" s="26" t="s">
        <v>1370</v>
      </c>
      <c r="C74" s="22"/>
      <c r="D74" s="25" t="s">
        <v>3143</v>
      </c>
      <c r="E74" s="37" t="s">
        <v>1301</v>
      </c>
      <c r="F74" s="1"/>
      <c r="G74" s="1"/>
      <c r="H74" s="1"/>
      <c r="I74" s="1"/>
      <c r="J74" s="1"/>
      <c r="K74" s="1"/>
      <c r="L74" s="1"/>
      <c r="M74" s="1"/>
      <c r="N74" s="1"/>
      <c r="O74" s="1"/>
      <c r="P74" s="1"/>
      <c r="Q74" s="1"/>
      <c r="R74" s="1"/>
    </row>
    <row r="75" spans="1:18" ht="18.75">
      <c r="A75">
        <v>5</v>
      </c>
      <c r="B75" s="22" t="s">
        <v>2655</v>
      </c>
      <c r="C75" s="22"/>
      <c r="D75" s="25" t="s">
        <v>247</v>
      </c>
      <c r="E75" s="37" t="s">
        <v>1302</v>
      </c>
      <c r="F75" s="1"/>
      <c r="G75" s="1"/>
      <c r="H75" s="1"/>
      <c r="I75" s="1"/>
      <c r="J75" s="1"/>
      <c r="K75" s="1"/>
      <c r="L75" s="1"/>
      <c r="M75" s="1"/>
      <c r="N75" s="1"/>
      <c r="O75" s="1"/>
      <c r="P75" s="1"/>
      <c r="Q75" s="1"/>
      <c r="R75" s="1"/>
    </row>
    <row r="76" spans="1:18" ht="18.75">
      <c r="A76">
        <v>30</v>
      </c>
      <c r="B76" s="22" t="s">
        <v>3245</v>
      </c>
      <c r="C76" s="22"/>
      <c r="D76" s="25" t="s">
        <v>3156</v>
      </c>
      <c r="E76" s="37" t="s">
        <v>1303</v>
      </c>
      <c r="F76" s="1"/>
      <c r="G76" s="1"/>
      <c r="H76" s="1"/>
      <c r="I76" s="1"/>
      <c r="J76" s="1"/>
      <c r="K76" s="1"/>
      <c r="L76" s="1"/>
      <c r="M76" s="1"/>
      <c r="N76" s="1"/>
      <c r="O76" s="1"/>
      <c r="P76" s="1"/>
      <c r="Q76" s="1"/>
      <c r="R76" s="1"/>
    </row>
    <row r="77" spans="1:18" ht="37.5">
      <c r="A77">
        <v>10</v>
      </c>
      <c r="B77" s="25" t="s">
        <v>2665</v>
      </c>
      <c r="C77" s="22"/>
      <c r="D77" s="25" t="s">
        <v>2591</v>
      </c>
      <c r="E77" s="37" t="s">
        <v>1304</v>
      </c>
      <c r="F77" s="1"/>
      <c r="G77" s="1"/>
      <c r="H77" s="1"/>
      <c r="I77" s="1"/>
      <c r="J77" s="1"/>
      <c r="K77" s="1"/>
      <c r="L77" s="1"/>
      <c r="M77" s="1"/>
      <c r="N77" s="1"/>
      <c r="O77" s="1"/>
      <c r="P77" s="1"/>
      <c r="Q77" s="1"/>
      <c r="R77" s="1"/>
    </row>
    <row r="78" spans="1:18" ht="19.5">
      <c r="A78">
        <v>15</v>
      </c>
      <c r="B78" s="22" t="s">
        <v>2812</v>
      </c>
      <c r="C78" s="26"/>
      <c r="D78" s="25" t="s">
        <v>213</v>
      </c>
      <c r="E78" s="37" t="s">
        <v>1305</v>
      </c>
      <c r="F78" s="1"/>
      <c r="G78" s="1"/>
      <c r="H78" s="1"/>
      <c r="I78" s="1"/>
      <c r="J78" s="1"/>
      <c r="K78" s="1"/>
      <c r="L78" s="1"/>
      <c r="M78" s="1"/>
      <c r="N78" s="1"/>
      <c r="O78" s="1"/>
      <c r="P78" s="1"/>
      <c r="Q78" s="1"/>
      <c r="R78" s="1"/>
    </row>
    <row r="79" spans="1:18" ht="19.5">
      <c r="A79">
        <v>15</v>
      </c>
      <c r="B79" s="22" t="s">
        <v>2666</v>
      </c>
      <c r="C79" s="26"/>
      <c r="D79" s="22" t="s">
        <v>739</v>
      </c>
      <c r="E79" s="37" t="s">
        <v>1306</v>
      </c>
      <c r="F79" s="1"/>
      <c r="G79" s="1"/>
      <c r="H79" s="1"/>
      <c r="I79" s="1"/>
      <c r="J79" s="1"/>
      <c r="K79" s="1"/>
      <c r="L79" s="1"/>
      <c r="M79" s="1"/>
      <c r="N79" s="1"/>
      <c r="O79" s="1"/>
      <c r="P79" s="1"/>
      <c r="Q79" s="1"/>
      <c r="R79" s="1"/>
    </row>
    <row r="80" spans="1:18" ht="18.75">
      <c r="A80">
        <v>15</v>
      </c>
      <c r="B80" s="25" t="s">
        <v>2697</v>
      </c>
      <c r="C80" s="25"/>
      <c r="D80" s="22" t="s">
        <v>224</v>
      </c>
      <c r="E80" s="37" t="s">
        <v>1307</v>
      </c>
      <c r="F80" s="1"/>
      <c r="G80" s="1"/>
      <c r="H80" s="1"/>
      <c r="I80" s="1"/>
      <c r="J80" s="1"/>
      <c r="K80" s="1"/>
      <c r="L80" s="1"/>
      <c r="M80" s="1"/>
      <c r="N80" s="1"/>
      <c r="O80" s="1"/>
      <c r="P80" s="1"/>
      <c r="Q80" s="1"/>
      <c r="R80" s="1"/>
    </row>
    <row r="81" spans="1:18" ht="18.75">
      <c r="A81">
        <v>10</v>
      </c>
      <c r="B81" s="25" t="s">
        <v>2804</v>
      </c>
      <c r="C81" s="25"/>
      <c r="D81" s="22" t="s">
        <v>740</v>
      </c>
      <c r="E81" s="37" t="s">
        <v>1308</v>
      </c>
      <c r="F81" s="1"/>
      <c r="G81" s="1"/>
      <c r="H81" s="1"/>
      <c r="I81" s="1"/>
      <c r="J81" s="1"/>
      <c r="K81" s="1"/>
      <c r="L81" s="1"/>
      <c r="M81" s="1"/>
      <c r="N81" s="1"/>
      <c r="O81" s="1"/>
      <c r="P81" s="1"/>
      <c r="Q81" s="1"/>
      <c r="R81" s="1"/>
    </row>
    <row r="82" spans="1:18" ht="18.75">
      <c r="A82">
        <v>5</v>
      </c>
      <c r="B82" s="22" t="s">
        <v>1361</v>
      </c>
      <c r="C82" s="25"/>
      <c r="D82" s="22" t="s">
        <v>229</v>
      </c>
      <c r="E82" s="37" t="s">
        <v>1309</v>
      </c>
      <c r="F82" s="1"/>
      <c r="G82" s="1"/>
      <c r="H82" s="1"/>
      <c r="I82" s="1"/>
      <c r="J82" s="1"/>
      <c r="K82" s="1"/>
      <c r="L82" s="1"/>
      <c r="M82" s="1"/>
      <c r="N82" s="1"/>
      <c r="O82" s="1"/>
      <c r="P82" s="1"/>
      <c r="Q82" s="1"/>
      <c r="R82" s="1"/>
    </row>
    <row r="83" spans="1:18" ht="18.75">
      <c r="A83">
        <v>15</v>
      </c>
      <c r="B83" s="22" t="s">
        <v>2803</v>
      </c>
      <c r="C83" s="25"/>
      <c r="D83" s="22" t="s">
        <v>227</v>
      </c>
      <c r="E83" s="37" t="s">
        <v>1310</v>
      </c>
      <c r="F83" s="1"/>
      <c r="G83" s="1"/>
      <c r="H83" s="1"/>
      <c r="I83" s="1"/>
      <c r="J83" s="1"/>
      <c r="K83" s="1"/>
      <c r="L83" s="1"/>
      <c r="M83" s="1"/>
      <c r="N83" s="1"/>
      <c r="O83" s="1"/>
      <c r="P83" s="1"/>
      <c r="Q83" s="1"/>
      <c r="R83" s="1"/>
    </row>
    <row r="84" spans="1:18" ht="18.75">
      <c r="B84" s="22" t="s">
        <v>3240</v>
      </c>
      <c r="C84" s="25"/>
      <c r="D84" s="22" t="s">
        <v>241</v>
      </c>
      <c r="E84" s="37" t="s">
        <v>1311</v>
      </c>
      <c r="F84" s="1"/>
      <c r="G84" s="1"/>
      <c r="H84" s="1"/>
      <c r="I84" s="1"/>
      <c r="J84" s="1"/>
      <c r="K84" s="1"/>
      <c r="L84" s="1"/>
      <c r="M84" s="1"/>
      <c r="N84" s="1"/>
      <c r="O84" s="1"/>
      <c r="P84" s="1"/>
      <c r="Q84" s="1"/>
      <c r="R84" s="1"/>
    </row>
    <row r="85" spans="1:18" ht="19.5">
      <c r="B85" s="22" t="s">
        <v>2686</v>
      </c>
      <c r="C85" s="26"/>
      <c r="D85" s="25" t="s">
        <v>219</v>
      </c>
      <c r="E85" s="37" t="s">
        <v>1312</v>
      </c>
      <c r="F85" s="1"/>
      <c r="G85" s="1"/>
      <c r="H85" s="1"/>
      <c r="I85" s="1"/>
      <c r="J85" s="1"/>
      <c r="K85" s="1"/>
      <c r="L85" s="1"/>
      <c r="M85" s="1"/>
      <c r="N85" s="1"/>
      <c r="O85" s="1"/>
      <c r="P85" s="1"/>
      <c r="Q85" s="1"/>
      <c r="R85" s="1"/>
    </row>
    <row r="86" spans="1:18" ht="20.25">
      <c r="A86">
        <v>15</v>
      </c>
      <c r="B86" s="25" t="s">
        <v>2801</v>
      </c>
      <c r="C86" s="26"/>
      <c r="D86" s="36" t="s">
        <v>743</v>
      </c>
      <c r="E86" s="37" t="s">
        <v>1312</v>
      </c>
      <c r="F86" s="1"/>
      <c r="G86" s="1"/>
      <c r="H86" s="1"/>
      <c r="I86" s="1"/>
      <c r="J86" s="1"/>
      <c r="K86" s="1"/>
      <c r="L86" s="1"/>
      <c r="M86" s="1"/>
      <c r="N86" s="1"/>
      <c r="O86" s="1"/>
      <c r="P86" s="1"/>
      <c r="Q86" s="1"/>
      <c r="R86" s="1"/>
    </row>
    <row r="87" spans="1:18" ht="18.75">
      <c r="B87" s="22" t="s">
        <v>2691</v>
      </c>
      <c r="C87" s="25"/>
      <c r="D87" s="25" t="s">
        <v>3148</v>
      </c>
      <c r="E87" s="37" t="s">
        <v>1313</v>
      </c>
    </row>
    <row r="88" spans="1:18" ht="18.75">
      <c r="B88" s="22" t="s">
        <v>2687</v>
      </c>
      <c r="C88" s="25"/>
      <c r="D88" s="25" t="s">
        <v>3147</v>
      </c>
      <c r="E88" s="37" t="s">
        <v>1316</v>
      </c>
    </row>
    <row r="89" spans="1:18" ht="18.75">
      <c r="A89">
        <v>15</v>
      </c>
      <c r="B89" s="25" t="s">
        <v>1365</v>
      </c>
      <c r="C89" s="25"/>
      <c r="D89" s="25" t="s">
        <v>2589</v>
      </c>
      <c r="E89" s="37" t="s">
        <v>1318</v>
      </c>
    </row>
    <row r="90" spans="1:18" ht="17.25">
      <c r="D90" s="27" t="s">
        <v>3140</v>
      </c>
      <c r="E90" s="37" t="s">
        <v>1144</v>
      </c>
    </row>
    <row r="91" spans="1:18">
      <c r="E91" s="37" t="s">
        <v>1145</v>
      </c>
    </row>
    <row r="92" spans="1:18" ht="18.75">
      <c r="B92" s="25" t="s">
        <v>1871</v>
      </c>
      <c r="C92" s="25"/>
      <c r="D92" s="25" t="s">
        <v>554</v>
      </c>
      <c r="E92" s="37" t="s">
        <v>1146</v>
      </c>
    </row>
    <row r="93" spans="1:18" ht="15.75">
      <c r="B93" s="23" t="s">
        <v>1870</v>
      </c>
      <c r="C93" s="89">
        <v>15</v>
      </c>
      <c r="D93" s="83" t="s">
        <v>2685</v>
      </c>
      <c r="E93" s="37" t="s">
        <v>1315</v>
      </c>
    </row>
    <row r="94" spans="1:18" ht="15.75">
      <c r="B94" s="23" t="s">
        <v>1371</v>
      </c>
      <c r="C94" s="90">
        <v>15</v>
      </c>
      <c r="D94" s="83" t="s">
        <v>2686</v>
      </c>
      <c r="E94" s="37" t="s">
        <v>1147</v>
      </c>
    </row>
    <row r="95" spans="1:18" ht="15.75">
      <c r="B95" s="23" t="s">
        <v>1372</v>
      </c>
      <c r="C95" s="90">
        <v>25</v>
      </c>
      <c r="D95" s="83" t="s">
        <v>2687</v>
      </c>
      <c r="E95" s="37" t="s">
        <v>1148</v>
      </c>
    </row>
    <row r="96" spans="1:18" ht="15.75">
      <c r="B96" s="23" t="s">
        <v>1373</v>
      </c>
      <c r="C96" s="90">
        <v>50</v>
      </c>
      <c r="D96" s="83" t="s">
        <v>2688</v>
      </c>
      <c r="E96" s="37" t="s">
        <v>1149</v>
      </c>
    </row>
    <row r="97" spans="2:5" ht="15.75">
      <c r="B97" s="23" t="s">
        <v>1374</v>
      </c>
      <c r="C97" s="90">
        <v>5</v>
      </c>
      <c r="D97" s="83" t="s">
        <v>2689</v>
      </c>
      <c r="E97" s="37" t="s">
        <v>1150</v>
      </c>
    </row>
    <row r="98" spans="2:5" ht="15.75">
      <c r="B98" s="23" t="s">
        <v>1375</v>
      </c>
      <c r="C98" s="90">
        <v>7</v>
      </c>
      <c r="D98" s="83" t="s">
        <v>2690</v>
      </c>
      <c r="E98" s="37" t="s">
        <v>1751</v>
      </c>
    </row>
    <row r="99" spans="2:5" ht="15.75">
      <c r="B99" s="23" t="s">
        <v>1376</v>
      </c>
      <c r="C99" s="90">
        <v>15</v>
      </c>
      <c r="D99" s="83" t="s">
        <v>555</v>
      </c>
      <c r="E99" s="37" t="s">
        <v>1151</v>
      </c>
    </row>
    <row r="100" spans="2:5" ht="15.75">
      <c r="B100" s="23" t="s">
        <v>1377</v>
      </c>
      <c r="C100" s="90">
        <v>15</v>
      </c>
      <c r="D100" s="83" t="s">
        <v>2691</v>
      </c>
      <c r="E100" s="37" t="s">
        <v>1152</v>
      </c>
    </row>
    <row r="101" spans="2:5" ht="15.75">
      <c r="B101" s="23" t="s">
        <v>1378</v>
      </c>
      <c r="C101" s="90">
        <v>45</v>
      </c>
      <c r="D101" s="83" t="s">
        <v>2692</v>
      </c>
      <c r="E101" s="37" t="s">
        <v>1153</v>
      </c>
    </row>
    <row r="102" spans="2:5" ht="15.75">
      <c r="B102" s="23" t="s">
        <v>1379</v>
      </c>
      <c r="C102" s="23"/>
      <c r="D102" s="83"/>
      <c r="E102" s="37" t="s">
        <v>1154</v>
      </c>
    </row>
    <row r="103" spans="2:5" ht="14.25">
      <c r="B103" s="23" t="s">
        <v>1380</v>
      </c>
      <c r="C103" s="23"/>
      <c r="D103" s="84"/>
      <c r="E103" s="37" t="s">
        <v>1155</v>
      </c>
    </row>
    <row r="104" spans="2:5">
      <c r="B104" s="23" t="s">
        <v>1872</v>
      </c>
      <c r="C104" s="23"/>
      <c r="D104" s="85"/>
      <c r="E104" s="37" t="s">
        <v>1156</v>
      </c>
    </row>
    <row r="105" spans="2:5">
      <c r="B105" s="23" t="s">
        <v>1873</v>
      </c>
      <c r="C105" s="23"/>
      <c r="E105" s="37" t="s">
        <v>1157</v>
      </c>
    </row>
    <row r="106" spans="2:5" ht="14.25" customHeight="1">
      <c r="B106" s="23" t="s">
        <v>1874</v>
      </c>
      <c r="C106" s="23"/>
      <c r="D106" s="86"/>
      <c r="E106" s="37" t="s">
        <v>1158</v>
      </c>
    </row>
    <row r="107" spans="2:5">
      <c r="B107" s="23" t="s">
        <v>1381</v>
      </c>
      <c r="C107" s="23"/>
      <c r="D107" s="23"/>
      <c r="E107" s="37" t="s">
        <v>1159</v>
      </c>
    </row>
    <row r="108" spans="2:5">
      <c r="B108" s="23" t="s">
        <v>1875</v>
      </c>
      <c r="C108" s="23"/>
      <c r="E108" s="37" t="s">
        <v>1160</v>
      </c>
    </row>
    <row r="109" spans="2:5" ht="14.25">
      <c r="B109" s="23" t="s">
        <v>1876</v>
      </c>
      <c r="C109" s="23"/>
      <c r="D109" s="86"/>
      <c r="E109" s="37" t="s">
        <v>1731</v>
      </c>
    </row>
    <row r="110" spans="2:5">
      <c r="B110" s="23" t="s">
        <v>1877</v>
      </c>
      <c r="C110" s="23"/>
      <c r="D110" s="85"/>
      <c r="E110" s="37" t="s">
        <v>1732</v>
      </c>
    </row>
    <row r="111" spans="2:5" ht="15.75">
      <c r="B111" s="23" t="s">
        <v>1878</v>
      </c>
      <c r="C111" s="23"/>
      <c r="D111" s="83"/>
      <c r="E111" s="37" t="s">
        <v>1733</v>
      </c>
    </row>
    <row r="112" spans="2:5" ht="13.5">
      <c r="B112" s="23" t="s">
        <v>1879</v>
      </c>
      <c r="C112" s="23"/>
      <c r="D112" s="87"/>
      <c r="E112" s="37" t="s">
        <v>1734</v>
      </c>
    </row>
    <row r="113" spans="2:5">
      <c r="B113" s="23" t="s">
        <v>1880</v>
      </c>
      <c r="C113" s="23"/>
      <c r="D113" s="85"/>
      <c r="E113" s="37" t="s">
        <v>1735</v>
      </c>
    </row>
    <row r="114" spans="2:5" ht="15.75">
      <c r="B114" s="23" t="s">
        <v>1881</v>
      </c>
      <c r="C114" s="23"/>
      <c r="D114" s="83"/>
      <c r="E114" s="37" t="s">
        <v>1736</v>
      </c>
    </row>
    <row r="115" spans="2:5" ht="14.25">
      <c r="B115" s="23" t="s">
        <v>1882</v>
      </c>
      <c r="C115" s="23"/>
      <c r="D115" s="86"/>
      <c r="E115" s="37" t="s">
        <v>1737</v>
      </c>
    </row>
    <row r="116" spans="2:5">
      <c r="B116" s="23" t="s">
        <v>1883</v>
      </c>
      <c r="C116" s="23"/>
      <c r="D116" s="23"/>
      <c r="E116" s="37" t="s">
        <v>1738</v>
      </c>
    </row>
    <row r="117" spans="2:5">
      <c r="B117" s="23" t="s">
        <v>1884</v>
      </c>
      <c r="C117" s="23"/>
      <c r="E117" s="37" t="s">
        <v>1739</v>
      </c>
    </row>
    <row r="118" spans="2:5" ht="13.5">
      <c r="B118" s="23" t="s">
        <v>1185</v>
      </c>
      <c r="C118" s="23"/>
      <c r="D118" s="87"/>
      <c r="E118" s="37" t="s">
        <v>1740</v>
      </c>
    </row>
    <row r="119" spans="2:5">
      <c r="B119" s="23" t="s">
        <v>1186</v>
      </c>
      <c r="C119" s="23"/>
      <c r="D119" s="88"/>
      <c r="E119" s="37" t="s">
        <v>1741</v>
      </c>
    </row>
    <row r="120" spans="2:5">
      <c r="B120" s="23" t="s">
        <v>1187</v>
      </c>
      <c r="C120" s="23"/>
      <c r="E120" s="37" t="s">
        <v>1742</v>
      </c>
    </row>
    <row r="121" spans="2:5">
      <c r="B121" s="23" t="s">
        <v>1188</v>
      </c>
      <c r="C121" s="23"/>
      <c r="E121" s="37" t="s">
        <v>1743</v>
      </c>
    </row>
    <row r="122" spans="2:5">
      <c r="B122" s="23" t="s">
        <v>1189</v>
      </c>
      <c r="C122" s="23"/>
      <c r="E122" s="37" t="s">
        <v>1744</v>
      </c>
    </row>
    <row r="123" spans="2:5">
      <c r="B123" s="23" t="s">
        <v>1190</v>
      </c>
      <c r="C123" s="23"/>
      <c r="E123" s="37" t="s">
        <v>987</v>
      </c>
    </row>
    <row r="124" spans="2:5">
      <c r="B124" s="23" t="s">
        <v>1191</v>
      </c>
      <c r="C124" s="23"/>
      <c r="E124" s="37"/>
    </row>
    <row r="125" spans="2:5">
      <c r="B125" s="23" t="s">
        <v>1192</v>
      </c>
      <c r="C125" s="23"/>
      <c r="E125" s="37" t="s">
        <v>988</v>
      </c>
    </row>
    <row r="126" spans="2:5">
      <c r="B126" s="23" t="s">
        <v>1193</v>
      </c>
      <c r="C126" s="23"/>
      <c r="E126" s="37" t="s">
        <v>989</v>
      </c>
    </row>
    <row r="127" spans="2:5">
      <c r="B127" s="23" t="s">
        <v>1194</v>
      </c>
      <c r="C127" s="23"/>
      <c r="E127" s="37" t="s">
        <v>1782</v>
      </c>
    </row>
    <row r="128" spans="2:5">
      <c r="B128" s="23" t="s">
        <v>1195</v>
      </c>
      <c r="C128" s="23"/>
      <c r="E128" s="37" t="s">
        <v>1783</v>
      </c>
    </row>
    <row r="129" spans="2:5">
      <c r="B129" s="23" t="s">
        <v>1196</v>
      </c>
      <c r="C129" s="23"/>
      <c r="E129" s="37" t="s">
        <v>1784</v>
      </c>
    </row>
    <row r="130" spans="2:5">
      <c r="B130" s="23" t="s">
        <v>1197</v>
      </c>
      <c r="C130" s="23"/>
      <c r="E130" s="37" t="s">
        <v>2245</v>
      </c>
    </row>
    <row r="131" spans="2:5">
      <c r="B131" s="23" t="s">
        <v>1198</v>
      </c>
      <c r="C131" s="23"/>
      <c r="E131" s="37" t="s">
        <v>1786</v>
      </c>
    </row>
    <row r="132" spans="2:5">
      <c r="B132" s="23" t="s">
        <v>1199</v>
      </c>
      <c r="C132" s="23"/>
      <c r="E132" s="37" t="s">
        <v>1787</v>
      </c>
    </row>
    <row r="133" spans="2:5">
      <c r="B133" s="23" t="s">
        <v>1200</v>
      </c>
      <c r="C133" s="23"/>
      <c r="E133" s="37" t="s">
        <v>1788</v>
      </c>
    </row>
    <row r="134" spans="2:5">
      <c r="B134" s="23" t="s">
        <v>1201</v>
      </c>
      <c r="C134" s="23"/>
      <c r="E134" s="37" t="s">
        <v>1789</v>
      </c>
    </row>
    <row r="135" spans="2:5">
      <c r="B135" s="23" t="s">
        <v>1202</v>
      </c>
      <c r="C135" s="23"/>
      <c r="E135" s="37" t="s">
        <v>1790</v>
      </c>
    </row>
    <row r="136" spans="2:5">
      <c r="B136" s="23" t="s">
        <v>1203</v>
      </c>
      <c r="C136" s="23"/>
      <c r="E136" s="37" t="s">
        <v>1791</v>
      </c>
    </row>
    <row r="137" spans="2:5">
      <c r="B137" s="23" t="s">
        <v>3451</v>
      </c>
      <c r="C137" s="23"/>
      <c r="E137" s="37" t="s">
        <v>1792</v>
      </c>
    </row>
    <row r="138" spans="2:5">
      <c r="B138" s="23" t="s">
        <v>1204</v>
      </c>
      <c r="C138" s="23"/>
      <c r="E138" s="37" t="s">
        <v>1793</v>
      </c>
    </row>
    <row r="139" spans="2:5">
      <c r="B139" s="23" t="s">
        <v>1205</v>
      </c>
      <c r="C139" s="23"/>
      <c r="E139" s="37" t="s">
        <v>1794</v>
      </c>
    </row>
    <row r="140" spans="2:5">
      <c r="B140" s="23" t="s">
        <v>1206</v>
      </c>
      <c r="C140" s="23"/>
      <c r="E140" s="37" t="s">
        <v>1795</v>
      </c>
    </row>
    <row r="141" spans="2:5">
      <c r="B141" s="23" t="s">
        <v>1207</v>
      </c>
      <c r="C141" s="23"/>
      <c r="E141" s="37" t="s">
        <v>1796</v>
      </c>
    </row>
    <row r="142" spans="2:5">
      <c r="B142" s="23" t="s">
        <v>1208</v>
      </c>
      <c r="C142" s="23"/>
      <c r="E142" s="37" t="s">
        <v>1797</v>
      </c>
    </row>
    <row r="143" spans="2:5">
      <c r="B143" s="23" t="s">
        <v>1209</v>
      </c>
      <c r="C143" s="23"/>
      <c r="E143" s="37" t="s">
        <v>1798</v>
      </c>
    </row>
    <row r="144" spans="2:5">
      <c r="B144" s="23" t="s">
        <v>1210</v>
      </c>
      <c r="C144" s="23"/>
      <c r="E144" s="37" t="s">
        <v>1799</v>
      </c>
    </row>
    <row r="145" spans="2:5">
      <c r="B145" s="23"/>
      <c r="C145" s="23"/>
      <c r="E145" s="37" t="s">
        <v>1800</v>
      </c>
    </row>
    <row r="146" spans="2:5" ht="12.75" customHeight="1">
      <c r="B146" s="23" t="s">
        <v>1211</v>
      </c>
      <c r="C146" s="23"/>
      <c r="E146" s="37" t="s">
        <v>1801</v>
      </c>
    </row>
    <row r="147" spans="2:5">
      <c r="B147" s="23" t="s">
        <v>1212</v>
      </c>
      <c r="C147" s="23"/>
      <c r="E147" s="37" t="s">
        <v>1778</v>
      </c>
    </row>
    <row r="148" spans="2:5">
      <c r="B148" s="23" t="s">
        <v>1213</v>
      </c>
      <c r="C148" s="23"/>
      <c r="E148" s="37" t="s">
        <v>1779</v>
      </c>
    </row>
    <row r="149" spans="2:5" ht="12.75" customHeight="1">
      <c r="B149" s="23" t="s">
        <v>1214</v>
      </c>
      <c r="C149" s="23"/>
      <c r="E149" s="37" t="s">
        <v>1780</v>
      </c>
    </row>
    <row r="150" spans="2:5">
      <c r="B150" s="23" t="s">
        <v>1215</v>
      </c>
      <c r="C150" s="23"/>
      <c r="E150" s="37" t="s">
        <v>1781</v>
      </c>
    </row>
    <row r="151" spans="2:5">
      <c r="B151" s="23" t="s">
        <v>1216</v>
      </c>
      <c r="C151" s="23"/>
      <c r="E151" s="37" t="s">
        <v>1745</v>
      </c>
    </row>
    <row r="152" spans="2:5" ht="12.75" customHeight="1">
      <c r="B152" s="23" t="s">
        <v>1217</v>
      </c>
      <c r="C152" s="23"/>
      <c r="E152" s="37" t="s">
        <v>1317</v>
      </c>
    </row>
    <row r="153" spans="2:5">
      <c r="B153" s="23" t="s">
        <v>1218</v>
      </c>
      <c r="C153" s="23"/>
      <c r="E153" s="37" t="s">
        <v>1753</v>
      </c>
    </row>
    <row r="154" spans="2:5">
      <c r="B154" s="23" t="s">
        <v>1219</v>
      </c>
      <c r="C154" s="23"/>
      <c r="E154" s="37" t="s">
        <v>1754</v>
      </c>
    </row>
    <row r="155" spans="2:5" ht="12.75" customHeight="1">
      <c r="B155" s="23" t="s">
        <v>1220</v>
      </c>
      <c r="C155" s="23"/>
      <c r="E155" s="37" t="s">
        <v>1755</v>
      </c>
    </row>
    <row r="156" spans="2:5">
      <c r="B156" s="23" t="s">
        <v>1221</v>
      </c>
      <c r="C156" s="23"/>
      <c r="E156" s="37" t="s">
        <v>1756</v>
      </c>
    </row>
    <row r="157" spans="2:5">
      <c r="B157" s="23" t="s">
        <v>1222</v>
      </c>
      <c r="C157" s="23"/>
      <c r="E157" s="37" t="s">
        <v>1757</v>
      </c>
    </row>
    <row r="158" spans="2:5" ht="12.75" customHeight="1">
      <c r="B158" s="23" t="s">
        <v>1223</v>
      </c>
      <c r="C158" s="23"/>
      <c r="E158" s="37" t="s">
        <v>1899</v>
      </c>
    </row>
    <row r="159" spans="2:5">
      <c r="B159" s="23" t="s">
        <v>1224</v>
      </c>
      <c r="C159" s="23"/>
      <c r="E159" s="37" t="s">
        <v>1900</v>
      </c>
    </row>
    <row r="160" spans="2:5">
      <c r="B160" s="23" t="s">
        <v>1225</v>
      </c>
      <c r="C160" s="23"/>
      <c r="E160" s="37" t="s">
        <v>1901</v>
      </c>
    </row>
    <row r="161" spans="2:5" ht="12.75" customHeight="1">
      <c r="B161" s="23" t="s">
        <v>1226</v>
      </c>
      <c r="C161" s="23"/>
      <c r="E161" s="37" t="s">
        <v>1902</v>
      </c>
    </row>
    <row r="162" spans="2:5">
      <c r="B162" s="23" t="s">
        <v>1227</v>
      </c>
      <c r="C162" s="23"/>
      <c r="E162" s="37" t="s">
        <v>2904</v>
      </c>
    </row>
    <row r="163" spans="2:5">
      <c r="B163" s="23" t="s">
        <v>1228</v>
      </c>
      <c r="C163" s="23"/>
      <c r="E163" s="37" t="s">
        <v>2905</v>
      </c>
    </row>
    <row r="164" spans="2:5" ht="12.75" customHeight="1">
      <c r="B164" s="23" t="s">
        <v>1229</v>
      </c>
      <c r="C164" s="23"/>
      <c r="E164" s="37" t="s">
        <v>2906</v>
      </c>
    </row>
    <row r="165" spans="2:5">
      <c r="B165" s="23" t="s">
        <v>1230</v>
      </c>
      <c r="C165" s="23"/>
      <c r="E165" s="37" t="s">
        <v>2907</v>
      </c>
    </row>
    <row r="166" spans="2:5">
      <c r="B166" s="23" t="s">
        <v>1231</v>
      </c>
      <c r="C166" s="23"/>
      <c r="E166" s="37" t="s">
        <v>2908</v>
      </c>
    </row>
    <row r="167" spans="2:5" ht="12.75" customHeight="1">
      <c r="B167" s="23" t="s">
        <v>1232</v>
      </c>
      <c r="C167" s="23"/>
      <c r="E167" s="37" t="s">
        <v>2909</v>
      </c>
    </row>
    <row r="168" spans="2:5">
      <c r="B168" s="23" t="s">
        <v>1233</v>
      </c>
      <c r="C168" s="23"/>
      <c r="E168" s="37" t="s">
        <v>2910</v>
      </c>
    </row>
    <row r="169" spans="2:5">
      <c r="B169" s="23" t="s">
        <v>3452</v>
      </c>
      <c r="C169" s="23"/>
      <c r="E169" s="37" t="s">
        <v>2911</v>
      </c>
    </row>
    <row r="170" spans="2:5" ht="12.75" customHeight="1">
      <c r="B170" s="23" t="s">
        <v>1234</v>
      </c>
      <c r="C170" s="23"/>
      <c r="E170" s="37" t="s">
        <v>2912</v>
      </c>
    </row>
    <row r="171" spans="2:5">
      <c r="B171" s="23" t="s">
        <v>1235</v>
      </c>
      <c r="C171" s="23"/>
      <c r="E171" s="37" t="s">
        <v>2913</v>
      </c>
    </row>
    <row r="172" spans="2:5">
      <c r="B172" s="23" t="s">
        <v>1236</v>
      </c>
      <c r="C172" s="23"/>
      <c r="E172" s="37" t="s">
        <v>2914</v>
      </c>
    </row>
    <row r="173" spans="2:5" ht="12.75" customHeight="1">
      <c r="B173" s="23" t="s">
        <v>1126</v>
      </c>
      <c r="C173" s="23"/>
      <c r="E173" s="37" t="s">
        <v>2916</v>
      </c>
    </row>
    <row r="174" spans="2:5" ht="12.75" customHeight="1">
      <c r="B174" s="23" t="s">
        <v>1127</v>
      </c>
      <c r="C174" s="23"/>
      <c r="E174" s="37" t="s">
        <v>447</v>
      </c>
    </row>
    <row r="175" spans="2:5">
      <c r="B175" s="23" t="s">
        <v>1128</v>
      </c>
      <c r="C175" s="23"/>
      <c r="E175" s="37" t="s">
        <v>2917</v>
      </c>
    </row>
    <row r="176" spans="2:5">
      <c r="B176" s="23" t="s">
        <v>3453</v>
      </c>
      <c r="C176" s="23"/>
      <c r="E176" s="37" t="s">
        <v>2918</v>
      </c>
    </row>
    <row r="177" spans="2:5" ht="12.75" customHeight="1">
      <c r="B177" s="23" t="s">
        <v>3454</v>
      </c>
      <c r="C177" s="23"/>
      <c r="E177" s="37" t="s">
        <v>2919</v>
      </c>
    </row>
    <row r="178" spans="2:5" ht="12.75" customHeight="1">
      <c r="B178" s="23" t="s">
        <v>1129</v>
      </c>
      <c r="C178" s="23"/>
      <c r="E178" s="37" t="s">
        <v>2920</v>
      </c>
    </row>
    <row r="179" spans="2:5" ht="12.75" customHeight="1">
      <c r="B179" s="23" t="s">
        <v>1130</v>
      </c>
      <c r="C179" s="23"/>
      <c r="E179" s="37" t="s">
        <v>2921</v>
      </c>
    </row>
    <row r="180" spans="2:5" ht="12.75" customHeight="1">
      <c r="B180" s="23" t="s">
        <v>1131</v>
      </c>
      <c r="C180" s="23"/>
      <c r="E180" s="37" t="s">
        <v>2922</v>
      </c>
    </row>
    <row r="181" spans="2:5" ht="12.75" customHeight="1">
      <c r="B181" s="23" t="s">
        <v>1132</v>
      </c>
      <c r="C181" s="23"/>
      <c r="E181" s="37" t="s">
        <v>2923</v>
      </c>
    </row>
    <row r="182" spans="2:5">
      <c r="B182" s="23" t="s">
        <v>1133</v>
      </c>
      <c r="C182" s="23"/>
      <c r="E182" s="37" t="s">
        <v>2924</v>
      </c>
    </row>
    <row r="183" spans="2:5">
      <c r="B183" s="23" t="s">
        <v>1134</v>
      </c>
      <c r="C183" s="23"/>
      <c r="E183" s="37" t="s">
        <v>2925</v>
      </c>
    </row>
    <row r="184" spans="2:5" ht="12.75" customHeight="1">
      <c r="B184" s="23" t="s">
        <v>1135</v>
      </c>
      <c r="C184" s="23"/>
      <c r="E184" s="37" t="s">
        <v>2926</v>
      </c>
    </row>
    <row r="185" spans="2:5">
      <c r="B185" s="23" t="s">
        <v>1136</v>
      </c>
      <c r="C185" s="23"/>
      <c r="E185" s="37" t="s">
        <v>1314</v>
      </c>
    </row>
    <row r="186" spans="2:5">
      <c r="B186" s="23" t="s">
        <v>1137</v>
      </c>
      <c r="C186" s="23"/>
      <c r="E186" s="37" t="s">
        <v>2927</v>
      </c>
    </row>
    <row r="187" spans="2:5" ht="12.75" customHeight="1">
      <c r="B187" s="23" t="s">
        <v>1138</v>
      </c>
      <c r="C187" s="23"/>
      <c r="E187" s="37" t="s">
        <v>2928</v>
      </c>
    </row>
    <row r="188" spans="2:5">
      <c r="B188" s="23" t="s">
        <v>1139</v>
      </c>
      <c r="C188" s="23"/>
      <c r="E188" s="37" t="s">
        <v>2929</v>
      </c>
    </row>
    <row r="189" spans="2:5">
      <c r="B189" s="23" t="s">
        <v>1140</v>
      </c>
      <c r="C189" s="23"/>
      <c r="E189" s="37" t="s">
        <v>2930</v>
      </c>
    </row>
    <row r="190" spans="2:5" ht="12.75" customHeight="1">
      <c r="B190" s="23" t="s">
        <v>1141</v>
      </c>
      <c r="C190" s="23"/>
      <c r="E190" s="37" t="s">
        <v>450</v>
      </c>
    </row>
    <row r="191" spans="2:5">
      <c r="B191" s="23" t="s">
        <v>1142</v>
      </c>
      <c r="C191" s="23"/>
      <c r="E191" s="37" t="s">
        <v>2931</v>
      </c>
    </row>
    <row r="192" spans="2:5">
      <c r="B192" s="23" t="s">
        <v>1143</v>
      </c>
      <c r="C192" s="23"/>
      <c r="E192" s="37" t="s">
        <v>2932</v>
      </c>
    </row>
    <row r="193" spans="2:5">
      <c r="B193" s="23" t="s">
        <v>3241</v>
      </c>
      <c r="C193" s="23"/>
      <c r="E193" s="37" t="s">
        <v>2933</v>
      </c>
    </row>
    <row r="194" spans="2:5">
      <c r="B194" s="23" t="s">
        <v>1690</v>
      </c>
      <c r="C194" s="23"/>
      <c r="E194" s="37" t="s">
        <v>2934</v>
      </c>
    </row>
    <row r="195" spans="2:5">
      <c r="B195" s="23" t="s">
        <v>1691</v>
      </c>
      <c r="C195" s="23"/>
      <c r="E195" s="37" t="s">
        <v>2935</v>
      </c>
    </row>
    <row r="196" spans="2:5" ht="12.75" customHeight="1">
      <c r="B196" s="23" t="s">
        <v>3243</v>
      </c>
      <c r="C196" s="23"/>
      <c r="E196" s="37" t="s">
        <v>2936</v>
      </c>
    </row>
    <row r="197" spans="2:5">
      <c r="B197" s="23" t="s">
        <v>1161</v>
      </c>
      <c r="C197" s="23"/>
      <c r="E197" s="37" t="s">
        <v>2937</v>
      </c>
    </row>
    <row r="198" spans="2:5">
      <c r="B198" s="23" t="s">
        <v>1162</v>
      </c>
      <c r="C198" s="23"/>
      <c r="E198" s="37" t="s">
        <v>2938</v>
      </c>
    </row>
    <row r="199" spans="2:5" ht="12.75" customHeight="1">
      <c r="B199" s="23" t="s">
        <v>1163</v>
      </c>
      <c r="C199" s="23"/>
      <c r="E199" s="37" t="s">
        <v>2939</v>
      </c>
    </row>
    <row r="200" spans="2:5">
      <c r="B200" s="23" t="s">
        <v>1869</v>
      </c>
      <c r="C200" s="23"/>
      <c r="E200" s="37" t="s">
        <v>2940</v>
      </c>
    </row>
    <row r="201" spans="2:5">
      <c r="B201" s="23" t="s">
        <v>1164</v>
      </c>
      <c r="C201" s="23"/>
      <c r="E201" s="37" t="s">
        <v>462</v>
      </c>
    </row>
    <row r="202" spans="2:5" ht="12.75" customHeight="1">
      <c r="B202" s="23" t="s">
        <v>1165</v>
      </c>
      <c r="C202" s="23"/>
      <c r="E202" s="37" t="s">
        <v>463</v>
      </c>
    </row>
    <row r="203" spans="2:5" ht="12.75" customHeight="1">
      <c r="B203" s="23" t="s">
        <v>1166</v>
      </c>
      <c r="C203" s="23"/>
      <c r="E203" s="37" t="s">
        <v>464</v>
      </c>
    </row>
    <row r="204" spans="2:5">
      <c r="B204" s="23" t="s">
        <v>1167</v>
      </c>
      <c r="C204" s="23"/>
      <c r="E204" s="37" t="s">
        <v>465</v>
      </c>
    </row>
    <row r="205" spans="2:5">
      <c r="B205" s="23" t="s">
        <v>1168</v>
      </c>
      <c r="C205" s="23"/>
      <c r="E205" s="37" t="s">
        <v>466</v>
      </c>
    </row>
    <row r="206" spans="2:5" ht="12.75" customHeight="1">
      <c r="B206" s="23" t="s">
        <v>1169</v>
      </c>
      <c r="C206" s="23"/>
      <c r="E206" s="37" t="s">
        <v>467</v>
      </c>
    </row>
    <row r="207" spans="2:5">
      <c r="B207" s="23" t="s">
        <v>1170</v>
      </c>
      <c r="C207" s="23"/>
      <c r="E207" s="37" t="s">
        <v>468</v>
      </c>
    </row>
    <row r="208" spans="2:5">
      <c r="B208" s="23"/>
      <c r="C208" s="23"/>
      <c r="E208" s="37" t="s">
        <v>469</v>
      </c>
    </row>
    <row r="209" spans="2:5" ht="12.75" customHeight="1">
      <c r="B209" s="23" t="s">
        <v>2713</v>
      </c>
      <c r="C209" s="23"/>
      <c r="E209" s="37" t="s">
        <v>470</v>
      </c>
    </row>
    <row r="210" spans="2:5">
      <c r="B210" s="23" t="s">
        <v>2714</v>
      </c>
      <c r="C210" s="23"/>
      <c r="E210" s="37" t="s">
        <v>471</v>
      </c>
    </row>
    <row r="211" spans="2:5">
      <c r="B211" s="23" t="s">
        <v>2715</v>
      </c>
      <c r="C211" s="23"/>
      <c r="E211" s="37" t="s">
        <v>472</v>
      </c>
    </row>
    <row r="212" spans="2:5" ht="12.75" customHeight="1">
      <c r="B212" s="23" t="s">
        <v>2716</v>
      </c>
      <c r="C212" s="23"/>
      <c r="E212" s="37" t="s">
        <v>473</v>
      </c>
    </row>
    <row r="213" spans="2:5">
      <c r="B213" s="23" t="s">
        <v>2717</v>
      </c>
      <c r="C213" s="23"/>
      <c r="E213" s="37" t="s">
        <v>1905</v>
      </c>
    </row>
    <row r="214" spans="2:5">
      <c r="B214" s="23" t="s">
        <v>2718</v>
      </c>
      <c r="C214" s="23"/>
      <c r="E214" s="37" t="s">
        <v>1906</v>
      </c>
    </row>
    <row r="215" spans="2:5" ht="12.75" customHeight="1">
      <c r="B215" s="23" t="s">
        <v>2719</v>
      </c>
      <c r="C215" s="23"/>
      <c r="E215" s="37" t="s">
        <v>1907</v>
      </c>
    </row>
    <row r="216" spans="2:5">
      <c r="B216" s="23" t="s">
        <v>2720</v>
      </c>
      <c r="C216" s="23"/>
      <c r="E216" s="37" t="s">
        <v>1908</v>
      </c>
    </row>
    <row r="217" spans="2:5">
      <c r="B217" s="23" t="s">
        <v>2721</v>
      </c>
      <c r="C217" s="23"/>
      <c r="E217" s="37" t="s">
        <v>1909</v>
      </c>
    </row>
    <row r="218" spans="2:5" ht="12.75" customHeight="1">
      <c r="B218" s="23" t="s">
        <v>2722</v>
      </c>
      <c r="C218" s="23"/>
      <c r="E218" s="37" t="s">
        <v>406</v>
      </c>
    </row>
    <row r="219" spans="2:5">
      <c r="B219" s="23"/>
      <c r="C219" s="23"/>
      <c r="E219" s="37" t="s">
        <v>407</v>
      </c>
    </row>
    <row r="220" spans="2:5">
      <c r="B220" s="23" t="s">
        <v>2723</v>
      </c>
      <c r="C220" s="23"/>
      <c r="E220" s="37" t="s">
        <v>408</v>
      </c>
    </row>
    <row r="221" spans="2:5" ht="12.75" customHeight="1">
      <c r="B221" s="23" t="s">
        <v>2724</v>
      </c>
      <c r="C221" s="23"/>
      <c r="E221" s="37" t="s">
        <v>409</v>
      </c>
    </row>
    <row r="222" spans="2:5">
      <c r="B222" s="23" t="s">
        <v>2725</v>
      </c>
      <c r="C222" s="23"/>
      <c r="E222" s="37" t="s">
        <v>1297</v>
      </c>
    </row>
    <row r="223" spans="2:5">
      <c r="B223" s="23" t="s">
        <v>2726</v>
      </c>
      <c r="C223" s="23"/>
      <c r="E223" s="37" t="s">
        <v>1298</v>
      </c>
    </row>
    <row r="224" spans="2:5" ht="12.75" customHeight="1">
      <c r="B224" s="23" t="s">
        <v>2727</v>
      </c>
      <c r="C224" s="23"/>
      <c r="E224" s="37" t="s">
        <v>410</v>
      </c>
    </row>
    <row r="225" spans="2:5">
      <c r="B225" s="23" t="s">
        <v>2754</v>
      </c>
      <c r="C225" s="23"/>
      <c r="E225" s="37" t="s">
        <v>411</v>
      </c>
    </row>
    <row r="226" spans="2:5">
      <c r="B226" s="23" t="s">
        <v>1926</v>
      </c>
      <c r="C226" s="23"/>
      <c r="E226" s="37" t="s">
        <v>412</v>
      </c>
    </row>
    <row r="227" spans="2:5" ht="12.75" customHeight="1">
      <c r="B227" s="23" t="s">
        <v>1927</v>
      </c>
      <c r="C227" s="23"/>
      <c r="E227" s="37"/>
    </row>
    <row r="228" spans="2:5">
      <c r="B228" s="23" t="s">
        <v>2601</v>
      </c>
      <c r="C228" s="23"/>
      <c r="E228" s="37" t="s">
        <v>413</v>
      </c>
    </row>
    <row r="229" spans="2:5">
      <c r="B229" s="23" t="s">
        <v>2602</v>
      </c>
      <c r="C229" s="23"/>
      <c r="E229" s="37" t="s">
        <v>414</v>
      </c>
    </row>
    <row r="230" spans="2:5">
      <c r="B230" s="23" t="s">
        <v>2603</v>
      </c>
      <c r="C230" s="23"/>
      <c r="E230" s="37" t="s">
        <v>415</v>
      </c>
    </row>
    <row r="231" spans="2:5" ht="12.75" customHeight="1">
      <c r="B231" s="23" t="s">
        <v>2604</v>
      </c>
      <c r="C231" s="23"/>
      <c r="E231" s="37" t="s">
        <v>416</v>
      </c>
    </row>
    <row r="232" spans="2:5">
      <c r="B232" s="23" t="s">
        <v>2605</v>
      </c>
      <c r="C232" s="23"/>
      <c r="E232" s="37" t="s">
        <v>417</v>
      </c>
    </row>
    <row r="233" spans="2:5">
      <c r="B233" s="23" t="s">
        <v>2606</v>
      </c>
      <c r="C233" s="23"/>
      <c r="E233" s="37" t="s">
        <v>418</v>
      </c>
    </row>
    <row r="234" spans="2:5" ht="12.75" customHeight="1">
      <c r="B234" s="23" t="s">
        <v>1605</v>
      </c>
      <c r="C234" s="23"/>
      <c r="E234" s="37" t="s">
        <v>419</v>
      </c>
    </row>
    <row r="235" spans="2:5">
      <c r="B235" s="23" t="s">
        <v>1606</v>
      </c>
      <c r="C235" s="23"/>
      <c r="E235" s="37" t="s">
        <v>420</v>
      </c>
    </row>
    <row r="236" spans="2:5">
      <c r="B236" s="23" t="s">
        <v>1607</v>
      </c>
      <c r="C236" s="23"/>
      <c r="E236" s="37" t="s">
        <v>421</v>
      </c>
    </row>
    <row r="237" spans="2:5" ht="12.75" customHeight="1">
      <c r="B237" s="23" t="s">
        <v>2606</v>
      </c>
      <c r="C237" s="23"/>
      <c r="E237" s="37" t="s">
        <v>422</v>
      </c>
    </row>
    <row r="238" spans="2:5">
      <c r="B238" s="23" t="s">
        <v>2750</v>
      </c>
      <c r="C238" s="23"/>
      <c r="E238" s="37" t="s">
        <v>423</v>
      </c>
    </row>
    <row r="239" spans="2:5">
      <c r="B239" s="23" t="s">
        <v>2751</v>
      </c>
      <c r="C239" s="23"/>
      <c r="E239" s="37" t="s">
        <v>424</v>
      </c>
    </row>
    <row r="240" spans="2:5">
      <c r="E240" s="37" t="s">
        <v>425</v>
      </c>
    </row>
    <row r="241" spans="5:5">
      <c r="E241" s="37" t="s">
        <v>426</v>
      </c>
    </row>
    <row r="242" spans="5:5">
      <c r="E242" s="37" t="s">
        <v>427</v>
      </c>
    </row>
    <row r="243" spans="5:5">
      <c r="E243" s="37" t="s">
        <v>428</v>
      </c>
    </row>
    <row r="244" spans="5:5">
      <c r="E244" s="37" t="s">
        <v>429</v>
      </c>
    </row>
    <row r="245" spans="5:5">
      <c r="E245" s="37" t="s">
        <v>430</v>
      </c>
    </row>
    <row r="246" spans="5:5">
      <c r="E246" s="37" t="s">
        <v>431</v>
      </c>
    </row>
    <row r="247" spans="5:5">
      <c r="E247" s="37" t="s">
        <v>432</v>
      </c>
    </row>
    <row r="248" spans="5:5">
      <c r="E248" s="37" t="s">
        <v>433</v>
      </c>
    </row>
    <row r="249" spans="5:5">
      <c r="E249" s="37" t="s">
        <v>434</v>
      </c>
    </row>
    <row r="250" spans="5:5">
      <c r="E250" s="37" t="s">
        <v>435</v>
      </c>
    </row>
    <row r="251" spans="5:5">
      <c r="E251" s="37" t="s">
        <v>436</v>
      </c>
    </row>
    <row r="252" spans="5:5">
      <c r="E252" s="37" t="s">
        <v>437</v>
      </c>
    </row>
    <row r="253" spans="5:5">
      <c r="E253" s="37" t="s">
        <v>438</v>
      </c>
    </row>
    <row r="254" spans="5:5">
      <c r="E254" s="37"/>
    </row>
    <row r="255" spans="5:5">
      <c r="E255" s="37"/>
    </row>
    <row r="260" spans="1:5" ht="18">
      <c r="B260" s="223" t="s">
        <v>3287</v>
      </c>
      <c r="C260" s="222"/>
    </row>
    <row r="263" spans="1:5">
      <c r="A263" s="225" t="s">
        <v>460</v>
      </c>
      <c r="B263" s="225" t="s">
        <v>3288</v>
      </c>
      <c r="C263" s="225" t="s">
        <v>2638</v>
      </c>
    </row>
    <row r="264" spans="1:5">
      <c r="A264" s="226" t="s">
        <v>3289</v>
      </c>
      <c r="B264" s="1" t="s">
        <v>3304</v>
      </c>
      <c r="C264" t="s">
        <v>3305</v>
      </c>
    </row>
    <row r="265" spans="1:5">
      <c r="A265" s="226"/>
      <c r="B265" s="1" t="s">
        <v>3315</v>
      </c>
      <c r="C265" t="s">
        <v>3309</v>
      </c>
    </row>
    <row r="266" spans="1:5">
      <c r="A266" s="226"/>
      <c r="B266" s="1" t="s">
        <v>3310</v>
      </c>
      <c r="C266" t="s">
        <v>3300</v>
      </c>
    </row>
    <row r="267" spans="1:5">
      <c r="A267" s="226"/>
      <c r="B267" s="1" t="s">
        <v>3314</v>
      </c>
      <c r="C267" t="s">
        <v>3300</v>
      </c>
    </row>
    <row r="268" spans="1:5">
      <c r="A268" s="226"/>
      <c r="B268" s="1" t="s">
        <v>3313</v>
      </c>
      <c r="C268" t="s">
        <v>3300</v>
      </c>
    </row>
    <row r="269" spans="1:5">
      <c r="A269" s="226"/>
      <c r="B269" s="1" t="s">
        <v>3312</v>
      </c>
      <c r="C269" t="s">
        <v>3302</v>
      </c>
    </row>
    <row r="270" spans="1:5">
      <c r="A270" s="226"/>
      <c r="B270" s="1" t="s">
        <v>3296</v>
      </c>
      <c r="C270" t="s">
        <v>3306</v>
      </c>
    </row>
    <row r="271" spans="1:5">
      <c r="A271" s="226"/>
      <c r="B271" s="1" t="s">
        <v>3311</v>
      </c>
      <c r="C271" t="s">
        <v>3309</v>
      </c>
    </row>
    <row r="272" spans="1:5" ht="63.75">
      <c r="A272" s="226" t="s">
        <v>3290</v>
      </c>
      <c r="B272" s="1" t="s">
        <v>2670</v>
      </c>
      <c r="C272" t="s">
        <v>3321</v>
      </c>
      <c r="D272" s="1"/>
      <c r="E272" s="1"/>
    </row>
    <row r="273" spans="1:5" ht="25.5">
      <c r="A273" s="226"/>
      <c r="B273" s="1" t="s">
        <v>1975</v>
      </c>
      <c r="C273" t="s">
        <v>3301</v>
      </c>
      <c r="D273" s="1"/>
      <c r="E273" s="1"/>
    </row>
    <row r="274" spans="1:5">
      <c r="A274" s="226" t="s">
        <v>3291</v>
      </c>
      <c r="B274" s="1" t="s">
        <v>1609</v>
      </c>
      <c r="C274" t="s">
        <v>3303</v>
      </c>
      <c r="D274" s="1"/>
      <c r="E274" s="1"/>
    </row>
    <row r="275" spans="1:5">
      <c r="A275" s="226"/>
      <c r="B275" s="1" t="s">
        <v>3307</v>
      </c>
      <c r="C275" t="s">
        <v>3301</v>
      </c>
      <c r="D275" s="1"/>
      <c r="E275" s="1"/>
    </row>
    <row r="276" spans="1:5">
      <c r="A276" s="226"/>
      <c r="B276" s="1" t="s">
        <v>3308</v>
      </c>
      <c r="C276" t="s">
        <v>3309</v>
      </c>
      <c r="D276" s="1"/>
      <c r="E276" s="1"/>
    </row>
    <row r="277" spans="1:5" ht="25.5">
      <c r="A277" s="226" t="s">
        <v>3292</v>
      </c>
      <c r="B277" s="1" t="s">
        <v>2483</v>
      </c>
      <c r="C277" t="s">
        <v>3300</v>
      </c>
      <c r="D277" s="1"/>
      <c r="E277" s="1"/>
    </row>
    <row r="278" spans="1:5">
      <c r="A278" s="226"/>
      <c r="B278" s="1" t="s">
        <v>2484</v>
      </c>
      <c r="C278" t="s">
        <v>3321</v>
      </c>
      <c r="D278" s="1"/>
      <c r="E278" s="1"/>
    </row>
    <row r="279" spans="1:5">
      <c r="A279" s="226" t="s">
        <v>3293</v>
      </c>
      <c r="B279" s="1" t="s">
        <v>1608</v>
      </c>
      <c r="C279" t="s">
        <v>3300</v>
      </c>
      <c r="D279" s="1"/>
      <c r="E279" s="1"/>
    </row>
    <row r="280" spans="1:5" ht="29.25" customHeight="1">
      <c r="A280" s="226" t="s">
        <v>3294</v>
      </c>
      <c r="B280" s="1" t="s">
        <v>3229</v>
      </c>
      <c r="C280" t="s">
        <v>3300</v>
      </c>
      <c r="D280" s="1"/>
      <c r="E280" s="1"/>
    </row>
    <row r="281" spans="1:5">
      <c r="A281" s="226"/>
      <c r="B281" s="1" t="s">
        <v>3317</v>
      </c>
      <c r="C281" t="s">
        <v>3322</v>
      </c>
      <c r="D281" s="1"/>
      <c r="E281" s="1"/>
    </row>
    <row r="282" spans="1:5" ht="27.75" customHeight="1">
      <c r="A282" s="226"/>
      <c r="B282" s="1" t="s">
        <v>1610</v>
      </c>
      <c r="C282" t="s">
        <v>3301</v>
      </c>
      <c r="D282" s="1"/>
      <c r="E282" s="1"/>
    </row>
    <row r="283" spans="1:5">
      <c r="A283" s="226"/>
      <c r="B283" s="1" t="s">
        <v>3318</v>
      </c>
      <c r="C283" t="s">
        <v>3303</v>
      </c>
      <c r="D283" s="1"/>
      <c r="E283" s="1"/>
    </row>
    <row r="284" spans="1:5" ht="25.5">
      <c r="A284" s="226"/>
      <c r="B284" s="1" t="s">
        <v>3320</v>
      </c>
      <c r="C284" t="s">
        <v>3316</v>
      </c>
      <c r="D284" s="1"/>
      <c r="E284" s="1"/>
    </row>
    <row r="285" spans="1:5">
      <c r="A285" s="226"/>
      <c r="B285" s="1" t="s">
        <v>3319</v>
      </c>
      <c r="C285" t="s">
        <v>3301</v>
      </c>
      <c r="D285" s="1"/>
      <c r="E285" s="1"/>
    </row>
    <row r="286" spans="1:5">
      <c r="A286" s="227" t="s">
        <v>3295</v>
      </c>
      <c r="B286" s="1" t="s">
        <v>1611</v>
      </c>
      <c r="C286" t="s">
        <v>3301</v>
      </c>
      <c r="D286" s="1"/>
      <c r="E286" s="1"/>
    </row>
    <row r="287" spans="1:5">
      <c r="A287" s="227"/>
      <c r="B287" s="1" t="s">
        <v>1612</v>
      </c>
      <c r="C287" t="s">
        <v>3303</v>
      </c>
      <c r="D287" s="1"/>
      <c r="E287" s="1"/>
    </row>
    <row r="288" spans="1:5" ht="25.5">
      <c r="A288" s="227" t="s">
        <v>3297</v>
      </c>
      <c r="B288" s="1" t="s">
        <v>3298</v>
      </c>
      <c r="C288" t="s">
        <v>1613</v>
      </c>
      <c r="D288" s="1"/>
      <c r="E288" s="1"/>
    </row>
    <row r="289" spans="1:5">
      <c r="A289" s="227"/>
      <c r="B289" s="1"/>
      <c r="C289" s="1"/>
      <c r="D289" s="1"/>
      <c r="E289" s="1"/>
    </row>
    <row r="290" spans="1:5">
      <c r="A290" s="227"/>
      <c r="B290" s="1"/>
      <c r="C290" s="1"/>
      <c r="D290" s="1"/>
      <c r="E290" s="1"/>
    </row>
    <row r="291" spans="1:5">
      <c r="A291" s="227"/>
      <c r="B291" s="1"/>
      <c r="C291" s="1"/>
      <c r="D291" s="1"/>
      <c r="E291" s="1"/>
    </row>
    <row r="314" ht="15" customHeight="1"/>
    <row r="329" spans="1:5">
      <c r="A329" s="226"/>
      <c r="B329" s="1"/>
      <c r="C329" s="1"/>
      <c r="D329" s="1"/>
    </row>
    <row r="330" spans="1:5">
      <c r="B330" s="1"/>
      <c r="C330" s="1"/>
      <c r="D330" s="1"/>
      <c r="E330" s="1"/>
    </row>
    <row r="331" spans="1:5">
      <c r="B331" s="1"/>
      <c r="C331" s="1"/>
      <c r="D331" s="1"/>
      <c r="E331" s="1"/>
    </row>
    <row r="332" spans="1:5">
      <c r="B332" s="1"/>
      <c r="C332" s="1"/>
      <c r="D332" s="1"/>
      <c r="E332" s="1"/>
    </row>
    <row r="333" spans="1:5">
      <c r="B333" s="1"/>
      <c r="C333" s="1"/>
      <c r="D333" s="1"/>
      <c r="E333" s="1"/>
    </row>
    <row r="334" spans="1:5">
      <c r="B334" s="1"/>
      <c r="C334" s="1"/>
      <c r="D334" s="1"/>
      <c r="E334" s="1"/>
    </row>
    <row r="335" spans="1:5">
      <c r="B335" s="1"/>
      <c r="C335" s="1"/>
      <c r="D335" s="1"/>
      <c r="E335" s="1"/>
    </row>
    <row r="336" spans="1:5">
      <c r="B336" s="1"/>
      <c r="C336" s="1"/>
      <c r="D336" s="1"/>
      <c r="E336" s="1"/>
    </row>
    <row r="337" spans="2:5">
      <c r="B337" s="1"/>
      <c r="C337" s="1"/>
      <c r="D337" s="1"/>
      <c r="E337" s="1"/>
    </row>
    <row r="338" spans="2:5">
      <c r="B338" s="1"/>
      <c r="C338" s="1"/>
      <c r="D338" s="1"/>
      <c r="E338" s="1"/>
    </row>
    <row r="339" spans="2:5">
      <c r="B339" s="1"/>
      <c r="C339" s="1"/>
      <c r="D339" s="1"/>
      <c r="E339" s="1"/>
    </row>
    <row r="340" spans="2:5">
      <c r="B340" s="1"/>
      <c r="C340" s="1"/>
      <c r="D340" s="1"/>
      <c r="E340" s="1"/>
    </row>
    <row r="341" spans="2:5">
      <c r="B341" s="1"/>
      <c r="C341" s="1"/>
      <c r="D341" s="1"/>
      <c r="E341" s="1"/>
    </row>
    <row r="342" spans="2:5">
      <c r="B342" s="1"/>
      <c r="C342" s="1"/>
      <c r="D342" s="1"/>
      <c r="E342" s="1"/>
    </row>
    <row r="343" spans="2:5">
      <c r="B343" s="1"/>
      <c r="C343" s="1"/>
      <c r="D343" s="1"/>
      <c r="E343" s="1"/>
    </row>
    <row r="344" spans="2:5">
      <c r="B344" s="1"/>
      <c r="C344" s="1"/>
      <c r="D344" s="1"/>
      <c r="E344" s="1"/>
    </row>
    <row r="345" spans="2:5">
      <c r="B345" s="1"/>
      <c r="C345" s="1"/>
      <c r="D345" s="1"/>
      <c r="E345" s="1"/>
    </row>
    <row r="346" spans="2:5">
      <c r="B346" s="1"/>
      <c r="C346" s="1"/>
      <c r="D346" s="1"/>
      <c r="E346" s="1"/>
    </row>
    <row r="347" spans="2:5">
      <c r="B347" s="1"/>
      <c r="C347" s="1"/>
      <c r="D347" s="1"/>
      <c r="E347" s="1"/>
    </row>
    <row r="348" spans="2:5">
      <c r="B348" s="1"/>
      <c r="C348" s="1"/>
      <c r="D348" s="1"/>
      <c r="E348" s="1"/>
    </row>
    <row r="349" spans="2:5">
      <c r="B349" s="1"/>
      <c r="C349" s="1"/>
      <c r="D349" s="1"/>
      <c r="E349" s="1"/>
    </row>
    <row r="350" spans="2:5">
      <c r="B350" s="1"/>
      <c r="C350" s="1"/>
      <c r="D350" s="1"/>
      <c r="E350" s="1"/>
    </row>
    <row r="351" spans="2:5">
      <c r="B351" s="1"/>
      <c r="C351" s="1"/>
      <c r="D351" s="1"/>
      <c r="E351" s="1"/>
    </row>
    <row r="352" spans="2:5">
      <c r="B352" s="1"/>
      <c r="C352" s="1"/>
      <c r="D352" s="1"/>
      <c r="E352" s="1"/>
    </row>
    <row r="353" spans="2:5">
      <c r="B353" s="1"/>
      <c r="C353" s="1"/>
      <c r="D353" s="1"/>
      <c r="E353" s="1"/>
    </row>
    <row r="354" spans="2:5">
      <c r="B354" s="1"/>
      <c r="C354" s="1"/>
      <c r="D354" s="1"/>
      <c r="E354" s="1"/>
    </row>
    <row r="355" spans="2:5">
      <c r="B355" s="1"/>
      <c r="C355" s="1"/>
      <c r="D355" s="1"/>
      <c r="E355" s="1"/>
    </row>
    <row r="356" spans="2:5">
      <c r="B356" s="1"/>
      <c r="C356" s="1"/>
      <c r="D356" s="1"/>
      <c r="E356" s="1"/>
    </row>
    <row r="357" spans="2:5">
      <c r="B357" s="1"/>
      <c r="C357" s="1"/>
      <c r="D357" s="1"/>
      <c r="E357" s="1"/>
    </row>
    <row r="358" spans="2:5">
      <c r="B358" s="1"/>
      <c r="C358" s="1"/>
      <c r="D358" s="1"/>
      <c r="E358" s="1"/>
    </row>
    <row r="359" spans="2:5">
      <c r="B359" s="1"/>
      <c r="C359" s="1"/>
      <c r="D359" s="1"/>
      <c r="E359" s="1"/>
    </row>
    <row r="360" spans="2:5">
      <c r="B360" s="1"/>
      <c r="C360" s="1"/>
      <c r="D360" s="1"/>
      <c r="E360" s="1"/>
    </row>
    <row r="361" spans="2:5">
      <c r="B361" s="1"/>
      <c r="C361" s="1"/>
      <c r="D361" s="1"/>
      <c r="E361" s="1"/>
    </row>
    <row r="362" spans="2:5">
      <c r="B362" s="1"/>
      <c r="C362" s="1"/>
      <c r="D362" s="1"/>
      <c r="E362" s="1"/>
    </row>
    <row r="363" spans="2:5">
      <c r="B363" s="1"/>
      <c r="C363" s="1"/>
      <c r="D363" s="1"/>
      <c r="E363" s="1"/>
    </row>
    <row r="364" spans="2:5">
      <c r="B364" s="1"/>
      <c r="C364" s="1"/>
      <c r="D364" s="1"/>
      <c r="E364" s="1"/>
    </row>
    <row r="365" spans="2:5">
      <c r="B365" s="1"/>
      <c r="C365" s="1"/>
      <c r="D365" s="1"/>
      <c r="E365" s="1"/>
    </row>
    <row r="366" spans="2:5">
      <c r="B366" s="1"/>
      <c r="C366" s="1"/>
      <c r="D366" s="1"/>
      <c r="E366" s="1"/>
    </row>
    <row r="367" spans="2:5">
      <c r="B367" s="1"/>
      <c r="C367" s="1"/>
      <c r="D367" s="1"/>
      <c r="E367" s="1"/>
    </row>
    <row r="368" spans="2:5">
      <c r="B368" s="1"/>
      <c r="C368" s="1"/>
      <c r="D368" s="1"/>
      <c r="E368" s="1"/>
    </row>
    <row r="369" spans="2:5">
      <c r="B369" s="1"/>
      <c r="C369" s="1"/>
      <c r="D369" s="1"/>
      <c r="E369" s="1"/>
    </row>
    <row r="370" spans="2:5">
      <c r="B370" s="1"/>
      <c r="C370" s="1"/>
      <c r="D370" s="1"/>
      <c r="E370" s="1"/>
    </row>
    <row r="371" spans="2:5">
      <c r="B371" s="1"/>
      <c r="C371" s="1"/>
      <c r="D371" s="1"/>
      <c r="E371" s="1"/>
    </row>
    <row r="372" spans="2:5">
      <c r="B372" s="1"/>
      <c r="C372" s="1"/>
      <c r="D372" s="1"/>
      <c r="E372" s="1"/>
    </row>
    <row r="373" spans="2:5">
      <c r="B373" s="1"/>
      <c r="C373" s="1"/>
      <c r="D373" s="1"/>
      <c r="E373" s="1"/>
    </row>
    <row r="374" spans="2:5">
      <c r="B374" s="1"/>
      <c r="C374" s="1"/>
      <c r="D374" s="1"/>
      <c r="E374" s="1"/>
    </row>
    <row r="375" spans="2:5">
      <c r="B375" s="1"/>
      <c r="C375" s="1"/>
      <c r="D375" s="1"/>
      <c r="E375" s="1"/>
    </row>
    <row r="376" spans="2:5">
      <c r="B376" s="1"/>
      <c r="C376" s="1"/>
      <c r="D376" s="1"/>
      <c r="E376" s="1"/>
    </row>
    <row r="377" spans="2:5">
      <c r="B377" s="1"/>
      <c r="C377" s="1"/>
      <c r="D377" s="1"/>
      <c r="E377" s="1"/>
    </row>
    <row r="378" spans="2:5">
      <c r="B378" s="1"/>
      <c r="C378" s="1"/>
      <c r="D378" s="1"/>
      <c r="E378" s="1"/>
    </row>
    <row r="379" spans="2:5">
      <c r="B379" s="1"/>
      <c r="C379" s="1"/>
      <c r="D379" s="1"/>
      <c r="E379" s="1"/>
    </row>
    <row r="380" spans="2:5">
      <c r="B380" s="1"/>
      <c r="C380" s="1"/>
      <c r="D380" s="1"/>
      <c r="E380" s="1"/>
    </row>
    <row r="381" spans="2:5">
      <c r="B381" s="1"/>
      <c r="C381" s="1"/>
      <c r="D381" s="1"/>
      <c r="E381" s="1"/>
    </row>
    <row r="382" spans="2:5">
      <c r="B382" s="1"/>
      <c r="C382" s="1"/>
      <c r="D382" s="1"/>
      <c r="E382" s="1"/>
    </row>
    <row r="383" spans="2:5">
      <c r="B383" s="1"/>
      <c r="C383" s="1"/>
      <c r="D383" s="1"/>
      <c r="E383" s="1"/>
    </row>
    <row r="384" spans="2:5">
      <c r="B384" s="1"/>
      <c r="C384" s="1"/>
      <c r="D384" s="1"/>
      <c r="E384" s="1"/>
    </row>
    <row r="385" spans="2:5">
      <c r="B385" s="1"/>
      <c r="C385" s="1"/>
      <c r="D385" s="1"/>
      <c r="E385" s="1"/>
    </row>
    <row r="386" spans="2:5">
      <c r="B386" s="1"/>
      <c r="C386" s="1"/>
      <c r="D386" s="1"/>
      <c r="E386" s="1"/>
    </row>
    <row r="387" spans="2:5">
      <c r="B387" s="1"/>
      <c r="C387" s="1"/>
      <c r="D387" s="1"/>
      <c r="E387" s="1"/>
    </row>
    <row r="388" spans="2:5">
      <c r="B388" s="1"/>
      <c r="C388" s="1"/>
      <c r="D388" s="1"/>
      <c r="E388" s="1"/>
    </row>
    <row r="389" spans="2:5">
      <c r="B389" s="1"/>
      <c r="C389" s="1"/>
      <c r="D389" s="1"/>
      <c r="E389" s="1"/>
    </row>
    <row r="390" spans="2:5">
      <c r="B390" s="1"/>
      <c r="C390" s="1"/>
      <c r="D390" s="1"/>
      <c r="E390" s="1"/>
    </row>
    <row r="391" spans="2:5">
      <c r="B391" s="1"/>
      <c r="C391" s="1"/>
      <c r="D391" s="1"/>
      <c r="E391" s="1"/>
    </row>
    <row r="392" spans="2:5">
      <c r="B392" s="1"/>
      <c r="C392" s="1"/>
      <c r="D392" s="1"/>
      <c r="E392" s="1"/>
    </row>
    <row r="393" spans="2:5">
      <c r="B393" s="1"/>
      <c r="C393" s="1"/>
      <c r="D393" s="1"/>
      <c r="E393" s="1"/>
    </row>
    <row r="394" spans="2:5">
      <c r="B394" s="1"/>
      <c r="C394" s="1"/>
      <c r="D394" s="1"/>
      <c r="E394" s="1"/>
    </row>
    <row r="395" spans="2:5">
      <c r="B395" s="1"/>
      <c r="C395" s="1"/>
      <c r="D395" s="1"/>
      <c r="E395" s="1"/>
    </row>
    <row r="396" spans="2:5">
      <c r="B396" s="1"/>
      <c r="C396" s="1"/>
      <c r="D396" s="1"/>
      <c r="E396" s="1"/>
    </row>
    <row r="397" spans="2:5">
      <c r="B397" s="1"/>
      <c r="C397" s="1"/>
      <c r="D397" s="1"/>
      <c r="E397" s="1"/>
    </row>
    <row r="398" spans="2:5">
      <c r="B398" s="1"/>
      <c r="C398" s="1"/>
      <c r="D398" s="1"/>
      <c r="E398" s="1"/>
    </row>
    <row r="399" spans="2:5">
      <c r="B399" s="1"/>
      <c r="C399" s="1"/>
      <c r="D399" s="1"/>
      <c r="E399" s="1"/>
    </row>
    <row r="400" spans="2:5">
      <c r="B400" s="1"/>
      <c r="C400" s="1"/>
      <c r="D400" s="1"/>
      <c r="E400" s="1"/>
    </row>
    <row r="401" spans="2:5">
      <c r="B401" s="1"/>
      <c r="C401" s="1"/>
      <c r="D401" s="1"/>
      <c r="E401" s="1"/>
    </row>
    <row r="402" spans="2:5">
      <c r="B402" s="1"/>
      <c r="C402" s="1"/>
      <c r="D402" s="1"/>
      <c r="E402" s="1"/>
    </row>
    <row r="403" spans="2:5">
      <c r="B403" s="1"/>
      <c r="C403" s="1"/>
      <c r="D403" s="1"/>
      <c r="E403" s="1"/>
    </row>
    <row r="404" spans="2:5">
      <c r="B404" s="1"/>
      <c r="C404" s="1"/>
      <c r="D404" s="1"/>
      <c r="E404" s="1"/>
    </row>
    <row r="405" spans="2:5">
      <c r="B405" s="1"/>
      <c r="C405" s="1"/>
      <c r="D405" s="1"/>
      <c r="E405" s="1"/>
    </row>
    <row r="406" spans="2:5">
      <c r="B406" s="1"/>
      <c r="C406" s="1"/>
      <c r="D406" s="1"/>
      <c r="E406" s="1"/>
    </row>
    <row r="407" spans="2:5">
      <c r="B407" s="1"/>
      <c r="C407" s="1"/>
      <c r="D407" s="1"/>
      <c r="E407" s="1"/>
    </row>
    <row r="408" spans="2:5">
      <c r="B408" s="1"/>
      <c r="C408" s="1"/>
      <c r="D408" s="1"/>
      <c r="E408" s="1"/>
    </row>
    <row r="409" spans="2:5">
      <c r="B409" s="1"/>
      <c r="C409" s="1"/>
      <c r="D409" s="1"/>
      <c r="E409" s="1"/>
    </row>
    <row r="410" spans="2:5">
      <c r="B410" s="1"/>
      <c r="C410" s="1"/>
      <c r="D410" s="1"/>
      <c r="E410" s="1"/>
    </row>
    <row r="411" spans="2:5">
      <c r="B411" s="1"/>
      <c r="C411" s="1"/>
      <c r="D411" s="1"/>
      <c r="E411" s="1"/>
    </row>
    <row r="412" spans="2:5">
      <c r="B412" s="1"/>
      <c r="C412" s="1"/>
      <c r="D412" s="1"/>
      <c r="E412" s="1"/>
    </row>
    <row r="413" spans="2:5">
      <c r="B413" s="1"/>
      <c r="C413" s="1"/>
      <c r="D413" s="1"/>
      <c r="E413" s="1"/>
    </row>
  </sheetData>
  <mergeCells count="2">
    <mergeCell ref="M3:M4"/>
    <mergeCell ref="O3:O4"/>
  </mergeCells>
  <phoneticPr fontId="0" type="noConversion"/>
  <pageMargins left="0.75" right="0.75" top="1" bottom="1"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Personaje</vt:lpstr>
      <vt:lpstr>Mascota</vt:lpstr>
      <vt:lpstr>Vehiculo</vt:lpstr>
      <vt:lpstr>Base</vt:lpstr>
      <vt:lpstr>Lista completa equipo</vt:lpstr>
      <vt:lpstr>Listas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dc:creator>
  <cp:lastModifiedBy>Fernando Castañeda Agulló</cp:lastModifiedBy>
  <cp:lastPrinted>2012-02-05T22:14:35Z</cp:lastPrinted>
  <dcterms:created xsi:type="dcterms:W3CDTF">2010-06-19T22:28:59Z</dcterms:created>
  <dcterms:modified xsi:type="dcterms:W3CDTF">2026-04-25T12:05:36Z</dcterms:modified>
</cp:coreProperties>
</file>